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filterPrivacy="1" defaultThemeVersion="124226"/>
  <xr:revisionPtr revIDLastSave="0" documentId="8_{671E0EF7-D7DB-4C52-A575-92873E24AE53}" xr6:coauthVersionLast="47" xr6:coauthVersionMax="47" xr10:uidLastSave="{00000000-0000-0000-0000-000000000000}"/>
  <bookViews>
    <workbookView xWindow="-120" yWindow="-120" windowWidth="20730" windowHeight="11040" tabRatio="901" firstSheet="27" activeTab="27" xr2:uid="{00000000-000D-0000-FFFF-FFFF00000000}"/>
  </bookViews>
  <sheets>
    <sheet name="Valuation" sheetId="49" r:id="rId1"/>
    <sheet name="1. P&amp;L (Only CR)" sheetId="48" r:id="rId2"/>
    <sheet name="1. P&amp;L" sheetId="1" r:id="rId3"/>
    <sheet name="2. Basics" sheetId="21" r:id="rId4"/>
    <sheet name="A.I Revenue Streams - P1" sheetId="30" r:id="rId5"/>
    <sheet name="Branch" sheetId="44" r:id="rId6"/>
    <sheet name="A. Data Needed" sheetId="29" state="hidden" r:id="rId7"/>
    <sheet name="A.IIOPEX" sheetId="31" r:id="rId8"/>
    <sheet name="A.I Revenue Streams - P2" sheetId="34" state="hidden" r:id="rId9"/>
    <sheet name="A.III CAPEX" sheetId="32" state="hidden" r:id="rId10"/>
    <sheet name="B.I Sales - P1 (2)" sheetId="46" r:id="rId11"/>
    <sheet name="B.I Sales - P1" sheetId="22" state="hidden" r:id="rId12"/>
    <sheet name="B.I Sales - P2" sheetId="35" state="hidden" r:id="rId13"/>
    <sheet name="B.II - OPEX" sheetId="26" state="hidden" r:id="rId14"/>
    <sheet name="2.Total Project Cost" sheetId="15" state="hidden" r:id="rId15"/>
    <sheet name="B.II OPEX - P1" sheetId="36" r:id="rId16"/>
    <sheet name="3b. Costing - (Capital Exp) (2)" sheetId="42" r:id="rId17"/>
    <sheet name="FA Schedule" sheetId="8" r:id="rId18"/>
    <sheet name="3b. Costing - (Capital Exp)" sheetId="24" state="hidden" r:id="rId19"/>
    <sheet name="Costing" sheetId="25" state="hidden" r:id="rId20"/>
    <sheet name="5. Balance sheet" sheetId="2" state="hidden" r:id="rId21"/>
    <sheet name="6. Ratios" sheetId="19" state="hidden" r:id="rId22"/>
    <sheet name="DSCR" sheetId="3" state="hidden" r:id="rId23"/>
    <sheet name="Repayment schedule" sheetId="9" state="hidden" r:id="rId24"/>
    <sheet name="Phase 1" sheetId="28" state="hidden" r:id="rId25"/>
    <sheet name="Phase 2" sheetId="27" state="hidden" r:id="rId26"/>
    <sheet name="Sunk Cost" sheetId="37" r:id="rId27"/>
    <sheet name="Branch Economics" sheetId="50" r:id="rId28"/>
    <sheet name="Sheet1" sheetId="51" r:id="rId29"/>
  </sheets>
  <definedNames>
    <definedName name="_xlnm.Print_Area" localSheetId="2">'1. P&amp;L'!$A$2:$G$44</definedName>
    <definedName name="_xlnm.Print_Area" localSheetId="1">'1. P&amp;L (Only CR)'!$A$2:$G$42</definedName>
    <definedName name="_xlnm.Print_Area" localSheetId="20">'5. Balance sheet'!$B$2:$I$41</definedName>
    <definedName name="_xlnm.Print_Area" localSheetId="21">'6. Ratios'!$B$2:$H$23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30" l="1"/>
  <c r="H33" i="30"/>
  <c r="H12" i="30"/>
  <c r="H10" i="30"/>
  <c r="H11" i="30"/>
  <c r="H14" i="30"/>
  <c r="H17" i="30"/>
  <c r="H16" i="30"/>
  <c r="H13" i="30"/>
  <c r="H15" i="30"/>
  <c r="K11" i="46"/>
  <c r="C36" i="49"/>
  <c r="C33" i="49"/>
  <c r="C31" i="49"/>
  <c r="G31" i="49"/>
  <c r="I16" i="8"/>
  <c r="I14" i="8"/>
  <c r="G11" i="8"/>
  <c r="D11" i="36"/>
  <c r="GQ60" i="36"/>
  <c r="GR59" i="36"/>
  <c r="GQ61" i="36"/>
  <c r="GU60" i="36"/>
  <c r="GT61" i="36"/>
  <c r="GR60" i="36"/>
  <c r="H39" i="30"/>
  <c r="H37" i="30"/>
  <c r="H31" i="30"/>
  <c r="H32" i="30"/>
  <c r="C3" i="44"/>
  <c r="C42" i="49"/>
  <c r="M29" i="44"/>
  <c r="M28" i="44"/>
  <c r="M27" i="44"/>
  <c r="M26" i="44"/>
  <c r="M25" i="44"/>
  <c r="M24" i="44"/>
  <c r="M23" i="44"/>
  <c r="M22" i="44"/>
  <c r="M21" i="44"/>
  <c r="M20" i="44"/>
  <c r="M19" i="44"/>
  <c r="M68" i="44"/>
  <c r="N68" i="44"/>
  <c r="O68" i="44"/>
  <c r="M69" i="44"/>
  <c r="N69" i="44"/>
  <c r="O69" i="44"/>
  <c r="M70" i="44"/>
  <c r="N70" i="44"/>
  <c r="O70" i="44"/>
  <c r="M71" i="44"/>
  <c r="N71" i="44"/>
  <c r="O71" i="44"/>
  <c r="M72" i="44"/>
  <c r="N72" i="44"/>
  <c r="O72" i="44"/>
  <c r="M73" i="44"/>
  <c r="N73" i="44"/>
  <c r="O73" i="44"/>
  <c r="M74" i="44"/>
  <c r="N74" i="44"/>
  <c r="O74" i="44"/>
  <c r="O67" i="44"/>
  <c r="N67" i="44"/>
  <c r="M67" i="44"/>
  <c r="M56" i="44"/>
  <c r="N56" i="44"/>
  <c r="O56" i="44"/>
  <c r="M57" i="44"/>
  <c r="N57" i="44"/>
  <c r="O57" i="44"/>
  <c r="M58" i="44"/>
  <c r="N58" i="44"/>
  <c r="O58" i="44"/>
  <c r="M59" i="44"/>
  <c r="N59" i="44"/>
  <c r="O59" i="44"/>
  <c r="M60" i="44"/>
  <c r="N60" i="44"/>
  <c r="O60" i="44"/>
  <c r="M61" i="44"/>
  <c r="N61" i="44"/>
  <c r="O61" i="44"/>
  <c r="M62" i="44"/>
  <c r="N62" i="44"/>
  <c r="O62" i="44"/>
  <c r="M63" i="44"/>
  <c r="N63" i="44"/>
  <c r="O63" i="44"/>
  <c r="M64" i="44"/>
  <c r="N64" i="44"/>
  <c r="O64" i="44"/>
  <c r="M65" i="44"/>
  <c r="N65" i="44"/>
  <c r="O65" i="44"/>
  <c r="M66" i="44"/>
  <c r="N66" i="44"/>
  <c r="O66" i="44"/>
  <c r="O55" i="44"/>
  <c r="N55" i="44"/>
  <c r="M55" i="44"/>
  <c r="M44" i="44"/>
  <c r="N44" i="44"/>
  <c r="O44" i="44"/>
  <c r="M45" i="44"/>
  <c r="N45" i="44"/>
  <c r="O45" i="44"/>
  <c r="M46" i="44"/>
  <c r="N46" i="44"/>
  <c r="O46" i="44"/>
  <c r="M47" i="44"/>
  <c r="N47" i="44"/>
  <c r="O47" i="44"/>
  <c r="M48" i="44"/>
  <c r="N48" i="44"/>
  <c r="O48" i="44"/>
  <c r="M49" i="44"/>
  <c r="N49" i="44"/>
  <c r="O49" i="44"/>
  <c r="M50" i="44"/>
  <c r="N50" i="44"/>
  <c r="O50" i="44"/>
  <c r="M51" i="44"/>
  <c r="N51" i="44"/>
  <c r="O51" i="44"/>
  <c r="M52" i="44"/>
  <c r="N52" i="44"/>
  <c r="O52" i="44"/>
  <c r="M53" i="44"/>
  <c r="N53" i="44"/>
  <c r="O53" i="44"/>
  <c r="M54" i="44"/>
  <c r="N54" i="44"/>
  <c r="O54" i="44"/>
  <c r="O43" i="44"/>
  <c r="N43" i="44"/>
  <c r="M43" i="44"/>
  <c r="O42" i="44"/>
  <c r="N42" i="44"/>
  <c r="M42" i="44"/>
  <c r="M32" i="44"/>
  <c r="N32" i="44"/>
  <c r="O32" i="44"/>
  <c r="M33" i="44"/>
  <c r="N33" i="44"/>
  <c r="O33" i="44"/>
  <c r="M34" i="44"/>
  <c r="N34" i="44"/>
  <c r="O34" i="44"/>
  <c r="M35" i="44"/>
  <c r="N35" i="44"/>
  <c r="O35" i="44"/>
  <c r="M36" i="44"/>
  <c r="N36" i="44"/>
  <c r="O36" i="44"/>
  <c r="M37" i="44"/>
  <c r="N37" i="44"/>
  <c r="O37" i="44"/>
  <c r="M38" i="44"/>
  <c r="N38" i="44"/>
  <c r="O38" i="44"/>
  <c r="M39" i="44"/>
  <c r="N39" i="44"/>
  <c r="O39" i="44"/>
  <c r="M40" i="44"/>
  <c r="N40" i="44"/>
  <c r="O40" i="44"/>
  <c r="M41" i="44"/>
  <c r="N41" i="44"/>
  <c r="O41" i="44"/>
  <c r="O31" i="44"/>
  <c r="N31" i="44"/>
  <c r="M31" i="44"/>
  <c r="N6" i="44"/>
  <c r="N5" i="44"/>
  <c r="N4" i="44"/>
  <c r="O20" i="44"/>
  <c r="O21" i="44"/>
  <c r="O22" i="44"/>
  <c r="O23" i="44"/>
  <c r="O24" i="44"/>
  <c r="O25" i="44"/>
  <c r="O26" i="44"/>
  <c r="O27" i="44"/>
  <c r="O28" i="44"/>
  <c r="O29" i="44"/>
  <c r="O30" i="44"/>
  <c r="O19" i="44"/>
  <c r="O18" i="44"/>
  <c r="O17" i="44"/>
  <c r="O16" i="44"/>
  <c r="O15" i="44"/>
  <c r="O14" i="44"/>
  <c r="O13" i="44"/>
  <c r="O12" i="44"/>
  <c r="O11" i="44"/>
  <c r="O10" i="44"/>
  <c r="O9" i="44"/>
  <c r="O8" i="44"/>
  <c r="O7" i="44"/>
  <c r="N18" i="44"/>
  <c r="N17" i="44"/>
  <c r="N16" i="44"/>
  <c r="N15" i="44"/>
  <c r="N14" i="44"/>
  <c r="N13" i="44"/>
  <c r="N12" i="44"/>
  <c r="N11" i="44"/>
  <c r="N10" i="44"/>
  <c r="N9" i="44"/>
  <c r="N8" i="44"/>
  <c r="N7" i="44"/>
  <c r="N20" i="44"/>
  <c r="N21" i="44"/>
  <c r="N22" i="44"/>
  <c r="N23" i="44"/>
  <c r="N24" i="44"/>
  <c r="N25" i="44"/>
  <c r="N26" i="44"/>
  <c r="N27" i="44"/>
  <c r="N28" i="44"/>
  <c r="N29" i="44"/>
  <c r="N30" i="44"/>
  <c r="N19" i="44"/>
  <c r="M8" i="44"/>
  <c r="M9" i="44"/>
  <c r="M10" i="44"/>
  <c r="M11" i="44"/>
  <c r="M12" i="44"/>
  <c r="M13" i="44"/>
  <c r="M14" i="44"/>
  <c r="M15" i="44"/>
  <c r="M16" i="44"/>
  <c r="M17" i="44"/>
  <c r="M18" i="44"/>
  <c r="M7" i="44"/>
  <c r="M30" i="44"/>
  <c r="BS196" i="46"/>
  <c r="C51" i="49"/>
  <c r="C50" i="49"/>
  <c r="C37" i="49"/>
  <c r="E67" i="49"/>
  <c r="C39" i="49"/>
  <c r="B2" i="49"/>
  <c r="B25" i="49"/>
  <c r="C15" i="49"/>
  <c r="H7" i="49"/>
  <c r="H29" i="49"/>
  <c r="G7" i="49"/>
  <c r="G29" i="49"/>
  <c r="F7" i="49"/>
  <c r="F29" i="49"/>
  <c r="E7" i="49"/>
  <c r="E29" i="49"/>
  <c r="D7" i="49"/>
  <c r="D29" i="49"/>
  <c r="C7" i="49"/>
  <c r="C29" i="49"/>
  <c r="D28" i="49"/>
  <c r="D37" i="49"/>
  <c r="D6" i="49"/>
  <c r="D15" i="49"/>
  <c r="E28" i="49"/>
  <c r="E37" i="49"/>
  <c r="E6" i="49"/>
  <c r="E15" i="49"/>
  <c r="F28" i="49"/>
  <c r="F37" i="49"/>
  <c r="F6" i="49"/>
  <c r="F15" i="49"/>
  <c r="G28" i="49"/>
  <c r="G37" i="49"/>
  <c r="G6" i="49"/>
  <c r="G15" i="49"/>
  <c r="H28" i="49"/>
  <c r="H6" i="49"/>
  <c r="H15" i="49"/>
  <c r="H37" i="49"/>
  <c r="A26" i="48"/>
  <c r="A25" i="48"/>
  <c r="A24" i="48"/>
  <c r="A23" i="48"/>
  <c r="A22" i="48"/>
  <c r="A21" i="48"/>
  <c r="A20" i="48"/>
  <c r="A19" i="48"/>
  <c r="A14" i="48"/>
  <c r="A13" i="48"/>
  <c r="A12" i="48"/>
  <c r="A11" i="48"/>
  <c r="A4" i="48"/>
  <c r="A2" i="48"/>
  <c r="LH36" i="36"/>
  <c r="LF36" i="36"/>
  <c r="LG36" i="36"/>
  <c r="W197" i="46"/>
  <c r="W198" i="46"/>
  <c r="W199" i="46"/>
  <c r="W200" i="46"/>
  <c r="W202" i="46"/>
  <c r="W203" i="46"/>
  <c r="W204" i="46"/>
  <c r="W196" i="46"/>
  <c r="H179" i="30"/>
  <c r="W181" i="46"/>
  <c r="K179" i="22"/>
  <c r="K180" i="22"/>
  <c r="K181" i="22"/>
  <c r="KF3" i="36"/>
  <c r="KB3" i="36"/>
  <c r="JX3" i="36"/>
  <c r="JT3" i="36"/>
  <c r="JP3" i="36"/>
  <c r="JL3" i="36"/>
  <c r="JH3" i="36"/>
  <c r="JD3" i="36"/>
  <c r="IZ3" i="36"/>
  <c r="IV3" i="36"/>
  <c r="IR3" i="36"/>
  <c r="IN3" i="36"/>
  <c r="IJ3" i="36"/>
  <c r="IF3" i="36"/>
  <c r="IB3" i="36"/>
  <c r="HX3" i="36"/>
  <c r="HT3" i="36"/>
  <c r="HP3" i="36"/>
  <c r="HL3" i="36"/>
  <c r="HH3" i="36"/>
  <c r="HD3" i="36"/>
  <c r="GZ3" i="36"/>
  <c r="GV3" i="36"/>
  <c r="GR3" i="36"/>
  <c r="GN3" i="36"/>
  <c r="GJ3" i="36"/>
  <c r="GF3" i="36"/>
  <c r="GB3" i="36"/>
  <c r="FX3" i="36"/>
  <c r="FT3" i="36"/>
  <c r="FP3" i="36"/>
  <c r="FL3" i="36"/>
  <c r="FH3" i="36"/>
  <c r="FD3" i="36"/>
  <c r="EZ3" i="36"/>
  <c r="EV3" i="36"/>
  <c r="ER3" i="36"/>
  <c r="EN3" i="36"/>
  <c r="EJ3" i="36"/>
  <c r="EF3" i="36"/>
  <c r="EB3" i="36"/>
  <c r="DX3" i="36"/>
  <c r="DT3" i="36"/>
  <c r="DP3" i="36"/>
  <c r="DL3" i="36"/>
  <c r="DH3" i="36"/>
  <c r="DD3" i="36"/>
  <c r="CZ3" i="36"/>
  <c r="CV3" i="36"/>
  <c r="CR3" i="36"/>
  <c r="CN3" i="36"/>
  <c r="CJ3" i="36"/>
  <c r="CF3" i="36"/>
  <c r="CB3" i="36"/>
  <c r="BX3" i="36"/>
  <c r="BT3" i="36"/>
  <c r="BP3" i="36"/>
  <c r="BL3" i="36"/>
  <c r="BH3" i="36"/>
  <c r="BD3" i="36"/>
  <c r="AZ3" i="36"/>
  <c r="AV3" i="36"/>
  <c r="AR3" i="36"/>
  <c r="AN3" i="36"/>
  <c r="AJ3" i="36"/>
  <c r="AF3" i="36"/>
  <c r="AB3" i="36"/>
  <c r="X3" i="36"/>
  <c r="T3" i="36"/>
  <c r="P3" i="36"/>
  <c r="L3" i="36"/>
  <c r="H3" i="36"/>
  <c r="I3" i="46"/>
  <c r="G205" i="46"/>
  <c r="H204" i="46"/>
  <c r="E204" i="46"/>
  <c r="H203" i="46"/>
  <c r="E203" i="46"/>
  <c r="H202" i="46"/>
  <c r="E202" i="46"/>
  <c r="H201" i="46"/>
  <c r="E201" i="46"/>
  <c r="H200" i="46"/>
  <c r="E200" i="46"/>
  <c r="H199" i="46"/>
  <c r="E199" i="46"/>
  <c r="H198" i="46"/>
  <c r="E198" i="46"/>
  <c r="H197" i="46"/>
  <c r="E197" i="46"/>
  <c r="H196" i="46"/>
  <c r="E196" i="46"/>
  <c r="C195" i="46"/>
  <c r="LC194" i="46"/>
  <c r="KY194" i="46"/>
  <c r="KU194" i="46"/>
  <c r="KQ194" i="46"/>
  <c r="KM194" i="46"/>
  <c r="KI194" i="46"/>
  <c r="KF194" i="46"/>
  <c r="KE194" i="46"/>
  <c r="KB194" i="46"/>
  <c r="KA194" i="46"/>
  <c r="JX194" i="46"/>
  <c r="JW194" i="46"/>
  <c r="JT194" i="46"/>
  <c r="JS194" i="46"/>
  <c r="JP194" i="46"/>
  <c r="JO194" i="46"/>
  <c r="II194" i="46"/>
  <c r="IM194" i="46"/>
  <c r="IQ194" i="46"/>
  <c r="IU194" i="46"/>
  <c r="IY194" i="46"/>
  <c r="JC194" i="46"/>
  <c r="JG194" i="46"/>
  <c r="JK194" i="46"/>
  <c r="GY194" i="46"/>
  <c r="HC194" i="46"/>
  <c r="HG194" i="46"/>
  <c r="HK194" i="46"/>
  <c r="HO194" i="46"/>
  <c r="HS194" i="46"/>
  <c r="HW194" i="46"/>
  <c r="GQ194" i="46"/>
  <c r="GM194" i="46"/>
  <c r="FC194" i="46"/>
  <c r="FG194" i="46"/>
  <c r="FK194" i="46"/>
  <c r="FO194" i="46"/>
  <c r="FS194" i="46"/>
  <c r="FW194" i="46"/>
  <c r="GA194" i="46"/>
  <c r="EU194" i="46"/>
  <c r="EQ194" i="46"/>
  <c r="DG194" i="46"/>
  <c r="DK194" i="46"/>
  <c r="DO194" i="46"/>
  <c r="DS194" i="46"/>
  <c r="DW194" i="46"/>
  <c r="EA194" i="46"/>
  <c r="EE194" i="46"/>
  <c r="CY194" i="46"/>
  <c r="CU194" i="46"/>
  <c r="CE194" i="46"/>
  <c r="BK194" i="46"/>
  <c r="BO194" i="46"/>
  <c r="BS194" i="46"/>
  <c r="BW194" i="46"/>
  <c r="CA194" i="46"/>
  <c r="BC194" i="46"/>
  <c r="AU194" i="46"/>
  <c r="AY194" i="46"/>
  <c r="AI194" i="46"/>
  <c r="S194" i="46"/>
  <c r="W194" i="46"/>
  <c r="AA194" i="46"/>
  <c r="AE194" i="46"/>
  <c r="L194" i="46"/>
  <c r="K194" i="46"/>
  <c r="G192" i="46"/>
  <c r="H191" i="46"/>
  <c r="E191" i="46"/>
  <c r="H190" i="46"/>
  <c r="E190" i="46"/>
  <c r="H189" i="46"/>
  <c r="E189" i="46"/>
  <c r="H188" i="46"/>
  <c r="E188" i="46"/>
  <c r="H187" i="46"/>
  <c r="E187" i="46"/>
  <c r="H186" i="46"/>
  <c r="E186" i="46"/>
  <c r="C185" i="46"/>
  <c r="LC184" i="46"/>
  <c r="KY184" i="46"/>
  <c r="KU184" i="46"/>
  <c r="KQ184" i="46"/>
  <c r="KM184" i="46"/>
  <c r="KI184" i="46"/>
  <c r="KF184" i="46"/>
  <c r="KE184" i="46"/>
  <c r="KB184" i="46"/>
  <c r="KA184" i="46"/>
  <c r="JX184" i="46"/>
  <c r="JW184" i="46"/>
  <c r="JT184" i="46"/>
  <c r="JS184" i="46"/>
  <c r="JP184" i="46"/>
  <c r="JO184" i="46"/>
  <c r="II184" i="46"/>
  <c r="IM184" i="46"/>
  <c r="IQ184" i="46"/>
  <c r="IU184" i="46"/>
  <c r="IY184" i="46"/>
  <c r="JC184" i="46"/>
  <c r="JG184" i="46"/>
  <c r="JK184" i="46"/>
  <c r="GY184" i="46"/>
  <c r="HC184" i="46"/>
  <c r="HG184" i="46"/>
  <c r="HK184" i="46"/>
  <c r="HO184" i="46"/>
  <c r="HS184" i="46"/>
  <c r="HW184" i="46"/>
  <c r="GQ184" i="46"/>
  <c r="GM184" i="46"/>
  <c r="FC184" i="46"/>
  <c r="FG184" i="46"/>
  <c r="FK184" i="46"/>
  <c r="FO184" i="46"/>
  <c r="FS184" i="46"/>
  <c r="FW184" i="46"/>
  <c r="GA184" i="46"/>
  <c r="EU184" i="46"/>
  <c r="EQ184" i="46"/>
  <c r="DG184" i="46"/>
  <c r="DK184" i="46"/>
  <c r="DO184" i="46"/>
  <c r="DS184" i="46"/>
  <c r="DW184" i="46"/>
  <c r="EA184" i="46"/>
  <c r="EE184" i="46"/>
  <c r="CY184" i="46"/>
  <c r="CU184" i="46"/>
  <c r="CE184" i="46"/>
  <c r="BK184" i="46"/>
  <c r="BO184" i="46"/>
  <c r="BS184" i="46"/>
  <c r="BW184" i="46"/>
  <c r="CA184" i="46"/>
  <c r="BC184" i="46"/>
  <c r="AU184" i="46"/>
  <c r="AY184" i="46"/>
  <c r="AI184" i="46"/>
  <c r="S184" i="46"/>
  <c r="W184" i="46"/>
  <c r="AA184" i="46"/>
  <c r="AE184" i="46"/>
  <c r="L184" i="46"/>
  <c r="K184" i="46"/>
  <c r="G182" i="46"/>
  <c r="H181" i="46"/>
  <c r="E181" i="46"/>
  <c r="H180" i="46"/>
  <c r="E180" i="46"/>
  <c r="H179" i="46"/>
  <c r="E179" i="46"/>
  <c r="C178" i="46"/>
  <c r="LC177" i="46"/>
  <c r="KY177" i="46"/>
  <c r="KU177" i="46"/>
  <c r="KQ177" i="46"/>
  <c r="KM177" i="46"/>
  <c r="KI177" i="46"/>
  <c r="KF177" i="46"/>
  <c r="KE177" i="46"/>
  <c r="KB177" i="46"/>
  <c r="KA177" i="46"/>
  <c r="JX177" i="46"/>
  <c r="JW177" i="46"/>
  <c r="JT177" i="46"/>
  <c r="JS177" i="46"/>
  <c r="JP177" i="46"/>
  <c r="JO177" i="46"/>
  <c r="II177" i="46"/>
  <c r="IM177" i="46"/>
  <c r="IQ177" i="46"/>
  <c r="IU177" i="46"/>
  <c r="IY177" i="46"/>
  <c r="JC177" i="46"/>
  <c r="JG177" i="46"/>
  <c r="JK177" i="46"/>
  <c r="GY177" i="46"/>
  <c r="HC177" i="46"/>
  <c r="HG177" i="46"/>
  <c r="HK177" i="46"/>
  <c r="HO177" i="46"/>
  <c r="HS177" i="46"/>
  <c r="HW177" i="46"/>
  <c r="GQ177" i="46"/>
  <c r="GM177" i="46"/>
  <c r="FC177" i="46"/>
  <c r="FG177" i="46"/>
  <c r="FK177" i="46"/>
  <c r="FO177" i="46"/>
  <c r="FS177" i="46"/>
  <c r="FW177" i="46"/>
  <c r="GA177" i="46"/>
  <c r="EU177" i="46"/>
  <c r="EQ177" i="46"/>
  <c r="DG177" i="46"/>
  <c r="DK177" i="46"/>
  <c r="DO177" i="46"/>
  <c r="DS177" i="46"/>
  <c r="DW177" i="46"/>
  <c r="EA177" i="46"/>
  <c r="EE177" i="46"/>
  <c r="CY177" i="46"/>
  <c r="CU177" i="46"/>
  <c r="CE177" i="46"/>
  <c r="BK177" i="46"/>
  <c r="BO177" i="46"/>
  <c r="BS177" i="46"/>
  <c r="BW177" i="46"/>
  <c r="CA177" i="46"/>
  <c r="BC177" i="46"/>
  <c r="AU177" i="46"/>
  <c r="AY177" i="46"/>
  <c r="AI177" i="46"/>
  <c r="S177" i="46"/>
  <c r="W177" i="46"/>
  <c r="AA177" i="46"/>
  <c r="AE177" i="46"/>
  <c r="L177" i="46"/>
  <c r="K177" i="46"/>
  <c r="G175" i="46"/>
  <c r="H174" i="46"/>
  <c r="E174" i="46"/>
  <c r="D174" i="46"/>
  <c r="H173" i="46"/>
  <c r="E173" i="46"/>
  <c r="D173" i="46"/>
  <c r="H172" i="46"/>
  <c r="E172" i="46"/>
  <c r="H171" i="46"/>
  <c r="E171" i="46"/>
  <c r="H170" i="46"/>
  <c r="E170" i="46"/>
  <c r="H169" i="46"/>
  <c r="E169" i="46"/>
  <c r="H168" i="46"/>
  <c r="E168" i="46"/>
  <c r="H167" i="46"/>
  <c r="E167" i="46"/>
  <c r="H166" i="46"/>
  <c r="E166" i="46"/>
  <c r="H165" i="46"/>
  <c r="E165" i="46"/>
  <c r="H164" i="46"/>
  <c r="E164" i="46"/>
  <c r="H163" i="46"/>
  <c r="E163" i="46"/>
  <c r="H162" i="46"/>
  <c r="E162" i="46"/>
  <c r="H161" i="46"/>
  <c r="E161" i="46"/>
  <c r="H160" i="46"/>
  <c r="E160" i="46"/>
  <c r="H159" i="46"/>
  <c r="E159" i="46"/>
  <c r="H158" i="46"/>
  <c r="E158" i="46"/>
  <c r="H157" i="46"/>
  <c r="E157" i="46"/>
  <c r="H156" i="46"/>
  <c r="E156" i="46"/>
  <c r="H155" i="46"/>
  <c r="E155" i="46"/>
  <c r="H154" i="46"/>
  <c r="E154" i="46"/>
  <c r="H153" i="46"/>
  <c r="E153" i="46"/>
  <c r="H152" i="46"/>
  <c r="E152" i="46"/>
  <c r="H151" i="46"/>
  <c r="E151" i="46"/>
  <c r="H150" i="46"/>
  <c r="E150" i="46"/>
  <c r="H149" i="46"/>
  <c r="E149" i="46"/>
  <c r="H148" i="46"/>
  <c r="E148" i="46"/>
  <c r="H147" i="46"/>
  <c r="E147" i="46"/>
  <c r="H146" i="46"/>
  <c r="E146" i="46"/>
  <c r="H145" i="46"/>
  <c r="E145" i="46"/>
  <c r="H144" i="46"/>
  <c r="E144" i="46"/>
  <c r="H143" i="46"/>
  <c r="E143" i="46"/>
  <c r="H142" i="46"/>
  <c r="E142" i="46"/>
  <c r="H141" i="46"/>
  <c r="E141" i="46"/>
  <c r="H140" i="46"/>
  <c r="E140" i="46"/>
  <c r="H139" i="46"/>
  <c r="E139" i="46"/>
  <c r="H138" i="46"/>
  <c r="E138" i="46"/>
  <c r="H137" i="46"/>
  <c r="E137" i="46"/>
  <c r="H136" i="46"/>
  <c r="E136" i="46"/>
  <c r="H135" i="46"/>
  <c r="E135" i="46"/>
  <c r="H134" i="46"/>
  <c r="E134" i="46"/>
  <c r="H133" i="46"/>
  <c r="E133" i="46"/>
  <c r="D132" i="46"/>
  <c r="H131" i="46"/>
  <c r="E131" i="46"/>
  <c r="H130" i="46"/>
  <c r="E130" i="46"/>
  <c r="H129" i="46"/>
  <c r="E129" i="46"/>
  <c r="H128" i="46"/>
  <c r="E128" i="46"/>
  <c r="H127" i="46"/>
  <c r="E127" i="46"/>
  <c r="H126" i="46"/>
  <c r="E126" i="46"/>
  <c r="H125" i="46"/>
  <c r="E125" i="46"/>
  <c r="H124" i="46"/>
  <c r="E124" i="46"/>
  <c r="H123" i="46"/>
  <c r="E123" i="46"/>
  <c r="H122" i="46"/>
  <c r="E122" i="46"/>
  <c r="H121" i="46"/>
  <c r="E121" i="46"/>
  <c r="H120" i="46"/>
  <c r="E120" i="46"/>
  <c r="H119" i="46"/>
  <c r="E119" i="46"/>
  <c r="H118" i="46"/>
  <c r="E118" i="46"/>
  <c r="H117" i="46"/>
  <c r="E117" i="46"/>
  <c r="H116" i="46"/>
  <c r="E116" i="46"/>
  <c r="H115" i="46"/>
  <c r="E115" i="46"/>
  <c r="H114" i="46"/>
  <c r="E114" i="46"/>
  <c r="H113" i="46"/>
  <c r="E113" i="46"/>
  <c r="H112" i="46"/>
  <c r="E112" i="46"/>
  <c r="H111" i="46"/>
  <c r="E111" i="46"/>
  <c r="H110" i="46"/>
  <c r="E110" i="46"/>
  <c r="D109" i="46"/>
  <c r="H108" i="46"/>
  <c r="E108" i="46"/>
  <c r="H107" i="46"/>
  <c r="E107" i="46"/>
  <c r="H106" i="46"/>
  <c r="E106" i="46"/>
  <c r="D105" i="46"/>
  <c r="H104" i="46"/>
  <c r="E104" i="46"/>
  <c r="H103" i="46"/>
  <c r="E103" i="46"/>
  <c r="H102" i="46"/>
  <c r="E102" i="46"/>
  <c r="H101" i="46"/>
  <c r="E101" i="46"/>
  <c r="H100" i="46"/>
  <c r="E100" i="46"/>
  <c r="H99" i="46"/>
  <c r="E99" i="46"/>
  <c r="H98" i="46"/>
  <c r="E98" i="46"/>
  <c r="H97" i="46"/>
  <c r="E97" i="46"/>
  <c r="H96" i="46"/>
  <c r="E96" i="46"/>
  <c r="H95" i="46"/>
  <c r="E95" i="46"/>
  <c r="H94" i="46"/>
  <c r="E94" i="46"/>
  <c r="H93" i="46"/>
  <c r="E93" i="46"/>
  <c r="H92" i="46"/>
  <c r="E92" i="46"/>
  <c r="H91" i="46"/>
  <c r="E91" i="46"/>
  <c r="H90" i="46"/>
  <c r="E90" i="46"/>
  <c r="D89" i="46"/>
  <c r="H88" i="46"/>
  <c r="E88" i="46"/>
  <c r="H87" i="46"/>
  <c r="D87" i="46"/>
  <c r="H86" i="46"/>
  <c r="E86" i="46"/>
  <c r="D85" i="46"/>
  <c r="H84" i="46"/>
  <c r="E84" i="46"/>
  <c r="D83" i="46"/>
  <c r="H82" i="46"/>
  <c r="D81" i="46"/>
  <c r="E82" i="46"/>
  <c r="C81" i="46"/>
  <c r="LC80" i="46"/>
  <c r="KY80" i="46"/>
  <c r="KU80" i="46"/>
  <c r="KQ80" i="46"/>
  <c r="KM80" i="46"/>
  <c r="KI80" i="46"/>
  <c r="S80" i="46"/>
  <c r="W80" i="46"/>
  <c r="AA80" i="46"/>
  <c r="AE80" i="46"/>
  <c r="AI80" i="46"/>
  <c r="AM80" i="46"/>
  <c r="AQ80" i="46"/>
  <c r="AU80" i="46"/>
  <c r="AY80" i="46"/>
  <c r="BC80" i="46"/>
  <c r="BG80" i="46"/>
  <c r="BK80" i="46"/>
  <c r="BO80" i="46"/>
  <c r="BS80" i="46"/>
  <c r="BW80" i="46"/>
  <c r="CA80" i="46"/>
  <c r="CE80" i="46"/>
  <c r="CI80" i="46"/>
  <c r="CM80" i="46"/>
  <c r="CQ80" i="46"/>
  <c r="CU80" i="46"/>
  <c r="CY80" i="46"/>
  <c r="DC80" i="46"/>
  <c r="DG80" i="46"/>
  <c r="DK80" i="46"/>
  <c r="DO80" i="46"/>
  <c r="DS80" i="46"/>
  <c r="DW80" i="46"/>
  <c r="EA80" i="46"/>
  <c r="EE80" i="46"/>
  <c r="EI80" i="46"/>
  <c r="EM80" i="46"/>
  <c r="EQ80" i="46"/>
  <c r="EU80" i="46"/>
  <c r="EY80" i="46"/>
  <c r="FC80" i="46"/>
  <c r="FG80" i="46"/>
  <c r="FK80" i="46"/>
  <c r="FO80" i="46"/>
  <c r="FS80" i="46"/>
  <c r="FW80" i="46"/>
  <c r="GA80" i="46"/>
  <c r="GE80" i="46"/>
  <c r="GI80" i="46"/>
  <c r="GM80" i="46"/>
  <c r="GQ80" i="46"/>
  <c r="GU80" i="46"/>
  <c r="GY80" i="46"/>
  <c r="HC80" i="46"/>
  <c r="HG80" i="46"/>
  <c r="HK80" i="46"/>
  <c r="HO80" i="46"/>
  <c r="HS80" i="46"/>
  <c r="HW80" i="46"/>
  <c r="IA80" i="46"/>
  <c r="IE80" i="46"/>
  <c r="II80" i="46"/>
  <c r="IM80" i="46"/>
  <c r="IQ80" i="46"/>
  <c r="IU80" i="46"/>
  <c r="IY80" i="46"/>
  <c r="JC80" i="46"/>
  <c r="JG80" i="46"/>
  <c r="JK80" i="46"/>
  <c r="JO80" i="46"/>
  <c r="JS80" i="46"/>
  <c r="JW80" i="46"/>
  <c r="KA80" i="46"/>
  <c r="KE80" i="46"/>
  <c r="L80" i="46"/>
  <c r="G78" i="46"/>
  <c r="H76" i="46"/>
  <c r="E76" i="46"/>
  <c r="H75" i="46"/>
  <c r="E75" i="46"/>
  <c r="H74" i="46"/>
  <c r="E74" i="46"/>
  <c r="H73" i="46"/>
  <c r="E73" i="46"/>
  <c r="H72" i="46"/>
  <c r="E72" i="46"/>
  <c r="C71" i="46"/>
  <c r="LC70" i="46"/>
  <c r="KY70" i="46"/>
  <c r="KU70" i="46"/>
  <c r="KQ70" i="46"/>
  <c r="KM70" i="46"/>
  <c r="KI70" i="46"/>
  <c r="S70" i="46"/>
  <c r="W70" i="46"/>
  <c r="AA70" i="46"/>
  <c r="AE70" i="46"/>
  <c r="AI70" i="46"/>
  <c r="AM70" i="46"/>
  <c r="AQ70" i="46"/>
  <c r="AU70" i="46"/>
  <c r="AY70" i="46"/>
  <c r="BC70" i="46"/>
  <c r="BG70" i="46"/>
  <c r="BK70" i="46"/>
  <c r="BO70" i="46"/>
  <c r="BS70" i="46"/>
  <c r="BW70" i="46"/>
  <c r="CA70" i="46"/>
  <c r="CE70" i="46"/>
  <c r="CI70" i="46"/>
  <c r="CM70" i="46"/>
  <c r="CQ70" i="46"/>
  <c r="CU70" i="46"/>
  <c r="CY70" i="46"/>
  <c r="DC70" i="46"/>
  <c r="DG70" i="46"/>
  <c r="DK70" i="46"/>
  <c r="DO70" i="46"/>
  <c r="DS70" i="46"/>
  <c r="DW70" i="46"/>
  <c r="EA70" i="46"/>
  <c r="EE70" i="46"/>
  <c r="EI70" i="46"/>
  <c r="EM70" i="46"/>
  <c r="EQ70" i="46"/>
  <c r="EU70" i="46"/>
  <c r="EY70" i="46"/>
  <c r="FC70" i="46"/>
  <c r="FG70" i="46"/>
  <c r="FK70" i="46"/>
  <c r="FO70" i="46"/>
  <c r="FS70" i="46"/>
  <c r="FW70" i="46"/>
  <c r="GA70" i="46"/>
  <c r="GE70" i="46"/>
  <c r="GI70" i="46"/>
  <c r="GM70" i="46"/>
  <c r="GQ70" i="46"/>
  <c r="GU70" i="46"/>
  <c r="GY70" i="46"/>
  <c r="HC70" i="46"/>
  <c r="HG70" i="46"/>
  <c r="HK70" i="46"/>
  <c r="HO70" i="46"/>
  <c r="HS70" i="46"/>
  <c r="HW70" i="46"/>
  <c r="IA70" i="46"/>
  <c r="IE70" i="46"/>
  <c r="II70" i="46"/>
  <c r="IM70" i="46"/>
  <c r="IQ70" i="46"/>
  <c r="IU70" i="46"/>
  <c r="IY70" i="46"/>
  <c r="JC70" i="46"/>
  <c r="JG70" i="46"/>
  <c r="JK70" i="46"/>
  <c r="JO70" i="46"/>
  <c r="JS70" i="46"/>
  <c r="JW70" i="46"/>
  <c r="KA70" i="46"/>
  <c r="KE70" i="46"/>
  <c r="L70" i="46"/>
  <c r="K70" i="46"/>
  <c r="G68" i="46"/>
  <c r="G207" i="46"/>
  <c r="H65" i="46"/>
  <c r="E65" i="46"/>
  <c r="H64" i="46"/>
  <c r="E64" i="46"/>
  <c r="H63" i="46"/>
  <c r="E63" i="46"/>
  <c r="H62" i="46"/>
  <c r="E62" i="46"/>
  <c r="H61" i="46"/>
  <c r="E61" i="46"/>
  <c r="H60" i="46"/>
  <c r="E60" i="46"/>
  <c r="D59" i="46"/>
  <c r="H57" i="46"/>
  <c r="E57" i="46"/>
  <c r="H56" i="46"/>
  <c r="E56" i="46"/>
  <c r="H55" i="46"/>
  <c r="E55" i="46"/>
  <c r="H54" i="46"/>
  <c r="E54" i="46"/>
  <c r="H53" i="46"/>
  <c r="E53" i="46"/>
  <c r="H52" i="46"/>
  <c r="E52" i="46"/>
  <c r="H51" i="46"/>
  <c r="E51" i="46"/>
  <c r="H50" i="46"/>
  <c r="E50" i="46"/>
  <c r="H49" i="46"/>
  <c r="E49" i="46"/>
  <c r="H48" i="46"/>
  <c r="E48" i="46"/>
  <c r="H47" i="46"/>
  <c r="E47" i="46"/>
  <c r="H46" i="46"/>
  <c r="E46" i="46"/>
  <c r="H45" i="46"/>
  <c r="E45" i="46"/>
  <c r="H44" i="46"/>
  <c r="E44" i="46"/>
  <c r="H43" i="46"/>
  <c r="E43" i="46"/>
  <c r="H42" i="46"/>
  <c r="E42" i="46"/>
  <c r="H41" i="46"/>
  <c r="E41" i="46"/>
  <c r="H40" i="46"/>
  <c r="E40" i="46"/>
  <c r="H39" i="46"/>
  <c r="E39" i="46"/>
  <c r="H38" i="46"/>
  <c r="E38" i="46"/>
  <c r="H37" i="46"/>
  <c r="E37" i="46"/>
  <c r="H36" i="46"/>
  <c r="E36" i="46"/>
  <c r="D35" i="46"/>
  <c r="H33" i="46"/>
  <c r="E33" i="46"/>
  <c r="H32" i="46"/>
  <c r="E32" i="46"/>
  <c r="H31" i="46"/>
  <c r="E31" i="46"/>
  <c r="D30" i="46"/>
  <c r="H28" i="46"/>
  <c r="E28" i="46"/>
  <c r="H27" i="46"/>
  <c r="E27" i="46"/>
  <c r="H26" i="46"/>
  <c r="E26" i="46"/>
  <c r="H25" i="46"/>
  <c r="E25" i="46"/>
  <c r="H24" i="46"/>
  <c r="E24" i="46"/>
  <c r="H23" i="46"/>
  <c r="E23" i="46"/>
  <c r="H22" i="46"/>
  <c r="E22" i="46"/>
  <c r="H21" i="46"/>
  <c r="E21" i="46"/>
  <c r="H20" i="46"/>
  <c r="E20" i="46"/>
  <c r="H19" i="46"/>
  <c r="E19" i="46"/>
  <c r="H18" i="46"/>
  <c r="E18" i="46"/>
  <c r="H17" i="46"/>
  <c r="E17" i="46"/>
  <c r="H16" i="46"/>
  <c r="E16" i="46"/>
  <c r="H15" i="46"/>
  <c r="E15" i="46"/>
  <c r="H14" i="46"/>
  <c r="E14" i="46"/>
  <c r="H13" i="46"/>
  <c r="E13" i="46"/>
  <c r="H12" i="46"/>
  <c r="E12" i="46"/>
  <c r="H11" i="46"/>
  <c r="E11" i="46"/>
  <c r="H10" i="46"/>
  <c r="E10" i="46"/>
  <c r="D9" i="46"/>
  <c r="C9" i="46"/>
  <c r="LC8" i="46"/>
  <c r="KY8" i="46"/>
  <c r="KU8" i="46"/>
  <c r="KQ8" i="46"/>
  <c r="KM8" i="46"/>
  <c r="KI8" i="46"/>
  <c r="JP8" i="46"/>
  <c r="JS8" i="46"/>
  <c r="JW8" i="46"/>
  <c r="KA8" i="46"/>
  <c r="KE8" i="46"/>
  <c r="JO8" i="46"/>
  <c r="II8" i="46"/>
  <c r="IM8" i="46"/>
  <c r="IQ8" i="46"/>
  <c r="IU8" i="46"/>
  <c r="IY8" i="46"/>
  <c r="JC8" i="46"/>
  <c r="JG8" i="46"/>
  <c r="JK8" i="46"/>
  <c r="HS8" i="46"/>
  <c r="GY8" i="46"/>
  <c r="HC8" i="46"/>
  <c r="HG8" i="46"/>
  <c r="HK8" i="46"/>
  <c r="HO8" i="46"/>
  <c r="GM8" i="46"/>
  <c r="FW8" i="46"/>
  <c r="FC8" i="46"/>
  <c r="FG8" i="46"/>
  <c r="FK8" i="46"/>
  <c r="FO8" i="46"/>
  <c r="FS8" i="46"/>
  <c r="EQ8" i="46"/>
  <c r="EU8" i="46"/>
  <c r="EA8" i="46"/>
  <c r="DG8" i="46"/>
  <c r="DK8" i="46"/>
  <c r="DO8" i="46"/>
  <c r="DS8" i="46"/>
  <c r="DW8" i="46"/>
  <c r="CU8" i="46"/>
  <c r="CY8" i="46"/>
  <c r="CE8" i="46"/>
  <c r="BO8" i="46"/>
  <c r="BS8" i="46"/>
  <c r="BW8" i="46"/>
  <c r="CA8" i="46"/>
  <c r="AY8" i="46"/>
  <c r="O8" i="46"/>
  <c r="G5" i="46"/>
  <c r="M4" i="46"/>
  <c r="Q4" i="46"/>
  <c r="U4" i="46"/>
  <c r="Y4" i="46"/>
  <c r="AC4" i="46"/>
  <c r="AG4" i="46"/>
  <c r="AK4" i="46"/>
  <c r="AO4" i="46"/>
  <c r="AS4" i="46"/>
  <c r="AW4" i="46"/>
  <c r="BA4" i="46"/>
  <c r="BE4" i="46"/>
  <c r="BI4" i="46"/>
  <c r="BM4" i="46"/>
  <c r="BQ4" i="46"/>
  <c r="BU4" i="46"/>
  <c r="BY4" i="46"/>
  <c r="CC4" i="46"/>
  <c r="CG4" i="46"/>
  <c r="CK4" i="46"/>
  <c r="CO4" i="46"/>
  <c r="CS4" i="46"/>
  <c r="CW4" i="46"/>
  <c r="DA4" i="46"/>
  <c r="DE4" i="46"/>
  <c r="DI4" i="46"/>
  <c r="DM4" i="46"/>
  <c r="DQ4" i="46"/>
  <c r="DU4" i="46"/>
  <c r="DY4" i="46"/>
  <c r="EC4" i="46"/>
  <c r="EG4" i="46"/>
  <c r="EK4" i="46"/>
  <c r="EO4" i="46"/>
  <c r="ES4" i="46"/>
  <c r="EW4" i="46"/>
  <c r="FA4" i="46"/>
  <c r="FE4" i="46"/>
  <c r="FI4" i="46"/>
  <c r="FM4" i="46"/>
  <c r="FQ4" i="46"/>
  <c r="FU4" i="46"/>
  <c r="FY4" i="46"/>
  <c r="GC4" i="46"/>
  <c r="GG4" i="46"/>
  <c r="GK4" i="46"/>
  <c r="GO4" i="46"/>
  <c r="GS4" i="46"/>
  <c r="GW4" i="46"/>
  <c r="HA4" i="46"/>
  <c r="HE4" i="46"/>
  <c r="HI4" i="46"/>
  <c r="HM4" i="46"/>
  <c r="HQ4" i="46"/>
  <c r="HU4" i="46"/>
  <c r="HY4" i="46"/>
  <c r="IC4" i="46"/>
  <c r="IG4" i="46"/>
  <c r="IK4" i="46"/>
  <c r="IO4" i="46"/>
  <c r="IS4" i="46"/>
  <c r="IW4" i="46"/>
  <c r="JA4" i="46"/>
  <c r="JE4" i="46"/>
  <c r="JI4" i="46"/>
  <c r="JM4" i="46"/>
  <c r="JQ4" i="46"/>
  <c r="JU4" i="46"/>
  <c r="JY4" i="46"/>
  <c r="KC4" i="46"/>
  <c r="KG4" i="46"/>
  <c r="G3" i="46"/>
  <c r="KF2" i="46"/>
  <c r="KB2" i="46"/>
  <c r="JX2" i="46"/>
  <c r="JT2" i="46"/>
  <c r="JP2" i="46"/>
  <c r="JL2" i="46"/>
  <c r="JH2" i="46"/>
  <c r="JD2" i="46"/>
  <c r="IZ2" i="46"/>
  <c r="IV2" i="46"/>
  <c r="IR2" i="46"/>
  <c r="IN2" i="46"/>
  <c r="IJ2" i="46"/>
  <c r="IF2" i="46"/>
  <c r="IB2" i="46"/>
  <c r="HX2" i="46"/>
  <c r="HT2" i="46"/>
  <c r="HP2" i="46"/>
  <c r="HL2" i="46"/>
  <c r="HH2" i="46"/>
  <c r="HD2" i="46"/>
  <c r="GZ2" i="46"/>
  <c r="GV2" i="46"/>
  <c r="GR2" i="46"/>
  <c r="GN2" i="46"/>
  <c r="GJ2" i="46"/>
  <c r="GF2" i="46"/>
  <c r="GB2" i="46"/>
  <c r="FX2" i="46"/>
  <c r="FT2" i="46"/>
  <c r="FP2" i="46"/>
  <c r="FL2" i="46"/>
  <c r="FH2" i="46"/>
  <c r="FD2" i="46"/>
  <c r="EZ2" i="46"/>
  <c r="EV2" i="46"/>
  <c r="ER2" i="46"/>
  <c r="EN2" i="46"/>
  <c r="EJ2" i="46"/>
  <c r="EF2" i="46"/>
  <c r="EB2" i="46"/>
  <c r="DX2" i="46"/>
  <c r="DT2" i="46"/>
  <c r="DP2" i="46"/>
  <c r="DL2" i="46"/>
  <c r="DH2" i="46"/>
  <c r="DD2" i="46"/>
  <c r="CZ2" i="46"/>
  <c r="CV2" i="46"/>
  <c r="CR2" i="46"/>
  <c r="CN2" i="46"/>
  <c r="CJ2" i="46"/>
  <c r="CF2" i="46"/>
  <c r="CB2" i="46"/>
  <c r="BX2" i="46"/>
  <c r="BT2" i="46"/>
  <c r="BP2" i="46"/>
  <c r="BL2" i="46"/>
  <c r="BH2" i="46"/>
  <c r="BD2" i="46"/>
  <c r="AZ2" i="46"/>
  <c r="AV2" i="46"/>
  <c r="AR2" i="46"/>
  <c r="AN2" i="46"/>
  <c r="AJ2" i="46"/>
  <c r="AF2" i="46"/>
  <c r="AB2" i="46"/>
  <c r="X2" i="46"/>
  <c r="T2" i="46"/>
  <c r="L2" i="46"/>
  <c r="G81" i="36"/>
  <c r="G82" i="36"/>
  <c r="G80" i="36"/>
  <c r="H84" i="30"/>
  <c r="F86" i="30"/>
  <c r="F84" i="30"/>
  <c r="F82" i="30"/>
  <c r="F80" i="30"/>
  <c r="H171" i="30"/>
  <c r="H172" i="30"/>
  <c r="H178" i="30"/>
  <c r="H177" i="30"/>
  <c r="H185" i="30"/>
  <c r="H186" i="30"/>
  <c r="H187" i="30"/>
  <c r="H188" i="30"/>
  <c r="H197" i="30"/>
  <c r="H193" i="30"/>
  <c r="H195" i="30"/>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G60" i="44"/>
  <c r="G61" i="44"/>
  <c r="G62" i="44"/>
  <c r="G63" i="44"/>
  <c r="G64" i="44"/>
  <c r="G65" i="44"/>
  <c r="G66" i="44"/>
  <c r="G67" i="44"/>
  <c r="G68" i="44"/>
  <c r="G69" i="44"/>
  <c r="G70" i="44"/>
  <c r="G71" i="44"/>
  <c r="G72" i="44"/>
  <c r="G73" i="44"/>
  <c r="G74" i="44"/>
  <c r="G6" i="44"/>
  <c r="G7" i="44"/>
  <c r="G8" i="44"/>
  <c r="G5" i="44"/>
  <c r="D3" i="44"/>
  <c r="G5" i="22"/>
  <c r="K5" i="22"/>
  <c r="I11" i="31"/>
  <c r="K6" i="31"/>
  <c r="CJ2" i="22"/>
  <c r="BL2" i="22"/>
  <c r="KF2" i="22"/>
  <c r="KB2" i="22"/>
  <c r="JX2" i="22"/>
  <c r="JT2" i="22"/>
  <c r="JP2" i="22"/>
  <c r="JL2" i="22"/>
  <c r="JH2" i="22"/>
  <c r="JD2" i="22"/>
  <c r="IZ2" i="22"/>
  <c r="IV2" i="22"/>
  <c r="IR2" i="22"/>
  <c r="IN2" i="22"/>
  <c r="IJ2" i="22"/>
  <c r="IF2" i="22"/>
  <c r="IB2" i="22"/>
  <c r="HX2" i="22"/>
  <c r="HT2" i="22"/>
  <c r="HP2" i="22"/>
  <c r="HL2" i="22"/>
  <c r="HH2" i="22"/>
  <c r="HD2" i="22"/>
  <c r="GZ2" i="22"/>
  <c r="GV2" i="22"/>
  <c r="GR2" i="22"/>
  <c r="GN2" i="22"/>
  <c r="GJ2" i="22"/>
  <c r="GF2" i="22"/>
  <c r="GB2" i="22"/>
  <c r="FX2" i="22"/>
  <c r="FT2" i="22"/>
  <c r="FP2" i="22"/>
  <c r="FL2" i="22"/>
  <c r="FH2" i="22"/>
  <c r="FD2" i="22"/>
  <c r="EZ2" i="22"/>
  <c r="EV2" i="22"/>
  <c r="ER2" i="22"/>
  <c r="EN2" i="22"/>
  <c r="EJ2" i="22"/>
  <c r="EF2" i="22"/>
  <c r="EB2" i="22"/>
  <c r="DX2" i="22"/>
  <c r="DT2" i="22"/>
  <c r="DP2" i="22"/>
  <c r="DL2" i="22"/>
  <c r="DH2" i="22"/>
  <c r="DD2" i="22"/>
  <c r="CZ2" i="22"/>
  <c r="CV2" i="22"/>
  <c r="CR2" i="22"/>
  <c r="CN2" i="22"/>
  <c r="CF2" i="22"/>
  <c r="CB2" i="22"/>
  <c r="BX2" i="22"/>
  <c r="BT2" i="22"/>
  <c r="BP2" i="22"/>
  <c r="BH2" i="22"/>
  <c r="BD2" i="22"/>
  <c r="AZ2" i="22"/>
  <c r="AV2" i="22"/>
  <c r="AR2" i="22"/>
  <c r="AN2" i="22"/>
  <c r="AJ2" i="22"/>
  <c r="AF2" i="22"/>
  <c r="AB2" i="22"/>
  <c r="X2" i="22"/>
  <c r="T2" i="22"/>
  <c r="L2" i="22"/>
  <c r="P2" i="22"/>
  <c r="K83" i="36"/>
  <c r="K84" i="36"/>
  <c r="K85" i="36"/>
  <c r="K86" i="36"/>
  <c r="K71" i="36"/>
  <c r="K70" i="36"/>
  <c r="K69" i="36"/>
  <c r="K68" i="36"/>
  <c r="K23" i="36"/>
  <c r="D4" i="44"/>
  <c r="L1" i="46"/>
  <c r="K187" i="46"/>
  <c r="P2" i="46"/>
  <c r="K188" i="46"/>
  <c r="K82" i="36"/>
  <c r="O82" i="36"/>
  <c r="S82" i="36"/>
  <c r="W82" i="36"/>
  <c r="AA82" i="36"/>
  <c r="AE82" i="36"/>
  <c r="AI82" i="36"/>
  <c r="AM82" i="36"/>
  <c r="AQ82" i="36"/>
  <c r="AU82" i="36"/>
  <c r="AY82" i="36"/>
  <c r="BC82" i="36"/>
  <c r="BG82" i="36"/>
  <c r="BK82" i="36"/>
  <c r="BO82" i="36"/>
  <c r="BS82" i="36"/>
  <c r="BW82" i="36"/>
  <c r="CA82" i="36"/>
  <c r="CE82" i="36"/>
  <c r="CI82" i="36"/>
  <c r="CM82" i="36"/>
  <c r="CQ82" i="36"/>
  <c r="CU82" i="36"/>
  <c r="CY82" i="36"/>
  <c r="DC82" i="36"/>
  <c r="DG82" i="36"/>
  <c r="DK82" i="36"/>
  <c r="DO82" i="36"/>
  <c r="DS82" i="36"/>
  <c r="DW82" i="36"/>
  <c r="EA82" i="36"/>
  <c r="EE82" i="36"/>
  <c r="EI82" i="36"/>
  <c r="EM82" i="36"/>
  <c r="EQ82" i="36"/>
  <c r="EU82" i="36"/>
  <c r="EY82" i="36"/>
  <c r="FC82" i="36"/>
  <c r="FG82" i="36"/>
  <c r="FK82" i="36"/>
  <c r="FO82" i="36"/>
  <c r="FS82" i="36"/>
  <c r="FW82" i="36"/>
  <c r="GA82" i="36"/>
  <c r="GE82" i="36"/>
  <c r="GI82" i="36"/>
  <c r="GM82" i="36"/>
  <c r="GQ82" i="36"/>
  <c r="GU82" i="36"/>
  <c r="GY82" i="36"/>
  <c r="HC82" i="36"/>
  <c r="HG82" i="36"/>
  <c r="HK82" i="36"/>
  <c r="HO82" i="36"/>
  <c r="HS82" i="36"/>
  <c r="HW82" i="36"/>
  <c r="IA82" i="36"/>
  <c r="IE82" i="36"/>
  <c r="II82" i="36"/>
  <c r="IM82" i="36"/>
  <c r="IQ82" i="36"/>
  <c r="IU82" i="36"/>
  <c r="IY82" i="36"/>
  <c r="JC82" i="36"/>
  <c r="JG82" i="36"/>
  <c r="JK82" i="36"/>
  <c r="JO82" i="36"/>
  <c r="JS82" i="36"/>
  <c r="JW82" i="36"/>
  <c r="KA82" i="36"/>
  <c r="KE82" i="36"/>
  <c r="H82" i="36"/>
  <c r="K81" i="36"/>
  <c r="O81" i="36"/>
  <c r="S81" i="36"/>
  <c r="W81" i="36"/>
  <c r="AA81" i="36"/>
  <c r="AE81" i="36"/>
  <c r="AI81" i="36"/>
  <c r="AM81" i="36"/>
  <c r="AQ81" i="36"/>
  <c r="AU81" i="36"/>
  <c r="AY81" i="36"/>
  <c r="BC81" i="36"/>
  <c r="BG81" i="36"/>
  <c r="BK81" i="36"/>
  <c r="BO81" i="36"/>
  <c r="BS81" i="36"/>
  <c r="BW81" i="36"/>
  <c r="CA81" i="36"/>
  <c r="CE81" i="36"/>
  <c r="CI81" i="36"/>
  <c r="CM81" i="36"/>
  <c r="CQ81" i="36"/>
  <c r="CU81" i="36"/>
  <c r="CY81" i="36"/>
  <c r="DC81" i="36"/>
  <c r="DG81" i="36"/>
  <c r="DK81" i="36"/>
  <c r="DO81" i="36"/>
  <c r="DS81" i="36"/>
  <c r="DW81" i="36"/>
  <c r="EA81" i="36"/>
  <c r="EE81" i="36"/>
  <c r="EI81" i="36"/>
  <c r="EM81" i="36"/>
  <c r="EQ81" i="36"/>
  <c r="EU81" i="36"/>
  <c r="EY81" i="36"/>
  <c r="FC81" i="36"/>
  <c r="FG81" i="36"/>
  <c r="FK81" i="36"/>
  <c r="FO81" i="36"/>
  <c r="FS81" i="36"/>
  <c r="FW81" i="36"/>
  <c r="GA81" i="36"/>
  <c r="GE81" i="36"/>
  <c r="GI81" i="36"/>
  <c r="GM81" i="36"/>
  <c r="GQ81" i="36"/>
  <c r="GU81" i="36"/>
  <c r="GY81" i="36"/>
  <c r="HC81" i="36"/>
  <c r="HG81" i="36"/>
  <c r="HK81" i="36"/>
  <c r="HO81" i="36"/>
  <c r="HS81" i="36"/>
  <c r="HW81" i="36"/>
  <c r="IA81" i="36"/>
  <c r="IE81" i="36"/>
  <c r="II81" i="36"/>
  <c r="IM81" i="36"/>
  <c r="IQ81" i="36"/>
  <c r="IU81" i="36"/>
  <c r="IY81" i="36"/>
  <c r="JC81" i="36"/>
  <c r="JG81" i="36"/>
  <c r="JK81" i="36"/>
  <c r="JO81" i="36"/>
  <c r="JS81" i="36"/>
  <c r="JW81" i="36"/>
  <c r="KA81" i="36"/>
  <c r="KE81" i="36"/>
  <c r="H81" i="36"/>
  <c r="K80" i="36"/>
  <c r="O80" i="36"/>
  <c r="S80" i="36"/>
  <c r="W80" i="36"/>
  <c r="AA80" i="36"/>
  <c r="AE80" i="36"/>
  <c r="AI80" i="36"/>
  <c r="AM80" i="36"/>
  <c r="AQ80" i="36"/>
  <c r="AU80" i="36"/>
  <c r="AY80" i="36"/>
  <c r="BC80" i="36"/>
  <c r="BG80" i="36"/>
  <c r="BK80" i="36"/>
  <c r="BO80" i="36"/>
  <c r="BS80" i="36"/>
  <c r="BW80" i="36"/>
  <c r="CA80" i="36"/>
  <c r="CE80" i="36"/>
  <c r="CI80" i="36"/>
  <c r="CM80" i="36"/>
  <c r="CQ80" i="36"/>
  <c r="CU80" i="36"/>
  <c r="CY80" i="36"/>
  <c r="DC80" i="36"/>
  <c r="DG80" i="36"/>
  <c r="DK80" i="36"/>
  <c r="DO80" i="36"/>
  <c r="DS80" i="36"/>
  <c r="DW80" i="36"/>
  <c r="EA80" i="36"/>
  <c r="EE80" i="36"/>
  <c r="EI80" i="36"/>
  <c r="EM80" i="36"/>
  <c r="EQ80" i="36"/>
  <c r="EU80" i="36"/>
  <c r="EY80" i="36"/>
  <c r="FC80" i="36"/>
  <c r="FG80" i="36"/>
  <c r="FK80" i="36"/>
  <c r="FO80" i="36"/>
  <c r="FS80" i="36"/>
  <c r="FW80" i="36"/>
  <c r="GA80" i="36"/>
  <c r="GE80" i="36"/>
  <c r="GI80" i="36"/>
  <c r="GM80" i="36"/>
  <c r="GQ80" i="36"/>
  <c r="GU80" i="36"/>
  <c r="GY80" i="36"/>
  <c r="HC80" i="36"/>
  <c r="HG80" i="36"/>
  <c r="HK80" i="36"/>
  <c r="HO80" i="36"/>
  <c r="HS80" i="36"/>
  <c r="HW80" i="36"/>
  <c r="IA80" i="36"/>
  <c r="IE80" i="36"/>
  <c r="II80" i="36"/>
  <c r="IM80" i="36"/>
  <c r="IQ80" i="36"/>
  <c r="IU80" i="36"/>
  <c r="IY80" i="36"/>
  <c r="JC80" i="36"/>
  <c r="JG80" i="36"/>
  <c r="JK80" i="36"/>
  <c r="JO80" i="36"/>
  <c r="JS80" i="36"/>
  <c r="JW80" i="36"/>
  <c r="KA80" i="36"/>
  <c r="KE80" i="36"/>
  <c r="H80" i="36"/>
  <c r="KE5" i="46"/>
  <c r="KG3" i="46" s="1"/>
  <c r="KA5" i="46"/>
  <c r="KC3" i="46" s="1"/>
  <c r="JW5" i="46"/>
  <c r="JY3" i="46" s="1"/>
  <c r="JS5" i="46"/>
  <c r="JU3" i="46" s="1"/>
  <c r="JO5" i="46"/>
  <c r="JQ3" i="46" s="1"/>
  <c r="JK5" i="46"/>
  <c r="JM3" i="46" s="1"/>
  <c r="JG5" i="46"/>
  <c r="JI3" i="46" s="1"/>
  <c r="JC5" i="46"/>
  <c r="JE3" i="46" s="1"/>
  <c r="IY5" i="46"/>
  <c r="JA3" i="46" s="1"/>
  <c r="IU5" i="46"/>
  <c r="IW3" i="46" s="1"/>
  <c r="IQ5" i="46"/>
  <c r="IS3" i="46" s="1"/>
  <c r="IM5" i="46"/>
  <c r="IO3" i="46" s="1"/>
  <c r="II5" i="46"/>
  <c r="IK3" i="46" s="1"/>
  <c r="IE5" i="46"/>
  <c r="IG3" i="46" s="1"/>
  <c r="IA5" i="46"/>
  <c r="IC3" i="46" s="1"/>
  <c r="HW5" i="46"/>
  <c r="HY3" i="46" s="1"/>
  <c r="HS5" i="46"/>
  <c r="HU3" i="46" s="1"/>
  <c r="HO5" i="46"/>
  <c r="HQ3" i="46" s="1"/>
  <c r="HK5" i="46"/>
  <c r="HM3" i="46" s="1"/>
  <c r="HG5" i="46"/>
  <c r="HI3" i="46" s="1"/>
  <c r="HC5" i="46"/>
  <c r="HE3" i="46" s="1"/>
  <c r="GY5" i="46"/>
  <c r="HA3" i="46" s="1"/>
  <c r="GU5" i="46"/>
  <c r="GW3" i="46" s="1"/>
  <c r="GQ5" i="46"/>
  <c r="GS3" i="46" s="1"/>
  <c r="GM5" i="46"/>
  <c r="GO3" i="46" s="1"/>
  <c r="GI5" i="46"/>
  <c r="GK3" i="46" s="1"/>
  <c r="GE5" i="46"/>
  <c r="GG3" i="46" s="1"/>
  <c r="GA5" i="46"/>
  <c r="GC3" i="46" s="1"/>
  <c r="FW5" i="46"/>
  <c r="FY3" i="46" s="1"/>
  <c r="FS5" i="46"/>
  <c r="FU3" i="46" s="1"/>
  <c r="FO5" i="46"/>
  <c r="FQ3" i="46" s="1"/>
  <c r="FK5" i="46"/>
  <c r="FM3" i="46" s="1"/>
  <c r="FG5" i="46"/>
  <c r="FI3" i="46" s="1"/>
  <c r="FC5" i="46"/>
  <c r="FE3" i="46" s="1"/>
  <c r="EY5" i="46"/>
  <c r="FA3" i="46" s="1"/>
  <c r="EU5" i="46"/>
  <c r="EW3" i="46" s="1"/>
  <c r="EQ5" i="46"/>
  <c r="ES3" i="46" s="1"/>
  <c r="EM5" i="46"/>
  <c r="EO3" i="46" s="1"/>
  <c r="EI5" i="46"/>
  <c r="EK3" i="46" s="1"/>
  <c r="EE5" i="46"/>
  <c r="EG3" i="46" s="1"/>
  <c r="EA5" i="46"/>
  <c r="EC3" i="46" s="1"/>
  <c r="DW5" i="46"/>
  <c r="DY3" i="46" s="1"/>
  <c r="DS5" i="46"/>
  <c r="DU3" i="46" s="1"/>
  <c r="DO5" i="46"/>
  <c r="DQ3" i="46" s="1"/>
  <c r="DK5" i="46"/>
  <c r="DM3" i="46" s="1"/>
  <c r="DG5" i="46"/>
  <c r="DI3" i="46" s="1"/>
  <c r="DC5" i="46"/>
  <c r="DE3" i="46" s="1"/>
  <c r="CY5" i="46"/>
  <c r="DA3" i="46" s="1"/>
  <c r="CU5" i="46"/>
  <c r="CW3" i="46" s="1"/>
  <c r="CQ5" i="46"/>
  <c r="CS3" i="46" s="1"/>
  <c r="CM5" i="46"/>
  <c r="CO3" i="46" s="1"/>
  <c r="CI5" i="46"/>
  <c r="CK3" i="46" s="1"/>
  <c r="CE5" i="46"/>
  <c r="CG3" i="46" s="1"/>
  <c r="CA5" i="46"/>
  <c r="CC3" i="46" s="1"/>
  <c r="BW5" i="46"/>
  <c r="BY3" i="46" s="1"/>
  <c r="BS5" i="46"/>
  <c r="BU3" i="46" s="1"/>
  <c r="BO5" i="46"/>
  <c r="BQ3" i="46" s="1"/>
  <c r="BK5" i="46"/>
  <c r="BM3" i="46" s="1"/>
  <c r="BG5" i="46"/>
  <c r="BI3" i="46" s="1"/>
  <c r="BC5" i="46"/>
  <c r="BE3" i="46" s="1"/>
  <c r="AY5" i="46"/>
  <c r="BA3" i="46" s="1"/>
  <c r="AU5" i="46"/>
  <c r="AW3" i="46" s="1"/>
  <c r="AQ5" i="46"/>
  <c r="AS3" i="46" s="1"/>
  <c r="AM5" i="46"/>
  <c r="AO3" i="46" s="1"/>
  <c r="AI5" i="46"/>
  <c r="AK3" i="46" s="1"/>
  <c r="AE5" i="46"/>
  <c r="AG3" i="46" s="1"/>
  <c r="AA5" i="46"/>
  <c r="AC3" i="46" s="1"/>
  <c r="W5" i="46"/>
  <c r="Y3" i="46" s="1"/>
  <c r="W3" i="46" s="1"/>
  <c r="S5" i="46"/>
  <c r="U3" i="46" s="1"/>
  <c r="S3" i="46" s="1"/>
  <c r="O5" i="46"/>
  <c r="Q3" i="46" s="1"/>
  <c r="O3" i="46" s="1"/>
  <c r="K5" i="46"/>
  <c r="M3" i="46" s="1"/>
  <c r="K3" i="46" s="1"/>
  <c r="S8" i="46"/>
  <c r="W8" i="46"/>
  <c r="AA8" i="46"/>
  <c r="AE8" i="46"/>
  <c r="AI8" i="46"/>
  <c r="L10" i="46"/>
  <c r="P10" i="46"/>
  <c r="T10" i="46"/>
  <c r="X10" i="46"/>
  <c r="AB10" i="46"/>
  <c r="AF10" i="46"/>
  <c r="AJ10" i="46"/>
  <c r="AN10" i="46"/>
  <c r="AR10" i="46"/>
  <c r="AV10" i="46"/>
  <c r="AZ10" i="46"/>
  <c r="BD10" i="46"/>
  <c r="BH10" i="46"/>
  <c r="BL10" i="46"/>
  <c r="BP10" i="46"/>
  <c r="BT10" i="46"/>
  <c r="BX10" i="46"/>
  <c r="CB10" i="46"/>
  <c r="CF10" i="46"/>
  <c r="CJ10" i="46"/>
  <c r="CN10" i="46"/>
  <c r="CR10" i="46"/>
  <c r="CV10" i="46"/>
  <c r="CZ10" i="46"/>
  <c r="DD10" i="46"/>
  <c r="DH10" i="46"/>
  <c r="DL10" i="46"/>
  <c r="DP10" i="46"/>
  <c r="DT10" i="46"/>
  <c r="DX10" i="46"/>
  <c r="EB10" i="46"/>
  <c r="EF10" i="46"/>
  <c r="EJ10" i="46"/>
  <c r="EN10" i="46"/>
  <c r="ER10" i="46"/>
  <c r="EV10" i="46"/>
  <c r="EZ10" i="46"/>
  <c r="FD10" i="46"/>
  <c r="FH10" i="46"/>
  <c r="FL10" i="46"/>
  <c r="FP10" i="46"/>
  <c r="FT10" i="46"/>
  <c r="FX10" i="46"/>
  <c r="GB10" i="46"/>
  <c r="GF10" i="46"/>
  <c r="GJ10" i="46"/>
  <c r="GN10" i="46"/>
  <c r="GR10" i="46"/>
  <c r="GV10" i="46"/>
  <c r="GZ10" i="46"/>
  <c r="HD10" i="46"/>
  <c r="HH10" i="46"/>
  <c r="HL10" i="46"/>
  <c r="HP10" i="46"/>
  <c r="HT10" i="46"/>
  <c r="HX10" i="46"/>
  <c r="IB10" i="46"/>
  <c r="IF10" i="46"/>
  <c r="IJ10" i="46"/>
  <c r="IN10" i="46"/>
  <c r="IR10" i="46"/>
  <c r="IV10" i="46"/>
  <c r="IZ10" i="46"/>
  <c r="JD10" i="46"/>
  <c r="JH10" i="46"/>
  <c r="JL10" i="46"/>
  <c r="JP10" i="46"/>
  <c r="JT10" i="46"/>
  <c r="JX10" i="46"/>
  <c r="KB10" i="46"/>
  <c r="KF10" i="46"/>
  <c r="I10" i="46"/>
  <c r="L11" i="46"/>
  <c r="P11" i="46"/>
  <c r="T11" i="46"/>
  <c r="X11" i="46"/>
  <c r="AB11" i="46"/>
  <c r="AF11" i="46"/>
  <c r="AJ11" i="46"/>
  <c r="AN11" i="46"/>
  <c r="AR11" i="46"/>
  <c r="AV11" i="46"/>
  <c r="AZ11" i="46"/>
  <c r="BD11" i="46"/>
  <c r="BH11" i="46"/>
  <c r="BL11" i="46"/>
  <c r="BP11" i="46"/>
  <c r="BT11" i="46"/>
  <c r="BX11" i="46"/>
  <c r="CB11" i="46"/>
  <c r="CF11" i="46"/>
  <c r="CJ11" i="46"/>
  <c r="CN11" i="46"/>
  <c r="CR11" i="46"/>
  <c r="CV11" i="46"/>
  <c r="CZ11" i="46"/>
  <c r="DD11" i="46"/>
  <c r="DH11" i="46"/>
  <c r="DL11" i="46"/>
  <c r="DP11" i="46"/>
  <c r="DT11" i="46"/>
  <c r="DX11" i="46"/>
  <c r="EB11" i="46"/>
  <c r="EF11" i="46"/>
  <c r="EJ11" i="46"/>
  <c r="EN11" i="46"/>
  <c r="ER11" i="46"/>
  <c r="EV11" i="46"/>
  <c r="EZ11" i="46"/>
  <c r="FD11" i="46"/>
  <c r="FH11" i="46"/>
  <c r="FL11" i="46"/>
  <c r="FP11" i="46"/>
  <c r="FT11" i="46"/>
  <c r="FX11" i="46"/>
  <c r="GB11" i="46"/>
  <c r="GF11" i="46"/>
  <c r="GJ11" i="46"/>
  <c r="GN11" i="46"/>
  <c r="GR11" i="46"/>
  <c r="GV11" i="46"/>
  <c r="GZ11" i="46"/>
  <c r="HD11" i="46"/>
  <c r="HH11" i="46"/>
  <c r="HL11" i="46"/>
  <c r="HP11" i="46"/>
  <c r="HT11" i="46"/>
  <c r="HX11" i="46"/>
  <c r="IB11" i="46"/>
  <c r="IF11" i="46"/>
  <c r="IJ11" i="46"/>
  <c r="IN11" i="46"/>
  <c r="IR11" i="46"/>
  <c r="IV11" i="46"/>
  <c r="IZ11" i="46"/>
  <c r="JD11" i="46"/>
  <c r="JH11" i="46"/>
  <c r="JL11" i="46"/>
  <c r="JP11" i="46"/>
  <c r="JT11" i="46"/>
  <c r="JX11" i="46"/>
  <c r="KB11" i="46"/>
  <c r="KF11" i="46"/>
  <c r="I11" i="46"/>
  <c r="L12" i="46"/>
  <c r="P12" i="46"/>
  <c r="T12" i="46"/>
  <c r="X12" i="46"/>
  <c r="AB12" i="46"/>
  <c r="AF12" i="46"/>
  <c r="AJ12" i="46"/>
  <c r="AN12" i="46"/>
  <c r="AR12" i="46"/>
  <c r="AV12" i="46"/>
  <c r="AZ12" i="46"/>
  <c r="BD12" i="46"/>
  <c r="BH12" i="46"/>
  <c r="BL12" i="46"/>
  <c r="BP12" i="46"/>
  <c r="BT12" i="46"/>
  <c r="BX12" i="46"/>
  <c r="CB12" i="46"/>
  <c r="CF12" i="46"/>
  <c r="CJ12" i="46"/>
  <c r="CN12" i="46"/>
  <c r="CR12" i="46"/>
  <c r="CV12" i="46"/>
  <c r="CZ12" i="46"/>
  <c r="DD12" i="46"/>
  <c r="DH12" i="46"/>
  <c r="DL12" i="46"/>
  <c r="DP12" i="46"/>
  <c r="DT12" i="46"/>
  <c r="DX12" i="46"/>
  <c r="EB12" i="46"/>
  <c r="EF12" i="46"/>
  <c r="EJ12" i="46"/>
  <c r="EN12" i="46"/>
  <c r="ER12" i="46"/>
  <c r="EV12" i="46"/>
  <c r="EZ12" i="46"/>
  <c r="FD12" i="46"/>
  <c r="FH12" i="46"/>
  <c r="FL12" i="46"/>
  <c r="FP12" i="46"/>
  <c r="FT12" i="46"/>
  <c r="FX12" i="46"/>
  <c r="GB12" i="46"/>
  <c r="GF12" i="46"/>
  <c r="GJ12" i="46"/>
  <c r="GN12" i="46"/>
  <c r="GR12" i="46"/>
  <c r="GV12" i="46"/>
  <c r="GZ12" i="46"/>
  <c r="HD12" i="46"/>
  <c r="HH12" i="46"/>
  <c r="HL12" i="46"/>
  <c r="HP12" i="46"/>
  <c r="HT12" i="46"/>
  <c r="HX12" i="46"/>
  <c r="IB12" i="46"/>
  <c r="IF12" i="46"/>
  <c r="IJ12" i="46"/>
  <c r="IN12" i="46"/>
  <c r="IR12" i="46"/>
  <c r="IV12" i="46"/>
  <c r="IZ12" i="46"/>
  <c r="JD12" i="46"/>
  <c r="JH12" i="46"/>
  <c r="JL12" i="46"/>
  <c r="JP12" i="46"/>
  <c r="JT12" i="46"/>
  <c r="JX12" i="46"/>
  <c r="KB12" i="46"/>
  <c r="KF12" i="46"/>
  <c r="I12" i="46"/>
  <c r="L13" i="46"/>
  <c r="P13" i="46"/>
  <c r="T13" i="46"/>
  <c r="X13" i="46"/>
  <c r="AB13" i="46"/>
  <c r="AF13" i="46"/>
  <c r="AJ13" i="46"/>
  <c r="AN13" i="46"/>
  <c r="AR13" i="46"/>
  <c r="AV13" i="46"/>
  <c r="AZ13" i="46"/>
  <c r="BD13" i="46"/>
  <c r="BH13" i="46"/>
  <c r="BL13" i="46"/>
  <c r="BP13" i="46"/>
  <c r="BT13" i="46"/>
  <c r="BX13" i="46"/>
  <c r="CB13" i="46"/>
  <c r="CF13" i="46"/>
  <c r="CJ13" i="46"/>
  <c r="CN13" i="46"/>
  <c r="CR13" i="46"/>
  <c r="CV13" i="46"/>
  <c r="CZ13" i="46"/>
  <c r="DD13" i="46"/>
  <c r="DH13" i="46"/>
  <c r="DL13" i="46"/>
  <c r="DP13" i="46"/>
  <c r="DT13" i="46"/>
  <c r="DX13" i="46"/>
  <c r="EB13" i="46"/>
  <c r="EF13" i="46"/>
  <c r="EJ13" i="46"/>
  <c r="EN13" i="46"/>
  <c r="ER13" i="46"/>
  <c r="EV13" i="46"/>
  <c r="EZ13" i="46"/>
  <c r="FD13" i="46"/>
  <c r="FH13" i="46"/>
  <c r="FL13" i="46"/>
  <c r="FP13" i="46"/>
  <c r="FT13" i="46"/>
  <c r="FX13" i="46"/>
  <c r="GB13" i="46"/>
  <c r="GF13" i="46"/>
  <c r="GJ13" i="46"/>
  <c r="GN13" i="46"/>
  <c r="GR13" i="46"/>
  <c r="GV13" i="46"/>
  <c r="GZ13" i="46"/>
  <c r="HD13" i="46"/>
  <c r="HH13" i="46"/>
  <c r="HL13" i="46"/>
  <c r="HP13" i="46"/>
  <c r="HT13" i="46"/>
  <c r="HX13" i="46"/>
  <c r="IB13" i="46"/>
  <c r="IF13" i="46"/>
  <c r="IJ13" i="46"/>
  <c r="IN13" i="46"/>
  <c r="IR13" i="46"/>
  <c r="IV13" i="46"/>
  <c r="IZ13" i="46"/>
  <c r="JD13" i="46"/>
  <c r="JH13" i="46"/>
  <c r="JL13" i="46"/>
  <c r="JP13" i="46"/>
  <c r="JT13" i="46"/>
  <c r="JX13" i="46"/>
  <c r="KB13" i="46"/>
  <c r="KF13" i="46"/>
  <c r="I13" i="46"/>
  <c r="L14" i="46"/>
  <c r="P14" i="46"/>
  <c r="T14" i="46"/>
  <c r="X14" i="46"/>
  <c r="AB14" i="46"/>
  <c r="AF14" i="46"/>
  <c r="AJ14" i="46"/>
  <c r="AN14" i="46"/>
  <c r="AR14" i="46"/>
  <c r="AV14" i="46"/>
  <c r="AZ14" i="46"/>
  <c r="BD14" i="46"/>
  <c r="BH14" i="46"/>
  <c r="BL14" i="46"/>
  <c r="BP14" i="46"/>
  <c r="BT14" i="46"/>
  <c r="BX14" i="46"/>
  <c r="CB14" i="46"/>
  <c r="CF14" i="46"/>
  <c r="CJ14" i="46"/>
  <c r="CN14" i="46"/>
  <c r="CR14" i="46"/>
  <c r="CV14" i="46"/>
  <c r="CZ14" i="46"/>
  <c r="DD14" i="46"/>
  <c r="DH14" i="46"/>
  <c r="DL14" i="46"/>
  <c r="DP14" i="46"/>
  <c r="DT14" i="46"/>
  <c r="DX14" i="46"/>
  <c r="EB14" i="46"/>
  <c r="EF14" i="46"/>
  <c r="EJ14" i="46"/>
  <c r="EN14" i="46"/>
  <c r="ER14" i="46"/>
  <c r="EV14" i="46"/>
  <c r="EZ14" i="46"/>
  <c r="FD14" i="46"/>
  <c r="FH14" i="46"/>
  <c r="FL14" i="46"/>
  <c r="FP14" i="46"/>
  <c r="FT14" i="46"/>
  <c r="FX14" i="46"/>
  <c r="GB14" i="46"/>
  <c r="GF14" i="46"/>
  <c r="GJ14" i="46"/>
  <c r="GN14" i="46"/>
  <c r="GR14" i="46"/>
  <c r="GV14" i="46"/>
  <c r="GZ14" i="46"/>
  <c r="HD14" i="46"/>
  <c r="HH14" i="46"/>
  <c r="HL14" i="46"/>
  <c r="HP14" i="46"/>
  <c r="HT14" i="46"/>
  <c r="HX14" i="46"/>
  <c r="IB14" i="46"/>
  <c r="IF14" i="46"/>
  <c r="IJ14" i="46"/>
  <c r="IN14" i="46"/>
  <c r="IR14" i="46"/>
  <c r="IV14" i="46"/>
  <c r="IZ14" i="46"/>
  <c r="JD14" i="46"/>
  <c r="JH14" i="46"/>
  <c r="JL14" i="46"/>
  <c r="JP14" i="46"/>
  <c r="JT14" i="46"/>
  <c r="JX14" i="46"/>
  <c r="KB14" i="46"/>
  <c r="KF14" i="46"/>
  <c r="I14" i="46"/>
  <c r="L15" i="46"/>
  <c r="P15" i="46"/>
  <c r="T15" i="46"/>
  <c r="X15" i="46"/>
  <c r="AB15" i="46"/>
  <c r="AF15" i="46"/>
  <c r="AJ15" i="46"/>
  <c r="AN15" i="46"/>
  <c r="AR15" i="46"/>
  <c r="AV15" i="46"/>
  <c r="AZ15" i="46"/>
  <c r="BD15" i="46"/>
  <c r="BH15" i="46"/>
  <c r="BL15" i="46"/>
  <c r="BP15" i="46"/>
  <c r="BT15" i="46"/>
  <c r="BX15" i="46"/>
  <c r="CB15" i="46"/>
  <c r="CF15" i="46"/>
  <c r="CJ15" i="46"/>
  <c r="CN15" i="46"/>
  <c r="CR15" i="46"/>
  <c r="CV15" i="46"/>
  <c r="CZ15" i="46"/>
  <c r="DD15" i="46"/>
  <c r="DH15" i="46"/>
  <c r="DL15" i="46"/>
  <c r="DP15" i="46"/>
  <c r="DT15" i="46"/>
  <c r="DX15" i="46"/>
  <c r="EB15" i="46"/>
  <c r="EF15" i="46"/>
  <c r="EJ15" i="46"/>
  <c r="EN15" i="46"/>
  <c r="ER15" i="46"/>
  <c r="EV15" i="46"/>
  <c r="EZ15" i="46"/>
  <c r="FD15" i="46"/>
  <c r="FH15" i="46"/>
  <c r="FL15" i="46"/>
  <c r="FP15" i="46"/>
  <c r="FT15" i="46"/>
  <c r="FX15" i="46"/>
  <c r="GB15" i="46"/>
  <c r="GF15" i="46"/>
  <c r="GJ15" i="46"/>
  <c r="GN15" i="46"/>
  <c r="GR15" i="46"/>
  <c r="GV15" i="46"/>
  <c r="GZ15" i="46"/>
  <c r="HD15" i="46"/>
  <c r="HH15" i="46"/>
  <c r="HL15" i="46"/>
  <c r="HP15" i="46"/>
  <c r="HT15" i="46"/>
  <c r="HX15" i="46"/>
  <c r="IB15" i="46"/>
  <c r="IF15" i="46"/>
  <c r="IJ15" i="46"/>
  <c r="IN15" i="46"/>
  <c r="IR15" i="46"/>
  <c r="IV15" i="46"/>
  <c r="IZ15" i="46"/>
  <c r="JD15" i="46"/>
  <c r="JH15" i="46"/>
  <c r="JL15" i="46"/>
  <c r="JP15" i="46"/>
  <c r="JT15" i="46"/>
  <c r="JX15" i="46"/>
  <c r="KB15" i="46"/>
  <c r="KF15" i="46"/>
  <c r="I15" i="46"/>
  <c r="L16" i="46"/>
  <c r="P16" i="46"/>
  <c r="T16" i="46"/>
  <c r="X16" i="46"/>
  <c r="AB16" i="46"/>
  <c r="AF16" i="46"/>
  <c r="AJ16" i="46"/>
  <c r="AN16" i="46"/>
  <c r="AR16" i="46"/>
  <c r="AV16" i="46"/>
  <c r="AZ16" i="46"/>
  <c r="BD16" i="46"/>
  <c r="BH16" i="46"/>
  <c r="BL16" i="46"/>
  <c r="BP16" i="46"/>
  <c r="BT16" i="46"/>
  <c r="BX16" i="46"/>
  <c r="CB16" i="46"/>
  <c r="CF16" i="46"/>
  <c r="CJ16" i="46"/>
  <c r="CN16" i="46"/>
  <c r="CR16" i="46"/>
  <c r="CV16" i="46"/>
  <c r="CZ16" i="46"/>
  <c r="DD16" i="46"/>
  <c r="DH16" i="46"/>
  <c r="DL16" i="46"/>
  <c r="DP16" i="46"/>
  <c r="DT16" i="46"/>
  <c r="DX16" i="46"/>
  <c r="EB16" i="46"/>
  <c r="EF16" i="46"/>
  <c r="EJ16" i="46"/>
  <c r="EN16" i="46"/>
  <c r="ER16" i="46"/>
  <c r="EV16" i="46"/>
  <c r="EZ16" i="46"/>
  <c r="FD16" i="46"/>
  <c r="FH16" i="46"/>
  <c r="FL16" i="46"/>
  <c r="FP16" i="46"/>
  <c r="FT16" i="46"/>
  <c r="FX16" i="46"/>
  <c r="GB16" i="46"/>
  <c r="GF16" i="46"/>
  <c r="GJ16" i="46"/>
  <c r="GN16" i="46"/>
  <c r="GR16" i="46"/>
  <c r="GV16" i="46"/>
  <c r="GZ16" i="46"/>
  <c r="HD16" i="46"/>
  <c r="HH16" i="46"/>
  <c r="HL16" i="46"/>
  <c r="HP16" i="46"/>
  <c r="HT16" i="46"/>
  <c r="HX16" i="46"/>
  <c r="IB16" i="46"/>
  <c r="IF16" i="46"/>
  <c r="IJ16" i="46"/>
  <c r="IN16" i="46"/>
  <c r="IR16" i="46"/>
  <c r="IV16" i="46"/>
  <c r="IZ16" i="46"/>
  <c r="JD16" i="46"/>
  <c r="JH16" i="46"/>
  <c r="JL16" i="46"/>
  <c r="JP16" i="46"/>
  <c r="JT16" i="46"/>
  <c r="JX16" i="46"/>
  <c r="KB16" i="46"/>
  <c r="KF16" i="46"/>
  <c r="I16" i="46"/>
  <c r="L17" i="46"/>
  <c r="P17" i="46"/>
  <c r="T17" i="46"/>
  <c r="X17" i="46"/>
  <c r="AB17" i="46"/>
  <c r="AF17" i="46"/>
  <c r="AJ17" i="46"/>
  <c r="AN17" i="46"/>
  <c r="AR17" i="46"/>
  <c r="AV17" i="46"/>
  <c r="AZ17" i="46"/>
  <c r="BD17" i="46"/>
  <c r="BH17" i="46"/>
  <c r="BL17" i="46"/>
  <c r="BP17" i="46"/>
  <c r="BT17" i="46"/>
  <c r="BX17" i="46"/>
  <c r="CB17" i="46"/>
  <c r="CF17" i="46"/>
  <c r="CJ17" i="46"/>
  <c r="CN17" i="46"/>
  <c r="CR17" i="46"/>
  <c r="CV17" i="46"/>
  <c r="CZ17" i="46"/>
  <c r="DD17" i="46"/>
  <c r="DH17" i="46"/>
  <c r="DL17" i="46"/>
  <c r="DP17" i="46"/>
  <c r="DT17" i="46"/>
  <c r="DX17" i="46"/>
  <c r="EB17" i="46"/>
  <c r="EF17" i="46"/>
  <c r="EJ17" i="46"/>
  <c r="EN17" i="46"/>
  <c r="ER17" i="46"/>
  <c r="EV17" i="46"/>
  <c r="EZ17" i="46"/>
  <c r="FD17" i="46"/>
  <c r="FH17" i="46"/>
  <c r="FL17" i="46"/>
  <c r="FP17" i="46"/>
  <c r="FT17" i="46"/>
  <c r="FX17" i="46"/>
  <c r="GB17" i="46"/>
  <c r="GF17" i="46"/>
  <c r="GJ17" i="46"/>
  <c r="GN17" i="46"/>
  <c r="GR17" i="46"/>
  <c r="GV17" i="46"/>
  <c r="GZ17" i="46"/>
  <c r="HD17" i="46"/>
  <c r="HH17" i="46"/>
  <c r="HL17" i="46"/>
  <c r="HP17" i="46"/>
  <c r="HT17" i="46"/>
  <c r="HX17" i="46"/>
  <c r="IB17" i="46"/>
  <c r="IF17" i="46"/>
  <c r="IJ17" i="46"/>
  <c r="IN17" i="46"/>
  <c r="IR17" i="46"/>
  <c r="IV17" i="46"/>
  <c r="IZ17" i="46"/>
  <c r="JD17" i="46"/>
  <c r="JH17" i="46"/>
  <c r="JL17" i="46"/>
  <c r="JP17" i="46"/>
  <c r="JT17" i="46"/>
  <c r="JX17" i="46"/>
  <c r="KB17" i="46"/>
  <c r="KF17" i="46"/>
  <c r="I17" i="46"/>
  <c r="L18" i="46"/>
  <c r="P18" i="46"/>
  <c r="T18" i="46"/>
  <c r="X18" i="46"/>
  <c r="AB18" i="46"/>
  <c r="AF18" i="46"/>
  <c r="AJ18" i="46"/>
  <c r="AN18" i="46"/>
  <c r="AR18" i="46"/>
  <c r="AV18" i="46"/>
  <c r="AZ18" i="46"/>
  <c r="BD18" i="46"/>
  <c r="BH18" i="46"/>
  <c r="BL18" i="46"/>
  <c r="BP18" i="46"/>
  <c r="BT18" i="46"/>
  <c r="BX18" i="46"/>
  <c r="CB18" i="46"/>
  <c r="CF18" i="46"/>
  <c r="CJ18" i="46"/>
  <c r="CN18" i="46"/>
  <c r="CR18" i="46"/>
  <c r="CV18" i="46"/>
  <c r="CZ18" i="46"/>
  <c r="DD18" i="46"/>
  <c r="DH18" i="46"/>
  <c r="DL18" i="46"/>
  <c r="DP18" i="46"/>
  <c r="DT18" i="46"/>
  <c r="DX18" i="46"/>
  <c r="EB18" i="46"/>
  <c r="EF18" i="46"/>
  <c r="EJ18" i="46"/>
  <c r="EN18" i="46"/>
  <c r="ER18" i="46"/>
  <c r="EV18" i="46"/>
  <c r="EZ18" i="46"/>
  <c r="FD18" i="46"/>
  <c r="FH18" i="46"/>
  <c r="FL18" i="46"/>
  <c r="FP18" i="46"/>
  <c r="FT18" i="46"/>
  <c r="FX18" i="46"/>
  <c r="GB18" i="46"/>
  <c r="GF18" i="46"/>
  <c r="GJ18" i="46"/>
  <c r="GN18" i="46"/>
  <c r="GR18" i="46"/>
  <c r="GV18" i="46"/>
  <c r="GZ18" i="46"/>
  <c r="HD18" i="46"/>
  <c r="HH18" i="46"/>
  <c r="HL18" i="46"/>
  <c r="HP18" i="46"/>
  <c r="HT18" i="46"/>
  <c r="HX18" i="46"/>
  <c r="IB18" i="46"/>
  <c r="IF18" i="46"/>
  <c r="IJ18" i="46"/>
  <c r="IN18" i="46"/>
  <c r="IR18" i="46"/>
  <c r="IV18" i="46"/>
  <c r="IZ18" i="46"/>
  <c r="JD18" i="46"/>
  <c r="JH18" i="46"/>
  <c r="JL18" i="46"/>
  <c r="JP18" i="46"/>
  <c r="JT18" i="46"/>
  <c r="JX18" i="46"/>
  <c r="KB18" i="46"/>
  <c r="KF18" i="46"/>
  <c r="I18" i="46"/>
  <c r="L19" i="46"/>
  <c r="P19" i="46"/>
  <c r="T19" i="46"/>
  <c r="X19" i="46"/>
  <c r="AB19" i="46"/>
  <c r="AF19" i="46"/>
  <c r="AJ19" i="46"/>
  <c r="AN19" i="46"/>
  <c r="AR19" i="46"/>
  <c r="AV19" i="46"/>
  <c r="AZ19" i="46"/>
  <c r="BD19" i="46"/>
  <c r="BH19" i="46"/>
  <c r="BL19" i="46"/>
  <c r="BP19" i="46"/>
  <c r="BT19" i="46"/>
  <c r="BX19" i="46"/>
  <c r="CB19" i="46"/>
  <c r="CF19" i="46"/>
  <c r="CJ19" i="46"/>
  <c r="CN19" i="46"/>
  <c r="CR19" i="46"/>
  <c r="CV19" i="46"/>
  <c r="CZ19" i="46"/>
  <c r="DD19" i="46"/>
  <c r="DH19" i="46"/>
  <c r="DL19" i="46"/>
  <c r="DP19" i="46"/>
  <c r="DT19" i="46"/>
  <c r="DX19" i="46"/>
  <c r="EB19" i="46"/>
  <c r="EF19" i="46"/>
  <c r="EJ19" i="46"/>
  <c r="EN19" i="46"/>
  <c r="ER19" i="46"/>
  <c r="EV19" i="46"/>
  <c r="EZ19" i="46"/>
  <c r="FD19" i="46"/>
  <c r="FH19" i="46"/>
  <c r="FL19" i="46"/>
  <c r="FP19" i="46"/>
  <c r="FT19" i="46"/>
  <c r="FX19" i="46"/>
  <c r="GB19" i="46"/>
  <c r="GF19" i="46"/>
  <c r="GJ19" i="46"/>
  <c r="GN19" i="46"/>
  <c r="GR19" i="46"/>
  <c r="GV19" i="46"/>
  <c r="GZ19" i="46"/>
  <c r="HD19" i="46"/>
  <c r="HH19" i="46"/>
  <c r="HL19" i="46"/>
  <c r="HP19" i="46"/>
  <c r="HT19" i="46"/>
  <c r="HX19" i="46"/>
  <c r="IB19" i="46"/>
  <c r="IF19" i="46"/>
  <c r="IJ19" i="46"/>
  <c r="IN19" i="46"/>
  <c r="IR19" i="46"/>
  <c r="IV19" i="46"/>
  <c r="IZ19" i="46"/>
  <c r="JD19" i="46"/>
  <c r="JH19" i="46"/>
  <c r="JL19" i="46"/>
  <c r="JP19" i="46"/>
  <c r="JT19" i="46"/>
  <c r="JX19" i="46"/>
  <c r="KB19" i="46"/>
  <c r="KF19" i="46"/>
  <c r="I19" i="46"/>
  <c r="L20" i="46"/>
  <c r="P20" i="46"/>
  <c r="T20" i="46"/>
  <c r="X20" i="46"/>
  <c r="AB20" i="46"/>
  <c r="AF20" i="46"/>
  <c r="AJ20" i="46"/>
  <c r="AN20" i="46"/>
  <c r="AR20" i="46"/>
  <c r="AV20" i="46"/>
  <c r="AZ20" i="46"/>
  <c r="BD20" i="46"/>
  <c r="BH20" i="46"/>
  <c r="BL20" i="46"/>
  <c r="BP20" i="46"/>
  <c r="BT20" i="46"/>
  <c r="BX20" i="46"/>
  <c r="CB20" i="46"/>
  <c r="CF20" i="46"/>
  <c r="CJ20" i="46"/>
  <c r="CN20" i="46"/>
  <c r="CR20" i="46"/>
  <c r="CV20" i="46"/>
  <c r="CZ20" i="46"/>
  <c r="DD20" i="46"/>
  <c r="DH20" i="46"/>
  <c r="DL20" i="46"/>
  <c r="DP20" i="46"/>
  <c r="DT20" i="46"/>
  <c r="DX20" i="46"/>
  <c r="EB20" i="46"/>
  <c r="EF20" i="46"/>
  <c r="EJ20" i="46"/>
  <c r="EN20" i="46"/>
  <c r="ER20" i="46"/>
  <c r="EV20" i="46"/>
  <c r="EZ20" i="46"/>
  <c r="FD20" i="46"/>
  <c r="FH20" i="46"/>
  <c r="FL20" i="46"/>
  <c r="FP20" i="46"/>
  <c r="FT20" i="46"/>
  <c r="FX20" i="46"/>
  <c r="GB20" i="46"/>
  <c r="GF20" i="46"/>
  <c r="GJ20" i="46"/>
  <c r="GN20" i="46"/>
  <c r="GR20" i="46"/>
  <c r="GV20" i="46"/>
  <c r="GZ20" i="46"/>
  <c r="HD20" i="46"/>
  <c r="HH20" i="46"/>
  <c r="HL20" i="46"/>
  <c r="HP20" i="46"/>
  <c r="HT20" i="46"/>
  <c r="HX20" i="46"/>
  <c r="IB20" i="46"/>
  <c r="IF20" i="46"/>
  <c r="IJ20" i="46"/>
  <c r="IN20" i="46"/>
  <c r="IR20" i="46"/>
  <c r="IV20" i="46"/>
  <c r="IZ20" i="46"/>
  <c r="JD20" i="46"/>
  <c r="JH20" i="46"/>
  <c r="JL20" i="46"/>
  <c r="JP20" i="46"/>
  <c r="JT20" i="46"/>
  <c r="JX20" i="46"/>
  <c r="KB20" i="46"/>
  <c r="KF20" i="46"/>
  <c r="I20" i="46"/>
  <c r="L21" i="46"/>
  <c r="P21" i="46"/>
  <c r="T21" i="46"/>
  <c r="X21" i="46"/>
  <c r="AB21" i="46"/>
  <c r="AF21" i="46"/>
  <c r="AJ21" i="46"/>
  <c r="AN21" i="46"/>
  <c r="AR21" i="46"/>
  <c r="AV21" i="46"/>
  <c r="AZ21" i="46"/>
  <c r="BD21" i="46"/>
  <c r="BH21" i="46"/>
  <c r="BL21" i="46"/>
  <c r="BP21" i="46"/>
  <c r="BT21" i="46"/>
  <c r="BX21" i="46"/>
  <c r="CB21" i="46"/>
  <c r="CF21" i="46"/>
  <c r="CJ21" i="46"/>
  <c r="CN21" i="46"/>
  <c r="CR21" i="46"/>
  <c r="CV21" i="46"/>
  <c r="CZ21" i="46"/>
  <c r="DD21" i="46"/>
  <c r="DH21" i="46"/>
  <c r="DL21" i="46"/>
  <c r="DP21" i="46"/>
  <c r="DT21" i="46"/>
  <c r="DX21" i="46"/>
  <c r="EB21" i="46"/>
  <c r="EF21" i="46"/>
  <c r="EJ21" i="46"/>
  <c r="EN21" i="46"/>
  <c r="ER21" i="46"/>
  <c r="EV21" i="46"/>
  <c r="EZ21" i="46"/>
  <c r="FD21" i="46"/>
  <c r="FH21" i="46"/>
  <c r="FL21" i="46"/>
  <c r="FP21" i="46"/>
  <c r="FT21" i="46"/>
  <c r="FX21" i="46"/>
  <c r="GB21" i="46"/>
  <c r="GF21" i="46"/>
  <c r="GJ21" i="46"/>
  <c r="GN21" i="46"/>
  <c r="GR21" i="46"/>
  <c r="GV21" i="46"/>
  <c r="GZ21" i="46"/>
  <c r="HD21" i="46"/>
  <c r="HH21" i="46"/>
  <c r="HL21" i="46"/>
  <c r="HP21" i="46"/>
  <c r="HT21" i="46"/>
  <c r="HX21" i="46"/>
  <c r="IB21" i="46"/>
  <c r="IF21" i="46"/>
  <c r="IJ21" i="46"/>
  <c r="IN21" i="46"/>
  <c r="IR21" i="46"/>
  <c r="IV21" i="46"/>
  <c r="IZ21" i="46"/>
  <c r="JD21" i="46"/>
  <c r="JH21" i="46"/>
  <c r="JL21" i="46"/>
  <c r="JP21" i="46"/>
  <c r="JT21" i="46"/>
  <c r="JX21" i="46"/>
  <c r="KB21" i="46"/>
  <c r="KF21" i="46"/>
  <c r="I21" i="46"/>
  <c r="L22" i="46"/>
  <c r="P22" i="46"/>
  <c r="T22" i="46"/>
  <c r="X22" i="46"/>
  <c r="AB22" i="46"/>
  <c r="AF22" i="46"/>
  <c r="AJ22" i="46"/>
  <c r="AN22" i="46"/>
  <c r="AR22" i="46"/>
  <c r="AV22" i="46"/>
  <c r="AZ22" i="46"/>
  <c r="BD22" i="46"/>
  <c r="BH22" i="46"/>
  <c r="BL22" i="46"/>
  <c r="BP22" i="46"/>
  <c r="BT22" i="46"/>
  <c r="BX22" i="46"/>
  <c r="CB22" i="46"/>
  <c r="CF22" i="46"/>
  <c r="CJ22" i="46"/>
  <c r="CN22" i="46"/>
  <c r="CR22" i="46"/>
  <c r="CV22" i="46"/>
  <c r="CZ22" i="46"/>
  <c r="DD22" i="46"/>
  <c r="DH22" i="46"/>
  <c r="DL22" i="46"/>
  <c r="DP22" i="46"/>
  <c r="DT22" i="46"/>
  <c r="DX22" i="46"/>
  <c r="EB22" i="46"/>
  <c r="EF22" i="46"/>
  <c r="EJ22" i="46"/>
  <c r="EN22" i="46"/>
  <c r="ER22" i="46"/>
  <c r="EV22" i="46"/>
  <c r="EZ22" i="46"/>
  <c r="FD22" i="46"/>
  <c r="FH22" i="46"/>
  <c r="FL22" i="46"/>
  <c r="FP22" i="46"/>
  <c r="FT22" i="46"/>
  <c r="FX22" i="46"/>
  <c r="GB22" i="46"/>
  <c r="GF22" i="46"/>
  <c r="GJ22" i="46"/>
  <c r="GN22" i="46"/>
  <c r="GR22" i="46"/>
  <c r="GV22" i="46"/>
  <c r="GZ22" i="46"/>
  <c r="HD22" i="46"/>
  <c r="HH22" i="46"/>
  <c r="HL22" i="46"/>
  <c r="HP22" i="46"/>
  <c r="HT22" i="46"/>
  <c r="HX22" i="46"/>
  <c r="IB22" i="46"/>
  <c r="IF22" i="46"/>
  <c r="IJ22" i="46"/>
  <c r="IN22" i="46"/>
  <c r="IR22" i="46"/>
  <c r="IV22" i="46"/>
  <c r="IZ22" i="46"/>
  <c r="JD22" i="46"/>
  <c r="JH22" i="46"/>
  <c r="JL22" i="46"/>
  <c r="JP22" i="46"/>
  <c r="JT22" i="46"/>
  <c r="JX22" i="46"/>
  <c r="KB22" i="46"/>
  <c r="KF22" i="46"/>
  <c r="I22" i="46"/>
  <c r="L23" i="46"/>
  <c r="P23" i="46"/>
  <c r="T23" i="46"/>
  <c r="X23" i="46"/>
  <c r="AB23" i="46"/>
  <c r="AF23" i="46"/>
  <c r="AJ23" i="46"/>
  <c r="AN23" i="46"/>
  <c r="AR23" i="46"/>
  <c r="AV23" i="46"/>
  <c r="AZ23" i="46"/>
  <c r="BD23" i="46"/>
  <c r="BH23" i="46"/>
  <c r="BL23" i="46"/>
  <c r="BP23" i="46"/>
  <c r="BT23" i="46"/>
  <c r="BX23" i="46"/>
  <c r="CB23" i="46"/>
  <c r="CF23" i="46"/>
  <c r="CJ23" i="46"/>
  <c r="CN23" i="46"/>
  <c r="CR23" i="46"/>
  <c r="CV23" i="46"/>
  <c r="CZ23" i="46"/>
  <c r="DD23" i="46"/>
  <c r="DH23" i="46"/>
  <c r="DL23" i="46"/>
  <c r="DP23" i="46"/>
  <c r="DT23" i="46"/>
  <c r="DX23" i="46"/>
  <c r="EB23" i="46"/>
  <c r="EF23" i="46"/>
  <c r="EJ23" i="46"/>
  <c r="EN23" i="46"/>
  <c r="ER23" i="46"/>
  <c r="EV23" i="46"/>
  <c r="EZ23" i="46"/>
  <c r="FD23" i="46"/>
  <c r="FH23" i="46"/>
  <c r="FL23" i="46"/>
  <c r="FP23" i="46"/>
  <c r="FT23" i="46"/>
  <c r="FX23" i="46"/>
  <c r="GB23" i="46"/>
  <c r="GF23" i="46"/>
  <c r="GJ23" i="46"/>
  <c r="GN23" i="46"/>
  <c r="GR23" i="46"/>
  <c r="GV23" i="46"/>
  <c r="GZ23" i="46"/>
  <c r="HD23" i="46"/>
  <c r="HH23" i="46"/>
  <c r="HL23" i="46"/>
  <c r="HP23" i="46"/>
  <c r="HT23" i="46"/>
  <c r="HX23" i="46"/>
  <c r="IB23" i="46"/>
  <c r="IF23" i="46"/>
  <c r="IJ23" i="46"/>
  <c r="IN23" i="46"/>
  <c r="IR23" i="46"/>
  <c r="IV23" i="46"/>
  <c r="IZ23" i="46"/>
  <c r="JD23" i="46"/>
  <c r="JH23" i="46"/>
  <c r="JL23" i="46"/>
  <c r="JP23" i="46"/>
  <c r="JT23" i="46"/>
  <c r="JX23" i="46"/>
  <c r="KB23" i="46"/>
  <c r="KF23" i="46"/>
  <c r="I23" i="46"/>
  <c r="L24" i="46"/>
  <c r="P24" i="46"/>
  <c r="T24" i="46"/>
  <c r="X24" i="46"/>
  <c r="AB24" i="46"/>
  <c r="AF24" i="46"/>
  <c r="AJ24" i="46"/>
  <c r="AN24" i="46"/>
  <c r="AR24" i="46"/>
  <c r="AV24" i="46"/>
  <c r="AZ24" i="46"/>
  <c r="BD24" i="46"/>
  <c r="BH24" i="46"/>
  <c r="BL24" i="46"/>
  <c r="BP24" i="46"/>
  <c r="BT24" i="46"/>
  <c r="BX24" i="46"/>
  <c r="CB24" i="46"/>
  <c r="CF24" i="46"/>
  <c r="CJ24" i="46"/>
  <c r="CN24" i="46"/>
  <c r="CR24" i="46"/>
  <c r="CV24" i="46"/>
  <c r="CZ24" i="46"/>
  <c r="DD24" i="46"/>
  <c r="DH24" i="46"/>
  <c r="DL24" i="46"/>
  <c r="DP24" i="46"/>
  <c r="DT24" i="46"/>
  <c r="DX24" i="46"/>
  <c r="EB24" i="46"/>
  <c r="EF24" i="46"/>
  <c r="EJ24" i="46"/>
  <c r="EN24" i="46"/>
  <c r="ER24" i="46"/>
  <c r="EV24" i="46"/>
  <c r="EZ24" i="46"/>
  <c r="FD24" i="46"/>
  <c r="FH24" i="46"/>
  <c r="FL24" i="46"/>
  <c r="FP24" i="46"/>
  <c r="FT24" i="46"/>
  <c r="FX24" i="46"/>
  <c r="GB24" i="46"/>
  <c r="GF24" i="46"/>
  <c r="GJ24" i="46"/>
  <c r="GN24" i="46"/>
  <c r="GR24" i="46"/>
  <c r="GV24" i="46"/>
  <c r="GZ24" i="46"/>
  <c r="HD24" i="46"/>
  <c r="HH24" i="46"/>
  <c r="HL24" i="46"/>
  <c r="HP24" i="46"/>
  <c r="HT24" i="46"/>
  <c r="HX24" i="46"/>
  <c r="IB24" i="46"/>
  <c r="IF24" i="46"/>
  <c r="IJ24" i="46"/>
  <c r="IN24" i="46"/>
  <c r="IR24" i="46"/>
  <c r="IV24" i="46"/>
  <c r="IZ24" i="46"/>
  <c r="JD24" i="46"/>
  <c r="JH24" i="46"/>
  <c r="JL24" i="46"/>
  <c r="JP24" i="46"/>
  <c r="JT24" i="46"/>
  <c r="JX24" i="46"/>
  <c r="KB24" i="46"/>
  <c r="KF24" i="46"/>
  <c r="I24" i="46"/>
  <c r="L25" i="46"/>
  <c r="P25" i="46"/>
  <c r="T25" i="46"/>
  <c r="X25" i="46"/>
  <c r="AB25" i="46"/>
  <c r="AF25" i="46"/>
  <c r="AJ25" i="46"/>
  <c r="AN25" i="46"/>
  <c r="AR25" i="46"/>
  <c r="AV25" i="46"/>
  <c r="AZ25" i="46"/>
  <c r="BD25" i="46"/>
  <c r="BH25" i="46"/>
  <c r="BL25" i="46"/>
  <c r="BP25" i="46"/>
  <c r="BT25" i="46"/>
  <c r="BX25" i="46"/>
  <c r="CB25" i="46"/>
  <c r="CF25" i="46"/>
  <c r="CJ25" i="46"/>
  <c r="CN25" i="46"/>
  <c r="CR25" i="46"/>
  <c r="CV25" i="46"/>
  <c r="CZ25" i="46"/>
  <c r="DD25" i="46"/>
  <c r="DH25" i="46"/>
  <c r="DL25" i="46"/>
  <c r="DP25" i="46"/>
  <c r="DT25" i="46"/>
  <c r="DX25" i="46"/>
  <c r="EB25" i="46"/>
  <c r="EF25" i="46"/>
  <c r="EJ25" i="46"/>
  <c r="EN25" i="46"/>
  <c r="ER25" i="46"/>
  <c r="EV25" i="46"/>
  <c r="EZ25" i="46"/>
  <c r="FD25" i="46"/>
  <c r="FH25" i="46"/>
  <c r="FL25" i="46"/>
  <c r="FP25" i="46"/>
  <c r="FT25" i="46"/>
  <c r="FX25" i="46"/>
  <c r="GB25" i="46"/>
  <c r="GF25" i="46"/>
  <c r="GJ25" i="46"/>
  <c r="GN25" i="46"/>
  <c r="GR25" i="46"/>
  <c r="GV25" i="46"/>
  <c r="GZ25" i="46"/>
  <c r="HD25" i="46"/>
  <c r="HH25" i="46"/>
  <c r="HL25" i="46"/>
  <c r="HP25" i="46"/>
  <c r="HT25" i="46"/>
  <c r="HX25" i="46"/>
  <c r="IB25" i="46"/>
  <c r="IF25" i="46"/>
  <c r="IJ25" i="46"/>
  <c r="IN25" i="46"/>
  <c r="IR25" i="46"/>
  <c r="IV25" i="46"/>
  <c r="IZ25" i="46"/>
  <c r="JD25" i="46"/>
  <c r="JH25" i="46"/>
  <c r="JL25" i="46"/>
  <c r="JP25" i="46"/>
  <c r="JT25" i="46"/>
  <c r="JX25" i="46"/>
  <c r="KB25" i="46"/>
  <c r="KF25" i="46"/>
  <c r="I25" i="46"/>
  <c r="L26" i="46"/>
  <c r="P26" i="46"/>
  <c r="T26" i="46"/>
  <c r="X26" i="46"/>
  <c r="AB26" i="46"/>
  <c r="AF26" i="46"/>
  <c r="AJ26" i="46"/>
  <c r="AN26" i="46"/>
  <c r="AR26" i="46"/>
  <c r="AV26" i="46"/>
  <c r="AZ26" i="46"/>
  <c r="BD26" i="46"/>
  <c r="BH26" i="46"/>
  <c r="BL26" i="46"/>
  <c r="BP26" i="46"/>
  <c r="BT26" i="46"/>
  <c r="BX26" i="46"/>
  <c r="CB26" i="46"/>
  <c r="CF26" i="46"/>
  <c r="CJ26" i="46"/>
  <c r="CN26" i="46"/>
  <c r="CR26" i="46"/>
  <c r="CV26" i="46"/>
  <c r="CZ26" i="46"/>
  <c r="DD26" i="46"/>
  <c r="DH26" i="46"/>
  <c r="DL26" i="46"/>
  <c r="DP26" i="46"/>
  <c r="DT26" i="46"/>
  <c r="DX26" i="46"/>
  <c r="EB26" i="46"/>
  <c r="EF26" i="46"/>
  <c r="EJ26" i="46"/>
  <c r="EN26" i="46"/>
  <c r="ER26" i="46"/>
  <c r="EV26" i="46"/>
  <c r="EZ26" i="46"/>
  <c r="FD26" i="46"/>
  <c r="FH26" i="46"/>
  <c r="FL26" i="46"/>
  <c r="FP26" i="46"/>
  <c r="FT26" i="46"/>
  <c r="FX26" i="46"/>
  <c r="GB26" i="46"/>
  <c r="GF26" i="46"/>
  <c r="GJ26" i="46"/>
  <c r="GN26" i="46"/>
  <c r="GR26" i="46"/>
  <c r="GV26" i="46"/>
  <c r="GZ26" i="46"/>
  <c r="HD26" i="46"/>
  <c r="HH26" i="46"/>
  <c r="HL26" i="46"/>
  <c r="HP26" i="46"/>
  <c r="HT26" i="46"/>
  <c r="HX26" i="46"/>
  <c r="IB26" i="46"/>
  <c r="IF26" i="46"/>
  <c r="IJ26" i="46"/>
  <c r="IN26" i="46"/>
  <c r="IR26" i="46"/>
  <c r="IV26" i="46"/>
  <c r="IZ26" i="46"/>
  <c r="JD26" i="46"/>
  <c r="JH26" i="46"/>
  <c r="JL26" i="46"/>
  <c r="JP26" i="46"/>
  <c r="JT26" i="46"/>
  <c r="JX26" i="46"/>
  <c r="KB26" i="46"/>
  <c r="KF26" i="46"/>
  <c r="I26" i="46"/>
  <c r="L27" i="46"/>
  <c r="P27" i="46"/>
  <c r="T27" i="46"/>
  <c r="X27" i="46"/>
  <c r="AB27" i="46"/>
  <c r="AF27" i="46"/>
  <c r="AJ27" i="46"/>
  <c r="AN27" i="46"/>
  <c r="AR27" i="46"/>
  <c r="AV27" i="46"/>
  <c r="AZ27" i="46"/>
  <c r="BD27" i="46"/>
  <c r="BH27" i="46"/>
  <c r="BL27" i="46"/>
  <c r="BP27" i="46"/>
  <c r="BT27" i="46"/>
  <c r="BX27" i="46"/>
  <c r="CB27" i="46"/>
  <c r="CF27" i="46"/>
  <c r="CJ27" i="46"/>
  <c r="CN27" i="46"/>
  <c r="CR27" i="46"/>
  <c r="CV27" i="46"/>
  <c r="CZ27" i="46"/>
  <c r="DD27" i="46"/>
  <c r="DH27" i="46"/>
  <c r="DL27" i="46"/>
  <c r="DP27" i="46"/>
  <c r="DT27" i="46"/>
  <c r="DX27" i="46"/>
  <c r="EB27" i="46"/>
  <c r="EF27" i="46"/>
  <c r="EJ27" i="46"/>
  <c r="EN27" i="46"/>
  <c r="ER27" i="46"/>
  <c r="EV27" i="46"/>
  <c r="EZ27" i="46"/>
  <c r="FD27" i="46"/>
  <c r="FH27" i="46"/>
  <c r="FL27" i="46"/>
  <c r="FP27" i="46"/>
  <c r="FT27" i="46"/>
  <c r="FX27" i="46"/>
  <c r="GB27" i="46"/>
  <c r="GF27" i="46"/>
  <c r="GJ27" i="46"/>
  <c r="GN27" i="46"/>
  <c r="GR27" i="46"/>
  <c r="GV27" i="46"/>
  <c r="GZ27" i="46"/>
  <c r="HD27" i="46"/>
  <c r="HH27" i="46"/>
  <c r="HL27" i="46"/>
  <c r="HP27" i="46"/>
  <c r="HT27" i="46"/>
  <c r="HX27" i="46"/>
  <c r="IB27" i="46"/>
  <c r="IF27" i="46"/>
  <c r="IJ27" i="46"/>
  <c r="IN27" i="46"/>
  <c r="IR27" i="46"/>
  <c r="IV27" i="46"/>
  <c r="IZ27" i="46"/>
  <c r="JD27" i="46"/>
  <c r="JH27" i="46"/>
  <c r="JL27" i="46"/>
  <c r="JP27" i="46"/>
  <c r="JT27" i="46"/>
  <c r="JX27" i="46"/>
  <c r="KB27" i="46"/>
  <c r="KF27" i="46"/>
  <c r="I27" i="46"/>
  <c r="L28" i="46"/>
  <c r="P28" i="46"/>
  <c r="T28" i="46"/>
  <c r="X28" i="46"/>
  <c r="AB28" i="46"/>
  <c r="AF28" i="46"/>
  <c r="AJ28" i="46"/>
  <c r="AN28" i="46"/>
  <c r="AR28" i="46"/>
  <c r="AV28" i="46"/>
  <c r="AZ28" i="46"/>
  <c r="BD28" i="46"/>
  <c r="BH28" i="46"/>
  <c r="BL28" i="46"/>
  <c r="BP28" i="46"/>
  <c r="BT28" i="46"/>
  <c r="BX28" i="46"/>
  <c r="CB28" i="46"/>
  <c r="CF28" i="46"/>
  <c r="CJ28" i="46"/>
  <c r="CN28" i="46"/>
  <c r="CR28" i="46"/>
  <c r="CV28" i="46"/>
  <c r="CZ28" i="46"/>
  <c r="DD28" i="46"/>
  <c r="DH28" i="46"/>
  <c r="DL28" i="46"/>
  <c r="DP28" i="46"/>
  <c r="DT28" i="46"/>
  <c r="DX28" i="46"/>
  <c r="EB28" i="46"/>
  <c r="EF28" i="46"/>
  <c r="EJ28" i="46"/>
  <c r="EN28" i="46"/>
  <c r="ER28" i="46"/>
  <c r="EV28" i="46"/>
  <c r="EZ28" i="46"/>
  <c r="FD28" i="46"/>
  <c r="FH28" i="46"/>
  <c r="FL28" i="46"/>
  <c r="FP28" i="46"/>
  <c r="FT28" i="46"/>
  <c r="FX28" i="46"/>
  <c r="GB28" i="46"/>
  <c r="GF28" i="46"/>
  <c r="GJ28" i="46"/>
  <c r="GN28" i="46"/>
  <c r="GR28" i="46"/>
  <c r="GV28" i="46"/>
  <c r="GZ28" i="46"/>
  <c r="HD28" i="46"/>
  <c r="HH28" i="46"/>
  <c r="HL28" i="46"/>
  <c r="HP28" i="46"/>
  <c r="HT28" i="46"/>
  <c r="HX28" i="46"/>
  <c r="IB28" i="46"/>
  <c r="IF28" i="46"/>
  <c r="IJ28" i="46"/>
  <c r="IN28" i="46"/>
  <c r="IR28" i="46"/>
  <c r="IV28" i="46"/>
  <c r="IZ28" i="46"/>
  <c r="JD28" i="46"/>
  <c r="JH28" i="46"/>
  <c r="JL28" i="46"/>
  <c r="JP28" i="46"/>
  <c r="JT28" i="46"/>
  <c r="JX28" i="46"/>
  <c r="KB28" i="46"/>
  <c r="KF28" i="46"/>
  <c r="I28" i="46"/>
  <c r="L31" i="46"/>
  <c r="P31" i="46"/>
  <c r="T31" i="46"/>
  <c r="X31" i="46"/>
  <c r="AB31" i="46"/>
  <c r="AF31" i="46"/>
  <c r="AJ31" i="46"/>
  <c r="AN31" i="46"/>
  <c r="AR31" i="46"/>
  <c r="AV31" i="46"/>
  <c r="AZ31" i="46"/>
  <c r="BD31" i="46"/>
  <c r="BH31" i="46"/>
  <c r="BL31" i="46"/>
  <c r="BP31" i="46"/>
  <c r="BT31" i="46"/>
  <c r="BX31" i="46"/>
  <c r="CB31" i="46"/>
  <c r="CF31" i="46"/>
  <c r="CJ31" i="46"/>
  <c r="CN31" i="46"/>
  <c r="CR31" i="46"/>
  <c r="CV31" i="46"/>
  <c r="CZ31" i="46"/>
  <c r="DD31" i="46"/>
  <c r="DH31" i="46"/>
  <c r="DL31" i="46"/>
  <c r="DP31" i="46"/>
  <c r="DT31" i="46"/>
  <c r="DX31" i="46"/>
  <c r="EB31" i="46"/>
  <c r="EF31" i="46"/>
  <c r="EJ31" i="46"/>
  <c r="EN31" i="46"/>
  <c r="ER31" i="46"/>
  <c r="EV31" i="46"/>
  <c r="EZ31" i="46"/>
  <c r="FD31" i="46"/>
  <c r="FH31" i="46"/>
  <c r="FL31" i="46"/>
  <c r="FP31" i="46"/>
  <c r="FT31" i="46"/>
  <c r="FX31" i="46"/>
  <c r="GB31" i="46"/>
  <c r="GF31" i="46"/>
  <c r="GJ31" i="46"/>
  <c r="GN31" i="46"/>
  <c r="GR31" i="46"/>
  <c r="GV31" i="46"/>
  <c r="GZ31" i="46"/>
  <c r="HD31" i="46"/>
  <c r="HH31" i="46"/>
  <c r="HL31" i="46"/>
  <c r="HP31" i="46"/>
  <c r="HT31" i="46"/>
  <c r="HX31" i="46"/>
  <c r="IB31" i="46"/>
  <c r="IF31" i="46"/>
  <c r="IJ31" i="46"/>
  <c r="IN31" i="46"/>
  <c r="IR31" i="46"/>
  <c r="IV31" i="46"/>
  <c r="IZ31" i="46"/>
  <c r="JD31" i="46"/>
  <c r="JH31" i="46"/>
  <c r="JL31" i="46"/>
  <c r="JP31" i="46"/>
  <c r="JT31" i="46"/>
  <c r="JX31" i="46"/>
  <c r="KB31" i="46"/>
  <c r="KF31" i="46"/>
  <c r="I31" i="46"/>
  <c r="L32" i="46"/>
  <c r="P32" i="46"/>
  <c r="T32" i="46"/>
  <c r="X32" i="46"/>
  <c r="AB32" i="46"/>
  <c r="AF32" i="46"/>
  <c r="AJ32" i="46"/>
  <c r="AN32" i="46"/>
  <c r="AR32" i="46"/>
  <c r="AV32" i="46"/>
  <c r="AZ32" i="46"/>
  <c r="BD32" i="46"/>
  <c r="BH32" i="46"/>
  <c r="BL32" i="46"/>
  <c r="BP32" i="46"/>
  <c r="BT32" i="46"/>
  <c r="BX32" i="46"/>
  <c r="CB32" i="46"/>
  <c r="CF32" i="46"/>
  <c r="CJ32" i="46"/>
  <c r="CN32" i="46"/>
  <c r="CR32" i="46"/>
  <c r="CV32" i="46"/>
  <c r="CZ32" i="46"/>
  <c r="DD32" i="46"/>
  <c r="DH32" i="46"/>
  <c r="DL32" i="46"/>
  <c r="DP32" i="46"/>
  <c r="DT32" i="46"/>
  <c r="DX32" i="46"/>
  <c r="EB32" i="46"/>
  <c r="EF32" i="46"/>
  <c r="EJ32" i="46"/>
  <c r="EN32" i="46"/>
  <c r="ER32" i="46"/>
  <c r="EV32" i="46"/>
  <c r="EZ32" i="46"/>
  <c r="FD32" i="46"/>
  <c r="FH32" i="46"/>
  <c r="FL32" i="46"/>
  <c r="FP32" i="46"/>
  <c r="FT32" i="46"/>
  <c r="FX32" i="46"/>
  <c r="GB32" i="46"/>
  <c r="GF32" i="46"/>
  <c r="GJ32" i="46"/>
  <c r="GN32" i="46"/>
  <c r="GR32" i="46"/>
  <c r="GV32" i="46"/>
  <c r="GZ32" i="46"/>
  <c r="HD32" i="46"/>
  <c r="HH32" i="46"/>
  <c r="HL32" i="46"/>
  <c r="HP32" i="46"/>
  <c r="HT32" i="46"/>
  <c r="HX32" i="46"/>
  <c r="IB32" i="46"/>
  <c r="IF32" i="46"/>
  <c r="IJ32" i="46"/>
  <c r="IN32" i="46"/>
  <c r="IR32" i="46"/>
  <c r="IV32" i="46"/>
  <c r="IZ32" i="46"/>
  <c r="JD32" i="46"/>
  <c r="JH32" i="46"/>
  <c r="JL32" i="46"/>
  <c r="JP32" i="46"/>
  <c r="JT32" i="46"/>
  <c r="JX32" i="46"/>
  <c r="KB32" i="46"/>
  <c r="KF32" i="46"/>
  <c r="I32" i="46"/>
  <c r="L33" i="46"/>
  <c r="P33" i="46"/>
  <c r="T33" i="46"/>
  <c r="X33" i="46"/>
  <c r="AB33" i="46"/>
  <c r="AF33" i="46"/>
  <c r="AJ33" i="46"/>
  <c r="AN33" i="46"/>
  <c r="AR33" i="46"/>
  <c r="AV33" i="46"/>
  <c r="AZ33" i="46"/>
  <c r="BD33" i="46"/>
  <c r="BH33" i="46"/>
  <c r="BL33" i="46"/>
  <c r="BP33" i="46"/>
  <c r="BT33" i="46"/>
  <c r="BX33" i="46"/>
  <c r="CB33" i="46"/>
  <c r="CF33" i="46"/>
  <c r="CJ33" i="46"/>
  <c r="CN33" i="46"/>
  <c r="CR33" i="46"/>
  <c r="CV33" i="46"/>
  <c r="CZ33" i="46"/>
  <c r="DD33" i="46"/>
  <c r="DH33" i="46"/>
  <c r="DL33" i="46"/>
  <c r="DP33" i="46"/>
  <c r="DT33" i="46"/>
  <c r="DX33" i="46"/>
  <c r="EB33" i="46"/>
  <c r="EF33" i="46"/>
  <c r="EJ33" i="46"/>
  <c r="EN33" i="46"/>
  <c r="ER33" i="46"/>
  <c r="EV33" i="46"/>
  <c r="EZ33" i="46"/>
  <c r="FD33" i="46"/>
  <c r="FH33" i="46"/>
  <c r="FL33" i="46"/>
  <c r="FP33" i="46"/>
  <c r="FT33" i="46"/>
  <c r="FX33" i="46"/>
  <c r="GB33" i="46"/>
  <c r="GF33" i="46"/>
  <c r="GJ33" i="46"/>
  <c r="GN33" i="46"/>
  <c r="GR33" i="46"/>
  <c r="GV33" i="46"/>
  <c r="GZ33" i="46"/>
  <c r="HD33" i="46"/>
  <c r="HH33" i="46"/>
  <c r="HL33" i="46"/>
  <c r="HP33" i="46"/>
  <c r="HT33" i="46"/>
  <c r="HX33" i="46"/>
  <c r="IB33" i="46"/>
  <c r="IF33" i="46"/>
  <c r="IJ33" i="46"/>
  <c r="IN33" i="46"/>
  <c r="IR33" i="46"/>
  <c r="IV33" i="46"/>
  <c r="IZ33" i="46"/>
  <c r="JD33" i="46"/>
  <c r="JH33" i="46"/>
  <c r="JL33" i="46"/>
  <c r="JP33" i="46"/>
  <c r="JT33" i="46"/>
  <c r="JX33" i="46"/>
  <c r="KB33" i="46"/>
  <c r="KF33" i="46"/>
  <c r="I33" i="46"/>
  <c r="L36" i="46"/>
  <c r="P36" i="46"/>
  <c r="T36" i="46"/>
  <c r="X36" i="46"/>
  <c r="AB36" i="46"/>
  <c r="AF36" i="46"/>
  <c r="AJ36" i="46"/>
  <c r="AN36" i="46"/>
  <c r="AR36" i="46"/>
  <c r="AV36" i="46"/>
  <c r="AZ36" i="46"/>
  <c r="BD36" i="46"/>
  <c r="BH36" i="46"/>
  <c r="BL36" i="46"/>
  <c r="BP36" i="46"/>
  <c r="BT36" i="46"/>
  <c r="BX36" i="46"/>
  <c r="CB36" i="46"/>
  <c r="CF36" i="46"/>
  <c r="CJ36" i="46"/>
  <c r="CN36" i="46"/>
  <c r="CR36" i="46"/>
  <c r="CV36" i="46"/>
  <c r="CZ36" i="46"/>
  <c r="DD36" i="46"/>
  <c r="DH36" i="46"/>
  <c r="DL36" i="46"/>
  <c r="DP36" i="46"/>
  <c r="DT36" i="46"/>
  <c r="DX36" i="46"/>
  <c r="EB36" i="46"/>
  <c r="EF36" i="46"/>
  <c r="EJ36" i="46"/>
  <c r="EN36" i="46"/>
  <c r="ER36" i="46"/>
  <c r="EV36" i="46"/>
  <c r="EZ36" i="46"/>
  <c r="FD36" i="46"/>
  <c r="FH36" i="46"/>
  <c r="FL36" i="46"/>
  <c r="FP36" i="46"/>
  <c r="FT36" i="46"/>
  <c r="FX36" i="46"/>
  <c r="GB36" i="46"/>
  <c r="GF36" i="46"/>
  <c r="GJ36" i="46"/>
  <c r="GN36" i="46"/>
  <c r="GR36" i="46"/>
  <c r="GV36" i="46"/>
  <c r="GZ36" i="46"/>
  <c r="HD36" i="46"/>
  <c r="HH36" i="46"/>
  <c r="HL36" i="46"/>
  <c r="HP36" i="46"/>
  <c r="HT36" i="46"/>
  <c r="HX36" i="46"/>
  <c r="IB36" i="46"/>
  <c r="IF36" i="46"/>
  <c r="IJ36" i="46"/>
  <c r="IN36" i="46"/>
  <c r="IR36" i="46"/>
  <c r="IV36" i="46"/>
  <c r="IZ36" i="46"/>
  <c r="JD36" i="46"/>
  <c r="JH36" i="46"/>
  <c r="JL36" i="46"/>
  <c r="JP36" i="46"/>
  <c r="JT36" i="46"/>
  <c r="JX36" i="46"/>
  <c r="KB36" i="46"/>
  <c r="KF36" i="46"/>
  <c r="I36" i="46"/>
  <c r="L37" i="46"/>
  <c r="P37" i="46"/>
  <c r="T37" i="46"/>
  <c r="X37" i="46"/>
  <c r="AB37" i="46"/>
  <c r="AF37" i="46"/>
  <c r="AJ37" i="46"/>
  <c r="AN37" i="46"/>
  <c r="AR37" i="46"/>
  <c r="AV37" i="46"/>
  <c r="AZ37" i="46"/>
  <c r="BD37" i="46"/>
  <c r="BH37" i="46"/>
  <c r="BL37" i="46"/>
  <c r="BP37" i="46"/>
  <c r="BT37" i="46"/>
  <c r="BX37" i="46"/>
  <c r="CB37" i="46"/>
  <c r="CF37" i="46"/>
  <c r="CJ37" i="46"/>
  <c r="CN37" i="46"/>
  <c r="CR37" i="46"/>
  <c r="CV37" i="46"/>
  <c r="CZ37" i="46"/>
  <c r="DD37" i="46"/>
  <c r="DH37" i="46"/>
  <c r="DL37" i="46"/>
  <c r="DP37" i="46"/>
  <c r="DT37" i="46"/>
  <c r="DX37" i="46"/>
  <c r="EB37" i="46"/>
  <c r="EF37" i="46"/>
  <c r="EJ37" i="46"/>
  <c r="EN37" i="46"/>
  <c r="ER37" i="46"/>
  <c r="EV37" i="46"/>
  <c r="EZ37" i="46"/>
  <c r="FD37" i="46"/>
  <c r="FH37" i="46"/>
  <c r="FL37" i="46"/>
  <c r="FP37" i="46"/>
  <c r="FT37" i="46"/>
  <c r="FX37" i="46"/>
  <c r="GB37" i="46"/>
  <c r="GF37" i="46"/>
  <c r="GJ37" i="46"/>
  <c r="GN37" i="46"/>
  <c r="GR37" i="46"/>
  <c r="GV37" i="46"/>
  <c r="GZ37" i="46"/>
  <c r="HD37" i="46"/>
  <c r="HH37" i="46"/>
  <c r="HL37" i="46"/>
  <c r="HP37" i="46"/>
  <c r="HT37" i="46"/>
  <c r="HX37" i="46"/>
  <c r="IB37" i="46"/>
  <c r="IF37" i="46"/>
  <c r="IJ37" i="46"/>
  <c r="IN37" i="46"/>
  <c r="IR37" i="46"/>
  <c r="IV37" i="46"/>
  <c r="IZ37" i="46"/>
  <c r="JD37" i="46"/>
  <c r="JH37" i="46"/>
  <c r="JL37" i="46"/>
  <c r="JP37" i="46"/>
  <c r="JT37" i="46"/>
  <c r="JX37" i="46"/>
  <c r="KB37" i="46"/>
  <c r="KF37" i="46"/>
  <c r="I37" i="46"/>
  <c r="L38" i="46"/>
  <c r="P38" i="46"/>
  <c r="T38" i="46"/>
  <c r="X38" i="46"/>
  <c r="AB38" i="46"/>
  <c r="AF38" i="46"/>
  <c r="AJ38" i="46"/>
  <c r="AN38" i="46"/>
  <c r="AR38" i="46"/>
  <c r="AV38" i="46"/>
  <c r="AZ38" i="46"/>
  <c r="BD38" i="46"/>
  <c r="BH38" i="46"/>
  <c r="BL38" i="46"/>
  <c r="BP38" i="46"/>
  <c r="BT38" i="46"/>
  <c r="BX38" i="46"/>
  <c r="CB38" i="46"/>
  <c r="CF38" i="46"/>
  <c r="CJ38" i="46"/>
  <c r="CN38" i="46"/>
  <c r="CR38" i="46"/>
  <c r="CV38" i="46"/>
  <c r="CZ38" i="46"/>
  <c r="DD38" i="46"/>
  <c r="DH38" i="46"/>
  <c r="DL38" i="46"/>
  <c r="DP38" i="46"/>
  <c r="DT38" i="46"/>
  <c r="DX38" i="46"/>
  <c r="EB38" i="46"/>
  <c r="EF38" i="46"/>
  <c r="EJ38" i="46"/>
  <c r="EN38" i="46"/>
  <c r="ER38" i="46"/>
  <c r="EV38" i="46"/>
  <c r="EZ38" i="46"/>
  <c r="FD38" i="46"/>
  <c r="FH38" i="46"/>
  <c r="FL38" i="46"/>
  <c r="FP38" i="46"/>
  <c r="FT38" i="46"/>
  <c r="FX38" i="46"/>
  <c r="GB38" i="46"/>
  <c r="GF38" i="46"/>
  <c r="GJ38" i="46"/>
  <c r="GN38" i="46"/>
  <c r="GR38" i="46"/>
  <c r="GV38" i="46"/>
  <c r="GZ38" i="46"/>
  <c r="HD38" i="46"/>
  <c r="HH38" i="46"/>
  <c r="HL38" i="46"/>
  <c r="HP38" i="46"/>
  <c r="HT38" i="46"/>
  <c r="HX38" i="46"/>
  <c r="IB38" i="46"/>
  <c r="IF38" i="46"/>
  <c r="IJ38" i="46"/>
  <c r="IN38" i="46"/>
  <c r="IR38" i="46"/>
  <c r="IV38" i="46"/>
  <c r="IZ38" i="46"/>
  <c r="JD38" i="46"/>
  <c r="JH38" i="46"/>
  <c r="JL38" i="46"/>
  <c r="JP38" i="46"/>
  <c r="JT38" i="46"/>
  <c r="JX38" i="46"/>
  <c r="KB38" i="46"/>
  <c r="KF38" i="46"/>
  <c r="I38" i="46"/>
  <c r="L39" i="46"/>
  <c r="P39" i="46"/>
  <c r="T39" i="46"/>
  <c r="X39" i="46"/>
  <c r="AB39" i="46"/>
  <c r="AF39" i="46"/>
  <c r="AJ39" i="46"/>
  <c r="AN39" i="46"/>
  <c r="AR39" i="46"/>
  <c r="AV39" i="46"/>
  <c r="AZ39" i="46"/>
  <c r="BD39" i="46"/>
  <c r="BH39" i="46"/>
  <c r="BL39" i="46"/>
  <c r="BP39" i="46"/>
  <c r="BT39" i="46"/>
  <c r="BX39" i="46"/>
  <c r="CB39" i="46"/>
  <c r="CF39" i="46"/>
  <c r="CJ39" i="46"/>
  <c r="CN39" i="46"/>
  <c r="CR39" i="46"/>
  <c r="CV39" i="46"/>
  <c r="CZ39" i="46"/>
  <c r="DD39" i="46"/>
  <c r="DH39" i="46"/>
  <c r="DL39" i="46"/>
  <c r="DP39" i="46"/>
  <c r="DT39" i="46"/>
  <c r="DX39" i="46"/>
  <c r="EB39" i="46"/>
  <c r="EF39" i="46"/>
  <c r="EJ39" i="46"/>
  <c r="EN39" i="46"/>
  <c r="ER39" i="46"/>
  <c r="EV39" i="46"/>
  <c r="EZ39" i="46"/>
  <c r="FD39" i="46"/>
  <c r="FH39" i="46"/>
  <c r="FL39" i="46"/>
  <c r="FP39" i="46"/>
  <c r="FT39" i="46"/>
  <c r="FX39" i="46"/>
  <c r="GB39" i="46"/>
  <c r="GF39" i="46"/>
  <c r="GJ39" i="46"/>
  <c r="GN39" i="46"/>
  <c r="GR39" i="46"/>
  <c r="GV39" i="46"/>
  <c r="GZ39" i="46"/>
  <c r="HD39" i="46"/>
  <c r="HH39" i="46"/>
  <c r="HL39" i="46"/>
  <c r="HP39" i="46"/>
  <c r="HT39" i="46"/>
  <c r="HX39" i="46"/>
  <c r="IB39" i="46"/>
  <c r="IF39" i="46"/>
  <c r="IJ39" i="46"/>
  <c r="IN39" i="46"/>
  <c r="IR39" i="46"/>
  <c r="IV39" i="46"/>
  <c r="IZ39" i="46"/>
  <c r="JD39" i="46"/>
  <c r="JH39" i="46"/>
  <c r="JL39" i="46"/>
  <c r="JP39" i="46"/>
  <c r="JT39" i="46"/>
  <c r="JX39" i="46"/>
  <c r="KB39" i="46"/>
  <c r="KF39" i="46"/>
  <c r="I39" i="46"/>
  <c r="L40" i="46"/>
  <c r="P40" i="46"/>
  <c r="T40" i="46"/>
  <c r="X40" i="46"/>
  <c r="AB40" i="46"/>
  <c r="AF40" i="46"/>
  <c r="AJ40" i="46"/>
  <c r="AN40" i="46"/>
  <c r="AR40" i="46"/>
  <c r="AV40" i="46"/>
  <c r="AZ40" i="46"/>
  <c r="BD40" i="46"/>
  <c r="BH40" i="46"/>
  <c r="BL40" i="46"/>
  <c r="BP40" i="46"/>
  <c r="BT40" i="46"/>
  <c r="BX40" i="46"/>
  <c r="CB40" i="46"/>
  <c r="CF40" i="46"/>
  <c r="CJ40" i="46"/>
  <c r="CN40" i="46"/>
  <c r="CR40" i="46"/>
  <c r="CV40" i="46"/>
  <c r="CZ40" i="46"/>
  <c r="DD40" i="46"/>
  <c r="DH40" i="46"/>
  <c r="DL40" i="46"/>
  <c r="DP40" i="46"/>
  <c r="DT40" i="46"/>
  <c r="DX40" i="46"/>
  <c r="EB40" i="46"/>
  <c r="EF40" i="46"/>
  <c r="EJ40" i="46"/>
  <c r="EN40" i="46"/>
  <c r="ER40" i="46"/>
  <c r="EV40" i="46"/>
  <c r="EZ40" i="46"/>
  <c r="FD40" i="46"/>
  <c r="FH40" i="46"/>
  <c r="FL40" i="46"/>
  <c r="FP40" i="46"/>
  <c r="FT40" i="46"/>
  <c r="FX40" i="46"/>
  <c r="GB40" i="46"/>
  <c r="GF40" i="46"/>
  <c r="GJ40" i="46"/>
  <c r="GN40" i="46"/>
  <c r="GR40" i="46"/>
  <c r="GV40" i="46"/>
  <c r="GZ40" i="46"/>
  <c r="HD40" i="46"/>
  <c r="HH40" i="46"/>
  <c r="HL40" i="46"/>
  <c r="HP40" i="46"/>
  <c r="HT40" i="46"/>
  <c r="HX40" i="46"/>
  <c r="IB40" i="46"/>
  <c r="IF40" i="46"/>
  <c r="IJ40" i="46"/>
  <c r="IN40" i="46"/>
  <c r="IR40" i="46"/>
  <c r="IV40" i="46"/>
  <c r="IZ40" i="46"/>
  <c r="JD40" i="46"/>
  <c r="JH40" i="46"/>
  <c r="JL40" i="46"/>
  <c r="JP40" i="46"/>
  <c r="JT40" i="46"/>
  <c r="JX40" i="46"/>
  <c r="KB40" i="46"/>
  <c r="KF40" i="46"/>
  <c r="I40" i="46"/>
  <c r="L41" i="46"/>
  <c r="P41" i="46"/>
  <c r="T41" i="46"/>
  <c r="X41" i="46"/>
  <c r="AB41" i="46"/>
  <c r="AF41" i="46"/>
  <c r="AJ41" i="46"/>
  <c r="AN41" i="46"/>
  <c r="AR41" i="46"/>
  <c r="AV41" i="46"/>
  <c r="AZ41" i="46"/>
  <c r="BD41" i="46"/>
  <c r="BH41" i="46"/>
  <c r="BL41" i="46"/>
  <c r="BP41" i="46"/>
  <c r="BT41" i="46"/>
  <c r="BX41" i="46"/>
  <c r="CB41" i="46"/>
  <c r="CF41" i="46"/>
  <c r="CJ41" i="46"/>
  <c r="CN41" i="46"/>
  <c r="CR41" i="46"/>
  <c r="CV41" i="46"/>
  <c r="CZ41" i="46"/>
  <c r="DD41" i="46"/>
  <c r="DH41" i="46"/>
  <c r="DL41" i="46"/>
  <c r="DP41" i="46"/>
  <c r="DT41" i="46"/>
  <c r="DX41" i="46"/>
  <c r="EB41" i="46"/>
  <c r="EF41" i="46"/>
  <c r="EJ41" i="46"/>
  <c r="EN41" i="46"/>
  <c r="ER41" i="46"/>
  <c r="EV41" i="46"/>
  <c r="EZ41" i="46"/>
  <c r="FD41" i="46"/>
  <c r="FH41" i="46"/>
  <c r="FL41" i="46"/>
  <c r="FP41" i="46"/>
  <c r="FT41" i="46"/>
  <c r="FX41" i="46"/>
  <c r="GB41" i="46"/>
  <c r="GF41" i="46"/>
  <c r="GJ41" i="46"/>
  <c r="GN41" i="46"/>
  <c r="GR41" i="46"/>
  <c r="GV41" i="46"/>
  <c r="GZ41" i="46"/>
  <c r="HD41" i="46"/>
  <c r="HH41" i="46"/>
  <c r="HL41" i="46"/>
  <c r="HP41" i="46"/>
  <c r="HT41" i="46"/>
  <c r="HX41" i="46"/>
  <c r="IB41" i="46"/>
  <c r="IF41" i="46"/>
  <c r="IJ41" i="46"/>
  <c r="IN41" i="46"/>
  <c r="IR41" i="46"/>
  <c r="IV41" i="46"/>
  <c r="IZ41" i="46"/>
  <c r="JD41" i="46"/>
  <c r="JH41" i="46"/>
  <c r="JL41" i="46"/>
  <c r="JP41" i="46"/>
  <c r="JT41" i="46"/>
  <c r="JX41" i="46"/>
  <c r="KB41" i="46"/>
  <c r="KF41" i="46"/>
  <c r="I41" i="46"/>
  <c r="L42" i="46"/>
  <c r="P42" i="46"/>
  <c r="T42" i="46"/>
  <c r="X42" i="46"/>
  <c r="AB42" i="46"/>
  <c r="AF42" i="46"/>
  <c r="AJ42" i="46"/>
  <c r="AN42" i="46"/>
  <c r="AR42" i="46"/>
  <c r="AV42" i="46"/>
  <c r="AZ42" i="46"/>
  <c r="BD42" i="46"/>
  <c r="BH42" i="46"/>
  <c r="BL42" i="46"/>
  <c r="BP42" i="46"/>
  <c r="BT42" i="46"/>
  <c r="BX42" i="46"/>
  <c r="CB42" i="46"/>
  <c r="CF42" i="46"/>
  <c r="CJ42" i="46"/>
  <c r="CN42" i="46"/>
  <c r="CR42" i="46"/>
  <c r="CV42" i="46"/>
  <c r="CZ42" i="46"/>
  <c r="DD42" i="46"/>
  <c r="DH42" i="46"/>
  <c r="DL42" i="46"/>
  <c r="DP42" i="46"/>
  <c r="DT42" i="46"/>
  <c r="DX42" i="46"/>
  <c r="EB42" i="46"/>
  <c r="EF42" i="46"/>
  <c r="EJ42" i="46"/>
  <c r="EN42" i="46"/>
  <c r="ER42" i="46"/>
  <c r="EV42" i="46"/>
  <c r="EZ42" i="46"/>
  <c r="FD42" i="46"/>
  <c r="FH42" i="46"/>
  <c r="FL42" i="46"/>
  <c r="FP42" i="46"/>
  <c r="FT42" i="46"/>
  <c r="FX42" i="46"/>
  <c r="GB42" i="46"/>
  <c r="GF42" i="46"/>
  <c r="GJ42" i="46"/>
  <c r="GN42" i="46"/>
  <c r="GR42" i="46"/>
  <c r="GV42" i="46"/>
  <c r="GZ42" i="46"/>
  <c r="HD42" i="46"/>
  <c r="HH42" i="46"/>
  <c r="HL42" i="46"/>
  <c r="HP42" i="46"/>
  <c r="HT42" i="46"/>
  <c r="HX42" i="46"/>
  <c r="IB42" i="46"/>
  <c r="IF42" i="46"/>
  <c r="IJ42" i="46"/>
  <c r="IN42" i="46"/>
  <c r="IR42" i="46"/>
  <c r="IV42" i="46"/>
  <c r="IZ42" i="46"/>
  <c r="JD42" i="46"/>
  <c r="JH42" i="46"/>
  <c r="JL42" i="46"/>
  <c r="JP42" i="46"/>
  <c r="JT42" i="46"/>
  <c r="JX42" i="46"/>
  <c r="KB42" i="46"/>
  <c r="KF42" i="46"/>
  <c r="I42" i="46"/>
  <c r="L43" i="46"/>
  <c r="P43" i="46"/>
  <c r="T43" i="46"/>
  <c r="X43" i="46"/>
  <c r="AB43" i="46"/>
  <c r="AF43" i="46"/>
  <c r="AJ43" i="46"/>
  <c r="AN43" i="46"/>
  <c r="AR43" i="46"/>
  <c r="AV43" i="46"/>
  <c r="AZ43" i="46"/>
  <c r="BD43" i="46"/>
  <c r="BH43" i="46"/>
  <c r="BL43" i="46"/>
  <c r="BP43" i="46"/>
  <c r="BT43" i="46"/>
  <c r="BX43" i="46"/>
  <c r="CB43" i="46"/>
  <c r="CF43" i="46"/>
  <c r="CJ43" i="46"/>
  <c r="CN43" i="46"/>
  <c r="CR43" i="46"/>
  <c r="CV43" i="46"/>
  <c r="CZ43" i="46"/>
  <c r="DD43" i="46"/>
  <c r="DH43" i="46"/>
  <c r="DL43" i="46"/>
  <c r="DP43" i="46"/>
  <c r="DT43" i="46"/>
  <c r="DX43" i="46"/>
  <c r="EB43" i="46"/>
  <c r="EF43" i="46"/>
  <c r="EJ43" i="46"/>
  <c r="EN43" i="46"/>
  <c r="ER43" i="46"/>
  <c r="EV43" i="46"/>
  <c r="EZ43" i="46"/>
  <c r="FD43" i="46"/>
  <c r="FH43" i="46"/>
  <c r="FL43" i="46"/>
  <c r="FP43" i="46"/>
  <c r="FT43" i="46"/>
  <c r="FX43" i="46"/>
  <c r="GB43" i="46"/>
  <c r="GF43" i="46"/>
  <c r="GJ43" i="46"/>
  <c r="GN43" i="46"/>
  <c r="GR43" i="46"/>
  <c r="GV43" i="46"/>
  <c r="GZ43" i="46"/>
  <c r="HD43" i="46"/>
  <c r="HH43" i="46"/>
  <c r="HL43" i="46"/>
  <c r="HP43" i="46"/>
  <c r="HT43" i="46"/>
  <c r="HX43" i="46"/>
  <c r="IB43" i="46"/>
  <c r="IF43" i="46"/>
  <c r="IJ43" i="46"/>
  <c r="IN43" i="46"/>
  <c r="IR43" i="46"/>
  <c r="IV43" i="46"/>
  <c r="IZ43" i="46"/>
  <c r="JD43" i="46"/>
  <c r="JH43" i="46"/>
  <c r="JL43" i="46"/>
  <c r="JP43" i="46"/>
  <c r="JT43" i="46"/>
  <c r="JX43" i="46"/>
  <c r="KB43" i="46"/>
  <c r="KF43" i="46"/>
  <c r="I43" i="46"/>
  <c r="L44" i="46"/>
  <c r="P44" i="46"/>
  <c r="T44" i="46"/>
  <c r="X44" i="46"/>
  <c r="AB44" i="46"/>
  <c r="AF44" i="46"/>
  <c r="AJ44" i="46"/>
  <c r="AN44" i="46"/>
  <c r="AR44" i="46"/>
  <c r="AV44" i="46"/>
  <c r="AZ44" i="46"/>
  <c r="BD44" i="46"/>
  <c r="BH44" i="46"/>
  <c r="BL44" i="46"/>
  <c r="BP44" i="46"/>
  <c r="BT44" i="46"/>
  <c r="BX44" i="46"/>
  <c r="CB44" i="46"/>
  <c r="CF44" i="46"/>
  <c r="CJ44" i="46"/>
  <c r="CN44" i="46"/>
  <c r="CR44" i="46"/>
  <c r="CV44" i="46"/>
  <c r="CZ44" i="46"/>
  <c r="DD44" i="46"/>
  <c r="DH44" i="46"/>
  <c r="DL44" i="46"/>
  <c r="DP44" i="46"/>
  <c r="DT44" i="46"/>
  <c r="DX44" i="46"/>
  <c r="EB44" i="46"/>
  <c r="EF44" i="46"/>
  <c r="EJ44" i="46"/>
  <c r="EN44" i="46"/>
  <c r="ER44" i="46"/>
  <c r="EV44" i="46"/>
  <c r="EZ44" i="46"/>
  <c r="FD44" i="46"/>
  <c r="FH44" i="46"/>
  <c r="FL44" i="46"/>
  <c r="FP44" i="46"/>
  <c r="FT44" i="46"/>
  <c r="FX44" i="46"/>
  <c r="GB44" i="46"/>
  <c r="GF44" i="46"/>
  <c r="GJ44" i="46"/>
  <c r="GN44" i="46"/>
  <c r="GR44" i="46"/>
  <c r="GV44" i="46"/>
  <c r="GZ44" i="46"/>
  <c r="HD44" i="46"/>
  <c r="HH44" i="46"/>
  <c r="HL44" i="46"/>
  <c r="HP44" i="46"/>
  <c r="HT44" i="46"/>
  <c r="HX44" i="46"/>
  <c r="IB44" i="46"/>
  <c r="IF44" i="46"/>
  <c r="IJ44" i="46"/>
  <c r="IN44" i="46"/>
  <c r="IR44" i="46"/>
  <c r="IV44" i="46"/>
  <c r="IZ44" i="46"/>
  <c r="JD44" i="46"/>
  <c r="JH44" i="46"/>
  <c r="JL44" i="46"/>
  <c r="JP44" i="46"/>
  <c r="JT44" i="46"/>
  <c r="JX44" i="46"/>
  <c r="KB44" i="46"/>
  <c r="KF44" i="46"/>
  <c r="I44" i="46"/>
  <c r="L45" i="46"/>
  <c r="P45" i="46"/>
  <c r="T45" i="46"/>
  <c r="X45" i="46"/>
  <c r="AB45" i="46"/>
  <c r="AF45" i="46"/>
  <c r="AJ45" i="46"/>
  <c r="AN45" i="46"/>
  <c r="AR45" i="46"/>
  <c r="AV45" i="46"/>
  <c r="AZ45" i="46"/>
  <c r="BD45" i="46"/>
  <c r="BH45" i="46"/>
  <c r="BL45" i="46"/>
  <c r="BP45" i="46"/>
  <c r="BT45" i="46"/>
  <c r="BX45" i="46"/>
  <c r="CB45" i="46"/>
  <c r="CF45" i="46"/>
  <c r="CJ45" i="46"/>
  <c r="CN45" i="46"/>
  <c r="CR45" i="46"/>
  <c r="CV45" i="46"/>
  <c r="CZ45" i="46"/>
  <c r="DD45" i="46"/>
  <c r="DH45" i="46"/>
  <c r="DL45" i="46"/>
  <c r="DP45" i="46"/>
  <c r="DT45" i="46"/>
  <c r="DX45" i="46"/>
  <c r="EB45" i="46"/>
  <c r="EF45" i="46"/>
  <c r="EJ45" i="46"/>
  <c r="EN45" i="46"/>
  <c r="ER45" i="46"/>
  <c r="EV45" i="46"/>
  <c r="EZ45" i="46"/>
  <c r="FD45" i="46"/>
  <c r="FH45" i="46"/>
  <c r="FL45" i="46"/>
  <c r="FP45" i="46"/>
  <c r="FT45" i="46"/>
  <c r="FX45" i="46"/>
  <c r="GB45" i="46"/>
  <c r="GF45" i="46"/>
  <c r="GJ45" i="46"/>
  <c r="GN45" i="46"/>
  <c r="GR45" i="46"/>
  <c r="GV45" i="46"/>
  <c r="GZ45" i="46"/>
  <c r="HD45" i="46"/>
  <c r="HH45" i="46"/>
  <c r="HL45" i="46"/>
  <c r="HP45" i="46"/>
  <c r="HT45" i="46"/>
  <c r="HX45" i="46"/>
  <c r="IB45" i="46"/>
  <c r="IF45" i="46"/>
  <c r="IJ45" i="46"/>
  <c r="IN45" i="46"/>
  <c r="IR45" i="46"/>
  <c r="IV45" i="46"/>
  <c r="IZ45" i="46"/>
  <c r="JD45" i="46"/>
  <c r="JH45" i="46"/>
  <c r="JL45" i="46"/>
  <c r="JP45" i="46"/>
  <c r="JT45" i="46"/>
  <c r="JX45" i="46"/>
  <c r="KB45" i="46"/>
  <c r="KF45" i="46"/>
  <c r="I45" i="46"/>
  <c r="L46" i="46"/>
  <c r="P46" i="46"/>
  <c r="T46" i="46"/>
  <c r="X46" i="46"/>
  <c r="AB46" i="46"/>
  <c r="AF46" i="46"/>
  <c r="AJ46" i="46"/>
  <c r="AN46" i="46"/>
  <c r="AR46" i="46"/>
  <c r="AV46" i="46"/>
  <c r="AZ46" i="46"/>
  <c r="BD46" i="46"/>
  <c r="BH46" i="46"/>
  <c r="BL46" i="46"/>
  <c r="BP46" i="46"/>
  <c r="BT46" i="46"/>
  <c r="BX46" i="46"/>
  <c r="CB46" i="46"/>
  <c r="CF46" i="46"/>
  <c r="CJ46" i="46"/>
  <c r="CN46" i="46"/>
  <c r="CR46" i="46"/>
  <c r="CV46" i="46"/>
  <c r="CZ46" i="46"/>
  <c r="DD46" i="46"/>
  <c r="DH46" i="46"/>
  <c r="DL46" i="46"/>
  <c r="DP46" i="46"/>
  <c r="DT46" i="46"/>
  <c r="DX46" i="46"/>
  <c r="EB46" i="46"/>
  <c r="EF46" i="46"/>
  <c r="EJ46" i="46"/>
  <c r="EN46" i="46"/>
  <c r="ER46" i="46"/>
  <c r="EV46" i="46"/>
  <c r="EZ46" i="46"/>
  <c r="FD46" i="46"/>
  <c r="FH46" i="46"/>
  <c r="FL46" i="46"/>
  <c r="FP46" i="46"/>
  <c r="FT46" i="46"/>
  <c r="FX46" i="46"/>
  <c r="GB46" i="46"/>
  <c r="GF46" i="46"/>
  <c r="GJ46" i="46"/>
  <c r="GN46" i="46"/>
  <c r="GR46" i="46"/>
  <c r="GV46" i="46"/>
  <c r="GZ46" i="46"/>
  <c r="HD46" i="46"/>
  <c r="HH46" i="46"/>
  <c r="HL46" i="46"/>
  <c r="HP46" i="46"/>
  <c r="HT46" i="46"/>
  <c r="HX46" i="46"/>
  <c r="IB46" i="46"/>
  <c r="IF46" i="46"/>
  <c r="IJ46" i="46"/>
  <c r="IN46" i="46"/>
  <c r="IR46" i="46"/>
  <c r="IV46" i="46"/>
  <c r="IZ46" i="46"/>
  <c r="JD46" i="46"/>
  <c r="JH46" i="46"/>
  <c r="JL46" i="46"/>
  <c r="JP46" i="46"/>
  <c r="JT46" i="46"/>
  <c r="JX46" i="46"/>
  <c r="KB46" i="46"/>
  <c r="KF46" i="46"/>
  <c r="I46" i="46"/>
  <c r="L47" i="46"/>
  <c r="P47" i="46"/>
  <c r="T47" i="46"/>
  <c r="X47" i="46"/>
  <c r="AB47" i="46"/>
  <c r="AF47" i="46"/>
  <c r="AJ47" i="46"/>
  <c r="AN47" i="46"/>
  <c r="AR47" i="46"/>
  <c r="AV47" i="46"/>
  <c r="AZ47" i="46"/>
  <c r="BD47" i="46"/>
  <c r="BH47" i="46"/>
  <c r="BL47" i="46"/>
  <c r="BP47" i="46"/>
  <c r="BT47" i="46"/>
  <c r="BX47" i="46"/>
  <c r="CB47" i="46"/>
  <c r="CF47" i="46"/>
  <c r="CJ47" i="46"/>
  <c r="CN47" i="46"/>
  <c r="CR47" i="46"/>
  <c r="CV47" i="46"/>
  <c r="CZ47" i="46"/>
  <c r="DD47" i="46"/>
  <c r="DH47" i="46"/>
  <c r="DL47" i="46"/>
  <c r="DP47" i="46"/>
  <c r="DT47" i="46"/>
  <c r="DX47" i="46"/>
  <c r="EB47" i="46"/>
  <c r="EF47" i="46"/>
  <c r="EJ47" i="46"/>
  <c r="EN47" i="46"/>
  <c r="ER47" i="46"/>
  <c r="EV47" i="46"/>
  <c r="EZ47" i="46"/>
  <c r="FD47" i="46"/>
  <c r="FH47" i="46"/>
  <c r="FL47" i="46"/>
  <c r="FP47" i="46"/>
  <c r="FT47" i="46"/>
  <c r="FX47" i="46"/>
  <c r="GB47" i="46"/>
  <c r="GF47" i="46"/>
  <c r="GJ47" i="46"/>
  <c r="GN47" i="46"/>
  <c r="GR47" i="46"/>
  <c r="GV47" i="46"/>
  <c r="GZ47" i="46"/>
  <c r="HD47" i="46"/>
  <c r="HH47" i="46"/>
  <c r="HL47" i="46"/>
  <c r="HP47" i="46"/>
  <c r="HT47" i="46"/>
  <c r="HX47" i="46"/>
  <c r="IB47" i="46"/>
  <c r="IF47" i="46"/>
  <c r="IJ47" i="46"/>
  <c r="IN47" i="46"/>
  <c r="IR47" i="46"/>
  <c r="IV47" i="46"/>
  <c r="IZ47" i="46"/>
  <c r="JD47" i="46"/>
  <c r="JH47" i="46"/>
  <c r="JL47" i="46"/>
  <c r="JP47" i="46"/>
  <c r="JT47" i="46"/>
  <c r="JX47" i="46"/>
  <c r="KB47" i="46"/>
  <c r="KF47" i="46"/>
  <c r="I47" i="46"/>
  <c r="L48" i="46"/>
  <c r="P48" i="46"/>
  <c r="T48" i="46"/>
  <c r="X48" i="46"/>
  <c r="AB48" i="46"/>
  <c r="AF48" i="46"/>
  <c r="AJ48" i="46"/>
  <c r="AN48" i="46"/>
  <c r="AR48" i="46"/>
  <c r="AV48" i="46"/>
  <c r="AZ48" i="46"/>
  <c r="BD48" i="46"/>
  <c r="BH48" i="46"/>
  <c r="BL48" i="46"/>
  <c r="BP48" i="46"/>
  <c r="BT48" i="46"/>
  <c r="BX48" i="46"/>
  <c r="CB48" i="46"/>
  <c r="CF48" i="46"/>
  <c r="CJ48" i="46"/>
  <c r="CN48" i="46"/>
  <c r="CR48" i="46"/>
  <c r="CV48" i="46"/>
  <c r="CZ48" i="46"/>
  <c r="DD48" i="46"/>
  <c r="DH48" i="46"/>
  <c r="DL48" i="46"/>
  <c r="DP48" i="46"/>
  <c r="DT48" i="46"/>
  <c r="DX48" i="46"/>
  <c r="EB48" i="46"/>
  <c r="EF48" i="46"/>
  <c r="EJ48" i="46"/>
  <c r="EN48" i="46"/>
  <c r="ER48" i="46"/>
  <c r="EV48" i="46"/>
  <c r="EZ48" i="46"/>
  <c r="FD48" i="46"/>
  <c r="FH48" i="46"/>
  <c r="FL48" i="46"/>
  <c r="FP48" i="46"/>
  <c r="FT48" i="46"/>
  <c r="FX48" i="46"/>
  <c r="GB48" i="46"/>
  <c r="GF48" i="46"/>
  <c r="GJ48" i="46"/>
  <c r="GN48" i="46"/>
  <c r="GR48" i="46"/>
  <c r="GV48" i="46"/>
  <c r="GZ48" i="46"/>
  <c r="HD48" i="46"/>
  <c r="HH48" i="46"/>
  <c r="HL48" i="46"/>
  <c r="HP48" i="46"/>
  <c r="HT48" i="46"/>
  <c r="HX48" i="46"/>
  <c r="IB48" i="46"/>
  <c r="IF48" i="46"/>
  <c r="IJ48" i="46"/>
  <c r="IN48" i="46"/>
  <c r="IR48" i="46"/>
  <c r="IV48" i="46"/>
  <c r="IZ48" i="46"/>
  <c r="JD48" i="46"/>
  <c r="JH48" i="46"/>
  <c r="JL48" i="46"/>
  <c r="JP48" i="46"/>
  <c r="JT48" i="46"/>
  <c r="JX48" i="46"/>
  <c r="KB48" i="46"/>
  <c r="KF48" i="46"/>
  <c r="I48" i="46"/>
  <c r="L49" i="46"/>
  <c r="P49" i="46"/>
  <c r="T49" i="46"/>
  <c r="X49" i="46"/>
  <c r="AB49" i="46"/>
  <c r="AF49" i="46"/>
  <c r="AJ49" i="46"/>
  <c r="AN49" i="46"/>
  <c r="AR49" i="46"/>
  <c r="AV49" i="46"/>
  <c r="AZ49" i="46"/>
  <c r="BD49" i="46"/>
  <c r="BH49" i="46"/>
  <c r="BL49" i="46"/>
  <c r="BP49" i="46"/>
  <c r="BT49" i="46"/>
  <c r="BX49" i="46"/>
  <c r="CB49" i="46"/>
  <c r="CF49" i="46"/>
  <c r="CJ49" i="46"/>
  <c r="CN49" i="46"/>
  <c r="CR49" i="46"/>
  <c r="CV49" i="46"/>
  <c r="CZ49" i="46"/>
  <c r="DD49" i="46"/>
  <c r="DH49" i="46"/>
  <c r="DL49" i="46"/>
  <c r="DP49" i="46"/>
  <c r="DT49" i="46"/>
  <c r="DX49" i="46"/>
  <c r="EB49" i="46"/>
  <c r="EF49" i="46"/>
  <c r="EJ49" i="46"/>
  <c r="EN49" i="46"/>
  <c r="ER49" i="46"/>
  <c r="EV49" i="46"/>
  <c r="EZ49" i="46"/>
  <c r="FD49" i="46"/>
  <c r="FH49" i="46"/>
  <c r="FL49" i="46"/>
  <c r="FP49" i="46"/>
  <c r="FT49" i="46"/>
  <c r="FX49" i="46"/>
  <c r="GB49" i="46"/>
  <c r="GF49" i="46"/>
  <c r="GJ49" i="46"/>
  <c r="GN49" i="46"/>
  <c r="GR49" i="46"/>
  <c r="GV49" i="46"/>
  <c r="GZ49" i="46"/>
  <c r="HD49" i="46"/>
  <c r="HH49" i="46"/>
  <c r="HL49" i="46"/>
  <c r="HP49" i="46"/>
  <c r="HT49" i="46"/>
  <c r="HX49" i="46"/>
  <c r="IB49" i="46"/>
  <c r="IF49" i="46"/>
  <c r="IJ49" i="46"/>
  <c r="IN49" i="46"/>
  <c r="IR49" i="46"/>
  <c r="IV49" i="46"/>
  <c r="IZ49" i="46"/>
  <c r="JD49" i="46"/>
  <c r="JH49" i="46"/>
  <c r="JL49" i="46"/>
  <c r="JP49" i="46"/>
  <c r="JT49" i="46"/>
  <c r="JX49" i="46"/>
  <c r="KB49" i="46"/>
  <c r="KF49" i="46"/>
  <c r="I49" i="46"/>
  <c r="L50" i="46"/>
  <c r="P50" i="46"/>
  <c r="T50" i="46"/>
  <c r="X50" i="46"/>
  <c r="AB50" i="46"/>
  <c r="AF50" i="46"/>
  <c r="AJ50" i="46"/>
  <c r="AN50" i="46"/>
  <c r="AR50" i="46"/>
  <c r="AV50" i="46"/>
  <c r="AZ50" i="46"/>
  <c r="BD50" i="46"/>
  <c r="BH50" i="46"/>
  <c r="BL50" i="46"/>
  <c r="BP50" i="46"/>
  <c r="BT50" i="46"/>
  <c r="BX50" i="46"/>
  <c r="CB50" i="46"/>
  <c r="CF50" i="46"/>
  <c r="CJ50" i="46"/>
  <c r="CN50" i="46"/>
  <c r="CR50" i="46"/>
  <c r="CV50" i="46"/>
  <c r="CZ50" i="46"/>
  <c r="DD50" i="46"/>
  <c r="DH50" i="46"/>
  <c r="DL50" i="46"/>
  <c r="DP50" i="46"/>
  <c r="DT50" i="46"/>
  <c r="DX50" i="46"/>
  <c r="EB50" i="46"/>
  <c r="EF50" i="46"/>
  <c r="EJ50" i="46"/>
  <c r="EN50" i="46"/>
  <c r="ER50" i="46"/>
  <c r="EV50" i="46"/>
  <c r="EZ50" i="46"/>
  <c r="FD50" i="46"/>
  <c r="FH50" i="46"/>
  <c r="FL50" i="46"/>
  <c r="FP50" i="46"/>
  <c r="FT50" i="46"/>
  <c r="FX50" i="46"/>
  <c r="GB50" i="46"/>
  <c r="GF50" i="46"/>
  <c r="GJ50" i="46"/>
  <c r="GN50" i="46"/>
  <c r="GR50" i="46"/>
  <c r="GV50" i="46"/>
  <c r="GZ50" i="46"/>
  <c r="HD50" i="46"/>
  <c r="HH50" i="46"/>
  <c r="HL50" i="46"/>
  <c r="HP50" i="46"/>
  <c r="HT50" i="46"/>
  <c r="HX50" i="46"/>
  <c r="IB50" i="46"/>
  <c r="IF50" i="46"/>
  <c r="IJ50" i="46"/>
  <c r="IN50" i="46"/>
  <c r="IR50" i="46"/>
  <c r="IV50" i="46"/>
  <c r="IZ50" i="46"/>
  <c r="JD50" i="46"/>
  <c r="JH50" i="46"/>
  <c r="JL50" i="46"/>
  <c r="JP50" i="46"/>
  <c r="JT50" i="46"/>
  <c r="JX50" i="46"/>
  <c r="KB50" i="46"/>
  <c r="KF50" i="46"/>
  <c r="I50" i="46"/>
  <c r="L51" i="46"/>
  <c r="P51" i="46"/>
  <c r="T51" i="46"/>
  <c r="X51" i="46"/>
  <c r="AB51" i="46"/>
  <c r="AF51" i="46"/>
  <c r="AJ51" i="46"/>
  <c r="AN51" i="46"/>
  <c r="AR51" i="46"/>
  <c r="AV51" i="46"/>
  <c r="AZ51" i="46"/>
  <c r="BD51" i="46"/>
  <c r="BH51" i="46"/>
  <c r="BL51" i="46"/>
  <c r="BP51" i="46"/>
  <c r="BT51" i="46"/>
  <c r="BX51" i="46"/>
  <c r="CB51" i="46"/>
  <c r="CF51" i="46"/>
  <c r="CJ51" i="46"/>
  <c r="CN51" i="46"/>
  <c r="CR51" i="46"/>
  <c r="CV51" i="46"/>
  <c r="CZ51" i="46"/>
  <c r="DD51" i="46"/>
  <c r="DH51" i="46"/>
  <c r="DL51" i="46"/>
  <c r="DP51" i="46"/>
  <c r="DT51" i="46"/>
  <c r="DX51" i="46"/>
  <c r="EB51" i="46"/>
  <c r="EF51" i="46"/>
  <c r="EJ51" i="46"/>
  <c r="EN51" i="46"/>
  <c r="ER51" i="46"/>
  <c r="EV51" i="46"/>
  <c r="EZ51" i="46"/>
  <c r="FD51" i="46"/>
  <c r="FH51" i="46"/>
  <c r="FL51" i="46"/>
  <c r="FP51" i="46"/>
  <c r="FT51" i="46"/>
  <c r="FX51" i="46"/>
  <c r="GB51" i="46"/>
  <c r="GF51" i="46"/>
  <c r="GJ51" i="46"/>
  <c r="GN51" i="46"/>
  <c r="GR51" i="46"/>
  <c r="GV51" i="46"/>
  <c r="GZ51" i="46"/>
  <c r="HD51" i="46"/>
  <c r="HH51" i="46"/>
  <c r="HL51" i="46"/>
  <c r="HP51" i="46"/>
  <c r="HT51" i="46"/>
  <c r="HX51" i="46"/>
  <c r="IB51" i="46"/>
  <c r="IF51" i="46"/>
  <c r="IJ51" i="46"/>
  <c r="IN51" i="46"/>
  <c r="IR51" i="46"/>
  <c r="IV51" i="46"/>
  <c r="IZ51" i="46"/>
  <c r="JD51" i="46"/>
  <c r="JH51" i="46"/>
  <c r="JL51" i="46"/>
  <c r="JP51" i="46"/>
  <c r="JT51" i="46"/>
  <c r="JX51" i="46"/>
  <c r="KB51" i="46"/>
  <c r="KF51" i="46"/>
  <c r="I51" i="46"/>
  <c r="L52" i="46"/>
  <c r="P52" i="46"/>
  <c r="T52" i="46"/>
  <c r="X52" i="46"/>
  <c r="AB52" i="46"/>
  <c r="AF52" i="46"/>
  <c r="AJ52" i="46"/>
  <c r="AN52" i="46"/>
  <c r="AR52" i="46"/>
  <c r="AV52" i="46"/>
  <c r="AZ52" i="46"/>
  <c r="BD52" i="46"/>
  <c r="BH52" i="46"/>
  <c r="BL52" i="46"/>
  <c r="BP52" i="46"/>
  <c r="BT52" i="46"/>
  <c r="BX52" i="46"/>
  <c r="CB52" i="46"/>
  <c r="CF52" i="46"/>
  <c r="CJ52" i="46"/>
  <c r="CN52" i="46"/>
  <c r="CR52" i="46"/>
  <c r="CV52" i="46"/>
  <c r="CZ52" i="46"/>
  <c r="DD52" i="46"/>
  <c r="DH52" i="46"/>
  <c r="DL52" i="46"/>
  <c r="DP52" i="46"/>
  <c r="DT52" i="46"/>
  <c r="DX52" i="46"/>
  <c r="EB52" i="46"/>
  <c r="EF52" i="46"/>
  <c r="EJ52" i="46"/>
  <c r="EN52" i="46"/>
  <c r="ER52" i="46"/>
  <c r="EV52" i="46"/>
  <c r="EZ52" i="46"/>
  <c r="FD52" i="46"/>
  <c r="FH52" i="46"/>
  <c r="FL52" i="46"/>
  <c r="FP52" i="46"/>
  <c r="FT52" i="46"/>
  <c r="FX52" i="46"/>
  <c r="GB52" i="46"/>
  <c r="GF52" i="46"/>
  <c r="GJ52" i="46"/>
  <c r="GN52" i="46"/>
  <c r="GR52" i="46"/>
  <c r="GV52" i="46"/>
  <c r="GZ52" i="46"/>
  <c r="HD52" i="46"/>
  <c r="HH52" i="46"/>
  <c r="HL52" i="46"/>
  <c r="HP52" i="46"/>
  <c r="HT52" i="46"/>
  <c r="HX52" i="46"/>
  <c r="IB52" i="46"/>
  <c r="IF52" i="46"/>
  <c r="IJ52" i="46"/>
  <c r="IN52" i="46"/>
  <c r="IR52" i="46"/>
  <c r="IV52" i="46"/>
  <c r="IZ52" i="46"/>
  <c r="JD52" i="46"/>
  <c r="JH52" i="46"/>
  <c r="JL52" i="46"/>
  <c r="JP52" i="46"/>
  <c r="JT52" i="46"/>
  <c r="JX52" i="46"/>
  <c r="KB52" i="46"/>
  <c r="KF52" i="46"/>
  <c r="I52" i="46"/>
  <c r="L53" i="46"/>
  <c r="P53" i="46"/>
  <c r="T53" i="46"/>
  <c r="X53" i="46"/>
  <c r="AB53" i="46"/>
  <c r="AF53" i="46"/>
  <c r="AJ53" i="46"/>
  <c r="AN53" i="46"/>
  <c r="AR53" i="46"/>
  <c r="AV53" i="46"/>
  <c r="AZ53" i="46"/>
  <c r="BD53" i="46"/>
  <c r="BH53" i="46"/>
  <c r="BL53" i="46"/>
  <c r="BP53" i="46"/>
  <c r="BT53" i="46"/>
  <c r="BX53" i="46"/>
  <c r="CB53" i="46"/>
  <c r="CF53" i="46"/>
  <c r="CJ53" i="46"/>
  <c r="CN53" i="46"/>
  <c r="CR53" i="46"/>
  <c r="CV53" i="46"/>
  <c r="CZ53" i="46"/>
  <c r="DD53" i="46"/>
  <c r="DH53" i="46"/>
  <c r="DL53" i="46"/>
  <c r="DP53" i="46"/>
  <c r="DT53" i="46"/>
  <c r="DX53" i="46"/>
  <c r="EB53" i="46"/>
  <c r="EF53" i="46"/>
  <c r="EJ53" i="46"/>
  <c r="EN53" i="46"/>
  <c r="ER53" i="46"/>
  <c r="EV53" i="46"/>
  <c r="EZ53" i="46"/>
  <c r="FD53" i="46"/>
  <c r="FH53" i="46"/>
  <c r="FL53" i="46"/>
  <c r="FP53" i="46"/>
  <c r="FT53" i="46"/>
  <c r="FX53" i="46"/>
  <c r="GB53" i="46"/>
  <c r="GF53" i="46"/>
  <c r="GJ53" i="46"/>
  <c r="GN53" i="46"/>
  <c r="GR53" i="46"/>
  <c r="GV53" i="46"/>
  <c r="GZ53" i="46"/>
  <c r="HD53" i="46"/>
  <c r="HH53" i="46"/>
  <c r="HL53" i="46"/>
  <c r="HP53" i="46"/>
  <c r="HT53" i="46"/>
  <c r="HX53" i="46"/>
  <c r="IB53" i="46"/>
  <c r="IF53" i="46"/>
  <c r="IJ53" i="46"/>
  <c r="IN53" i="46"/>
  <c r="IR53" i="46"/>
  <c r="IV53" i="46"/>
  <c r="IZ53" i="46"/>
  <c r="JD53" i="46"/>
  <c r="JH53" i="46"/>
  <c r="JL53" i="46"/>
  <c r="JP53" i="46"/>
  <c r="JT53" i="46"/>
  <c r="JX53" i="46"/>
  <c r="KB53" i="46"/>
  <c r="KF53" i="46"/>
  <c r="I53" i="46"/>
  <c r="L54" i="46"/>
  <c r="P54" i="46"/>
  <c r="T54" i="46"/>
  <c r="X54" i="46"/>
  <c r="AB54" i="46"/>
  <c r="AF54" i="46"/>
  <c r="AJ54" i="46"/>
  <c r="AN54" i="46"/>
  <c r="AR54" i="46"/>
  <c r="AV54" i="46"/>
  <c r="AZ54" i="46"/>
  <c r="BD54" i="46"/>
  <c r="BH54" i="46"/>
  <c r="BL54" i="46"/>
  <c r="BP54" i="46"/>
  <c r="BT54" i="46"/>
  <c r="BX54" i="46"/>
  <c r="CB54" i="46"/>
  <c r="CF54" i="46"/>
  <c r="CJ54" i="46"/>
  <c r="CN54" i="46"/>
  <c r="CR54" i="46"/>
  <c r="CV54" i="46"/>
  <c r="CZ54" i="46"/>
  <c r="DD54" i="46"/>
  <c r="DH54" i="46"/>
  <c r="DL54" i="46"/>
  <c r="DP54" i="46"/>
  <c r="DT54" i="46"/>
  <c r="DX54" i="46"/>
  <c r="EB54" i="46"/>
  <c r="EF54" i="46"/>
  <c r="EJ54" i="46"/>
  <c r="EN54" i="46"/>
  <c r="ER54" i="46"/>
  <c r="EV54" i="46"/>
  <c r="EZ54" i="46"/>
  <c r="FD54" i="46"/>
  <c r="FH54" i="46"/>
  <c r="FL54" i="46"/>
  <c r="FP54" i="46"/>
  <c r="FT54" i="46"/>
  <c r="FX54" i="46"/>
  <c r="GB54" i="46"/>
  <c r="GF54" i="46"/>
  <c r="GJ54" i="46"/>
  <c r="GN54" i="46"/>
  <c r="GR54" i="46"/>
  <c r="GV54" i="46"/>
  <c r="GZ54" i="46"/>
  <c r="HD54" i="46"/>
  <c r="HH54" i="46"/>
  <c r="HL54" i="46"/>
  <c r="HP54" i="46"/>
  <c r="HT54" i="46"/>
  <c r="HX54" i="46"/>
  <c r="IB54" i="46"/>
  <c r="IF54" i="46"/>
  <c r="IJ54" i="46"/>
  <c r="IN54" i="46"/>
  <c r="IR54" i="46"/>
  <c r="IV54" i="46"/>
  <c r="IZ54" i="46"/>
  <c r="JD54" i="46"/>
  <c r="JH54" i="46"/>
  <c r="JL54" i="46"/>
  <c r="JP54" i="46"/>
  <c r="JT54" i="46"/>
  <c r="JX54" i="46"/>
  <c r="KB54" i="46"/>
  <c r="KF54" i="46"/>
  <c r="I54" i="46"/>
  <c r="L55" i="46"/>
  <c r="P55" i="46"/>
  <c r="T55" i="46"/>
  <c r="X55" i="46"/>
  <c r="AB55" i="46"/>
  <c r="AF55" i="46"/>
  <c r="AJ55" i="46"/>
  <c r="AN55" i="46"/>
  <c r="AR55" i="46"/>
  <c r="AV55" i="46"/>
  <c r="AZ55" i="46"/>
  <c r="BD55" i="46"/>
  <c r="BH55" i="46"/>
  <c r="BL55" i="46"/>
  <c r="BP55" i="46"/>
  <c r="BT55" i="46"/>
  <c r="BX55" i="46"/>
  <c r="CB55" i="46"/>
  <c r="CF55" i="46"/>
  <c r="CJ55" i="46"/>
  <c r="CN55" i="46"/>
  <c r="CR55" i="46"/>
  <c r="CV55" i="46"/>
  <c r="CZ55" i="46"/>
  <c r="DD55" i="46"/>
  <c r="DH55" i="46"/>
  <c r="DL55" i="46"/>
  <c r="DP55" i="46"/>
  <c r="DT55" i="46"/>
  <c r="DX55" i="46"/>
  <c r="EB55" i="46"/>
  <c r="EF55" i="46"/>
  <c r="EJ55" i="46"/>
  <c r="EN55" i="46"/>
  <c r="ER55" i="46"/>
  <c r="EV55" i="46"/>
  <c r="EZ55" i="46"/>
  <c r="FD55" i="46"/>
  <c r="FH55" i="46"/>
  <c r="FL55" i="46"/>
  <c r="FP55" i="46"/>
  <c r="FT55" i="46"/>
  <c r="FX55" i="46"/>
  <c r="GB55" i="46"/>
  <c r="GF55" i="46"/>
  <c r="GJ55" i="46"/>
  <c r="GN55" i="46"/>
  <c r="GR55" i="46"/>
  <c r="GV55" i="46"/>
  <c r="GZ55" i="46"/>
  <c r="HD55" i="46"/>
  <c r="HH55" i="46"/>
  <c r="HL55" i="46"/>
  <c r="HP55" i="46"/>
  <c r="HT55" i="46"/>
  <c r="HX55" i="46"/>
  <c r="IB55" i="46"/>
  <c r="IF55" i="46"/>
  <c r="IJ55" i="46"/>
  <c r="IN55" i="46"/>
  <c r="IR55" i="46"/>
  <c r="IV55" i="46"/>
  <c r="IZ55" i="46"/>
  <c r="JD55" i="46"/>
  <c r="JH55" i="46"/>
  <c r="JL55" i="46"/>
  <c r="JP55" i="46"/>
  <c r="JT55" i="46"/>
  <c r="JX55" i="46"/>
  <c r="KB55" i="46"/>
  <c r="KF55" i="46"/>
  <c r="I55" i="46"/>
  <c r="L56" i="46"/>
  <c r="P56" i="46"/>
  <c r="T56" i="46"/>
  <c r="X56" i="46"/>
  <c r="AB56" i="46"/>
  <c r="AF56" i="46"/>
  <c r="AJ56" i="46"/>
  <c r="AN56" i="46"/>
  <c r="AR56" i="46"/>
  <c r="AV56" i="46"/>
  <c r="AZ56" i="46"/>
  <c r="BD56" i="46"/>
  <c r="BH56" i="46"/>
  <c r="BL56" i="46"/>
  <c r="BP56" i="46"/>
  <c r="BT56" i="46"/>
  <c r="BX56" i="46"/>
  <c r="CB56" i="46"/>
  <c r="CF56" i="46"/>
  <c r="CJ56" i="46"/>
  <c r="CN56" i="46"/>
  <c r="CR56" i="46"/>
  <c r="CV56" i="46"/>
  <c r="CZ56" i="46"/>
  <c r="DD56" i="46"/>
  <c r="DH56" i="46"/>
  <c r="DL56" i="46"/>
  <c r="DP56" i="46"/>
  <c r="DT56" i="46"/>
  <c r="DX56" i="46"/>
  <c r="EB56" i="46"/>
  <c r="EF56" i="46"/>
  <c r="EJ56" i="46"/>
  <c r="EN56" i="46"/>
  <c r="ER56" i="46"/>
  <c r="EV56" i="46"/>
  <c r="EZ56" i="46"/>
  <c r="FD56" i="46"/>
  <c r="FH56" i="46"/>
  <c r="FL56" i="46"/>
  <c r="FP56" i="46"/>
  <c r="FT56" i="46"/>
  <c r="FX56" i="46"/>
  <c r="GB56" i="46"/>
  <c r="GF56" i="46"/>
  <c r="GJ56" i="46"/>
  <c r="GN56" i="46"/>
  <c r="GR56" i="46"/>
  <c r="GV56" i="46"/>
  <c r="GZ56" i="46"/>
  <c r="HD56" i="46"/>
  <c r="HH56" i="46"/>
  <c r="HL56" i="46"/>
  <c r="HP56" i="46"/>
  <c r="HT56" i="46"/>
  <c r="HX56" i="46"/>
  <c r="IB56" i="46"/>
  <c r="IF56" i="46"/>
  <c r="IJ56" i="46"/>
  <c r="IN56" i="46"/>
  <c r="IR56" i="46"/>
  <c r="IV56" i="46"/>
  <c r="IZ56" i="46"/>
  <c r="JD56" i="46"/>
  <c r="JH56" i="46"/>
  <c r="JL56" i="46"/>
  <c r="JP56" i="46"/>
  <c r="JT56" i="46"/>
  <c r="JX56" i="46"/>
  <c r="KB56" i="46"/>
  <c r="KF56" i="46"/>
  <c r="I56" i="46"/>
  <c r="L57" i="46"/>
  <c r="P57" i="46"/>
  <c r="T57" i="46"/>
  <c r="X57" i="46"/>
  <c r="AB57" i="46"/>
  <c r="AF57" i="46"/>
  <c r="AJ57" i="46"/>
  <c r="AN57" i="46"/>
  <c r="AR57" i="46"/>
  <c r="AV57" i="46"/>
  <c r="AZ57" i="46"/>
  <c r="BD57" i="46"/>
  <c r="BH57" i="46"/>
  <c r="BL57" i="46"/>
  <c r="BP57" i="46"/>
  <c r="BT57" i="46"/>
  <c r="BX57" i="46"/>
  <c r="CB57" i="46"/>
  <c r="CF57" i="46"/>
  <c r="CJ57" i="46"/>
  <c r="CN57" i="46"/>
  <c r="CR57" i="46"/>
  <c r="CV57" i="46"/>
  <c r="CZ57" i="46"/>
  <c r="DD57" i="46"/>
  <c r="DH57" i="46"/>
  <c r="DL57" i="46"/>
  <c r="DP57" i="46"/>
  <c r="DT57" i="46"/>
  <c r="DX57" i="46"/>
  <c r="EB57" i="46"/>
  <c r="EF57" i="46"/>
  <c r="EJ57" i="46"/>
  <c r="EN57" i="46"/>
  <c r="ER57" i="46"/>
  <c r="EV57" i="46"/>
  <c r="EZ57" i="46"/>
  <c r="FD57" i="46"/>
  <c r="FH57" i="46"/>
  <c r="FL57" i="46"/>
  <c r="FP57" i="46"/>
  <c r="FT57" i="46"/>
  <c r="FX57" i="46"/>
  <c r="GB57" i="46"/>
  <c r="GF57" i="46"/>
  <c r="GJ57" i="46"/>
  <c r="GN57" i="46"/>
  <c r="GR57" i="46"/>
  <c r="GV57" i="46"/>
  <c r="GZ57" i="46"/>
  <c r="HD57" i="46"/>
  <c r="HH57" i="46"/>
  <c r="HL57" i="46"/>
  <c r="HP57" i="46"/>
  <c r="HT57" i="46"/>
  <c r="HX57" i="46"/>
  <c r="IB57" i="46"/>
  <c r="IF57" i="46"/>
  <c r="IJ57" i="46"/>
  <c r="IN57" i="46"/>
  <c r="IR57" i="46"/>
  <c r="IV57" i="46"/>
  <c r="IZ57" i="46"/>
  <c r="JD57" i="46"/>
  <c r="JH57" i="46"/>
  <c r="JL57" i="46"/>
  <c r="JP57" i="46"/>
  <c r="JT57" i="46"/>
  <c r="JX57" i="46"/>
  <c r="KB57" i="46"/>
  <c r="KF57" i="46"/>
  <c r="I57" i="46"/>
  <c r="L60" i="46"/>
  <c r="P60" i="46"/>
  <c r="T60" i="46"/>
  <c r="X60" i="46"/>
  <c r="AB60" i="46"/>
  <c r="AF60" i="46"/>
  <c r="AJ60" i="46"/>
  <c r="AN60" i="46"/>
  <c r="AR60" i="46"/>
  <c r="AV60" i="46"/>
  <c r="AZ60" i="46"/>
  <c r="BD60" i="46"/>
  <c r="BH60" i="46"/>
  <c r="BL60" i="46"/>
  <c r="BP60" i="46"/>
  <c r="BT60" i="46"/>
  <c r="BX60" i="46"/>
  <c r="CB60" i="46"/>
  <c r="CF60" i="46"/>
  <c r="CJ60" i="46"/>
  <c r="CN60" i="46"/>
  <c r="CR60" i="46"/>
  <c r="CV60" i="46"/>
  <c r="CZ60" i="46"/>
  <c r="DD60" i="46"/>
  <c r="DH60" i="46"/>
  <c r="DL60" i="46"/>
  <c r="DP60" i="46"/>
  <c r="DT60" i="46"/>
  <c r="DX60" i="46"/>
  <c r="EB60" i="46"/>
  <c r="EF60" i="46"/>
  <c r="EJ60" i="46"/>
  <c r="EN60" i="46"/>
  <c r="ER60" i="46"/>
  <c r="EV60" i="46"/>
  <c r="EZ60" i="46"/>
  <c r="FD60" i="46"/>
  <c r="FH60" i="46"/>
  <c r="FL60" i="46"/>
  <c r="FP60" i="46"/>
  <c r="FT60" i="46"/>
  <c r="FX60" i="46"/>
  <c r="GB60" i="46"/>
  <c r="GF60" i="46"/>
  <c r="GJ60" i="46"/>
  <c r="GN60" i="46"/>
  <c r="GR60" i="46"/>
  <c r="GV60" i="46"/>
  <c r="GZ60" i="46"/>
  <c r="HD60" i="46"/>
  <c r="HH60" i="46"/>
  <c r="HL60" i="46"/>
  <c r="HP60" i="46"/>
  <c r="HT60" i="46"/>
  <c r="HX60" i="46"/>
  <c r="IB60" i="46"/>
  <c r="IF60" i="46"/>
  <c r="IJ60" i="46"/>
  <c r="IN60" i="46"/>
  <c r="IR60" i="46"/>
  <c r="IV60" i="46"/>
  <c r="IZ60" i="46"/>
  <c r="JD60" i="46"/>
  <c r="JH60" i="46"/>
  <c r="JL60" i="46"/>
  <c r="JP60" i="46"/>
  <c r="JT60" i="46"/>
  <c r="JX60" i="46"/>
  <c r="KB60" i="46"/>
  <c r="KF60" i="46"/>
  <c r="I60" i="46"/>
  <c r="L61" i="46"/>
  <c r="P61" i="46"/>
  <c r="T61" i="46"/>
  <c r="X61" i="46"/>
  <c r="AB61" i="46"/>
  <c r="AF61" i="46"/>
  <c r="AJ61" i="46"/>
  <c r="AN61" i="46"/>
  <c r="AR61" i="46"/>
  <c r="AV61" i="46"/>
  <c r="AZ61" i="46"/>
  <c r="BD61" i="46"/>
  <c r="BH61" i="46"/>
  <c r="BL61" i="46"/>
  <c r="BP61" i="46"/>
  <c r="BT61" i="46"/>
  <c r="BX61" i="46"/>
  <c r="CB61" i="46"/>
  <c r="CF61" i="46"/>
  <c r="CJ61" i="46"/>
  <c r="CN61" i="46"/>
  <c r="CR61" i="46"/>
  <c r="CV61" i="46"/>
  <c r="CZ61" i="46"/>
  <c r="DD61" i="46"/>
  <c r="DH61" i="46"/>
  <c r="DL61" i="46"/>
  <c r="DP61" i="46"/>
  <c r="DT61" i="46"/>
  <c r="DX61" i="46"/>
  <c r="EB61" i="46"/>
  <c r="EF61" i="46"/>
  <c r="EJ61" i="46"/>
  <c r="EN61" i="46"/>
  <c r="ER61" i="46"/>
  <c r="EV61" i="46"/>
  <c r="EZ61" i="46"/>
  <c r="FD61" i="46"/>
  <c r="FH61" i="46"/>
  <c r="FL61" i="46"/>
  <c r="FP61" i="46"/>
  <c r="FT61" i="46"/>
  <c r="FX61" i="46"/>
  <c r="GB61" i="46"/>
  <c r="GF61" i="46"/>
  <c r="GJ61" i="46"/>
  <c r="GN61" i="46"/>
  <c r="GR61" i="46"/>
  <c r="GV61" i="46"/>
  <c r="GZ61" i="46"/>
  <c r="HD61" i="46"/>
  <c r="HH61" i="46"/>
  <c r="HL61" i="46"/>
  <c r="HP61" i="46"/>
  <c r="HT61" i="46"/>
  <c r="HX61" i="46"/>
  <c r="IB61" i="46"/>
  <c r="IF61" i="46"/>
  <c r="IJ61" i="46"/>
  <c r="IN61" i="46"/>
  <c r="IR61" i="46"/>
  <c r="IV61" i="46"/>
  <c r="IZ61" i="46"/>
  <c r="JD61" i="46"/>
  <c r="JH61" i="46"/>
  <c r="JL61" i="46"/>
  <c r="JP61" i="46"/>
  <c r="JT61" i="46"/>
  <c r="JX61" i="46"/>
  <c r="KB61" i="46"/>
  <c r="KF61" i="46"/>
  <c r="I61" i="46"/>
  <c r="L62" i="46"/>
  <c r="P62" i="46"/>
  <c r="T62" i="46"/>
  <c r="X62" i="46"/>
  <c r="AB62" i="46"/>
  <c r="AF62" i="46"/>
  <c r="AJ62" i="46"/>
  <c r="AN62" i="46"/>
  <c r="AR62" i="46"/>
  <c r="AV62" i="46"/>
  <c r="AZ62" i="46"/>
  <c r="BD62" i="46"/>
  <c r="BH62" i="46"/>
  <c r="BL62" i="46"/>
  <c r="BP62" i="46"/>
  <c r="BT62" i="46"/>
  <c r="BX62" i="46"/>
  <c r="CB62" i="46"/>
  <c r="CF62" i="46"/>
  <c r="CJ62" i="46"/>
  <c r="CN62" i="46"/>
  <c r="CR62" i="46"/>
  <c r="CV62" i="46"/>
  <c r="CZ62" i="46"/>
  <c r="DD62" i="46"/>
  <c r="DH62" i="46"/>
  <c r="DL62" i="46"/>
  <c r="DP62" i="46"/>
  <c r="DT62" i="46"/>
  <c r="DX62" i="46"/>
  <c r="EB62" i="46"/>
  <c r="EF62" i="46"/>
  <c r="EJ62" i="46"/>
  <c r="EN62" i="46"/>
  <c r="ER62" i="46"/>
  <c r="EV62" i="46"/>
  <c r="EZ62" i="46"/>
  <c r="FD62" i="46"/>
  <c r="FH62" i="46"/>
  <c r="FL62" i="46"/>
  <c r="FP62" i="46"/>
  <c r="FT62" i="46"/>
  <c r="FX62" i="46"/>
  <c r="GB62" i="46"/>
  <c r="GF62" i="46"/>
  <c r="GJ62" i="46"/>
  <c r="GN62" i="46"/>
  <c r="GR62" i="46"/>
  <c r="GV62" i="46"/>
  <c r="GZ62" i="46"/>
  <c r="HD62" i="46"/>
  <c r="HH62" i="46"/>
  <c r="HL62" i="46"/>
  <c r="HP62" i="46"/>
  <c r="HT62" i="46"/>
  <c r="HX62" i="46"/>
  <c r="IB62" i="46"/>
  <c r="IF62" i="46"/>
  <c r="IJ62" i="46"/>
  <c r="IN62" i="46"/>
  <c r="IR62" i="46"/>
  <c r="IV62" i="46"/>
  <c r="IZ62" i="46"/>
  <c r="JD62" i="46"/>
  <c r="JH62" i="46"/>
  <c r="JL62" i="46"/>
  <c r="JP62" i="46"/>
  <c r="JT62" i="46"/>
  <c r="JX62" i="46"/>
  <c r="KB62" i="46"/>
  <c r="KF62" i="46"/>
  <c r="I62" i="46"/>
  <c r="L63" i="46"/>
  <c r="P63" i="46"/>
  <c r="T63" i="46"/>
  <c r="X63" i="46"/>
  <c r="AB63" i="46"/>
  <c r="AF63" i="46"/>
  <c r="AJ63" i="46"/>
  <c r="AN63" i="46"/>
  <c r="AR63" i="46"/>
  <c r="AV63" i="46"/>
  <c r="AZ63" i="46"/>
  <c r="BD63" i="46"/>
  <c r="BH63" i="46"/>
  <c r="BL63" i="46"/>
  <c r="BP63" i="46"/>
  <c r="BT63" i="46"/>
  <c r="BX63" i="46"/>
  <c r="CB63" i="46"/>
  <c r="CF63" i="46"/>
  <c r="CJ63" i="46"/>
  <c r="CN63" i="46"/>
  <c r="CR63" i="46"/>
  <c r="CV63" i="46"/>
  <c r="CZ63" i="46"/>
  <c r="DD63" i="46"/>
  <c r="DH63" i="46"/>
  <c r="DL63" i="46"/>
  <c r="DP63" i="46"/>
  <c r="DT63" i="46"/>
  <c r="DX63" i="46"/>
  <c r="EB63" i="46"/>
  <c r="EF63" i="46"/>
  <c r="EJ63" i="46"/>
  <c r="EN63" i="46"/>
  <c r="ER63" i="46"/>
  <c r="EV63" i="46"/>
  <c r="EZ63" i="46"/>
  <c r="FD63" i="46"/>
  <c r="FH63" i="46"/>
  <c r="FL63" i="46"/>
  <c r="FP63" i="46"/>
  <c r="FT63" i="46"/>
  <c r="FX63" i="46"/>
  <c r="GB63" i="46"/>
  <c r="GF63" i="46"/>
  <c r="GJ63" i="46"/>
  <c r="GN63" i="46"/>
  <c r="GR63" i="46"/>
  <c r="GV63" i="46"/>
  <c r="GZ63" i="46"/>
  <c r="HD63" i="46"/>
  <c r="HH63" i="46"/>
  <c r="HL63" i="46"/>
  <c r="HP63" i="46"/>
  <c r="HT63" i="46"/>
  <c r="HX63" i="46"/>
  <c r="IB63" i="46"/>
  <c r="IF63" i="46"/>
  <c r="IJ63" i="46"/>
  <c r="IN63" i="46"/>
  <c r="IR63" i="46"/>
  <c r="IV63" i="46"/>
  <c r="IZ63" i="46"/>
  <c r="JD63" i="46"/>
  <c r="JH63" i="46"/>
  <c r="JL63" i="46"/>
  <c r="JP63" i="46"/>
  <c r="JT63" i="46"/>
  <c r="JX63" i="46"/>
  <c r="KB63" i="46"/>
  <c r="KF63" i="46"/>
  <c r="I63" i="46"/>
  <c r="L64" i="46"/>
  <c r="P64" i="46"/>
  <c r="T64" i="46"/>
  <c r="X64" i="46"/>
  <c r="AB64" i="46"/>
  <c r="AF64" i="46"/>
  <c r="AJ64" i="46"/>
  <c r="AN64" i="46"/>
  <c r="AR64" i="46"/>
  <c r="AV64" i="46"/>
  <c r="AZ64" i="46"/>
  <c r="BD64" i="46"/>
  <c r="BH64" i="46"/>
  <c r="BL64" i="46"/>
  <c r="BP64" i="46"/>
  <c r="BT64" i="46"/>
  <c r="BX64" i="46"/>
  <c r="CB64" i="46"/>
  <c r="CF64" i="46"/>
  <c r="CJ64" i="46"/>
  <c r="CN64" i="46"/>
  <c r="CR64" i="46"/>
  <c r="CV64" i="46"/>
  <c r="CZ64" i="46"/>
  <c r="DD64" i="46"/>
  <c r="DH64" i="46"/>
  <c r="DL64" i="46"/>
  <c r="DP64" i="46"/>
  <c r="DT64" i="46"/>
  <c r="DX64" i="46"/>
  <c r="EB64" i="46"/>
  <c r="EF64" i="46"/>
  <c r="EJ64" i="46"/>
  <c r="EN64" i="46"/>
  <c r="ER64" i="46"/>
  <c r="EV64" i="46"/>
  <c r="EZ64" i="46"/>
  <c r="FD64" i="46"/>
  <c r="FH64" i="46"/>
  <c r="FL64" i="46"/>
  <c r="FP64" i="46"/>
  <c r="FT64" i="46"/>
  <c r="FX64" i="46"/>
  <c r="GB64" i="46"/>
  <c r="GF64" i="46"/>
  <c r="GJ64" i="46"/>
  <c r="GN64" i="46"/>
  <c r="GR64" i="46"/>
  <c r="GV64" i="46"/>
  <c r="GZ64" i="46"/>
  <c r="HD64" i="46"/>
  <c r="HH64" i="46"/>
  <c r="HL64" i="46"/>
  <c r="HP64" i="46"/>
  <c r="HT64" i="46"/>
  <c r="HX64" i="46"/>
  <c r="IB64" i="46"/>
  <c r="IF64" i="46"/>
  <c r="IJ64" i="46"/>
  <c r="IN64" i="46"/>
  <c r="IR64" i="46"/>
  <c r="IV64" i="46"/>
  <c r="IZ64" i="46"/>
  <c r="JD64" i="46"/>
  <c r="JH64" i="46"/>
  <c r="JL64" i="46"/>
  <c r="JP64" i="46"/>
  <c r="JT64" i="46"/>
  <c r="JX64" i="46"/>
  <c r="KB64" i="46"/>
  <c r="KF64" i="46"/>
  <c r="I64" i="46"/>
  <c r="L65" i="46"/>
  <c r="P65" i="46"/>
  <c r="T65" i="46"/>
  <c r="X65" i="46"/>
  <c r="AB65" i="46"/>
  <c r="AF65" i="46"/>
  <c r="AJ65" i="46"/>
  <c r="AN65" i="46"/>
  <c r="AR65" i="46"/>
  <c r="AV65" i="46"/>
  <c r="AZ65" i="46"/>
  <c r="BD65" i="46"/>
  <c r="BH65" i="46"/>
  <c r="BL65" i="46"/>
  <c r="BP65" i="46"/>
  <c r="BT65" i="46"/>
  <c r="BX65" i="46"/>
  <c r="CB65" i="46"/>
  <c r="CF65" i="46"/>
  <c r="CJ65" i="46"/>
  <c r="CN65" i="46"/>
  <c r="CR65" i="46"/>
  <c r="CV65" i="46"/>
  <c r="CZ65" i="46"/>
  <c r="DD65" i="46"/>
  <c r="DH65" i="46"/>
  <c r="DL65" i="46"/>
  <c r="DP65" i="46"/>
  <c r="DT65" i="46"/>
  <c r="DX65" i="46"/>
  <c r="EB65" i="46"/>
  <c r="EF65" i="46"/>
  <c r="EJ65" i="46"/>
  <c r="EN65" i="46"/>
  <c r="ER65" i="46"/>
  <c r="EV65" i="46"/>
  <c r="EZ65" i="46"/>
  <c r="FD65" i="46"/>
  <c r="FH65" i="46"/>
  <c r="FL65" i="46"/>
  <c r="FP65" i="46"/>
  <c r="FT65" i="46"/>
  <c r="FX65" i="46"/>
  <c r="GB65" i="46"/>
  <c r="GF65" i="46"/>
  <c r="GJ65" i="46"/>
  <c r="GN65" i="46"/>
  <c r="GR65" i="46"/>
  <c r="GV65" i="46"/>
  <c r="GZ65" i="46"/>
  <c r="HD65" i="46"/>
  <c r="HH65" i="46"/>
  <c r="HL65" i="46"/>
  <c r="HP65" i="46"/>
  <c r="HT65" i="46"/>
  <c r="HX65" i="46"/>
  <c r="IB65" i="46"/>
  <c r="IF65" i="46"/>
  <c r="IJ65" i="46"/>
  <c r="IN65" i="46"/>
  <c r="IR65" i="46"/>
  <c r="IV65" i="46"/>
  <c r="IZ65" i="46"/>
  <c r="JD65" i="46"/>
  <c r="JH65" i="46"/>
  <c r="JL65" i="46"/>
  <c r="JP65" i="46"/>
  <c r="JT65" i="46"/>
  <c r="JX65" i="46"/>
  <c r="KB65" i="46"/>
  <c r="KF65" i="46"/>
  <c r="I65" i="46"/>
  <c r="L72" i="46"/>
  <c r="P72" i="46"/>
  <c r="T72" i="46"/>
  <c r="X72" i="46"/>
  <c r="AB72" i="46"/>
  <c r="AF72" i="46"/>
  <c r="AJ72" i="46"/>
  <c r="AN72" i="46"/>
  <c r="AR72" i="46"/>
  <c r="AV72" i="46"/>
  <c r="AZ72" i="46"/>
  <c r="BD72" i="46"/>
  <c r="BH72" i="46"/>
  <c r="BL72" i="46"/>
  <c r="BP72" i="46"/>
  <c r="BT72" i="46"/>
  <c r="BX72" i="46"/>
  <c r="CB72" i="46"/>
  <c r="CF72" i="46"/>
  <c r="CJ72" i="46"/>
  <c r="CN72" i="46"/>
  <c r="CR72" i="46"/>
  <c r="CV72" i="46"/>
  <c r="CZ72" i="46"/>
  <c r="DD72" i="46"/>
  <c r="DH72" i="46"/>
  <c r="DL72" i="46"/>
  <c r="DP72" i="46"/>
  <c r="DT72" i="46"/>
  <c r="DX72" i="46"/>
  <c r="EB72" i="46"/>
  <c r="EF72" i="46"/>
  <c r="EJ72" i="46"/>
  <c r="EN72" i="46"/>
  <c r="ER72" i="46"/>
  <c r="EV72" i="46"/>
  <c r="EZ72" i="46"/>
  <c r="FD72" i="46"/>
  <c r="FH72" i="46"/>
  <c r="FL72" i="46"/>
  <c r="FP72" i="46"/>
  <c r="FT72" i="46"/>
  <c r="FX72" i="46"/>
  <c r="GB72" i="46"/>
  <c r="GF72" i="46"/>
  <c r="GJ72" i="46"/>
  <c r="GN72" i="46"/>
  <c r="GR72" i="46"/>
  <c r="GV72" i="46"/>
  <c r="GZ72" i="46"/>
  <c r="HD72" i="46"/>
  <c r="HH72" i="46"/>
  <c r="HL72" i="46"/>
  <c r="HP72" i="46"/>
  <c r="HT72" i="46"/>
  <c r="HX72" i="46"/>
  <c r="IB72" i="46"/>
  <c r="IF72" i="46"/>
  <c r="IJ72" i="46"/>
  <c r="IN72" i="46"/>
  <c r="IR72" i="46"/>
  <c r="IV72" i="46"/>
  <c r="IZ72" i="46"/>
  <c r="JD72" i="46"/>
  <c r="JH72" i="46"/>
  <c r="JL72" i="46"/>
  <c r="JP72" i="46"/>
  <c r="JT72" i="46"/>
  <c r="JX72" i="46"/>
  <c r="KB72" i="46"/>
  <c r="KF72" i="46"/>
  <c r="I72" i="46"/>
  <c r="L73" i="46"/>
  <c r="P73" i="46"/>
  <c r="T73" i="46"/>
  <c r="X73" i="46"/>
  <c r="AB73" i="46"/>
  <c r="AF73" i="46"/>
  <c r="AJ73" i="46"/>
  <c r="AN73" i="46"/>
  <c r="AR73" i="46"/>
  <c r="AV73" i="46"/>
  <c r="AZ73" i="46"/>
  <c r="BD73" i="46"/>
  <c r="BH73" i="46"/>
  <c r="BL73" i="46"/>
  <c r="BP73" i="46"/>
  <c r="BT73" i="46"/>
  <c r="BX73" i="46"/>
  <c r="CB73" i="46"/>
  <c r="CF73" i="46"/>
  <c r="CJ73" i="46"/>
  <c r="CN73" i="46"/>
  <c r="CR73" i="46"/>
  <c r="CV73" i="46"/>
  <c r="CZ73" i="46"/>
  <c r="DD73" i="46"/>
  <c r="DH73" i="46"/>
  <c r="DL73" i="46"/>
  <c r="DP73" i="46"/>
  <c r="DT73" i="46"/>
  <c r="DX73" i="46"/>
  <c r="EB73" i="46"/>
  <c r="EF73" i="46"/>
  <c r="EJ73" i="46"/>
  <c r="EN73" i="46"/>
  <c r="ER73" i="46"/>
  <c r="EV73" i="46"/>
  <c r="EZ73" i="46"/>
  <c r="FD73" i="46"/>
  <c r="FH73" i="46"/>
  <c r="FL73" i="46"/>
  <c r="FP73" i="46"/>
  <c r="FT73" i="46"/>
  <c r="FX73" i="46"/>
  <c r="GB73" i="46"/>
  <c r="GF73" i="46"/>
  <c r="GJ73" i="46"/>
  <c r="GN73" i="46"/>
  <c r="GR73" i="46"/>
  <c r="GV73" i="46"/>
  <c r="GZ73" i="46"/>
  <c r="HD73" i="46"/>
  <c r="HH73" i="46"/>
  <c r="HL73" i="46"/>
  <c r="HP73" i="46"/>
  <c r="HT73" i="46"/>
  <c r="HX73" i="46"/>
  <c r="IB73" i="46"/>
  <c r="IF73" i="46"/>
  <c r="IJ73" i="46"/>
  <c r="IN73" i="46"/>
  <c r="IR73" i="46"/>
  <c r="IV73" i="46"/>
  <c r="IZ73" i="46"/>
  <c r="JD73" i="46"/>
  <c r="JH73" i="46"/>
  <c r="JL73" i="46"/>
  <c r="JP73" i="46"/>
  <c r="JT73" i="46"/>
  <c r="JX73" i="46"/>
  <c r="KB73" i="46"/>
  <c r="KF73" i="46"/>
  <c r="I73" i="46"/>
  <c r="L74" i="46"/>
  <c r="P74" i="46"/>
  <c r="T74" i="46"/>
  <c r="X74" i="46"/>
  <c r="AB74" i="46"/>
  <c r="AF74" i="46"/>
  <c r="AJ74" i="46"/>
  <c r="AN74" i="46"/>
  <c r="AR74" i="46"/>
  <c r="AV74" i="46"/>
  <c r="AZ74" i="46"/>
  <c r="BD74" i="46"/>
  <c r="BH74" i="46"/>
  <c r="BL74" i="46"/>
  <c r="BP74" i="46"/>
  <c r="BT74" i="46"/>
  <c r="BX74" i="46"/>
  <c r="CB74" i="46"/>
  <c r="CF74" i="46"/>
  <c r="CJ74" i="46"/>
  <c r="CN74" i="46"/>
  <c r="CR74" i="46"/>
  <c r="CV74" i="46"/>
  <c r="CZ74" i="46"/>
  <c r="DD74" i="46"/>
  <c r="DH74" i="46"/>
  <c r="DL74" i="46"/>
  <c r="DP74" i="46"/>
  <c r="DT74" i="46"/>
  <c r="DX74" i="46"/>
  <c r="EB74" i="46"/>
  <c r="EF74" i="46"/>
  <c r="EJ74" i="46"/>
  <c r="EN74" i="46"/>
  <c r="ER74" i="46"/>
  <c r="EV74" i="46"/>
  <c r="EZ74" i="46"/>
  <c r="FD74" i="46"/>
  <c r="FH74" i="46"/>
  <c r="FL74" i="46"/>
  <c r="FP74" i="46"/>
  <c r="FT74" i="46"/>
  <c r="FX74" i="46"/>
  <c r="GB74" i="46"/>
  <c r="GF74" i="46"/>
  <c r="GJ74" i="46"/>
  <c r="GN74" i="46"/>
  <c r="GR74" i="46"/>
  <c r="GV74" i="46"/>
  <c r="GZ74" i="46"/>
  <c r="HD74" i="46"/>
  <c r="HH74" i="46"/>
  <c r="HL74" i="46"/>
  <c r="HP74" i="46"/>
  <c r="HT74" i="46"/>
  <c r="HX74" i="46"/>
  <c r="IB74" i="46"/>
  <c r="IF74" i="46"/>
  <c r="IJ74" i="46"/>
  <c r="IN74" i="46"/>
  <c r="IR74" i="46"/>
  <c r="IV74" i="46"/>
  <c r="IZ74" i="46"/>
  <c r="JD74" i="46"/>
  <c r="JH74" i="46"/>
  <c r="JL74" i="46"/>
  <c r="JP74" i="46"/>
  <c r="JT74" i="46"/>
  <c r="JX74" i="46"/>
  <c r="KB74" i="46"/>
  <c r="KF74" i="46"/>
  <c r="I74" i="46"/>
  <c r="L75" i="46"/>
  <c r="P75" i="46"/>
  <c r="T75" i="46"/>
  <c r="X75" i="46"/>
  <c r="AB75" i="46"/>
  <c r="AF75" i="46"/>
  <c r="AJ75" i="46"/>
  <c r="AN75" i="46"/>
  <c r="AR75" i="46"/>
  <c r="AV75" i="46"/>
  <c r="AZ75" i="46"/>
  <c r="BD75" i="46"/>
  <c r="BH75" i="46"/>
  <c r="BL75" i="46"/>
  <c r="BP75" i="46"/>
  <c r="BT75" i="46"/>
  <c r="BX75" i="46"/>
  <c r="CB75" i="46"/>
  <c r="CF75" i="46"/>
  <c r="CJ75" i="46"/>
  <c r="CN75" i="46"/>
  <c r="CR75" i="46"/>
  <c r="CV75" i="46"/>
  <c r="CZ75" i="46"/>
  <c r="DD75" i="46"/>
  <c r="DH75" i="46"/>
  <c r="DL75" i="46"/>
  <c r="DP75" i="46"/>
  <c r="DT75" i="46"/>
  <c r="DX75" i="46"/>
  <c r="EB75" i="46"/>
  <c r="EF75" i="46"/>
  <c r="EJ75" i="46"/>
  <c r="EN75" i="46"/>
  <c r="ER75" i="46"/>
  <c r="EV75" i="46"/>
  <c r="EZ75" i="46"/>
  <c r="FD75" i="46"/>
  <c r="FH75" i="46"/>
  <c r="FL75" i="46"/>
  <c r="FP75" i="46"/>
  <c r="FT75" i="46"/>
  <c r="FX75" i="46"/>
  <c r="GB75" i="46"/>
  <c r="GF75" i="46"/>
  <c r="GJ75" i="46"/>
  <c r="GN75" i="46"/>
  <c r="GR75" i="46"/>
  <c r="GV75" i="46"/>
  <c r="GZ75" i="46"/>
  <c r="HD75" i="46"/>
  <c r="HH75" i="46"/>
  <c r="HL75" i="46"/>
  <c r="HP75" i="46"/>
  <c r="HT75" i="46"/>
  <c r="HX75" i="46"/>
  <c r="IB75" i="46"/>
  <c r="IF75" i="46"/>
  <c r="IJ75" i="46"/>
  <c r="IN75" i="46"/>
  <c r="IR75" i="46"/>
  <c r="IV75" i="46"/>
  <c r="IZ75" i="46"/>
  <c r="JD75" i="46"/>
  <c r="JH75" i="46"/>
  <c r="JL75" i="46"/>
  <c r="JP75" i="46"/>
  <c r="JT75" i="46"/>
  <c r="JX75" i="46"/>
  <c r="KB75" i="46"/>
  <c r="KF75" i="46"/>
  <c r="I75" i="46"/>
  <c r="L76" i="46"/>
  <c r="P76" i="46"/>
  <c r="T76" i="46"/>
  <c r="X76" i="46"/>
  <c r="AB76" i="46"/>
  <c r="AF76" i="46"/>
  <c r="AJ76" i="46"/>
  <c r="AN76" i="46"/>
  <c r="AR76" i="46"/>
  <c r="AV76" i="46"/>
  <c r="AZ76" i="46"/>
  <c r="BD76" i="46"/>
  <c r="BH76" i="46"/>
  <c r="BL76" i="46"/>
  <c r="BP76" i="46"/>
  <c r="BT76" i="46"/>
  <c r="BX76" i="46"/>
  <c r="CB76" i="46"/>
  <c r="CF76" i="46"/>
  <c r="CJ76" i="46"/>
  <c r="CN76" i="46"/>
  <c r="CR76" i="46"/>
  <c r="CV76" i="46"/>
  <c r="CZ76" i="46"/>
  <c r="DD76" i="46"/>
  <c r="DH76" i="46"/>
  <c r="DL76" i="46"/>
  <c r="DP76" i="46"/>
  <c r="DT76" i="46"/>
  <c r="DX76" i="46"/>
  <c r="EB76" i="46"/>
  <c r="EF76" i="46"/>
  <c r="EJ76" i="46"/>
  <c r="EN76" i="46"/>
  <c r="ER76" i="46"/>
  <c r="EV76" i="46"/>
  <c r="EZ76" i="46"/>
  <c r="FD76" i="46"/>
  <c r="FH76" i="46"/>
  <c r="FL76" i="46"/>
  <c r="FP76" i="46"/>
  <c r="FT76" i="46"/>
  <c r="FX76" i="46"/>
  <c r="GB76" i="46"/>
  <c r="GF76" i="46"/>
  <c r="GJ76" i="46"/>
  <c r="GN76" i="46"/>
  <c r="GR76" i="46"/>
  <c r="GV76" i="46"/>
  <c r="GZ76" i="46"/>
  <c r="HD76" i="46"/>
  <c r="HH76" i="46"/>
  <c r="HL76" i="46"/>
  <c r="HP76" i="46"/>
  <c r="HT76" i="46"/>
  <c r="HX76" i="46"/>
  <c r="IB76" i="46"/>
  <c r="IF76" i="46"/>
  <c r="IJ76" i="46"/>
  <c r="IN76" i="46"/>
  <c r="IR76" i="46"/>
  <c r="IV76" i="46"/>
  <c r="IZ76" i="46"/>
  <c r="JD76" i="46"/>
  <c r="JH76" i="46"/>
  <c r="JL76" i="46"/>
  <c r="JP76" i="46"/>
  <c r="JT76" i="46"/>
  <c r="JX76" i="46"/>
  <c r="KB76" i="46"/>
  <c r="KF76" i="46"/>
  <c r="I76" i="46"/>
  <c r="L132" i="46"/>
  <c r="P132" i="46"/>
  <c r="T132" i="46"/>
  <c r="X132" i="46"/>
  <c r="AB132" i="46"/>
  <c r="AF132" i="46"/>
  <c r="AJ132" i="46"/>
  <c r="AN132" i="46"/>
  <c r="AR132" i="46"/>
  <c r="AV132" i="46"/>
  <c r="AZ132" i="46"/>
  <c r="BD132" i="46"/>
  <c r="BH132" i="46"/>
  <c r="BL132" i="46"/>
  <c r="BP132" i="46"/>
  <c r="BT132" i="46"/>
  <c r="BX132" i="46"/>
  <c r="CB132" i="46"/>
  <c r="CF132" i="46"/>
  <c r="CJ132" i="46"/>
  <c r="CN132" i="46"/>
  <c r="CR132" i="46"/>
  <c r="CV132" i="46"/>
  <c r="CZ132" i="46"/>
  <c r="DD132" i="46"/>
  <c r="DH132" i="46"/>
  <c r="DL132" i="46"/>
  <c r="DP132" i="46"/>
  <c r="DT132" i="46"/>
  <c r="DX132" i="46"/>
  <c r="EB132" i="46"/>
  <c r="EF132" i="46"/>
  <c r="EJ132" i="46"/>
  <c r="EN132" i="46"/>
  <c r="ER132" i="46"/>
  <c r="EV132" i="46"/>
  <c r="EZ132" i="46"/>
  <c r="FD132" i="46"/>
  <c r="FH132" i="46"/>
  <c r="FL132" i="46"/>
  <c r="FP132" i="46"/>
  <c r="FT132" i="46"/>
  <c r="FX132" i="46"/>
  <c r="GB132" i="46"/>
  <c r="GF132" i="46"/>
  <c r="GJ132" i="46"/>
  <c r="GN132" i="46"/>
  <c r="GR132" i="46"/>
  <c r="GV132" i="46"/>
  <c r="GZ132" i="46"/>
  <c r="HD132" i="46"/>
  <c r="HH132" i="46"/>
  <c r="HL132" i="46"/>
  <c r="HP132" i="46"/>
  <c r="HT132" i="46"/>
  <c r="HX132" i="46"/>
  <c r="IB132" i="46"/>
  <c r="IF132" i="46"/>
  <c r="IJ132" i="46"/>
  <c r="IN132" i="46"/>
  <c r="IR132" i="46"/>
  <c r="IV132" i="46"/>
  <c r="IZ132" i="46"/>
  <c r="JD132" i="46"/>
  <c r="JH132" i="46"/>
  <c r="JL132" i="46"/>
  <c r="JP132" i="46"/>
  <c r="JT132" i="46"/>
  <c r="JX132" i="46"/>
  <c r="KB132" i="46"/>
  <c r="KF132" i="46"/>
  <c r="L109" i="46"/>
  <c r="P109" i="46"/>
  <c r="T109" i="46"/>
  <c r="X109" i="46"/>
  <c r="AB109" i="46"/>
  <c r="AF109" i="46"/>
  <c r="AJ109" i="46"/>
  <c r="AN109" i="46"/>
  <c r="AR109" i="46"/>
  <c r="AV109" i="46"/>
  <c r="AZ109" i="46"/>
  <c r="BD109" i="46"/>
  <c r="BH109" i="46"/>
  <c r="BL109" i="46"/>
  <c r="BP109" i="46"/>
  <c r="BT109" i="46"/>
  <c r="BX109" i="46"/>
  <c r="CB109" i="46"/>
  <c r="CF109" i="46"/>
  <c r="CJ109" i="46"/>
  <c r="CN109" i="46"/>
  <c r="CR109" i="46"/>
  <c r="CV109" i="46"/>
  <c r="CZ109" i="46"/>
  <c r="DD109" i="46"/>
  <c r="DH109" i="46"/>
  <c r="DL109" i="46"/>
  <c r="DP109" i="46"/>
  <c r="DT109" i="46"/>
  <c r="DX109" i="46"/>
  <c r="EB109" i="46"/>
  <c r="EF109" i="46"/>
  <c r="EJ109" i="46"/>
  <c r="EN109" i="46"/>
  <c r="ER109" i="46"/>
  <c r="EV109" i="46"/>
  <c r="EZ109" i="46"/>
  <c r="FD109" i="46"/>
  <c r="FH109" i="46"/>
  <c r="FL109" i="46"/>
  <c r="FP109" i="46"/>
  <c r="FT109" i="46"/>
  <c r="FX109" i="46"/>
  <c r="GB109" i="46"/>
  <c r="GF109" i="46"/>
  <c r="GJ109" i="46"/>
  <c r="GN109" i="46"/>
  <c r="GR109" i="46"/>
  <c r="GV109" i="46"/>
  <c r="GZ109" i="46"/>
  <c r="HD109" i="46"/>
  <c r="HH109" i="46"/>
  <c r="HL109" i="46"/>
  <c r="HP109" i="46"/>
  <c r="HT109" i="46"/>
  <c r="HX109" i="46"/>
  <c r="IB109" i="46"/>
  <c r="IF109" i="46"/>
  <c r="IJ109" i="46"/>
  <c r="IN109" i="46"/>
  <c r="IR109" i="46"/>
  <c r="IV109" i="46"/>
  <c r="IZ109" i="46"/>
  <c r="JD109" i="46"/>
  <c r="JH109" i="46"/>
  <c r="JL109" i="46"/>
  <c r="JP109" i="46"/>
  <c r="JT109" i="46"/>
  <c r="JX109" i="46"/>
  <c r="KB109" i="46"/>
  <c r="KF109" i="46"/>
  <c r="L105" i="46"/>
  <c r="P105" i="46"/>
  <c r="T105" i="46"/>
  <c r="X105" i="46"/>
  <c r="AB105" i="46"/>
  <c r="AF105" i="46"/>
  <c r="AJ105" i="46"/>
  <c r="AN105" i="46"/>
  <c r="AR105" i="46"/>
  <c r="AV105" i="46"/>
  <c r="AZ105" i="46"/>
  <c r="BD105" i="46"/>
  <c r="BH105" i="46"/>
  <c r="BL105" i="46"/>
  <c r="BP105" i="46"/>
  <c r="BT105" i="46"/>
  <c r="BX105" i="46"/>
  <c r="CB105" i="46"/>
  <c r="CF105" i="46"/>
  <c r="CJ105" i="46"/>
  <c r="CN105" i="46"/>
  <c r="CR105" i="46"/>
  <c r="CV105" i="46"/>
  <c r="CZ105" i="46"/>
  <c r="DD105" i="46"/>
  <c r="DH105" i="46"/>
  <c r="DL105" i="46"/>
  <c r="DP105" i="46"/>
  <c r="DT105" i="46"/>
  <c r="DX105" i="46"/>
  <c r="EB105" i="46"/>
  <c r="EF105" i="46"/>
  <c r="EJ105" i="46"/>
  <c r="EN105" i="46"/>
  <c r="ER105" i="46"/>
  <c r="EV105" i="46"/>
  <c r="EZ105" i="46"/>
  <c r="FD105" i="46"/>
  <c r="FH105" i="46"/>
  <c r="FL105" i="46"/>
  <c r="FP105" i="46"/>
  <c r="FT105" i="46"/>
  <c r="FX105" i="46"/>
  <c r="GB105" i="46"/>
  <c r="GF105" i="46"/>
  <c r="GJ105" i="46"/>
  <c r="GN105" i="46"/>
  <c r="GR105" i="46"/>
  <c r="GV105" i="46"/>
  <c r="GZ105" i="46"/>
  <c r="HD105" i="46"/>
  <c r="HH105" i="46"/>
  <c r="HL105" i="46"/>
  <c r="HP105" i="46"/>
  <c r="HT105" i="46"/>
  <c r="HX105" i="46"/>
  <c r="IB105" i="46"/>
  <c r="IF105" i="46"/>
  <c r="IJ105" i="46"/>
  <c r="IN105" i="46"/>
  <c r="IR105" i="46"/>
  <c r="IV105" i="46"/>
  <c r="IZ105" i="46"/>
  <c r="JD105" i="46"/>
  <c r="JH105" i="46"/>
  <c r="JL105" i="46"/>
  <c r="JP105" i="46"/>
  <c r="JT105" i="46"/>
  <c r="JX105" i="46"/>
  <c r="KB105" i="46"/>
  <c r="KF105" i="46"/>
  <c r="L89" i="46"/>
  <c r="P89" i="46"/>
  <c r="T89" i="46"/>
  <c r="X89" i="46"/>
  <c r="AB89" i="46"/>
  <c r="AF89" i="46"/>
  <c r="AJ89" i="46"/>
  <c r="AN89" i="46"/>
  <c r="AR89" i="46"/>
  <c r="AV89" i="46"/>
  <c r="AZ89" i="46"/>
  <c r="BD89" i="46"/>
  <c r="BH89" i="46"/>
  <c r="BL89" i="46"/>
  <c r="BP89" i="46"/>
  <c r="BT89" i="46"/>
  <c r="BX89" i="46"/>
  <c r="CB89" i="46"/>
  <c r="CF89" i="46"/>
  <c r="CJ89" i="46"/>
  <c r="CN89" i="46"/>
  <c r="CR89" i="46"/>
  <c r="CV89" i="46"/>
  <c r="CZ89" i="46"/>
  <c r="DD89" i="46"/>
  <c r="DH89" i="46"/>
  <c r="DL89" i="46"/>
  <c r="DP89" i="46"/>
  <c r="DT89" i="46"/>
  <c r="DX89" i="46"/>
  <c r="EB89" i="46"/>
  <c r="EF89" i="46"/>
  <c r="EJ89" i="46"/>
  <c r="EN89" i="46"/>
  <c r="ER89" i="46"/>
  <c r="EV89" i="46"/>
  <c r="EZ89" i="46"/>
  <c r="FD89" i="46"/>
  <c r="FH89" i="46"/>
  <c r="FL89" i="46"/>
  <c r="FP89" i="46"/>
  <c r="FT89" i="46"/>
  <c r="FX89" i="46"/>
  <c r="GB89" i="46"/>
  <c r="GF89" i="46"/>
  <c r="GJ89" i="46"/>
  <c r="GN89" i="46"/>
  <c r="GR89" i="46"/>
  <c r="GV89" i="46"/>
  <c r="GZ89" i="46"/>
  <c r="HD89" i="46"/>
  <c r="HH89" i="46"/>
  <c r="HL89" i="46"/>
  <c r="HP89" i="46"/>
  <c r="HT89" i="46"/>
  <c r="HX89" i="46"/>
  <c r="IB89" i="46"/>
  <c r="IF89" i="46"/>
  <c r="IJ89" i="46"/>
  <c r="IN89" i="46"/>
  <c r="IR89" i="46"/>
  <c r="IV89" i="46"/>
  <c r="IZ89" i="46"/>
  <c r="JD89" i="46"/>
  <c r="JH89" i="46"/>
  <c r="JL89" i="46"/>
  <c r="JP89" i="46"/>
  <c r="JT89" i="46"/>
  <c r="JX89" i="46"/>
  <c r="KB89" i="46"/>
  <c r="KF89" i="46"/>
  <c r="L85" i="46"/>
  <c r="P85" i="46"/>
  <c r="T85" i="46"/>
  <c r="X85" i="46"/>
  <c r="AB85" i="46"/>
  <c r="AF85" i="46"/>
  <c r="AJ85" i="46"/>
  <c r="AN85" i="46"/>
  <c r="AR85" i="46"/>
  <c r="AV85" i="46"/>
  <c r="AZ85" i="46"/>
  <c r="BD85" i="46"/>
  <c r="BH85" i="46"/>
  <c r="BL85" i="46"/>
  <c r="BP85" i="46"/>
  <c r="BT85" i="46"/>
  <c r="BX85" i="46"/>
  <c r="CB85" i="46"/>
  <c r="CF85" i="46"/>
  <c r="CJ85" i="46"/>
  <c r="CN85" i="46"/>
  <c r="CR85" i="46"/>
  <c r="CV85" i="46"/>
  <c r="CZ85" i="46"/>
  <c r="DD85" i="46"/>
  <c r="DH85" i="46"/>
  <c r="DL85" i="46"/>
  <c r="DP85" i="46"/>
  <c r="DT85" i="46"/>
  <c r="DX85" i="46"/>
  <c r="EB85" i="46"/>
  <c r="EF85" i="46"/>
  <c r="EJ85" i="46"/>
  <c r="EN85" i="46"/>
  <c r="ER85" i="46"/>
  <c r="EV85" i="46"/>
  <c r="EZ85" i="46"/>
  <c r="FD85" i="46"/>
  <c r="FH85" i="46"/>
  <c r="FL85" i="46"/>
  <c r="FP85" i="46"/>
  <c r="FT85" i="46"/>
  <c r="FX85" i="46"/>
  <c r="GB85" i="46"/>
  <c r="GF85" i="46"/>
  <c r="GJ85" i="46"/>
  <c r="GN85" i="46"/>
  <c r="GR85" i="46"/>
  <c r="GV85" i="46"/>
  <c r="GZ85" i="46"/>
  <c r="HD85" i="46"/>
  <c r="HH85" i="46"/>
  <c r="HL85" i="46"/>
  <c r="HP85" i="46"/>
  <c r="HT85" i="46"/>
  <c r="HX85" i="46"/>
  <c r="IB85" i="46"/>
  <c r="IF85" i="46"/>
  <c r="IJ85" i="46"/>
  <c r="IN85" i="46"/>
  <c r="IR85" i="46"/>
  <c r="IV85" i="46"/>
  <c r="IZ85" i="46"/>
  <c r="JD85" i="46"/>
  <c r="JH85" i="46"/>
  <c r="JL85" i="46"/>
  <c r="JP85" i="46"/>
  <c r="JT85" i="46"/>
  <c r="JX85" i="46"/>
  <c r="KB85" i="46"/>
  <c r="KF85" i="46"/>
  <c r="L83" i="46"/>
  <c r="P83" i="46"/>
  <c r="T83" i="46"/>
  <c r="X83" i="46"/>
  <c r="AB83" i="46"/>
  <c r="AF83" i="46"/>
  <c r="AJ83" i="46"/>
  <c r="AN83" i="46"/>
  <c r="AR83" i="46"/>
  <c r="AV83" i="46"/>
  <c r="AZ83" i="46"/>
  <c r="BD83" i="46"/>
  <c r="BH83" i="46"/>
  <c r="BL83" i="46"/>
  <c r="BP83" i="46"/>
  <c r="BT83" i="46"/>
  <c r="BX83" i="46"/>
  <c r="CB83" i="46"/>
  <c r="CF83" i="46"/>
  <c r="CJ83" i="46"/>
  <c r="CN83" i="46"/>
  <c r="CR83" i="46"/>
  <c r="CV83" i="46"/>
  <c r="CZ83" i="46"/>
  <c r="DD83" i="46"/>
  <c r="DH83" i="46"/>
  <c r="DL83" i="46"/>
  <c r="DP83" i="46"/>
  <c r="DT83" i="46"/>
  <c r="DX83" i="46"/>
  <c r="EB83" i="46"/>
  <c r="EF83" i="46"/>
  <c r="EJ83" i="46"/>
  <c r="EN83" i="46"/>
  <c r="ER83" i="46"/>
  <c r="EV83" i="46"/>
  <c r="EZ83" i="46"/>
  <c r="FD83" i="46"/>
  <c r="FH83" i="46"/>
  <c r="FL83" i="46"/>
  <c r="FP83" i="46"/>
  <c r="FT83" i="46"/>
  <c r="FX83" i="46"/>
  <c r="GB83" i="46"/>
  <c r="GF83" i="46"/>
  <c r="GJ83" i="46"/>
  <c r="GN83" i="46"/>
  <c r="GR83" i="46"/>
  <c r="GV83" i="46"/>
  <c r="GZ83" i="46"/>
  <c r="HD83" i="46"/>
  <c r="HH83" i="46"/>
  <c r="HL83" i="46"/>
  <c r="HP83" i="46"/>
  <c r="HT83" i="46"/>
  <c r="HX83" i="46"/>
  <c r="IB83" i="46"/>
  <c r="IF83" i="46"/>
  <c r="IJ83" i="46"/>
  <c r="IN83" i="46"/>
  <c r="IR83" i="46"/>
  <c r="IV83" i="46"/>
  <c r="IZ83" i="46"/>
  <c r="JD83" i="46"/>
  <c r="JH83" i="46"/>
  <c r="JL83" i="46"/>
  <c r="JP83" i="46"/>
  <c r="JT83" i="46"/>
  <c r="JX83" i="46"/>
  <c r="KB83" i="46"/>
  <c r="KF83" i="46"/>
  <c r="L82" i="46"/>
  <c r="P82" i="46"/>
  <c r="T82" i="46"/>
  <c r="X82" i="46"/>
  <c r="AB82" i="46"/>
  <c r="AF82" i="46"/>
  <c r="AJ82" i="46"/>
  <c r="AN82" i="46"/>
  <c r="AR82" i="46"/>
  <c r="AV82" i="46"/>
  <c r="AZ82" i="46"/>
  <c r="BD82" i="46"/>
  <c r="BH82" i="46"/>
  <c r="BL82" i="46"/>
  <c r="BP82" i="46"/>
  <c r="BT82" i="46"/>
  <c r="BX82" i="46"/>
  <c r="CB82" i="46"/>
  <c r="CF82" i="46"/>
  <c r="CJ82" i="46"/>
  <c r="CN82" i="46"/>
  <c r="CR82" i="46"/>
  <c r="CV82" i="46"/>
  <c r="CZ82" i="46"/>
  <c r="DD82" i="46"/>
  <c r="DH82" i="46"/>
  <c r="DL82" i="46"/>
  <c r="DP82" i="46"/>
  <c r="DT82" i="46"/>
  <c r="DX82" i="46"/>
  <c r="EB82" i="46"/>
  <c r="EF82" i="46"/>
  <c r="EJ82" i="46"/>
  <c r="EN82" i="46"/>
  <c r="ER82" i="46"/>
  <c r="EV82" i="46"/>
  <c r="EZ82" i="46"/>
  <c r="FD82" i="46"/>
  <c r="FH82" i="46"/>
  <c r="FL82" i="46"/>
  <c r="FP82" i="46"/>
  <c r="FT82" i="46"/>
  <c r="FX82" i="46"/>
  <c r="GB82" i="46"/>
  <c r="GF82" i="46"/>
  <c r="GJ82" i="46"/>
  <c r="GN82" i="46"/>
  <c r="GR82" i="46"/>
  <c r="GV82" i="46"/>
  <c r="GZ82" i="46"/>
  <c r="HD82" i="46"/>
  <c r="HH82" i="46"/>
  <c r="HL82" i="46"/>
  <c r="HP82" i="46"/>
  <c r="HT82" i="46"/>
  <c r="HX82" i="46"/>
  <c r="IB82" i="46"/>
  <c r="IF82" i="46"/>
  <c r="IJ82" i="46"/>
  <c r="IN82" i="46"/>
  <c r="IR82" i="46"/>
  <c r="IV82" i="46"/>
  <c r="IZ82" i="46"/>
  <c r="JD82" i="46"/>
  <c r="JH82" i="46"/>
  <c r="JL82" i="46"/>
  <c r="JP82" i="46"/>
  <c r="JT82" i="46"/>
  <c r="JX82" i="46"/>
  <c r="KB82" i="46"/>
  <c r="KF82" i="46"/>
  <c r="I82" i="46"/>
  <c r="L84" i="46"/>
  <c r="P84" i="46"/>
  <c r="T84" i="46"/>
  <c r="X84" i="46"/>
  <c r="AB84" i="46"/>
  <c r="AF84" i="46"/>
  <c r="AJ84" i="46"/>
  <c r="AN84" i="46"/>
  <c r="AR84" i="46"/>
  <c r="AV84" i="46"/>
  <c r="AZ84" i="46"/>
  <c r="BD84" i="46"/>
  <c r="BH84" i="46"/>
  <c r="BL84" i="46"/>
  <c r="BP84" i="46"/>
  <c r="BT84" i="46"/>
  <c r="BX84" i="46"/>
  <c r="CB84" i="46"/>
  <c r="CF84" i="46"/>
  <c r="CJ84" i="46"/>
  <c r="CN84" i="46"/>
  <c r="CR84" i="46"/>
  <c r="CV84" i="46"/>
  <c r="CZ84" i="46"/>
  <c r="DD84" i="46"/>
  <c r="DH84" i="46"/>
  <c r="DL84" i="46"/>
  <c r="DP84" i="46"/>
  <c r="DT84" i="46"/>
  <c r="DX84" i="46"/>
  <c r="EB84" i="46"/>
  <c r="EF84" i="46"/>
  <c r="EJ84" i="46"/>
  <c r="EN84" i="46"/>
  <c r="ER84" i="46"/>
  <c r="EV84" i="46"/>
  <c r="EZ84" i="46"/>
  <c r="FD84" i="46"/>
  <c r="FH84" i="46"/>
  <c r="FL84" i="46"/>
  <c r="FP84" i="46"/>
  <c r="FT84" i="46"/>
  <c r="FX84" i="46"/>
  <c r="GB84" i="46"/>
  <c r="GF84" i="46"/>
  <c r="GJ84" i="46"/>
  <c r="GN84" i="46"/>
  <c r="GR84" i="46"/>
  <c r="GV84" i="46"/>
  <c r="GZ84" i="46"/>
  <c r="HD84" i="46"/>
  <c r="HH84" i="46"/>
  <c r="HL84" i="46"/>
  <c r="HP84" i="46"/>
  <c r="HT84" i="46"/>
  <c r="HX84" i="46"/>
  <c r="IB84" i="46"/>
  <c r="IF84" i="46"/>
  <c r="IJ84" i="46"/>
  <c r="IN84" i="46"/>
  <c r="IR84" i="46"/>
  <c r="IV84" i="46"/>
  <c r="IZ84" i="46"/>
  <c r="JD84" i="46"/>
  <c r="JH84" i="46"/>
  <c r="JL84" i="46"/>
  <c r="JP84" i="46"/>
  <c r="JT84" i="46"/>
  <c r="JX84" i="46"/>
  <c r="KB84" i="46"/>
  <c r="KF84" i="46"/>
  <c r="I84" i="46"/>
  <c r="L86" i="46"/>
  <c r="P86" i="46"/>
  <c r="T86" i="46"/>
  <c r="X86" i="46"/>
  <c r="AB86" i="46"/>
  <c r="AF86" i="46"/>
  <c r="AJ86" i="46"/>
  <c r="AN86" i="46"/>
  <c r="AR86" i="46"/>
  <c r="AV86" i="46"/>
  <c r="AZ86" i="46"/>
  <c r="BD86" i="46"/>
  <c r="BH86" i="46"/>
  <c r="BL86" i="46"/>
  <c r="BP86" i="46"/>
  <c r="BT86" i="46"/>
  <c r="BX86" i="46"/>
  <c r="CB86" i="46"/>
  <c r="CF86" i="46"/>
  <c r="CJ86" i="46"/>
  <c r="CN86" i="46"/>
  <c r="CR86" i="46"/>
  <c r="CV86" i="46"/>
  <c r="CZ86" i="46"/>
  <c r="DD86" i="46"/>
  <c r="DH86" i="46"/>
  <c r="DL86" i="46"/>
  <c r="DP86" i="46"/>
  <c r="DT86" i="46"/>
  <c r="DX86" i="46"/>
  <c r="EB86" i="46"/>
  <c r="EF86" i="46"/>
  <c r="EJ86" i="46"/>
  <c r="EN86" i="46"/>
  <c r="ER86" i="46"/>
  <c r="EV86" i="46"/>
  <c r="EZ86" i="46"/>
  <c r="FD86" i="46"/>
  <c r="FH86" i="46"/>
  <c r="FL86" i="46"/>
  <c r="FP86" i="46"/>
  <c r="FT86" i="46"/>
  <c r="FX86" i="46"/>
  <c r="GB86" i="46"/>
  <c r="GF86" i="46"/>
  <c r="GJ86" i="46"/>
  <c r="GN86" i="46"/>
  <c r="GR86" i="46"/>
  <c r="GV86" i="46"/>
  <c r="GZ86" i="46"/>
  <c r="HD86" i="46"/>
  <c r="HH86" i="46"/>
  <c r="HL86" i="46"/>
  <c r="HP86" i="46"/>
  <c r="HT86" i="46"/>
  <c r="HX86" i="46"/>
  <c r="IB86" i="46"/>
  <c r="IF86" i="46"/>
  <c r="IJ86" i="46"/>
  <c r="IN86" i="46"/>
  <c r="IR86" i="46"/>
  <c r="IV86" i="46"/>
  <c r="IZ86" i="46"/>
  <c r="JD86" i="46"/>
  <c r="JH86" i="46"/>
  <c r="JL86" i="46"/>
  <c r="JP86" i="46"/>
  <c r="JT86" i="46"/>
  <c r="JX86" i="46"/>
  <c r="KB86" i="46"/>
  <c r="KF86" i="46"/>
  <c r="I86" i="46"/>
  <c r="L87" i="46"/>
  <c r="P87" i="46"/>
  <c r="T87" i="46"/>
  <c r="X87" i="46"/>
  <c r="AB87" i="46"/>
  <c r="AF87" i="46"/>
  <c r="AJ87" i="46"/>
  <c r="AN87" i="46"/>
  <c r="AR87" i="46"/>
  <c r="AV87" i="46"/>
  <c r="AZ87" i="46"/>
  <c r="BD87" i="46"/>
  <c r="BH87" i="46"/>
  <c r="BL87" i="46"/>
  <c r="BP87" i="46"/>
  <c r="BT87" i="46"/>
  <c r="BX87" i="46"/>
  <c r="CB87" i="46"/>
  <c r="CF87" i="46"/>
  <c r="CJ87" i="46"/>
  <c r="CN87" i="46"/>
  <c r="CR87" i="46"/>
  <c r="CV87" i="46"/>
  <c r="CZ87" i="46"/>
  <c r="DD87" i="46"/>
  <c r="DH87" i="46"/>
  <c r="DL87" i="46"/>
  <c r="DP87" i="46"/>
  <c r="DT87" i="46"/>
  <c r="DX87" i="46"/>
  <c r="EB87" i="46"/>
  <c r="EF87" i="46"/>
  <c r="EJ87" i="46"/>
  <c r="EN87" i="46"/>
  <c r="ER87" i="46"/>
  <c r="EV87" i="46"/>
  <c r="EZ87" i="46"/>
  <c r="FD87" i="46"/>
  <c r="FH87" i="46"/>
  <c r="FL87" i="46"/>
  <c r="FP87" i="46"/>
  <c r="FT87" i="46"/>
  <c r="FX87" i="46"/>
  <c r="GB87" i="46"/>
  <c r="GF87" i="46"/>
  <c r="GJ87" i="46"/>
  <c r="GN87" i="46"/>
  <c r="GR87" i="46"/>
  <c r="GV87" i="46"/>
  <c r="GZ87" i="46"/>
  <c r="HD87" i="46"/>
  <c r="HH87" i="46"/>
  <c r="HL87" i="46"/>
  <c r="HP87" i="46"/>
  <c r="HT87" i="46"/>
  <c r="HX87" i="46"/>
  <c r="IB87" i="46"/>
  <c r="IF87" i="46"/>
  <c r="IJ87" i="46"/>
  <c r="IN87" i="46"/>
  <c r="IR87" i="46"/>
  <c r="IV87" i="46"/>
  <c r="IZ87" i="46"/>
  <c r="JD87" i="46"/>
  <c r="JH87" i="46"/>
  <c r="JL87" i="46"/>
  <c r="JP87" i="46"/>
  <c r="JT87" i="46"/>
  <c r="JX87" i="46"/>
  <c r="KB87" i="46"/>
  <c r="KF87" i="46"/>
  <c r="I87" i="46"/>
  <c r="L88" i="46"/>
  <c r="P88" i="46"/>
  <c r="T88" i="46"/>
  <c r="X88" i="46"/>
  <c r="AB88" i="46"/>
  <c r="AF88" i="46"/>
  <c r="AJ88" i="46"/>
  <c r="AN88" i="46"/>
  <c r="AR88" i="46"/>
  <c r="AV88" i="46"/>
  <c r="AZ88" i="46"/>
  <c r="BD88" i="46"/>
  <c r="BH88" i="46"/>
  <c r="BL88" i="46"/>
  <c r="BP88" i="46"/>
  <c r="BT88" i="46"/>
  <c r="BX88" i="46"/>
  <c r="CB88" i="46"/>
  <c r="CF88" i="46"/>
  <c r="CJ88" i="46"/>
  <c r="CN88" i="46"/>
  <c r="CR88" i="46"/>
  <c r="CV88" i="46"/>
  <c r="CZ88" i="46"/>
  <c r="DD88" i="46"/>
  <c r="DH88" i="46"/>
  <c r="DL88" i="46"/>
  <c r="DP88" i="46"/>
  <c r="DT88" i="46"/>
  <c r="DX88" i="46"/>
  <c r="EB88" i="46"/>
  <c r="EF88" i="46"/>
  <c r="EJ88" i="46"/>
  <c r="EN88" i="46"/>
  <c r="ER88" i="46"/>
  <c r="EV88" i="46"/>
  <c r="EZ88" i="46"/>
  <c r="FD88" i="46"/>
  <c r="FH88" i="46"/>
  <c r="FL88" i="46"/>
  <c r="FP88" i="46"/>
  <c r="FT88" i="46"/>
  <c r="FX88" i="46"/>
  <c r="GB88" i="46"/>
  <c r="GF88" i="46"/>
  <c r="GJ88" i="46"/>
  <c r="GN88" i="46"/>
  <c r="GR88" i="46"/>
  <c r="GV88" i="46"/>
  <c r="GZ88" i="46"/>
  <c r="HD88" i="46"/>
  <c r="HH88" i="46"/>
  <c r="HL88" i="46"/>
  <c r="HP88" i="46"/>
  <c r="HT88" i="46"/>
  <c r="HX88" i="46"/>
  <c r="IB88" i="46"/>
  <c r="IF88" i="46"/>
  <c r="IJ88" i="46"/>
  <c r="IN88" i="46"/>
  <c r="IR88" i="46"/>
  <c r="IV88" i="46"/>
  <c r="IZ88" i="46"/>
  <c r="JD88" i="46"/>
  <c r="JH88" i="46"/>
  <c r="JL88" i="46"/>
  <c r="JP88" i="46"/>
  <c r="JT88" i="46"/>
  <c r="JX88" i="46"/>
  <c r="KB88" i="46"/>
  <c r="KF88" i="46"/>
  <c r="I88" i="46"/>
  <c r="L90" i="46"/>
  <c r="P90" i="46"/>
  <c r="T90" i="46"/>
  <c r="X90" i="46"/>
  <c r="AB90" i="46"/>
  <c r="AF90" i="46"/>
  <c r="AJ90" i="46"/>
  <c r="AN90" i="46"/>
  <c r="AR90" i="46"/>
  <c r="AV90" i="46"/>
  <c r="AZ90" i="46"/>
  <c r="BD90" i="46"/>
  <c r="BH90" i="46"/>
  <c r="BL90" i="46"/>
  <c r="BP90" i="46"/>
  <c r="BT90" i="46"/>
  <c r="BX90" i="46"/>
  <c r="CB90" i="46"/>
  <c r="CF90" i="46"/>
  <c r="CJ90" i="46"/>
  <c r="CN90" i="46"/>
  <c r="CR90" i="46"/>
  <c r="CV90" i="46"/>
  <c r="CZ90" i="46"/>
  <c r="DD90" i="46"/>
  <c r="DH90" i="46"/>
  <c r="DL90" i="46"/>
  <c r="DP90" i="46"/>
  <c r="DT90" i="46"/>
  <c r="DX90" i="46"/>
  <c r="EB90" i="46"/>
  <c r="EF90" i="46"/>
  <c r="EJ90" i="46"/>
  <c r="EN90" i="46"/>
  <c r="ER90" i="46"/>
  <c r="EV90" i="46"/>
  <c r="EZ90" i="46"/>
  <c r="FD90" i="46"/>
  <c r="FH90" i="46"/>
  <c r="FL90" i="46"/>
  <c r="FP90" i="46"/>
  <c r="FT90" i="46"/>
  <c r="FX90" i="46"/>
  <c r="GB90" i="46"/>
  <c r="GF90" i="46"/>
  <c r="GJ90" i="46"/>
  <c r="GN90" i="46"/>
  <c r="GR90" i="46"/>
  <c r="GV90" i="46"/>
  <c r="GZ90" i="46"/>
  <c r="HD90" i="46"/>
  <c r="HH90" i="46"/>
  <c r="HL90" i="46"/>
  <c r="HP90" i="46"/>
  <c r="HT90" i="46"/>
  <c r="HX90" i="46"/>
  <c r="IB90" i="46"/>
  <c r="IF90" i="46"/>
  <c r="IJ90" i="46"/>
  <c r="IN90" i="46"/>
  <c r="IR90" i="46"/>
  <c r="IV90" i="46"/>
  <c r="IZ90" i="46"/>
  <c r="JD90" i="46"/>
  <c r="JH90" i="46"/>
  <c r="JL90" i="46"/>
  <c r="JP90" i="46"/>
  <c r="JT90" i="46"/>
  <c r="JX90" i="46"/>
  <c r="KB90" i="46"/>
  <c r="KF90" i="46"/>
  <c r="I90" i="46"/>
  <c r="L91" i="46"/>
  <c r="P91" i="46"/>
  <c r="T91" i="46"/>
  <c r="X91" i="46"/>
  <c r="AB91" i="46"/>
  <c r="AF91" i="46"/>
  <c r="AJ91" i="46"/>
  <c r="AN91" i="46"/>
  <c r="AR91" i="46"/>
  <c r="AV91" i="46"/>
  <c r="AZ91" i="46"/>
  <c r="BD91" i="46"/>
  <c r="BH91" i="46"/>
  <c r="BL91" i="46"/>
  <c r="BP91" i="46"/>
  <c r="BT91" i="46"/>
  <c r="BX91" i="46"/>
  <c r="CB91" i="46"/>
  <c r="CF91" i="46"/>
  <c r="CJ91" i="46"/>
  <c r="CN91" i="46"/>
  <c r="CR91" i="46"/>
  <c r="CV91" i="46"/>
  <c r="CZ91" i="46"/>
  <c r="DD91" i="46"/>
  <c r="DH91" i="46"/>
  <c r="DL91" i="46"/>
  <c r="DP91" i="46"/>
  <c r="DT91" i="46"/>
  <c r="DX91" i="46"/>
  <c r="EB91" i="46"/>
  <c r="EF91" i="46"/>
  <c r="EJ91" i="46"/>
  <c r="EN91" i="46"/>
  <c r="ER91" i="46"/>
  <c r="EV91" i="46"/>
  <c r="EZ91" i="46"/>
  <c r="FD91" i="46"/>
  <c r="FH91" i="46"/>
  <c r="FL91" i="46"/>
  <c r="FP91" i="46"/>
  <c r="FT91" i="46"/>
  <c r="FX91" i="46"/>
  <c r="GB91" i="46"/>
  <c r="GF91" i="46"/>
  <c r="GJ91" i="46"/>
  <c r="GN91" i="46"/>
  <c r="GR91" i="46"/>
  <c r="GV91" i="46"/>
  <c r="GZ91" i="46"/>
  <c r="HD91" i="46"/>
  <c r="HH91" i="46"/>
  <c r="HL91" i="46"/>
  <c r="HP91" i="46"/>
  <c r="HT91" i="46"/>
  <c r="HX91" i="46"/>
  <c r="IB91" i="46"/>
  <c r="IF91" i="46"/>
  <c r="IJ91" i="46"/>
  <c r="IN91" i="46"/>
  <c r="IR91" i="46"/>
  <c r="IV91" i="46"/>
  <c r="IZ91" i="46"/>
  <c r="JD91" i="46"/>
  <c r="JH91" i="46"/>
  <c r="JL91" i="46"/>
  <c r="JP91" i="46"/>
  <c r="JT91" i="46"/>
  <c r="JX91" i="46"/>
  <c r="KB91" i="46"/>
  <c r="KF91" i="46"/>
  <c r="I91" i="46"/>
  <c r="L92" i="46"/>
  <c r="P92" i="46"/>
  <c r="T92" i="46"/>
  <c r="X92" i="46"/>
  <c r="AB92" i="46"/>
  <c r="AF92" i="46"/>
  <c r="AJ92" i="46"/>
  <c r="AN92" i="46"/>
  <c r="AR92" i="46"/>
  <c r="AV92" i="46"/>
  <c r="AZ92" i="46"/>
  <c r="BD92" i="46"/>
  <c r="BH92" i="46"/>
  <c r="BL92" i="46"/>
  <c r="BP92" i="46"/>
  <c r="BT92" i="46"/>
  <c r="BX92" i="46"/>
  <c r="CB92" i="46"/>
  <c r="CF92" i="46"/>
  <c r="CJ92" i="46"/>
  <c r="CN92" i="46"/>
  <c r="CR92" i="46"/>
  <c r="CV92" i="46"/>
  <c r="CZ92" i="46"/>
  <c r="DD92" i="46"/>
  <c r="DH92" i="46"/>
  <c r="DL92" i="46"/>
  <c r="DP92" i="46"/>
  <c r="DT92" i="46"/>
  <c r="DX92" i="46"/>
  <c r="EB92" i="46"/>
  <c r="EF92" i="46"/>
  <c r="EJ92" i="46"/>
  <c r="EN92" i="46"/>
  <c r="ER92" i="46"/>
  <c r="EV92" i="46"/>
  <c r="EZ92" i="46"/>
  <c r="FD92" i="46"/>
  <c r="FH92" i="46"/>
  <c r="FL92" i="46"/>
  <c r="FP92" i="46"/>
  <c r="FT92" i="46"/>
  <c r="FX92" i="46"/>
  <c r="GB92" i="46"/>
  <c r="GF92" i="46"/>
  <c r="GJ92" i="46"/>
  <c r="GN92" i="46"/>
  <c r="GR92" i="46"/>
  <c r="GV92" i="46"/>
  <c r="GZ92" i="46"/>
  <c r="HD92" i="46"/>
  <c r="HH92" i="46"/>
  <c r="HL92" i="46"/>
  <c r="HP92" i="46"/>
  <c r="HT92" i="46"/>
  <c r="HX92" i="46"/>
  <c r="IB92" i="46"/>
  <c r="IF92" i="46"/>
  <c r="IJ92" i="46"/>
  <c r="IN92" i="46"/>
  <c r="IR92" i="46"/>
  <c r="IV92" i="46"/>
  <c r="IZ92" i="46"/>
  <c r="JD92" i="46"/>
  <c r="JH92" i="46"/>
  <c r="JL92" i="46"/>
  <c r="JP92" i="46"/>
  <c r="JT92" i="46"/>
  <c r="JX92" i="46"/>
  <c r="KB92" i="46"/>
  <c r="KF92" i="46"/>
  <c r="I92" i="46"/>
  <c r="L93" i="46"/>
  <c r="P93" i="46"/>
  <c r="T93" i="46"/>
  <c r="X93" i="46"/>
  <c r="AB93" i="46"/>
  <c r="AF93" i="46"/>
  <c r="AJ93" i="46"/>
  <c r="AN93" i="46"/>
  <c r="AR93" i="46"/>
  <c r="AV93" i="46"/>
  <c r="AZ93" i="46"/>
  <c r="BD93" i="46"/>
  <c r="BH93" i="46"/>
  <c r="BL93" i="46"/>
  <c r="BP93" i="46"/>
  <c r="BT93" i="46"/>
  <c r="BX93" i="46"/>
  <c r="CB93" i="46"/>
  <c r="CF93" i="46"/>
  <c r="CJ93" i="46"/>
  <c r="CN93" i="46"/>
  <c r="CR93" i="46"/>
  <c r="CV93" i="46"/>
  <c r="CZ93" i="46"/>
  <c r="DD93" i="46"/>
  <c r="DH93" i="46"/>
  <c r="DL93" i="46"/>
  <c r="DP93" i="46"/>
  <c r="DT93" i="46"/>
  <c r="DX93" i="46"/>
  <c r="EB93" i="46"/>
  <c r="EF93" i="46"/>
  <c r="EJ93" i="46"/>
  <c r="EN93" i="46"/>
  <c r="ER93" i="46"/>
  <c r="EV93" i="46"/>
  <c r="EZ93" i="46"/>
  <c r="FD93" i="46"/>
  <c r="FH93" i="46"/>
  <c r="FL93" i="46"/>
  <c r="FP93" i="46"/>
  <c r="FT93" i="46"/>
  <c r="FX93" i="46"/>
  <c r="GB93" i="46"/>
  <c r="GF93" i="46"/>
  <c r="GJ93" i="46"/>
  <c r="GN93" i="46"/>
  <c r="GR93" i="46"/>
  <c r="GV93" i="46"/>
  <c r="GZ93" i="46"/>
  <c r="HD93" i="46"/>
  <c r="HH93" i="46"/>
  <c r="HL93" i="46"/>
  <c r="HP93" i="46"/>
  <c r="HT93" i="46"/>
  <c r="HX93" i="46"/>
  <c r="IB93" i="46"/>
  <c r="IF93" i="46"/>
  <c r="IJ93" i="46"/>
  <c r="IN93" i="46"/>
  <c r="IR93" i="46"/>
  <c r="IV93" i="46"/>
  <c r="IZ93" i="46"/>
  <c r="JD93" i="46"/>
  <c r="JH93" i="46"/>
  <c r="JL93" i="46"/>
  <c r="JP93" i="46"/>
  <c r="JT93" i="46"/>
  <c r="JX93" i="46"/>
  <c r="KB93" i="46"/>
  <c r="KF93" i="46"/>
  <c r="I93" i="46"/>
  <c r="L94" i="46"/>
  <c r="P94" i="46"/>
  <c r="T94" i="46"/>
  <c r="X94" i="46"/>
  <c r="AB94" i="46"/>
  <c r="AF94" i="46"/>
  <c r="AJ94" i="46"/>
  <c r="AN94" i="46"/>
  <c r="AR94" i="46"/>
  <c r="AV94" i="46"/>
  <c r="AZ94" i="46"/>
  <c r="BD94" i="46"/>
  <c r="BH94" i="46"/>
  <c r="BL94" i="46"/>
  <c r="BP94" i="46"/>
  <c r="BT94" i="46"/>
  <c r="BX94" i="46"/>
  <c r="CB94" i="46"/>
  <c r="CF94" i="46"/>
  <c r="CJ94" i="46"/>
  <c r="CN94" i="46"/>
  <c r="CR94" i="46"/>
  <c r="CV94" i="46"/>
  <c r="CZ94" i="46"/>
  <c r="DD94" i="46"/>
  <c r="DH94" i="46"/>
  <c r="DL94" i="46"/>
  <c r="DP94" i="46"/>
  <c r="DT94" i="46"/>
  <c r="DX94" i="46"/>
  <c r="EB94" i="46"/>
  <c r="EF94" i="46"/>
  <c r="EJ94" i="46"/>
  <c r="EN94" i="46"/>
  <c r="ER94" i="46"/>
  <c r="EV94" i="46"/>
  <c r="EZ94" i="46"/>
  <c r="FD94" i="46"/>
  <c r="FH94" i="46"/>
  <c r="FL94" i="46"/>
  <c r="FP94" i="46"/>
  <c r="FT94" i="46"/>
  <c r="FX94" i="46"/>
  <c r="GB94" i="46"/>
  <c r="GF94" i="46"/>
  <c r="GJ94" i="46"/>
  <c r="GN94" i="46"/>
  <c r="GR94" i="46"/>
  <c r="GV94" i="46"/>
  <c r="GZ94" i="46"/>
  <c r="HD94" i="46"/>
  <c r="HH94" i="46"/>
  <c r="HL94" i="46"/>
  <c r="HP94" i="46"/>
  <c r="HT94" i="46"/>
  <c r="HX94" i="46"/>
  <c r="IB94" i="46"/>
  <c r="IF94" i="46"/>
  <c r="IJ94" i="46"/>
  <c r="IN94" i="46"/>
  <c r="IR94" i="46"/>
  <c r="IV94" i="46"/>
  <c r="IZ94" i="46"/>
  <c r="JD94" i="46"/>
  <c r="JH94" i="46"/>
  <c r="JL94" i="46"/>
  <c r="JP94" i="46"/>
  <c r="JT94" i="46"/>
  <c r="JX94" i="46"/>
  <c r="KB94" i="46"/>
  <c r="KF94" i="46"/>
  <c r="I94" i="46"/>
  <c r="L95" i="46"/>
  <c r="P95" i="46"/>
  <c r="T95" i="46"/>
  <c r="X95" i="46"/>
  <c r="AB95" i="46"/>
  <c r="AF95" i="46"/>
  <c r="AJ95" i="46"/>
  <c r="AN95" i="46"/>
  <c r="AR95" i="46"/>
  <c r="AV95" i="46"/>
  <c r="AZ95" i="46"/>
  <c r="BD95" i="46"/>
  <c r="BH95" i="46"/>
  <c r="BL95" i="46"/>
  <c r="BP95" i="46"/>
  <c r="BT95" i="46"/>
  <c r="BX95" i="46"/>
  <c r="CB95" i="46"/>
  <c r="CF95" i="46"/>
  <c r="CJ95" i="46"/>
  <c r="CN95" i="46"/>
  <c r="CR95" i="46"/>
  <c r="CV95" i="46"/>
  <c r="CZ95" i="46"/>
  <c r="DD95" i="46"/>
  <c r="DH95" i="46"/>
  <c r="DL95" i="46"/>
  <c r="DP95" i="46"/>
  <c r="DT95" i="46"/>
  <c r="DX95" i="46"/>
  <c r="EB95" i="46"/>
  <c r="EF95" i="46"/>
  <c r="EJ95" i="46"/>
  <c r="EN95" i="46"/>
  <c r="ER95" i="46"/>
  <c r="EV95" i="46"/>
  <c r="EZ95" i="46"/>
  <c r="FD95" i="46"/>
  <c r="FH95" i="46"/>
  <c r="FL95" i="46"/>
  <c r="FP95" i="46"/>
  <c r="FT95" i="46"/>
  <c r="FX95" i="46"/>
  <c r="GB95" i="46"/>
  <c r="GF95" i="46"/>
  <c r="GJ95" i="46"/>
  <c r="GN95" i="46"/>
  <c r="GR95" i="46"/>
  <c r="GV95" i="46"/>
  <c r="GZ95" i="46"/>
  <c r="HD95" i="46"/>
  <c r="HH95" i="46"/>
  <c r="HL95" i="46"/>
  <c r="HP95" i="46"/>
  <c r="HT95" i="46"/>
  <c r="HX95" i="46"/>
  <c r="IB95" i="46"/>
  <c r="IF95" i="46"/>
  <c r="IJ95" i="46"/>
  <c r="IN95" i="46"/>
  <c r="IR95" i="46"/>
  <c r="IV95" i="46"/>
  <c r="IZ95" i="46"/>
  <c r="JD95" i="46"/>
  <c r="JH95" i="46"/>
  <c r="JL95" i="46"/>
  <c r="JP95" i="46"/>
  <c r="JT95" i="46"/>
  <c r="JX95" i="46"/>
  <c r="KB95" i="46"/>
  <c r="KF95" i="46"/>
  <c r="I95" i="46"/>
  <c r="L96" i="46"/>
  <c r="P96" i="46"/>
  <c r="T96" i="46"/>
  <c r="X96" i="46"/>
  <c r="AB96" i="46"/>
  <c r="AF96" i="46"/>
  <c r="AJ96" i="46"/>
  <c r="AN96" i="46"/>
  <c r="AR96" i="46"/>
  <c r="AV96" i="46"/>
  <c r="AZ96" i="46"/>
  <c r="BD96" i="46"/>
  <c r="BH96" i="46"/>
  <c r="BL96" i="46"/>
  <c r="BP96" i="46"/>
  <c r="BT96" i="46"/>
  <c r="BX96" i="46"/>
  <c r="CB96" i="46"/>
  <c r="CF96" i="46"/>
  <c r="CJ96" i="46"/>
  <c r="CN96" i="46"/>
  <c r="CR96" i="46"/>
  <c r="CV96" i="46"/>
  <c r="CZ96" i="46"/>
  <c r="DD96" i="46"/>
  <c r="DH96" i="46"/>
  <c r="DL96" i="46"/>
  <c r="DP96" i="46"/>
  <c r="DT96" i="46"/>
  <c r="DX96" i="46"/>
  <c r="EB96" i="46"/>
  <c r="EF96" i="46"/>
  <c r="EJ96" i="46"/>
  <c r="EN96" i="46"/>
  <c r="ER96" i="46"/>
  <c r="EV96" i="46"/>
  <c r="EZ96" i="46"/>
  <c r="FD96" i="46"/>
  <c r="FH96" i="46"/>
  <c r="FL96" i="46"/>
  <c r="FP96" i="46"/>
  <c r="FT96" i="46"/>
  <c r="FX96" i="46"/>
  <c r="GB96" i="46"/>
  <c r="GF96" i="46"/>
  <c r="GJ96" i="46"/>
  <c r="GN96" i="46"/>
  <c r="GR96" i="46"/>
  <c r="GV96" i="46"/>
  <c r="GZ96" i="46"/>
  <c r="HD96" i="46"/>
  <c r="HH96" i="46"/>
  <c r="HL96" i="46"/>
  <c r="HP96" i="46"/>
  <c r="HT96" i="46"/>
  <c r="HX96" i="46"/>
  <c r="IB96" i="46"/>
  <c r="IF96" i="46"/>
  <c r="IJ96" i="46"/>
  <c r="IN96" i="46"/>
  <c r="IR96" i="46"/>
  <c r="IV96" i="46"/>
  <c r="IZ96" i="46"/>
  <c r="JD96" i="46"/>
  <c r="JH96" i="46"/>
  <c r="JL96" i="46"/>
  <c r="JP96" i="46"/>
  <c r="JT96" i="46"/>
  <c r="JX96" i="46"/>
  <c r="KB96" i="46"/>
  <c r="KF96" i="46"/>
  <c r="I96" i="46"/>
  <c r="L97" i="46"/>
  <c r="P97" i="46"/>
  <c r="T97" i="46"/>
  <c r="X97" i="46"/>
  <c r="AB97" i="46"/>
  <c r="AF97" i="46"/>
  <c r="AJ97" i="46"/>
  <c r="AN97" i="46"/>
  <c r="AR97" i="46"/>
  <c r="AV97" i="46"/>
  <c r="AZ97" i="46"/>
  <c r="BD97" i="46"/>
  <c r="BH97" i="46"/>
  <c r="BL97" i="46"/>
  <c r="BP97" i="46"/>
  <c r="BT97" i="46"/>
  <c r="BX97" i="46"/>
  <c r="CB97" i="46"/>
  <c r="CF97" i="46"/>
  <c r="CJ97" i="46"/>
  <c r="CN97" i="46"/>
  <c r="CR97" i="46"/>
  <c r="CV97" i="46"/>
  <c r="CZ97" i="46"/>
  <c r="DD97" i="46"/>
  <c r="DH97" i="46"/>
  <c r="DL97" i="46"/>
  <c r="DP97" i="46"/>
  <c r="DT97" i="46"/>
  <c r="DX97" i="46"/>
  <c r="EB97" i="46"/>
  <c r="EF97" i="46"/>
  <c r="EJ97" i="46"/>
  <c r="EN97" i="46"/>
  <c r="ER97" i="46"/>
  <c r="EV97" i="46"/>
  <c r="EZ97" i="46"/>
  <c r="FD97" i="46"/>
  <c r="FH97" i="46"/>
  <c r="FL97" i="46"/>
  <c r="FP97" i="46"/>
  <c r="FT97" i="46"/>
  <c r="FX97" i="46"/>
  <c r="GB97" i="46"/>
  <c r="GF97" i="46"/>
  <c r="GJ97" i="46"/>
  <c r="GN97" i="46"/>
  <c r="GR97" i="46"/>
  <c r="GV97" i="46"/>
  <c r="GZ97" i="46"/>
  <c r="HD97" i="46"/>
  <c r="HH97" i="46"/>
  <c r="HL97" i="46"/>
  <c r="HP97" i="46"/>
  <c r="HT97" i="46"/>
  <c r="HX97" i="46"/>
  <c r="IB97" i="46"/>
  <c r="IF97" i="46"/>
  <c r="IJ97" i="46"/>
  <c r="IN97" i="46"/>
  <c r="IR97" i="46"/>
  <c r="IV97" i="46"/>
  <c r="IZ97" i="46"/>
  <c r="JD97" i="46"/>
  <c r="JH97" i="46"/>
  <c r="JL97" i="46"/>
  <c r="JP97" i="46"/>
  <c r="JT97" i="46"/>
  <c r="JX97" i="46"/>
  <c r="KB97" i="46"/>
  <c r="KF97" i="46"/>
  <c r="I97" i="46"/>
  <c r="L98" i="46"/>
  <c r="P98" i="46"/>
  <c r="T98" i="46"/>
  <c r="X98" i="46"/>
  <c r="AB98" i="46"/>
  <c r="AF98" i="46"/>
  <c r="AJ98" i="46"/>
  <c r="AN98" i="46"/>
  <c r="AR98" i="46"/>
  <c r="AV98" i="46"/>
  <c r="AZ98" i="46"/>
  <c r="BD98" i="46"/>
  <c r="BH98" i="46"/>
  <c r="BL98" i="46"/>
  <c r="BP98" i="46"/>
  <c r="BT98" i="46"/>
  <c r="BX98" i="46"/>
  <c r="CB98" i="46"/>
  <c r="CF98" i="46"/>
  <c r="CJ98" i="46"/>
  <c r="CN98" i="46"/>
  <c r="CR98" i="46"/>
  <c r="CV98" i="46"/>
  <c r="CZ98" i="46"/>
  <c r="DD98" i="46"/>
  <c r="DH98" i="46"/>
  <c r="DL98" i="46"/>
  <c r="DP98" i="46"/>
  <c r="DT98" i="46"/>
  <c r="DX98" i="46"/>
  <c r="EB98" i="46"/>
  <c r="EF98" i="46"/>
  <c r="EJ98" i="46"/>
  <c r="EN98" i="46"/>
  <c r="ER98" i="46"/>
  <c r="EV98" i="46"/>
  <c r="EZ98" i="46"/>
  <c r="FD98" i="46"/>
  <c r="FH98" i="46"/>
  <c r="FL98" i="46"/>
  <c r="FP98" i="46"/>
  <c r="FT98" i="46"/>
  <c r="FX98" i="46"/>
  <c r="GB98" i="46"/>
  <c r="GF98" i="46"/>
  <c r="GJ98" i="46"/>
  <c r="GN98" i="46"/>
  <c r="GR98" i="46"/>
  <c r="GV98" i="46"/>
  <c r="GZ98" i="46"/>
  <c r="HD98" i="46"/>
  <c r="HH98" i="46"/>
  <c r="HL98" i="46"/>
  <c r="HP98" i="46"/>
  <c r="HT98" i="46"/>
  <c r="HX98" i="46"/>
  <c r="IB98" i="46"/>
  <c r="IF98" i="46"/>
  <c r="IJ98" i="46"/>
  <c r="IN98" i="46"/>
  <c r="IR98" i="46"/>
  <c r="IV98" i="46"/>
  <c r="IZ98" i="46"/>
  <c r="JD98" i="46"/>
  <c r="JH98" i="46"/>
  <c r="JL98" i="46"/>
  <c r="JP98" i="46"/>
  <c r="JT98" i="46"/>
  <c r="JX98" i="46"/>
  <c r="KB98" i="46"/>
  <c r="KF98" i="46"/>
  <c r="I98" i="46"/>
  <c r="L99" i="46"/>
  <c r="P99" i="46"/>
  <c r="T99" i="46"/>
  <c r="X99" i="46"/>
  <c r="AB99" i="46"/>
  <c r="AF99" i="46"/>
  <c r="AJ99" i="46"/>
  <c r="AN99" i="46"/>
  <c r="AR99" i="46"/>
  <c r="AV99" i="46"/>
  <c r="AZ99" i="46"/>
  <c r="BD99" i="46"/>
  <c r="BH99" i="46"/>
  <c r="BL99" i="46"/>
  <c r="BP99" i="46"/>
  <c r="BT99" i="46"/>
  <c r="BX99" i="46"/>
  <c r="CB99" i="46"/>
  <c r="CF99" i="46"/>
  <c r="CJ99" i="46"/>
  <c r="CN99" i="46"/>
  <c r="CR99" i="46"/>
  <c r="CV99" i="46"/>
  <c r="CZ99" i="46"/>
  <c r="DD99" i="46"/>
  <c r="DH99" i="46"/>
  <c r="DL99" i="46"/>
  <c r="DP99" i="46"/>
  <c r="DT99" i="46"/>
  <c r="DX99" i="46"/>
  <c r="EB99" i="46"/>
  <c r="EF99" i="46"/>
  <c r="EJ99" i="46"/>
  <c r="EN99" i="46"/>
  <c r="ER99" i="46"/>
  <c r="EV99" i="46"/>
  <c r="EZ99" i="46"/>
  <c r="FD99" i="46"/>
  <c r="FH99" i="46"/>
  <c r="FL99" i="46"/>
  <c r="FP99" i="46"/>
  <c r="FT99" i="46"/>
  <c r="FX99" i="46"/>
  <c r="GB99" i="46"/>
  <c r="GF99" i="46"/>
  <c r="GJ99" i="46"/>
  <c r="GN99" i="46"/>
  <c r="GR99" i="46"/>
  <c r="GV99" i="46"/>
  <c r="GZ99" i="46"/>
  <c r="HD99" i="46"/>
  <c r="HH99" i="46"/>
  <c r="HL99" i="46"/>
  <c r="HP99" i="46"/>
  <c r="HT99" i="46"/>
  <c r="HX99" i="46"/>
  <c r="IB99" i="46"/>
  <c r="IF99" i="46"/>
  <c r="IJ99" i="46"/>
  <c r="IN99" i="46"/>
  <c r="IR99" i="46"/>
  <c r="IV99" i="46"/>
  <c r="IZ99" i="46"/>
  <c r="JD99" i="46"/>
  <c r="JH99" i="46"/>
  <c r="JL99" i="46"/>
  <c r="JP99" i="46"/>
  <c r="JT99" i="46"/>
  <c r="JX99" i="46"/>
  <c r="KB99" i="46"/>
  <c r="KF99" i="46"/>
  <c r="I99" i="46"/>
  <c r="L100" i="46"/>
  <c r="P100" i="46"/>
  <c r="T100" i="46"/>
  <c r="X100" i="46"/>
  <c r="AB100" i="46"/>
  <c r="AF100" i="46"/>
  <c r="AJ100" i="46"/>
  <c r="AN100" i="46"/>
  <c r="AR100" i="46"/>
  <c r="AV100" i="46"/>
  <c r="AZ100" i="46"/>
  <c r="BD100" i="46"/>
  <c r="BH100" i="46"/>
  <c r="BL100" i="46"/>
  <c r="BP100" i="46"/>
  <c r="BT100" i="46"/>
  <c r="BX100" i="46"/>
  <c r="CB100" i="46"/>
  <c r="CF100" i="46"/>
  <c r="CJ100" i="46"/>
  <c r="CN100" i="46"/>
  <c r="CR100" i="46"/>
  <c r="CV100" i="46"/>
  <c r="CZ100" i="46"/>
  <c r="DD100" i="46"/>
  <c r="DH100" i="46"/>
  <c r="DL100" i="46"/>
  <c r="DP100" i="46"/>
  <c r="DT100" i="46"/>
  <c r="DX100" i="46"/>
  <c r="EB100" i="46"/>
  <c r="EF100" i="46"/>
  <c r="EJ100" i="46"/>
  <c r="EN100" i="46"/>
  <c r="ER100" i="46"/>
  <c r="EV100" i="46"/>
  <c r="EZ100" i="46"/>
  <c r="FD100" i="46"/>
  <c r="FH100" i="46"/>
  <c r="FL100" i="46"/>
  <c r="FP100" i="46"/>
  <c r="FT100" i="46"/>
  <c r="FX100" i="46"/>
  <c r="GB100" i="46"/>
  <c r="GF100" i="46"/>
  <c r="GJ100" i="46"/>
  <c r="GN100" i="46"/>
  <c r="GR100" i="46"/>
  <c r="GV100" i="46"/>
  <c r="GZ100" i="46"/>
  <c r="HD100" i="46"/>
  <c r="HH100" i="46"/>
  <c r="HL100" i="46"/>
  <c r="HP100" i="46"/>
  <c r="HT100" i="46"/>
  <c r="HX100" i="46"/>
  <c r="IB100" i="46"/>
  <c r="IF100" i="46"/>
  <c r="IJ100" i="46"/>
  <c r="IN100" i="46"/>
  <c r="IR100" i="46"/>
  <c r="IV100" i="46"/>
  <c r="IZ100" i="46"/>
  <c r="JD100" i="46"/>
  <c r="JH100" i="46"/>
  <c r="JL100" i="46"/>
  <c r="JP100" i="46"/>
  <c r="JT100" i="46"/>
  <c r="JX100" i="46"/>
  <c r="KB100" i="46"/>
  <c r="KF100" i="46"/>
  <c r="I100" i="46"/>
  <c r="L101" i="46"/>
  <c r="P101" i="46"/>
  <c r="T101" i="46"/>
  <c r="X101" i="46"/>
  <c r="AB101" i="46"/>
  <c r="AF101" i="46"/>
  <c r="AJ101" i="46"/>
  <c r="AN101" i="46"/>
  <c r="AR101" i="46"/>
  <c r="AV101" i="46"/>
  <c r="AZ101" i="46"/>
  <c r="BD101" i="46"/>
  <c r="BH101" i="46"/>
  <c r="BL101" i="46"/>
  <c r="BP101" i="46"/>
  <c r="BT101" i="46"/>
  <c r="BX101" i="46"/>
  <c r="CB101" i="46"/>
  <c r="CF101" i="46"/>
  <c r="CJ101" i="46"/>
  <c r="CN101" i="46"/>
  <c r="CR101" i="46"/>
  <c r="CV101" i="46"/>
  <c r="CZ101" i="46"/>
  <c r="DD101" i="46"/>
  <c r="DH101" i="46"/>
  <c r="DL101" i="46"/>
  <c r="DP101" i="46"/>
  <c r="DT101" i="46"/>
  <c r="DX101" i="46"/>
  <c r="EB101" i="46"/>
  <c r="EF101" i="46"/>
  <c r="EJ101" i="46"/>
  <c r="EN101" i="46"/>
  <c r="ER101" i="46"/>
  <c r="EV101" i="46"/>
  <c r="EZ101" i="46"/>
  <c r="FD101" i="46"/>
  <c r="FH101" i="46"/>
  <c r="FL101" i="46"/>
  <c r="FP101" i="46"/>
  <c r="FT101" i="46"/>
  <c r="FX101" i="46"/>
  <c r="GB101" i="46"/>
  <c r="GF101" i="46"/>
  <c r="GJ101" i="46"/>
  <c r="GN101" i="46"/>
  <c r="GR101" i="46"/>
  <c r="GV101" i="46"/>
  <c r="GZ101" i="46"/>
  <c r="HD101" i="46"/>
  <c r="HH101" i="46"/>
  <c r="HL101" i="46"/>
  <c r="HP101" i="46"/>
  <c r="HT101" i="46"/>
  <c r="HX101" i="46"/>
  <c r="IB101" i="46"/>
  <c r="IF101" i="46"/>
  <c r="IJ101" i="46"/>
  <c r="IN101" i="46"/>
  <c r="IR101" i="46"/>
  <c r="IV101" i="46"/>
  <c r="IZ101" i="46"/>
  <c r="JD101" i="46"/>
  <c r="JH101" i="46"/>
  <c r="JL101" i="46"/>
  <c r="JP101" i="46"/>
  <c r="JT101" i="46"/>
  <c r="JX101" i="46"/>
  <c r="KB101" i="46"/>
  <c r="KF101" i="46"/>
  <c r="I101" i="46"/>
  <c r="L102" i="46"/>
  <c r="P102" i="46"/>
  <c r="T102" i="46"/>
  <c r="X102" i="46"/>
  <c r="AB102" i="46"/>
  <c r="AF102" i="46"/>
  <c r="AJ102" i="46"/>
  <c r="AN102" i="46"/>
  <c r="AR102" i="46"/>
  <c r="AV102" i="46"/>
  <c r="AZ102" i="46"/>
  <c r="BD102" i="46"/>
  <c r="BH102" i="46"/>
  <c r="BL102" i="46"/>
  <c r="BP102" i="46"/>
  <c r="BT102" i="46"/>
  <c r="BX102" i="46"/>
  <c r="CB102" i="46"/>
  <c r="CF102" i="46"/>
  <c r="CJ102" i="46"/>
  <c r="CN102" i="46"/>
  <c r="CR102" i="46"/>
  <c r="CV102" i="46"/>
  <c r="CZ102" i="46"/>
  <c r="DD102" i="46"/>
  <c r="DH102" i="46"/>
  <c r="DL102" i="46"/>
  <c r="DP102" i="46"/>
  <c r="DT102" i="46"/>
  <c r="DX102" i="46"/>
  <c r="EB102" i="46"/>
  <c r="EF102" i="46"/>
  <c r="EJ102" i="46"/>
  <c r="EN102" i="46"/>
  <c r="ER102" i="46"/>
  <c r="EV102" i="46"/>
  <c r="EZ102" i="46"/>
  <c r="FD102" i="46"/>
  <c r="FH102" i="46"/>
  <c r="FL102" i="46"/>
  <c r="FP102" i="46"/>
  <c r="FT102" i="46"/>
  <c r="FX102" i="46"/>
  <c r="GB102" i="46"/>
  <c r="GF102" i="46"/>
  <c r="GJ102" i="46"/>
  <c r="GN102" i="46"/>
  <c r="GR102" i="46"/>
  <c r="GV102" i="46"/>
  <c r="GZ102" i="46"/>
  <c r="HD102" i="46"/>
  <c r="HH102" i="46"/>
  <c r="HL102" i="46"/>
  <c r="HP102" i="46"/>
  <c r="HT102" i="46"/>
  <c r="HX102" i="46"/>
  <c r="IB102" i="46"/>
  <c r="IF102" i="46"/>
  <c r="IJ102" i="46"/>
  <c r="IN102" i="46"/>
  <c r="IR102" i="46"/>
  <c r="IV102" i="46"/>
  <c r="IZ102" i="46"/>
  <c r="JD102" i="46"/>
  <c r="JH102" i="46"/>
  <c r="JL102" i="46"/>
  <c r="JP102" i="46"/>
  <c r="JT102" i="46"/>
  <c r="JX102" i="46"/>
  <c r="KB102" i="46"/>
  <c r="KF102" i="46"/>
  <c r="I102" i="46"/>
  <c r="L103" i="46"/>
  <c r="P103" i="46"/>
  <c r="T103" i="46"/>
  <c r="X103" i="46"/>
  <c r="AB103" i="46"/>
  <c r="AF103" i="46"/>
  <c r="AJ103" i="46"/>
  <c r="AN103" i="46"/>
  <c r="AR103" i="46"/>
  <c r="AV103" i="46"/>
  <c r="AZ103" i="46"/>
  <c r="BD103" i="46"/>
  <c r="BH103" i="46"/>
  <c r="BL103" i="46"/>
  <c r="BP103" i="46"/>
  <c r="BT103" i="46"/>
  <c r="BX103" i="46"/>
  <c r="CB103" i="46"/>
  <c r="CF103" i="46"/>
  <c r="CJ103" i="46"/>
  <c r="CN103" i="46"/>
  <c r="CR103" i="46"/>
  <c r="CV103" i="46"/>
  <c r="CZ103" i="46"/>
  <c r="DD103" i="46"/>
  <c r="DH103" i="46"/>
  <c r="DL103" i="46"/>
  <c r="DP103" i="46"/>
  <c r="DT103" i="46"/>
  <c r="DX103" i="46"/>
  <c r="EB103" i="46"/>
  <c r="EF103" i="46"/>
  <c r="EJ103" i="46"/>
  <c r="EN103" i="46"/>
  <c r="ER103" i="46"/>
  <c r="EV103" i="46"/>
  <c r="EZ103" i="46"/>
  <c r="FD103" i="46"/>
  <c r="FH103" i="46"/>
  <c r="FL103" i="46"/>
  <c r="FP103" i="46"/>
  <c r="FT103" i="46"/>
  <c r="FX103" i="46"/>
  <c r="GB103" i="46"/>
  <c r="GF103" i="46"/>
  <c r="GJ103" i="46"/>
  <c r="GN103" i="46"/>
  <c r="GR103" i="46"/>
  <c r="GV103" i="46"/>
  <c r="GZ103" i="46"/>
  <c r="HD103" i="46"/>
  <c r="HH103" i="46"/>
  <c r="HL103" i="46"/>
  <c r="HP103" i="46"/>
  <c r="HT103" i="46"/>
  <c r="HX103" i="46"/>
  <c r="IB103" i="46"/>
  <c r="IF103" i="46"/>
  <c r="IJ103" i="46"/>
  <c r="IN103" i="46"/>
  <c r="IR103" i="46"/>
  <c r="IV103" i="46"/>
  <c r="IZ103" i="46"/>
  <c r="JD103" i="46"/>
  <c r="JH103" i="46"/>
  <c r="JL103" i="46"/>
  <c r="JP103" i="46"/>
  <c r="JT103" i="46"/>
  <c r="JX103" i="46"/>
  <c r="KB103" i="46"/>
  <c r="KF103" i="46"/>
  <c r="I103" i="46"/>
  <c r="L104" i="46"/>
  <c r="P104" i="46"/>
  <c r="T104" i="46"/>
  <c r="X104" i="46"/>
  <c r="AB104" i="46"/>
  <c r="AF104" i="46"/>
  <c r="AJ104" i="46"/>
  <c r="AN104" i="46"/>
  <c r="AR104" i="46"/>
  <c r="AV104" i="46"/>
  <c r="AZ104" i="46"/>
  <c r="BD104" i="46"/>
  <c r="BH104" i="46"/>
  <c r="BL104" i="46"/>
  <c r="BP104" i="46"/>
  <c r="BT104" i="46"/>
  <c r="BX104" i="46"/>
  <c r="CB104" i="46"/>
  <c r="CF104" i="46"/>
  <c r="CJ104" i="46"/>
  <c r="CN104" i="46"/>
  <c r="CR104" i="46"/>
  <c r="CV104" i="46"/>
  <c r="CZ104" i="46"/>
  <c r="DD104" i="46"/>
  <c r="DH104" i="46"/>
  <c r="DL104" i="46"/>
  <c r="DP104" i="46"/>
  <c r="DT104" i="46"/>
  <c r="DX104" i="46"/>
  <c r="EB104" i="46"/>
  <c r="EF104" i="46"/>
  <c r="EJ104" i="46"/>
  <c r="EN104" i="46"/>
  <c r="ER104" i="46"/>
  <c r="EV104" i="46"/>
  <c r="EZ104" i="46"/>
  <c r="FD104" i="46"/>
  <c r="FH104" i="46"/>
  <c r="FL104" i="46"/>
  <c r="FP104" i="46"/>
  <c r="FT104" i="46"/>
  <c r="FX104" i="46"/>
  <c r="GB104" i="46"/>
  <c r="GF104" i="46"/>
  <c r="GJ104" i="46"/>
  <c r="GN104" i="46"/>
  <c r="GR104" i="46"/>
  <c r="GV104" i="46"/>
  <c r="GZ104" i="46"/>
  <c r="HD104" i="46"/>
  <c r="HH104" i="46"/>
  <c r="HL104" i="46"/>
  <c r="HP104" i="46"/>
  <c r="HT104" i="46"/>
  <c r="HX104" i="46"/>
  <c r="IB104" i="46"/>
  <c r="IF104" i="46"/>
  <c r="IJ104" i="46"/>
  <c r="IN104" i="46"/>
  <c r="IR104" i="46"/>
  <c r="IV104" i="46"/>
  <c r="IZ104" i="46"/>
  <c r="JD104" i="46"/>
  <c r="JH104" i="46"/>
  <c r="JL104" i="46"/>
  <c r="JP104" i="46"/>
  <c r="JT104" i="46"/>
  <c r="JX104" i="46"/>
  <c r="KB104" i="46"/>
  <c r="KF104" i="46"/>
  <c r="I104" i="46"/>
  <c r="L106" i="46"/>
  <c r="P106" i="46"/>
  <c r="T106" i="46"/>
  <c r="X106" i="46"/>
  <c r="AB106" i="46"/>
  <c r="AF106" i="46"/>
  <c r="AJ106" i="46"/>
  <c r="AN106" i="46"/>
  <c r="AR106" i="46"/>
  <c r="AV106" i="46"/>
  <c r="AZ106" i="46"/>
  <c r="BD106" i="46"/>
  <c r="BH106" i="46"/>
  <c r="BL106" i="46"/>
  <c r="BP106" i="46"/>
  <c r="BT106" i="46"/>
  <c r="BX106" i="46"/>
  <c r="CB106" i="46"/>
  <c r="CF106" i="46"/>
  <c r="CJ106" i="46"/>
  <c r="CN106" i="46"/>
  <c r="CR106" i="46"/>
  <c r="CV106" i="46"/>
  <c r="CZ106" i="46"/>
  <c r="DD106" i="46"/>
  <c r="DH106" i="46"/>
  <c r="DL106" i="46"/>
  <c r="DP106" i="46"/>
  <c r="DT106" i="46"/>
  <c r="DX106" i="46"/>
  <c r="EB106" i="46"/>
  <c r="EF106" i="46"/>
  <c r="EJ106" i="46"/>
  <c r="EN106" i="46"/>
  <c r="ER106" i="46"/>
  <c r="EV106" i="46"/>
  <c r="EZ106" i="46"/>
  <c r="FD106" i="46"/>
  <c r="FH106" i="46"/>
  <c r="FL106" i="46"/>
  <c r="FP106" i="46"/>
  <c r="FT106" i="46"/>
  <c r="FX106" i="46"/>
  <c r="GB106" i="46"/>
  <c r="GF106" i="46"/>
  <c r="GJ106" i="46"/>
  <c r="GN106" i="46"/>
  <c r="GR106" i="46"/>
  <c r="GV106" i="46"/>
  <c r="GZ106" i="46"/>
  <c r="HD106" i="46"/>
  <c r="HH106" i="46"/>
  <c r="HL106" i="46"/>
  <c r="HP106" i="46"/>
  <c r="HT106" i="46"/>
  <c r="HX106" i="46"/>
  <c r="IB106" i="46"/>
  <c r="IF106" i="46"/>
  <c r="IJ106" i="46"/>
  <c r="IN106" i="46"/>
  <c r="IR106" i="46"/>
  <c r="IV106" i="46"/>
  <c r="IZ106" i="46"/>
  <c r="JD106" i="46"/>
  <c r="JH106" i="46"/>
  <c r="JL106" i="46"/>
  <c r="JP106" i="46"/>
  <c r="JT106" i="46"/>
  <c r="JX106" i="46"/>
  <c r="KB106" i="46"/>
  <c r="KF106" i="46"/>
  <c r="I106" i="46"/>
  <c r="L107" i="46"/>
  <c r="P107" i="46"/>
  <c r="T107" i="46"/>
  <c r="X107" i="46"/>
  <c r="AB107" i="46"/>
  <c r="AF107" i="46"/>
  <c r="AJ107" i="46"/>
  <c r="AN107" i="46"/>
  <c r="AR107" i="46"/>
  <c r="AV107" i="46"/>
  <c r="AZ107" i="46"/>
  <c r="BD107" i="46"/>
  <c r="BH107" i="46"/>
  <c r="BL107" i="46"/>
  <c r="BP107" i="46"/>
  <c r="BT107" i="46"/>
  <c r="BX107" i="46"/>
  <c r="CB107" i="46"/>
  <c r="CF107" i="46"/>
  <c r="CJ107" i="46"/>
  <c r="CN107" i="46"/>
  <c r="CR107" i="46"/>
  <c r="CV107" i="46"/>
  <c r="CZ107" i="46"/>
  <c r="DD107" i="46"/>
  <c r="DH107" i="46"/>
  <c r="DL107" i="46"/>
  <c r="DP107" i="46"/>
  <c r="DT107" i="46"/>
  <c r="DX107" i="46"/>
  <c r="EB107" i="46"/>
  <c r="EF107" i="46"/>
  <c r="EJ107" i="46"/>
  <c r="EN107" i="46"/>
  <c r="ER107" i="46"/>
  <c r="EV107" i="46"/>
  <c r="EZ107" i="46"/>
  <c r="FD107" i="46"/>
  <c r="FH107" i="46"/>
  <c r="FL107" i="46"/>
  <c r="FP107" i="46"/>
  <c r="FT107" i="46"/>
  <c r="FX107" i="46"/>
  <c r="GB107" i="46"/>
  <c r="GF107" i="46"/>
  <c r="GJ107" i="46"/>
  <c r="GN107" i="46"/>
  <c r="GR107" i="46"/>
  <c r="GV107" i="46"/>
  <c r="GZ107" i="46"/>
  <c r="HD107" i="46"/>
  <c r="HH107" i="46"/>
  <c r="HL107" i="46"/>
  <c r="HP107" i="46"/>
  <c r="HT107" i="46"/>
  <c r="HX107" i="46"/>
  <c r="IB107" i="46"/>
  <c r="IF107" i="46"/>
  <c r="IJ107" i="46"/>
  <c r="IN107" i="46"/>
  <c r="IR107" i="46"/>
  <c r="IV107" i="46"/>
  <c r="IZ107" i="46"/>
  <c r="JD107" i="46"/>
  <c r="JH107" i="46"/>
  <c r="JL107" i="46"/>
  <c r="JP107" i="46"/>
  <c r="JT107" i="46"/>
  <c r="JX107" i="46"/>
  <c r="KB107" i="46"/>
  <c r="KF107" i="46"/>
  <c r="I107" i="46"/>
  <c r="L108" i="46"/>
  <c r="P108" i="46"/>
  <c r="T108" i="46"/>
  <c r="X108" i="46"/>
  <c r="AB108" i="46"/>
  <c r="AF108" i="46"/>
  <c r="AJ108" i="46"/>
  <c r="AN108" i="46"/>
  <c r="AR108" i="46"/>
  <c r="AV108" i="46"/>
  <c r="AZ108" i="46"/>
  <c r="BD108" i="46"/>
  <c r="BH108" i="46"/>
  <c r="BL108" i="46"/>
  <c r="BP108" i="46"/>
  <c r="BT108" i="46"/>
  <c r="BX108" i="46"/>
  <c r="CB108" i="46"/>
  <c r="CF108" i="46"/>
  <c r="CJ108" i="46"/>
  <c r="CN108" i="46"/>
  <c r="CR108" i="46"/>
  <c r="CV108" i="46"/>
  <c r="CZ108" i="46"/>
  <c r="DD108" i="46"/>
  <c r="DH108" i="46"/>
  <c r="DL108" i="46"/>
  <c r="DP108" i="46"/>
  <c r="DT108" i="46"/>
  <c r="DX108" i="46"/>
  <c r="EB108" i="46"/>
  <c r="EF108" i="46"/>
  <c r="EJ108" i="46"/>
  <c r="EN108" i="46"/>
  <c r="ER108" i="46"/>
  <c r="EV108" i="46"/>
  <c r="EZ108" i="46"/>
  <c r="FD108" i="46"/>
  <c r="FH108" i="46"/>
  <c r="FL108" i="46"/>
  <c r="FP108" i="46"/>
  <c r="FT108" i="46"/>
  <c r="FX108" i="46"/>
  <c r="GB108" i="46"/>
  <c r="GF108" i="46"/>
  <c r="GJ108" i="46"/>
  <c r="GN108" i="46"/>
  <c r="GR108" i="46"/>
  <c r="GV108" i="46"/>
  <c r="GZ108" i="46"/>
  <c r="HD108" i="46"/>
  <c r="HH108" i="46"/>
  <c r="HL108" i="46"/>
  <c r="HP108" i="46"/>
  <c r="HT108" i="46"/>
  <c r="HX108" i="46"/>
  <c r="IB108" i="46"/>
  <c r="IF108" i="46"/>
  <c r="IJ108" i="46"/>
  <c r="IN108" i="46"/>
  <c r="IR108" i="46"/>
  <c r="IV108" i="46"/>
  <c r="IZ108" i="46"/>
  <c r="JD108" i="46"/>
  <c r="JH108" i="46"/>
  <c r="JL108" i="46"/>
  <c r="JP108" i="46"/>
  <c r="JT108" i="46"/>
  <c r="JX108" i="46"/>
  <c r="KB108" i="46"/>
  <c r="KF108" i="46"/>
  <c r="I108" i="46"/>
  <c r="L110" i="46"/>
  <c r="P110" i="46"/>
  <c r="T110" i="46"/>
  <c r="X110" i="46"/>
  <c r="AB110" i="46"/>
  <c r="AF110" i="46"/>
  <c r="AJ110" i="46"/>
  <c r="AN110" i="46"/>
  <c r="AR110" i="46"/>
  <c r="AV110" i="46"/>
  <c r="AZ110" i="46"/>
  <c r="BD110" i="46"/>
  <c r="BH110" i="46"/>
  <c r="BL110" i="46"/>
  <c r="BP110" i="46"/>
  <c r="BT110" i="46"/>
  <c r="BX110" i="46"/>
  <c r="CB110" i="46"/>
  <c r="CF110" i="46"/>
  <c r="CJ110" i="46"/>
  <c r="CN110" i="46"/>
  <c r="CR110" i="46"/>
  <c r="CV110" i="46"/>
  <c r="CZ110" i="46"/>
  <c r="DD110" i="46"/>
  <c r="DH110" i="46"/>
  <c r="DL110" i="46"/>
  <c r="DP110" i="46"/>
  <c r="DT110" i="46"/>
  <c r="DX110" i="46"/>
  <c r="EB110" i="46"/>
  <c r="EF110" i="46"/>
  <c r="EJ110" i="46"/>
  <c r="EN110" i="46"/>
  <c r="ER110" i="46"/>
  <c r="EV110" i="46"/>
  <c r="EZ110" i="46"/>
  <c r="FD110" i="46"/>
  <c r="FH110" i="46"/>
  <c r="FL110" i="46"/>
  <c r="FP110" i="46"/>
  <c r="FT110" i="46"/>
  <c r="FX110" i="46"/>
  <c r="GB110" i="46"/>
  <c r="GF110" i="46"/>
  <c r="GJ110" i="46"/>
  <c r="GN110" i="46"/>
  <c r="GR110" i="46"/>
  <c r="GV110" i="46"/>
  <c r="GZ110" i="46"/>
  <c r="HD110" i="46"/>
  <c r="HH110" i="46"/>
  <c r="HL110" i="46"/>
  <c r="HP110" i="46"/>
  <c r="HT110" i="46"/>
  <c r="HX110" i="46"/>
  <c r="IB110" i="46"/>
  <c r="IF110" i="46"/>
  <c r="IJ110" i="46"/>
  <c r="IN110" i="46"/>
  <c r="IR110" i="46"/>
  <c r="IV110" i="46"/>
  <c r="IZ110" i="46"/>
  <c r="JD110" i="46"/>
  <c r="JH110" i="46"/>
  <c r="JL110" i="46"/>
  <c r="JP110" i="46"/>
  <c r="JT110" i="46"/>
  <c r="JX110" i="46"/>
  <c r="KB110" i="46"/>
  <c r="KF110" i="46"/>
  <c r="I110" i="46"/>
  <c r="L111" i="46"/>
  <c r="P111" i="46"/>
  <c r="T111" i="46"/>
  <c r="X111" i="46"/>
  <c r="AB111" i="46"/>
  <c r="AF111" i="46"/>
  <c r="AJ111" i="46"/>
  <c r="AN111" i="46"/>
  <c r="AR111" i="46"/>
  <c r="AV111" i="46"/>
  <c r="AZ111" i="46"/>
  <c r="BD111" i="46"/>
  <c r="BH111" i="46"/>
  <c r="BL111" i="46"/>
  <c r="BP111" i="46"/>
  <c r="BT111" i="46"/>
  <c r="BX111" i="46"/>
  <c r="CB111" i="46"/>
  <c r="CF111" i="46"/>
  <c r="CJ111" i="46"/>
  <c r="CN111" i="46"/>
  <c r="CR111" i="46"/>
  <c r="CV111" i="46"/>
  <c r="CZ111" i="46"/>
  <c r="DD111" i="46"/>
  <c r="DH111" i="46"/>
  <c r="DL111" i="46"/>
  <c r="DP111" i="46"/>
  <c r="DT111" i="46"/>
  <c r="DX111" i="46"/>
  <c r="EB111" i="46"/>
  <c r="EF111" i="46"/>
  <c r="EJ111" i="46"/>
  <c r="EN111" i="46"/>
  <c r="ER111" i="46"/>
  <c r="EV111" i="46"/>
  <c r="EZ111" i="46"/>
  <c r="FD111" i="46"/>
  <c r="FH111" i="46"/>
  <c r="FL111" i="46"/>
  <c r="FP111" i="46"/>
  <c r="FT111" i="46"/>
  <c r="FX111" i="46"/>
  <c r="GB111" i="46"/>
  <c r="GF111" i="46"/>
  <c r="GJ111" i="46"/>
  <c r="GN111" i="46"/>
  <c r="GR111" i="46"/>
  <c r="GV111" i="46"/>
  <c r="GZ111" i="46"/>
  <c r="HD111" i="46"/>
  <c r="HH111" i="46"/>
  <c r="HL111" i="46"/>
  <c r="HP111" i="46"/>
  <c r="HT111" i="46"/>
  <c r="HX111" i="46"/>
  <c r="IB111" i="46"/>
  <c r="IF111" i="46"/>
  <c r="IJ111" i="46"/>
  <c r="IN111" i="46"/>
  <c r="IR111" i="46"/>
  <c r="IV111" i="46"/>
  <c r="IZ111" i="46"/>
  <c r="JD111" i="46"/>
  <c r="JH111" i="46"/>
  <c r="JL111" i="46"/>
  <c r="JP111" i="46"/>
  <c r="JT111" i="46"/>
  <c r="JX111" i="46"/>
  <c r="KB111" i="46"/>
  <c r="KF111" i="46"/>
  <c r="I111" i="46"/>
  <c r="L112" i="46"/>
  <c r="P112" i="46"/>
  <c r="T112" i="46"/>
  <c r="X112" i="46"/>
  <c r="AB112" i="46"/>
  <c r="AF112" i="46"/>
  <c r="AJ112" i="46"/>
  <c r="AN112" i="46"/>
  <c r="AR112" i="46"/>
  <c r="AV112" i="46"/>
  <c r="AZ112" i="46"/>
  <c r="BD112" i="46"/>
  <c r="BH112" i="46"/>
  <c r="BL112" i="46"/>
  <c r="BP112" i="46"/>
  <c r="BT112" i="46"/>
  <c r="BX112" i="46"/>
  <c r="CB112" i="46"/>
  <c r="CF112" i="46"/>
  <c r="CJ112" i="46"/>
  <c r="CN112" i="46"/>
  <c r="CR112" i="46"/>
  <c r="CV112" i="46"/>
  <c r="CZ112" i="46"/>
  <c r="DD112" i="46"/>
  <c r="DH112" i="46"/>
  <c r="DL112" i="46"/>
  <c r="DP112" i="46"/>
  <c r="DT112" i="46"/>
  <c r="DX112" i="46"/>
  <c r="EB112" i="46"/>
  <c r="EF112" i="46"/>
  <c r="EJ112" i="46"/>
  <c r="EN112" i="46"/>
  <c r="ER112" i="46"/>
  <c r="EV112" i="46"/>
  <c r="EZ112" i="46"/>
  <c r="FD112" i="46"/>
  <c r="FH112" i="46"/>
  <c r="FL112" i="46"/>
  <c r="FP112" i="46"/>
  <c r="FT112" i="46"/>
  <c r="FX112" i="46"/>
  <c r="GB112" i="46"/>
  <c r="GF112" i="46"/>
  <c r="GJ112" i="46"/>
  <c r="GN112" i="46"/>
  <c r="GR112" i="46"/>
  <c r="GV112" i="46"/>
  <c r="GZ112" i="46"/>
  <c r="HD112" i="46"/>
  <c r="HH112" i="46"/>
  <c r="HL112" i="46"/>
  <c r="HP112" i="46"/>
  <c r="HT112" i="46"/>
  <c r="HX112" i="46"/>
  <c r="IB112" i="46"/>
  <c r="IF112" i="46"/>
  <c r="IJ112" i="46"/>
  <c r="IN112" i="46"/>
  <c r="IR112" i="46"/>
  <c r="IV112" i="46"/>
  <c r="IZ112" i="46"/>
  <c r="JD112" i="46"/>
  <c r="JH112" i="46"/>
  <c r="JL112" i="46"/>
  <c r="JP112" i="46"/>
  <c r="JT112" i="46"/>
  <c r="JX112" i="46"/>
  <c r="KB112" i="46"/>
  <c r="KF112" i="46"/>
  <c r="I112" i="46"/>
  <c r="L113" i="46"/>
  <c r="P113" i="46"/>
  <c r="T113" i="46"/>
  <c r="X113" i="46"/>
  <c r="AB113" i="46"/>
  <c r="AF113" i="46"/>
  <c r="AJ113" i="46"/>
  <c r="AN113" i="46"/>
  <c r="AR113" i="46"/>
  <c r="AV113" i="46"/>
  <c r="AZ113" i="46"/>
  <c r="BD113" i="46"/>
  <c r="BH113" i="46"/>
  <c r="BL113" i="46"/>
  <c r="BP113" i="46"/>
  <c r="BT113" i="46"/>
  <c r="BX113" i="46"/>
  <c r="CB113" i="46"/>
  <c r="CF113" i="46"/>
  <c r="CJ113" i="46"/>
  <c r="CN113" i="46"/>
  <c r="CR113" i="46"/>
  <c r="CV113" i="46"/>
  <c r="CZ113" i="46"/>
  <c r="DD113" i="46"/>
  <c r="DH113" i="46"/>
  <c r="DL113" i="46"/>
  <c r="DP113" i="46"/>
  <c r="DT113" i="46"/>
  <c r="DX113" i="46"/>
  <c r="EB113" i="46"/>
  <c r="EF113" i="46"/>
  <c r="EJ113" i="46"/>
  <c r="EN113" i="46"/>
  <c r="ER113" i="46"/>
  <c r="EV113" i="46"/>
  <c r="EZ113" i="46"/>
  <c r="FD113" i="46"/>
  <c r="FH113" i="46"/>
  <c r="FL113" i="46"/>
  <c r="FP113" i="46"/>
  <c r="FT113" i="46"/>
  <c r="FX113" i="46"/>
  <c r="GB113" i="46"/>
  <c r="GF113" i="46"/>
  <c r="GJ113" i="46"/>
  <c r="GN113" i="46"/>
  <c r="GR113" i="46"/>
  <c r="GV113" i="46"/>
  <c r="GZ113" i="46"/>
  <c r="HD113" i="46"/>
  <c r="HH113" i="46"/>
  <c r="HL113" i="46"/>
  <c r="HP113" i="46"/>
  <c r="HT113" i="46"/>
  <c r="HX113" i="46"/>
  <c r="IB113" i="46"/>
  <c r="IF113" i="46"/>
  <c r="IJ113" i="46"/>
  <c r="IN113" i="46"/>
  <c r="IR113" i="46"/>
  <c r="IV113" i="46"/>
  <c r="IZ113" i="46"/>
  <c r="JD113" i="46"/>
  <c r="JH113" i="46"/>
  <c r="JL113" i="46"/>
  <c r="JP113" i="46"/>
  <c r="JT113" i="46"/>
  <c r="JX113" i="46"/>
  <c r="KB113" i="46"/>
  <c r="KF113" i="46"/>
  <c r="I113" i="46"/>
  <c r="L114" i="46"/>
  <c r="P114" i="46"/>
  <c r="T114" i="46"/>
  <c r="X114" i="46"/>
  <c r="AB114" i="46"/>
  <c r="AF114" i="46"/>
  <c r="AJ114" i="46"/>
  <c r="AN114" i="46"/>
  <c r="AR114" i="46"/>
  <c r="AV114" i="46"/>
  <c r="AZ114" i="46"/>
  <c r="BD114" i="46"/>
  <c r="BH114" i="46"/>
  <c r="BL114" i="46"/>
  <c r="BP114" i="46"/>
  <c r="BT114" i="46"/>
  <c r="BX114" i="46"/>
  <c r="CB114" i="46"/>
  <c r="CF114" i="46"/>
  <c r="CJ114" i="46"/>
  <c r="CN114" i="46"/>
  <c r="CR114" i="46"/>
  <c r="CV114" i="46"/>
  <c r="CZ114" i="46"/>
  <c r="DD114" i="46"/>
  <c r="DH114" i="46"/>
  <c r="DL114" i="46"/>
  <c r="DP114" i="46"/>
  <c r="DT114" i="46"/>
  <c r="DX114" i="46"/>
  <c r="EB114" i="46"/>
  <c r="EF114" i="46"/>
  <c r="EJ114" i="46"/>
  <c r="EN114" i="46"/>
  <c r="ER114" i="46"/>
  <c r="EV114" i="46"/>
  <c r="EZ114" i="46"/>
  <c r="FD114" i="46"/>
  <c r="FH114" i="46"/>
  <c r="FL114" i="46"/>
  <c r="FP114" i="46"/>
  <c r="FT114" i="46"/>
  <c r="FX114" i="46"/>
  <c r="GB114" i="46"/>
  <c r="GF114" i="46"/>
  <c r="GJ114" i="46"/>
  <c r="GN114" i="46"/>
  <c r="GR114" i="46"/>
  <c r="GV114" i="46"/>
  <c r="GZ114" i="46"/>
  <c r="HD114" i="46"/>
  <c r="HH114" i="46"/>
  <c r="HL114" i="46"/>
  <c r="HP114" i="46"/>
  <c r="HT114" i="46"/>
  <c r="HX114" i="46"/>
  <c r="IB114" i="46"/>
  <c r="IF114" i="46"/>
  <c r="IJ114" i="46"/>
  <c r="IN114" i="46"/>
  <c r="IR114" i="46"/>
  <c r="IV114" i="46"/>
  <c r="IZ114" i="46"/>
  <c r="JD114" i="46"/>
  <c r="JH114" i="46"/>
  <c r="JL114" i="46"/>
  <c r="JP114" i="46"/>
  <c r="JT114" i="46"/>
  <c r="JX114" i="46"/>
  <c r="KB114" i="46"/>
  <c r="KF114" i="46"/>
  <c r="I114" i="46"/>
  <c r="L115" i="46"/>
  <c r="P115" i="46"/>
  <c r="T115" i="46"/>
  <c r="X115" i="46"/>
  <c r="AB115" i="46"/>
  <c r="AF115" i="46"/>
  <c r="AJ115" i="46"/>
  <c r="AN115" i="46"/>
  <c r="AR115" i="46"/>
  <c r="AV115" i="46"/>
  <c r="AZ115" i="46"/>
  <c r="BD115" i="46"/>
  <c r="BH115" i="46"/>
  <c r="BL115" i="46"/>
  <c r="BP115" i="46"/>
  <c r="BT115" i="46"/>
  <c r="BX115" i="46"/>
  <c r="CB115" i="46"/>
  <c r="CF115" i="46"/>
  <c r="CJ115" i="46"/>
  <c r="CN115" i="46"/>
  <c r="CR115" i="46"/>
  <c r="CV115" i="46"/>
  <c r="CZ115" i="46"/>
  <c r="DD115" i="46"/>
  <c r="DH115" i="46"/>
  <c r="DL115" i="46"/>
  <c r="DP115" i="46"/>
  <c r="DT115" i="46"/>
  <c r="DX115" i="46"/>
  <c r="EB115" i="46"/>
  <c r="EF115" i="46"/>
  <c r="EJ115" i="46"/>
  <c r="EN115" i="46"/>
  <c r="ER115" i="46"/>
  <c r="EV115" i="46"/>
  <c r="EZ115" i="46"/>
  <c r="FD115" i="46"/>
  <c r="FH115" i="46"/>
  <c r="FL115" i="46"/>
  <c r="FP115" i="46"/>
  <c r="FT115" i="46"/>
  <c r="FX115" i="46"/>
  <c r="GB115" i="46"/>
  <c r="GF115" i="46"/>
  <c r="GJ115" i="46"/>
  <c r="GN115" i="46"/>
  <c r="GR115" i="46"/>
  <c r="GV115" i="46"/>
  <c r="GZ115" i="46"/>
  <c r="HD115" i="46"/>
  <c r="HH115" i="46"/>
  <c r="HL115" i="46"/>
  <c r="HP115" i="46"/>
  <c r="HT115" i="46"/>
  <c r="HX115" i="46"/>
  <c r="IB115" i="46"/>
  <c r="IF115" i="46"/>
  <c r="IJ115" i="46"/>
  <c r="IN115" i="46"/>
  <c r="IR115" i="46"/>
  <c r="IV115" i="46"/>
  <c r="IZ115" i="46"/>
  <c r="JD115" i="46"/>
  <c r="JH115" i="46"/>
  <c r="JL115" i="46"/>
  <c r="JP115" i="46"/>
  <c r="JT115" i="46"/>
  <c r="JX115" i="46"/>
  <c r="KB115" i="46"/>
  <c r="KF115" i="46"/>
  <c r="I115" i="46"/>
  <c r="L116" i="46"/>
  <c r="P116" i="46"/>
  <c r="T116" i="46"/>
  <c r="X116" i="46"/>
  <c r="AB116" i="46"/>
  <c r="AF116" i="46"/>
  <c r="AJ116" i="46"/>
  <c r="AN116" i="46"/>
  <c r="AR116" i="46"/>
  <c r="AV116" i="46"/>
  <c r="AZ116" i="46"/>
  <c r="BD116" i="46"/>
  <c r="BH116" i="46"/>
  <c r="BL116" i="46"/>
  <c r="BP116" i="46"/>
  <c r="BT116" i="46"/>
  <c r="BX116" i="46"/>
  <c r="CB116" i="46"/>
  <c r="CF116" i="46"/>
  <c r="CJ116" i="46"/>
  <c r="CN116" i="46"/>
  <c r="CR116" i="46"/>
  <c r="CV116" i="46"/>
  <c r="CZ116" i="46"/>
  <c r="DD116" i="46"/>
  <c r="DH116" i="46"/>
  <c r="DL116" i="46"/>
  <c r="DP116" i="46"/>
  <c r="DT116" i="46"/>
  <c r="DX116" i="46"/>
  <c r="EB116" i="46"/>
  <c r="EF116" i="46"/>
  <c r="EJ116" i="46"/>
  <c r="EN116" i="46"/>
  <c r="ER116" i="46"/>
  <c r="EV116" i="46"/>
  <c r="EZ116" i="46"/>
  <c r="FD116" i="46"/>
  <c r="FH116" i="46"/>
  <c r="FL116" i="46"/>
  <c r="FP116" i="46"/>
  <c r="FT116" i="46"/>
  <c r="FX116" i="46"/>
  <c r="GB116" i="46"/>
  <c r="GF116" i="46"/>
  <c r="GJ116" i="46"/>
  <c r="GN116" i="46"/>
  <c r="GR116" i="46"/>
  <c r="GV116" i="46"/>
  <c r="GZ116" i="46"/>
  <c r="HD116" i="46"/>
  <c r="HH116" i="46"/>
  <c r="HL116" i="46"/>
  <c r="HP116" i="46"/>
  <c r="HT116" i="46"/>
  <c r="HX116" i="46"/>
  <c r="IB116" i="46"/>
  <c r="IF116" i="46"/>
  <c r="IJ116" i="46"/>
  <c r="IN116" i="46"/>
  <c r="IR116" i="46"/>
  <c r="IV116" i="46"/>
  <c r="IZ116" i="46"/>
  <c r="JD116" i="46"/>
  <c r="JH116" i="46"/>
  <c r="JL116" i="46"/>
  <c r="JP116" i="46"/>
  <c r="JT116" i="46"/>
  <c r="JX116" i="46"/>
  <c r="KB116" i="46"/>
  <c r="KF116" i="46"/>
  <c r="I116" i="46"/>
  <c r="L117" i="46"/>
  <c r="P117" i="46"/>
  <c r="T117" i="46"/>
  <c r="X117" i="46"/>
  <c r="AB117" i="46"/>
  <c r="AF117" i="46"/>
  <c r="AJ117" i="46"/>
  <c r="AN117" i="46"/>
  <c r="AR117" i="46"/>
  <c r="AV117" i="46"/>
  <c r="AZ117" i="46"/>
  <c r="BD117" i="46"/>
  <c r="BH117" i="46"/>
  <c r="BL117" i="46"/>
  <c r="BP117" i="46"/>
  <c r="BT117" i="46"/>
  <c r="BX117" i="46"/>
  <c r="CB117" i="46"/>
  <c r="CF117" i="46"/>
  <c r="CJ117" i="46"/>
  <c r="CN117" i="46"/>
  <c r="CR117" i="46"/>
  <c r="CV117" i="46"/>
  <c r="CZ117" i="46"/>
  <c r="DD117" i="46"/>
  <c r="DH117" i="46"/>
  <c r="DL117" i="46"/>
  <c r="DP117" i="46"/>
  <c r="DT117" i="46"/>
  <c r="DX117" i="46"/>
  <c r="EB117" i="46"/>
  <c r="EF117" i="46"/>
  <c r="EJ117" i="46"/>
  <c r="EN117" i="46"/>
  <c r="ER117" i="46"/>
  <c r="EV117" i="46"/>
  <c r="EZ117" i="46"/>
  <c r="FD117" i="46"/>
  <c r="FH117" i="46"/>
  <c r="FL117" i="46"/>
  <c r="FP117" i="46"/>
  <c r="FT117" i="46"/>
  <c r="FX117" i="46"/>
  <c r="GB117" i="46"/>
  <c r="GF117" i="46"/>
  <c r="GJ117" i="46"/>
  <c r="GN117" i="46"/>
  <c r="GR117" i="46"/>
  <c r="GV117" i="46"/>
  <c r="GZ117" i="46"/>
  <c r="HD117" i="46"/>
  <c r="HH117" i="46"/>
  <c r="HL117" i="46"/>
  <c r="HP117" i="46"/>
  <c r="HT117" i="46"/>
  <c r="HX117" i="46"/>
  <c r="IB117" i="46"/>
  <c r="IF117" i="46"/>
  <c r="IJ117" i="46"/>
  <c r="IN117" i="46"/>
  <c r="IR117" i="46"/>
  <c r="IV117" i="46"/>
  <c r="IZ117" i="46"/>
  <c r="JD117" i="46"/>
  <c r="JH117" i="46"/>
  <c r="JL117" i="46"/>
  <c r="JP117" i="46"/>
  <c r="JT117" i="46"/>
  <c r="JX117" i="46"/>
  <c r="KB117" i="46"/>
  <c r="KF117" i="46"/>
  <c r="I117" i="46"/>
  <c r="L118" i="46"/>
  <c r="P118" i="46"/>
  <c r="T118" i="46"/>
  <c r="X118" i="46"/>
  <c r="AB118" i="46"/>
  <c r="AF118" i="46"/>
  <c r="AJ118" i="46"/>
  <c r="AN118" i="46"/>
  <c r="AR118" i="46"/>
  <c r="AV118" i="46"/>
  <c r="AZ118" i="46"/>
  <c r="BD118" i="46"/>
  <c r="BH118" i="46"/>
  <c r="BL118" i="46"/>
  <c r="BP118" i="46"/>
  <c r="BT118" i="46"/>
  <c r="BX118" i="46"/>
  <c r="CB118" i="46"/>
  <c r="CF118" i="46"/>
  <c r="CJ118" i="46"/>
  <c r="CN118" i="46"/>
  <c r="CR118" i="46"/>
  <c r="CV118" i="46"/>
  <c r="CZ118" i="46"/>
  <c r="DD118" i="46"/>
  <c r="DH118" i="46"/>
  <c r="DL118" i="46"/>
  <c r="DP118" i="46"/>
  <c r="DT118" i="46"/>
  <c r="DX118" i="46"/>
  <c r="EB118" i="46"/>
  <c r="EF118" i="46"/>
  <c r="EJ118" i="46"/>
  <c r="EN118" i="46"/>
  <c r="ER118" i="46"/>
  <c r="EV118" i="46"/>
  <c r="EZ118" i="46"/>
  <c r="FD118" i="46"/>
  <c r="FH118" i="46"/>
  <c r="FL118" i="46"/>
  <c r="FP118" i="46"/>
  <c r="FT118" i="46"/>
  <c r="FX118" i="46"/>
  <c r="GB118" i="46"/>
  <c r="GF118" i="46"/>
  <c r="GJ118" i="46"/>
  <c r="GN118" i="46"/>
  <c r="GR118" i="46"/>
  <c r="GV118" i="46"/>
  <c r="GZ118" i="46"/>
  <c r="HD118" i="46"/>
  <c r="HH118" i="46"/>
  <c r="HL118" i="46"/>
  <c r="HP118" i="46"/>
  <c r="HT118" i="46"/>
  <c r="HX118" i="46"/>
  <c r="IB118" i="46"/>
  <c r="IF118" i="46"/>
  <c r="IJ118" i="46"/>
  <c r="IN118" i="46"/>
  <c r="IR118" i="46"/>
  <c r="IV118" i="46"/>
  <c r="IZ118" i="46"/>
  <c r="JD118" i="46"/>
  <c r="JH118" i="46"/>
  <c r="JL118" i="46"/>
  <c r="JP118" i="46"/>
  <c r="JT118" i="46"/>
  <c r="JX118" i="46"/>
  <c r="KB118" i="46"/>
  <c r="KF118" i="46"/>
  <c r="I118" i="46"/>
  <c r="L119" i="46"/>
  <c r="P119" i="46"/>
  <c r="T119" i="46"/>
  <c r="X119" i="46"/>
  <c r="AB119" i="46"/>
  <c r="AF119" i="46"/>
  <c r="AJ119" i="46"/>
  <c r="AN119" i="46"/>
  <c r="AR119" i="46"/>
  <c r="AV119" i="46"/>
  <c r="AZ119" i="46"/>
  <c r="BD119" i="46"/>
  <c r="BH119" i="46"/>
  <c r="BL119" i="46"/>
  <c r="BP119" i="46"/>
  <c r="BT119" i="46"/>
  <c r="BX119" i="46"/>
  <c r="CB119" i="46"/>
  <c r="CF119" i="46"/>
  <c r="CJ119" i="46"/>
  <c r="CN119" i="46"/>
  <c r="CR119" i="46"/>
  <c r="CV119" i="46"/>
  <c r="CZ119" i="46"/>
  <c r="DD119" i="46"/>
  <c r="DH119" i="46"/>
  <c r="DL119" i="46"/>
  <c r="DP119" i="46"/>
  <c r="DT119" i="46"/>
  <c r="DX119" i="46"/>
  <c r="EB119" i="46"/>
  <c r="EF119" i="46"/>
  <c r="EJ119" i="46"/>
  <c r="EN119" i="46"/>
  <c r="ER119" i="46"/>
  <c r="EV119" i="46"/>
  <c r="EZ119" i="46"/>
  <c r="FD119" i="46"/>
  <c r="FH119" i="46"/>
  <c r="FL119" i="46"/>
  <c r="FP119" i="46"/>
  <c r="FT119" i="46"/>
  <c r="FX119" i="46"/>
  <c r="GB119" i="46"/>
  <c r="GF119" i="46"/>
  <c r="GJ119" i="46"/>
  <c r="GN119" i="46"/>
  <c r="GR119" i="46"/>
  <c r="GV119" i="46"/>
  <c r="GZ119" i="46"/>
  <c r="HD119" i="46"/>
  <c r="HH119" i="46"/>
  <c r="HL119" i="46"/>
  <c r="HP119" i="46"/>
  <c r="HT119" i="46"/>
  <c r="HX119" i="46"/>
  <c r="IB119" i="46"/>
  <c r="IF119" i="46"/>
  <c r="IJ119" i="46"/>
  <c r="IN119" i="46"/>
  <c r="IR119" i="46"/>
  <c r="IV119" i="46"/>
  <c r="IZ119" i="46"/>
  <c r="JD119" i="46"/>
  <c r="JH119" i="46"/>
  <c r="JL119" i="46"/>
  <c r="JP119" i="46"/>
  <c r="JT119" i="46"/>
  <c r="JX119" i="46"/>
  <c r="KB119" i="46"/>
  <c r="KF119" i="46"/>
  <c r="I119" i="46"/>
  <c r="L120" i="46"/>
  <c r="P120" i="46"/>
  <c r="T120" i="46"/>
  <c r="X120" i="46"/>
  <c r="AB120" i="46"/>
  <c r="AF120" i="46"/>
  <c r="AJ120" i="46"/>
  <c r="AN120" i="46"/>
  <c r="AR120" i="46"/>
  <c r="AV120" i="46"/>
  <c r="AZ120" i="46"/>
  <c r="BD120" i="46"/>
  <c r="BH120" i="46"/>
  <c r="BL120" i="46"/>
  <c r="BP120" i="46"/>
  <c r="BT120" i="46"/>
  <c r="BX120" i="46"/>
  <c r="CB120" i="46"/>
  <c r="CF120" i="46"/>
  <c r="CJ120" i="46"/>
  <c r="CN120" i="46"/>
  <c r="CR120" i="46"/>
  <c r="CV120" i="46"/>
  <c r="CZ120" i="46"/>
  <c r="DD120" i="46"/>
  <c r="DH120" i="46"/>
  <c r="DL120" i="46"/>
  <c r="DP120" i="46"/>
  <c r="DT120" i="46"/>
  <c r="DX120" i="46"/>
  <c r="EB120" i="46"/>
  <c r="EF120" i="46"/>
  <c r="EJ120" i="46"/>
  <c r="EN120" i="46"/>
  <c r="ER120" i="46"/>
  <c r="EV120" i="46"/>
  <c r="EZ120" i="46"/>
  <c r="FD120" i="46"/>
  <c r="FH120" i="46"/>
  <c r="FL120" i="46"/>
  <c r="FP120" i="46"/>
  <c r="FT120" i="46"/>
  <c r="FX120" i="46"/>
  <c r="GB120" i="46"/>
  <c r="GF120" i="46"/>
  <c r="GJ120" i="46"/>
  <c r="GN120" i="46"/>
  <c r="GR120" i="46"/>
  <c r="GV120" i="46"/>
  <c r="GZ120" i="46"/>
  <c r="HD120" i="46"/>
  <c r="HH120" i="46"/>
  <c r="HL120" i="46"/>
  <c r="HP120" i="46"/>
  <c r="HT120" i="46"/>
  <c r="HX120" i="46"/>
  <c r="IB120" i="46"/>
  <c r="IF120" i="46"/>
  <c r="IJ120" i="46"/>
  <c r="IN120" i="46"/>
  <c r="IR120" i="46"/>
  <c r="IV120" i="46"/>
  <c r="IZ120" i="46"/>
  <c r="JD120" i="46"/>
  <c r="JH120" i="46"/>
  <c r="JL120" i="46"/>
  <c r="JP120" i="46"/>
  <c r="JT120" i="46"/>
  <c r="JX120" i="46"/>
  <c r="KB120" i="46"/>
  <c r="KF120" i="46"/>
  <c r="I120" i="46"/>
  <c r="L121" i="46"/>
  <c r="P121" i="46"/>
  <c r="T121" i="46"/>
  <c r="X121" i="46"/>
  <c r="AB121" i="46"/>
  <c r="AF121" i="46"/>
  <c r="AJ121" i="46"/>
  <c r="AN121" i="46"/>
  <c r="AR121" i="46"/>
  <c r="AV121" i="46"/>
  <c r="AZ121" i="46"/>
  <c r="BD121" i="46"/>
  <c r="BH121" i="46"/>
  <c r="BL121" i="46"/>
  <c r="BP121" i="46"/>
  <c r="BT121" i="46"/>
  <c r="BX121" i="46"/>
  <c r="CB121" i="46"/>
  <c r="CF121" i="46"/>
  <c r="CJ121" i="46"/>
  <c r="CN121" i="46"/>
  <c r="CR121" i="46"/>
  <c r="CV121" i="46"/>
  <c r="CZ121" i="46"/>
  <c r="DD121" i="46"/>
  <c r="DH121" i="46"/>
  <c r="DL121" i="46"/>
  <c r="DP121" i="46"/>
  <c r="DT121" i="46"/>
  <c r="DX121" i="46"/>
  <c r="EB121" i="46"/>
  <c r="EF121" i="46"/>
  <c r="EJ121" i="46"/>
  <c r="EN121" i="46"/>
  <c r="ER121" i="46"/>
  <c r="EV121" i="46"/>
  <c r="EZ121" i="46"/>
  <c r="FD121" i="46"/>
  <c r="FH121" i="46"/>
  <c r="FL121" i="46"/>
  <c r="FP121" i="46"/>
  <c r="FT121" i="46"/>
  <c r="FX121" i="46"/>
  <c r="GB121" i="46"/>
  <c r="GF121" i="46"/>
  <c r="GJ121" i="46"/>
  <c r="GN121" i="46"/>
  <c r="GR121" i="46"/>
  <c r="GV121" i="46"/>
  <c r="GZ121" i="46"/>
  <c r="HD121" i="46"/>
  <c r="HH121" i="46"/>
  <c r="HL121" i="46"/>
  <c r="HP121" i="46"/>
  <c r="HT121" i="46"/>
  <c r="HX121" i="46"/>
  <c r="IB121" i="46"/>
  <c r="IF121" i="46"/>
  <c r="IJ121" i="46"/>
  <c r="IN121" i="46"/>
  <c r="IR121" i="46"/>
  <c r="IV121" i="46"/>
  <c r="IZ121" i="46"/>
  <c r="JD121" i="46"/>
  <c r="JH121" i="46"/>
  <c r="JL121" i="46"/>
  <c r="JP121" i="46"/>
  <c r="JT121" i="46"/>
  <c r="JX121" i="46"/>
  <c r="KB121" i="46"/>
  <c r="KF121" i="46"/>
  <c r="I121" i="46"/>
  <c r="L122" i="46"/>
  <c r="P122" i="46"/>
  <c r="T122" i="46"/>
  <c r="X122" i="46"/>
  <c r="AB122" i="46"/>
  <c r="AF122" i="46"/>
  <c r="AJ122" i="46"/>
  <c r="AN122" i="46"/>
  <c r="AR122" i="46"/>
  <c r="AV122" i="46"/>
  <c r="AZ122" i="46"/>
  <c r="BD122" i="46"/>
  <c r="BH122" i="46"/>
  <c r="BL122" i="46"/>
  <c r="BP122" i="46"/>
  <c r="BT122" i="46"/>
  <c r="BX122" i="46"/>
  <c r="CB122" i="46"/>
  <c r="CF122" i="46"/>
  <c r="CJ122" i="46"/>
  <c r="CN122" i="46"/>
  <c r="CR122" i="46"/>
  <c r="CV122" i="46"/>
  <c r="CZ122" i="46"/>
  <c r="DD122" i="46"/>
  <c r="DH122" i="46"/>
  <c r="DL122" i="46"/>
  <c r="DP122" i="46"/>
  <c r="DT122" i="46"/>
  <c r="DX122" i="46"/>
  <c r="EB122" i="46"/>
  <c r="EF122" i="46"/>
  <c r="EJ122" i="46"/>
  <c r="EN122" i="46"/>
  <c r="ER122" i="46"/>
  <c r="EV122" i="46"/>
  <c r="EZ122" i="46"/>
  <c r="FD122" i="46"/>
  <c r="FH122" i="46"/>
  <c r="FL122" i="46"/>
  <c r="FP122" i="46"/>
  <c r="FT122" i="46"/>
  <c r="FX122" i="46"/>
  <c r="GB122" i="46"/>
  <c r="GF122" i="46"/>
  <c r="GJ122" i="46"/>
  <c r="GN122" i="46"/>
  <c r="GR122" i="46"/>
  <c r="GV122" i="46"/>
  <c r="GZ122" i="46"/>
  <c r="HD122" i="46"/>
  <c r="HH122" i="46"/>
  <c r="HL122" i="46"/>
  <c r="HP122" i="46"/>
  <c r="HT122" i="46"/>
  <c r="HX122" i="46"/>
  <c r="IB122" i="46"/>
  <c r="IF122" i="46"/>
  <c r="IJ122" i="46"/>
  <c r="IN122" i="46"/>
  <c r="IR122" i="46"/>
  <c r="IV122" i="46"/>
  <c r="IZ122" i="46"/>
  <c r="JD122" i="46"/>
  <c r="JH122" i="46"/>
  <c r="JL122" i="46"/>
  <c r="JP122" i="46"/>
  <c r="JT122" i="46"/>
  <c r="JX122" i="46"/>
  <c r="KB122" i="46"/>
  <c r="KF122" i="46"/>
  <c r="I122" i="46"/>
  <c r="L123" i="46"/>
  <c r="P123" i="46"/>
  <c r="T123" i="46"/>
  <c r="X123" i="46"/>
  <c r="AB123" i="46"/>
  <c r="AF123" i="46"/>
  <c r="AJ123" i="46"/>
  <c r="AN123" i="46"/>
  <c r="AR123" i="46"/>
  <c r="AV123" i="46"/>
  <c r="AZ123" i="46"/>
  <c r="BD123" i="46"/>
  <c r="BH123" i="46"/>
  <c r="BL123" i="46"/>
  <c r="BP123" i="46"/>
  <c r="BT123" i="46"/>
  <c r="BX123" i="46"/>
  <c r="CB123" i="46"/>
  <c r="CF123" i="46"/>
  <c r="CJ123" i="46"/>
  <c r="CN123" i="46"/>
  <c r="CR123" i="46"/>
  <c r="CV123" i="46"/>
  <c r="CZ123" i="46"/>
  <c r="DD123" i="46"/>
  <c r="DH123" i="46"/>
  <c r="DL123" i="46"/>
  <c r="DP123" i="46"/>
  <c r="DT123" i="46"/>
  <c r="DX123" i="46"/>
  <c r="EB123" i="46"/>
  <c r="EF123" i="46"/>
  <c r="EJ123" i="46"/>
  <c r="EN123" i="46"/>
  <c r="ER123" i="46"/>
  <c r="EV123" i="46"/>
  <c r="EZ123" i="46"/>
  <c r="FD123" i="46"/>
  <c r="FH123" i="46"/>
  <c r="FL123" i="46"/>
  <c r="FP123" i="46"/>
  <c r="FT123" i="46"/>
  <c r="FX123" i="46"/>
  <c r="GB123" i="46"/>
  <c r="GF123" i="46"/>
  <c r="GJ123" i="46"/>
  <c r="GN123" i="46"/>
  <c r="GR123" i="46"/>
  <c r="GV123" i="46"/>
  <c r="GZ123" i="46"/>
  <c r="HD123" i="46"/>
  <c r="HH123" i="46"/>
  <c r="HL123" i="46"/>
  <c r="HP123" i="46"/>
  <c r="HT123" i="46"/>
  <c r="HX123" i="46"/>
  <c r="IB123" i="46"/>
  <c r="IF123" i="46"/>
  <c r="IJ123" i="46"/>
  <c r="IN123" i="46"/>
  <c r="IR123" i="46"/>
  <c r="IV123" i="46"/>
  <c r="IZ123" i="46"/>
  <c r="JD123" i="46"/>
  <c r="JH123" i="46"/>
  <c r="JL123" i="46"/>
  <c r="JP123" i="46"/>
  <c r="JT123" i="46"/>
  <c r="JX123" i="46"/>
  <c r="KB123" i="46"/>
  <c r="KF123" i="46"/>
  <c r="I123" i="46"/>
  <c r="L124" i="46"/>
  <c r="P124" i="46"/>
  <c r="T124" i="46"/>
  <c r="X124" i="46"/>
  <c r="AB124" i="46"/>
  <c r="AF124" i="46"/>
  <c r="AJ124" i="46"/>
  <c r="AN124" i="46"/>
  <c r="AR124" i="46"/>
  <c r="AV124" i="46"/>
  <c r="AZ124" i="46"/>
  <c r="BD124" i="46"/>
  <c r="BH124" i="46"/>
  <c r="BL124" i="46"/>
  <c r="BP124" i="46"/>
  <c r="BT124" i="46"/>
  <c r="BX124" i="46"/>
  <c r="CB124" i="46"/>
  <c r="CF124" i="46"/>
  <c r="CJ124" i="46"/>
  <c r="CN124" i="46"/>
  <c r="CR124" i="46"/>
  <c r="CV124" i="46"/>
  <c r="CZ124" i="46"/>
  <c r="DD124" i="46"/>
  <c r="DH124" i="46"/>
  <c r="DL124" i="46"/>
  <c r="DP124" i="46"/>
  <c r="DT124" i="46"/>
  <c r="DX124" i="46"/>
  <c r="EB124" i="46"/>
  <c r="EF124" i="46"/>
  <c r="EJ124" i="46"/>
  <c r="EN124" i="46"/>
  <c r="ER124" i="46"/>
  <c r="EV124" i="46"/>
  <c r="EZ124" i="46"/>
  <c r="FD124" i="46"/>
  <c r="FH124" i="46"/>
  <c r="FL124" i="46"/>
  <c r="FP124" i="46"/>
  <c r="FT124" i="46"/>
  <c r="FX124" i="46"/>
  <c r="GB124" i="46"/>
  <c r="GF124" i="46"/>
  <c r="GJ124" i="46"/>
  <c r="GN124" i="46"/>
  <c r="GR124" i="46"/>
  <c r="GV124" i="46"/>
  <c r="GZ124" i="46"/>
  <c r="HD124" i="46"/>
  <c r="HH124" i="46"/>
  <c r="HL124" i="46"/>
  <c r="HP124" i="46"/>
  <c r="HT124" i="46"/>
  <c r="HX124" i="46"/>
  <c r="IB124" i="46"/>
  <c r="IF124" i="46"/>
  <c r="IJ124" i="46"/>
  <c r="IN124" i="46"/>
  <c r="IR124" i="46"/>
  <c r="IV124" i="46"/>
  <c r="IZ124" i="46"/>
  <c r="JD124" i="46"/>
  <c r="JH124" i="46"/>
  <c r="JL124" i="46"/>
  <c r="JP124" i="46"/>
  <c r="JT124" i="46"/>
  <c r="JX124" i="46"/>
  <c r="KB124" i="46"/>
  <c r="KF124" i="46"/>
  <c r="I124" i="46"/>
  <c r="L125" i="46"/>
  <c r="P125" i="46"/>
  <c r="T125" i="46"/>
  <c r="X125" i="46"/>
  <c r="AB125" i="46"/>
  <c r="AF125" i="46"/>
  <c r="AJ125" i="46"/>
  <c r="AN125" i="46"/>
  <c r="AR125" i="46"/>
  <c r="AV125" i="46"/>
  <c r="AZ125" i="46"/>
  <c r="BD125" i="46"/>
  <c r="BH125" i="46"/>
  <c r="BL125" i="46"/>
  <c r="BP125" i="46"/>
  <c r="BT125" i="46"/>
  <c r="BX125" i="46"/>
  <c r="CB125" i="46"/>
  <c r="CF125" i="46"/>
  <c r="CJ125" i="46"/>
  <c r="CN125" i="46"/>
  <c r="CR125" i="46"/>
  <c r="CV125" i="46"/>
  <c r="CZ125" i="46"/>
  <c r="DD125" i="46"/>
  <c r="DH125" i="46"/>
  <c r="DL125" i="46"/>
  <c r="DP125" i="46"/>
  <c r="DT125" i="46"/>
  <c r="DX125" i="46"/>
  <c r="EB125" i="46"/>
  <c r="EF125" i="46"/>
  <c r="EJ125" i="46"/>
  <c r="EN125" i="46"/>
  <c r="ER125" i="46"/>
  <c r="EV125" i="46"/>
  <c r="EZ125" i="46"/>
  <c r="FD125" i="46"/>
  <c r="FH125" i="46"/>
  <c r="FL125" i="46"/>
  <c r="FP125" i="46"/>
  <c r="FT125" i="46"/>
  <c r="FX125" i="46"/>
  <c r="GB125" i="46"/>
  <c r="GF125" i="46"/>
  <c r="GJ125" i="46"/>
  <c r="GN125" i="46"/>
  <c r="GR125" i="46"/>
  <c r="GV125" i="46"/>
  <c r="GZ125" i="46"/>
  <c r="HD125" i="46"/>
  <c r="HH125" i="46"/>
  <c r="HL125" i="46"/>
  <c r="HP125" i="46"/>
  <c r="HT125" i="46"/>
  <c r="HX125" i="46"/>
  <c r="IB125" i="46"/>
  <c r="IF125" i="46"/>
  <c r="IJ125" i="46"/>
  <c r="IN125" i="46"/>
  <c r="IR125" i="46"/>
  <c r="IV125" i="46"/>
  <c r="IZ125" i="46"/>
  <c r="JD125" i="46"/>
  <c r="JH125" i="46"/>
  <c r="JL125" i="46"/>
  <c r="JP125" i="46"/>
  <c r="JT125" i="46"/>
  <c r="JX125" i="46"/>
  <c r="KB125" i="46"/>
  <c r="KF125" i="46"/>
  <c r="I125" i="46"/>
  <c r="L126" i="46"/>
  <c r="P126" i="46"/>
  <c r="T126" i="46"/>
  <c r="X126" i="46"/>
  <c r="AB126" i="46"/>
  <c r="AF126" i="46"/>
  <c r="AJ126" i="46"/>
  <c r="AN126" i="46"/>
  <c r="AR126" i="46"/>
  <c r="AV126" i="46"/>
  <c r="AZ126" i="46"/>
  <c r="BD126" i="46"/>
  <c r="BH126" i="46"/>
  <c r="BL126" i="46"/>
  <c r="BP126" i="46"/>
  <c r="BT126" i="46"/>
  <c r="BX126" i="46"/>
  <c r="CB126" i="46"/>
  <c r="CF126" i="46"/>
  <c r="CJ126" i="46"/>
  <c r="CN126" i="46"/>
  <c r="CR126" i="46"/>
  <c r="CV126" i="46"/>
  <c r="CZ126" i="46"/>
  <c r="DD126" i="46"/>
  <c r="DH126" i="46"/>
  <c r="DL126" i="46"/>
  <c r="DP126" i="46"/>
  <c r="DT126" i="46"/>
  <c r="DX126" i="46"/>
  <c r="EB126" i="46"/>
  <c r="EF126" i="46"/>
  <c r="EJ126" i="46"/>
  <c r="EN126" i="46"/>
  <c r="ER126" i="46"/>
  <c r="EV126" i="46"/>
  <c r="EZ126" i="46"/>
  <c r="FD126" i="46"/>
  <c r="FH126" i="46"/>
  <c r="FL126" i="46"/>
  <c r="FP126" i="46"/>
  <c r="FT126" i="46"/>
  <c r="FX126" i="46"/>
  <c r="GB126" i="46"/>
  <c r="GF126" i="46"/>
  <c r="GJ126" i="46"/>
  <c r="GN126" i="46"/>
  <c r="GR126" i="46"/>
  <c r="GV126" i="46"/>
  <c r="GZ126" i="46"/>
  <c r="HD126" i="46"/>
  <c r="HH126" i="46"/>
  <c r="HL126" i="46"/>
  <c r="HP126" i="46"/>
  <c r="HT126" i="46"/>
  <c r="HX126" i="46"/>
  <c r="IB126" i="46"/>
  <c r="IF126" i="46"/>
  <c r="IJ126" i="46"/>
  <c r="IN126" i="46"/>
  <c r="IR126" i="46"/>
  <c r="IV126" i="46"/>
  <c r="IZ126" i="46"/>
  <c r="JD126" i="46"/>
  <c r="JH126" i="46"/>
  <c r="JL126" i="46"/>
  <c r="JP126" i="46"/>
  <c r="JT126" i="46"/>
  <c r="JX126" i="46"/>
  <c r="KB126" i="46"/>
  <c r="KF126" i="46"/>
  <c r="I126" i="46"/>
  <c r="L127" i="46"/>
  <c r="P127" i="46"/>
  <c r="T127" i="46"/>
  <c r="X127" i="46"/>
  <c r="AB127" i="46"/>
  <c r="AF127" i="46"/>
  <c r="AJ127" i="46"/>
  <c r="AN127" i="46"/>
  <c r="AR127" i="46"/>
  <c r="AV127" i="46"/>
  <c r="AZ127" i="46"/>
  <c r="BD127" i="46"/>
  <c r="BH127" i="46"/>
  <c r="BL127" i="46"/>
  <c r="BP127" i="46"/>
  <c r="BT127" i="46"/>
  <c r="BX127" i="46"/>
  <c r="CB127" i="46"/>
  <c r="CF127" i="46"/>
  <c r="CJ127" i="46"/>
  <c r="CN127" i="46"/>
  <c r="CR127" i="46"/>
  <c r="CV127" i="46"/>
  <c r="CZ127" i="46"/>
  <c r="DD127" i="46"/>
  <c r="DH127" i="46"/>
  <c r="DL127" i="46"/>
  <c r="DP127" i="46"/>
  <c r="DT127" i="46"/>
  <c r="DX127" i="46"/>
  <c r="EB127" i="46"/>
  <c r="EF127" i="46"/>
  <c r="EJ127" i="46"/>
  <c r="EN127" i="46"/>
  <c r="ER127" i="46"/>
  <c r="EV127" i="46"/>
  <c r="EZ127" i="46"/>
  <c r="FD127" i="46"/>
  <c r="FH127" i="46"/>
  <c r="FL127" i="46"/>
  <c r="FP127" i="46"/>
  <c r="FT127" i="46"/>
  <c r="FX127" i="46"/>
  <c r="GB127" i="46"/>
  <c r="GF127" i="46"/>
  <c r="GJ127" i="46"/>
  <c r="GN127" i="46"/>
  <c r="GR127" i="46"/>
  <c r="GV127" i="46"/>
  <c r="GZ127" i="46"/>
  <c r="HD127" i="46"/>
  <c r="HH127" i="46"/>
  <c r="HL127" i="46"/>
  <c r="HP127" i="46"/>
  <c r="HT127" i="46"/>
  <c r="HX127" i="46"/>
  <c r="IB127" i="46"/>
  <c r="IF127" i="46"/>
  <c r="IJ127" i="46"/>
  <c r="IN127" i="46"/>
  <c r="IR127" i="46"/>
  <c r="IV127" i="46"/>
  <c r="IZ127" i="46"/>
  <c r="JD127" i="46"/>
  <c r="JH127" i="46"/>
  <c r="JL127" i="46"/>
  <c r="JP127" i="46"/>
  <c r="JT127" i="46"/>
  <c r="JX127" i="46"/>
  <c r="KB127" i="46"/>
  <c r="KF127" i="46"/>
  <c r="I127" i="46"/>
  <c r="L128" i="46"/>
  <c r="P128" i="46"/>
  <c r="T128" i="46"/>
  <c r="X128" i="46"/>
  <c r="AB128" i="46"/>
  <c r="AF128" i="46"/>
  <c r="AJ128" i="46"/>
  <c r="AN128" i="46"/>
  <c r="AR128" i="46"/>
  <c r="AV128" i="46"/>
  <c r="AZ128" i="46"/>
  <c r="BD128" i="46"/>
  <c r="BH128" i="46"/>
  <c r="BL128" i="46"/>
  <c r="BP128" i="46"/>
  <c r="BT128" i="46"/>
  <c r="BX128" i="46"/>
  <c r="CB128" i="46"/>
  <c r="CF128" i="46"/>
  <c r="CJ128" i="46"/>
  <c r="CN128" i="46"/>
  <c r="CR128" i="46"/>
  <c r="CV128" i="46"/>
  <c r="CZ128" i="46"/>
  <c r="DD128" i="46"/>
  <c r="DH128" i="46"/>
  <c r="DL128" i="46"/>
  <c r="DP128" i="46"/>
  <c r="DT128" i="46"/>
  <c r="DX128" i="46"/>
  <c r="EB128" i="46"/>
  <c r="EF128" i="46"/>
  <c r="EJ128" i="46"/>
  <c r="EN128" i="46"/>
  <c r="ER128" i="46"/>
  <c r="EV128" i="46"/>
  <c r="EZ128" i="46"/>
  <c r="FD128" i="46"/>
  <c r="FH128" i="46"/>
  <c r="FL128" i="46"/>
  <c r="FP128" i="46"/>
  <c r="FT128" i="46"/>
  <c r="FX128" i="46"/>
  <c r="GB128" i="46"/>
  <c r="GF128" i="46"/>
  <c r="GJ128" i="46"/>
  <c r="GN128" i="46"/>
  <c r="GR128" i="46"/>
  <c r="GV128" i="46"/>
  <c r="GZ128" i="46"/>
  <c r="HD128" i="46"/>
  <c r="HH128" i="46"/>
  <c r="HL128" i="46"/>
  <c r="HP128" i="46"/>
  <c r="HT128" i="46"/>
  <c r="HX128" i="46"/>
  <c r="IB128" i="46"/>
  <c r="IF128" i="46"/>
  <c r="IJ128" i="46"/>
  <c r="IN128" i="46"/>
  <c r="IR128" i="46"/>
  <c r="IV128" i="46"/>
  <c r="IZ128" i="46"/>
  <c r="JD128" i="46"/>
  <c r="JH128" i="46"/>
  <c r="JL128" i="46"/>
  <c r="JP128" i="46"/>
  <c r="JT128" i="46"/>
  <c r="JX128" i="46"/>
  <c r="KB128" i="46"/>
  <c r="KF128" i="46"/>
  <c r="I128" i="46"/>
  <c r="L129" i="46"/>
  <c r="P129" i="46"/>
  <c r="T129" i="46"/>
  <c r="X129" i="46"/>
  <c r="AB129" i="46"/>
  <c r="AF129" i="46"/>
  <c r="AJ129" i="46"/>
  <c r="AN129" i="46"/>
  <c r="AR129" i="46"/>
  <c r="AV129" i="46"/>
  <c r="AZ129" i="46"/>
  <c r="BD129" i="46"/>
  <c r="BH129" i="46"/>
  <c r="BL129" i="46"/>
  <c r="BP129" i="46"/>
  <c r="BT129" i="46"/>
  <c r="BX129" i="46"/>
  <c r="CB129" i="46"/>
  <c r="CF129" i="46"/>
  <c r="CJ129" i="46"/>
  <c r="CN129" i="46"/>
  <c r="CR129" i="46"/>
  <c r="CV129" i="46"/>
  <c r="CZ129" i="46"/>
  <c r="DD129" i="46"/>
  <c r="DH129" i="46"/>
  <c r="DL129" i="46"/>
  <c r="DP129" i="46"/>
  <c r="DT129" i="46"/>
  <c r="DX129" i="46"/>
  <c r="EB129" i="46"/>
  <c r="EF129" i="46"/>
  <c r="EJ129" i="46"/>
  <c r="EN129" i="46"/>
  <c r="ER129" i="46"/>
  <c r="EV129" i="46"/>
  <c r="EZ129" i="46"/>
  <c r="FD129" i="46"/>
  <c r="FH129" i="46"/>
  <c r="FL129" i="46"/>
  <c r="FP129" i="46"/>
  <c r="FT129" i="46"/>
  <c r="FX129" i="46"/>
  <c r="GB129" i="46"/>
  <c r="GF129" i="46"/>
  <c r="GJ129" i="46"/>
  <c r="GN129" i="46"/>
  <c r="GR129" i="46"/>
  <c r="GV129" i="46"/>
  <c r="GZ129" i="46"/>
  <c r="HD129" i="46"/>
  <c r="HH129" i="46"/>
  <c r="HL129" i="46"/>
  <c r="HP129" i="46"/>
  <c r="HT129" i="46"/>
  <c r="HX129" i="46"/>
  <c r="IB129" i="46"/>
  <c r="IF129" i="46"/>
  <c r="IJ129" i="46"/>
  <c r="IN129" i="46"/>
  <c r="IR129" i="46"/>
  <c r="IV129" i="46"/>
  <c r="IZ129" i="46"/>
  <c r="JD129" i="46"/>
  <c r="JH129" i="46"/>
  <c r="JL129" i="46"/>
  <c r="JP129" i="46"/>
  <c r="JT129" i="46"/>
  <c r="JX129" i="46"/>
  <c r="KB129" i="46"/>
  <c r="KF129" i="46"/>
  <c r="I129" i="46"/>
  <c r="L130" i="46"/>
  <c r="P130" i="46"/>
  <c r="T130" i="46"/>
  <c r="X130" i="46"/>
  <c r="AB130" i="46"/>
  <c r="AF130" i="46"/>
  <c r="AJ130" i="46"/>
  <c r="AN130" i="46"/>
  <c r="AR130" i="46"/>
  <c r="AV130" i="46"/>
  <c r="AZ130" i="46"/>
  <c r="BD130" i="46"/>
  <c r="BH130" i="46"/>
  <c r="BL130" i="46"/>
  <c r="BP130" i="46"/>
  <c r="BT130" i="46"/>
  <c r="BX130" i="46"/>
  <c r="CB130" i="46"/>
  <c r="CF130" i="46"/>
  <c r="CJ130" i="46"/>
  <c r="CN130" i="46"/>
  <c r="CR130" i="46"/>
  <c r="CV130" i="46"/>
  <c r="CZ130" i="46"/>
  <c r="DD130" i="46"/>
  <c r="DH130" i="46"/>
  <c r="DL130" i="46"/>
  <c r="DP130" i="46"/>
  <c r="DT130" i="46"/>
  <c r="DX130" i="46"/>
  <c r="EB130" i="46"/>
  <c r="EF130" i="46"/>
  <c r="EJ130" i="46"/>
  <c r="EN130" i="46"/>
  <c r="ER130" i="46"/>
  <c r="EV130" i="46"/>
  <c r="EZ130" i="46"/>
  <c r="FD130" i="46"/>
  <c r="FH130" i="46"/>
  <c r="FL130" i="46"/>
  <c r="FP130" i="46"/>
  <c r="FT130" i="46"/>
  <c r="FX130" i="46"/>
  <c r="GB130" i="46"/>
  <c r="GF130" i="46"/>
  <c r="GJ130" i="46"/>
  <c r="GN130" i="46"/>
  <c r="GR130" i="46"/>
  <c r="GV130" i="46"/>
  <c r="GZ130" i="46"/>
  <c r="HD130" i="46"/>
  <c r="HH130" i="46"/>
  <c r="HL130" i="46"/>
  <c r="HP130" i="46"/>
  <c r="HT130" i="46"/>
  <c r="HX130" i="46"/>
  <c r="IB130" i="46"/>
  <c r="IF130" i="46"/>
  <c r="IJ130" i="46"/>
  <c r="IN130" i="46"/>
  <c r="IR130" i="46"/>
  <c r="IV130" i="46"/>
  <c r="IZ130" i="46"/>
  <c r="JD130" i="46"/>
  <c r="JH130" i="46"/>
  <c r="JL130" i="46"/>
  <c r="JP130" i="46"/>
  <c r="JT130" i="46"/>
  <c r="JX130" i="46"/>
  <c r="KB130" i="46"/>
  <c r="KF130" i="46"/>
  <c r="I130" i="46"/>
  <c r="L131" i="46"/>
  <c r="P131" i="46"/>
  <c r="T131" i="46"/>
  <c r="X131" i="46"/>
  <c r="AB131" i="46"/>
  <c r="AF131" i="46"/>
  <c r="AJ131" i="46"/>
  <c r="AN131" i="46"/>
  <c r="AR131" i="46"/>
  <c r="AV131" i="46"/>
  <c r="AZ131" i="46"/>
  <c r="BD131" i="46"/>
  <c r="BH131" i="46"/>
  <c r="BL131" i="46"/>
  <c r="BP131" i="46"/>
  <c r="BT131" i="46"/>
  <c r="BX131" i="46"/>
  <c r="CB131" i="46"/>
  <c r="CF131" i="46"/>
  <c r="CJ131" i="46"/>
  <c r="CN131" i="46"/>
  <c r="CR131" i="46"/>
  <c r="CV131" i="46"/>
  <c r="CZ131" i="46"/>
  <c r="DD131" i="46"/>
  <c r="DH131" i="46"/>
  <c r="DL131" i="46"/>
  <c r="DP131" i="46"/>
  <c r="DT131" i="46"/>
  <c r="DX131" i="46"/>
  <c r="EB131" i="46"/>
  <c r="EF131" i="46"/>
  <c r="EJ131" i="46"/>
  <c r="EN131" i="46"/>
  <c r="ER131" i="46"/>
  <c r="EV131" i="46"/>
  <c r="EZ131" i="46"/>
  <c r="FD131" i="46"/>
  <c r="FH131" i="46"/>
  <c r="FL131" i="46"/>
  <c r="FP131" i="46"/>
  <c r="FT131" i="46"/>
  <c r="FX131" i="46"/>
  <c r="GB131" i="46"/>
  <c r="GF131" i="46"/>
  <c r="GJ131" i="46"/>
  <c r="GN131" i="46"/>
  <c r="GR131" i="46"/>
  <c r="GV131" i="46"/>
  <c r="GZ131" i="46"/>
  <c r="HD131" i="46"/>
  <c r="HH131" i="46"/>
  <c r="HL131" i="46"/>
  <c r="HP131" i="46"/>
  <c r="HT131" i="46"/>
  <c r="HX131" i="46"/>
  <c r="IB131" i="46"/>
  <c r="IF131" i="46"/>
  <c r="IJ131" i="46"/>
  <c r="IN131" i="46"/>
  <c r="IR131" i="46"/>
  <c r="IV131" i="46"/>
  <c r="IZ131" i="46"/>
  <c r="JD131" i="46"/>
  <c r="JH131" i="46"/>
  <c r="JL131" i="46"/>
  <c r="JP131" i="46"/>
  <c r="JT131" i="46"/>
  <c r="JX131" i="46"/>
  <c r="KB131" i="46"/>
  <c r="KF131" i="46"/>
  <c r="I131" i="46"/>
  <c r="L133" i="46"/>
  <c r="P133" i="46"/>
  <c r="T133" i="46"/>
  <c r="X133" i="46"/>
  <c r="AB133" i="46"/>
  <c r="AF133" i="46"/>
  <c r="AJ133" i="46"/>
  <c r="AN133" i="46"/>
  <c r="AR133" i="46"/>
  <c r="AV133" i="46"/>
  <c r="AZ133" i="46"/>
  <c r="BD133" i="46"/>
  <c r="BH133" i="46"/>
  <c r="BL133" i="46"/>
  <c r="BP133" i="46"/>
  <c r="BT133" i="46"/>
  <c r="BX133" i="46"/>
  <c r="CB133" i="46"/>
  <c r="CF133" i="46"/>
  <c r="CJ133" i="46"/>
  <c r="CN133" i="46"/>
  <c r="CR133" i="46"/>
  <c r="CV133" i="46"/>
  <c r="CZ133" i="46"/>
  <c r="DD133" i="46"/>
  <c r="DH133" i="46"/>
  <c r="DL133" i="46"/>
  <c r="DP133" i="46"/>
  <c r="DT133" i="46"/>
  <c r="DX133" i="46"/>
  <c r="EB133" i="46"/>
  <c r="EF133" i="46"/>
  <c r="EJ133" i="46"/>
  <c r="EN133" i="46"/>
  <c r="ER133" i="46"/>
  <c r="EV133" i="46"/>
  <c r="EZ133" i="46"/>
  <c r="FD133" i="46"/>
  <c r="FH133" i="46"/>
  <c r="FL133" i="46"/>
  <c r="FP133" i="46"/>
  <c r="FT133" i="46"/>
  <c r="FX133" i="46"/>
  <c r="GB133" i="46"/>
  <c r="GF133" i="46"/>
  <c r="GJ133" i="46"/>
  <c r="GN133" i="46"/>
  <c r="GR133" i="46"/>
  <c r="GV133" i="46"/>
  <c r="GZ133" i="46"/>
  <c r="HD133" i="46"/>
  <c r="HH133" i="46"/>
  <c r="HL133" i="46"/>
  <c r="HP133" i="46"/>
  <c r="HT133" i="46"/>
  <c r="HX133" i="46"/>
  <c r="IB133" i="46"/>
  <c r="IF133" i="46"/>
  <c r="IJ133" i="46"/>
  <c r="IN133" i="46"/>
  <c r="IR133" i="46"/>
  <c r="IV133" i="46"/>
  <c r="IZ133" i="46"/>
  <c r="JD133" i="46"/>
  <c r="JH133" i="46"/>
  <c r="JL133" i="46"/>
  <c r="JP133" i="46"/>
  <c r="JT133" i="46"/>
  <c r="JX133" i="46"/>
  <c r="KB133" i="46"/>
  <c r="KF133" i="46"/>
  <c r="I133" i="46"/>
  <c r="L134" i="46"/>
  <c r="P134" i="46"/>
  <c r="T134" i="46"/>
  <c r="X134" i="46"/>
  <c r="AB134" i="46"/>
  <c r="AF134" i="46"/>
  <c r="AJ134" i="46"/>
  <c r="AN134" i="46"/>
  <c r="AR134" i="46"/>
  <c r="AV134" i="46"/>
  <c r="AZ134" i="46"/>
  <c r="BD134" i="46"/>
  <c r="BH134" i="46"/>
  <c r="BL134" i="46"/>
  <c r="BP134" i="46"/>
  <c r="BT134" i="46"/>
  <c r="BX134" i="46"/>
  <c r="CB134" i="46"/>
  <c r="CF134" i="46"/>
  <c r="CJ134" i="46"/>
  <c r="CN134" i="46"/>
  <c r="CR134" i="46"/>
  <c r="CV134" i="46"/>
  <c r="CZ134" i="46"/>
  <c r="DD134" i="46"/>
  <c r="DH134" i="46"/>
  <c r="DL134" i="46"/>
  <c r="DP134" i="46"/>
  <c r="DT134" i="46"/>
  <c r="DX134" i="46"/>
  <c r="EB134" i="46"/>
  <c r="EF134" i="46"/>
  <c r="EJ134" i="46"/>
  <c r="EN134" i="46"/>
  <c r="ER134" i="46"/>
  <c r="EV134" i="46"/>
  <c r="EZ134" i="46"/>
  <c r="FD134" i="46"/>
  <c r="FH134" i="46"/>
  <c r="FL134" i="46"/>
  <c r="FP134" i="46"/>
  <c r="FT134" i="46"/>
  <c r="FX134" i="46"/>
  <c r="GB134" i="46"/>
  <c r="GF134" i="46"/>
  <c r="GJ134" i="46"/>
  <c r="GN134" i="46"/>
  <c r="GR134" i="46"/>
  <c r="GV134" i="46"/>
  <c r="GZ134" i="46"/>
  <c r="HD134" i="46"/>
  <c r="HH134" i="46"/>
  <c r="HL134" i="46"/>
  <c r="HP134" i="46"/>
  <c r="HT134" i="46"/>
  <c r="HX134" i="46"/>
  <c r="IB134" i="46"/>
  <c r="IF134" i="46"/>
  <c r="IJ134" i="46"/>
  <c r="IN134" i="46"/>
  <c r="IR134" i="46"/>
  <c r="IV134" i="46"/>
  <c r="IZ134" i="46"/>
  <c r="JD134" i="46"/>
  <c r="JH134" i="46"/>
  <c r="JL134" i="46"/>
  <c r="JP134" i="46"/>
  <c r="JT134" i="46"/>
  <c r="JX134" i="46"/>
  <c r="KB134" i="46"/>
  <c r="KF134" i="46"/>
  <c r="I134" i="46"/>
  <c r="L135" i="46"/>
  <c r="P135" i="46"/>
  <c r="T135" i="46"/>
  <c r="X135" i="46"/>
  <c r="AB135" i="46"/>
  <c r="AF135" i="46"/>
  <c r="AJ135" i="46"/>
  <c r="AN135" i="46"/>
  <c r="AR135" i="46"/>
  <c r="AV135" i="46"/>
  <c r="AZ135" i="46"/>
  <c r="BD135" i="46"/>
  <c r="BH135" i="46"/>
  <c r="BL135" i="46"/>
  <c r="BP135" i="46"/>
  <c r="BT135" i="46"/>
  <c r="BX135" i="46"/>
  <c r="CB135" i="46"/>
  <c r="CF135" i="46"/>
  <c r="CJ135" i="46"/>
  <c r="CN135" i="46"/>
  <c r="CR135" i="46"/>
  <c r="CV135" i="46"/>
  <c r="CZ135" i="46"/>
  <c r="DD135" i="46"/>
  <c r="DH135" i="46"/>
  <c r="DL135" i="46"/>
  <c r="DP135" i="46"/>
  <c r="DT135" i="46"/>
  <c r="DX135" i="46"/>
  <c r="EB135" i="46"/>
  <c r="EF135" i="46"/>
  <c r="EJ135" i="46"/>
  <c r="EN135" i="46"/>
  <c r="ER135" i="46"/>
  <c r="EV135" i="46"/>
  <c r="EZ135" i="46"/>
  <c r="FD135" i="46"/>
  <c r="FH135" i="46"/>
  <c r="FL135" i="46"/>
  <c r="FP135" i="46"/>
  <c r="FT135" i="46"/>
  <c r="FX135" i="46"/>
  <c r="GB135" i="46"/>
  <c r="GF135" i="46"/>
  <c r="GJ135" i="46"/>
  <c r="GN135" i="46"/>
  <c r="GR135" i="46"/>
  <c r="GV135" i="46"/>
  <c r="GZ135" i="46"/>
  <c r="HD135" i="46"/>
  <c r="HH135" i="46"/>
  <c r="HL135" i="46"/>
  <c r="HP135" i="46"/>
  <c r="HT135" i="46"/>
  <c r="HX135" i="46"/>
  <c r="IB135" i="46"/>
  <c r="IF135" i="46"/>
  <c r="IJ135" i="46"/>
  <c r="IN135" i="46"/>
  <c r="IR135" i="46"/>
  <c r="IV135" i="46"/>
  <c r="IZ135" i="46"/>
  <c r="JD135" i="46"/>
  <c r="JH135" i="46"/>
  <c r="JL135" i="46"/>
  <c r="JP135" i="46"/>
  <c r="JT135" i="46"/>
  <c r="JX135" i="46"/>
  <c r="KB135" i="46"/>
  <c r="KF135" i="46"/>
  <c r="I135" i="46"/>
  <c r="L136" i="46"/>
  <c r="P136" i="46"/>
  <c r="T136" i="46"/>
  <c r="X136" i="46"/>
  <c r="AB136" i="46"/>
  <c r="AF136" i="46"/>
  <c r="AJ136" i="46"/>
  <c r="AN136" i="46"/>
  <c r="AR136" i="46"/>
  <c r="AV136" i="46"/>
  <c r="AZ136" i="46"/>
  <c r="BD136" i="46"/>
  <c r="BH136" i="46"/>
  <c r="BL136" i="46"/>
  <c r="BP136" i="46"/>
  <c r="BT136" i="46"/>
  <c r="BX136" i="46"/>
  <c r="CB136" i="46"/>
  <c r="CF136" i="46"/>
  <c r="CJ136" i="46"/>
  <c r="CN136" i="46"/>
  <c r="CR136" i="46"/>
  <c r="CV136" i="46"/>
  <c r="CZ136" i="46"/>
  <c r="DD136" i="46"/>
  <c r="DH136" i="46"/>
  <c r="DL136" i="46"/>
  <c r="DP136" i="46"/>
  <c r="DT136" i="46"/>
  <c r="DX136" i="46"/>
  <c r="EB136" i="46"/>
  <c r="EF136" i="46"/>
  <c r="EJ136" i="46"/>
  <c r="EN136" i="46"/>
  <c r="ER136" i="46"/>
  <c r="EV136" i="46"/>
  <c r="EZ136" i="46"/>
  <c r="FD136" i="46"/>
  <c r="FH136" i="46"/>
  <c r="FL136" i="46"/>
  <c r="FP136" i="46"/>
  <c r="FT136" i="46"/>
  <c r="FX136" i="46"/>
  <c r="GB136" i="46"/>
  <c r="GF136" i="46"/>
  <c r="GJ136" i="46"/>
  <c r="GN136" i="46"/>
  <c r="GR136" i="46"/>
  <c r="GV136" i="46"/>
  <c r="GZ136" i="46"/>
  <c r="HD136" i="46"/>
  <c r="HH136" i="46"/>
  <c r="HL136" i="46"/>
  <c r="HP136" i="46"/>
  <c r="HT136" i="46"/>
  <c r="HX136" i="46"/>
  <c r="IB136" i="46"/>
  <c r="IF136" i="46"/>
  <c r="IJ136" i="46"/>
  <c r="IN136" i="46"/>
  <c r="IR136" i="46"/>
  <c r="IV136" i="46"/>
  <c r="IZ136" i="46"/>
  <c r="JD136" i="46"/>
  <c r="JH136" i="46"/>
  <c r="JL136" i="46"/>
  <c r="JP136" i="46"/>
  <c r="JT136" i="46"/>
  <c r="JX136" i="46"/>
  <c r="KB136" i="46"/>
  <c r="KF136" i="46"/>
  <c r="I136" i="46"/>
  <c r="L137" i="46"/>
  <c r="P137" i="46"/>
  <c r="T137" i="46"/>
  <c r="X137" i="46"/>
  <c r="AB137" i="46"/>
  <c r="AF137" i="46"/>
  <c r="AJ137" i="46"/>
  <c r="AN137" i="46"/>
  <c r="AR137" i="46"/>
  <c r="AV137" i="46"/>
  <c r="AZ137" i="46"/>
  <c r="BD137" i="46"/>
  <c r="BH137" i="46"/>
  <c r="BL137" i="46"/>
  <c r="BP137" i="46"/>
  <c r="BT137" i="46"/>
  <c r="BX137" i="46"/>
  <c r="CB137" i="46"/>
  <c r="CF137" i="46"/>
  <c r="CJ137" i="46"/>
  <c r="CN137" i="46"/>
  <c r="CR137" i="46"/>
  <c r="CV137" i="46"/>
  <c r="CZ137" i="46"/>
  <c r="DD137" i="46"/>
  <c r="DH137" i="46"/>
  <c r="DL137" i="46"/>
  <c r="DP137" i="46"/>
  <c r="DT137" i="46"/>
  <c r="DX137" i="46"/>
  <c r="EB137" i="46"/>
  <c r="EF137" i="46"/>
  <c r="EJ137" i="46"/>
  <c r="EN137" i="46"/>
  <c r="ER137" i="46"/>
  <c r="EV137" i="46"/>
  <c r="EZ137" i="46"/>
  <c r="FD137" i="46"/>
  <c r="FH137" i="46"/>
  <c r="FL137" i="46"/>
  <c r="FP137" i="46"/>
  <c r="FT137" i="46"/>
  <c r="FX137" i="46"/>
  <c r="GB137" i="46"/>
  <c r="GF137" i="46"/>
  <c r="GJ137" i="46"/>
  <c r="GN137" i="46"/>
  <c r="GR137" i="46"/>
  <c r="GV137" i="46"/>
  <c r="GZ137" i="46"/>
  <c r="HD137" i="46"/>
  <c r="HH137" i="46"/>
  <c r="HL137" i="46"/>
  <c r="HP137" i="46"/>
  <c r="HT137" i="46"/>
  <c r="HX137" i="46"/>
  <c r="IB137" i="46"/>
  <c r="IF137" i="46"/>
  <c r="IJ137" i="46"/>
  <c r="IN137" i="46"/>
  <c r="IR137" i="46"/>
  <c r="IV137" i="46"/>
  <c r="IZ137" i="46"/>
  <c r="JD137" i="46"/>
  <c r="JH137" i="46"/>
  <c r="JL137" i="46"/>
  <c r="JP137" i="46"/>
  <c r="JT137" i="46"/>
  <c r="JX137" i="46"/>
  <c r="KB137" i="46"/>
  <c r="KF137" i="46"/>
  <c r="I137" i="46"/>
  <c r="L138" i="46"/>
  <c r="P138" i="46"/>
  <c r="T138" i="46"/>
  <c r="X138" i="46"/>
  <c r="AB138" i="46"/>
  <c r="AF138" i="46"/>
  <c r="AJ138" i="46"/>
  <c r="AN138" i="46"/>
  <c r="AR138" i="46"/>
  <c r="AV138" i="46"/>
  <c r="AZ138" i="46"/>
  <c r="BD138" i="46"/>
  <c r="BH138" i="46"/>
  <c r="BL138" i="46"/>
  <c r="BP138" i="46"/>
  <c r="BT138" i="46"/>
  <c r="BX138" i="46"/>
  <c r="CB138" i="46"/>
  <c r="CF138" i="46"/>
  <c r="CJ138" i="46"/>
  <c r="CN138" i="46"/>
  <c r="CR138" i="46"/>
  <c r="CV138" i="46"/>
  <c r="CZ138" i="46"/>
  <c r="DD138" i="46"/>
  <c r="DH138" i="46"/>
  <c r="DL138" i="46"/>
  <c r="DP138" i="46"/>
  <c r="DT138" i="46"/>
  <c r="DX138" i="46"/>
  <c r="EB138" i="46"/>
  <c r="EF138" i="46"/>
  <c r="EJ138" i="46"/>
  <c r="EN138" i="46"/>
  <c r="ER138" i="46"/>
  <c r="EV138" i="46"/>
  <c r="EZ138" i="46"/>
  <c r="FD138" i="46"/>
  <c r="FH138" i="46"/>
  <c r="FL138" i="46"/>
  <c r="FP138" i="46"/>
  <c r="FT138" i="46"/>
  <c r="FX138" i="46"/>
  <c r="GB138" i="46"/>
  <c r="GF138" i="46"/>
  <c r="GJ138" i="46"/>
  <c r="GN138" i="46"/>
  <c r="GR138" i="46"/>
  <c r="GV138" i="46"/>
  <c r="GZ138" i="46"/>
  <c r="HD138" i="46"/>
  <c r="HH138" i="46"/>
  <c r="HL138" i="46"/>
  <c r="HP138" i="46"/>
  <c r="HT138" i="46"/>
  <c r="HX138" i="46"/>
  <c r="IB138" i="46"/>
  <c r="IF138" i="46"/>
  <c r="IJ138" i="46"/>
  <c r="IN138" i="46"/>
  <c r="IR138" i="46"/>
  <c r="IV138" i="46"/>
  <c r="IZ138" i="46"/>
  <c r="JD138" i="46"/>
  <c r="JH138" i="46"/>
  <c r="JL138" i="46"/>
  <c r="JP138" i="46"/>
  <c r="JT138" i="46"/>
  <c r="JX138" i="46"/>
  <c r="KB138" i="46"/>
  <c r="KF138" i="46"/>
  <c r="I138" i="46"/>
  <c r="L139" i="46"/>
  <c r="P139" i="46"/>
  <c r="T139" i="46"/>
  <c r="X139" i="46"/>
  <c r="AB139" i="46"/>
  <c r="AF139" i="46"/>
  <c r="AJ139" i="46"/>
  <c r="AN139" i="46"/>
  <c r="AR139" i="46"/>
  <c r="AV139" i="46"/>
  <c r="AZ139" i="46"/>
  <c r="BD139" i="46"/>
  <c r="BH139" i="46"/>
  <c r="BL139" i="46"/>
  <c r="BP139" i="46"/>
  <c r="BT139" i="46"/>
  <c r="BX139" i="46"/>
  <c r="CB139" i="46"/>
  <c r="CF139" i="46"/>
  <c r="CJ139" i="46"/>
  <c r="CN139" i="46"/>
  <c r="CR139" i="46"/>
  <c r="CV139" i="46"/>
  <c r="CZ139" i="46"/>
  <c r="DD139" i="46"/>
  <c r="DH139" i="46"/>
  <c r="DL139" i="46"/>
  <c r="DP139" i="46"/>
  <c r="DT139" i="46"/>
  <c r="DX139" i="46"/>
  <c r="EB139" i="46"/>
  <c r="EF139" i="46"/>
  <c r="EJ139" i="46"/>
  <c r="EN139" i="46"/>
  <c r="ER139" i="46"/>
  <c r="EV139" i="46"/>
  <c r="EZ139" i="46"/>
  <c r="FD139" i="46"/>
  <c r="FH139" i="46"/>
  <c r="FL139" i="46"/>
  <c r="FP139" i="46"/>
  <c r="FT139" i="46"/>
  <c r="FX139" i="46"/>
  <c r="GB139" i="46"/>
  <c r="GF139" i="46"/>
  <c r="GJ139" i="46"/>
  <c r="GN139" i="46"/>
  <c r="GR139" i="46"/>
  <c r="GV139" i="46"/>
  <c r="GZ139" i="46"/>
  <c r="HD139" i="46"/>
  <c r="HH139" i="46"/>
  <c r="HL139" i="46"/>
  <c r="HP139" i="46"/>
  <c r="HT139" i="46"/>
  <c r="HX139" i="46"/>
  <c r="IB139" i="46"/>
  <c r="IF139" i="46"/>
  <c r="IJ139" i="46"/>
  <c r="IN139" i="46"/>
  <c r="IR139" i="46"/>
  <c r="IV139" i="46"/>
  <c r="IZ139" i="46"/>
  <c r="JD139" i="46"/>
  <c r="JH139" i="46"/>
  <c r="JL139" i="46"/>
  <c r="JP139" i="46"/>
  <c r="JT139" i="46"/>
  <c r="JX139" i="46"/>
  <c r="KB139" i="46"/>
  <c r="KF139" i="46"/>
  <c r="I139" i="46"/>
  <c r="L140" i="46"/>
  <c r="P140" i="46"/>
  <c r="T140" i="46"/>
  <c r="X140" i="46"/>
  <c r="AB140" i="46"/>
  <c r="AF140" i="46"/>
  <c r="AJ140" i="46"/>
  <c r="AN140" i="46"/>
  <c r="AR140" i="46"/>
  <c r="AV140" i="46"/>
  <c r="AZ140" i="46"/>
  <c r="BD140" i="46"/>
  <c r="BH140" i="46"/>
  <c r="BL140" i="46"/>
  <c r="BP140" i="46"/>
  <c r="BT140" i="46"/>
  <c r="BX140" i="46"/>
  <c r="CB140" i="46"/>
  <c r="CF140" i="46"/>
  <c r="CJ140" i="46"/>
  <c r="CN140" i="46"/>
  <c r="CR140" i="46"/>
  <c r="CV140" i="46"/>
  <c r="CZ140" i="46"/>
  <c r="DD140" i="46"/>
  <c r="DH140" i="46"/>
  <c r="DL140" i="46"/>
  <c r="DP140" i="46"/>
  <c r="DT140" i="46"/>
  <c r="DX140" i="46"/>
  <c r="EB140" i="46"/>
  <c r="EF140" i="46"/>
  <c r="EJ140" i="46"/>
  <c r="EN140" i="46"/>
  <c r="ER140" i="46"/>
  <c r="EV140" i="46"/>
  <c r="EZ140" i="46"/>
  <c r="FD140" i="46"/>
  <c r="FH140" i="46"/>
  <c r="FL140" i="46"/>
  <c r="FP140" i="46"/>
  <c r="FT140" i="46"/>
  <c r="FX140" i="46"/>
  <c r="GB140" i="46"/>
  <c r="GF140" i="46"/>
  <c r="GJ140" i="46"/>
  <c r="GN140" i="46"/>
  <c r="GR140" i="46"/>
  <c r="GV140" i="46"/>
  <c r="GZ140" i="46"/>
  <c r="HD140" i="46"/>
  <c r="HH140" i="46"/>
  <c r="HL140" i="46"/>
  <c r="HP140" i="46"/>
  <c r="HT140" i="46"/>
  <c r="HX140" i="46"/>
  <c r="IB140" i="46"/>
  <c r="IF140" i="46"/>
  <c r="IJ140" i="46"/>
  <c r="IN140" i="46"/>
  <c r="IR140" i="46"/>
  <c r="IV140" i="46"/>
  <c r="IZ140" i="46"/>
  <c r="JD140" i="46"/>
  <c r="JH140" i="46"/>
  <c r="JL140" i="46"/>
  <c r="JP140" i="46"/>
  <c r="JT140" i="46"/>
  <c r="JX140" i="46"/>
  <c r="KB140" i="46"/>
  <c r="KF140" i="46"/>
  <c r="I140" i="46"/>
  <c r="L141" i="46"/>
  <c r="P141" i="46"/>
  <c r="T141" i="46"/>
  <c r="X141" i="46"/>
  <c r="AB141" i="46"/>
  <c r="AF141" i="46"/>
  <c r="AJ141" i="46"/>
  <c r="AN141" i="46"/>
  <c r="AR141" i="46"/>
  <c r="AV141" i="46"/>
  <c r="AZ141" i="46"/>
  <c r="BD141" i="46"/>
  <c r="BH141" i="46"/>
  <c r="BL141" i="46"/>
  <c r="BP141" i="46"/>
  <c r="BT141" i="46"/>
  <c r="BX141" i="46"/>
  <c r="CB141" i="46"/>
  <c r="CF141" i="46"/>
  <c r="CJ141" i="46"/>
  <c r="CN141" i="46"/>
  <c r="CR141" i="46"/>
  <c r="CV141" i="46"/>
  <c r="CZ141" i="46"/>
  <c r="DD141" i="46"/>
  <c r="DH141" i="46"/>
  <c r="DL141" i="46"/>
  <c r="DP141" i="46"/>
  <c r="DT141" i="46"/>
  <c r="DX141" i="46"/>
  <c r="EB141" i="46"/>
  <c r="EF141" i="46"/>
  <c r="EJ141" i="46"/>
  <c r="EN141" i="46"/>
  <c r="ER141" i="46"/>
  <c r="EV141" i="46"/>
  <c r="EZ141" i="46"/>
  <c r="FD141" i="46"/>
  <c r="FH141" i="46"/>
  <c r="FL141" i="46"/>
  <c r="FP141" i="46"/>
  <c r="FT141" i="46"/>
  <c r="FX141" i="46"/>
  <c r="GB141" i="46"/>
  <c r="GF141" i="46"/>
  <c r="GJ141" i="46"/>
  <c r="GN141" i="46"/>
  <c r="GR141" i="46"/>
  <c r="GV141" i="46"/>
  <c r="GZ141" i="46"/>
  <c r="HD141" i="46"/>
  <c r="HH141" i="46"/>
  <c r="HL141" i="46"/>
  <c r="HP141" i="46"/>
  <c r="HT141" i="46"/>
  <c r="HX141" i="46"/>
  <c r="IB141" i="46"/>
  <c r="IF141" i="46"/>
  <c r="IJ141" i="46"/>
  <c r="IN141" i="46"/>
  <c r="IR141" i="46"/>
  <c r="IV141" i="46"/>
  <c r="IZ141" i="46"/>
  <c r="JD141" i="46"/>
  <c r="JH141" i="46"/>
  <c r="JL141" i="46"/>
  <c r="JP141" i="46"/>
  <c r="JT141" i="46"/>
  <c r="JX141" i="46"/>
  <c r="KB141" i="46"/>
  <c r="KF141" i="46"/>
  <c r="I141" i="46"/>
  <c r="L142" i="46"/>
  <c r="P142" i="46"/>
  <c r="T142" i="46"/>
  <c r="X142" i="46"/>
  <c r="AB142" i="46"/>
  <c r="AF142" i="46"/>
  <c r="AJ142" i="46"/>
  <c r="AN142" i="46"/>
  <c r="AR142" i="46"/>
  <c r="AV142" i="46"/>
  <c r="AZ142" i="46"/>
  <c r="BD142" i="46"/>
  <c r="BH142" i="46"/>
  <c r="BL142" i="46"/>
  <c r="BP142" i="46"/>
  <c r="BT142" i="46"/>
  <c r="BX142" i="46"/>
  <c r="CB142" i="46"/>
  <c r="CF142" i="46"/>
  <c r="CJ142" i="46"/>
  <c r="CN142" i="46"/>
  <c r="CR142" i="46"/>
  <c r="CV142" i="46"/>
  <c r="CZ142" i="46"/>
  <c r="DD142" i="46"/>
  <c r="DH142" i="46"/>
  <c r="DL142" i="46"/>
  <c r="DP142" i="46"/>
  <c r="DT142" i="46"/>
  <c r="DX142" i="46"/>
  <c r="EB142" i="46"/>
  <c r="EF142" i="46"/>
  <c r="EJ142" i="46"/>
  <c r="EN142" i="46"/>
  <c r="ER142" i="46"/>
  <c r="EV142" i="46"/>
  <c r="EZ142" i="46"/>
  <c r="FD142" i="46"/>
  <c r="FH142" i="46"/>
  <c r="FL142" i="46"/>
  <c r="FP142" i="46"/>
  <c r="FT142" i="46"/>
  <c r="FX142" i="46"/>
  <c r="GB142" i="46"/>
  <c r="GF142" i="46"/>
  <c r="GJ142" i="46"/>
  <c r="GN142" i="46"/>
  <c r="GR142" i="46"/>
  <c r="GV142" i="46"/>
  <c r="GZ142" i="46"/>
  <c r="HD142" i="46"/>
  <c r="HH142" i="46"/>
  <c r="HL142" i="46"/>
  <c r="HP142" i="46"/>
  <c r="HT142" i="46"/>
  <c r="HX142" i="46"/>
  <c r="IB142" i="46"/>
  <c r="IF142" i="46"/>
  <c r="IJ142" i="46"/>
  <c r="IN142" i="46"/>
  <c r="IR142" i="46"/>
  <c r="IV142" i="46"/>
  <c r="IZ142" i="46"/>
  <c r="JD142" i="46"/>
  <c r="JH142" i="46"/>
  <c r="JL142" i="46"/>
  <c r="JP142" i="46"/>
  <c r="JT142" i="46"/>
  <c r="JX142" i="46"/>
  <c r="KB142" i="46"/>
  <c r="KF142" i="46"/>
  <c r="I142" i="46"/>
  <c r="L143" i="46"/>
  <c r="P143" i="46"/>
  <c r="T143" i="46"/>
  <c r="X143" i="46"/>
  <c r="AB143" i="46"/>
  <c r="AF143" i="46"/>
  <c r="AJ143" i="46"/>
  <c r="AN143" i="46"/>
  <c r="AR143" i="46"/>
  <c r="AV143" i="46"/>
  <c r="AZ143" i="46"/>
  <c r="BD143" i="46"/>
  <c r="BH143" i="46"/>
  <c r="BL143" i="46"/>
  <c r="BP143" i="46"/>
  <c r="BT143" i="46"/>
  <c r="BX143" i="46"/>
  <c r="CB143" i="46"/>
  <c r="CF143" i="46"/>
  <c r="CJ143" i="46"/>
  <c r="CN143" i="46"/>
  <c r="CR143" i="46"/>
  <c r="CV143" i="46"/>
  <c r="CZ143" i="46"/>
  <c r="DD143" i="46"/>
  <c r="DH143" i="46"/>
  <c r="DL143" i="46"/>
  <c r="DP143" i="46"/>
  <c r="DT143" i="46"/>
  <c r="DX143" i="46"/>
  <c r="EB143" i="46"/>
  <c r="EF143" i="46"/>
  <c r="EJ143" i="46"/>
  <c r="EN143" i="46"/>
  <c r="ER143" i="46"/>
  <c r="EV143" i="46"/>
  <c r="EZ143" i="46"/>
  <c r="FD143" i="46"/>
  <c r="FH143" i="46"/>
  <c r="FL143" i="46"/>
  <c r="FP143" i="46"/>
  <c r="FT143" i="46"/>
  <c r="FX143" i="46"/>
  <c r="GB143" i="46"/>
  <c r="GF143" i="46"/>
  <c r="GJ143" i="46"/>
  <c r="GN143" i="46"/>
  <c r="GR143" i="46"/>
  <c r="GV143" i="46"/>
  <c r="GZ143" i="46"/>
  <c r="HD143" i="46"/>
  <c r="HH143" i="46"/>
  <c r="HL143" i="46"/>
  <c r="HP143" i="46"/>
  <c r="HT143" i="46"/>
  <c r="HX143" i="46"/>
  <c r="IB143" i="46"/>
  <c r="IF143" i="46"/>
  <c r="IJ143" i="46"/>
  <c r="IN143" i="46"/>
  <c r="IR143" i="46"/>
  <c r="IV143" i="46"/>
  <c r="IZ143" i="46"/>
  <c r="JD143" i="46"/>
  <c r="JH143" i="46"/>
  <c r="JL143" i="46"/>
  <c r="JP143" i="46"/>
  <c r="JT143" i="46"/>
  <c r="JX143" i="46"/>
  <c r="KB143" i="46"/>
  <c r="KF143" i="46"/>
  <c r="I143" i="46"/>
  <c r="L144" i="46"/>
  <c r="P144" i="46"/>
  <c r="T144" i="46"/>
  <c r="X144" i="46"/>
  <c r="AB144" i="46"/>
  <c r="AF144" i="46"/>
  <c r="AJ144" i="46"/>
  <c r="AN144" i="46"/>
  <c r="AR144" i="46"/>
  <c r="AV144" i="46"/>
  <c r="AZ144" i="46"/>
  <c r="BD144" i="46"/>
  <c r="BH144" i="46"/>
  <c r="BL144" i="46"/>
  <c r="BP144" i="46"/>
  <c r="BT144" i="46"/>
  <c r="BX144" i="46"/>
  <c r="CB144" i="46"/>
  <c r="CF144" i="46"/>
  <c r="CJ144" i="46"/>
  <c r="CN144" i="46"/>
  <c r="CR144" i="46"/>
  <c r="CV144" i="46"/>
  <c r="CZ144" i="46"/>
  <c r="DD144" i="46"/>
  <c r="DH144" i="46"/>
  <c r="DL144" i="46"/>
  <c r="DP144" i="46"/>
  <c r="DT144" i="46"/>
  <c r="DX144" i="46"/>
  <c r="EB144" i="46"/>
  <c r="EF144" i="46"/>
  <c r="EJ144" i="46"/>
  <c r="EN144" i="46"/>
  <c r="ER144" i="46"/>
  <c r="EV144" i="46"/>
  <c r="EZ144" i="46"/>
  <c r="FD144" i="46"/>
  <c r="FH144" i="46"/>
  <c r="FL144" i="46"/>
  <c r="FP144" i="46"/>
  <c r="FT144" i="46"/>
  <c r="FX144" i="46"/>
  <c r="GB144" i="46"/>
  <c r="GF144" i="46"/>
  <c r="GJ144" i="46"/>
  <c r="GN144" i="46"/>
  <c r="GR144" i="46"/>
  <c r="GV144" i="46"/>
  <c r="GZ144" i="46"/>
  <c r="HD144" i="46"/>
  <c r="HH144" i="46"/>
  <c r="HL144" i="46"/>
  <c r="HP144" i="46"/>
  <c r="HT144" i="46"/>
  <c r="HX144" i="46"/>
  <c r="IB144" i="46"/>
  <c r="IF144" i="46"/>
  <c r="IJ144" i="46"/>
  <c r="IN144" i="46"/>
  <c r="IR144" i="46"/>
  <c r="IV144" i="46"/>
  <c r="IZ144" i="46"/>
  <c r="JD144" i="46"/>
  <c r="JH144" i="46"/>
  <c r="JL144" i="46"/>
  <c r="JP144" i="46"/>
  <c r="JT144" i="46"/>
  <c r="JX144" i="46"/>
  <c r="KB144" i="46"/>
  <c r="KF144" i="46"/>
  <c r="I144" i="46"/>
  <c r="L145" i="46"/>
  <c r="P145" i="46"/>
  <c r="T145" i="46"/>
  <c r="X145" i="46"/>
  <c r="AB145" i="46"/>
  <c r="AF145" i="46"/>
  <c r="AJ145" i="46"/>
  <c r="AN145" i="46"/>
  <c r="AR145" i="46"/>
  <c r="AV145" i="46"/>
  <c r="AZ145" i="46"/>
  <c r="BD145" i="46"/>
  <c r="BH145" i="46"/>
  <c r="BL145" i="46"/>
  <c r="BP145" i="46"/>
  <c r="BT145" i="46"/>
  <c r="BX145" i="46"/>
  <c r="CB145" i="46"/>
  <c r="CF145" i="46"/>
  <c r="CJ145" i="46"/>
  <c r="CN145" i="46"/>
  <c r="CR145" i="46"/>
  <c r="CV145" i="46"/>
  <c r="CZ145" i="46"/>
  <c r="DD145" i="46"/>
  <c r="DH145" i="46"/>
  <c r="DL145" i="46"/>
  <c r="DP145" i="46"/>
  <c r="DT145" i="46"/>
  <c r="DX145" i="46"/>
  <c r="EB145" i="46"/>
  <c r="EF145" i="46"/>
  <c r="EJ145" i="46"/>
  <c r="EN145" i="46"/>
  <c r="ER145" i="46"/>
  <c r="EV145" i="46"/>
  <c r="EZ145" i="46"/>
  <c r="FD145" i="46"/>
  <c r="FH145" i="46"/>
  <c r="FL145" i="46"/>
  <c r="FP145" i="46"/>
  <c r="FT145" i="46"/>
  <c r="FX145" i="46"/>
  <c r="GB145" i="46"/>
  <c r="GF145" i="46"/>
  <c r="GJ145" i="46"/>
  <c r="GN145" i="46"/>
  <c r="GR145" i="46"/>
  <c r="GV145" i="46"/>
  <c r="GZ145" i="46"/>
  <c r="HD145" i="46"/>
  <c r="HH145" i="46"/>
  <c r="HL145" i="46"/>
  <c r="HP145" i="46"/>
  <c r="HT145" i="46"/>
  <c r="HX145" i="46"/>
  <c r="IB145" i="46"/>
  <c r="IF145" i="46"/>
  <c r="IJ145" i="46"/>
  <c r="IN145" i="46"/>
  <c r="IR145" i="46"/>
  <c r="IV145" i="46"/>
  <c r="IZ145" i="46"/>
  <c r="JD145" i="46"/>
  <c r="JH145" i="46"/>
  <c r="JL145" i="46"/>
  <c r="JP145" i="46"/>
  <c r="JT145" i="46"/>
  <c r="JX145" i="46"/>
  <c r="KB145" i="46"/>
  <c r="KF145" i="46"/>
  <c r="I145" i="46"/>
  <c r="L146" i="46"/>
  <c r="P146" i="46"/>
  <c r="T146" i="46"/>
  <c r="X146" i="46"/>
  <c r="AB146" i="46"/>
  <c r="AF146" i="46"/>
  <c r="AJ146" i="46"/>
  <c r="AN146" i="46"/>
  <c r="AR146" i="46"/>
  <c r="AV146" i="46"/>
  <c r="AZ146" i="46"/>
  <c r="BD146" i="46"/>
  <c r="BH146" i="46"/>
  <c r="BL146" i="46"/>
  <c r="BP146" i="46"/>
  <c r="BT146" i="46"/>
  <c r="BX146" i="46"/>
  <c r="CB146" i="46"/>
  <c r="CF146" i="46"/>
  <c r="CJ146" i="46"/>
  <c r="CN146" i="46"/>
  <c r="CR146" i="46"/>
  <c r="CV146" i="46"/>
  <c r="CZ146" i="46"/>
  <c r="DD146" i="46"/>
  <c r="DH146" i="46"/>
  <c r="DL146" i="46"/>
  <c r="DP146" i="46"/>
  <c r="DT146" i="46"/>
  <c r="DX146" i="46"/>
  <c r="EB146" i="46"/>
  <c r="EF146" i="46"/>
  <c r="EJ146" i="46"/>
  <c r="EN146" i="46"/>
  <c r="ER146" i="46"/>
  <c r="EV146" i="46"/>
  <c r="EZ146" i="46"/>
  <c r="FD146" i="46"/>
  <c r="FH146" i="46"/>
  <c r="FL146" i="46"/>
  <c r="FP146" i="46"/>
  <c r="FT146" i="46"/>
  <c r="FX146" i="46"/>
  <c r="GB146" i="46"/>
  <c r="GF146" i="46"/>
  <c r="GJ146" i="46"/>
  <c r="GN146" i="46"/>
  <c r="GR146" i="46"/>
  <c r="GV146" i="46"/>
  <c r="GZ146" i="46"/>
  <c r="HD146" i="46"/>
  <c r="HH146" i="46"/>
  <c r="HL146" i="46"/>
  <c r="HP146" i="46"/>
  <c r="HT146" i="46"/>
  <c r="HX146" i="46"/>
  <c r="IB146" i="46"/>
  <c r="IF146" i="46"/>
  <c r="IJ146" i="46"/>
  <c r="IN146" i="46"/>
  <c r="IR146" i="46"/>
  <c r="IV146" i="46"/>
  <c r="IZ146" i="46"/>
  <c r="JD146" i="46"/>
  <c r="JH146" i="46"/>
  <c r="JL146" i="46"/>
  <c r="JP146" i="46"/>
  <c r="JT146" i="46"/>
  <c r="JX146" i="46"/>
  <c r="KB146" i="46"/>
  <c r="KF146" i="46"/>
  <c r="I146" i="46"/>
  <c r="L147" i="46"/>
  <c r="P147" i="46"/>
  <c r="T147" i="46"/>
  <c r="X147" i="46"/>
  <c r="AB147" i="46"/>
  <c r="AF147" i="46"/>
  <c r="AJ147" i="46"/>
  <c r="AN147" i="46"/>
  <c r="AR147" i="46"/>
  <c r="AV147" i="46"/>
  <c r="AZ147" i="46"/>
  <c r="BD147" i="46"/>
  <c r="BH147" i="46"/>
  <c r="BL147" i="46"/>
  <c r="BP147" i="46"/>
  <c r="BT147" i="46"/>
  <c r="BX147" i="46"/>
  <c r="CB147" i="46"/>
  <c r="CF147" i="46"/>
  <c r="CJ147" i="46"/>
  <c r="CN147" i="46"/>
  <c r="CR147" i="46"/>
  <c r="CV147" i="46"/>
  <c r="CZ147" i="46"/>
  <c r="DD147" i="46"/>
  <c r="DH147" i="46"/>
  <c r="DL147" i="46"/>
  <c r="DP147" i="46"/>
  <c r="DT147" i="46"/>
  <c r="DX147" i="46"/>
  <c r="EB147" i="46"/>
  <c r="EF147" i="46"/>
  <c r="EJ147" i="46"/>
  <c r="EN147" i="46"/>
  <c r="ER147" i="46"/>
  <c r="EV147" i="46"/>
  <c r="EZ147" i="46"/>
  <c r="FD147" i="46"/>
  <c r="FH147" i="46"/>
  <c r="FL147" i="46"/>
  <c r="FP147" i="46"/>
  <c r="FT147" i="46"/>
  <c r="FX147" i="46"/>
  <c r="GB147" i="46"/>
  <c r="GF147" i="46"/>
  <c r="GJ147" i="46"/>
  <c r="GN147" i="46"/>
  <c r="GR147" i="46"/>
  <c r="GV147" i="46"/>
  <c r="GZ147" i="46"/>
  <c r="HD147" i="46"/>
  <c r="HH147" i="46"/>
  <c r="HL147" i="46"/>
  <c r="HP147" i="46"/>
  <c r="HT147" i="46"/>
  <c r="HX147" i="46"/>
  <c r="IB147" i="46"/>
  <c r="IF147" i="46"/>
  <c r="IJ147" i="46"/>
  <c r="IN147" i="46"/>
  <c r="IR147" i="46"/>
  <c r="IV147" i="46"/>
  <c r="IZ147" i="46"/>
  <c r="JD147" i="46"/>
  <c r="JH147" i="46"/>
  <c r="JL147" i="46"/>
  <c r="JP147" i="46"/>
  <c r="JT147" i="46"/>
  <c r="JX147" i="46"/>
  <c r="KB147" i="46"/>
  <c r="KF147" i="46"/>
  <c r="I147" i="46"/>
  <c r="L148" i="46"/>
  <c r="P148" i="46"/>
  <c r="T148" i="46"/>
  <c r="X148" i="46"/>
  <c r="AB148" i="46"/>
  <c r="AF148" i="46"/>
  <c r="AJ148" i="46"/>
  <c r="AN148" i="46"/>
  <c r="AR148" i="46"/>
  <c r="AV148" i="46"/>
  <c r="AZ148" i="46"/>
  <c r="BD148" i="46"/>
  <c r="BH148" i="46"/>
  <c r="BL148" i="46"/>
  <c r="BP148" i="46"/>
  <c r="BT148" i="46"/>
  <c r="BX148" i="46"/>
  <c r="CB148" i="46"/>
  <c r="CF148" i="46"/>
  <c r="CJ148" i="46"/>
  <c r="CN148" i="46"/>
  <c r="CR148" i="46"/>
  <c r="CV148" i="46"/>
  <c r="CZ148" i="46"/>
  <c r="DD148" i="46"/>
  <c r="DH148" i="46"/>
  <c r="DL148" i="46"/>
  <c r="DP148" i="46"/>
  <c r="DT148" i="46"/>
  <c r="DX148" i="46"/>
  <c r="EB148" i="46"/>
  <c r="EF148" i="46"/>
  <c r="EJ148" i="46"/>
  <c r="EN148" i="46"/>
  <c r="ER148" i="46"/>
  <c r="EV148" i="46"/>
  <c r="EZ148" i="46"/>
  <c r="FD148" i="46"/>
  <c r="FH148" i="46"/>
  <c r="FL148" i="46"/>
  <c r="FP148" i="46"/>
  <c r="FT148" i="46"/>
  <c r="FX148" i="46"/>
  <c r="GB148" i="46"/>
  <c r="GF148" i="46"/>
  <c r="GJ148" i="46"/>
  <c r="GN148" i="46"/>
  <c r="GR148" i="46"/>
  <c r="GV148" i="46"/>
  <c r="GZ148" i="46"/>
  <c r="HD148" i="46"/>
  <c r="HH148" i="46"/>
  <c r="HL148" i="46"/>
  <c r="HP148" i="46"/>
  <c r="HT148" i="46"/>
  <c r="HX148" i="46"/>
  <c r="IB148" i="46"/>
  <c r="IF148" i="46"/>
  <c r="IJ148" i="46"/>
  <c r="IN148" i="46"/>
  <c r="IR148" i="46"/>
  <c r="IV148" i="46"/>
  <c r="IZ148" i="46"/>
  <c r="JD148" i="46"/>
  <c r="JH148" i="46"/>
  <c r="JL148" i="46"/>
  <c r="JP148" i="46"/>
  <c r="JT148" i="46"/>
  <c r="JX148" i="46"/>
  <c r="KB148" i="46"/>
  <c r="KF148" i="46"/>
  <c r="I148" i="46"/>
  <c r="L149" i="46"/>
  <c r="P149" i="46"/>
  <c r="T149" i="46"/>
  <c r="X149" i="46"/>
  <c r="AB149" i="46"/>
  <c r="AF149" i="46"/>
  <c r="AJ149" i="46"/>
  <c r="AN149" i="46"/>
  <c r="AR149" i="46"/>
  <c r="AV149" i="46"/>
  <c r="AZ149" i="46"/>
  <c r="BD149" i="46"/>
  <c r="BH149" i="46"/>
  <c r="BL149" i="46"/>
  <c r="BP149" i="46"/>
  <c r="BT149" i="46"/>
  <c r="BX149" i="46"/>
  <c r="CB149" i="46"/>
  <c r="CF149" i="46"/>
  <c r="CJ149" i="46"/>
  <c r="CN149" i="46"/>
  <c r="CR149" i="46"/>
  <c r="CV149" i="46"/>
  <c r="CZ149" i="46"/>
  <c r="DD149" i="46"/>
  <c r="DH149" i="46"/>
  <c r="DL149" i="46"/>
  <c r="DP149" i="46"/>
  <c r="DT149" i="46"/>
  <c r="DX149" i="46"/>
  <c r="EB149" i="46"/>
  <c r="EF149" i="46"/>
  <c r="EJ149" i="46"/>
  <c r="EN149" i="46"/>
  <c r="ER149" i="46"/>
  <c r="EV149" i="46"/>
  <c r="EZ149" i="46"/>
  <c r="FD149" i="46"/>
  <c r="FH149" i="46"/>
  <c r="FL149" i="46"/>
  <c r="FP149" i="46"/>
  <c r="FT149" i="46"/>
  <c r="FX149" i="46"/>
  <c r="GB149" i="46"/>
  <c r="GF149" i="46"/>
  <c r="GJ149" i="46"/>
  <c r="GN149" i="46"/>
  <c r="GR149" i="46"/>
  <c r="GV149" i="46"/>
  <c r="GZ149" i="46"/>
  <c r="HD149" i="46"/>
  <c r="HH149" i="46"/>
  <c r="HL149" i="46"/>
  <c r="HP149" i="46"/>
  <c r="HT149" i="46"/>
  <c r="HX149" i="46"/>
  <c r="IB149" i="46"/>
  <c r="IF149" i="46"/>
  <c r="IJ149" i="46"/>
  <c r="IN149" i="46"/>
  <c r="IR149" i="46"/>
  <c r="IV149" i="46"/>
  <c r="IZ149" i="46"/>
  <c r="JD149" i="46"/>
  <c r="JH149" i="46"/>
  <c r="JL149" i="46"/>
  <c r="JP149" i="46"/>
  <c r="JT149" i="46"/>
  <c r="JX149" i="46"/>
  <c r="KB149" i="46"/>
  <c r="KF149" i="46"/>
  <c r="I149" i="46"/>
  <c r="L150" i="46"/>
  <c r="P150" i="46"/>
  <c r="T150" i="46"/>
  <c r="X150" i="46"/>
  <c r="AB150" i="46"/>
  <c r="AF150" i="46"/>
  <c r="AJ150" i="46"/>
  <c r="AN150" i="46"/>
  <c r="AR150" i="46"/>
  <c r="AV150" i="46"/>
  <c r="AZ150" i="46"/>
  <c r="BD150" i="46"/>
  <c r="BH150" i="46"/>
  <c r="BL150" i="46"/>
  <c r="BP150" i="46"/>
  <c r="BT150" i="46"/>
  <c r="BX150" i="46"/>
  <c r="CB150" i="46"/>
  <c r="CF150" i="46"/>
  <c r="CJ150" i="46"/>
  <c r="CN150" i="46"/>
  <c r="CR150" i="46"/>
  <c r="CV150" i="46"/>
  <c r="CZ150" i="46"/>
  <c r="DD150" i="46"/>
  <c r="DH150" i="46"/>
  <c r="DL150" i="46"/>
  <c r="DP150" i="46"/>
  <c r="DT150" i="46"/>
  <c r="DX150" i="46"/>
  <c r="EB150" i="46"/>
  <c r="EF150" i="46"/>
  <c r="EJ150" i="46"/>
  <c r="EN150" i="46"/>
  <c r="ER150" i="46"/>
  <c r="EV150" i="46"/>
  <c r="EZ150" i="46"/>
  <c r="FD150" i="46"/>
  <c r="FH150" i="46"/>
  <c r="FL150" i="46"/>
  <c r="FP150" i="46"/>
  <c r="FT150" i="46"/>
  <c r="FX150" i="46"/>
  <c r="GB150" i="46"/>
  <c r="GF150" i="46"/>
  <c r="GJ150" i="46"/>
  <c r="GN150" i="46"/>
  <c r="GR150" i="46"/>
  <c r="GV150" i="46"/>
  <c r="GZ150" i="46"/>
  <c r="HD150" i="46"/>
  <c r="HH150" i="46"/>
  <c r="HL150" i="46"/>
  <c r="HP150" i="46"/>
  <c r="HT150" i="46"/>
  <c r="HX150" i="46"/>
  <c r="IB150" i="46"/>
  <c r="IF150" i="46"/>
  <c r="IJ150" i="46"/>
  <c r="IN150" i="46"/>
  <c r="IR150" i="46"/>
  <c r="IV150" i="46"/>
  <c r="IZ150" i="46"/>
  <c r="JD150" i="46"/>
  <c r="JH150" i="46"/>
  <c r="JL150" i="46"/>
  <c r="JP150" i="46"/>
  <c r="JT150" i="46"/>
  <c r="JX150" i="46"/>
  <c r="KB150" i="46"/>
  <c r="KF150" i="46"/>
  <c r="I150" i="46"/>
  <c r="L151" i="46"/>
  <c r="P151" i="46"/>
  <c r="T151" i="46"/>
  <c r="X151" i="46"/>
  <c r="AB151" i="46"/>
  <c r="AF151" i="46"/>
  <c r="AJ151" i="46"/>
  <c r="AN151" i="46"/>
  <c r="AR151" i="46"/>
  <c r="AV151" i="46"/>
  <c r="AZ151" i="46"/>
  <c r="BD151" i="46"/>
  <c r="BH151" i="46"/>
  <c r="BL151" i="46"/>
  <c r="BP151" i="46"/>
  <c r="BT151" i="46"/>
  <c r="BX151" i="46"/>
  <c r="CB151" i="46"/>
  <c r="CF151" i="46"/>
  <c r="CJ151" i="46"/>
  <c r="CN151" i="46"/>
  <c r="CR151" i="46"/>
  <c r="CV151" i="46"/>
  <c r="CZ151" i="46"/>
  <c r="DD151" i="46"/>
  <c r="DH151" i="46"/>
  <c r="DL151" i="46"/>
  <c r="DP151" i="46"/>
  <c r="DT151" i="46"/>
  <c r="DX151" i="46"/>
  <c r="EB151" i="46"/>
  <c r="EF151" i="46"/>
  <c r="EJ151" i="46"/>
  <c r="EN151" i="46"/>
  <c r="ER151" i="46"/>
  <c r="EV151" i="46"/>
  <c r="EZ151" i="46"/>
  <c r="FD151" i="46"/>
  <c r="FH151" i="46"/>
  <c r="FL151" i="46"/>
  <c r="FP151" i="46"/>
  <c r="FT151" i="46"/>
  <c r="FX151" i="46"/>
  <c r="GB151" i="46"/>
  <c r="GF151" i="46"/>
  <c r="GJ151" i="46"/>
  <c r="GN151" i="46"/>
  <c r="GR151" i="46"/>
  <c r="GV151" i="46"/>
  <c r="GZ151" i="46"/>
  <c r="HD151" i="46"/>
  <c r="HH151" i="46"/>
  <c r="HL151" i="46"/>
  <c r="HP151" i="46"/>
  <c r="HT151" i="46"/>
  <c r="HX151" i="46"/>
  <c r="IB151" i="46"/>
  <c r="IF151" i="46"/>
  <c r="IJ151" i="46"/>
  <c r="IN151" i="46"/>
  <c r="IR151" i="46"/>
  <c r="IV151" i="46"/>
  <c r="IZ151" i="46"/>
  <c r="JD151" i="46"/>
  <c r="JH151" i="46"/>
  <c r="JL151" i="46"/>
  <c r="JP151" i="46"/>
  <c r="JT151" i="46"/>
  <c r="JX151" i="46"/>
  <c r="KB151" i="46"/>
  <c r="KF151" i="46"/>
  <c r="I151" i="46"/>
  <c r="L152" i="46"/>
  <c r="P152" i="46"/>
  <c r="T152" i="46"/>
  <c r="X152" i="46"/>
  <c r="AB152" i="46"/>
  <c r="AF152" i="46"/>
  <c r="AJ152" i="46"/>
  <c r="AN152" i="46"/>
  <c r="AR152" i="46"/>
  <c r="AV152" i="46"/>
  <c r="AZ152" i="46"/>
  <c r="BD152" i="46"/>
  <c r="BH152" i="46"/>
  <c r="BL152" i="46"/>
  <c r="BP152" i="46"/>
  <c r="BT152" i="46"/>
  <c r="BX152" i="46"/>
  <c r="CB152" i="46"/>
  <c r="CF152" i="46"/>
  <c r="CJ152" i="46"/>
  <c r="CN152" i="46"/>
  <c r="CR152" i="46"/>
  <c r="CV152" i="46"/>
  <c r="CZ152" i="46"/>
  <c r="DD152" i="46"/>
  <c r="DH152" i="46"/>
  <c r="DL152" i="46"/>
  <c r="DP152" i="46"/>
  <c r="DT152" i="46"/>
  <c r="DX152" i="46"/>
  <c r="EB152" i="46"/>
  <c r="EF152" i="46"/>
  <c r="EJ152" i="46"/>
  <c r="EN152" i="46"/>
  <c r="ER152" i="46"/>
  <c r="EV152" i="46"/>
  <c r="EZ152" i="46"/>
  <c r="FD152" i="46"/>
  <c r="FH152" i="46"/>
  <c r="FL152" i="46"/>
  <c r="FP152" i="46"/>
  <c r="FT152" i="46"/>
  <c r="FX152" i="46"/>
  <c r="GB152" i="46"/>
  <c r="GF152" i="46"/>
  <c r="GJ152" i="46"/>
  <c r="GN152" i="46"/>
  <c r="GR152" i="46"/>
  <c r="GV152" i="46"/>
  <c r="GZ152" i="46"/>
  <c r="HD152" i="46"/>
  <c r="HH152" i="46"/>
  <c r="HL152" i="46"/>
  <c r="HP152" i="46"/>
  <c r="HT152" i="46"/>
  <c r="HX152" i="46"/>
  <c r="IB152" i="46"/>
  <c r="IF152" i="46"/>
  <c r="IJ152" i="46"/>
  <c r="IN152" i="46"/>
  <c r="IR152" i="46"/>
  <c r="IV152" i="46"/>
  <c r="IZ152" i="46"/>
  <c r="JD152" i="46"/>
  <c r="JH152" i="46"/>
  <c r="JL152" i="46"/>
  <c r="JP152" i="46"/>
  <c r="JT152" i="46"/>
  <c r="JX152" i="46"/>
  <c r="KB152" i="46"/>
  <c r="KF152" i="46"/>
  <c r="I152" i="46"/>
  <c r="L153" i="46"/>
  <c r="P153" i="46"/>
  <c r="T153" i="46"/>
  <c r="X153" i="46"/>
  <c r="AB153" i="46"/>
  <c r="AF153" i="46"/>
  <c r="AJ153" i="46"/>
  <c r="AN153" i="46"/>
  <c r="AR153" i="46"/>
  <c r="AV153" i="46"/>
  <c r="AZ153" i="46"/>
  <c r="BD153" i="46"/>
  <c r="BH153" i="46"/>
  <c r="BL153" i="46"/>
  <c r="BP153" i="46"/>
  <c r="BT153" i="46"/>
  <c r="BX153" i="46"/>
  <c r="CB153" i="46"/>
  <c r="CF153" i="46"/>
  <c r="CJ153" i="46"/>
  <c r="CN153" i="46"/>
  <c r="CR153" i="46"/>
  <c r="CV153" i="46"/>
  <c r="CZ153" i="46"/>
  <c r="DD153" i="46"/>
  <c r="DH153" i="46"/>
  <c r="DL153" i="46"/>
  <c r="DP153" i="46"/>
  <c r="DT153" i="46"/>
  <c r="DX153" i="46"/>
  <c r="EB153" i="46"/>
  <c r="EF153" i="46"/>
  <c r="EJ153" i="46"/>
  <c r="EN153" i="46"/>
  <c r="ER153" i="46"/>
  <c r="EV153" i="46"/>
  <c r="EZ153" i="46"/>
  <c r="FD153" i="46"/>
  <c r="FH153" i="46"/>
  <c r="FL153" i="46"/>
  <c r="FP153" i="46"/>
  <c r="FT153" i="46"/>
  <c r="FX153" i="46"/>
  <c r="GB153" i="46"/>
  <c r="GF153" i="46"/>
  <c r="GJ153" i="46"/>
  <c r="GN153" i="46"/>
  <c r="GR153" i="46"/>
  <c r="GV153" i="46"/>
  <c r="GZ153" i="46"/>
  <c r="HD153" i="46"/>
  <c r="HH153" i="46"/>
  <c r="HL153" i="46"/>
  <c r="HP153" i="46"/>
  <c r="HT153" i="46"/>
  <c r="HX153" i="46"/>
  <c r="IB153" i="46"/>
  <c r="IF153" i="46"/>
  <c r="IJ153" i="46"/>
  <c r="IN153" i="46"/>
  <c r="IR153" i="46"/>
  <c r="IV153" i="46"/>
  <c r="IZ153" i="46"/>
  <c r="JD153" i="46"/>
  <c r="JH153" i="46"/>
  <c r="JL153" i="46"/>
  <c r="JP153" i="46"/>
  <c r="JT153" i="46"/>
  <c r="JX153" i="46"/>
  <c r="KB153" i="46"/>
  <c r="KF153" i="46"/>
  <c r="I153" i="46"/>
  <c r="L154" i="46"/>
  <c r="P154" i="46"/>
  <c r="T154" i="46"/>
  <c r="X154" i="46"/>
  <c r="AB154" i="46"/>
  <c r="AF154" i="46"/>
  <c r="AJ154" i="46"/>
  <c r="AN154" i="46"/>
  <c r="AR154" i="46"/>
  <c r="AV154" i="46"/>
  <c r="AZ154" i="46"/>
  <c r="BD154" i="46"/>
  <c r="BH154" i="46"/>
  <c r="BL154" i="46"/>
  <c r="BP154" i="46"/>
  <c r="BT154" i="46"/>
  <c r="BX154" i="46"/>
  <c r="CB154" i="46"/>
  <c r="CF154" i="46"/>
  <c r="CJ154" i="46"/>
  <c r="CN154" i="46"/>
  <c r="CR154" i="46"/>
  <c r="CV154" i="46"/>
  <c r="CZ154" i="46"/>
  <c r="DD154" i="46"/>
  <c r="DH154" i="46"/>
  <c r="DL154" i="46"/>
  <c r="DP154" i="46"/>
  <c r="DT154" i="46"/>
  <c r="DX154" i="46"/>
  <c r="EB154" i="46"/>
  <c r="EF154" i="46"/>
  <c r="EJ154" i="46"/>
  <c r="EN154" i="46"/>
  <c r="ER154" i="46"/>
  <c r="EV154" i="46"/>
  <c r="EZ154" i="46"/>
  <c r="FD154" i="46"/>
  <c r="FH154" i="46"/>
  <c r="FL154" i="46"/>
  <c r="FP154" i="46"/>
  <c r="FT154" i="46"/>
  <c r="FX154" i="46"/>
  <c r="GB154" i="46"/>
  <c r="GF154" i="46"/>
  <c r="GJ154" i="46"/>
  <c r="GN154" i="46"/>
  <c r="GR154" i="46"/>
  <c r="GV154" i="46"/>
  <c r="GZ154" i="46"/>
  <c r="HD154" i="46"/>
  <c r="HH154" i="46"/>
  <c r="HL154" i="46"/>
  <c r="HP154" i="46"/>
  <c r="HT154" i="46"/>
  <c r="HX154" i="46"/>
  <c r="IB154" i="46"/>
  <c r="IF154" i="46"/>
  <c r="IJ154" i="46"/>
  <c r="IN154" i="46"/>
  <c r="IR154" i="46"/>
  <c r="IV154" i="46"/>
  <c r="IZ154" i="46"/>
  <c r="JD154" i="46"/>
  <c r="JH154" i="46"/>
  <c r="JL154" i="46"/>
  <c r="JP154" i="46"/>
  <c r="JT154" i="46"/>
  <c r="JX154" i="46"/>
  <c r="KB154" i="46"/>
  <c r="KF154" i="46"/>
  <c r="I154" i="46"/>
  <c r="L155" i="46"/>
  <c r="P155" i="46"/>
  <c r="T155" i="46"/>
  <c r="X155" i="46"/>
  <c r="AB155" i="46"/>
  <c r="AF155" i="46"/>
  <c r="AJ155" i="46"/>
  <c r="AN155" i="46"/>
  <c r="AR155" i="46"/>
  <c r="AV155" i="46"/>
  <c r="AZ155" i="46"/>
  <c r="BD155" i="46"/>
  <c r="BH155" i="46"/>
  <c r="BL155" i="46"/>
  <c r="BP155" i="46"/>
  <c r="BT155" i="46"/>
  <c r="BX155" i="46"/>
  <c r="CB155" i="46"/>
  <c r="CF155" i="46"/>
  <c r="CJ155" i="46"/>
  <c r="CN155" i="46"/>
  <c r="CR155" i="46"/>
  <c r="CV155" i="46"/>
  <c r="CZ155" i="46"/>
  <c r="DD155" i="46"/>
  <c r="DH155" i="46"/>
  <c r="DL155" i="46"/>
  <c r="DP155" i="46"/>
  <c r="DT155" i="46"/>
  <c r="DX155" i="46"/>
  <c r="EB155" i="46"/>
  <c r="EF155" i="46"/>
  <c r="EJ155" i="46"/>
  <c r="EN155" i="46"/>
  <c r="ER155" i="46"/>
  <c r="EV155" i="46"/>
  <c r="EZ155" i="46"/>
  <c r="FD155" i="46"/>
  <c r="FH155" i="46"/>
  <c r="FL155" i="46"/>
  <c r="FP155" i="46"/>
  <c r="FT155" i="46"/>
  <c r="FX155" i="46"/>
  <c r="GB155" i="46"/>
  <c r="GF155" i="46"/>
  <c r="GJ155" i="46"/>
  <c r="GN155" i="46"/>
  <c r="GR155" i="46"/>
  <c r="GV155" i="46"/>
  <c r="GZ155" i="46"/>
  <c r="HD155" i="46"/>
  <c r="HH155" i="46"/>
  <c r="HL155" i="46"/>
  <c r="HP155" i="46"/>
  <c r="HT155" i="46"/>
  <c r="HX155" i="46"/>
  <c r="IB155" i="46"/>
  <c r="IF155" i="46"/>
  <c r="IJ155" i="46"/>
  <c r="IN155" i="46"/>
  <c r="IR155" i="46"/>
  <c r="IV155" i="46"/>
  <c r="IZ155" i="46"/>
  <c r="JD155" i="46"/>
  <c r="JH155" i="46"/>
  <c r="JL155" i="46"/>
  <c r="JP155" i="46"/>
  <c r="JT155" i="46"/>
  <c r="JX155" i="46"/>
  <c r="KB155" i="46"/>
  <c r="KF155" i="46"/>
  <c r="I155" i="46"/>
  <c r="L156" i="46"/>
  <c r="P156" i="46"/>
  <c r="T156" i="46"/>
  <c r="X156" i="46"/>
  <c r="AB156" i="46"/>
  <c r="AF156" i="46"/>
  <c r="AJ156" i="46"/>
  <c r="AN156" i="46"/>
  <c r="AR156" i="46"/>
  <c r="AV156" i="46"/>
  <c r="AZ156" i="46"/>
  <c r="BD156" i="46"/>
  <c r="BH156" i="46"/>
  <c r="BL156" i="46"/>
  <c r="BP156" i="46"/>
  <c r="BT156" i="46"/>
  <c r="BX156" i="46"/>
  <c r="CB156" i="46"/>
  <c r="CF156" i="46"/>
  <c r="CJ156" i="46"/>
  <c r="CN156" i="46"/>
  <c r="CR156" i="46"/>
  <c r="CV156" i="46"/>
  <c r="CZ156" i="46"/>
  <c r="DD156" i="46"/>
  <c r="DH156" i="46"/>
  <c r="DL156" i="46"/>
  <c r="DP156" i="46"/>
  <c r="DT156" i="46"/>
  <c r="DX156" i="46"/>
  <c r="EB156" i="46"/>
  <c r="EF156" i="46"/>
  <c r="EJ156" i="46"/>
  <c r="EN156" i="46"/>
  <c r="ER156" i="46"/>
  <c r="EV156" i="46"/>
  <c r="EZ156" i="46"/>
  <c r="FD156" i="46"/>
  <c r="FH156" i="46"/>
  <c r="FL156" i="46"/>
  <c r="FP156" i="46"/>
  <c r="FT156" i="46"/>
  <c r="FX156" i="46"/>
  <c r="GB156" i="46"/>
  <c r="GF156" i="46"/>
  <c r="GJ156" i="46"/>
  <c r="GN156" i="46"/>
  <c r="GR156" i="46"/>
  <c r="GV156" i="46"/>
  <c r="GZ156" i="46"/>
  <c r="HD156" i="46"/>
  <c r="HH156" i="46"/>
  <c r="HL156" i="46"/>
  <c r="HP156" i="46"/>
  <c r="HT156" i="46"/>
  <c r="HX156" i="46"/>
  <c r="IB156" i="46"/>
  <c r="IF156" i="46"/>
  <c r="IJ156" i="46"/>
  <c r="IN156" i="46"/>
  <c r="IR156" i="46"/>
  <c r="IV156" i="46"/>
  <c r="IZ156" i="46"/>
  <c r="JD156" i="46"/>
  <c r="JH156" i="46"/>
  <c r="JL156" i="46"/>
  <c r="JP156" i="46"/>
  <c r="JT156" i="46"/>
  <c r="JX156" i="46"/>
  <c r="KB156" i="46"/>
  <c r="KF156" i="46"/>
  <c r="I156" i="46"/>
  <c r="L157" i="46"/>
  <c r="P157" i="46"/>
  <c r="T157" i="46"/>
  <c r="X157" i="46"/>
  <c r="AB157" i="46"/>
  <c r="AF157" i="46"/>
  <c r="AJ157" i="46"/>
  <c r="AN157" i="46"/>
  <c r="AR157" i="46"/>
  <c r="AV157" i="46"/>
  <c r="AZ157" i="46"/>
  <c r="BD157" i="46"/>
  <c r="BH157" i="46"/>
  <c r="BL157" i="46"/>
  <c r="BP157" i="46"/>
  <c r="BT157" i="46"/>
  <c r="BX157" i="46"/>
  <c r="CB157" i="46"/>
  <c r="CF157" i="46"/>
  <c r="CJ157" i="46"/>
  <c r="CN157" i="46"/>
  <c r="CR157" i="46"/>
  <c r="CV157" i="46"/>
  <c r="CZ157" i="46"/>
  <c r="DD157" i="46"/>
  <c r="DH157" i="46"/>
  <c r="DL157" i="46"/>
  <c r="DP157" i="46"/>
  <c r="DT157" i="46"/>
  <c r="DX157" i="46"/>
  <c r="EB157" i="46"/>
  <c r="EF157" i="46"/>
  <c r="EJ157" i="46"/>
  <c r="EN157" i="46"/>
  <c r="ER157" i="46"/>
  <c r="EV157" i="46"/>
  <c r="EZ157" i="46"/>
  <c r="FD157" i="46"/>
  <c r="FH157" i="46"/>
  <c r="FL157" i="46"/>
  <c r="FP157" i="46"/>
  <c r="FT157" i="46"/>
  <c r="FX157" i="46"/>
  <c r="GB157" i="46"/>
  <c r="GF157" i="46"/>
  <c r="GJ157" i="46"/>
  <c r="GN157" i="46"/>
  <c r="GR157" i="46"/>
  <c r="GV157" i="46"/>
  <c r="GZ157" i="46"/>
  <c r="HD157" i="46"/>
  <c r="HH157" i="46"/>
  <c r="HL157" i="46"/>
  <c r="HP157" i="46"/>
  <c r="HT157" i="46"/>
  <c r="HX157" i="46"/>
  <c r="IB157" i="46"/>
  <c r="IF157" i="46"/>
  <c r="IJ157" i="46"/>
  <c r="IN157" i="46"/>
  <c r="IR157" i="46"/>
  <c r="IV157" i="46"/>
  <c r="IZ157" i="46"/>
  <c r="JD157" i="46"/>
  <c r="JH157" i="46"/>
  <c r="JL157" i="46"/>
  <c r="JP157" i="46"/>
  <c r="JT157" i="46"/>
  <c r="JX157" i="46"/>
  <c r="KB157" i="46"/>
  <c r="KF157" i="46"/>
  <c r="I157" i="46"/>
  <c r="L158" i="46"/>
  <c r="P158" i="46"/>
  <c r="T158" i="46"/>
  <c r="X158" i="46"/>
  <c r="AB158" i="46"/>
  <c r="AF158" i="46"/>
  <c r="AJ158" i="46"/>
  <c r="AN158" i="46"/>
  <c r="AR158" i="46"/>
  <c r="AV158" i="46"/>
  <c r="AZ158" i="46"/>
  <c r="BD158" i="46"/>
  <c r="BH158" i="46"/>
  <c r="BL158" i="46"/>
  <c r="BP158" i="46"/>
  <c r="BT158" i="46"/>
  <c r="BX158" i="46"/>
  <c r="CB158" i="46"/>
  <c r="CF158" i="46"/>
  <c r="CJ158" i="46"/>
  <c r="CN158" i="46"/>
  <c r="CR158" i="46"/>
  <c r="CV158" i="46"/>
  <c r="CZ158" i="46"/>
  <c r="DD158" i="46"/>
  <c r="DH158" i="46"/>
  <c r="DL158" i="46"/>
  <c r="DP158" i="46"/>
  <c r="DT158" i="46"/>
  <c r="DX158" i="46"/>
  <c r="EB158" i="46"/>
  <c r="EF158" i="46"/>
  <c r="EJ158" i="46"/>
  <c r="EN158" i="46"/>
  <c r="ER158" i="46"/>
  <c r="EV158" i="46"/>
  <c r="EZ158" i="46"/>
  <c r="FD158" i="46"/>
  <c r="FH158" i="46"/>
  <c r="FL158" i="46"/>
  <c r="FP158" i="46"/>
  <c r="FT158" i="46"/>
  <c r="FX158" i="46"/>
  <c r="GB158" i="46"/>
  <c r="GF158" i="46"/>
  <c r="GJ158" i="46"/>
  <c r="GN158" i="46"/>
  <c r="GR158" i="46"/>
  <c r="GV158" i="46"/>
  <c r="GZ158" i="46"/>
  <c r="HD158" i="46"/>
  <c r="HH158" i="46"/>
  <c r="HL158" i="46"/>
  <c r="HP158" i="46"/>
  <c r="HT158" i="46"/>
  <c r="HX158" i="46"/>
  <c r="IB158" i="46"/>
  <c r="IF158" i="46"/>
  <c r="IJ158" i="46"/>
  <c r="IN158" i="46"/>
  <c r="IR158" i="46"/>
  <c r="IV158" i="46"/>
  <c r="IZ158" i="46"/>
  <c r="JD158" i="46"/>
  <c r="JH158" i="46"/>
  <c r="JL158" i="46"/>
  <c r="JP158" i="46"/>
  <c r="JT158" i="46"/>
  <c r="JX158" i="46"/>
  <c r="KB158" i="46"/>
  <c r="KF158" i="46"/>
  <c r="I158" i="46"/>
  <c r="L159" i="46"/>
  <c r="P159" i="46"/>
  <c r="T159" i="46"/>
  <c r="X159" i="46"/>
  <c r="AB159" i="46"/>
  <c r="AF159" i="46"/>
  <c r="AJ159" i="46"/>
  <c r="AN159" i="46"/>
  <c r="AR159" i="46"/>
  <c r="AV159" i="46"/>
  <c r="AZ159" i="46"/>
  <c r="BD159" i="46"/>
  <c r="BH159" i="46"/>
  <c r="BL159" i="46"/>
  <c r="BP159" i="46"/>
  <c r="BT159" i="46"/>
  <c r="BX159" i="46"/>
  <c r="CB159" i="46"/>
  <c r="CF159" i="46"/>
  <c r="CJ159" i="46"/>
  <c r="CN159" i="46"/>
  <c r="CR159" i="46"/>
  <c r="CV159" i="46"/>
  <c r="CZ159" i="46"/>
  <c r="DD159" i="46"/>
  <c r="DH159" i="46"/>
  <c r="DL159" i="46"/>
  <c r="DP159" i="46"/>
  <c r="DT159" i="46"/>
  <c r="DX159" i="46"/>
  <c r="EB159" i="46"/>
  <c r="EF159" i="46"/>
  <c r="EJ159" i="46"/>
  <c r="EN159" i="46"/>
  <c r="ER159" i="46"/>
  <c r="EV159" i="46"/>
  <c r="EZ159" i="46"/>
  <c r="FD159" i="46"/>
  <c r="FH159" i="46"/>
  <c r="FL159" i="46"/>
  <c r="FP159" i="46"/>
  <c r="FT159" i="46"/>
  <c r="FX159" i="46"/>
  <c r="GB159" i="46"/>
  <c r="GF159" i="46"/>
  <c r="GJ159" i="46"/>
  <c r="GN159" i="46"/>
  <c r="GR159" i="46"/>
  <c r="GV159" i="46"/>
  <c r="GZ159" i="46"/>
  <c r="HD159" i="46"/>
  <c r="HH159" i="46"/>
  <c r="HL159" i="46"/>
  <c r="HP159" i="46"/>
  <c r="HT159" i="46"/>
  <c r="HX159" i="46"/>
  <c r="IB159" i="46"/>
  <c r="IF159" i="46"/>
  <c r="IJ159" i="46"/>
  <c r="IN159" i="46"/>
  <c r="IR159" i="46"/>
  <c r="IV159" i="46"/>
  <c r="IZ159" i="46"/>
  <c r="JD159" i="46"/>
  <c r="JH159" i="46"/>
  <c r="JL159" i="46"/>
  <c r="JP159" i="46"/>
  <c r="JT159" i="46"/>
  <c r="JX159" i="46"/>
  <c r="KB159" i="46"/>
  <c r="KF159" i="46"/>
  <c r="I159" i="46"/>
  <c r="L160" i="46"/>
  <c r="P160" i="46"/>
  <c r="T160" i="46"/>
  <c r="X160" i="46"/>
  <c r="AB160" i="46"/>
  <c r="AF160" i="46"/>
  <c r="AJ160" i="46"/>
  <c r="AN160" i="46"/>
  <c r="AR160" i="46"/>
  <c r="AV160" i="46"/>
  <c r="AZ160" i="46"/>
  <c r="BD160" i="46"/>
  <c r="BH160" i="46"/>
  <c r="BL160" i="46"/>
  <c r="BP160" i="46"/>
  <c r="BT160" i="46"/>
  <c r="BX160" i="46"/>
  <c r="CB160" i="46"/>
  <c r="CF160" i="46"/>
  <c r="CJ160" i="46"/>
  <c r="CN160" i="46"/>
  <c r="CR160" i="46"/>
  <c r="CV160" i="46"/>
  <c r="CZ160" i="46"/>
  <c r="DD160" i="46"/>
  <c r="DH160" i="46"/>
  <c r="DL160" i="46"/>
  <c r="DP160" i="46"/>
  <c r="DT160" i="46"/>
  <c r="DX160" i="46"/>
  <c r="EB160" i="46"/>
  <c r="EF160" i="46"/>
  <c r="EJ160" i="46"/>
  <c r="EN160" i="46"/>
  <c r="ER160" i="46"/>
  <c r="EV160" i="46"/>
  <c r="EZ160" i="46"/>
  <c r="FD160" i="46"/>
  <c r="FH160" i="46"/>
  <c r="FL160" i="46"/>
  <c r="FP160" i="46"/>
  <c r="FT160" i="46"/>
  <c r="FX160" i="46"/>
  <c r="GB160" i="46"/>
  <c r="GF160" i="46"/>
  <c r="GJ160" i="46"/>
  <c r="GN160" i="46"/>
  <c r="GR160" i="46"/>
  <c r="GV160" i="46"/>
  <c r="GZ160" i="46"/>
  <c r="HD160" i="46"/>
  <c r="HH160" i="46"/>
  <c r="HL160" i="46"/>
  <c r="HP160" i="46"/>
  <c r="HT160" i="46"/>
  <c r="HX160" i="46"/>
  <c r="IB160" i="46"/>
  <c r="IF160" i="46"/>
  <c r="IJ160" i="46"/>
  <c r="IN160" i="46"/>
  <c r="IR160" i="46"/>
  <c r="IV160" i="46"/>
  <c r="IZ160" i="46"/>
  <c r="JD160" i="46"/>
  <c r="JH160" i="46"/>
  <c r="JL160" i="46"/>
  <c r="JP160" i="46"/>
  <c r="JT160" i="46"/>
  <c r="JX160" i="46"/>
  <c r="KB160" i="46"/>
  <c r="KF160" i="46"/>
  <c r="I160" i="46"/>
  <c r="L161" i="46"/>
  <c r="P161" i="46"/>
  <c r="T161" i="46"/>
  <c r="X161" i="46"/>
  <c r="AB161" i="46"/>
  <c r="AF161" i="46"/>
  <c r="AJ161" i="46"/>
  <c r="AN161" i="46"/>
  <c r="AR161" i="46"/>
  <c r="AV161" i="46"/>
  <c r="AZ161" i="46"/>
  <c r="BD161" i="46"/>
  <c r="BH161" i="46"/>
  <c r="BL161" i="46"/>
  <c r="BP161" i="46"/>
  <c r="BT161" i="46"/>
  <c r="BX161" i="46"/>
  <c r="CB161" i="46"/>
  <c r="CF161" i="46"/>
  <c r="CJ161" i="46"/>
  <c r="CN161" i="46"/>
  <c r="CR161" i="46"/>
  <c r="CV161" i="46"/>
  <c r="CZ161" i="46"/>
  <c r="DD161" i="46"/>
  <c r="DH161" i="46"/>
  <c r="DL161" i="46"/>
  <c r="DP161" i="46"/>
  <c r="DT161" i="46"/>
  <c r="DX161" i="46"/>
  <c r="EB161" i="46"/>
  <c r="EF161" i="46"/>
  <c r="EJ161" i="46"/>
  <c r="EN161" i="46"/>
  <c r="ER161" i="46"/>
  <c r="EV161" i="46"/>
  <c r="EZ161" i="46"/>
  <c r="FD161" i="46"/>
  <c r="FH161" i="46"/>
  <c r="FL161" i="46"/>
  <c r="FP161" i="46"/>
  <c r="FT161" i="46"/>
  <c r="FX161" i="46"/>
  <c r="GB161" i="46"/>
  <c r="GF161" i="46"/>
  <c r="GJ161" i="46"/>
  <c r="GN161" i="46"/>
  <c r="GR161" i="46"/>
  <c r="GV161" i="46"/>
  <c r="GZ161" i="46"/>
  <c r="HD161" i="46"/>
  <c r="HH161" i="46"/>
  <c r="HL161" i="46"/>
  <c r="HP161" i="46"/>
  <c r="HT161" i="46"/>
  <c r="HX161" i="46"/>
  <c r="IB161" i="46"/>
  <c r="IF161" i="46"/>
  <c r="IJ161" i="46"/>
  <c r="IN161" i="46"/>
  <c r="IR161" i="46"/>
  <c r="IV161" i="46"/>
  <c r="IZ161" i="46"/>
  <c r="JD161" i="46"/>
  <c r="JH161" i="46"/>
  <c r="JL161" i="46"/>
  <c r="JP161" i="46"/>
  <c r="JT161" i="46"/>
  <c r="JX161" i="46"/>
  <c r="KB161" i="46"/>
  <c r="KF161" i="46"/>
  <c r="I161" i="46"/>
  <c r="L162" i="46"/>
  <c r="P162" i="46"/>
  <c r="T162" i="46"/>
  <c r="X162" i="46"/>
  <c r="AB162" i="46"/>
  <c r="AF162" i="46"/>
  <c r="AJ162" i="46"/>
  <c r="AN162" i="46"/>
  <c r="AR162" i="46"/>
  <c r="AV162" i="46"/>
  <c r="AZ162" i="46"/>
  <c r="BD162" i="46"/>
  <c r="BH162" i="46"/>
  <c r="BL162" i="46"/>
  <c r="BP162" i="46"/>
  <c r="BT162" i="46"/>
  <c r="BX162" i="46"/>
  <c r="CB162" i="46"/>
  <c r="CF162" i="46"/>
  <c r="CJ162" i="46"/>
  <c r="CN162" i="46"/>
  <c r="CR162" i="46"/>
  <c r="CV162" i="46"/>
  <c r="CZ162" i="46"/>
  <c r="DD162" i="46"/>
  <c r="DH162" i="46"/>
  <c r="DL162" i="46"/>
  <c r="DP162" i="46"/>
  <c r="DT162" i="46"/>
  <c r="DX162" i="46"/>
  <c r="EB162" i="46"/>
  <c r="EF162" i="46"/>
  <c r="EJ162" i="46"/>
  <c r="EN162" i="46"/>
  <c r="ER162" i="46"/>
  <c r="EV162" i="46"/>
  <c r="EZ162" i="46"/>
  <c r="FD162" i="46"/>
  <c r="FH162" i="46"/>
  <c r="FL162" i="46"/>
  <c r="FP162" i="46"/>
  <c r="FT162" i="46"/>
  <c r="FX162" i="46"/>
  <c r="GB162" i="46"/>
  <c r="GF162" i="46"/>
  <c r="GJ162" i="46"/>
  <c r="GN162" i="46"/>
  <c r="GR162" i="46"/>
  <c r="GV162" i="46"/>
  <c r="GZ162" i="46"/>
  <c r="HD162" i="46"/>
  <c r="HH162" i="46"/>
  <c r="HL162" i="46"/>
  <c r="HP162" i="46"/>
  <c r="HT162" i="46"/>
  <c r="HX162" i="46"/>
  <c r="IB162" i="46"/>
  <c r="IF162" i="46"/>
  <c r="IJ162" i="46"/>
  <c r="IN162" i="46"/>
  <c r="IR162" i="46"/>
  <c r="IV162" i="46"/>
  <c r="IZ162" i="46"/>
  <c r="JD162" i="46"/>
  <c r="JH162" i="46"/>
  <c r="JL162" i="46"/>
  <c r="JP162" i="46"/>
  <c r="JT162" i="46"/>
  <c r="JX162" i="46"/>
  <c r="KB162" i="46"/>
  <c r="KF162" i="46"/>
  <c r="I162" i="46"/>
  <c r="L163" i="46"/>
  <c r="P163" i="46"/>
  <c r="T163" i="46"/>
  <c r="X163" i="46"/>
  <c r="AB163" i="46"/>
  <c r="AF163" i="46"/>
  <c r="AJ163" i="46"/>
  <c r="AN163" i="46"/>
  <c r="AR163" i="46"/>
  <c r="AV163" i="46"/>
  <c r="AZ163" i="46"/>
  <c r="BD163" i="46"/>
  <c r="BH163" i="46"/>
  <c r="BL163" i="46"/>
  <c r="BP163" i="46"/>
  <c r="BT163" i="46"/>
  <c r="BX163" i="46"/>
  <c r="CB163" i="46"/>
  <c r="CF163" i="46"/>
  <c r="CJ163" i="46"/>
  <c r="CN163" i="46"/>
  <c r="CR163" i="46"/>
  <c r="CV163" i="46"/>
  <c r="CZ163" i="46"/>
  <c r="DD163" i="46"/>
  <c r="DH163" i="46"/>
  <c r="DL163" i="46"/>
  <c r="DP163" i="46"/>
  <c r="DT163" i="46"/>
  <c r="DX163" i="46"/>
  <c r="EB163" i="46"/>
  <c r="EF163" i="46"/>
  <c r="EJ163" i="46"/>
  <c r="EN163" i="46"/>
  <c r="ER163" i="46"/>
  <c r="EV163" i="46"/>
  <c r="EZ163" i="46"/>
  <c r="FD163" i="46"/>
  <c r="FH163" i="46"/>
  <c r="FL163" i="46"/>
  <c r="FP163" i="46"/>
  <c r="FT163" i="46"/>
  <c r="FX163" i="46"/>
  <c r="GB163" i="46"/>
  <c r="GF163" i="46"/>
  <c r="GJ163" i="46"/>
  <c r="GN163" i="46"/>
  <c r="GR163" i="46"/>
  <c r="GV163" i="46"/>
  <c r="GZ163" i="46"/>
  <c r="HD163" i="46"/>
  <c r="HH163" i="46"/>
  <c r="HL163" i="46"/>
  <c r="HP163" i="46"/>
  <c r="HT163" i="46"/>
  <c r="HX163" i="46"/>
  <c r="IB163" i="46"/>
  <c r="IF163" i="46"/>
  <c r="IJ163" i="46"/>
  <c r="IN163" i="46"/>
  <c r="IR163" i="46"/>
  <c r="IV163" i="46"/>
  <c r="IZ163" i="46"/>
  <c r="JD163" i="46"/>
  <c r="JH163" i="46"/>
  <c r="JL163" i="46"/>
  <c r="JP163" i="46"/>
  <c r="JT163" i="46"/>
  <c r="JX163" i="46"/>
  <c r="KB163" i="46"/>
  <c r="KF163" i="46"/>
  <c r="I163" i="46"/>
  <c r="L164" i="46"/>
  <c r="P164" i="46"/>
  <c r="T164" i="46"/>
  <c r="X164" i="46"/>
  <c r="AB164" i="46"/>
  <c r="AF164" i="46"/>
  <c r="AJ164" i="46"/>
  <c r="AN164" i="46"/>
  <c r="AR164" i="46"/>
  <c r="AV164" i="46"/>
  <c r="AZ164" i="46"/>
  <c r="BD164" i="46"/>
  <c r="BH164" i="46"/>
  <c r="BL164" i="46"/>
  <c r="BP164" i="46"/>
  <c r="BT164" i="46"/>
  <c r="BX164" i="46"/>
  <c r="CB164" i="46"/>
  <c r="CF164" i="46"/>
  <c r="CJ164" i="46"/>
  <c r="CN164" i="46"/>
  <c r="CR164" i="46"/>
  <c r="CV164" i="46"/>
  <c r="CZ164" i="46"/>
  <c r="DD164" i="46"/>
  <c r="DH164" i="46"/>
  <c r="DL164" i="46"/>
  <c r="DP164" i="46"/>
  <c r="DT164" i="46"/>
  <c r="DX164" i="46"/>
  <c r="EB164" i="46"/>
  <c r="EF164" i="46"/>
  <c r="EJ164" i="46"/>
  <c r="EN164" i="46"/>
  <c r="ER164" i="46"/>
  <c r="EV164" i="46"/>
  <c r="EZ164" i="46"/>
  <c r="FD164" i="46"/>
  <c r="FH164" i="46"/>
  <c r="FL164" i="46"/>
  <c r="FP164" i="46"/>
  <c r="FT164" i="46"/>
  <c r="FX164" i="46"/>
  <c r="GB164" i="46"/>
  <c r="GF164" i="46"/>
  <c r="GJ164" i="46"/>
  <c r="GN164" i="46"/>
  <c r="GR164" i="46"/>
  <c r="GV164" i="46"/>
  <c r="GZ164" i="46"/>
  <c r="HD164" i="46"/>
  <c r="HH164" i="46"/>
  <c r="HL164" i="46"/>
  <c r="HP164" i="46"/>
  <c r="HT164" i="46"/>
  <c r="HX164" i="46"/>
  <c r="IB164" i="46"/>
  <c r="IF164" i="46"/>
  <c r="IJ164" i="46"/>
  <c r="IN164" i="46"/>
  <c r="IR164" i="46"/>
  <c r="IV164" i="46"/>
  <c r="IZ164" i="46"/>
  <c r="JD164" i="46"/>
  <c r="JH164" i="46"/>
  <c r="JL164" i="46"/>
  <c r="JP164" i="46"/>
  <c r="JT164" i="46"/>
  <c r="JX164" i="46"/>
  <c r="KB164" i="46"/>
  <c r="KF164" i="46"/>
  <c r="I164" i="46"/>
  <c r="L165" i="46"/>
  <c r="P165" i="46"/>
  <c r="T165" i="46"/>
  <c r="X165" i="46"/>
  <c r="AB165" i="46"/>
  <c r="AF165" i="46"/>
  <c r="AJ165" i="46"/>
  <c r="AN165" i="46"/>
  <c r="AR165" i="46"/>
  <c r="AV165" i="46"/>
  <c r="AZ165" i="46"/>
  <c r="BD165" i="46"/>
  <c r="BH165" i="46"/>
  <c r="BL165" i="46"/>
  <c r="BP165" i="46"/>
  <c r="BT165" i="46"/>
  <c r="BX165" i="46"/>
  <c r="CB165" i="46"/>
  <c r="CF165" i="46"/>
  <c r="CJ165" i="46"/>
  <c r="CN165" i="46"/>
  <c r="CR165" i="46"/>
  <c r="CV165" i="46"/>
  <c r="CZ165" i="46"/>
  <c r="DD165" i="46"/>
  <c r="DH165" i="46"/>
  <c r="DL165" i="46"/>
  <c r="DP165" i="46"/>
  <c r="DT165" i="46"/>
  <c r="DX165" i="46"/>
  <c r="EB165" i="46"/>
  <c r="EF165" i="46"/>
  <c r="EJ165" i="46"/>
  <c r="EN165" i="46"/>
  <c r="ER165" i="46"/>
  <c r="EV165" i="46"/>
  <c r="EZ165" i="46"/>
  <c r="FD165" i="46"/>
  <c r="FH165" i="46"/>
  <c r="FL165" i="46"/>
  <c r="FP165" i="46"/>
  <c r="FT165" i="46"/>
  <c r="FX165" i="46"/>
  <c r="GB165" i="46"/>
  <c r="GF165" i="46"/>
  <c r="GJ165" i="46"/>
  <c r="GN165" i="46"/>
  <c r="GR165" i="46"/>
  <c r="GV165" i="46"/>
  <c r="GZ165" i="46"/>
  <c r="HD165" i="46"/>
  <c r="HH165" i="46"/>
  <c r="HL165" i="46"/>
  <c r="HP165" i="46"/>
  <c r="HT165" i="46"/>
  <c r="HX165" i="46"/>
  <c r="IB165" i="46"/>
  <c r="IF165" i="46"/>
  <c r="IJ165" i="46"/>
  <c r="IN165" i="46"/>
  <c r="IR165" i="46"/>
  <c r="IV165" i="46"/>
  <c r="IZ165" i="46"/>
  <c r="JD165" i="46"/>
  <c r="JH165" i="46"/>
  <c r="JL165" i="46"/>
  <c r="JP165" i="46"/>
  <c r="JT165" i="46"/>
  <c r="JX165" i="46"/>
  <c r="KB165" i="46"/>
  <c r="KF165" i="46"/>
  <c r="I165" i="46"/>
  <c r="L166" i="46"/>
  <c r="P166" i="46"/>
  <c r="T166" i="46"/>
  <c r="X166" i="46"/>
  <c r="AB166" i="46"/>
  <c r="AF166" i="46"/>
  <c r="AJ166" i="46"/>
  <c r="AN166" i="46"/>
  <c r="AR166" i="46"/>
  <c r="AV166" i="46"/>
  <c r="AZ166" i="46"/>
  <c r="BD166" i="46"/>
  <c r="BH166" i="46"/>
  <c r="BL166" i="46"/>
  <c r="BP166" i="46"/>
  <c r="BT166" i="46"/>
  <c r="BX166" i="46"/>
  <c r="CB166" i="46"/>
  <c r="CF166" i="46"/>
  <c r="CJ166" i="46"/>
  <c r="CN166" i="46"/>
  <c r="CR166" i="46"/>
  <c r="CV166" i="46"/>
  <c r="CZ166" i="46"/>
  <c r="DD166" i="46"/>
  <c r="DH166" i="46"/>
  <c r="DL166" i="46"/>
  <c r="DP166" i="46"/>
  <c r="DT166" i="46"/>
  <c r="DX166" i="46"/>
  <c r="EB166" i="46"/>
  <c r="EF166" i="46"/>
  <c r="EJ166" i="46"/>
  <c r="EN166" i="46"/>
  <c r="ER166" i="46"/>
  <c r="EV166" i="46"/>
  <c r="EZ166" i="46"/>
  <c r="FD166" i="46"/>
  <c r="FH166" i="46"/>
  <c r="FL166" i="46"/>
  <c r="FP166" i="46"/>
  <c r="FT166" i="46"/>
  <c r="FX166" i="46"/>
  <c r="GB166" i="46"/>
  <c r="GF166" i="46"/>
  <c r="GJ166" i="46"/>
  <c r="GN166" i="46"/>
  <c r="GR166" i="46"/>
  <c r="GV166" i="46"/>
  <c r="GZ166" i="46"/>
  <c r="HD166" i="46"/>
  <c r="HH166" i="46"/>
  <c r="HL166" i="46"/>
  <c r="HP166" i="46"/>
  <c r="HT166" i="46"/>
  <c r="HX166" i="46"/>
  <c r="IB166" i="46"/>
  <c r="IF166" i="46"/>
  <c r="IJ166" i="46"/>
  <c r="IN166" i="46"/>
  <c r="IR166" i="46"/>
  <c r="IV166" i="46"/>
  <c r="IZ166" i="46"/>
  <c r="JD166" i="46"/>
  <c r="JH166" i="46"/>
  <c r="JL166" i="46"/>
  <c r="JP166" i="46"/>
  <c r="JT166" i="46"/>
  <c r="JX166" i="46"/>
  <c r="KB166" i="46"/>
  <c r="KF166" i="46"/>
  <c r="I166" i="46"/>
  <c r="L167" i="46"/>
  <c r="P167" i="46"/>
  <c r="T167" i="46"/>
  <c r="X167" i="46"/>
  <c r="AB167" i="46"/>
  <c r="AF167" i="46"/>
  <c r="AJ167" i="46"/>
  <c r="AN167" i="46"/>
  <c r="AR167" i="46"/>
  <c r="AV167" i="46"/>
  <c r="AZ167" i="46"/>
  <c r="BD167" i="46"/>
  <c r="BH167" i="46"/>
  <c r="BL167" i="46"/>
  <c r="BP167" i="46"/>
  <c r="BT167" i="46"/>
  <c r="BX167" i="46"/>
  <c r="CB167" i="46"/>
  <c r="CF167" i="46"/>
  <c r="CJ167" i="46"/>
  <c r="CN167" i="46"/>
  <c r="CR167" i="46"/>
  <c r="CV167" i="46"/>
  <c r="CZ167" i="46"/>
  <c r="DD167" i="46"/>
  <c r="DH167" i="46"/>
  <c r="DL167" i="46"/>
  <c r="DP167" i="46"/>
  <c r="DT167" i="46"/>
  <c r="DX167" i="46"/>
  <c r="EB167" i="46"/>
  <c r="EF167" i="46"/>
  <c r="EJ167" i="46"/>
  <c r="EN167" i="46"/>
  <c r="ER167" i="46"/>
  <c r="EV167" i="46"/>
  <c r="EZ167" i="46"/>
  <c r="FD167" i="46"/>
  <c r="FH167" i="46"/>
  <c r="FL167" i="46"/>
  <c r="FP167" i="46"/>
  <c r="FT167" i="46"/>
  <c r="FX167" i="46"/>
  <c r="GB167" i="46"/>
  <c r="GF167" i="46"/>
  <c r="GJ167" i="46"/>
  <c r="GN167" i="46"/>
  <c r="GR167" i="46"/>
  <c r="GV167" i="46"/>
  <c r="GZ167" i="46"/>
  <c r="HD167" i="46"/>
  <c r="HH167" i="46"/>
  <c r="HL167" i="46"/>
  <c r="HP167" i="46"/>
  <c r="HT167" i="46"/>
  <c r="HX167" i="46"/>
  <c r="IB167" i="46"/>
  <c r="IF167" i="46"/>
  <c r="IJ167" i="46"/>
  <c r="IN167" i="46"/>
  <c r="IR167" i="46"/>
  <c r="IV167" i="46"/>
  <c r="IZ167" i="46"/>
  <c r="JD167" i="46"/>
  <c r="JH167" i="46"/>
  <c r="JL167" i="46"/>
  <c r="JP167" i="46"/>
  <c r="JT167" i="46"/>
  <c r="JX167" i="46"/>
  <c r="KB167" i="46"/>
  <c r="KF167" i="46"/>
  <c r="I167" i="46"/>
  <c r="L168" i="46"/>
  <c r="P168" i="46"/>
  <c r="T168" i="46"/>
  <c r="X168" i="46"/>
  <c r="AB168" i="46"/>
  <c r="AF168" i="46"/>
  <c r="AJ168" i="46"/>
  <c r="AN168" i="46"/>
  <c r="AR168" i="46"/>
  <c r="AV168" i="46"/>
  <c r="AZ168" i="46"/>
  <c r="BD168" i="46"/>
  <c r="BH168" i="46"/>
  <c r="BL168" i="46"/>
  <c r="BP168" i="46"/>
  <c r="BT168" i="46"/>
  <c r="BX168" i="46"/>
  <c r="CB168" i="46"/>
  <c r="CF168" i="46"/>
  <c r="CJ168" i="46"/>
  <c r="CN168" i="46"/>
  <c r="CR168" i="46"/>
  <c r="CV168" i="46"/>
  <c r="CZ168" i="46"/>
  <c r="DD168" i="46"/>
  <c r="DH168" i="46"/>
  <c r="DL168" i="46"/>
  <c r="DP168" i="46"/>
  <c r="DT168" i="46"/>
  <c r="DX168" i="46"/>
  <c r="EB168" i="46"/>
  <c r="EF168" i="46"/>
  <c r="EJ168" i="46"/>
  <c r="EN168" i="46"/>
  <c r="ER168" i="46"/>
  <c r="EV168" i="46"/>
  <c r="EZ168" i="46"/>
  <c r="FD168" i="46"/>
  <c r="FH168" i="46"/>
  <c r="FL168" i="46"/>
  <c r="FP168" i="46"/>
  <c r="FT168" i="46"/>
  <c r="FX168" i="46"/>
  <c r="GB168" i="46"/>
  <c r="GF168" i="46"/>
  <c r="GJ168" i="46"/>
  <c r="GN168" i="46"/>
  <c r="GR168" i="46"/>
  <c r="GV168" i="46"/>
  <c r="GZ168" i="46"/>
  <c r="HD168" i="46"/>
  <c r="HH168" i="46"/>
  <c r="HL168" i="46"/>
  <c r="HP168" i="46"/>
  <c r="HT168" i="46"/>
  <c r="HX168" i="46"/>
  <c r="IB168" i="46"/>
  <c r="IF168" i="46"/>
  <c r="IJ168" i="46"/>
  <c r="IN168" i="46"/>
  <c r="IR168" i="46"/>
  <c r="IV168" i="46"/>
  <c r="IZ168" i="46"/>
  <c r="JD168" i="46"/>
  <c r="JH168" i="46"/>
  <c r="JL168" i="46"/>
  <c r="JP168" i="46"/>
  <c r="JT168" i="46"/>
  <c r="JX168" i="46"/>
  <c r="KB168" i="46"/>
  <c r="KF168" i="46"/>
  <c r="I168" i="46"/>
  <c r="L169" i="46"/>
  <c r="P169" i="46"/>
  <c r="T169" i="46"/>
  <c r="X169" i="46"/>
  <c r="AB169" i="46"/>
  <c r="AF169" i="46"/>
  <c r="AJ169" i="46"/>
  <c r="AN169" i="46"/>
  <c r="AR169" i="46"/>
  <c r="AV169" i="46"/>
  <c r="AZ169" i="46"/>
  <c r="BD169" i="46"/>
  <c r="BH169" i="46"/>
  <c r="BL169" i="46"/>
  <c r="BP169" i="46"/>
  <c r="BT169" i="46"/>
  <c r="BX169" i="46"/>
  <c r="CB169" i="46"/>
  <c r="CF169" i="46"/>
  <c r="CJ169" i="46"/>
  <c r="CN169" i="46"/>
  <c r="CR169" i="46"/>
  <c r="CV169" i="46"/>
  <c r="CZ169" i="46"/>
  <c r="DD169" i="46"/>
  <c r="DH169" i="46"/>
  <c r="DL169" i="46"/>
  <c r="DP169" i="46"/>
  <c r="DT169" i="46"/>
  <c r="DX169" i="46"/>
  <c r="EB169" i="46"/>
  <c r="EF169" i="46"/>
  <c r="EJ169" i="46"/>
  <c r="EN169" i="46"/>
  <c r="ER169" i="46"/>
  <c r="EV169" i="46"/>
  <c r="EZ169" i="46"/>
  <c r="FD169" i="46"/>
  <c r="FH169" i="46"/>
  <c r="FL169" i="46"/>
  <c r="FP169" i="46"/>
  <c r="FT169" i="46"/>
  <c r="FX169" i="46"/>
  <c r="GB169" i="46"/>
  <c r="GF169" i="46"/>
  <c r="GJ169" i="46"/>
  <c r="GN169" i="46"/>
  <c r="GR169" i="46"/>
  <c r="GV169" i="46"/>
  <c r="GZ169" i="46"/>
  <c r="HD169" i="46"/>
  <c r="HH169" i="46"/>
  <c r="HL169" i="46"/>
  <c r="HP169" i="46"/>
  <c r="HT169" i="46"/>
  <c r="HX169" i="46"/>
  <c r="IB169" i="46"/>
  <c r="IF169" i="46"/>
  <c r="IJ169" i="46"/>
  <c r="IN169" i="46"/>
  <c r="IR169" i="46"/>
  <c r="IV169" i="46"/>
  <c r="IZ169" i="46"/>
  <c r="JD169" i="46"/>
  <c r="JH169" i="46"/>
  <c r="JL169" i="46"/>
  <c r="JP169" i="46"/>
  <c r="JT169" i="46"/>
  <c r="JX169" i="46"/>
  <c r="KB169" i="46"/>
  <c r="KF169" i="46"/>
  <c r="I169" i="46"/>
  <c r="L170" i="46"/>
  <c r="P170" i="46"/>
  <c r="T170" i="46"/>
  <c r="X170" i="46"/>
  <c r="AB170" i="46"/>
  <c r="AF170" i="46"/>
  <c r="AJ170" i="46"/>
  <c r="AN170" i="46"/>
  <c r="AR170" i="46"/>
  <c r="AV170" i="46"/>
  <c r="AZ170" i="46"/>
  <c r="BD170" i="46"/>
  <c r="BH170" i="46"/>
  <c r="BL170" i="46"/>
  <c r="BP170" i="46"/>
  <c r="BT170" i="46"/>
  <c r="BX170" i="46"/>
  <c r="CB170" i="46"/>
  <c r="CF170" i="46"/>
  <c r="CJ170" i="46"/>
  <c r="CN170" i="46"/>
  <c r="CR170" i="46"/>
  <c r="CV170" i="46"/>
  <c r="CZ170" i="46"/>
  <c r="DD170" i="46"/>
  <c r="DH170" i="46"/>
  <c r="DL170" i="46"/>
  <c r="DP170" i="46"/>
  <c r="DT170" i="46"/>
  <c r="DX170" i="46"/>
  <c r="EB170" i="46"/>
  <c r="EF170" i="46"/>
  <c r="EJ170" i="46"/>
  <c r="EN170" i="46"/>
  <c r="ER170" i="46"/>
  <c r="EV170" i="46"/>
  <c r="EZ170" i="46"/>
  <c r="FD170" i="46"/>
  <c r="FH170" i="46"/>
  <c r="FL170" i="46"/>
  <c r="FP170" i="46"/>
  <c r="FT170" i="46"/>
  <c r="FX170" i="46"/>
  <c r="GB170" i="46"/>
  <c r="GF170" i="46"/>
  <c r="GJ170" i="46"/>
  <c r="GN170" i="46"/>
  <c r="GR170" i="46"/>
  <c r="GV170" i="46"/>
  <c r="GZ170" i="46"/>
  <c r="HD170" i="46"/>
  <c r="HH170" i="46"/>
  <c r="HL170" i="46"/>
  <c r="HP170" i="46"/>
  <c r="HT170" i="46"/>
  <c r="HX170" i="46"/>
  <c r="IB170" i="46"/>
  <c r="IF170" i="46"/>
  <c r="IJ170" i="46"/>
  <c r="IN170" i="46"/>
  <c r="IR170" i="46"/>
  <c r="IV170" i="46"/>
  <c r="IZ170" i="46"/>
  <c r="JD170" i="46"/>
  <c r="JH170" i="46"/>
  <c r="JL170" i="46"/>
  <c r="JP170" i="46"/>
  <c r="JT170" i="46"/>
  <c r="JX170" i="46"/>
  <c r="KB170" i="46"/>
  <c r="KF170" i="46"/>
  <c r="I170" i="46"/>
  <c r="L171" i="46"/>
  <c r="P171" i="46"/>
  <c r="T171" i="46"/>
  <c r="X171" i="46"/>
  <c r="AB171" i="46"/>
  <c r="AF171" i="46"/>
  <c r="AJ171" i="46"/>
  <c r="AN171" i="46"/>
  <c r="AR171" i="46"/>
  <c r="AV171" i="46"/>
  <c r="AZ171" i="46"/>
  <c r="BD171" i="46"/>
  <c r="BH171" i="46"/>
  <c r="BL171" i="46"/>
  <c r="BP171" i="46"/>
  <c r="BT171" i="46"/>
  <c r="BX171" i="46"/>
  <c r="CB171" i="46"/>
  <c r="CF171" i="46"/>
  <c r="CJ171" i="46"/>
  <c r="CN171" i="46"/>
  <c r="CR171" i="46"/>
  <c r="CV171" i="46"/>
  <c r="CZ171" i="46"/>
  <c r="DD171" i="46"/>
  <c r="DH171" i="46"/>
  <c r="DL171" i="46"/>
  <c r="DP171" i="46"/>
  <c r="DT171" i="46"/>
  <c r="DX171" i="46"/>
  <c r="EB171" i="46"/>
  <c r="EF171" i="46"/>
  <c r="EJ171" i="46"/>
  <c r="EN171" i="46"/>
  <c r="ER171" i="46"/>
  <c r="EV171" i="46"/>
  <c r="EZ171" i="46"/>
  <c r="FD171" i="46"/>
  <c r="FH171" i="46"/>
  <c r="FL171" i="46"/>
  <c r="FP171" i="46"/>
  <c r="FT171" i="46"/>
  <c r="FX171" i="46"/>
  <c r="GB171" i="46"/>
  <c r="GF171" i="46"/>
  <c r="GJ171" i="46"/>
  <c r="GN171" i="46"/>
  <c r="GR171" i="46"/>
  <c r="GV171" i="46"/>
  <c r="GZ171" i="46"/>
  <c r="HD171" i="46"/>
  <c r="HH171" i="46"/>
  <c r="HL171" i="46"/>
  <c r="HP171" i="46"/>
  <c r="HT171" i="46"/>
  <c r="HX171" i="46"/>
  <c r="IB171" i="46"/>
  <c r="IF171" i="46"/>
  <c r="IJ171" i="46"/>
  <c r="IN171" i="46"/>
  <c r="IR171" i="46"/>
  <c r="IV171" i="46"/>
  <c r="IZ171" i="46"/>
  <c r="JD171" i="46"/>
  <c r="JH171" i="46"/>
  <c r="JL171" i="46"/>
  <c r="JP171" i="46"/>
  <c r="JT171" i="46"/>
  <c r="JX171" i="46"/>
  <c r="KB171" i="46"/>
  <c r="KF171" i="46"/>
  <c r="I171" i="46"/>
  <c r="L172" i="46"/>
  <c r="P172" i="46"/>
  <c r="T172" i="46"/>
  <c r="X172" i="46"/>
  <c r="AB172" i="46"/>
  <c r="AF172" i="46"/>
  <c r="AJ172" i="46"/>
  <c r="AN172" i="46"/>
  <c r="AR172" i="46"/>
  <c r="AV172" i="46"/>
  <c r="AZ172" i="46"/>
  <c r="BD172" i="46"/>
  <c r="BH172" i="46"/>
  <c r="BL172" i="46"/>
  <c r="BP172" i="46"/>
  <c r="BT172" i="46"/>
  <c r="BX172" i="46"/>
  <c r="CB172" i="46"/>
  <c r="CF172" i="46"/>
  <c r="CJ172" i="46"/>
  <c r="CN172" i="46"/>
  <c r="CR172" i="46"/>
  <c r="CV172" i="46"/>
  <c r="CZ172" i="46"/>
  <c r="DD172" i="46"/>
  <c r="DH172" i="46"/>
  <c r="DL172" i="46"/>
  <c r="DP172" i="46"/>
  <c r="DT172" i="46"/>
  <c r="DX172" i="46"/>
  <c r="EB172" i="46"/>
  <c r="EF172" i="46"/>
  <c r="EJ172" i="46"/>
  <c r="EN172" i="46"/>
  <c r="ER172" i="46"/>
  <c r="EV172" i="46"/>
  <c r="EZ172" i="46"/>
  <c r="FD172" i="46"/>
  <c r="FH172" i="46"/>
  <c r="FL172" i="46"/>
  <c r="FP172" i="46"/>
  <c r="FT172" i="46"/>
  <c r="FX172" i="46"/>
  <c r="GB172" i="46"/>
  <c r="GF172" i="46"/>
  <c r="GJ172" i="46"/>
  <c r="GN172" i="46"/>
  <c r="GR172" i="46"/>
  <c r="GV172" i="46"/>
  <c r="GZ172" i="46"/>
  <c r="HD172" i="46"/>
  <c r="HH172" i="46"/>
  <c r="HL172" i="46"/>
  <c r="HP172" i="46"/>
  <c r="HT172" i="46"/>
  <c r="HX172" i="46"/>
  <c r="IB172" i="46"/>
  <c r="IF172" i="46"/>
  <c r="IJ172" i="46"/>
  <c r="IN172" i="46"/>
  <c r="IR172" i="46"/>
  <c r="IV172" i="46"/>
  <c r="IZ172" i="46"/>
  <c r="JD172" i="46"/>
  <c r="JH172" i="46"/>
  <c r="JL172" i="46"/>
  <c r="JP172" i="46"/>
  <c r="JT172" i="46"/>
  <c r="JX172" i="46"/>
  <c r="KB172" i="46"/>
  <c r="KF172" i="46"/>
  <c r="I172" i="46"/>
  <c r="L173" i="46"/>
  <c r="P173" i="46"/>
  <c r="T173" i="46"/>
  <c r="X173" i="46"/>
  <c r="AB173" i="46"/>
  <c r="AF173" i="46"/>
  <c r="AJ173" i="46"/>
  <c r="AN173" i="46"/>
  <c r="AR173" i="46"/>
  <c r="AV173" i="46"/>
  <c r="AZ173" i="46"/>
  <c r="BD173" i="46"/>
  <c r="BH173" i="46"/>
  <c r="BL173" i="46"/>
  <c r="BP173" i="46"/>
  <c r="BT173" i="46"/>
  <c r="BX173" i="46"/>
  <c r="CB173" i="46"/>
  <c r="CF173" i="46"/>
  <c r="CJ173" i="46"/>
  <c r="CN173" i="46"/>
  <c r="CR173" i="46"/>
  <c r="CV173" i="46"/>
  <c r="CZ173" i="46"/>
  <c r="DD173" i="46"/>
  <c r="DH173" i="46"/>
  <c r="DL173" i="46"/>
  <c r="DP173" i="46"/>
  <c r="DT173" i="46"/>
  <c r="DX173" i="46"/>
  <c r="EB173" i="46"/>
  <c r="EF173" i="46"/>
  <c r="EJ173" i="46"/>
  <c r="EN173" i="46"/>
  <c r="ER173" i="46"/>
  <c r="EV173" i="46"/>
  <c r="EZ173" i="46"/>
  <c r="FD173" i="46"/>
  <c r="FH173" i="46"/>
  <c r="FL173" i="46"/>
  <c r="FP173" i="46"/>
  <c r="FT173" i="46"/>
  <c r="FX173" i="46"/>
  <c r="GB173" i="46"/>
  <c r="GF173" i="46"/>
  <c r="GJ173" i="46"/>
  <c r="GN173" i="46"/>
  <c r="GR173" i="46"/>
  <c r="GV173" i="46"/>
  <c r="GZ173" i="46"/>
  <c r="HD173" i="46"/>
  <c r="HH173" i="46"/>
  <c r="HL173" i="46"/>
  <c r="HP173" i="46"/>
  <c r="HT173" i="46"/>
  <c r="HX173" i="46"/>
  <c r="IB173" i="46"/>
  <c r="IF173" i="46"/>
  <c r="IJ173" i="46"/>
  <c r="IN173" i="46"/>
  <c r="IR173" i="46"/>
  <c r="IV173" i="46"/>
  <c r="IZ173" i="46"/>
  <c r="JD173" i="46"/>
  <c r="JH173" i="46"/>
  <c r="JL173" i="46"/>
  <c r="JP173" i="46"/>
  <c r="JT173" i="46"/>
  <c r="JX173" i="46"/>
  <c r="KB173" i="46"/>
  <c r="KF173" i="46"/>
  <c r="I173" i="46"/>
  <c r="L174" i="46"/>
  <c r="P174" i="46"/>
  <c r="T174" i="46"/>
  <c r="X174" i="46"/>
  <c r="AB174" i="46"/>
  <c r="AF174" i="46"/>
  <c r="AJ174" i="46"/>
  <c r="AN174" i="46"/>
  <c r="AR174" i="46"/>
  <c r="AV174" i="46"/>
  <c r="AZ174" i="46"/>
  <c r="BD174" i="46"/>
  <c r="BH174" i="46"/>
  <c r="BL174" i="46"/>
  <c r="BP174" i="46"/>
  <c r="BT174" i="46"/>
  <c r="BX174" i="46"/>
  <c r="CB174" i="46"/>
  <c r="CF174" i="46"/>
  <c r="CJ174" i="46"/>
  <c r="CN174" i="46"/>
  <c r="CR174" i="46"/>
  <c r="CV174" i="46"/>
  <c r="CZ174" i="46"/>
  <c r="DD174" i="46"/>
  <c r="DH174" i="46"/>
  <c r="DL174" i="46"/>
  <c r="DP174" i="46"/>
  <c r="DT174" i="46"/>
  <c r="DX174" i="46"/>
  <c r="EB174" i="46"/>
  <c r="EF174" i="46"/>
  <c r="EJ174" i="46"/>
  <c r="EN174" i="46"/>
  <c r="ER174" i="46"/>
  <c r="EV174" i="46"/>
  <c r="EZ174" i="46"/>
  <c r="FD174" i="46"/>
  <c r="FH174" i="46"/>
  <c r="FL174" i="46"/>
  <c r="FP174" i="46"/>
  <c r="FT174" i="46"/>
  <c r="FX174" i="46"/>
  <c r="GB174" i="46"/>
  <c r="GF174" i="46"/>
  <c r="GJ174" i="46"/>
  <c r="GN174" i="46"/>
  <c r="GR174" i="46"/>
  <c r="GV174" i="46"/>
  <c r="GZ174" i="46"/>
  <c r="HD174" i="46"/>
  <c r="HH174" i="46"/>
  <c r="HL174" i="46"/>
  <c r="HP174" i="46"/>
  <c r="HT174" i="46"/>
  <c r="HX174" i="46"/>
  <c r="IB174" i="46"/>
  <c r="IF174" i="46"/>
  <c r="IJ174" i="46"/>
  <c r="IN174" i="46"/>
  <c r="IR174" i="46"/>
  <c r="IV174" i="46"/>
  <c r="IZ174" i="46"/>
  <c r="JD174" i="46"/>
  <c r="JH174" i="46"/>
  <c r="JL174" i="46"/>
  <c r="JP174" i="46"/>
  <c r="JT174" i="46"/>
  <c r="JX174" i="46"/>
  <c r="KB174" i="46"/>
  <c r="KF174" i="46"/>
  <c r="I174" i="46"/>
  <c r="L179" i="46"/>
  <c r="P179" i="46"/>
  <c r="T179" i="46"/>
  <c r="X179" i="46"/>
  <c r="AB179" i="46"/>
  <c r="AF179" i="46"/>
  <c r="AJ179" i="46"/>
  <c r="AN179" i="46"/>
  <c r="AR179" i="46"/>
  <c r="AV179" i="46"/>
  <c r="AZ179" i="46"/>
  <c r="BD179" i="46"/>
  <c r="BH179" i="46"/>
  <c r="BL179" i="46"/>
  <c r="BP179" i="46"/>
  <c r="BT179" i="46"/>
  <c r="BX179" i="46"/>
  <c r="CB179" i="46"/>
  <c r="CF179" i="46"/>
  <c r="CJ179" i="46"/>
  <c r="CN179" i="46"/>
  <c r="CR179" i="46"/>
  <c r="CV179" i="46"/>
  <c r="CZ179" i="46"/>
  <c r="DD179" i="46"/>
  <c r="DH179" i="46"/>
  <c r="DL179" i="46"/>
  <c r="DP179" i="46"/>
  <c r="DT179" i="46"/>
  <c r="DX179" i="46"/>
  <c r="EB179" i="46"/>
  <c r="EF179" i="46"/>
  <c r="EJ179" i="46"/>
  <c r="EN179" i="46"/>
  <c r="ER179" i="46"/>
  <c r="EV179" i="46"/>
  <c r="EZ179" i="46"/>
  <c r="FD179" i="46"/>
  <c r="FH179" i="46"/>
  <c r="FL179" i="46"/>
  <c r="FP179" i="46"/>
  <c r="FT179" i="46"/>
  <c r="FX179" i="46"/>
  <c r="GB179" i="46"/>
  <c r="GF179" i="46"/>
  <c r="GJ179" i="46"/>
  <c r="GN179" i="46"/>
  <c r="GR179" i="46"/>
  <c r="GV179" i="46"/>
  <c r="GZ179" i="46"/>
  <c r="HD179" i="46"/>
  <c r="HH179" i="46"/>
  <c r="HL179" i="46"/>
  <c r="HP179" i="46"/>
  <c r="HT179" i="46"/>
  <c r="HX179" i="46"/>
  <c r="IB179" i="46"/>
  <c r="IF179" i="46"/>
  <c r="IJ179" i="46"/>
  <c r="IN179" i="46"/>
  <c r="IR179" i="46"/>
  <c r="IV179" i="46"/>
  <c r="IZ179" i="46"/>
  <c r="JD179" i="46"/>
  <c r="JH179" i="46"/>
  <c r="JL179" i="46"/>
  <c r="JP179" i="46"/>
  <c r="JT179" i="46"/>
  <c r="JX179" i="46"/>
  <c r="KB179" i="46"/>
  <c r="KF179" i="46"/>
  <c r="I179" i="46"/>
  <c r="K182" i="46"/>
  <c r="O179" i="46"/>
  <c r="M179" i="46"/>
  <c r="L180" i="46"/>
  <c r="P180" i="46"/>
  <c r="T180" i="46"/>
  <c r="X180" i="46"/>
  <c r="AB180" i="46"/>
  <c r="AF180" i="46"/>
  <c r="AJ180" i="46"/>
  <c r="AN180" i="46"/>
  <c r="AR180" i="46"/>
  <c r="AV180" i="46"/>
  <c r="AZ180" i="46"/>
  <c r="BD180" i="46"/>
  <c r="BH180" i="46"/>
  <c r="BL180" i="46"/>
  <c r="BP180" i="46"/>
  <c r="BT180" i="46"/>
  <c r="BX180" i="46"/>
  <c r="CB180" i="46"/>
  <c r="CF180" i="46"/>
  <c r="CJ180" i="46"/>
  <c r="CN180" i="46"/>
  <c r="CR180" i="46"/>
  <c r="CV180" i="46"/>
  <c r="CZ180" i="46"/>
  <c r="DD180" i="46"/>
  <c r="DH180" i="46"/>
  <c r="DL180" i="46"/>
  <c r="DP180" i="46"/>
  <c r="DT180" i="46"/>
  <c r="DX180" i="46"/>
  <c r="EB180" i="46"/>
  <c r="EF180" i="46"/>
  <c r="EJ180" i="46"/>
  <c r="EN180" i="46"/>
  <c r="ER180" i="46"/>
  <c r="EV180" i="46"/>
  <c r="EZ180" i="46"/>
  <c r="FD180" i="46"/>
  <c r="FH180" i="46"/>
  <c r="FL180" i="46"/>
  <c r="FP180" i="46"/>
  <c r="FT180" i="46"/>
  <c r="FX180" i="46"/>
  <c r="GB180" i="46"/>
  <c r="GF180" i="46"/>
  <c r="GJ180" i="46"/>
  <c r="GN180" i="46"/>
  <c r="GR180" i="46"/>
  <c r="GV180" i="46"/>
  <c r="GZ180" i="46"/>
  <c r="HD180" i="46"/>
  <c r="HH180" i="46"/>
  <c r="HL180" i="46"/>
  <c r="HP180" i="46"/>
  <c r="HT180" i="46"/>
  <c r="HX180" i="46"/>
  <c r="IB180" i="46"/>
  <c r="IF180" i="46"/>
  <c r="IJ180" i="46"/>
  <c r="IN180" i="46"/>
  <c r="IR180" i="46"/>
  <c r="IV180" i="46"/>
  <c r="IZ180" i="46"/>
  <c r="JD180" i="46"/>
  <c r="JH180" i="46"/>
  <c r="JL180" i="46"/>
  <c r="JP180" i="46"/>
  <c r="JT180" i="46"/>
  <c r="JX180" i="46"/>
  <c r="KB180" i="46"/>
  <c r="KF180" i="46"/>
  <c r="I180" i="46"/>
  <c r="O180" i="46"/>
  <c r="M180" i="46"/>
  <c r="L181" i="46"/>
  <c r="P181" i="46"/>
  <c r="T181" i="46"/>
  <c r="X181" i="46"/>
  <c r="AB181" i="46"/>
  <c r="AF181" i="46"/>
  <c r="AJ181" i="46"/>
  <c r="AN181" i="46"/>
  <c r="AR181" i="46"/>
  <c r="AV181" i="46"/>
  <c r="AZ181" i="46"/>
  <c r="BD181" i="46"/>
  <c r="BH181" i="46"/>
  <c r="BL181" i="46"/>
  <c r="BP181" i="46"/>
  <c r="BT181" i="46"/>
  <c r="BX181" i="46"/>
  <c r="CB181" i="46"/>
  <c r="CF181" i="46"/>
  <c r="CJ181" i="46"/>
  <c r="CN181" i="46"/>
  <c r="CR181" i="46"/>
  <c r="CV181" i="46"/>
  <c r="CZ181" i="46"/>
  <c r="DD181" i="46"/>
  <c r="DH181" i="46"/>
  <c r="DL181" i="46"/>
  <c r="DP181" i="46"/>
  <c r="DT181" i="46"/>
  <c r="DX181" i="46"/>
  <c r="EB181" i="46"/>
  <c r="EF181" i="46"/>
  <c r="EJ181" i="46"/>
  <c r="EN181" i="46"/>
  <c r="ER181" i="46"/>
  <c r="EV181" i="46"/>
  <c r="EZ181" i="46"/>
  <c r="FD181" i="46"/>
  <c r="FH181" i="46"/>
  <c r="FL181" i="46"/>
  <c r="FP181" i="46"/>
  <c r="FT181" i="46"/>
  <c r="FX181" i="46"/>
  <c r="GB181" i="46"/>
  <c r="GF181" i="46"/>
  <c r="GJ181" i="46"/>
  <c r="GN181" i="46"/>
  <c r="GR181" i="46"/>
  <c r="GV181" i="46"/>
  <c r="GZ181" i="46"/>
  <c r="HD181" i="46"/>
  <c r="HH181" i="46"/>
  <c r="HL181" i="46"/>
  <c r="HP181" i="46"/>
  <c r="HT181" i="46"/>
  <c r="HX181" i="46"/>
  <c r="IB181" i="46"/>
  <c r="IF181" i="46"/>
  <c r="IJ181" i="46"/>
  <c r="IN181" i="46"/>
  <c r="IR181" i="46"/>
  <c r="IV181" i="46"/>
  <c r="IZ181" i="46"/>
  <c r="JD181" i="46"/>
  <c r="JH181" i="46"/>
  <c r="JL181" i="46"/>
  <c r="JP181" i="46"/>
  <c r="JT181" i="46"/>
  <c r="JX181" i="46"/>
  <c r="KB181" i="46"/>
  <c r="KF181" i="46"/>
  <c r="I181" i="46"/>
  <c r="O181" i="46"/>
  <c r="M181" i="46"/>
  <c r="L186" i="46"/>
  <c r="P186" i="46"/>
  <c r="T186" i="46"/>
  <c r="X186" i="46"/>
  <c r="AB186" i="46"/>
  <c r="AF186" i="46"/>
  <c r="AJ186" i="46"/>
  <c r="AN186" i="46"/>
  <c r="AR186" i="46"/>
  <c r="AV186" i="46"/>
  <c r="AZ186" i="46"/>
  <c r="BD186" i="46"/>
  <c r="BH186" i="46"/>
  <c r="BL186" i="46"/>
  <c r="BP186" i="46"/>
  <c r="BT186" i="46"/>
  <c r="BX186" i="46"/>
  <c r="CB186" i="46"/>
  <c r="CF186" i="46"/>
  <c r="CJ186" i="46"/>
  <c r="CN186" i="46"/>
  <c r="CR186" i="46"/>
  <c r="CV186" i="46"/>
  <c r="CZ186" i="46"/>
  <c r="DD186" i="46"/>
  <c r="DH186" i="46"/>
  <c r="DL186" i="46"/>
  <c r="DP186" i="46"/>
  <c r="DT186" i="46"/>
  <c r="DX186" i="46"/>
  <c r="EB186" i="46"/>
  <c r="EF186" i="46"/>
  <c r="EJ186" i="46"/>
  <c r="EN186" i="46"/>
  <c r="ER186" i="46"/>
  <c r="EV186" i="46"/>
  <c r="EZ186" i="46"/>
  <c r="FD186" i="46"/>
  <c r="FH186" i="46"/>
  <c r="FL186" i="46"/>
  <c r="FP186" i="46"/>
  <c r="FT186" i="46"/>
  <c r="FX186" i="46"/>
  <c r="GB186" i="46"/>
  <c r="GF186" i="46"/>
  <c r="GJ186" i="46"/>
  <c r="GN186" i="46"/>
  <c r="GR186" i="46"/>
  <c r="GV186" i="46"/>
  <c r="GZ186" i="46"/>
  <c r="HD186" i="46"/>
  <c r="HH186" i="46"/>
  <c r="HL186" i="46"/>
  <c r="HP186" i="46"/>
  <c r="HT186" i="46"/>
  <c r="HX186" i="46"/>
  <c r="IB186" i="46"/>
  <c r="IF186" i="46"/>
  <c r="IJ186" i="46"/>
  <c r="IN186" i="46"/>
  <c r="IR186" i="46"/>
  <c r="IV186" i="46"/>
  <c r="IZ186" i="46"/>
  <c r="JD186" i="46"/>
  <c r="JH186" i="46"/>
  <c r="JL186" i="46"/>
  <c r="JP186" i="46"/>
  <c r="JT186" i="46"/>
  <c r="JX186" i="46"/>
  <c r="KB186" i="46"/>
  <c r="KF186" i="46"/>
  <c r="I186" i="46"/>
  <c r="L187" i="46"/>
  <c r="P187" i="46"/>
  <c r="T187" i="46"/>
  <c r="X187" i="46"/>
  <c r="AB187" i="46"/>
  <c r="AF187" i="46"/>
  <c r="AJ187" i="46"/>
  <c r="AN187" i="46"/>
  <c r="AR187" i="46"/>
  <c r="AV187" i="46"/>
  <c r="AZ187" i="46"/>
  <c r="BD187" i="46"/>
  <c r="BH187" i="46"/>
  <c r="BL187" i="46"/>
  <c r="BP187" i="46"/>
  <c r="BT187" i="46"/>
  <c r="BX187" i="46"/>
  <c r="CB187" i="46"/>
  <c r="CF187" i="46"/>
  <c r="CJ187" i="46"/>
  <c r="CN187" i="46"/>
  <c r="CR187" i="46"/>
  <c r="CV187" i="46"/>
  <c r="CZ187" i="46"/>
  <c r="DD187" i="46"/>
  <c r="DH187" i="46"/>
  <c r="DL187" i="46"/>
  <c r="DP187" i="46"/>
  <c r="DT187" i="46"/>
  <c r="DX187" i="46"/>
  <c r="EB187" i="46"/>
  <c r="EF187" i="46"/>
  <c r="EJ187" i="46"/>
  <c r="EN187" i="46"/>
  <c r="ER187" i="46"/>
  <c r="EV187" i="46"/>
  <c r="EZ187" i="46"/>
  <c r="FD187" i="46"/>
  <c r="FH187" i="46"/>
  <c r="FL187" i="46"/>
  <c r="FP187" i="46"/>
  <c r="FT187" i="46"/>
  <c r="FX187" i="46"/>
  <c r="GB187" i="46"/>
  <c r="GF187" i="46"/>
  <c r="GJ187" i="46"/>
  <c r="GN187" i="46"/>
  <c r="GR187" i="46"/>
  <c r="GV187" i="46"/>
  <c r="GZ187" i="46"/>
  <c r="HD187" i="46"/>
  <c r="HH187" i="46"/>
  <c r="HL187" i="46"/>
  <c r="HP187" i="46"/>
  <c r="HT187" i="46"/>
  <c r="HX187" i="46"/>
  <c r="IB187" i="46"/>
  <c r="IF187" i="46"/>
  <c r="IJ187" i="46"/>
  <c r="IN187" i="46"/>
  <c r="IR187" i="46"/>
  <c r="IV187" i="46"/>
  <c r="IZ187" i="46"/>
  <c r="JD187" i="46"/>
  <c r="JH187" i="46"/>
  <c r="JL187" i="46"/>
  <c r="JP187" i="46"/>
  <c r="JT187" i="46"/>
  <c r="JX187" i="46"/>
  <c r="KB187" i="46"/>
  <c r="KF187" i="46"/>
  <c r="I187" i="46"/>
  <c r="L188" i="46"/>
  <c r="P188" i="46"/>
  <c r="T188" i="46"/>
  <c r="X188" i="46"/>
  <c r="AB188" i="46"/>
  <c r="AF188" i="46"/>
  <c r="AJ188" i="46"/>
  <c r="AN188" i="46"/>
  <c r="AR188" i="46"/>
  <c r="AV188" i="46"/>
  <c r="AZ188" i="46"/>
  <c r="BD188" i="46"/>
  <c r="BH188" i="46"/>
  <c r="BL188" i="46"/>
  <c r="BP188" i="46"/>
  <c r="BT188" i="46"/>
  <c r="BX188" i="46"/>
  <c r="CB188" i="46"/>
  <c r="CF188" i="46"/>
  <c r="CJ188" i="46"/>
  <c r="CN188" i="46"/>
  <c r="CR188" i="46"/>
  <c r="CV188" i="46"/>
  <c r="CZ188" i="46"/>
  <c r="DD188" i="46"/>
  <c r="DH188" i="46"/>
  <c r="DL188" i="46"/>
  <c r="DP188" i="46"/>
  <c r="DT188" i="46"/>
  <c r="DX188" i="46"/>
  <c r="EB188" i="46"/>
  <c r="EF188" i="46"/>
  <c r="EJ188" i="46"/>
  <c r="EN188" i="46"/>
  <c r="ER188" i="46"/>
  <c r="EV188" i="46"/>
  <c r="EZ188" i="46"/>
  <c r="FD188" i="46"/>
  <c r="FH188" i="46"/>
  <c r="FL188" i="46"/>
  <c r="FP188" i="46"/>
  <c r="FT188" i="46"/>
  <c r="FX188" i="46"/>
  <c r="GB188" i="46"/>
  <c r="GF188" i="46"/>
  <c r="GJ188" i="46"/>
  <c r="GN188" i="46"/>
  <c r="GR188" i="46"/>
  <c r="GV188" i="46"/>
  <c r="GZ188" i="46"/>
  <c r="HD188" i="46"/>
  <c r="HH188" i="46"/>
  <c r="HL188" i="46"/>
  <c r="HP188" i="46"/>
  <c r="HT188" i="46"/>
  <c r="HX188" i="46"/>
  <c r="IB188" i="46"/>
  <c r="IF188" i="46"/>
  <c r="IJ188" i="46"/>
  <c r="IN188" i="46"/>
  <c r="IR188" i="46"/>
  <c r="IV188" i="46"/>
  <c r="IZ188" i="46"/>
  <c r="JD188" i="46"/>
  <c r="JH188" i="46"/>
  <c r="JL188" i="46"/>
  <c r="JP188" i="46"/>
  <c r="JT188" i="46"/>
  <c r="JX188" i="46"/>
  <c r="KB188" i="46"/>
  <c r="KF188" i="46"/>
  <c r="I188" i="46"/>
  <c r="L189" i="46"/>
  <c r="P189" i="46"/>
  <c r="T189" i="46"/>
  <c r="X189" i="46"/>
  <c r="AB189" i="46"/>
  <c r="AF189" i="46"/>
  <c r="AJ189" i="46"/>
  <c r="AN189" i="46"/>
  <c r="AR189" i="46"/>
  <c r="AV189" i="46"/>
  <c r="AZ189" i="46"/>
  <c r="BD189" i="46"/>
  <c r="BH189" i="46"/>
  <c r="BL189" i="46"/>
  <c r="BP189" i="46"/>
  <c r="BT189" i="46"/>
  <c r="BX189" i="46"/>
  <c r="CB189" i="46"/>
  <c r="CF189" i="46"/>
  <c r="CJ189" i="46"/>
  <c r="CN189" i="46"/>
  <c r="CR189" i="46"/>
  <c r="CV189" i="46"/>
  <c r="CZ189" i="46"/>
  <c r="DD189" i="46"/>
  <c r="DH189" i="46"/>
  <c r="DL189" i="46"/>
  <c r="DP189" i="46"/>
  <c r="DT189" i="46"/>
  <c r="DX189" i="46"/>
  <c r="EB189" i="46"/>
  <c r="EF189" i="46"/>
  <c r="EJ189" i="46"/>
  <c r="EN189" i="46"/>
  <c r="ER189" i="46"/>
  <c r="EV189" i="46"/>
  <c r="EZ189" i="46"/>
  <c r="FD189" i="46"/>
  <c r="FH189" i="46"/>
  <c r="FL189" i="46"/>
  <c r="FP189" i="46"/>
  <c r="FT189" i="46"/>
  <c r="FX189" i="46"/>
  <c r="GB189" i="46"/>
  <c r="GF189" i="46"/>
  <c r="GJ189" i="46"/>
  <c r="GN189" i="46"/>
  <c r="GR189" i="46"/>
  <c r="GV189" i="46"/>
  <c r="GZ189" i="46"/>
  <c r="HD189" i="46"/>
  <c r="HH189" i="46"/>
  <c r="HL189" i="46"/>
  <c r="HP189" i="46"/>
  <c r="HT189" i="46"/>
  <c r="HX189" i="46"/>
  <c r="IB189" i="46"/>
  <c r="IF189" i="46"/>
  <c r="IJ189" i="46"/>
  <c r="IN189" i="46"/>
  <c r="IR189" i="46"/>
  <c r="IV189" i="46"/>
  <c r="IZ189" i="46"/>
  <c r="JD189" i="46"/>
  <c r="JH189" i="46"/>
  <c r="JL189" i="46"/>
  <c r="JP189" i="46"/>
  <c r="JT189" i="46"/>
  <c r="JX189" i="46"/>
  <c r="KB189" i="46"/>
  <c r="KF189" i="46"/>
  <c r="I189" i="46"/>
  <c r="L190" i="46"/>
  <c r="P190" i="46"/>
  <c r="T190" i="46"/>
  <c r="X190" i="46"/>
  <c r="AB190" i="46"/>
  <c r="AF190" i="46"/>
  <c r="AJ190" i="46"/>
  <c r="AN190" i="46"/>
  <c r="AR190" i="46"/>
  <c r="AV190" i="46"/>
  <c r="AZ190" i="46"/>
  <c r="BD190" i="46"/>
  <c r="BH190" i="46"/>
  <c r="BL190" i="46"/>
  <c r="BP190" i="46"/>
  <c r="BT190" i="46"/>
  <c r="BX190" i="46"/>
  <c r="CB190" i="46"/>
  <c r="CF190" i="46"/>
  <c r="CJ190" i="46"/>
  <c r="CN190" i="46"/>
  <c r="CR190" i="46"/>
  <c r="CV190" i="46"/>
  <c r="CZ190" i="46"/>
  <c r="DD190" i="46"/>
  <c r="DH190" i="46"/>
  <c r="DL190" i="46"/>
  <c r="DP190" i="46"/>
  <c r="DT190" i="46"/>
  <c r="DX190" i="46"/>
  <c r="EB190" i="46"/>
  <c r="EF190" i="46"/>
  <c r="EJ190" i="46"/>
  <c r="EN190" i="46"/>
  <c r="ER190" i="46"/>
  <c r="EV190" i="46"/>
  <c r="EZ190" i="46"/>
  <c r="FD190" i="46"/>
  <c r="FH190" i="46"/>
  <c r="FL190" i="46"/>
  <c r="FP190" i="46"/>
  <c r="FT190" i="46"/>
  <c r="FX190" i="46"/>
  <c r="GB190" i="46"/>
  <c r="GF190" i="46"/>
  <c r="GJ190" i="46"/>
  <c r="GN190" i="46"/>
  <c r="GR190" i="46"/>
  <c r="GV190" i="46"/>
  <c r="GZ190" i="46"/>
  <c r="HD190" i="46"/>
  <c r="HH190" i="46"/>
  <c r="HL190" i="46"/>
  <c r="HP190" i="46"/>
  <c r="HT190" i="46"/>
  <c r="HX190" i="46"/>
  <c r="IB190" i="46"/>
  <c r="IF190" i="46"/>
  <c r="IJ190" i="46"/>
  <c r="IN190" i="46"/>
  <c r="IR190" i="46"/>
  <c r="IV190" i="46"/>
  <c r="IZ190" i="46"/>
  <c r="JD190" i="46"/>
  <c r="JH190" i="46"/>
  <c r="JL190" i="46"/>
  <c r="JP190" i="46"/>
  <c r="JT190" i="46"/>
  <c r="JX190" i="46"/>
  <c r="KB190" i="46"/>
  <c r="KF190" i="46"/>
  <c r="I190" i="46"/>
  <c r="L191" i="46"/>
  <c r="P191" i="46"/>
  <c r="T191" i="46"/>
  <c r="X191" i="46"/>
  <c r="AB191" i="46"/>
  <c r="AF191" i="46"/>
  <c r="AJ191" i="46"/>
  <c r="AN191" i="46"/>
  <c r="AR191" i="46"/>
  <c r="AV191" i="46"/>
  <c r="AZ191" i="46"/>
  <c r="BD191" i="46"/>
  <c r="BH191" i="46"/>
  <c r="BL191" i="46"/>
  <c r="BP191" i="46"/>
  <c r="BT191" i="46"/>
  <c r="BX191" i="46"/>
  <c r="CB191" i="46"/>
  <c r="CF191" i="46"/>
  <c r="CJ191" i="46"/>
  <c r="CN191" i="46"/>
  <c r="CR191" i="46"/>
  <c r="CV191" i="46"/>
  <c r="CZ191" i="46"/>
  <c r="DD191" i="46"/>
  <c r="DH191" i="46"/>
  <c r="DL191" i="46"/>
  <c r="DP191" i="46"/>
  <c r="DT191" i="46"/>
  <c r="DX191" i="46"/>
  <c r="EB191" i="46"/>
  <c r="EF191" i="46"/>
  <c r="EJ191" i="46"/>
  <c r="EN191" i="46"/>
  <c r="ER191" i="46"/>
  <c r="EV191" i="46"/>
  <c r="EZ191" i="46"/>
  <c r="FD191" i="46"/>
  <c r="FH191" i="46"/>
  <c r="FL191" i="46"/>
  <c r="FP191" i="46"/>
  <c r="FT191" i="46"/>
  <c r="FX191" i="46"/>
  <c r="GB191" i="46"/>
  <c r="GF191" i="46"/>
  <c r="GJ191" i="46"/>
  <c r="GN191" i="46"/>
  <c r="GR191" i="46"/>
  <c r="GV191" i="46"/>
  <c r="GZ191" i="46"/>
  <c r="HD191" i="46"/>
  <c r="HH191" i="46"/>
  <c r="HL191" i="46"/>
  <c r="HP191" i="46"/>
  <c r="HT191" i="46"/>
  <c r="HX191" i="46"/>
  <c r="IB191" i="46"/>
  <c r="IF191" i="46"/>
  <c r="IJ191" i="46"/>
  <c r="IN191" i="46"/>
  <c r="IR191" i="46"/>
  <c r="IV191" i="46"/>
  <c r="IZ191" i="46"/>
  <c r="JD191" i="46"/>
  <c r="JH191" i="46"/>
  <c r="JL191" i="46"/>
  <c r="JP191" i="46"/>
  <c r="JT191" i="46"/>
  <c r="JX191" i="46"/>
  <c r="KB191" i="46"/>
  <c r="KF191" i="46"/>
  <c r="I191" i="46"/>
  <c r="L196" i="46"/>
  <c r="P196" i="46"/>
  <c r="Q196" i="46" s="1"/>
  <c r="T196" i="46"/>
  <c r="X196" i="46"/>
  <c r="AB196" i="46"/>
  <c r="AF196" i="46"/>
  <c r="AJ196" i="46"/>
  <c r="AN196" i="46"/>
  <c r="AR196" i="46"/>
  <c r="AV196" i="46"/>
  <c r="AZ196" i="46"/>
  <c r="BD196" i="46"/>
  <c r="BH196" i="46"/>
  <c r="BL196" i="46"/>
  <c r="BP196" i="46"/>
  <c r="BT196" i="46"/>
  <c r="BX196" i="46"/>
  <c r="CB196" i="46"/>
  <c r="CF196" i="46"/>
  <c r="CJ196" i="46"/>
  <c r="CN196" i="46"/>
  <c r="CR196" i="46"/>
  <c r="CV196" i="46"/>
  <c r="CZ196" i="46"/>
  <c r="DD196" i="46"/>
  <c r="DH196" i="46"/>
  <c r="DL196" i="46"/>
  <c r="DP196" i="46"/>
  <c r="DT196" i="46"/>
  <c r="DX196" i="46"/>
  <c r="EB196" i="46"/>
  <c r="EF196" i="46"/>
  <c r="EJ196" i="46"/>
  <c r="EN196" i="46"/>
  <c r="ER196" i="46"/>
  <c r="EV196" i="46"/>
  <c r="EZ196" i="46"/>
  <c r="FD196" i="46"/>
  <c r="FH196" i="46"/>
  <c r="FL196" i="46"/>
  <c r="FP196" i="46"/>
  <c r="FT196" i="46"/>
  <c r="FX196" i="46"/>
  <c r="GB196" i="46"/>
  <c r="GF196" i="46"/>
  <c r="GJ196" i="46"/>
  <c r="GN196" i="46"/>
  <c r="GR196" i="46"/>
  <c r="GV196" i="46"/>
  <c r="GZ196" i="46"/>
  <c r="HD196" i="46"/>
  <c r="HH196" i="46"/>
  <c r="HL196" i="46"/>
  <c r="HP196" i="46"/>
  <c r="HT196" i="46"/>
  <c r="HX196" i="46"/>
  <c r="IB196" i="46"/>
  <c r="IF196" i="46"/>
  <c r="IJ196" i="46"/>
  <c r="IN196" i="46"/>
  <c r="IR196" i="46"/>
  <c r="IV196" i="46"/>
  <c r="IZ196" i="46"/>
  <c r="JD196" i="46"/>
  <c r="JH196" i="46"/>
  <c r="JL196" i="46"/>
  <c r="JP196" i="46"/>
  <c r="JT196" i="46"/>
  <c r="JX196" i="46"/>
  <c r="KB196" i="46"/>
  <c r="KF196" i="46"/>
  <c r="I196" i="46"/>
  <c r="L197" i="46"/>
  <c r="P197" i="46"/>
  <c r="T197" i="46"/>
  <c r="X197" i="46"/>
  <c r="AB197" i="46"/>
  <c r="AF197" i="46"/>
  <c r="AJ197" i="46"/>
  <c r="AN197" i="46"/>
  <c r="AR197" i="46"/>
  <c r="AV197" i="46"/>
  <c r="AZ197" i="46"/>
  <c r="BD197" i="46"/>
  <c r="BH197" i="46"/>
  <c r="BL197" i="46"/>
  <c r="BP197" i="46"/>
  <c r="BT197" i="46"/>
  <c r="BX197" i="46"/>
  <c r="CB197" i="46"/>
  <c r="CF197" i="46"/>
  <c r="CJ197" i="46"/>
  <c r="CN197" i="46"/>
  <c r="CR197" i="46"/>
  <c r="CV197" i="46"/>
  <c r="CZ197" i="46"/>
  <c r="DD197" i="46"/>
  <c r="DH197" i="46"/>
  <c r="DL197" i="46"/>
  <c r="DP197" i="46"/>
  <c r="DT197" i="46"/>
  <c r="DX197" i="46"/>
  <c r="EB197" i="46"/>
  <c r="EF197" i="46"/>
  <c r="EJ197" i="46"/>
  <c r="EN197" i="46"/>
  <c r="ER197" i="46"/>
  <c r="EV197" i="46"/>
  <c r="EZ197" i="46"/>
  <c r="FD197" i="46"/>
  <c r="FH197" i="46"/>
  <c r="FL197" i="46"/>
  <c r="FP197" i="46"/>
  <c r="FT197" i="46"/>
  <c r="FX197" i="46"/>
  <c r="GB197" i="46"/>
  <c r="GF197" i="46"/>
  <c r="GJ197" i="46"/>
  <c r="GN197" i="46"/>
  <c r="GR197" i="46"/>
  <c r="GV197" i="46"/>
  <c r="GZ197" i="46"/>
  <c r="HD197" i="46"/>
  <c r="HH197" i="46"/>
  <c r="HL197" i="46"/>
  <c r="HP197" i="46"/>
  <c r="HT197" i="46"/>
  <c r="HX197" i="46"/>
  <c r="IB197" i="46"/>
  <c r="IF197" i="46"/>
  <c r="IJ197" i="46"/>
  <c r="IN197" i="46"/>
  <c r="IR197" i="46"/>
  <c r="IV197" i="46"/>
  <c r="IZ197" i="46"/>
  <c r="JD197" i="46"/>
  <c r="JH197" i="46"/>
  <c r="JL197" i="46"/>
  <c r="JP197" i="46"/>
  <c r="JT197" i="46"/>
  <c r="JX197" i="46"/>
  <c r="KB197" i="46"/>
  <c r="KF197" i="46"/>
  <c r="I197" i="46"/>
  <c r="L198" i="46"/>
  <c r="P198" i="46"/>
  <c r="T198" i="46"/>
  <c r="X198" i="46"/>
  <c r="AB198" i="46"/>
  <c r="AF198" i="46"/>
  <c r="AJ198" i="46"/>
  <c r="AN198" i="46"/>
  <c r="AR198" i="46"/>
  <c r="AV198" i="46"/>
  <c r="AZ198" i="46"/>
  <c r="BD198" i="46"/>
  <c r="BH198" i="46"/>
  <c r="BL198" i="46"/>
  <c r="BP198" i="46"/>
  <c r="BT198" i="46"/>
  <c r="BX198" i="46"/>
  <c r="CB198" i="46"/>
  <c r="CF198" i="46"/>
  <c r="CJ198" i="46"/>
  <c r="CN198" i="46"/>
  <c r="CR198" i="46"/>
  <c r="CV198" i="46"/>
  <c r="CZ198" i="46"/>
  <c r="DD198" i="46"/>
  <c r="DH198" i="46"/>
  <c r="DL198" i="46"/>
  <c r="DP198" i="46"/>
  <c r="DT198" i="46"/>
  <c r="DX198" i="46"/>
  <c r="EB198" i="46"/>
  <c r="EF198" i="46"/>
  <c r="EJ198" i="46"/>
  <c r="EN198" i="46"/>
  <c r="ER198" i="46"/>
  <c r="EV198" i="46"/>
  <c r="EZ198" i="46"/>
  <c r="FD198" i="46"/>
  <c r="FH198" i="46"/>
  <c r="FL198" i="46"/>
  <c r="FP198" i="46"/>
  <c r="FT198" i="46"/>
  <c r="FX198" i="46"/>
  <c r="GB198" i="46"/>
  <c r="GF198" i="46"/>
  <c r="GJ198" i="46"/>
  <c r="GN198" i="46"/>
  <c r="GR198" i="46"/>
  <c r="GV198" i="46"/>
  <c r="GZ198" i="46"/>
  <c r="HD198" i="46"/>
  <c r="HH198" i="46"/>
  <c r="HL198" i="46"/>
  <c r="HP198" i="46"/>
  <c r="HT198" i="46"/>
  <c r="HX198" i="46"/>
  <c r="IB198" i="46"/>
  <c r="IF198" i="46"/>
  <c r="IJ198" i="46"/>
  <c r="IN198" i="46"/>
  <c r="IR198" i="46"/>
  <c r="IV198" i="46"/>
  <c r="IZ198" i="46"/>
  <c r="JD198" i="46"/>
  <c r="JH198" i="46"/>
  <c r="JL198" i="46"/>
  <c r="JP198" i="46"/>
  <c r="JT198" i="46"/>
  <c r="JX198" i="46"/>
  <c r="KB198" i="46"/>
  <c r="KF198" i="46"/>
  <c r="I198" i="46"/>
  <c r="L199" i="46"/>
  <c r="P199" i="46"/>
  <c r="T199" i="46"/>
  <c r="X199" i="46"/>
  <c r="AB199" i="46"/>
  <c r="AF199" i="46"/>
  <c r="AJ199" i="46"/>
  <c r="AN199" i="46"/>
  <c r="AR199" i="46"/>
  <c r="AV199" i="46"/>
  <c r="AZ199" i="46"/>
  <c r="BD199" i="46"/>
  <c r="BH199" i="46"/>
  <c r="BL199" i="46"/>
  <c r="BP199" i="46"/>
  <c r="BT199" i="46"/>
  <c r="BX199" i="46"/>
  <c r="CB199" i="46"/>
  <c r="CF199" i="46"/>
  <c r="CJ199" i="46"/>
  <c r="CN199" i="46"/>
  <c r="CR199" i="46"/>
  <c r="CV199" i="46"/>
  <c r="CZ199" i="46"/>
  <c r="DD199" i="46"/>
  <c r="DH199" i="46"/>
  <c r="DL199" i="46"/>
  <c r="DP199" i="46"/>
  <c r="DT199" i="46"/>
  <c r="DX199" i="46"/>
  <c r="EB199" i="46"/>
  <c r="EF199" i="46"/>
  <c r="EJ199" i="46"/>
  <c r="EN199" i="46"/>
  <c r="ER199" i="46"/>
  <c r="EV199" i="46"/>
  <c r="EZ199" i="46"/>
  <c r="FD199" i="46"/>
  <c r="FH199" i="46"/>
  <c r="FL199" i="46"/>
  <c r="FP199" i="46"/>
  <c r="FT199" i="46"/>
  <c r="FX199" i="46"/>
  <c r="GB199" i="46"/>
  <c r="GF199" i="46"/>
  <c r="GJ199" i="46"/>
  <c r="GN199" i="46"/>
  <c r="GR199" i="46"/>
  <c r="GV199" i="46"/>
  <c r="GZ199" i="46"/>
  <c r="HD199" i="46"/>
  <c r="HH199" i="46"/>
  <c r="HL199" i="46"/>
  <c r="HP199" i="46"/>
  <c r="HT199" i="46"/>
  <c r="HX199" i="46"/>
  <c r="IB199" i="46"/>
  <c r="IF199" i="46"/>
  <c r="IJ199" i="46"/>
  <c r="IN199" i="46"/>
  <c r="IR199" i="46"/>
  <c r="IV199" i="46"/>
  <c r="IZ199" i="46"/>
  <c r="JD199" i="46"/>
  <c r="JH199" i="46"/>
  <c r="JL199" i="46"/>
  <c r="JP199" i="46"/>
  <c r="JT199" i="46"/>
  <c r="JX199" i="46"/>
  <c r="KB199" i="46"/>
  <c r="KF199" i="46"/>
  <c r="L200" i="46"/>
  <c r="P200" i="46"/>
  <c r="T200" i="46"/>
  <c r="X200" i="46"/>
  <c r="AB200" i="46"/>
  <c r="AF200" i="46"/>
  <c r="AJ200" i="46"/>
  <c r="AN200" i="46"/>
  <c r="AR200" i="46"/>
  <c r="AV200" i="46"/>
  <c r="AZ200" i="46"/>
  <c r="BD200" i="46"/>
  <c r="BH200" i="46"/>
  <c r="BL200" i="46"/>
  <c r="BP200" i="46"/>
  <c r="BT200" i="46"/>
  <c r="BX200" i="46"/>
  <c r="CB200" i="46"/>
  <c r="CF200" i="46"/>
  <c r="CJ200" i="46"/>
  <c r="CN200" i="46"/>
  <c r="CR200" i="46"/>
  <c r="CV200" i="46"/>
  <c r="CZ200" i="46"/>
  <c r="DD200" i="46"/>
  <c r="DH200" i="46"/>
  <c r="DL200" i="46"/>
  <c r="DP200" i="46"/>
  <c r="DT200" i="46"/>
  <c r="DX200" i="46"/>
  <c r="EB200" i="46"/>
  <c r="EF200" i="46"/>
  <c r="EJ200" i="46"/>
  <c r="EN200" i="46"/>
  <c r="ER200" i="46"/>
  <c r="EV200" i="46"/>
  <c r="EZ200" i="46"/>
  <c r="FD200" i="46"/>
  <c r="FH200" i="46"/>
  <c r="FL200" i="46"/>
  <c r="FP200" i="46"/>
  <c r="FT200" i="46"/>
  <c r="FX200" i="46"/>
  <c r="GB200" i="46"/>
  <c r="GF200" i="46"/>
  <c r="GJ200" i="46"/>
  <c r="GN200" i="46"/>
  <c r="GR200" i="46"/>
  <c r="GV200" i="46"/>
  <c r="GZ200" i="46"/>
  <c r="HD200" i="46"/>
  <c r="HH200" i="46"/>
  <c r="HL200" i="46"/>
  <c r="HP200" i="46"/>
  <c r="HT200" i="46"/>
  <c r="HX200" i="46"/>
  <c r="IB200" i="46"/>
  <c r="IF200" i="46"/>
  <c r="IJ200" i="46"/>
  <c r="IN200" i="46"/>
  <c r="IR200" i="46"/>
  <c r="IV200" i="46"/>
  <c r="IZ200" i="46"/>
  <c r="JD200" i="46"/>
  <c r="JH200" i="46"/>
  <c r="JL200" i="46"/>
  <c r="JP200" i="46"/>
  <c r="JT200" i="46"/>
  <c r="JX200" i="46"/>
  <c r="KB200" i="46"/>
  <c r="KF200" i="46"/>
  <c r="L201" i="46"/>
  <c r="P201" i="46"/>
  <c r="T201" i="46"/>
  <c r="X201" i="46"/>
  <c r="AB201" i="46"/>
  <c r="AF201" i="46"/>
  <c r="AJ201" i="46"/>
  <c r="AN201" i="46"/>
  <c r="AR201" i="46"/>
  <c r="AV201" i="46"/>
  <c r="AZ201" i="46"/>
  <c r="BD201" i="46"/>
  <c r="BH201" i="46"/>
  <c r="BL201" i="46"/>
  <c r="BP201" i="46"/>
  <c r="BT201" i="46"/>
  <c r="BX201" i="46"/>
  <c r="CB201" i="46"/>
  <c r="CF201" i="46"/>
  <c r="CJ201" i="46"/>
  <c r="CN201" i="46"/>
  <c r="CR201" i="46"/>
  <c r="CV201" i="46"/>
  <c r="CZ201" i="46"/>
  <c r="DD201" i="46"/>
  <c r="DH201" i="46"/>
  <c r="DL201" i="46"/>
  <c r="DP201" i="46"/>
  <c r="DT201" i="46"/>
  <c r="DX201" i="46"/>
  <c r="EB201" i="46"/>
  <c r="EF201" i="46"/>
  <c r="EJ201" i="46"/>
  <c r="EN201" i="46"/>
  <c r="ER201" i="46"/>
  <c r="EV201" i="46"/>
  <c r="EZ201" i="46"/>
  <c r="FD201" i="46"/>
  <c r="FH201" i="46"/>
  <c r="FL201" i="46"/>
  <c r="FP201" i="46"/>
  <c r="FT201" i="46"/>
  <c r="FX201" i="46"/>
  <c r="GB201" i="46"/>
  <c r="GF201" i="46"/>
  <c r="GJ201" i="46"/>
  <c r="GN201" i="46"/>
  <c r="GR201" i="46"/>
  <c r="GV201" i="46"/>
  <c r="GZ201" i="46"/>
  <c r="HD201" i="46"/>
  <c r="HH201" i="46"/>
  <c r="HL201" i="46"/>
  <c r="HP201" i="46"/>
  <c r="HT201" i="46"/>
  <c r="HX201" i="46"/>
  <c r="IB201" i="46"/>
  <c r="IF201" i="46"/>
  <c r="IJ201" i="46"/>
  <c r="IN201" i="46"/>
  <c r="IR201" i="46"/>
  <c r="IV201" i="46"/>
  <c r="IZ201" i="46"/>
  <c r="JD201" i="46"/>
  <c r="JH201" i="46"/>
  <c r="JL201" i="46"/>
  <c r="JP201" i="46"/>
  <c r="JT201" i="46"/>
  <c r="JX201" i="46"/>
  <c r="KB201" i="46"/>
  <c r="KF201" i="46"/>
  <c r="L202" i="46"/>
  <c r="P202" i="46"/>
  <c r="T202" i="46"/>
  <c r="X202" i="46"/>
  <c r="AB202" i="46"/>
  <c r="AF202" i="46"/>
  <c r="AJ202" i="46"/>
  <c r="AN202" i="46"/>
  <c r="AR202" i="46"/>
  <c r="AV202" i="46"/>
  <c r="AZ202" i="46"/>
  <c r="BD202" i="46"/>
  <c r="BH202" i="46"/>
  <c r="BL202" i="46"/>
  <c r="BP202" i="46"/>
  <c r="BT202" i="46"/>
  <c r="BX202" i="46"/>
  <c r="CB202" i="46"/>
  <c r="CF202" i="46"/>
  <c r="CJ202" i="46"/>
  <c r="CN202" i="46"/>
  <c r="CR202" i="46"/>
  <c r="CV202" i="46"/>
  <c r="CZ202" i="46"/>
  <c r="DD202" i="46"/>
  <c r="DH202" i="46"/>
  <c r="DL202" i="46"/>
  <c r="DP202" i="46"/>
  <c r="DT202" i="46"/>
  <c r="DX202" i="46"/>
  <c r="EB202" i="46"/>
  <c r="EF202" i="46"/>
  <c r="EJ202" i="46"/>
  <c r="EN202" i="46"/>
  <c r="ER202" i="46"/>
  <c r="EV202" i="46"/>
  <c r="EZ202" i="46"/>
  <c r="FD202" i="46"/>
  <c r="FH202" i="46"/>
  <c r="FL202" i="46"/>
  <c r="FP202" i="46"/>
  <c r="FT202" i="46"/>
  <c r="FX202" i="46"/>
  <c r="GB202" i="46"/>
  <c r="GF202" i="46"/>
  <c r="GJ202" i="46"/>
  <c r="GN202" i="46"/>
  <c r="GR202" i="46"/>
  <c r="GV202" i="46"/>
  <c r="GZ202" i="46"/>
  <c r="HD202" i="46"/>
  <c r="HH202" i="46"/>
  <c r="HL202" i="46"/>
  <c r="HP202" i="46"/>
  <c r="HT202" i="46"/>
  <c r="HX202" i="46"/>
  <c r="IB202" i="46"/>
  <c r="IF202" i="46"/>
  <c r="IJ202" i="46"/>
  <c r="IN202" i="46"/>
  <c r="IR202" i="46"/>
  <c r="IV202" i="46"/>
  <c r="IZ202" i="46"/>
  <c r="JD202" i="46"/>
  <c r="JH202" i="46"/>
  <c r="JL202" i="46"/>
  <c r="JP202" i="46"/>
  <c r="JT202" i="46"/>
  <c r="JX202" i="46"/>
  <c r="KB202" i="46"/>
  <c r="KF202" i="46"/>
  <c r="L203" i="46"/>
  <c r="P203" i="46"/>
  <c r="T203" i="46"/>
  <c r="X203" i="46"/>
  <c r="AB203" i="46"/>
  <c r="AF203" i="46"/>
  <c r="AJ203" i="46"/>
  <c r="AN203" i="46"/>
  <c r="AR203" i="46"/>
  <c r="AV203" i="46"/>
  <c r="AZ203" i="46"/>
  <c r="BD203" i="46"/>
  <c r="BH203" i="46"/>
  <c r="BL203" i="46"/>
  <c r="BP203" i="46"/>
  <c r="BT203" i="46"/>
  <c r="BX203" i="46"/>
  <c r="CB203" i="46"/>
  <c r="CF203" i="46"/>
  <c r="CJ203" i="46"/>
  <c r="CN203" i="46"/>
  <c r="CR203" i="46"/>
  <c r="CV203" i="46"/>
  <c r="CZ203" i="46"/>
  <c r="DD203" i="46"/>
  <c r="DH203" i="46"/>
  <c r="DL203" i="46"/>
  <c r="DP203" i="46"/>
  <c r="DT203" i="46"/>
  <c r="DX203" i="46"/>
  <c r="EB203" i="46"/>
  <c r="EF203" i="46"/>
  <c r="EJ203" i="46"/>
  <c r="EN203" i="46"/>
  <c r="ER203" i="46"/>
  <c r="EV203" i="46"/>
  <c r="EZ203" i="46"/>
  <c r="FD203" i="46"/>
  <c r="FH203" i="46"/>
  <c r="FL203" i="46"/>
  <c r="FP203" i="46"/>
  <c r="FT203" i="46"/>
  <c r="FX203" i="46"/>
  <c r="GB203" i="46"/>
  <c r="GF203" i="46"/>
  <c r="GJ203" i="46"/>
  <c r="GN203" i="46"/>
  <c r="GR203" i="46"/>
  <c r="GV203" i="46"/>
  <c r="GZ203" i="46"/>
  <c r="HD203" i="46"/>
  <c r="HH203" i="46"/>
  <c r="HL203" i="46"/>
  <c r="HP203" i="46"/>
  <c r="HT203" i="46"/>
  <c r="HX203" i="46"/>
  <c r="IB203" i="46"/>
  <c r="IF203" i="46"/>
  <c r="IJ203" i="46"/>
  <c r="IN203" i="46"/>
  <c r="IR203" i="46"/>
  <c r="IV203" i="46"/>
  <c r="IZ203" i="46"/>
  <c r="JD203" i="46"/>
  <c r="JH203" i="46"/>
  <c r="JL203" i="46"/>
  <c r="JP203" i="46"/>
  <c r="JT203" i="46"/>
  <c r="JX203" i="46"/>
  <c r="KB203" i="46"/>
  <c r="KF203" i="46"/>
  <c r="L204" i="46"/>
  <c r="P204" i="46"/>
  <c r="T204" i="46"/>
  <c r="X204" i="46"/>
  <c r="AB204" i="46"/>
  <c r="AF204" i="46"/>
  <c r="AJ204" i="46"/>
  <c r="AN204" i="46"/>
  <c r="AR204" i="46"/>
  <c r="AV204" i="46"/>
  <c r="AZ204" i="46"/>
  <c r="BD204" i="46"/>
  <c r="BH204" i="46"/>
  <c r="BL204" i="46"/>
  <c r="BP204" i="46"/>
  <c r="BT204" i="46"/>
  <c r="BX204" i="46"/>
  <c r="CB204" i="46"/>
  <c r="CF204" i="46"/>
  <c r="CJ204" i="46"/>
  <c r="CN204" i="46"/>
  <c r="CR204" i="46"/>
  <c r="CV204" i="46"/>
  <c r="CZ204" i="46"/>
  <c r="DD204" i="46"/>
  <c r="DH204" i="46"/>
  <c r="DL204" i="46"/>
  <c r="DP204" i="46"/>
  <c r="DT204" i="46"/>
  <c r="DX204" i="46"/>
  <c r="EB204" i="46"/>
  <c r="EF204" i="46"/>
  <c r="EJ204" i="46"/>
  <c r="EN204" i="46"/>
  <c r="ER204" i="46"/>
  <c r="EV204" i="46"/>
  <c r="EZ204" i="46"/>
  <c r="FD204" i="46"/>
  <c r="FH204" i="46"/>
  <c r="FL204" i="46"/>
  <c r="FP204" i="46"/>
  <c r="FT204" i="46"/>
  <c r="FX204" i="46"/>
  <c r="GB204" i="46"/>
  <c r="GF204" i="46"/>
  <c r="GJ204" i="46"/>
  <c r="GN204" i="46"/>
  <c r="GR204" i="46"/>
  <c r="GV204" i="46"/>
  <c r="GZ204" i="46"/>
  <c r="HD204" i="46"/>
  <c r="HH204" i="46"/>
  <c r="HL204" i="46"/>
  <c r="HP204" i="46"/>
  <c r="HT204" i="46"/>
  <c r="HX204" i="46"/>
  <c r="IB204" i="46"/>
  <c r="IF204" i="46"/>
  <c r="IJ204" i="46"/>
  <c r="IN204" i="46"/>
  <c r="IR204" i="46"/>
  <c r="IV204" i="46"/>
  <c r="IZ204" i="46"/>
  <c r="JD204" i="46"/>
  <c r="JH204" i="46"/>
  <c r="JL204" i="46"/>
  <c r="JP204" i="46"/>
  <c r="JT204" i="46"/>
  <c r="JX204" i="46"/>
  <c r="KB204" i="46"/>
  <c r="KF204" i="46"/>
  <c r="D6" i="44"/>
  <c r="C6" i="44"/>
  <c r="D7" i="44"/>
  <c r="C7" i="44"/>
  <c r="D8" i="44"/>
  <c r="C8" i="44"/>
  <c r="D9" i="44"/>
  <c r="C9" i="44"/>
  <c r="D10" i="44"/>
  <c r="C10" i="44"/>
  <c r="D11" i="44"/>
  <c r="C11" i="44"/>
  <c r="D12" i="44"/>
  <c r="C12" i="44"/>
  <c r="D13" i="44"/>
  <c r="C13" i="44"/>
  <c r="D14" i="44"/>
  <c r="C14" i="44"/>
  <c r="D15" i="44"/>
  <c r="C15" i="44"/>
  <c r="D16" i="44"/>
  <c r="C16" i="44"/>
  <c r="D17" i="44"/>
  <c r="C17" i="44"/>
  <c r="D18" i="44"/>
  <c r="C18" i="44"/>
  <c r="D19" i="44"/>
  <c r="C19" i="44"/>
  <c r="D20" i="44"/>
  <c r="C20" i="44"/>
  <c r="D21" i="44"/>
  <c r="C21" i="44"/>
  <c r="D22" i="44"/>
  <c r="C22" i="44"/>
  <c r="D23" i="44"/>
  <c r="C23" i="44"/>
  <c r="D24" i="44"/>
  <c r="C24" i="44"/>
  <c r="D25" i="44"/>
  <c r="C25" i="44"/>
  <c r="D26" i="44"/>
  <c r="C26" i="44"/>
  <c r="D27" i="44"/>
  <c r="C27" i="44"/>
  <c r="D28" i="44"/>
  <c r="C28" i="44"/>
  <c r="D29" i="44"/>
  <c r="C29" i="44"/>
  <c r="D30" i="44"/>
  <c r="C30" i="44"/>
  <c r="D31" i="44"/>
  <c r="C31" i="44"/>
  <c r="D32" i="44"/>
  <c r="C32" i="44"/>
  <c r="D33" i="44"/>
  <c r="C33" i="44"/>
  <c r="D34" i="44"/>
  <c r="C34" i="44"/>
  <c r="D35" i="44"/>
  <c r="C35" i="44"/>
  <c r="D36" i="44"/>
  <c r="C36" i="44"/>
  <c r="D37" i="44"/>
  <c r="C37" i="44"/>
  <c r="D38" i="44"/>
  <c r="C38" i="44"/>
  <c r="D39" i="44"/>
  <c r="C39" i="44"/>
  <c r="D40" i="44"/>
  <c r="C40" i="44"/>
  <c r="D41" i="44"/>
  <c r="C41" i="44"/>
  <c r="D42" i="44"/>
  <c r="C42" i="44"/>
  <c r="D43" i="44"/>
  <c r="C43" i="44"/>
  <c r="D44" i="44"/>
  <c r="C44" i="44"/>
  <c r="D45" i="44"/>
  <c r="C45" i="44"/>
  <c r="D46" i="44"/>
  <c r="C46" i="44"/>
  <c r="D47" i="44"/>
  <c r="C47" i="44"/>
  <c r="D48" i="44"/>
  <c r="C48" i="44"/>
  <c r="D49" i="44"/>
  <c r="C49" i="44"/>
  <c r="D50" i="44"/>
  <c r="C50" i="44"/>
  <c r="D51" i="44"/>
  <c r="C51" i="44"/>
  <c r="D52" i="44"/>
  <c r="C52" i="44"/>
  <c r="D53" i="44"/>
  <c r="C53" i="44"/>
  <c r="D54" i="44"/>
  <c r="C54" i="44"/>
  <c r="D55" i="44"/>
  <c r="C55" i="44"/>
  <c r="D56" i="44"/>
  <c r="C56" i="44"/>
  <c r="D57" i="44"/>
  <c r="C57" i="44"/>
  <c r="D58" i="44"/>
  <c r="C58" i="44"/>
  <c r="D59" i="44"/>
  <c r="C59" i="44"/>
  <c r="D60" i="44"/>
  <c r="C60" i="44"/>
  <c r="D61" i="44"/>
  <c r="C61" i="44"/>
  <c r="D62" i="44"/>
  <c r="C62" i="44"/>
  <c r="D63" i="44"/>
  <c r="C63" i="44"/>
  <c r="D64" i="44"/>
  <c r="C64" i="44"/>
  <c r="D65" i="44"/>
  <c r="C65" i="44"/>
  <c r="D66" i="44"/>
  <c r="C66" i="44"/>
  <c r="D67" i="44"/>
  <c r="C67" i="44"/>
  <c r="D68" i="44"/>
  <c r="C68" i="44"/>
  <c r="D69" i="44"/>
  <c r="C69" i="44"/>
  <c r="D70" i="44"/>
  <c r="C70" i="44"/>
  <c r="D71" i="44"/>
  <c r="C71" i="44"/>
  <c r="D72" i="44"/>
  <c r="C72" i="44"/>
  <c r="D73" i="44"/>
  <c r="C73" i="44"/>
  <c r="D74" i="44"/>
  <c r="C74" i="44"/>
  <c r="D5" i="44"/>
  <c r="C5" i="44"/>
  <c r="C4" i="44"/>
  <c r="AI8" i="22"/>
  <c r="I34" i="31"/>
  <c r="I33" i="31"/>
  <c r="O179" i="22"/>
  <c r="S179" i="22"/>
  <c r="K60" i="36"/>
  <c r="O60" i="36"/>
  <c r="S60" i="36"/>
  <c r="W60" i="36"/>
  <c r="K61" i="36"/>
  <c r="O61" i="36"/>
  <c r="K62" i="36"/>
  <c r="O62" i="36"/>
  <c r="S62" i="36"/>
  <c r="IQ59" i="36"/>
  <c r="IU59" i="36"/>
  <c r="IY59" i="36"/>
  <c r="JC59" i="36"/>
  <c r="JG59" i="36"/>
  <c r="JK59" i="36"/>
  <c r="IM59" i="36"/>
  <c r="HS59" i="36"/>
  <c r="HW59" i="36"/>
  <c r="IA59" i="36"/>
  <c r="GM59" i="36"/>
  <c r="GQ59" i="36"/>
  <c r="GU59" i="36"/>
  <c r="FK59" i="36"/>
  <c r="FO59" i="36"/>
  <c r="FG59" i="36"/>
  <c r="EA59" i="36"/>
  <c r="EE59" i="36"/>
  <c r="EI59" i="36"/>
  <c r="CU59" i="36"/>
  <c r="CY59" i="36"/>
  <c r="DC59" i="36"/>
  <c r="BO59" i="36"/>
  <c r="BS59" i="36"/>
  <c r="BW59" i="36"/>
  <c r="AQ59" i="36"/>
  <c r="AU59" i="36"/>
  <c r="K52" i="36"/>
  <c r="O52" i="36"/>
  <c r="S52" i="36"/>
  <c r="W52" i="36"/>
  <c r="K53" i="36"/>
  <c r="O53" i="36"/>
  <c r="IQ51" i="36"/>
  <c r="IU51" i="36"/>
  <c r="IY51" i="36"/>
  <c r="JC51" i="36"/>
  <c r="JG51" i="36"/>
  <c r="JK51" i="36"/>
  <c r="IM51" i="36"/>
  <c r="GU51" i="36"/>
  <c r="GY51" i="36"/>
  <c r="HC51" i="36"/>
  <c r="HG51" i="36"/>
  <c r="HK51" i="36"/>
  <c r="HO51" i="36"/>
  <c r="GQ51" i="36"/>
  <c r="EY51" i="36"/>
  <c r="FC51" i="36"/>
  <c r="FG51" i="36"/>
  <c r="FK51" i="36"/>
  <c r="FO51" i="36"/>
  <c r="FS51" i="36"/>
  <c r="EU51" i="36"/>
  <c r="DC51" i="36"/>
  <c r="DG51" i="36"/>
  <c r="DK51" i="36"/>
  <c r="DO51" i="36"/>
  <c r="DS51" i="36"/>
  <c r="DW51" i="36"/>
  <c r="CY51" i="36"/>
  <c r="K43" i="36"/>
  <c r="O43" i="36"/>
  <c r="S43" i="36"/>
  <c r="W43" i="36"/>
  <c r="K44" i="36"/>
  <c r="O44" i="36"/>
  <c r="S44" i="36"/>
  <c r="W44" i="36"/>
  <c r="AA44" i="36"/>
  <c r="K45" i="36"/>
  <c r="O45" i="36"/>
  <c r="S45" i="36"/>
  <c r="IQ42" i="36"/>
  <c r="IM42" i="36"/>
  <c r="GU42" i="36"/>
  <c r="GY42" i="36"/>
  <c r="HC42" i="36"/>
  <c r="GQ42" i="36"/>
  <c r="EY42" i="36"/>
  <c r="EU42" i="36"/>
  <c r="DC42" i="36"/>
  <c r="DG42" i="36"/>
  <c r="DK42" i="36"/>
  <c r="CY42" i="36"/>
  <c r="BC42" i="36"/>
  <c r="BG42" i="36"/>
  <c r="BK42" i="36"/>
  <c r="O68" i="36"/>
  <c r="S68" i="36"/>
  <c r="W68" i="36"/>
  <c r="O70" i="36"/>
  <c r="S70" i="36"/>
  <c r="W70" i="36"/>
  <c r="AA70" i="36"/>
  <c r="AE70" i="36"/>
  <c r="O71" i="36"/>
  <c r="S71" i="36"/>
  <c r="K72" i="36"/>
  <c r="O72" i="36"/>
  <c r="S72" i="36"/>
  <c r="W72" i="36"/>
  <c r="AA72" i="36"/>
  <c r="K73" i="36"/>
  <c r="O73" i="36"/>
  <c r="K74" i="36"/>
  <c r="O74" i="36"/>
  <c r="S74" i="36"/>
  <c r="W74" i="36"/>
  <c r="AA74" i="36"/>
  <c r="K75" i="36"/>
  <c r="O75" i="36"/>
  <c r="S75" i="36"/>
  <c r="W75" i="36"/>
  <c r="AA75" i="36"/>
  <c r="KE67" i="36"/>
  <c r="KA67" i="36"/>
  <c r="JW67" i="36"/>
  <c r="JS67" i="36"/>
  <c r="JO67" i="36"/>
  <c r="JK67" i="36"/>
  <c r="JG67" i="36"/>
  <c r="JC67" i="36"/>
  <c r="IY67" i="36"/>
  <c r="IU67" i="36"/>
  <c r="IQ67" i="36"/>
  <c r="IM67" i="36"/>
  <c r="II67" i="36"/>
  <c r="IE67" i="36"/>
  <c r="IA67" i="36"/>
  <c r="HW67" i="36"/>
  <c r="HS67" i="36"/>
  <c r="HO67" i="36"/>
  <c r="HK67" i="36"/>
  <c r="HG67" i="36"/>
  <c r="HC67" i="36"/>
  <c r="GY67" i="36"/>
  <c r="GU67" i="36"/>
  <c r="GQ67" i="36"/>
  <c r="GM67" i="36"/>
  <c r="GI67" i="36"/>
  <c r="GE67" i="36"/>
  <c r="GA67" i="36"/>
  <c r="FW67" i="36"/>
  <c r="FS67" i="36"/>
  <c r="FO67" i="36"/>
  <c r="FK67" i="36"/>
  <c r="FG67" i="36"/>
  <c r="FC67" i="36"/>
  <c r="EY67" i="36"/>
  <c r="EU67" i="36"/>
  <c r="EQ67" i="36"/>
  <c r="EM67" i="36"/>
  <c r="EI67" i="36"/>
  <c r="EE67" i="36"/>
  <c r="EA67" i="36"/>
  <c r="DW67" i="36"/>
  <c r="DS67" i="36"/>
  <c r="DO67" i="36"/>
  <c r="DK67" i="36"/>
  <c r="DG67" i="36"/>
  <c r="DC67" i="36"/>
  <c r="CY67" i="36"/>
  <c r="CU67" i="36"/>
  <c r="CQ67" i="36"/>
  <c r="CM67" i="36"/>
  <c r="CI67" i="36"/>
  <c r="CE67" i="36"/>
  <c r="CA67" i="36"/>
  <c r="BW67" i="36"/>
  <c r="BS67" i="36"/>
  <c r="BO67" i="36"/>
  <c r="BK67" i="36"/>
  <c r="BG67" i="36"/>
  <c r="BC67" i="36"/>
  <c r="AY67" i="36"/>
  <c r="AU67" i="36"/>
  <c r="AQ67" i="36"/>
  <c r="AM67" i="36"/>
  <c r="AI67" i="36"/>
  <c r="AE67" i="36"/>
  <c r="AA67" i="36"/>
  <c r="W67" i="36"/>
  <c r="S67" i="36"/>
  <c r="O67" i="36"/>
  <c r="K67" i="36"/>
  <c r="K59" i="36"/>
  <c r="AM59" i="36"/>
  <c r="AI59" i="36"/>
  <c r="AE59" i="36"/>
  <c r="AA59" i="36"/>
  <c r="W59" i="36"/>
  <c r="S59" i="36"/>
  <c r="O59" i="36"/>
  <c r="K51" i="36"/>
  <c r="K42" i="36"/>
  <c r="O42" i="36"/>
  <c r="CQ51" i="36"/>
  <c r="CU51" i="36"/>
  <c r="CI51" i="36"/>
  <c r="CM51" i="36"/>
  <c r="BW51" i="36"/>
  <c r="CA51" i="36"/>
  <c r="CE51" i="36"/>
  <c r="BS51" i="36"/>
  <c r="BO51" i="36"/>
  <c r="BK51" i="36"/>
  <c r="BG51" i="36"/>
  <c r="BC51" i="36"/>
  <c r="AY51" i="36"/>
  <c r="AU51" i="36"/>
  <c r="AQ51" i="36"/>
  <c r="AM51" i="36"/>
  <c r="AI51" i="36"/>
  <c r="AE51" i="36"/>
  <c r="AA51" i="36"/>
  <c r="W51" i="36"/>
  <c r="S51" i="36"/>
  <c r="O51" i="36"/>
  <c r="W42" i="36"/>
  <c r="AA42" i="36"/>
  <c r="AE42" i="36"/>
  <c r="AI42" i="36"/>
  <c r="AM42" i="36"/>
  <c r="AQ42" i="36"/>
  <c r="AU42" i="36"/>
  <c r="AY42" i="36"/>
  <c r="S42" i="36"/>
  <c r="K33" i="36"/>
  <c r="O33" i="36"/>
  <c r="S33" i="36"/>
  <c r="W33" i="36"/>
  <c r="K34" i="36"/>
  <c r="O34" i="36"/>
  <c r="S34" i="36"/>
  <c r="W34" i="36"/>
  <c r="AA34" i="36"/>
  <c r="AE34" i="36"/>
  <c r="AI34" i="36"/>
  <c r="AM34" i="36"/>
  <c r="K35" i="36"/>
  <c r="O35" i="36"/>
  <c r="S35" i="36"/>
  <c r="W35" i="36"/>
  <c r="AA35" i="36"/>
  <c r="AE35" i="36"/>
  <c r="K36" i="36"/>
  <c r="O36" i="36"/>
  <c r="S36" i="36"/>
  <c r="W36" i="36"/>
  <c r="IM32" i="36"/>
  <c r="IQ32" i="36"/>
  <c r="GU32" i="36"/>
  <c r="GY32" i="36"/>
  <c r="HC32" i="36"/>
  <c r="HG32" i="36"/>
  <c r="HK32" i="36"/>
  <c r="HO32" i="36"/>
  <c r="GQ32" i="36"/>
  <c r="EY32" i="36"/>
  <c r="FC32" i="36"/>
  <c r="FG32" i="36"/>
  <c r="FK32" i="36"/>
  <c r="FO32" i="36"/>
  <c r="FS32" i="36"/>
  <c r="EU32" i="36"/>
  <c r="DC32" i="36"/>
  <c r="DG32" i="36"/>
  <c r="DK32" i="36"/>
  <c r="DO32" i="36"/>
  <c r="DS32" i="36"/>
  <c r="DW32" i="36"/>
  <c r="CY32" i="36"/>
  <c r="BW32" i="36"/>
  <c r="CA32" i="36"/>
  <c r="CE32" i="36"/>
  <c r="AQ32" i="36"/>
  <c r="AU32" i="36"/>
  <c r="AY32" i="36"/>
  <c r="AM32" i="36"/>
  <c r="AI32" i="36"/>
  <c r="AE32" i="36"/>
  <c r="AA32" i="36"/>
  <c r="W32" i="36"/>
  <c r="S32" i="36"/>
  <c r="O32" i="36"/>
  <c r="K32" i="36"/>
  <c r="K26" i="36"/>
  <c r="O26" i="36"/>
  <c r="S26" i="36"/>
  <c r="W26" i="36"/>
  <c r="AA26" i="36"/>
  <c r="K22" i="36"/>
  <c r="O22" i="36"/>
  <c r="S22" i="36"/>
  <c r="W22" i="36"/>
  <c r="O23" i="36"/>
  <c r="S23" i="36"/>
  <c r="W23" i="36"/>
  <c r="AA23" i="36"/>
  <c r="O24" i="36"/>
  <c r="S24" i="36"/>
  <c r="KE21" i="36"/>
  <c r="KA21" i="36"/>
  <c r="JW21" i="36"/>
  <c r="JS21" i="36"/>
  <c r="JO21" i="36"/>
  <c r="JK21" i="36"/>
  <c r="JG21" i="36"/>
  <c r="JC21" i="36"/>
  <c r="IY21" i="36"/>
  <c r="IU21" i="36"/>
  <c r="IQ21" i="36"/>
  <c r="IM21" i="36"/>
  <c r="II21" i="36"/>
  <c r="IE21" i="36"/>
  <c r="IA21" i="36"/>
  <c r="HW21" i="36"/>
  <c r="HS21" i="36"/>
  <c r="HO21" i="36"/>
  <c r="HK21" i="36"/>
  <c r="HG21" i="36"/>
  <c r="HC21" i="36"/>
  <c r="GY21" i="36"/>
  <c r="GU21" i="36"/>
  <c r="GQ21" i="36"/>
  <c r="GM21" i="36"/>
  <c r="GI21" i="36"/>
  <c r="GE21" i="36"/>
  <c r="GA21" i="36"/>
  <c r="FW21" i="36"/>
  <c r="FS21" i="36"/>
  <c r="FO21" i="36"/>
  <c r="FK21" i="36"/>
  <c r="FG21" i="36"/>
  <c r="FC21" i="36"/>
  <c r="EY21" i="36"/>
  <c r="EU21" i="36"/>
  <c r="EQ21" i="36"/>
  <c r="EM21" i="36"/>
  <c r="EI21" i="36"/>
  <c r="EE21" i="36"/>
  <c r="EA21" i="36"/>
  <c r="DW21" i="36"/>
  <c r="DS21" i="36"/>
  <c r="DO21" i="36"/>
  <c r="DK21" i="36"/>
  <c r="DG21" i="36"/>
  <c r="DC21" i="36"/>
  <c r="CY21" i="36"/>
  <c r="CU21" i="36"/>
  <c r="CQ21" i="36"/>
  <c r="CM21" i="36"/>
  <c r="CI21" i="36"/>
  <c r="CE21" i="36"/>
  <c r="CA21" i="36"/>
  <c r="BW21" i="36"/>
  <c r="BS21" i="36"/>
  <c r="BO21" i="36"/>
  <c r="BK21" i="36"/>
  <c r="BG21" i="36"/>
  <c r="BC21" i="36"/>
  <c r="AY21" i="36"/>
  <c r="AU21" i="36"/>
  <c r="AQ21" i="36"/>
  <c r="AM21" i="36"/>
  <c r="AI21" i="36"/>
  <c r="AE21" i="36"/>
  <c r="AA21" i="36"/>
  <c r="W21" i="36"/>
  <c r="S21" i="36"/>
  <c r="O21" i="36"/>
  <c r="K21" i="36"/>
  <c r="I74" i="31"/>
  <c r="I73" i="31"/>
  <c r="I72" i="31"/>
  <c r="I68" i="31"/>
  <c r="I67" i="31"/>
  <c r="I71" i="31"/>
  <c r="I70" i="31"/>
  <c r="G71" i="36"/>
  <c r="H71" i="36"/>
  <c r="I69" i="31"/>
  <c r="I66" i="31"/>
  <c r="G72" i="36"/>
  <c r="G10" i="36"/>
  <c r="K10" i="36"/>
  <c r="G25" i="36"/>
  <c r="G24" i="36"/>
  <c r="K24" i="36"/>
  <c r="G23" i="36"/>
  <c r="G22" i="36"/>
  <c r="G21" i="36"/>
  <c r="D25" i="36"/>
  <c r="D24" i="36"/>
  <c r="D4" i="21"/>
  <c r="K182" i="22"/>
  <c r="H25" i="30"/>
  <c r="H24" i="30"/>
  <c r="H23" i="30"/>
  <c r="H22" i="30"/>
  <c r="H21" i="30"/>
  <c r="H20" i="30"/>
  <c r="H19" i="30"/>
  <c r="H18" i="30"/>
  <c r="M6" i="31"/>
  <c r="CE177" i="22"/>
  <c r="CE184" i="22"/>
  <c r="CE194" i="22"/>
  <c r="AI177" i="22"/>
  <c r="AI184" i="22"/>
  <c r="AI194" i="22"/>
  <c r="AH57" i="36"/>
  <c r="AH49" i="36"/>
  <c r="H42" i="36"/>
  <c r="H43" i="36"/>
  <c r="H44" i="36"/>
  <c r="H45" i="36"/>
  <c r="H51" i="36"/>
  <c r="H52" i="36"/>
  <c r="H53" i="36"/>
  <c r="H59" i="36"/>
  <c r="H60" i="36"/>
  <c r="H61" i="36"/>
  <c r="H62" i="36"/>
  <c r="H68" i="36"/>
  <c r="H73" i="36"/>
  <c r="H75" i="36"/>
  <c r="HR8" i="36"/>
  <c r="L8" i="36"/>
  <c r="G68" i="36"/>
  <c r="G69" i="36"/>
  <c r="G70" i="36"/>
  <c r="H70" i="36"/>
  <c r="G73" i="36"/>
  <c r="G74" i="36"/>
  <c r="G75" i="36"/>
  <c r="G67" i="36"/>
  <c r="D75" i="36"/>
  <c r="D68" i="36"/>
  <c r="D69" i="36"/>
  <c r="D70" i="36"/>
  <c r="D71" i="36"/>
  <c r="D72" i="36"/>
  <c r="D73" i="36"/>
  <c r="D74" i="36"/>
  <c r="D67" i="36"/>
  <c r="H200" i="30"/>
  <c r="H199" i="30"/>
  <c r="H198" i="30"/>
  <c r="H196" i="30"/>
  <c r="H192" i="30"/>
  <c r="G205" i="22"/>
  <c r="H198" i="22"/>
  <c r="H199" i="22"/>
  <c r="H200" i="22"/>
  <c r="H201" i="22"/>
  <c r="H202" i="22"/>
  <c r="H203" i="22"/>
  <c r="H204" i="22"/>
  <c r="H197" i="22"/>
  <c r="H196" i="22"/>
  <c r="G182" i="22"/>
  <c r="E197" i="22"/>
  <c r="E198" i="22"/>
  <c r="E199" i="22"/>
  <c r="E200" i="22"/>
  <c r="E201" i="22"/>
  <c r="E202" i="22"/>
  <c r="E203" i="22"/>
  <c r="E204" i="22"/>
  <c r="O181" i="22"/>
  <c r="H181" i="22"/>
  <c r="E181" i="22"/>
  <c r="E17" i="8"/>
  <c r="C17" i="8"/>
  <c r="FV8" i="36"/>
  <c r="J8" i="36"/>
  <c r="O6" i="31"/>
  <c r="F5" i="36"/>
  <c r="J5" i="36"/>
  <c r="KD5" i="36"/>
  <c r="KD3" i="36"/>
  <c r="I61" i="31"/>
  <c r="G62" i="36"/>
  <c r="I60" i="31"/>
  <c r="G61" i="36"/>
  <c r="I59" i="31"/>
  <c r="G60" i="36"/>
  <c r="I58" i="31"/>
  <c r="G59" i="36"/>
  <c r="I52" i="31"/>
  <c r="G53" i="36"/>
  <c r="I51" i="31"/>
  <c r="G52" i="36"/>
  <c r="I50" i="31"/>
  <c r="G51" i="36"/>
  <c r="I44" i="31"/>
  <c r="G45" i="36"/>
  <c r="I43" i="31"/>
  <c r="G44" i="36"/>
  <c r="I42" i="31"/>
  <c r="G43" i="36"/>
  <c r="I41" i="31"/>
  <c r="G42" i="36"/>
  <c r="G35" i="36"/>
  <c r="G34" i="36"/>
  <c r="I32" i="31"/>
  <c r="G33" i="36"/>
  <c r="I31" i="31"/>
  <c r="G32" i="36"/>
  <c r="I23" i="31"/>
  <c r="I22" i="31"/>
  <c r="G14" i="36"/>
  <c r="H14" i="36"/>
  <c r="G13" i="36"/>
  <c r="H13" i="36"/>
  <c r="G12" i="36"/>
  <c r="H12" i="36"/>
  <c r="G11" i="36"/>
  <c r="H11" i="36"/>
  <c r="D174" i="22"/>
  <c r="E174" i="22"/>
  <c r="H174" i="22"/>
  <c r="I174" i="22"/>
  <c r="H82" i="30"/>
  <c r="H86" i="30"/>
  <c r="H106" i="30"/>
  <c r="H105" i="30"/>
  <c r="H104" i="30"/>
  <c r="H108" i="30"/>
  <c r="H131" i="30"/>
  <c r="H88" i="30"/>
  <c r="H80" i="30"/>
  <c r="H74" i="30"/>
  <c r="H73" i="30"/>
  <c r="H72" i="30"/>
  <c r="H71" i="30"/>
  <c r="H70" i="30"/>
  <c r="H65" i="30"/>
  <c r="H64" i="30"/>
  <c r="H63" i="30"/>
  <c r="H61" i="30"/>
  <c r="H60" i="30"/>
  <c r="H57" i="30"/>
  <c r="H56" i="30"/>
  <c r="H55" i="30"/>
  <c r="H54" i="30"/>
  <c r="H53" i="30"/>
  <c r="H52" i="30"/>
  <c r="H51" i="30"/>
  <c r="H50" i="30"/>
  <c r="H49" i="30"/>
  <c r="H48" i="30"/>
  <c r="H47" i="30"/>
  <c r="H46" i="30"/>
  <c r="H45" i="30"/>
  <c r="H44" i="30"/>
  <c r="H42" i="30"/>
  <c r="H41" i="30"/>
  <c r="H40" i="30"/>
  <c r="H38" i="30"/>
  <c r="H36" i="30"/>
  <c r="H28" i="30"/>
  <c r="H27" i="30"/>
  <c r="H26" i="30"/>
  <c r="I198" i="22"/>
  <c r="I197" i="22"/>
  <c r="I196" i="22"/>
  <c r="KF194" i="22"/>
  <c r="KE194" i="22"/>
  <c r="KB194" i="22"/>
  <c r="KA194" i="22"/>
  <c r="JX194" i="22"/>
  <c r="JW194" i="22"/>
  <c r="JT194" i="22"/>
  <c r="JS194" i="22"/>
  <c r="JP194" i="22"/>
  <c r="JO194" i="22"/>
  <c r="KF184" i="22"/>
  <c r="KE184" i="22"/>
  <c r="KB184" i="22"/>
  <c r="KA184" i="22"/>
  <c r="JX184" i="22"/>
  <c r="JW184" i="22"/>
  <c r="JT184" i="22"/>
  <c r="JS184" i="22"/>
  <c r="JP184" i="22"/>
  <c r="JO184" i="22"/>
  <c r="KF177" i="22"/>
  <c r="KE177" i="22"/>
  <c r="KB177" i="22"/>
  <c r="KA177" i="22"/>
  <c r="JX177" i="22"/>
  <c r="JW177" i="22"/>
  <c r="JT177" i="22"/>
  <c r="JS177" i="22"/>
  <c r="JO177" i="22"/>
  <c r="JP177" i="22"/>
  <c r="JP8" i="22"/>
  <c r="LC194" i="22"/>
  <c r="KY194" i="22"/>
  <c r="KU194" i="22"/>
  <c r="KQ194" i="22"/>
  <c r="KM194" i="22"/>
  <c r="KI194" i="22"/>
  <c r="II194" i="22"/>
  <c r="IM194" i="22"/>
  <c r="IQ194" i="22"/>
  <c r="IU194" i="22"/>
  <c r="IY194" i="22"/>
  <c r="JC194" i="22"/>
  <c r="JG194" i="22"/>
  <c r="JK194" i="22"/>
  <c r="GY194" i="22"/>
  <c r="HC194" i="22"/>
  <c r="HG194" i="22"/>
  <c r="HK194" i="22"/>
  <c r="HO194" i="22"/>
  <c r="HS194" i="22"/>
  <c r="HW194" i="22"/>
  <c r="GQ194" i="22"/>
  <c r="GM194" i="22"/>
  <c r="FC194" i="22"/>
  <c r="FG194" i="22"/>
  <c r="FK194" i="22"/>
  <c r="FO194" i="22"/>
  <c r="FS194" i="22"/>
  <c r="FW194" i="22"/>
  <c r="GA194" i="22"/>
  <c r="EU194" i="22"/>
  <c r="EQ194" i="22"/>
  <c r="DG194" i="22"/>
  <c r="DK194" i="22"/>
  <c r="DO194" i="22"/>
  <c r="DS194" i="22"/>
  <c r="DW194" i="22"/>
  <c r="EA194" i="22"/>
  <c r="EE194" i="22"/>
  <c r="CY194" i="22"/>
  <c r="CU194" i="22"/>
  <c r="BK194" i="22"/>
  <c r="BO194" i="22"/>
  <c r="BS194" i="22"/>
  <c r="BW194" i="22"/>
  <c r="CA194" i="22"/>
  <c r="BC194" i="22"/>
  <c r="AU194" i="22"/>
  <c r="AY194" i="22"/>
  <c r="S194" i="22"/>
  <c r="W194" i="22"/>
  <c r="AA194" i="22"/>
  <c r="AE194" i="22"/>
  <c r="L194" i="22"/>
  <c r="K194" i="22"/>
  <c r="E196" i="22"/>
  <c r="C195" i="22"/>
  <c r="H190" i="22"/>
  <c r="I190" i="22"/>
  <c r="H191" i="22"/>
  <c r="I191" i="22"/>
  <c r="E191" i="22"/>
  <c r="E190" i="22"/>
  <c r="G175" i="22"/>
  <c r="H173" i="22"/>
  <c r="H172" i="22"/>
  <c r="H171" i="22"/>
  <c r="H170" i="22"/>
  <c r="H169" i="22"/>
  <c r="H168" i="22"/>
  <c r="H167" i="22"/>
  <c r="H166" i="22"/>
  <c r="H165" i="22"/>
  <c r="H164" i="22"/>
  <c r="H163" i="22"/>
  <c r="H162" i="22"/>
  <c r="H161" i="22"/>
  <c r="H160" i="22"/>
  <c r="H159" i="22"/>
  <c r="H158" i="22"/>
  <c r="H157" i="22"/>
  <c r="H156" i="22"/>
  <c r="H155" i="22"/>
  <c r="H154" i="22"/>
  <c r="H153" i="22"/>
  <c r="H152" i="22"/>
  <c r="H151" i="22"/>
  <c r="H150" i="22"/>
  <c r="H149" i="22"/>
  <c r="H148" i="22"/>
  <c r="H147" i="22"/>
  <c r="H146" i="22"/>
  <c r="H145" i="22"/>
  <c r="H144" i="22"/>
  <c r="H143" i="22"/>
  <c r="H142" i="22"/>
  <c r="H141" i="22"/>
  <c r="H140" i="22"/>
  <c r="H139" i="22"/>
  <c r="H138" i="22"/>
  <c r="H137" i="22"/>
  <c r="H136" i="22"/>
  <c r="H135" i="22"/>
  <c r="H134" i="22"/>
  <c r="H133" i="22"/>
  <c r="H131" i="22"/>
  <c r="H130" i="22"/>
  <c r="H129" i="22"/>
  <c r="H128" i="22"/>
  <c r="H127" i="22"/>
  <c r="H126" i="22"/>
  <c r="H125" i="22"/>
  <c r="H124" i="22"/>
  <c r="H123" i="22"/>
  <c r="H122" i="22"/>
  <c r="H121" i="22"/>
  <c r="H120" i="22"/>
  <c r="H119" i="22"/>
  <c r="H118" i="22"/>
  <c r="H117" i="22"/>
  <c r="H116" i="22"/>
  <c r="H115" i="22"/>
  <c r="H114" i="22"/>
  <c r="H113" i="22"/>
  <c r="H112" i="22"/>
  <c r="H111" i="22"/>
  <c r="H110" i="22"/>
  <c r="H108" i="22"/>
  <c r="H107" i="22"/>
  <c r="H106" i="22"/>
  <c r="H104" i="22"/>
  <c r="H103" i="22"/>
  <c r="H102" i="22"/>
  <c r="H101" i="22"/>
  <c r="H100" i="22"/>
  <c r="H99" i="22"/>
  <c r="H98" i="22"/>
  <c r="H97" i="22"/>
  <c r="H96" i="22"/>
  <c r="H95" i="22"/>
  <c r="H94" i="22"/>
  <c r="H93" i="22"/>
  <c r="H92" i="22"/>
  <c r="H91" i="22"/>
  <c r="H90" i="22"/>
  <c r="H88" i="22"/>
  <c r="H87" i="22"/>
  <c r="H86" i="22"/>
  <c r="H84" i="22"/>
  <c r="H82" i="22"/>
  <c r="D173" i="22"/>
  <c r="E173" i="22"/>
  <c r="E168" i="22"/>
  <c r="E169" i="22"/>
  <c r="E170" i="22"/>
  <c r="E171" i="22"/>
  <c r="E172" i="22"/>
  <c r="E164" i="22"/>
  <c r="E165" i="22"/>
  <c r="E166" i="22"/>
  <c r="E167" i="22"/>
  <c r="E155" i="22"/>
  <c r="E156" i="22"/>
  <c r="E157" i="22"/>
  <c r="E158" i="22"/>
  <c r="E159" i="22"/>
  <c r="E160" i="22"/>
  <c r="E161" i="22"/>
  <c r="E162" i="22"/>
  <c r="E163" i="22"/>
  <c r="E144" i="22"/>
  <c r="E145" i="22"/>
  <c r="E146" i="22"/>
  <c r="E147" i="22"/>
  <c r="E148" i="22"/>
  <c r="E149" i="22"/>
  <c r="E150" i="22"/>
  <c r="E151" i="22"/>
  <c r="E152" i="22"/>
  <c r="E153" i="22"/>
  <c r="E154" i="22"/>
  <c r="E135" i="22"/>
  <c r="E136" i="22"/>
  <c r="E137" i="22"/>
  <c r="E138" i="22"/>
  <c r="E139" i="22"/>
  <c r="E140" i="22"/>
  <c r="E141" i="22"/>
  <c r="E142" i="22"/>
  <c r="E143" i="22"/>
  <c r="D132" i="22"/>
  <c r="E121" i="22"/>
  <c r="E122" i="22"/>
  <c r="E123" i="22"/>
  <c r="E124" i="22"/>
  <c r="E125" i="22"/>
  <c r="E126" i="22"/>
  <c r="E127" i="22"/>
  <c r="E128" i="22"/>
  <c r="E129" i="22"/>
  <c r="E130" i="22"/>
  <c r="E131" i="22"/>
  <c r="E133" i="22"/>
  <c r="E134" i="22"/>
  <c r="E111" i="22"/>
  <c r="E112" i="22"/>
  <c r="E113" i="22"/>
  <c r="E114" i="22"/>
  <c r="E115" i="22"/>
  <c r="E116" i="22"/>
  <c r="E117" i="22"/>
  <c r="E118" i="22"/>
  <c r="E119" i="22"/>
  <c r="E120" i="22"/>
  <c r="D109" i="22"/>
  <c r="D105" i="22"/>
  <c r="E98" i="22"/>
  <c r="E99" i="22"/>
  <c r="E100" i="22"/>
  <c r="E101" i="22"/>
  <c r="E102" i="22"/>
  <c r="E103" i="22"/>
  <c r="E104" i="22"/>
  <c r="E106" i="22"/>
  <c r="E107" i="22"/>
  <c r="E108" i="22"/>
  <c r="E110" i="22"/>
  <c r="D89" i="22"/>
  <c r="D87" i="22"/>
  <c r="D85" i="22"/>
  <c r="D83" i="22"/>
  <c r="D81" i="22"/>
  <c r="E82" i="22"/>
  <c r="E84" i="22"/>
  <c r="E86" i="22"/>
  <c r="E88" i="22"/>
  <c r="E90" i="22"/>
  <c r="E91" i="22"/>
  <c r="E92" i="22"/>
  <c r="E93" i="22"/>
  <c r="E94" i="22"/>
  <c r="E95" i="22"/>
  <c r="E96" i="22"/>
  <c r="E97" i="22"/>
  <c r="JS8" i="22"/>
  <c r="JO8" i="22"/>
  <c r="HS8" i="22"/>
  <c r="G68" i="22"/>
  <c r="H37" i="22"/>
  <c r="L37" i="22"/>
  <c r="I37" i="22"/>
  <c r="H38" i="22"/>
  <c r="L38" i="22"/>
  <c r="I38" i="22"/>
  <c r="H39" i="22"/>
  <c r="L39" i="22"/>
  <c r="I39" i="22"/>
  <c r="H40" i="22"/>
  <c r="L40" i="22"/>
  <c r="I40" i="22"/>
  <c r="H41" i="22"/>
  <c r="L41" i="22"/>
  <c r="I41" i="22"/>
  <c r="H42" i="22"/>
  <c r="L42" i="22"/>
  <c r="I42" i="22"/>
  <c r="H43" i="22"/>
  <c r="L43" i="22"/>
  <c r="I43" i="22"/>
  <c r="H44" i="22"/>
  <c r="L44" i="22"/>
  <c r="I44" i="22"/>
  <c r="H45" i="22"/>
  <c r="L45" i="22"/>
  <c r="I45" i="22"/>
  <c r="H46" i="22"/>
  <c r="L46" i="22"/>
  <c r="I46" i="22"/>
  <c r="H47" i="22"/>
  <c r="L47" i="22"/>
  <c r="I47" i="22"/>
  <c r="H48" i="22"/>
  <c r="L48" i="22"/>
  <c r="I48" i="22"/>
  <c r="H49" i="22"/>
  <c r="L49" i="22"/>
  <c r="I49" i="22"/>
  <c r="H50" i="22"/>
  <c r="L50" i="22"/>
  <c r="I50" i="22"/>
  <c r="H51" i="22"/>
  <c r="L51" i="22"/>
  <c r="I51" i="22"/>
  <c r="H52" i="22"/>
  <c r="L52" i="22"/>
  <c r="I52" i="22"/>
  <c r="H53" i="22"/>
  <c r="L53" i="22"/>
  <c r="I53" i="22"/>
  <c r="H54" i="22"/>
  <c r="L54" i="22"/>
  <c r="I54" i="22"/>
  <c r="H55" i="22"/>
  <c r="L55" i="22"/>
  <c r="I55" i="22"/>
  <c r="H56" i="22"/>
  <c r="L56" i="22"/>
  <c r="I56" i="22"/>
  <c r="H57" i="22"/>
  <c r="L57" i="22"/>
  <c r="I57" i="22"/>
  <c r="H60" i="22"/>
  <c r="L60" i="22"/>
  <c r="I60" i="22"/>
  <c r="H61" i="22"/>
  <c r="L61" i="22"/>
  <c r="I61" i="22"/>
  <c r="H62" i="22"/>
  <c r="L62" i="22"/>
  <c r="I62" i="22"/>
  <c r="H63" i="22"/>
  <c r="L63" i="22"/>
  <c r="I63" i="22"/>
  <c r="H64" i="22"/>
  <c r="L64" i="22"/>
  <c r="I64" i="22"/>
  <c r="H65" i="22"/>
  <c r="L65" i="22"/>
  <c r="I65" i="22"/>
  <c r="H36" i="22"/>
  <c r="E61" i="22"/>
  <c r="E62" i="22"/>
  <c r="E63" i="22"/>
  <c r="E64" i="22"/>
  <c r="E65" i="22"/>
  <c r="E60" i="22"/>
  <c r="D59" i="22"/>
  <c r="E56" i="22"/>
  <c r="E57" i="22"/>
  <c r="E50" i="22"/>
  <c r="E51" i="22"/>
  <c r="E52" i="22"/>
  <c r="E53" i="22"/>
  <c r="E54" i="22"/>
  <c r="E55" i="22"/>
  <c r="E49" i="22"/>
  <c r="E48" i="22"/>
  <c r="E47" i="22"/>
  <c r="E46" i="22"/>
  <c r="E45" i="22"/>
  <c r="E44" i="22"/>
  <c r="E43" i="22"/>
  <c r="E42" i="22"/>
  <c r="E41" i="22"/>
  <c r="E40" i="22"/>
  <c r="E39" i="22"/>
  <c r="E38" i="22"/>
  <c r="E37" i="22"/>
  <c r="E36" i="22"/>
  <c r="D35" i="22"/>
  <c r="H11" i="22"/>
  <c r="L11" i="22"/>
  <c r="I11" i="22"/>
  <c r="H12" i="22"/>
  <c r="L12" i="22"/>
  <c r="I12" i="22"/>
  <c r="H13" i="22"/>
  <c r="L13" i="22"/>
  <c r="I13" i="22"/>
  <c r="H14" i="22"/>
  <c r="L14" i="22"/>
  <c r="I14" i="22"/>
  <c r="H15" i="22"/>
  <c r="I15" i="22"/>
  <c r="H16" i="22"/>
  <c r="I16" i="22"/>
  <c r="H17" i="22"/>
  <c r="I17" i="22"/>
  <c r="H18" i="22"/>
  <c r="I18" i="22"/>
  <c r="H19" i="22"/>
  <c r="I19" i="22"/>
  <c r="H20" i="22"/>
  <c r="L20" i="22"/>
  <c r="I20" i="22"/>
  <c r="H21" i="22"/>
  <c r="L21" i="22"/>
  <c r="P21" i="22"/>
  <c r="T21" i="22"/>
  <c r="X21" i="22"/>
  <c r="AB21" i="22"/>
  <c r="AF21" i="22"/>
  <c r="AJ21" i="22"/>
  <c r="AN21" i="22"/>
  <c r="AR21" i="22"/>
  <c r="AV21" i="22"/>
  <c r="AZ21" i="22"/>
  <c r="BD21" i="22"/>
  <c r="BH21" i="22"/>
  <c r="BL21" i="22"/>
  <c r="BP21" i="22"/>
  <c r="BT21" i="22"/>
  <c r="BX21" i="22"/>
  <c r="CB21" i="22"/>
  <c r="CF21" i="22"/>
  <c r="CJ21" i="22"/>
  <c r="CN21" i="22"/>
  <c r="CR21" i="22"/>
  <c r="CV21" i="22"/>
  <c r="CZ21" i="22"/>
  <c r="DD21" i="22"/>
  <c r="DH21" i="22"/>
  <c r="DL21" i="22"/>
  <c r="DP21" i="22"/>
  <c r="DT21" i="22"/>
  <c r="DX21" i="22"/>
  <c r="EB21" i="22"/>
  <c r="EF21" i="22"/>
  <c r="EJ21" i="22"/>
  <c r="EN21" i="22"/>
  <c r="ER21" i="22"/>
  <c r="EV21" i="22"/>
  <c r="EZ21" i="22"/>
  <c r="FD21" i="22"/>
  <c r="FH21" i="22"/>
  <c r="FL21" i="22"/>
  <c r="FP21" i="22"/>
  <c r="FT21" i="22"/>
  <c r="FX21" i="22"/>
  <c r="GB21" i="22"/>
  <c r="GF21" i="22"/>
  <c r="GJ21" i="22"/>
  <c r="GN21" i="22"/>
  <c r="GR21" i="22"/>
  <c r="GV21" i="22"/>
  <c r="GZ21" i="22"/>
  <c r="HD21" i="22"/>
  <c r="HH21" i="22"/>
  <c r="HL21" i="22"/>
  <c r="HP21" i="22"/>
  <c r="HT21" i="22"/>
  <c r="HX21" i="22"/>
  <c r="IB21" i="22"/>
  <c r="IF21" i="22"/>
  <c r="IJ21" i="22"/>
  <c r="IN21" i="22"/>
  <c r="IR21" i="22"/>
  <c r="IV21" i="22"/>
  <c r="IZ21" i="22"/>
  <c r="JD21" i="22"/>
  <c r="JH21" i="22"/>
  <c r="JL21" i="22"/>
  <c r="JP21" i="22"/>
  <c r="JT21" i="22"/>
  <c r="JX21" i="22"/>
  <c r="KB21" i="22"/>
  <c r="KF21" i="22"/>
  <c r="I21" i="22"/>
  <c r="H22" i="22"/>
  <c r="L22" i="22"/>
  <c r="I22" i="22"/>
  <c r="H23" i="22"/>
  <c r="L23" i="22"/>
  <c r="I23" i="22"/>
  <c r="H24" i="22"/>
  <c r="L24" i="22"/>
  <c r="I24" i="22"/>
  <c r="H25" i="22"/>
  <c r="L25" i="22"/>
  <c r="I25" i="22"/>
  <c r="H26" i="22"/>
  <c r="L26" i="22"/>
  <c r="I26" i="22"/>
  <c r="H27" i="22"/>
  <c r="L27" i="22"/>
  <c r="I27" i="22"/>
  <c r="H28" i="22"/>
  <c r="L28" i="22"/>
  <c r="I28" i="22"/>
  <c r="E11" i="22"/>
  <c r="E12" i="22"/>
  <c r="E13" i="22"/>
  <c r="E14" i="22"/>
  <c r="E15" i="22"/>
  <c r="E16" i="22"/>
  <c r="E17" i="22"/>
  <c r="E18" i="22"/>
  <c r="E19" i="22"/>
  <c r="E20" i="22"/>
  <c r="E21" i="22"/>
  <c r="E22" i="22"/>
  <c r="E23" i="22"/>
  <c r="E24" i="22"/>
  <c r="E25" i="22"/>
  <c r="E26" i="22"/>
  <c r="E27" i="22"/>
  <c r="E28" i="22"/>
  <c r="H33" i="22"/>
  <c r="L33" i="22"/>
  <c r="H32" i="22"/>
  <c r="L32" i="22"/>
  <c r="H31" i="22"/>
  <c r="E33" i="22"/>
  <c r="E32" i="22"/>
  <c r="E31" i="22"/>
  <c r="D30" i="22"/>
  <c r="D9" i="22"/>
  <c r="H16" i="36"/>
  <c r="K15" i="36"/>
  <c r="H33" i="36"/>
  <c r="H34" i="36"/>
  <c r="H35" i="36"/>
  <c r="H32" i="36"/>
  <c r="H26" i="36"/>
  <c r="H22" i="36"/>
  <c r="H23" i="36"/>
  <c r="H24" i="36"/>
  <c r="H21" i="36"/>
  <c r="H10" i="36"/>
  <c r="P1" i="46"/>
  <c r="O187" i="46"/>
  <c r="D13" i="8"/>
  <c r="F13" i="8"/>
  <c r="G13" i="8"/>
  <c r="D12" i="8"/>
  <c r="F12" i="8"/>
  <c r="G12" i="8"/>
  <c r="E8" i="42"/>
  <c r="F8" i="42"/>
  <c r="D14" i="8"/>
  <c r="F14" i="8"/>
  <c r="G14" i="8"/>
  <c r="D15" i="8"/>
  <c r="F15" i="8"/>
  <c r="G15" i="8"/>
  <c r="D16" i="8"/>
  <c r="D11" i="8"/>
  <c r="F11" i="8"/>
  <c r="T12" i="8"/>
  <c r="T13" i="8"/>
  <c r="T14" i="8"/>
  <c r="T15" i="8"/>
  <c r="T16" i="8"/>
  <c r="T11" i="8"/>
  <c r="Q12" i="8"/>
  <c r="Q13" i="8"/>
  <c r="Q14" i="8"/>
  <c r="Q15" i="8"/>
  <c r="Q16" i="8"/>
  <c r="Q11" i="8"/>
  <c r="N12" i="8"/>
  <c r="N13" i="8"/>
  <c r="N14" i="8"/>
  <c r="N15" i="8"/>
  <c r="N16" i="8"/>
  <c r="N11" i="8"/>
  <c r="K12" i="8"/>
  <c r="K13" i="8"/>
  <c r="K14" i="8"/>
  <c r="K15" i="8"/>
  <c r="K16" i="8"/>
  <c r="K11" i="8"/>
  <c r="H12" i="8"/>
  <c r="H13" i="8"/>
  <c r="H14" i="8"/>
  <c r="H15" i="8"/>
  <c r="H16" i="8"/>
  <c r="H11" i="8"/>
  <c r="I205" i="46"/>
  <c r="I192" i="46"/>
  <c r="S181" i="46"/>
  <c r="Q181" i="46"/>
  <c r="S180" i="46"/>
  <c r="Q180" i="46"/>
  <c r="M182" i="46"/>
  <c r="O182" i="46"/>
  <c r="S179" i="46"/>
  <c r="Q179" i="46"/>
  <c r="Q182" i="46"/>
  <c r="I182" i="46"/>
  <c r="I175" i="46"/>
  <c r="I78" i="46"/>
  <c r="I68" i="46"/>
  <c r="O2" i="46"/>
  <c r="S2" i="46"/>
  <c r="W2" i="46"/>
  <c r="AA3" i="46"/>
  <c r="AA2" i="46"/>
  <c r="AE3" i="46"/>
  <c r="AE2" i="46"/>
  <c r="AI3" i="46"/>
  <c r="AI2" i="46"/>
  <c r="AM3" i="46"/>
  <c r="AM8" i="46"/>
  <c r="AQ8" i="46"/>
  <c r="AM2" i="46"/>
  <c r="AQ3" i="46"/>
  <c r="AQ2" i="46"/>
  <c r="AU3" i="46"/>
  <c r="AU2" i="46"/>
  <c r="AY3" i="46"/>
  <c r="AY2" i="46"/>
  <c r="BC3" i="46"/>
  <c r="BC2" i="46"/>
  <c r="BG3" i="46"/>
  <c r="BG2" i="46"/>
  <c r="BK3" i="46"/>
  <c r="BK2" i="46"/>
  <c r="BO3" i="46"/>
  <c r="BO2" i="46"/>
  <c r="BS3" i="46"/>
  <c r="BS2" i="46"/>
  <c r="BW3" i="46"/>
  <c r="BW2" i="46"/>
  <c r="CA3" i="46"/>
  <c r="CA2" i="46"/>
  <c r="CE3" i="46"/>
  <c r="CE2" i="46"/>
  <c r="CI3" i="46"/>
  <c r="CI2" i="46"/>
  <c r="CM3" i="46"/>
  <c r="CM2" i="46"/>
  <c r="CQ3" i="46"/>
  <c r="CQ2" i="46"/>
  <c r="CU3" i="46"/>
  <c r="CU2" i="46"/>
  <c r="CY3" i="46"/>
  <c r="CY2" i="46"/>
  <c r="DC3" i="46"/>
  <c r="DC2" i="46"/>
  <c r="DG3" i="46"/>
  <c r="DG2" i="46"/>
  <c r="DK3" i="46"/>
  <c r="DK2" i="46"/>
  <c r="DO3" i="46"/>
  <c r="DO2" i="46"/>
  <c r="DS3" i="46"/>
  <c r="DS2" i="46"/>
  <c r="DW3" i="46"/>
  <c r="DW2" i="46"/>
  <c r="EA3" i="46"/>
  <c r="EA2" i="46"/>
  <c r="EE3" i="46"/>
  <c r="EE2" i="46"/>
  <c r="EI3" i="46"/>
  <c r="EI2" i="46"/>
  <c r="EM3" i="46"/>
  <c r="EM2" i="46"/>
  <c r="EQ3" i="46"/>
  <c r="EQ2" i="46"/>
  <c r="EU3" i="46"/>
  <c r="EU2" i="46"/>
  <c r="EY3" i="46"/>
  <c r="EY2" i="46"/>
  <c r="FC3" i="46"/>
  <c r="FC2" i="46"/>
  <c r="FG3" i="46"/>
  <c r="FG2" i="46"/>
  <c r="FK3" i="46"/>
  <c r="FK2" i="46"/>
  <c r="FO3" i="46"/>
  <c r="FO2" i="46"/>
  <c r="FS3" i="46"/>
  <c r="FS2" i="46"/>
  <c r="FW3" i="46"/>
  <c r="FW2" i="46"/>
  <c r="GA3" i="46"/>
  <c r="GA2" i="46"/>
  <c r="GE3" i="46"/>
  <c r="GE2" i="46"/>
  <c r="GI3" i="46"/>
  <c r="GI2" i="46"/>
  <c r="GM3" i="46"/>
  <c r="GM2" i="46"/>
  <c r="GQ3" i="46"/>
  <c r="GQ2" i="46"/>
  <c r="GU3" i="46"/>
  <c r="GU2" i="46"/>
  <c r="GY3" i="46"/>
  <c r="GY2" i="46"/>
  <c r="HC3" i="46"/>
  <c r="HC2" i="46"/>
  <c r="HG3" i="46"/>
  <c r="HG2" i="46"/>
  <c r="HK3" i="46"/>
  <c r="HK2" i="46"/>
  <c r="HO3" i="46"/>
  <c r="HO2" i="46"/>
  <c r="HS3" i="46"/>
  <c r="HS2" i="46"/>
  <c r="HW3" i="46"/>
  <c r="HW2" i="46"/>
  <c r="IA3" i="46"/>
  <c r="IA2" i="46"/>
  <c r="IE3" i="46"/>
  <c r="IE2" i="46"/>
  <c r="II3" i="46"/>
  <c r="II2" i="46"/>
  <c r="IM3" i="46"/>
  <c r="IM2" i="46"/>
  <c r="IQ3" i="46"/>
  <c r="IQ2" i="46"/>
  <c r="IU3" i="46"/>
  <c r="IU2" i="46"/>
  <c r="IY3" i="46"/>
  <c r="IY2" i="46"/>
  <c r="JC3" i="46"/>
  <c r="JC2" i="46"/>
  <c r="JG3" i="46"/>
  <c r="JG2" i="46"/>
  <c r="JK3" i="46"/>
  <c r="JK2" i="46"/>
  <c r="JO3" i="46"/>
  <c r="JO2" i="46"/>
  <c r="JS3" i="46"/>
  <c r="JS2" i="46"/>
  <c r="JW3" i="46"/>
  <c r="JW2" i="46"/>
  <c r="KA3" i="46"/>
  <c r="KA2" i="46"/>
  <c r="KE3" i="46"/>
  <c r="KE2" i="46"/>
  <c r="I13" i="8"/>
  <c r="I15" i="8"/>
  <c r="O2" i="22"/>
  <c r="K2" i="22"/>
  <c r="O10" i="36"/>
  <c r="S10" i="36"/>
  <c r="W10" i="36"/>
  <c r="AA10" i="36"/>
  <c r="AE10" i="36"/>
  <c r="AI10" i="36"/>
  <c r="AM10" i="36"/>
  <c r="AQ10" i="36"/>
  <c r="AU10" i="36"/>
  <c r="AY10" i="36"/>
  <c r="BC10" i="36"/>
  <c r="BG10" i="36"/>
  <c r="BK10" i="36"/>
  <c r="BO10" i="36"/>
  <c r="BS10" i="36"/>
  <c r="BW10" i="36"/>
  <c r="CA10" i="36"/>
  <c r="CE10" i="36"/>
  <c r="CI10" i="36"/>
  <c r="CM10" i="36"/>
  <c r="CQ10" i="36"/>
  <c r="CU10" i="36"/>
  <c r="CY10" i="36"/>
  <c r="DC10" i="36"/>
  <c r="DG10" i="36"/>
  <c r="DK10" i="36"/>
  <c r="DO10" i="36"/>
  <c r="DS10" i="36"/>
  <c r="DW10" i="36"/>
  <c r="EA10" i="36"/>
  <c r="EE10" i="36"/>
  <c r="EI10" i="36"/>
  <c r="EM10" i="36"/>
  <c r="EQ10" i="36"/>
  <c r="EU10" i="36"/>
  <c r="EY10" i="36"/>
  <c r="FC10" i="36"/>
  <c r="FG10" i="36"/>
  <c r="FK10" i="36"/>
  <c r="FO10" i="36"/>
  <c r="FS10" i="36"/>
  <c r="FW10" i="36"/>
  <c r="GA10" i="36"/>
  <c r="GE10" i="36"/>
  <c r="GI10" i="36"/>
  <c r="GM10" i="36"/>
  <c r="GQ10" i="36"/>
  <c r="GU10" i="36"/>
  <c r="GY10" i="36"/>
  <c r="HC10" i="36"/>
  <c r="HG10" i="36"/>
  <c r="HK10" i="36"/>
  <c r="HO10" i="36"/>
  <c r="HS10" i="36"/>
  <c r="HW10" i="36"/>
  <c r="IA10" i="36"/>
  <c r="IE10" i="36"/>
  <c r="II10" i="36"/>
  <c r="IM10" i="36"/>
  <c r="IQ10" i="36"/>
  <c r="IU10" i="36"/>
  <c r="IY10" i="36"/>
  <c r="JC10" i="36"/>
  <c r="JG10" i="36"/>
  <c r="JK10" i="36"/>
  <c r="JO10" i="36"/>
  <c r="JS10" i="36"/>
  <c r="JW10" i="36"/>
  <c r="KA10" i="36"/>
  <c r="KE10" i="36"/>
  <c r="H25" i="36"/>
  <c r="K25" i="36"/>
  <c r="O25" i="36"/>
  <c r="S25" i="36"/>
  <c r="K14" i="36"/>
  <c r="O14" i="36"/>
  <c r="AA60" i="36"/>
  <c r="W62" i="36"/>
  <c r="S61" i="36"/>
  <c r="JO59" i="36"/>
  <c r="JS59" i="36"/>
  <c r="JW59" i="36"/>
  <c r="IE59" i="36"/>
  <c r="II59" i="36"/>
  <c r="GY59" i="36"/>
  <c r="HC59" i="36"/>
  <c r="HG59" i="36"/>
  <c r="FS59" i="36"/>
  <c r="EM59" i="36"/>
  <c r="EQ59" i="36"/>
  <c r="EU59" i="36"/>
  <c r="DG59" i="36"/>
  <c r="DK59" i="36"/>
  <c r="DO59" i="36"/>
  <c r="CA59" i="36"/>
  <c r="CE59" i="36"/>
  <c r="CI59" i="36"/>
  <c r="AY59" i="36"/>
  <c r="BC59" i="36"/>
  <c r="BG59" i="36"/>
  <c r="S53" i="36"/>
  <c r="AA52" i="36"/>
  <c r="JO51" i="36"/>
  <c r="HS51" i="36"/>
  <c r="HW51" i="36"/>
  <c r="IA51" i="36"/>
  <c r="FW51" i="36"/>
  <c r="GA51" i="36"/>
  <c r="GE51" i="36"/>
  <c r="EA51" i="36"/>
  <c r="EE51" i="36"/>
  <c r="EI51" i="36"/>
  <c r="AE44" i="36"/>
  <c r="AA43" i="36"/>
  <c r="W45" i="36"/>
  <c r="IU42" i="36"/>
  <c r="IY42" i="36"/>
  <c r="JC42" i="36"/>
  <c r="JG42" i="36"/>
  <c r="JK42" i="36"/>
  <c r="HG42" i="36"/>
  <c r="HK42" i="36"/>
  <c r="HO42" i="36"/>
  <c r="FC42" i="36"/>
  <c r="FG42" i="36"/>
  <c r="FK42" i="36"/>
  <c r="FO42" i="36"/>
  <c r="DO42" i="36"/>
  <c r="DS42" i="36"/>
  <c r="DW42" i="36"/>
  <c r="BO42" i="36"/>
  <c r="BS42" i="36"/>
  <c r="BW42" i="36"/>
  <c r="CA42" i="36"/>
  <c r="AE75" i="36"/>
  <c r="AI75" i="36"/>
  <c r="AE74" i="36"/>
  <c r="AA68" i="36"/>
  <c r="S73" i="36"/>
  <c r="AI70" i="36"/>
  <c r="AM70" i="36"/>
  <c r="AQ70" i="36"/>
  <c r="AE72" i="36"/>
  <c r="AI72" i="36"/>
  <c r="AM72" i="36"/>
  <c r="AQ72" i="36"/>
  <c r="AU72" i="36"/>
  <c r="AY72" i="36"/>
  <c r="BC72" i="36"/>
  <c r="W71" i="36"/>
  <c r="O69" i="36"/>
  <c r="AA33" i="36"/>
  <c r="AI35" i="36"/>
  <c r="AM35" i="36"/>
  <c r="AQ35" i="36"/>
  <c r="AQ34" i="36"/>
  <c r="AA36" i="36"/>
  <c r="AE36" i="36"/>
  <c r="AI36" i="36"/>
  <c r="IU32" i="36"/>
  <c r="IY32" i="36"/>
  <c r="JC32" i="36"/>
  <c r="HS32" i="36"/>
  <c r="HW32" i="36"/>
  <c r="IA32" i="36"/>
  <c r="FW32" i="36"/>
  <c r="GA32" i="36"/>
  <c r="GE32" i="36"/>
  <c r="EA32" i="36"/>
  <c r="EE32" i="36"/>
  <c r="EI32" i="36"/>
  <c r="CI32" i="36"/>
  <c r="CM32" i="36"/>
  <c r="CQ32" i="36"/>
  <c r="BC32" i="36"/>
  <c r="BG32" i="36"/>
  <c r="BK32" i="36"/>
  <c r="AE26" i="36"/>
  <c r="AI26" i="36"/>
  <c r="W25" i="36"/>
  <c r="W24" i="36"/>
  <c r="AE23" i="36"/>
  <c r="AA22" i="36"/>
  <c r="H74" i="36"/>
  <c r="H69" i="36"/>
  <c r="H67" i="36"/>
  <c r="H72" i="36"/>
  <c r="K169" i="22"/>
  <c r="K158" i="22"/>
  <c r="K148" i="22"/>
  <c r="K137" i="22"/>
  <c r="K125" i="22"/>
  <c r="K115" i="22"/>
  <c r="K100" i="22"/>
  <c r="K87" i="22"/>
  <c r="K167" i="22"/>
  <c r="K157" i="22"/>
  <c r="K147" i="22"/>
  <c r="K135" i="22"/>
  <c r="K124" i="22"/>
  <c r="K114" i="22"/>
  <c r="K98" i="22"/>
  <c r="K85" i="22"/>
  <c r="K165" i="22"/>
  <c r="K155" i="22"/>
  <c r="K143" i="22"/>
  <c r="K132" i="22"/>
  <c r="K122" i="22"/>
  <c r="K109" i="22"/>
  <c r="K96" i="22"/>
  <c r="K164" i="22"/>
  <c r="K153" i="22"/>
  <c r="K142" i="22"/>
  <c r="K131" i="22"/>
  <c r="K120" i="22"/>
  <c r="K105" i="22"/>
  <c r="K95" i="22"/>
  <c r="K62" i="22"/>
  <c r="K170" i="22"/>
  <c r="K162" i="22"/>
  <c r="K154" i="22"/>
  <c r="K146" i="22"/>
  <c r="K138" i="22"/>
  <c r="K129" i="22"/>
  <c r="K121" i="22"/>
  <c r="K113" i="22"/>
  <c r="K101" i="22"/>
  <c r="K93" i="22"/>
  <c r="K75" i="22"/>
  <c r="K168" i="22"/>
  <c r="K160" i="22"/>
  <c r="K152" i="22"/>
  <c r="K144" i="22"/>
  <c r="K136" i="22"/>
  <c r="K127" i="22"/>
  <c r="K119" i="22"/>
  <c r="K111" i="22"/>
  <c r="K99" i="22"/>
  <c r="K91" i="22"/>
  <c r="L198" i="22"/>
  <c r="L199" i="22"/>
  <c r="L200" i="22"/>
  <c r="L201" i="22"/>
  <c r="L202" i="22"/>
  <c r="L203" i="22"/>
  <c r="L204" i="22"/>
  <c r="L197" i="22"/>
  <c r="I205" i="22"/>
  <c r="I181" i="22"/>
  <c r="E48" i="42"/>
  <c r="F48" i="42"/>
  <c r="Q6" i="31"/>
  <c r="P197" i="22"/>
  <c r="P198" i="22"/>
  <c r="L196" i="22"/>
  <c r="P196" i="22"/>
  <c r="T196" i="22"/>
  <c r="X196" i="22"/>
  <c r="AB196" i="22"/>
  <c r="AF196" i="22"/>
  <c r="AJ196" i="22"/>
  <c r="AN196" i="22"/>
  <c r="AR196" i="22"/>
  <c r="AV196" i="22"/>
  <c r="AZ196" i="22"/>
  <c r="BD196" i="22"/>
  <c r="BH196" i="22"/>
  <c r="BL196" i="22"/>
  <c r="I84" i="22"/>
  <c r="I86" i="22"/>
  <c r="I87" i="22"/>
  <c r="I88" i="22"/>
  <c r="I90" i="22"/>
  <c r="I91" i="22"/>
  <c r="I92" i="22"/>
  <c r="I93" i="22"/>
  <c r="I94" i="22"/>
  <c r="I95" i="22"/>
  <c r="I96" i="22"/>
  <c r="I97" i="22"/>
  <c r="I98" i="22"/>
  <c r="I99" i="22"/>
  <c r="I100" i="22"/>
  <c r="I101" i="22"/>
  <c r="I102" i="22"/>
  <c r="I103" i="22"/>
  <c r="I104" i="22"/>
  <c r="I106" i="22"/>
  <c r="I107" i="22"/>
  <c r="I108" i="22"/>
  <c r="I110" i="22"/>
  <c r="I111" i="22"/>
  <c r="I112" i="22"/>
  <c r="I113" i="22"/>
  <c r="I114" i="22"/>
  <c r="I115" i="22"/>
  <c r="I116" i="22"/>
  <c r="I117" i="22"/>
  <c r="I118" i="22"/>
  <c r="I119" i="22"/>
  <c r="I120" i="22"/>
  <c r="I121" i="22"/>
  <c r="I122" i="22"/>
  <c r="I123" i="22"/>
  <c r="I124" i="22"/>
  <c r="I125" i="22"/>
  <c r="I126" i="22"/>
  <c r="I127" i="22"/>
  <c r="I128" i="22"/>
  <c r="I129" i="22"/>
  <c r="I130" i="22"/>
  <c r="I131" i="22"/>
  <c r="I133" i="22"/>
  <c r="I134" i="22"/>
  <c r="I135" i="22"/>
  <c r="I136" i="22"/>
  <c r="I137" i="22"/>
  <c r="I138" i="22"/>
  <c r="I139" i="22"/>
  <c r="I140" i="22"/>
  <c r="I141" i="22"/>
  <c r="I142" i="22"/>
  <c r="I143" i="22"/>
  <c r="I144" i="22"/>
  <c r="I145" i="22"/>
  <c r="I146" i="22"/>
  <c r="I147" i="22"/>
  <c r="I148" i="22"/>
  <c r="I149" i="22"/>
  <c r="I150" i="22"/>
  <c r="I151" i="22"/>
  <c r="I152" i="22"/>
  <c r="I153" i="22"/>
  <c r="I154" i="22"/>
  <c r="I155" i="22"/>
  <c r="I156" i="22"/>
  <c r="I157" i="22"/>
  <c r="I158" i="22"/>
  <c r="I159" i="22"/>
  <c r="I160" i="22"/>
  <c r="I161" i="22"/>
  <c r="I162" i="22"/>
  <c r="I163" i="22"/>
  <c r="I164" i="22"/>
  <c r="I165" i="22"/>
  <c r="I166" i="22"/>
  <c r="I167" i="22"/>
  <c r="I168" i="22"/>
  <c r="I169" i="22"/>
  <c r="I170" i="22"/>
  <c r="I171" i="22"/>
  <c r="I172" i="22"/>
  <c r="I173" i="22"/>
  <c r="I36" i="22"/>
  <c r="L36" i="22"/>
  <c r="P65" i="22"/>
  <c r="T65" i="22"/>
  <c r="X65" i="22"/>
  <c r="AB65" i="22"/>
  <c r="AF65" i="22"/>
  <c r="AJ65" i="22"/>
  <c r="AN65" i="22"/>
  <c r="AR65" i="22"/>
  <c r="AV65" i="22"/>
  <c r="AZ65" i="22"/>
  <c r="BD65" i="22"/>
  <c r="BH65" i="22"/>
  <c r="BL65" i="22"/>
  <c r="BP65" i="22"/>
  <c r="BT65" i="22"/>
  <c r="BX65" i="22"/>
  <c r="CB65" i="22"/>
  <c r="CF65" i="22"/>
  <c r="CJ65" i="22"/>
  <c r="CN65" i="22"/>
  <c r="CR65" i="22"/>
  <c r="CV65" i="22"/>
  <c r="CZ65" i="22"/>
  <c r="DD65" i="22"/>
  <c r="DH65" i="22"/>
  <c r="DL65" i="22"/>
  <c r="DP65" i="22"/>
  <c r="DT65" i="22"/>
  <c r="DX65" i="22"/>
  <c r="EB65" i="22"/>
  <c r="EF65" i="22"/>
  <c r="EJ65" i="22"/>
  <c r="EN65" i="22"/>
  <c r="ER65" i="22"/>
  <c r="EV65" i="22"/>
  <c r="EZ65" i="22"/>
  <c r="FD65" i="22"/>
  <c r="FH65" i="22"/>
  <c r="FL65" i="22"/>
  <c r="FP65" i="22"/>
  <c r="FT65" i="22"/>
  <c r="FX65" i="22"/>
  <c r="GB65" i="22"/>
  <c r="GF65" i="22"/>
  <c r="GJ65" i="22"/>
  <c r="GN65" i="22"/>
  <c r="GR65" i="22"/>
  <c r="GV65" i="22"/>
  <c r="GZ65" i="22"/>
  <c r="HD65" i="22"/>
  <c r="HH65" i="22"/>
  <c r="HL65" i="22"/>
  <c r="HP65" i="22"/>
  <c r="HT65" i="22"/>
  <c r="HX65" i="22"/>
  <c r="IB65" i="22"/>
  <c r="IF65" i="22"/>
  <c r="IJ65" i="22"/>
  <c r="IN65" i="22"/>
  <c r="IR65" i="22"/>
  <c r="IV65" i="22"/>
  <c r="IZ65" i="22"/>
  <c r="JD65" i="22"/>
  <c r="JH65" i="22"/>
  <c r="JL65" i="22"/>
  <c r="JP65" i="22"/>
  <c r="JT65" i="22"/>
  <c r="JX65" i="22"/>
  <c r="KB65" i="22"/>
  <c r="KF65" i="22"/>
  <c r="P64" i="22"/>
  <c r="T64" i="22"/>
  <c r="X64" i="22"/>
  <c r="AB64" i="22"/>
  <c r="AF64" i="22"/>
  <c r="AJ64" i="22"/>
  <c r="AN64" i="22"/>
  <c r="AR64" i="22"/>
  <c r="AV64" i="22"/>
  <c r="AZ64" i="22"/>
  <c r="BD64" i="22"/>
  <c r="BH64" i="22"/>
  <c r="BL64" i="22"/>
  <c r="BP64" i="22"/>
  <c r="BT64" i="22"/>
  <c r="BX64" i="22"/>
  <c r="CB64" i="22"/>
  <c r="CF64" i="22"/>
  <c r="CJ64" i="22"/>
  <c r="CN64" i="22"/>
  <c r="CR64" i="22"/>
  <c r="CV64" i="22"/>
  <c r="CZ64" i="22"/>
  <c r="DD64" i="22"/>
  <c r="DH64" i="22"/>
  <c r="DL64" i="22"/>
  <c r="DP64" i="22"/>
  <c r="DT64" i="22"/>
  <c r="DX64" i="22"/>
  <c r="EB64" i="22"/>
  <c r="EF64" i="22"/>
  <c r="EJ64" i="22"/>
  <c r="EN64" i="22"/>
  <c r="ER64" i="22"/>
  <c r="EV64" i="22"/>
  <c r="EZ64" i="22"/>
  <c r="FD64" i="22"/>
  <c r="FH64" i="22"/>
  <c r="FL64" i="22"/>
  <c r="FP64" i="22"/>
  <c r="FT64" i="22"/>
  <c r="FX64" i="22"/>
  <c r="GB64" i="22"/>
  <c r="GF64" i="22"/>
  <c r="GJ64" i="22"/>
  <c r="GN64" i="22"/>
  <c r="GR64" i="22"/>
  <c r="GV64" i="22"/>
  <c r="GZ64" i="22"/>
  <c r="HD64" i="22"/>
  <c r="HH64" i="22"/>
  <c r="HL64" i="22"/>
  <c r="HP64" i="22"/>
  <c r="HT64" i="22"/>
  <c r="HX64" i="22"/>
  <c r="IB64" i="22"/>
  <c r="IF64" i="22"/>
  <c r="IJ64" i="22"/>
  <c r="IN64" i="22"/>
  <c r="IR64" i="22"/>
  <c r="IV64" i="22"/>
  <c r="IZ64" i="22"/>
  <c r="JD64" i="22"/>
  <c r="JH64" i="22"/>
  <c r="JL64" i="22"/>
  <c r="JP64" i="22"/>
  <c r="JT64" i="22"/>
  <c r="JX64" i="22"/>
  <c r="KB64" i="22"/>
  <c r="KF64" i="22"/>
  <c r="P63" i="22"/>
  <c r="T63" i="22"/>
  <c r="X63" i="22"/>
  <c r="AB63" i="22"/>
  <c r="AF63" i="22"/>
  <c r="AJ63" i="22"/>
  <c r="AN63" i="22"/>
  <c r="AR63" i="22"/>
  <c r="AV63" i="22"/>
  <c r="AZ63" i="22"/>
  <c r="BD63" i="22"/>
  <c r="BH63" i="22"/>
  <c r="BL63" i="22"/>
  <c r="BP63" i="22"/>
  <c r="BT63" i="22"/>
  <c r="BX63" i="22"/>
  <c r="CB63" i="22"/>
  <c r="CF63" i="22"/>
  <c r="CJ63" i="22"/>
  <c r="CN63" i="22"/>
  <c r="CR63" i="22"/>
  <c r="CV63" i="22"/>
  <c r="CZ63" i="22"/>
  <c r="DD63" i="22"/>
  <c r="DH63" i="22"/>
  <c r="DL63" i="22"/>
  <c r="DP63" i="22"/>
  <c r="DT63" i="22"/>
  <c r="DX63" i="22"/>
  <c r="EB63" i="22"/>
  <c r="EF63" i="22"/>
  <c r="EJ63" i="22"/>
  <c r="EN63" i="22"/>
  <c r="ER63" i="22"/>
  <c r="EV63" i="22"/>
  <c r="EZ63" i="22"/>
  <c r="FD63" i="22"/>
  <c r="FH63" i="22"/>
  <c r="FL63" i="22"/>
  <c r="FP63" i="22"/>
  <c r="FT63" i="22"/>
  <c r="FX63" i="22"/>
  <c r="GB63" i="22"/>
  <c r="GF63" i="22"/>
  <c r="GJ63" i="22"/>
  <c r="GN63" i="22"/>
  <c r="GR63" i="22"/>
  <c r="GV63" i="22"/>
  <c r="GZ63" i="22"/>
  <c r="HD63" i="22"/>
  <c r="HH63" i="22"/>
  <c r="HL63" i="22"/>
  <c r="HP63" i="22"/>
  <c r="HT63" i="22"/>
  <c r="HX63" i="22"/>
  <c r="IB63" i="22"/>
  <c r="IF63" i="22"/>
  <c r="IJ63" i="22"/>
  <c r="IN63" i="22"/>
  <c r="IR63" i="22"/>
  <c r="IV63" i="22"/>
  <c r="IZ63" i="22"/>
  <c r="JD63" i="22"/>
  <c r="JH63" i="22"/>
  <c r="JL63" i="22"/>
  <c r="JP63" i="22"/>
  <c r="JT63" i="22"/>
  <c r="JX63" i="22"/>
  <c r="KB63" i="22"/>
  <c r="KF63" i="22"/>
  <c r="P62" i="22"/>
  <c r="T62" i="22"/>
  <c r="X62" i="22"/>
  <c r="AB62" i="22"/>
  <c r="AF62" i="22"/>
  <c r="AJ62" i="22"/>
  <c r="AN62" i="22"/>
  <c r="AR62" i="22"/>
  <c r="AV62" i="22"/>
  <c r="AZ62" i="22"/>
  <c r="BD62" i="22"/>
  <c r="BH62" i="22"/>
  <c r="BL62" i="22"/>
  <c r="BP62" i="22"/>
  <c r="BT62" i="22"/>
  <c r="BX62" i="22"/>
  <c r="CB62" i="22"/>
  <c r="CF62" i="22"/>
  <c r="CJ62" i="22"/>
  <c r="CN62" i="22"/>
  <c r="CR62" i="22"/>
  <c r="CV62" i="22"/>
  <c r="CZ62" i="22"/>
  <c r="DD62" i="22"/>
  <c r="DH62" i="22"/>
  <c r="DL62" i="22"/>
  <c r="DP62" i="22"/>
  <c r="DT62" i="22"/>
  <c r="DX62" i="22"/>
  <c r="EB62" i="22"/>
  <c r="EF62" i="22"/>
  <c r="EJ62" i="22"/>
  <c r="EN62" i="22"/>
  <c r="ER62" i="22"/>
  <c r="EV62" i="22"/>
  <c r="EZ62" i="22"/>
  <c r="FD62" i="22"/>
  <c r="FH62" i="22"/>
  <c r="FL62" i="22"/>
  <c r="FP62" i="22"/>
  <c r="FT62" i="22"/>
  <c r="FX62" i="22"/>
  <c r="GB62" i="22"/>
  <c r="GF62" i="22"/>
  <c r="GJ62" i="22"/>
  <c r="GN62" i="22"/>
  <c r="GR62" i="22"/>
  <c r="GV62" i="22"/>
  <c r="GZ62" i="22"/>
  <c r="HD62" i="22"/>
  <c r="HH62" i="22"/>
  <c r="HL62" i="22"/>
  <c r="HP62" i="22"/>
  <c r="HT62" i="22"/>
  <c r="HX62" i="22"/>
  <c r="IB62" i="22"/>
  <c r="IF62" i="22"/>
  <c r="IJ62" i="22"/>
  <c r="IN62" i="22"/>
  <c r="IR62" i="22"/>
  <c r="IV62" i="22"/>
  <c r="IZ62" i="22"/>
  <c r="JD62" i="22"/>
  <c r="JH62" i="22"/>
  <c r="JL62" i="22"/>
  <c r="JP62" i="22"/>
  <c r="JT62" i="22"/>
  <c r="JX62" i="22"/>
  <c r="KB62" i="22"/>
  <c r="KF62" i="22"/>
  <c r="P61" i="22"/>
  <c r="T61" i="22"/>
  <c r="X61" i="22"/>
  <c r="AB61" i="22"/>
  <c r="AF61" i="22"/>
  <c r="AJ61" i="22"/>
  <c r="AN61" i="22"/>
  <c r="AR61" i="22"/>
  <c r="AV61" i="22"/>
  <c r="AZ61" i="22"/>
  <c r="BD61" i="22"/>
  <c r="BH61" i="22"/>
  <c r="BL61" i="22"/>
  <c r="BP61" i="22"/>
  <c r="BT61" i="22"/>
  <c r="BX61" i="22"/>
  <c r="CB61" i="22"/>
  <c r="CF61" i="22"/>
  <c r="CJ61" i="22"/>
  <c r="CN61" i="22"/>
  <c r="CR61" i="22"/>
  <c r="CV61" i="22"/>
  <c r="CZ61" i="22"/>
  <c r="DD61" i="22"/>
  <c r="DH61" i="22"/>
  <c r="DL61" i="22"/>
  <c r="DP61" i="22"/>
  <c r="DT61" i="22"/>
  <c r="DX61" i="22"/>
  <c r="EB61" i="22"/>
  <c r="EF61" i="22"/>
  <c r="EJ61" i="22"/>
  <c r="EN61" i="22"/>
  <c r="ER61" i="22"/>
  <c r="EV61" i="22"/>
  <c r="EZ61" i="22"/>
  <c r="FD61" i="22"/>
  <c r="FH61" i="22"/>
  <c r="FL61" i="22"/>
  <c r="FP61" i="22"/>
  <c r="FT61" i="22"/>
  <c r="FX61" i="22"/>
  <c r="GB61" i="22"/>
  <c r="GF61" i="22"/>
  <c r="GJ61" i="22"/>
  <c r="GN61" i="22"/>
  <c r="GR61" i="22"/>
  <c r="GV61" i="22"/>
  <c r="GZ61" i="22"/>
  <c r="HD61" i="22"/>
  <c r="HH61" i="22"/>
  <c r="HL61" i="22"/>
  <c r="HP61" i="22"/>
  <c r="HT61" i="22"/>
  <c r="HX61" i="22"/>
  <c r="IB61" i="22"/>
  <c r="IF61" i="22"/>
  <c r="IJ61" i="22"/>
  <c r="IN61" i="22"/>
  <c r="IR61" i="22"/>
  <c r="IV61" i="22"/>
  <c r="IZ61" i="22"/>
  <c r="JD61" i="22"/>
  <c r="JH61" i="22"/>
  <c r="JL61" i="22"/>
  <c r="JP61" i="22"/>
  <c r="JT61" i="22"/>
  <c r="JX61" i="22"/>
  <c r="KB61" i="22"/>
  <c r="KF61" i="22"/>
  <c r="P60" i="22"/>
  <c r="T60" i="22"/>
  <c r="X60" i="22"/>
  <c r="AB60" i="22"/>
  <c r="AF60" i="22"/>
  <c r="AJ60" i="22"/>
  <c r="AN60" i="22"/>
  <c r="AR60" i="22"/>
  <c r="AV60" i="22"/>
  <c r="AZ60" i="22"/>
  <c r="BD60" i="22"/>
  <c r="BH60" i="22"/>
  <c r="BL60" i="22"/>
  <c r="BP60" i="22"/>
  <c r="BT60" i="22"/>
  <c r="BX60" i="22"/>
  <c r="CB60" i="22"/>
  <c r="CF60" i="22"/>
  <c r="CJ60" i="22"/>
  <c r="CN60" i="22"/>
  <c r="CR60" i="22"/>
  <c r="CV60" i="22"/>
  <c r="CZ60" i="22"/>
  <c r="DD60" i="22"/>
  <c r="DH60" i="22"/>
  <c r="DL60" i="22"/>
  <c r="DP60" i="22"/>
  <c r="DT60" i="22"/>
  <c r="DX60" i="22"/>
  <c r="EB60" i="22"/>
  <c r="EF60" i="22"/>
  <c r="EJ60" i="22"/>
  <c r="EN60" i="22"/>
  <c r="ER60" i="22"/>
  <c r="EV60" i="22"/>
  <c r="EZ60" i="22"/>
  <c r="FD60" i="22"/>
  <c r="FH60" i="22"/>
  <c r="FL60" i="22"/>
  <c r="FP60" i="22"/>
  <c r="FT60" i="22"/>
  <c r="FX60" i="22"/>
  <c r="GB60" i="22"/>
  <c r="GF60" i="22"/>
  <c r="GJ60" i="22"/>
  <c r="GN60" i="22"/>
  <c r="GR60" i="22"/>
  <c r="GV60" i="22"/>
  <c r="GZ60" i="22"/>
  <c r="HD60" i="22"/>
  <c r="HH60" i="22"/>
  <c r="HL60" i="22"/>
  <c r="HP60" i="22"/>
  <c r="HT60" i="22"/>
  <c r="HX60" i="22"/>
  <c r="IB60" i="22"/>
  <c r="IF60" i="22"/>
  <c r="IJ60" i="22"/>
  <c r="IN60" i="22"/>
  <c r="IR60" i="22"/>
  <c r="IV60" i="22"/>
  <c r="IZ60" i="22"/>
  <c r="JD60" i="22"/>
  <c r="JH60" i="22"/>
  <c r="JL60" i="22"/>
  <c r="JP60" i="22"/>
  <c r="JT60" i="22"/>
  <c r="JX60" i="22"/>
  <c r="KB60" i="22"/>
  <c r="KF60" i="22"/>
  <c r="P57" i="22"/>
  <c r="T57" i="22"/>
  <c r="X57" i="22"/>
  <c r="AB57" i="22"/>
  <c r="AF57" i="22"/>
  <c r="AJ57" i="22"/>
  <c r="AN57" i="22"/>
  <c r="AR57" i="22"/>
  <c r="AV57" i="22"/>
  <c r="AZ57" i="22"/>
  <c r="BD57" i="22"/>
  <c r="BH57" i="22"/>
  <c r="BL57" i="22"/>
  <c r="BP57" i="22"/>
  <c r="BT57" i="22"/>
  <c r="BX57" i="22"/>
  <c r="CB57" i="22"/>
  <c r="CF57" i="22"/>
  <c r="CJ57" i="22"/>
  <c r="CN57" i="22"/>
  <c r="CR57" i="22"/>
  <c r="CV57" i="22"/>
  <c r="CZ57" i="22"/>
  <c r="DD57" i="22"/>
  <c r="DH57" i="22"/>
  <c r="DL57" i="22"/>
  <c r="DP57" i="22"/>
  <c r="DT57" i="22"/>
  <c r="DX57" i="22"/>
  <c r="EB57" i="22"/>
  <c r="EF57" i="22"/>
  <c r="EJ57" i="22"/>
  <c r="EN57" i="22"/>
  <c r="ER57" i="22"/>
  <c r="EV57" i="22"/>
  <c r="EZ57" i="22"/>
  <c r="FD57" i="22"/>
  <c r="FH57" i="22"/>
  <c r="FL57" i="22"/>
  <c r="FP57" i="22"/>
  <c r="FT57" i="22"/>
  <c r="FX57" i="22"/>
  <c r="GB57" i="22"/>
  <c r="GF57" i="22"/>
  <c r="GJ57" i="22"/>
  <c r="GN57" i="22"/>
  <c r="GR57" i="22"/>
  <c r="GV57" i="22"/>
  <c r="GZ57" i="22"/>
  <c r="HD57" i="22"/>
  <c r="HH57" i="22"/>
  <c r="HL57" i="22"/>
  <c r="HP57" i="22"/>
  <c r="HT57" i="22"/>
  <c r="HX57" i="22"/>
  <c r="IB57" i="22"/>
  <c r="IF57" i="22"/>
  <c r="IJ57" i="22"/>
  <c r="IN57" i="22"/>
  <c r="IR57" i="22"/>
  <c r="IV57" i="22"/>
  <c r="IZ57" i="22"/>
  <c r="JD57" i="22"/>
  <c r="JH57" i="22"/>
  <c r="JL57" i="22"/>
  <c r="JP57" i="22"/>
  <c r="JT57" i="22"/>
  <c r="JX57" i="22"/>
  <c r="KB57" i="22"/>
  <c r="KF57" i="22"/>
  <c r="P56" i="22"/>
  <c r="T56" i="22"/>
  <c r="X56" i="22"/>
  <c r="AB56" i="22"/>
  <c r="AF56" i="22"/>
  <c r="AJ56" i="22"/>
  <c r="AN56" i="22"/>
  <c r="AR56" i="22"/>
  <c r="AV56" i="22"/>
  <c r="AZ56" i="22"/>
  <c r="BD56" i="22"/>
  <c r="BH56" i="22"/>
  <c r="BL56" i="22"/>
  <c r="BP56" i="22"/>
  <c r="BT56" i="22"/>
  <c r="BX56" i="22"/>
  <c r="CB56" i="22"/>
  <c r="CF56" i="22"/>
  <c r="CJ56" i="22"/>
  <c r="CN56" i="22"/>
  <c r="CR56" i="22"/>
  <c r="CV56" i="22"/>
  <c r="CZ56" i="22"/>
  <c r="DD56" i="22"/>
  <c r="DH56" i="22"/>
  <c r="DL56" i="22"/>
  <c r="DP56" i="22"/>
  <c r="DT56" i="22"/>
  <c r="DX56" i="22"/>
  <c r="EB56" i="22"/>
  <c r="EF56" i="22"/>
  <c r="EJ56" i="22"/>
  <c r="EN56" i="22"/>
  <c r="ER56" i="22"/>
  <c r="EV56" i="22"/>
  <c r="EZ56" i="22"/>
  <c r="FD56" i="22"/>
  <c r="FH56" i="22"/>
  <c r="FL56" i="22"/>
  <c r="FP56" i="22"/>
  <c r="FT56" i="22"/>
  <c r="FX56" i="22"/>
  <c r="GB56" i="22"/>
  <c r="GF56" i="22"/>
  <c r="GJ56" i="22"/>
  <c r="GN56" i="22"/>
  <c r="GR56" i="22"/>
  <c r="GV56" i="22"/>
  <c r="GZ56" i="22"/>
  <c r="HD56" i="22"/>
  <c r="HH56" i="22"/>
  <c r="HL56" i="22"/>
  <c r="HP56" i="22"/>
  <c r="HT56" i="22"/>
  <c r="HX56" i="22"/>
  <c r="IB56" i="22"/>
  <c r="IF56" i="22"/>
  <c r="IJ56" i="22"/>
  <c r="IN56" i="22"/>
  <c r="IR56" i="22"/>
  <c r="IV56" i="22"/>
  <c r="IZ56" i="22"/>
  <c r="JD56" i="22"/>
  <c r="JH56" i="22"/>
  <c r="JL56" i="22"/>
  <c r="JP56" i="22"/>
  <c r="JT56" i="22"/>
  <c r="JX56" i="22"/>
  <c r="KB56" i="22"/>
  <c r="KF56" i="22"/>
  <c r="P55" i="22"/>
  <c r="T55" i="22"/>
  <c r="X55" i="22"/>
  <c r="AB55" i="22"/>
  <c r="AF55" i="22"/>
  <c r="AJ55" i="22"/>
  <c r="AN55" i="22"/>
  <c r="AR55" i="22"/>
  <c r="AV55" i="22"/>
  <c r="AZ55" i="22"/>
  <c r="BD55" i="22"/>
  <c r="BH55" i="22"/>
  <c r="BL55" i="22"/>
  <c r="BP55" i="22"/>
  <c r="BT55" i="22"/>
  <c r="BX55" i="22"/>
  <c r="CB55" i="22"/>
  <c r="CF55" i="22"/>
  <c r="CJ55" i="22"/>
  <c r="CN55" i="22"/>
  <c r="CR55" i="22"/>
  <c r="CV55" i="22"/>
  <c r="CZ55" i="22"/>
  <c r="DD55" i="22"/>
  <c r="DH55" i="22"/>
  <c r="DL55" i="22"/>
  <c r="DP55" i="22"/>
  <c r="DT55" i="22"/>
  <c r="DX55" i="22"/>
  <c r="EB55" i="22"/>
  <c r="EF55" i="22"/>
  <c r="EJ55" i="22"/>
  <c r="EN55" i="22"/>
  <c r="ER55" i="22"/>
  <c r="EV55" i="22"/>
  <c r="EZ55" i="22"/>
  <c r="FD55" i="22"/>
  <c r="FH55" i="22"/>
  <c r="FL55" i="22"/>
  <c r="FP55" i="22"/>
  <c r="FT55" i="22"/>
  <c r="FX55" i="22"/>
  <c r="GB55" i="22"/>
  <c r="GF55" i="22"/>
  <c r="GJ55" i="22"/>
  <c r="GN55" i="22"/>
  <c r="GR55" i="22"/>
  <c r="GV55" i="22"/>
  <c r="GZ55" i="22"/>
  <c r="HD55" i="22"/>
  <c r="HH55" i="22"/>
  <c r="HL55" i="22"/>
  <c r="HP55" i="22"/>
  <c r="HT55" i="22"/>
  <c r="HX55" i="22"/>
  <c r="IB55" i="22"/>
  <c r="IF55" i="22"/>
  <c r="IJ55" i="22"/>
  <c r="IN55" i="22"/>
  <c r="IR55" i="22"/>
  <c r="IV55" i="22"/>
  <c r="IZ55" i="22"/>
  <c r="JD55" i="22"/>
  <c r="JH55" i="22"/>
  <c r="JL55" i="22"/>
  <c r="JP55" i="22"/>
  <c r="JT55" i="22"/>
  <c r="JX55" i="22"/>
  <c r="KB55" i="22"/>
  <c r="KF55" i="22"/>
  <c r="P54" i="22"/>
  <c r="T54" i="22"/>
  <c r="X54" i="22"/>
  <c r="AB54" i="22"/>
  <c r="AF54" i="22"/>
  <c r="AJ54" i="22"/>
  <c r="AN54" i="22"/>
  <c r="AR54" i="22"/>
  <c r="AV54" i="22"/>
  <c r="AZ54" i="22"/>
  <c r="BD54" i="22"/>
  <c r="BH54" i="22"/>
  <c r="BL54" i="22"/>
  <c r="BP54" i="22"/>
  <c r="BT54" i="22"/>
  <c r="BX54" i="22"/>
  <c r="CB54" i="22"/>
  <c r="CF54" i="22"/>
  <c r="CJ54" i="22"/>
  <c r="CN54" i="22"/>
  <c r="CR54" i="22"/>
  <c r="CV54" i="22"/>
  <c r="CZ54" i="22"/>
  <c r="DD54" i="22"/>
  <c r="DH54" i="22"/>
  <c r="DL54" i="22"/>
  <c r="DP54" i="22"/>
  <c r="DT54" i="22"/>
  <c r="DX54" i="22"/>
  <c r="EB54" i="22"/>
  <c r="EF54" i="22"/>
  <c r="EJ54" i="22"/>
  <c r="EN54" i="22"/>
  <c r="ER54" i="22"/>
  <c r="EV54" i="22"/>
  <c r="EZ54" i="22"/>
  <c r="FD54" i="22"/>
  <c r="FH54" i="22"/>
  <c r="FL54" i="22"/>
  <c r="FP54" i="22"/>
  <c r="FT54" i="22"/>
  <c r="FX54" i="22"/>
  <c r="GB54" i="22"/>
  <c r="GF54" i="22"/>
  <c r="GJ54" i="22"/>
  <c r="GN54" i="22"/>
  <c r="GR54" i="22"/>
  <c r="GV54" i="22"/>
  <c r="GZ54" i="22"/>
  <c r="HD54" i="22"/>
  <c r="HH54" i="22"/>
  <c r="HL54" i="22"/>
  <c r="HP54" i="22"/>
  <c r="HT54" i="22"/>
  <c r="HX54" i="22"/>
  <c r="IB54" i="22"/>
  <c r="IF54" i="22"/>
  <c r="IJ54" i="22"/>
  <c r="IN54" i="22"/>
  <c r="IR54" i="22"/>
  <c r="IV54" i="22"/>
  <c r="IZ54" i="22"/>
  <c r="JD54" i="22"/>
  <c r="JH54" i="22"/>
  <c r="JL54" i="22"/>
  <c r="JP54" i="22"/>
  <c r="JT54" i="22"/>
  <c r="JX54" i="22"/>
  <c r="KB54" i="22"/>
  <c r="KF54" i="22"/>
  <c r="P53" i="22"/>
  <c r="T53" i="22"/>
  <c r="X53" i="22"/>
  <c r="AB53" i="22"/>
  <c r="AF53" i="22"/>
  <c r="AJ53" i="22"/>
  <c r="AN53" i="22"/>
  <c r="AR53" i="22"/>
  <c r="AV53" i="22"/>
  <c r="AZ53" i="22"/>
  <c r="BD53" i="22"/>
  <c r="BH53" i="22"/>
  <c r="BL53" i="22"/>
  <c r="BP53" i="22"/>
  <c r="BT53" i="22"/>
  <c r="BX53" i="22"/>
  <c r="CB53" i="22"/>
  <c r="CF53" i="22"/>
  <c r="CJ53" i="22"/>
  <c r="CN53" i="22"/>
  <c r="CR53" i="22"/>
  <c r="CV53" i="22"/>
  <c r="CZ53" i="22"/>
  <c r="DD53" i="22"/>
  <c r="DH53" i="22"/>
  <c r="DL53" i="22"/>
  <c r="DP53" i="22"/>
  <c r="DT53" i="22"/>
  <c r="DX53" i="22"/>
  <c r="EB53" i="22"/>
  <c r="EF53" i="22"/>
  <c r="EJ53" i="22"/>
  <c r="EN53" i="22"/>
  <c r="ER53" i="22"/>
  <c r="EV53" i="22"/>
  <c r="EZ53" i="22"/>
  <c r="FD53" i="22"/>
  <c r="FH53" i="22"/>
  <c r="FL53" i="22"/>
  <c r="FP53" i="22"/>
  <c r="FT53" i="22"/>
  <c r="FX53" i="22"/>
  <c r="GB53" i="22"/>
  <c r="GF53" i="22"/>
  <c r="GJ53" i="22"/>
  <c r="GN53" i="22"/>
  <c r="GR53" i="22"/>
  <c r="GV53" i="22"/>
  <c r="GZ53" i="22"/>
  <c r="HD53" i="22"/>
  <c r="HH53" i="22"/>
  <c r="HL53" i="22"/>
  <c r="HP53" i="22"/>
  <c r="HT53" i="22"/>
  <c r="HX53" i="22"/>
  <c r="IB53" i="22"/>
  <c r="IF53" i="22"/>
  <c r="IJ53" i="22"/>
  <c r="IN53" i="22"/>
  <c r="IR53" i="22"/>
  <c r="IV53" i="22"/>
  <c r="IZ53" i="22"/>
  <c r="JD53" i="22"/>
  <c r="JH53" i="22"/>
  <c r="JL53" i="22"/>
  <c r="JP53" i="22"/>
  <c r="JT53" i="22"/>
  <c r="JX53" i="22"/>
  <c r="KB53" i="22"/>
  <c r="KF53" i="22"/>
  <c r="P52" i="22"/>
  <c r="T52" i="22"/>
  <c r="X52" i="22"/>
  <c r="AB52" i="22"/>
  <c r="AF52" i="22"/>
  <c r="AJ52" i="22"/>
  <c r="AN52" i="22"/>
  <c r="AR52" i="22"/>
  <c r="AV52" i="22"/>
  <c r="AZ52" i="22"/>
  <c r="BD52" i="22"/>
  <c r="BH52" i="22"/>
  <c r="BL52" i="22"/>
  <c r="BP52" i="22"/>
  <c r="BT52" i="22"/>
  <c r="BX52" i="22"/>
  <c r="CB52" i="22"/>
  <c r="CF52" i="22"/>
  <c r="CJ52" i="22"/>
  <c r="CN52" i="22"/>
  <c r="CR52" i="22"/>
  <c r="CV52" i="22"/>
  <c r="CZ52" i="22"/>
  <c r="DD52" i="22"/>
  <c r="DH52" i="22"/>
  <c r="DL52" i="22"/>
  <c r="DP52" i="22"/>
  <c r="DT52" i="22"/>
  <c r="DX52" i="22"/>
  <c r="EB52" i="22"/>
  <c r="EF52" i="22"/>
  <c r="EJ52" i="22"/>
  <c r="EN52" i="22"/>
  <c r="ER52" i="22"/>
  <c r="EV52" i="22"/>
  <c r="EZ52" i="22"/>
  <c r="FD52" i="22"/>
  <c r="FH52" i="22"/>
  <c r="FL52" i="22"/>
  <c r="FP52" i="22"/>
  <c r="FT52" i="22"/>
  <c r="FX52" i="22"/>
  <c r="GB52" i="22"/>
  <c r="GF52" i="22"/>
  <c r="GJ52" i="22"/>
  <c r="GN52" i="22"/>
  <c r="GR52" i="22"/>
  <c r="GV52" i="22"/>
  <c r="GZ52" i="22"/>
  <c r="HD52" i="22"/>
  <c r="HH52" i="22"/>
  <c r="HL52" i="22"/>
  <c r="HP52" i="22"/>
  <c r="HT52" i="22"/>
  <c r="HX52" i="22"/>
  <c r="IB52" i="22"/>
  <c r="IF52" i="22"/>
  <c r="IJ52" i="22"/>
  <c r="IN52" i="22"/>
  <c r="IR52" i="22"/>
  <c r="IV52" i="22"/>
  <c r="IZ52" i="22"/>
  <c r="JD52" i="22"/>
  <c r="JH52" i="22"/>
  <c r="JL52" i="22"/>
  <c r="JP52" i="22"/>
  <c r="JT52" i="22"/>
  <c r="JX52" i="22"/>
  <c r="KB52" i="22"/>
  <c r="KF52" i="22"/>
  <c r="P51" i="22"/>
  <c r="T51" i="22"/>
  <c r="X51" i="22"/>
  <c r="AB51" i="22"/>
  <c r="AF51" i="22"/>
  <c r="AJ51" i="22"/>
  <c r="AN51" i="22"/>
  <c r="AR51" i="22"/>
  <c r="AV51" i="22"/>
  <c r="AZ51" i="22"/>
  <c r="BD51" i="22"/>
  <c r="BH51" i="22"/>
  <c r="BL51" i="22"/>
  <c r="BP51" i="22"/>
  <c r="BT51" i="22"/>
  <c r="BX51" i="22"/>
  <c r="CB51" i="22"/>
  <c r="CF51" i="22"/>
  <c r="CJ51" i="22"/>
  <c r="CN51" i="22"/>
  <c r="CR51" i="22"/>
  <c r="CV51" i="22"/>
  <c r="CZ51" i="22"/>
  <c r="DD51" i="22"/>
  <c r="DH51" i="22"/>
  <c r="DL51" i="22"/>
  <c r="DP51" i="22"/>
  <c r="DT51" i="22"/>
  <c r="DX51" i="22"/>
  <c r="EB51" i="22"/>
  <c r="EF51" i="22"/>
  <c r="EJ51" i="22"/>
  <c r="EN51" i="22"/>
  <c r="ER51" i="22"/>
  <c r="EV51" i="22"/>
  <c r="EZ51" i="22"/>
  <c r="FD51" i="22"/>
  <c r="FH51" i="22"/>
  <c r="FL51" i="22"/>
  <c r="FP51" i="22"/>
  <c r="FT51" i="22"/>
  <c r="FX51" i="22"/>
  <c r="GB51" i="22"/>
  <c r="GF51" i="22"/>
  <c r="GJ51" i="22"/>
  <c r="GN51" i="22"/>
  <c r="GR51" i="22"/>
  <c r="GV51" i="22"/>
  <c r="GZ51" i="22"/>
  <c r="HD51" i="22"/>
  <c r="HH51" i="22"/>
  <c r="HL51" i="22"/>
  <c r="HP51" i="22"/>
  <c r="HT51" i="22"/>
  <c r="HX51" i="22"/>
  <c r="IB51" i="22"/>
  <c r="IF51" i="22"/>
  <c r="IJ51" i="22"/>
  <c r="IN51" i="22"/>
  <c r="IR51" i="22"/>
  <c r="IV51" i="22"/>
  <c r="IZ51" i="22"/>
  <c r="JD51" i="22"/>
  <c r="JH51" i="22"/>
  <c r="JL51" i="22"/>
  <c r="JP51" i="22"/>
  <c r="JT51" i="22"/>
  <c r="JX51" i="22"/>
  <c r="KB51" i="22"/>
  <c r="KF51" i="22"/>
  <c r="P50" i="22"/>
  <c r="T50" i="22"/>
  <c r="X50" i="22"/>
  <c r="AB50" i="22"/>
  <c r="AF50" i="22"/>
  <c r="AJ50" i="22"/>
  <c r="AN50" i="22"/>
  <c r="AR50" i="22"/>
  <c r="AV50" i="22"/>
  <c r="AZ50" i="22"/>
  <c r="BD50" i="22"/>
  <c r="BH50" i="22"/>
  <c r="BL50" i="22"/>
  <c r="BP50" i="22"/>
  <c r="BT50" i="22"/>
  <c r="BX50" i="22"/>
  <c r="CB50" i="22"/>
  <c r="CF50" i="22"/>
  <c r="CJ50" i="22"/>
  <c r="CN50" i="22"/>
  <c r="CR50" i="22"/>
  <c r="CV50" i="22"/>
  <c r="CZ50" i="22"/>
  <c r="DD50" i="22"/>
  <c r="DH50" i="22"/>
  <c r="DL50" i="22"/>
  <c r="DP50" i="22"/>
  <c r="DT50" i="22"/>
  <c r="DX50" i="22"/>
  <c r="EB50" i="22"/>
  <c r="EF50" i="22"/>
  <c r="EJ50" i="22"/>
  <c r="EN50" i="22"/>
  <c r="ER50" i="22"/>
  <c r="EV50" i="22"/>
  <c r="EZ50" i="22"/>
  <c r="FD50" i="22"/>
  <c r="FH50" i="22"/>
  <c r="FL50" i="22"/>
  <c r="FP50" i="22"/>
  <c r="FT50" i="22"/>
  <c r="FX50" i="22"/>
  <c r="GB50" i="22"/>
  <c r="GF50" i="22"/>
  <c r="GJ50" i="22"/>
  <c r="GN50" i="22"/>
  <c r="GR50" i="22"/>
  <c r="GV50" i="22"/>
  <c r="GZ50" i="22"/>
  <c r="HD50" i="22"/>
  <c r="HH50" i="22"/>
  <c r="HL50" i="22"/>
  <c r="HP50" i="22"/>
  <c r="HT50" i="22"/>
  <c r="HX50" i="22"/>
  <c r="IB50" i="22"/>
  <c r="IF50" i="22"/>
  <c r="IJ50" i="22"/>
  <c r="IN50" i="22"/>
  <c r="IR50" i="22"/>
  <c r="IV50" i="22"/>
  <c r="IZ50" i="22"/>
  <c r="JD50" i="22"/>
  <c r="JH50" i="22"/>
  <c r="JL50" i="22"/>
  <c r="JP50" i="22"/>
  <c r="JT50" i="22"/>
  <c r="JX50" i="22"/>
  <c r="KB50" i="22"/>
  <c r="KF50" i="22"/>
  <c r="P49" i="22"/>
  <c r="T49" i="22"/>
  <c r="X49" i="22"/>
  <c r="AB49" i="22"/>
  <c r="AF49" i="22"/>
  <c r="AJ49" i="22"/>
  <c r="AN49" i="22"/>
  <c r="AR49" i="22"/>
  <c r="AV49" i="22"/>
  <c r="AZ49" i="22"/>
  <c r="BD49" i="22"/>
  <c r="BH49" i="22"/>
  <c r="BL49" i="22"/>
  <c r="BP49" i="22"/>
  <c r="BT49" i="22"/>
  <c r="BX49" i="22"/>
  <c r="CB49" i="22"/>
  <c r="CF49" i="22"/>
  <c r="CJ49" i="22"/>
  <c r="CN49" i="22"/>
  <c r="CR49" i="22"/>
  <c r="CV49" i="22"/>
  <c r="CZ49" i="22"/>
  <c r="DD49" i="22"/>
  <c r="DH49" i="22"/>
  <c r="DL49" i="22"/>
  <c r="DP49" i="22"/>
  <c r="DT49" i="22"/>
  <c r="DX49" i="22"/>
  <c r="EB49" i="22"/>
  <c r="EF49" i="22"/>
  <c r="EJ49" i="22"/>
  <c r="EN49" i="22"/>
  <c r="ER49" i="22"/>
  <c r="EV49" i="22"/>
  <c r="EZ49" i="22"/>
  <c r="FD49" i="22"/>
  <c r="FH49" i="22"/>
  <c r="FL49" i="22"/>
  <c r="FP49" i="22"/>
  <c r="FT49" i="22"/>
  <c r="FX49" i="22"/>
  <c r="GB49" i="22"/>
  <c r="GF49" i="22"/>
  <c r="GJ49" i="22"/>
  <c r="GN49" i="22"/>
  <c r="GR49" i="22"/>
  <c r="GV49" i="22"/>
  <c r="GZ49" i="22"/>
  <c r="HD49" i="22"/>
  <c r="HH49" i="22"/>
  <c r="HL49" i="22"/>
  <c r="HP49" i="22"/>
  <c r="HT49" i="22"/>
  <c r="HX49" i="22"/>
  <c r="IB49" i="22"/>
  <c r="IF49" i="22"/>
  <c r="IJ49" i="22"/>
  <c r="IN49" i="22"/>
  <c r="IR49" i="22"/>
  <c r="IV49" i="22"/>
  <c r="IZ49" i="22"/>
  <c r="JD49" i="22"/>
  <c r="JH49" i="22"/>
  <c r="JL49" i="22"/>
  <c r="JP49" i="22"/>
  <c r="JT49" i="22"/>
  <c r="JX49" i="22"/>
  <c r="KB49" i="22"/>
  <c r="KF49" i="22"/>
  <c r="P48" i="22"/>
  <c r="T48" i="22"/>
  <c r="X48" i="22"/>
  <c r="AB48" i="22"/>
  <c r="AF48" i="22"/>
  <c r="AJ48" i="22"/>
  <c r="AN48" i="22"/>
  <c r="AR48" i="22"/>
  <c r="AV48" i="22"/>
  <c r="AZ48" i="22"/>
  <c r="BD48" i="22"/>
  <c r="BH48" i="22"/>
  <c r="BL48" i="22"/>
  <c r="BP48" i="22"/>
  <c r="BT48" i="22"/>
  <c r="BX48" i="22"/>
  <c r="CB48" i="22"/>
  <c r="CF48" i="22"/>
  <c r="CJ48" i="22"/>
  <c r="CN48" i="22"/>
  <c r="CR48" i="22"/>
  <c r="CV48" i="22"/>
  <c r="CZ48" i="22"/>
  <c r="DD48" i="22"/>
  <c r="DH48" i="22"/>
  <c r="DL48" i="22"/>
  <c r="DP48" i="22"/>
  <c r="DT48" i="22"/>
  <c r="DX48" i="22"/>
  <c r="EB48" i="22"/>
  <c r="EF48" i="22"/>
  <c r="EJ48" i="22"/>
  <c r="EN48" i="22"/>
  <c r="ER48" i="22"/>
  <c r="EV48" i="22"/>
  <c r="EZ48" i="22"/>
  <c r="FD48" i="22"/>
  <c r="FH48" i="22"/>
  <c r="FL48" i="22"/>
  <c r="FP48" i="22"/>
  <c r="FT48" i="22"/>
  <c r="FX48" i="22"/>
  <c r="GB48" i="22"/>
  <c r="GF48" i="22"/>
  <c r="GJ48" i="22"/>
  <c r="GN48" i="22"/>
  <c r="GR48" i="22"/>
  <c r="GV48" i="22"/>
  <c r="GZ48" i="22"/>
  <c r="HD48" i="22"/>
  <c r="HH48" i="22"/>
  <c r="HL48" i="22"/>
  <c r="HP48" i="22"/>
  <c r="HT48" i="22"/>
  <c r="HX48" i="22"/>
  <c r="IB48" i="22"/>
  <c r="IF48" i="22"/>
  <c r="IJ48" i="22"/>
  <c r="IN48" i="22"/>
  <c r="IR48" i="22"/>
  <c r="IV48" i="22"/>
  <c r="IZ48" i="22"/>
  <c r="JD48" i="22"/>
  <c r="JH48" i="22"/>
  <c r="JL48" i="22"/>
  <c r="JP48" i="22"/>
  <c r="JT48" i="22"/>
  <c r="JX48" i="22"/>
  <c r="KB48" i="22"/>
  <c r="KF48" i="22"/>
  <c r="P47" i="22"/>
  <c r="T47" i="22"/>
  <c r="X47" i="22"/>
  <c r="AB47" i="22"/>
  <c r="AF47" i="22"/>
  <c r="AJ47" i="22"/>
  <c r="AN47" i="22"/>
  <c r="AR47" i="22"/>
  <c r="AV47" i="22"/>
  <c r="AZ47" i="22"/>
  <c r="BD47" i="22"/>
  <c r="BH47" i="22"/>
  <c r="BL47" i="22"/>
  <c r="BP47" i="22"/>
  <c r="BT47" i="22"/>
  <c r="BX47" i="22"/>
  <c r="CB47" i="22"/>
  <c r="CF47" i="22"/>
  <c r="CJ47" i="22"/>
  <c r="CN47" i="22"/>
  <c r="CR47" i="22"/>
  <c r="CV47" i="22"/>
  <c r="CZ47" i="22"/>
  <c r="DD47" i="22"/>
  <c r="DH47" i="22"/>
  <c r="DL47" i="22"/>
  <c r="DP47" i="22"/>
  <c r="DT47" i="22"/>
  <c r="DX47" i="22"/>
  <c r="EB47" i="22"/>
  <c r="EF47" i="22"/>
  <c r="EJ47" i="22"/>
  <c r="EN47" i="22"/>
  <c r="ER47" i="22"/>
  <c r="EV47" i="22"/>
  <c r="EZ47" i="22"/>
  <c r="FD47" i="22"/>
  <c r="FH47" i="22"/>
  <c r="FL47" i="22"/>
  <c r="FP47" i="22"/>
  <c r="FT47" i="22"/>
  <c r="FX47" i="22"/>
  <c r="GB47" i="22"/>
  <c r="GF47" i="22"/>
  <c r="GJ47" i="22"/>
  <c r="GN47" i="22"/>
  <c r="GR47" i="22"/>
  <c r="GV47" i="22"/>
  <c r="GZ47" i="22"/>
  <c r="HD47" i="22"/>
  <c r="HH47" i="22"/>
  <c r="HL47" i="22"/>
  <c r="HP47" i="22"/>
  <c r="HT47" i="22"/>
  <c r="HX47" i="22"/>
  <c r="IB47" i="22"/>
  <c r="IF47" i="22"/>
  <c r="IJ47" i="22"/>
  <c r="IN47" i="22"/>
  <c r="IR47" i="22"/>
  <c r="IV47" i="22"/>
  <c r="IZ47" i="22"/>
  <c r="JD47" i="22"/>
  <c r="JH47" i="22"/>
  <c r="JL47" i="22"/>
  <c r="JP47" i="22"/>
  <c r="JT47" i="22"/>
  <c r="JX47" i="22"/>
  <c r="KB47" i="22"/>
  <c r="KF47" i="22"/>
  <c r="P46" i="22"/>
  <c r="T46" i="22"/>
  <c r="X46" i="22"/>
  <c r="AB46" i="22"/>
  <c r="AF46" i="22"/>
  <c r="AJ46" i="22"/>
  <c r="AN46" i="22"/>
  <c r="AR46" i="22"/>
  <c r="AV46" i="22"/>
  <c r="AZ46" i="22"/>
  <c r="BD46" i="22"/>
  <c r="BH46" i="22"/>
  <c r="BL46" i="22"/>
  <c r="BP46" i="22"/>
  <c r="BT46" i="22"/>
  <c r="BX46" i="22"/>
  <c r="CB46" i="22"/>
  <c r="CF46" i="22"/>
  <c r="CJ46" i="22"/>
  <c r="CN46" i="22"/>
  <c r="CR46" i="22"/>
  <c r="CV46" i="22"/>
  <c r="CZ46" i="22"/>
  <c r="DD46" i="22"/>
  <c r="DH46" i="22"/>
  <c r="DL46" i="22"/>
  <c r="DP46" i="22"/>
  <c r="DT46" i="22"/>
  <c r="DX46" i="22"/>
  <c r="EB46" i="22"/>
  <c r="EF46" i="22"/>
  <c r="EJ46" i="22"/>
  <c r="EN46" i="22"/>
  <c r="ER46" i="22"/>
  <c r="EV46" i="22"/>
  <c r="EZ46" i="22"/>
  <c r="FD46" i="22"/>
  <c r="FH46" i="22"/>
  <c r="FL46" i="22"/>
  <c r="FP46" i="22"/>
  <c r="FT46" i="22"/>
  <c r="FX46" i="22"/>
  <c r="GB46" i="22"/>
  <c r="GF46" i="22"/>
  <c r="GJ46" i="22"/>
  <c r="GN46" i="22"/>
  <c r="GR46" i="22"/>
  <c r="GV46" i="22"/>
  <c r="GZ46" i="22"/>
  <c r="HD46" i="22"/>
  <c r="HH46" i="22"/>
  <c r="HL46" i="22"/>
  <c r="HP46" i="22"/>
  <c r="HT46" i="22"/>
  <c r="HX46" i="22"/>
  <c r="IB46" i="22"/>
  <c r="IF46" i="22"/>
  <c r="IJ46" i="22"/>
  <c r="IN46" i="22"/>
  <c r="IR46" i="22"/>
  <c r="IV46" i="22"/>
  <c r="IZ46" i="22"/>
  <c r="JD46" i="22"/>
  <c r="JH46" i="22"/>
  <c r="JL46" i="22"/>
  <c r="JP46" i="22"/>
  <c r="JT46" i="22"/>
  <c r="JX46" i="22"/>
  <c r="KB46" i="22"/>
  <c r="KF46" i="22"/>
  <c r="P45" i="22"/>
  <c r="T45" i="22"/>
  <c r="X45" i="22"/>
  <c r="AB45" i="22"/>
  <c r="AF45" i="22"/>
  <c r="AJ45" i="22"/>
  <c r="AN45" i="22"/>
  <c r="AR45" i="22"/>
  <c r="AV45" i="22"/>
  <c r="AZ45" i="22"/>
  <c r="BD45" i="22"/>
  <c r="BH45" i="22"/>
  <c r="BL45" i="22"/>
  <c r="BP45" i="22"/>
  <c r="BT45" i="22"/>
  <c r="BX45" i="22"/>
  <c r="CB45" i="22"/>
  <c r="CF45" i="22"/>
  <c r="CJ45" i="22"/>
  <c r="CN45" i="22"/>
  <c r="CR45" i="22"/>
  <c r="CV45" i="22"/>
  <c r="CZ45" i="22"/>
  <c r="DD45" i="22"/>
  <c r="DH45" i="22"/>
  <c r="DL45" i="22"/>
  <c r="DP45" i="22"/>
  <c r="DT45" i="22"/>
  <c r="DX45" i="22"/>
  <c r="EB45" i="22"/>
  <c r="EF45" i="22"/>
  <c r="EJ45" i="22"/>
  <c r="EN45" i="22"/>
  <c r="ER45" i="22"/>
  <c r="EV45" i="22"/>
  <c r="EZ45" i="22"/>
  <c r="FD45" i="22"/>
  <c r="FH45" i="22"/>
  <c r="FL45" i="22"/>
  <c r="FP45" i="22"/>
  <c r="FT45" i="22"/>
  <c r="FX45" i="22"/>
  <c r="GB45" i="22"/>
  <c r="GF45" i="22"/>
  <c r="GJ45" i="22"/>
  <c r="GN45" i="22"/>
  <c r="GR45" i="22"/>
  <c r="GV45" i="22"/>
  <c r="GZ45" i="22"/>
  <c r="HD45" i="22"/>
  <c r="HH45" i="22"/>
  <c r="HL45" i="22"/>
  <c r="HP45" i="22"/>
  <c r="HT45" i="22"/>
  <c r="HX45" i="22"/>
  <c r="IB45" i="22"/>
  <c r="IF45" i="22"/>
  <c r="IJ45" i="22"/>
  <c r="IN45" i="22"/>
  <c r="IR45" i="22"/>
  <c r="IV45" i="22"/>
  <c r="IZ45" i="22"/>
  <c r="JD45" i="22"/>
  <c r="JH45" i="22"/>
  <c r="JL45" i="22"/>
  <c r="JP45" i="22"/>
  <c r="JT45" i="22"/>
  <c r="JX45" i="22"/>
  <c r="KB45" i="22"/>
  <c r="KF45" i="22"/>
  <c r="P44" i="22"/>
  <c r="T44" i="22"/>
  <c r="X44" i="22"/>
  <c r="AB44" i="22"/>
  <c r="AF44" i="22"/>
  <c r="AJ44" i="22"/>
  <c r="AN44" i="22"/>
  <c r="AR44" i="22"/>
  <c r="AV44" i="22"/>
  <c r="AZ44" i="22"/>
  <c r="BD44" i="22"/>
  <c r="BH44" i="22"/>
  <c r="BL44" i="22"/>
  <c r="BP44" i="22"/>
  <c r="BT44" i="22"/>
  <c r="BX44" i="22"/>
  <c r="CB44" i="22"/>
  <c r="CF44" i="22"/>
  <c r="CJ44" i="22"/>
  <c r="CN44" i="22"/>
  <c r="CR44" i="22"/>
  <c r="CV44" i="22"/>
  <c r="CZ44" i="22"/>
  <c r="DD44" i="22"/>
  <c r="DH44" i="22"/>
  <c r="DL44" i="22"/>
  <c r="DP44" i="22"/>
  <c r="DT44" i="22"/>
  <c r="DX44" i="22"/>
  <c r="EB44" i="22"/>
  <c r="EF44" i="22"/>
  <c r="EJ44" i="22"/>
  <c r="EN44" i="22"/>
  <c r="ER44" i="22"/>
  <c r="EV44" i="22"/>
  <c r="EZ44" i="22"/>
  <c r="FD44" i="22"/>
  <c r="FH44" i="22"/>
  <c r="FL44" i="22"/>
  <c r="FP44" i="22"/>
  <c r="FT44" i="22"/>
  <c r="FX44" i="22"/>
  <c r="GB44" i="22"/>
  <c r="GF44" i="22"/>
  <c r="GJ44" i="22"/>
  <c r="GN44" i="22"/>
  <c r="GR44" i="22"/>
  <c r="GV44" i="22"/>
  <c r="GZ44" i="22"/>
  <c r="HD44" i="22"/>
  <c r="HH44" i="22"/>
  <c r="HL44" i="22"/>
  <c r="HP44" i="22"/>
  <c r="HT44" i="22"/>
  <c r="HX44" i="22"/>
  <c r="IB44" i="22"/>
  <c r="IF44" i="22"/>
  <c r="IJ44" i="22"/>
  <c r="IN44" i="22"/>
  <c r="IR44" i="22"/>
  <c r="IV44" i="22"/>
  <c r="IZ44" i="22"/>
  <c r="JD44" i="22"/>
  <c r="JH44" i="22"/>
  <c r="JL44" i="22"/>
  <c r="JP44" i="22"/>
  <c r="JT44" i="22"/>
  <c r="JX44" i="22"/>
  <c r="KB44" i="22"/>
  <c r="KF44" i="22"/>
  <c r="P43" i="22"/>
  <c r="T43" i="22"/>
  <c r="X43" i="22"/>
  <c r="AB43" i="22"/>
  <c r="AF43" i="22"/>
  <c r="AJ43" i="22"/>
  <c r="AN43" i="22"/>
  <c r="AR43" i="22"/>
  <c r="AV43" i="22"/>
  <c r="AZ43" i="22"/>
  <c r="BD43" i="22"/>
  <c r="BH43" i="22"/>
  <c r="BL43" i="22"/>
  <c r="BP43" i="22"/>
  <c r="BT43" i="22"/>
  <c r="BX43" i="22"/>
  <c r="CB43" i="22"/>
  <c r="CF43" i="22"/>
  <c r="CJ43" i="22"/>
  <c r="CN43" i="22"/>
  <c r="CR43" i="22"/>
  <c r="CV43" i="22"/>
  <c r="CZ43" i="22"/>
  <c r="DD43" i="22"/>
  <c r="DH43" i="22"/>
  <c r="DL43" i="22"/>
  <c r="DP43" i="22"/>
  <c r="DT43" i="22"/>
  <c r="DX43" i="22"/>
  <c r="EB43" i="22"/>
  <c r="EF43" i="22"/>
  <c r="EJ43" i="22"/>
  <c r="EN43" i="22"/>
  <c r="ER43" i="22"/>
  <c r="EV43" i="22"/>
  <c r="EZ43" i="22"/>
  <c r="FD43" i="22"/>
  <c r="FH43" i="22"/>
  <c r="FL43" i="22"/>
  <c r="FP43" i="22"/>
  <c r="FT43" i="22"/>
  <c r="FX43" i="22"/>
  <c r="GB43" i="22"/>
  <c r="GF43" i="22"/>
  <c r="GJ43" i="22"/>
  <c r="GN43" i="22"/>
  <c r="GR43" i="22"/>
  <c r="GV43" i="22"/>
  <c r="GZ43" i="22"/>
  <c r="HD43" i="22"/>
  <c r="HH43" i="22"/>
  <c r="HL43" i="22"/>
  <c r="HP43" i="22"/>
  <c r="HT43" i="22"/>
  <c r="HX43" i="22"/>
  <c r="IB43" i="22"/>
  <c r="IF43" i="22"/>
  <c r="IJ43" i="22"/>
  <c r="IN43" i="22"/>
  <c r="IR43" i="22"/>
  <c r="IV43" i="22"/>
  <c r="IZ43" i="22"/>
  <c r="JD43" i="22"/>
  <c r="JH43" i="22"/>
  <c r="JL43" i="22"/>
  <c r="JP43" i="22"/>
  <c r="JT43" i="22"/>
  <c r="JX43" i="22"/>
  <c r="KB43" i="22"/>
  <c r="KF43" i="22"/>
  <c r="P42" i="22"/>
  <c r="T42" i="22"/>
  <c r="X42" i="22"/>
  <c r="AB42" i="22"/>
  <c r="AF42" i="22"/>
  <c r="AJ42" i="22"/>
  <c r="AN42" i="22"/>
  <c r="AR42" i="22"/>
  <c r="AV42" i="22"/>
  <c r="AZ42" i="22"/>
  <c r="BD42" i="22"/>
  <c r="BH42" i="22"/>
  <c r="BL42" i="22"/>
  <c r="BP42" i="22"/>
  <c r="BT42" i="22"/>
  <c r="BX42" i="22"/>
  <c r="CB42" i="22"/>
  <c r="CF42" i="22"/>
  <c r="CJ42" i="22"/>
  <c r="CN42" i="22"/>
  <c r="CR42" i="22"/>
  <c r="CV42" i="22"/>
  <c r="CZ42" i="22"/>
  <c r="DD42" i="22"/>
  <c r="DH42" i="22"/>
  <c r="DL42" i="22"/>
  <c r="DP42" i="22"/>
  <c r="DT42" i="22"/>
  <c r="DX42" i="22"/>
  <c r="EB42" i="22"/>
  <c r="EF42" i="22"/>
  <c r="EJ42" i="22"/>
  <c r="EN42" i="22"/>
  <c r="ER42" i="22"/>
  <c r="EV42" i="22"/>
  <c r="EZ42" i="22"/>
  <c r="FD42" i="22"/>
  <c r="FH42" i="22"/>
  <c r="FL42" i="22"/>
  <c r="FP42" i="22"/>
  <c r="FT42" i="22"/>
  <c r="FX42" i="22"/>
  <c r="GB42" i="22"/>
  <c r="GF42" i="22"/>
  <c r="GJ42" i="22"/>
  <c r="GN42" i="22"/>
  <c r="GR42" i="22"/>
  <c r="GV42" i="22"/>
  <c r="GZ42" i="22"/>
  <c r="HD42" i="22"/>
  <c r="HH42" i="22"/>
  <c r="HL42" i="22"/>
  <c r="HP42" i="22"/>
  <c r="HT42" i="22"/>
  <c r="HX42" i="22"/>
  <c r="IB42" i="22"/>
  <c r="IF42" i="22"/>
  <c r="IJ42" i="22"/>
  <c r="IN42" i="22"/>
  <c r="IR42" i="22"/>
  <c r="IV42" i="22"/>
  <c r="IZ42" i="22"/>
  <c r="JD42" i="22"/>
  <c r="JH42" i="22"/>
  <c r="JL42" i="22"/>
  <c r="JP42" i="22"/>
  <c r="JT42" i="22"/>
  <c r="JX42" i="22"/>
  <c r="KB42" i="22"/>
  <c r="KF42" i="22"/>
  <c r="P41" i="22"/>
  <c r="T41" i="22"/>
  <c r="X41" i="22"/>
  <c r="AB41" i="22"/>
  <c r="AF41" i="22"/>
  <c r="AJ41" i="22"/>
  <c r="AN41" i="22"/>
  <c r="AR41" i="22"/>
  <c r="AV41" i="22"/>
  <c r="AZ41" i="22"/>
  <c r="BD41" i="22"/>
  <c r="BH41" i="22"/>
  <c r="BL41" i="22"/>
  <c r="BP41" i="22"/>
  <c r="BT41" i="22"/>
  <c r="BX41" i="22"/>
  <c r="CB41" i="22"/>
  <c r="CF41" i="22"/>
  <c r="CJ41" i="22"/>
  <c r="CN41" i="22"/>
  <c r="CR41" i="22"/>
  <c r="CV41" i="22"/>
  <c r="CZ41" i="22"/>
  <c r="DD41" i="22"/>
  <c r="DH41" i="22"/>
  <c r="DL41" i="22"/>
  <c r="DP41" i="22"/>
  <c r="DT41" i="22"/>
  <c r="DX41" i="22"/>
  <c r="EB41" i="22"/>
  <c r="EF41" i="22"/>
  <c r="EJ41" i="22"/>
  <c r="EN41" i="22"/>
  <c r="ER41" i="22"/>
  <c r="EV41" i="22"/>
  <c r="EZ41" i="22"/>
  <c r="FD41" i="22"/>
  <c r="FH41" i="22"/>
  <c r="FL41" i="22"/>
  <c r="FP41" i="22"/>
  <c r="FT41" i="22"/>
  <c r="FX41" i="22"/>
  <c r="GB41" i="22"/>
  <c r="GF41" i="22"/>
  <c r="GJ41" i="22"/>
  <c r="GN41" i="22"/>
  <c r="GR41" i="22"/>
  <c r="GV41" i="22"/>
  <c r="GZ41" i="22"/>
  <c r="HD41" i="22"/>
  <c r="HH41" i="22"/>
  <c r="HL41" i="22"/>
  <c r="HP41" i="22"/>
  <c r="HT41" i="22"/>
  <c r="HX41" i="22"/>
  <c r="IB41" i="22"/>
  <c r="IF41" i="22"/>
  <c r="IJ41" i="22"/>
  <c r="IN41" i="22"/>
  <c r="IR41" i="22"/>
  <c r="IV41" i="22"/>
  <c r="IZ41" i="22"/>
  <c r="JD41" i="22"/>
  <c r="JH41" i="22"/>
  <c r="JL41" i="22"/>
  <c r="JP41" i="22"/>
  <c r="JT41" i="22"/>
  <c r="JX41" i="22"/>
  <c r="KB41" i="22"/>
  <c r="KF41" i="22"/>
  <c r="P40" i="22"/>
  <c r="T40" i="22"/>
  <c r="X40" i="22"/>
  <c r="AB40" i="22"/>
  <c r="AF40" i="22"/>
  <c r="AJ40" i="22"/>
  <c r="AN40" i="22"/>
  <c r="AR40" i="22"/>
  <c r="AV40" i="22"/>
  <c r="AZ40" i="22"/>
  <c r="BD40" i="22"/>
  <c r="BH40" i="22"/>
  <c r="BL40" i="22"/>
  <c r="BP40" i="22"/>
  <c r="BT40" i="22"/>
  <c r="BX40" i="22"/>
  <c r="CB40" i="22"/>
  <c r="CF40" i="22"/>
  <c r="CJ40" i="22"/>
  <c r="CN40" i="22"/>
  <c r="CR40" i="22"/>
  <c r="CV40" i="22"/>
  <c r="CZ40" i="22"/>
  <c r="DD40" i="22"/>
  <c r="DH40" i="22"/>
  <c r="DL40" i="22"/>
  <c r="DP40" i="22"/>
  <c r="DT40" i="22"/>
  <c r="DX40" i="22"/>
  <c r="EB40" i="22"/>
  <c r="EF40" i="22"/>
  <c r="EJ40" i="22"/>
  <c r="EN40" i="22"/>
  <c r="ER40" i="22"/>
  <c r="EV40" i="22"/>
  <c r="EZ40" i="22"/>
  <c r="FD40" i="22"/>
  <c r="FH40" i="22"/>
  <c r="FL40" i="22"/>
  <c r="FP40" i="22"/>
  <c r="FT40" i="22"/>
  <c r="FX40" i="22"/>
  <c r="GB40" i="22"/>
  <c r="GF40" i="22"/>
  <c r="GJ40" i="22"/>
  <c r="GN40" i="22"/>
  <c r="GR40" i="22"/>
  <c r="GV40" i="22"/>
  <c r="GZ40" i="22"/>
  <c r="HD40" i="22"/>
  <c r="HH40" i="22"/>
  <c r="HL40" i="22"/>
  <c r="HP40" i="22"/>
  <c r="HT40" i="22"/>
  <c r="HX40" i="22"/>
  <c r="IB40" i="22"/>
  <c r="IF40" i="22"/>
  <c r="IJ40" i="22"/>
  <c r="IN40" i="22"/>
  <c r="IR40" i="22"/>
  <c r="IV40" i="22"/>
  <c r="IZ40" i="22"/>
  <c r="JD40" i="22"/>
  <c r="JH40" i="22"/>
  <c r="JL40" i="22"/>
  <c r="JP40" i="22"/>
  <c r="JT40" i="22"/>
  <c r="JX40" i="22"/>
  <c r="KB40" i="22"/>
  <c r="KF40" i="22"/>
  <c r="P39" i="22"/>
  <c r="T39" i="22"/>
  <c r="X39" i="22"/>
  <c r="AB39" i="22"/>
  <c r="AF39" i="22"/>
  <c r="AJ39" i="22"/>
  <c r="AN39" i="22"/>
  <c r="AR39" i="22"/>
  <c r="AV39" i="22"/>
  <c r="AZ39" i="22"/>
  <c r="BD39" i="22"/>
  <c r="BH39" i="22"/>
  <c r="BL39" i="22"/>
  <c r="BP39" i="22"/>
  <c r="BT39" i="22"/>
  <c r="BX39" i="22"/>
  <c r="CB39" i="22"/>
  <c r="CF39" i="22"/>
  <c r="CJ39" i="22"/>
  <c r="CN39" i="22"/>
  <c r="CR39" i="22"/>
  <c r="CV39" i="22"/>
  <c r="CZ39" i="22"/>
  <c r="DD39" i="22"/>
  <c r="DH39" i="22"/>
  <c r="DL39" i="22"/>
  <c r="DP39" i="22"/>
  <c r="DT39" i="22"/>
  <c r="DX39" i="22"/>
  <c r="EB39" i="22"/>
  <c r="EF39" i="22"/>
  <c r="EJ39" i="22"/>
  <c r="EN39" i="22"/>
  <c r="ER39" i="22"/>
  <c r="EV39" i="22"/>
  <c r="EZ39" i="22"/>
  <c r="FD39" i="22"/>
  <c r="FH39" i="22"/>
  <c r="FL39" i="22"/>
  <c r="FP39" i="22"/>
  <c r="FT39" i="22"/>
  <c r="FX39" i="22"/>
  <c r="GB39" i="22"/>
  <c r="GF39" i="22"/>
  <c r="GJ39" i="22"/>
  <c r="GN39" i="22"/>
  <c r="GR39" i="22"/>
  <c r="GV39" i="22"/>
  <c r="GZ39" i="22"/>
  <c r="HD39" i="22"/>
  <c r="HH39" i="22"/>
  <c r="HL39" i="22"/>
  <c r="HP39" i="22"/>
  <c r="HT39" i="22"/>
  <c r="HX39" i="22"/>
  <c r="IB39" i="22"/>
  <c r="IF39" i="22"/>
  <c r="IJ39" i="22"/>
  <c r="IN39" i="22"/>
  <c r="IR39" i="22"/>
  <c r="IV39" i="22"/>
  <c r="IZ39" i="22"/>
  <c r="JD39" i="22"/>
  <c r="JH39" i="22"/>
  <c r="JL39" i="22"/>
  <c r="JP39" i="22"/>
  <c r="JT39" i="22"/>
  <c r="JX39" i="22"/>
  <c r="KB39" i="22"/>
  <c r="KF39" i="22"/>
  <c r="P38" i="22"/>
  <c r="T38" i="22"/>
  <c r="X38" i="22"/>
  <c r="AB38" i="22"/>
  <c r="AF38" i="22"/>
  <c r="AJ38" i="22"/>
  <c r="AN38" i="22"/>
  <c r="AR38" i="22"/>
  <c r="AV38" i="22"/>
  <c r="AZ38" i="22"/>
  <c r="BD38" i="22"/>
  <c r="BH38" i="22"/>
  <c r="BL38" i="22"/>
  <c r="BP38" i="22"/>
  <c r="BT38" i="22"/>
  <c r="BX38" i="22"/>
  <c r="CB38" i="22"/>
  <c r="CF38" i="22"/>
  <c r="CJ38" i="22"/>
  <c r="CN38" i="22"/>
  <c r="CR38" i="22"/>
  <c r="CV38" i="22"/>
  <c r="CZ38" i="22"/>
  <c r="DD38" i="22"/>
  <c r="DH38" i="22"/>
  <c r="DL38" i="22"/>
  <c r="DP38" i="22"/>
  <c r="DT38" i="22"/>
  <c r="DX38" i="22"/>
  <c r="EB38" i="22"/>
  <c r="EF38" i="22"/>
  <c r="EJ38" i="22"/>
  <c r="EN38" i="22"/>
  <c r="ER38" i="22"/>
  <c r="EV38" i="22"/>
  <c r="EZ38" i="22"/>
  <c r="FD38" i="22"/>
  <c r="FH38" i="22"/>
  <c r="FL38" i="22"/>
  <c r="FP38" i="22"/>
  <c r="FT38" i="22"/>
  <c r="FX38" i="22"/>
  <c r="GB38" i="22"/>
  <c r="GF38" i="22"/>
  <c r="GJ38" i="22"/>
  <c r="GN38" i="22"/>
  <c r="GR38" i="22"/>
  <c r="GV38" i="22"/>
  <c r="GZ38" i="22"/>
  <c r="HD38" i="22"/>
  <c r="HH38" i="22"/>
  <c r="HL38" i="22"/>
  <c r="HP38" i="22"/>
  <c r="HT38" i="22"/>
  <c r="HX38" i="22"/>
  <c r="IB38" i="22"/>
  <c r="IF38" i="22"/>
  <c r="IJ38" i="22"/>
  <c r="IN38" i="22"/>
  <c r="IR38" i="22"/>
  <c r="IV38" i="22"/>
  <c r="IZ38" i="22"/>
  <c r="JD38" i="22"/>
  <c r="JH38" i="22"/>
  <c r="JL38" i="22"/>
  <c r="JP38" i="22"/>
  <c r="JT38" i="22"/>
  <c r="JX38" i="22"/>
  <c r="KB38" i="22"/>
  <c r="KF38" i="22"/>
  <c r="P37" i="22"/>
  <c r="T37" i="22"/>
  <c r="X37" i="22"/>
  <c r="AB37" i="22"/>
  <c r="AF37" i="22"/>
  <c r="AJ37" i="22"/>
  <c r="AN37" i="22"/>
  <c r="AR37" i="22"/>
  <c r="AV37" i="22"/>
  <c r="AZ37" i="22"/>
  <c r="BD37" i="22"/>
  <c r="BH37" i="22"/>
  <c r="BL37" i="22"/>
  <c r="BP37" i="22"/>
  <c r="BT37" i="22"/>
  <c r="BX37" i="22"/>
  <c r="CB37" i="22"/>
  <c r="CF37" i="22"/>
  <c r="CJ37" i="22"/>
  <c r="CN37" i="22"/>
  <c r="CR37" i="22"/>
  <c r="CV37" i="22"/>
  <c r="CZ37" i="22"/>
  <c r="DD37" i="22"/>
  <c r="DH37" i="22"/>
  <c r="DL37" i="22"/>
  <c r="DP37" i="22"/>
  <c r="DT37" i="22"/>
  <c r="DX37" i="22"/>
  <c r="EB37" i="22"/>
  <c r="EF37" i="22"/>
  <c r="EJ37" i="22"/>
  <c r="EN37" i="22"/>
  <c r="ER37" i="22"/>
  <c r="EV37" i="22"/>
  <c r="EZ37" i="22"/>
  <c r="FD37" i="22"/>
  <c r="FH37" i="22"/>
  <c r="FL37" i="22"/>
  <c r="FP37" i="22"/>
  <c r="FT37" i="22"/>
  <c r="FX37" i="22"/>
  <c r="GB37" i="22"/>
  <c r="GF37" i="22"/>
  <c r="GJ37" i="22"/>
  <c r="GN37" i="22"/>
  <c r="GR37" i="22"/>
  <c r="GV37" i="22"/>
  <c r="GZ37" i="22"/>
  <c r="HD37" i="22"/>
  <c r="HH37" i="22"/>
  <c r="HL37" i="22"/>
  <c r="HP37" i="22"/>
  <c r="HT37" i="22"/>
  <c r="HX37" i="22"/>
  <c r="IB37" i="22"/>
  <c r="IF37" i="22"/>
  <c r="IJ37" i="22"/>
  <c r="IN37" i="22"/>
  <c r="IR37" i="22"/>
  <c r="IV37" i="22"/>
  <c r="IZ37" i="22"/>
  <c r="JD37" i="22"/>
  <c r="JH37" i="22"/>
  <c r="JL37" i="22"/>
  <c r="JP37" i="22"/>
  <c r="JT37" i="22"/>
  <c r="JX37" i="22"/>
  <c r="KB37" i="22"/>
  <c r="KF37" i="22"/>
  <c r="P28" i="22"/>
  <c r="T28" i="22"/>
  <c r="X28" i="22"/>
  <c r="AB28" i="22"/>
  <c r="AF28" i="22"/>
  <c r="AJ28" i="22"/>
  <c r="AN28" i="22"/>
  <c r="AR28" i="22"/>
  <c r="AV28" i="22"/>
  <c r="AZ28" i="22"/>
  <c r="BD28" i="22"/>
  <c r="BH28" i="22"/>
  <c r="BL28" i="22"/>
  <c r="BP28" i="22"/>
  <c r="BT28" i="22"/>
  <c r="BX28" i="22"/>
  <c r="CB28" i="22"/>
  <c r="CF28" i="22"/>
  <c r="CJ28" i="22"/>
  <c r="CN28" i="22"/>
  <c r="CR28" i="22"/>
  <c r="CV28" i="22"/>
  <c r="CZ28" i="22"/>
  <c r="DD28" i="22"/>
  <c r="DH28" i="22"/>
  <c r="DL28" i="22"/>
  <c r="DP28" i="22"/>
  <c r="DT28" i="22"/>
  <c r="DX28" i="22"/>
  <c r="EB28" i="22"/>
  <c r="EF28" i="22"/>
  <c r="EJ28" i="22"/>
  <c r="EN28" i="22"/>
  <c r="ER28" i="22"/>
  <c r="EV28" i="22"/>
  <c r="EZ28" i="22"/>
  <c r="FD28" i="22"/>
  <c r="FH28" i="22"/>
  <c r="FL28" i="22"/>
  <c r="FP28" i="22"/>
  <c r="FT28" i="22"/>
  <c r="FX28" i="22"/>
  <c r="GB28" i="22"/>
  <c r="GF28" i="22"/>
  <c r="GJ28" i="22"/>
  <c r="GN28" i="22"/>
  <c r="GR28" i="22"/>
  <c r="GV28" i="22"/>
  <c r="GZ28" i="22"/>
  <c r="HD28" i="22"/>
  <c r="HH28" i="22"/>
  <c r="HL28" i="22"/>
  <c r="HP28" i="22"/>
  <c r="HT28" i="22"/>
  <c r="HX28" i="22"/>
  <c r="IB28" i="22"/>
  <c r="IF28" i="22"/>
  <c r="IJ28" i="22"/>
  <c r="IN28" i="22"/>
  <c r="IR28" i="22"/>
  <c r="IV28" i="22"/>
  <c r="IZ28" i="22"/>
  <c r="JD28" i="22"/>
  <c r="JH28" i="22"/>
  <c r="JL28" i="22"/>
  <c r="JP28" i="22"/>
  <c r="JT28" i="22"/>
  <c r="JX28" i="22"/>
  <c r="KB28" i="22"/>
  <c r="KF28" i="22"/>
  <c r="P27" i="22"/>
  <c r="T27" i="22"/>
  <c r="X27" i="22"/>
  <c r="AB27" i="22"/>
  <c r="AF27" i="22"/>
  <c r="AJ27" i="22"/>
  <c r="AN27" i="22"/>
  <c r="AR27" i="22"/>
  <c r="AV27" i="22"/>
  <c r="AZ27" i="22"/>
  <c r="BD27" i="22"/>
  <c r="BH27" i="22"/>
  <c r="BL27" i="22"/>
  <c r="BP27" i="22"/>
  <c r="BT27" i="22"/>
  <c r="BX27" i="22"/>
  <c r="CB27" i="22"/>
  <c r="CF27" i="22"/>
  <c r="CJ27" i="22"/>
  <c r="CN27" i="22"/>
  <c r="CR27" i="22"/>
  <c r="CV27" i="22"/>
  <c r="CZ27" i="22"/>
  <c r="DD27" i="22"/>
  <c r="DH27" i="22"/>
  <c r="DL27" i="22"/>
  <c r="DP27" i="22"/>
  <c r="DT27" i="22"/>
  <c r="DX27" i="22"/>
  <c r="EB27" i="22"/>
  <c r="EF27" i="22"/>
  <c r="EJ27" i="22"/>
  <c r="EN27" i="22"/>
  <c r="ER27" i="22"/>
  <c r="EV27" i="22"/>
  <c r="EZ27" i="22"/>
  <c r="FD27" i="22"/>
  <c r="FH27" i="22"/>
  <c r="FL27" i="22"/>
  <c r="FP27" i="22"/>
  <c r="FT27" i="22"/>
  <c r="FX27" i="22"/>
  <c r="GB27" i="22"/>
  <c r="GF27" i="22"/>
  <c r="GJ27" i="22"/>
  <c r="GN27" i="22"/>
  <c r="GR27" i="22"/>
  <c r="GV27" i="22"/>
  <c r="GZ27" i="22"/>
  <c r="HD27" i="22"/>
  <c r="HH27" i="22"/>
  <c r="HL27" i="22"/>
  <c r="HP27" i="22"/>
  <c r="HT27" i="22"/>
  <c r="HX27" i="22"/>
  <c r="IB27" i="22"/>
  <c r="IF27" i="22"/>
  <c r="IJ27" i="22"/>
  <c r="IN27" i="22"/>
  <c r="IR27" i="22"/>
  <c r="IV27" i="22"/>
  <c r="IZ27" i="22"/>
  <c r="JD27" i="22"/>
  <c r="JH27" i="22"/>
  <c r="JL27" i="22"/>
  <c r="JP27" i="22"/>
  <c r="JT27" i="22"/>
  <c r="JX27" i="22"/>
  <c r="KB27" i="22"/>
  <c r="KF27" i="22"/>
  <c r="P26" i="22"/>
  <c r="T26" i="22"/>
  <c r="X26" i="22"/>
  <c r="AB26" i="22"/>
  <c r="AF26" i="22"/>
  <c r="AJ26" i="22"/>
  <c r="AN26" i="22"/>
  <c r="AR26" i="22"/>
  <c r="AV26" i="22"/>
  <c r="AZ26" i="22"/>
  <c r="BD26" i="22"/>
  <c r="BH26" i="22"/>
  <c r="BL26" i="22"/>
  <c r="BP26" i="22"/>
  <c r="BT26" i="22"/>
  <c r="BX26" i="22"/>
  <c r="CB26" i="22"/>
  <c r="CF26" i="22"/>
  <c r="CJ26" i="22"/>
  <c r="CN26" i="22"/>
  <c r="CR26" i="22"/>
  <c r="CV26" i="22"/>
  <c r="CZ26" i="22"/>
  <c r="DD26" i="22"/>
  <c r="DH26" i="22"/>
  <c r="DL26" i="22"/>
  <c r="DP26" i="22"/>
  <c r="DT26" i="22"/>
  <c r="DX26" i="22"/>
  <c r="EB26" i="22"/>
  <c r="EF26" i="22"/>
  <c r="EJ26" i="22"/>
  <c r="EN26" i="22"/>
  <c r="ER26" i="22"/>
  <c r="EV26" i="22"/>
  <c r="EZ26" i="22"/>
  <c r="FD26" i="22"/>
  <c r="FH26" i="22"/>
  <c r="FL26" i="22"/>
  <c r="FP26" i="22"/>
  <c r="FT26" i="22"/>
  <c r="FX26" i="22"/>
  <c r="GB26" i="22"/>
  <c r="GF26" i="22"/>
  <c r="GJ26" i="22"/>
  <c r="GN26" i="22"/>
  <c r="GR26" i="22"/>
  <c r="GV26" i="22"/>
  <c r="GZ26" i="22"/>
  <c r="HD26" i="22"/>
  <c r="HH26" i="22"/>
  <c r="HL26" i="22"/>
  <c r="HP26" i="22"/>
  <c r="HT26" i="22"/>
  <c r="HX26" i="22"/>
  <c r="IB26" i="22"/>
  <c r="IF26" i="22"/>
  <c r="IJ26" i="22"/>
  <c r="IN26" i="22"/>
  <c r="IR26" i="22"/>
  <c r="IV26" i="22"/>
  <c r="IZ26" i="22"/>
  <c r="JD26" i="22"/>
  <c r="JH26" i="22"/>
  <c r="JL26" i="22"/>
  <c r="JP26" i="22"/>
  <c r="JT26" i="22"/>
  <c r="JX26" i="22"/>
  <c r="KB26" i="22"/>
  <c r="KF26" i="22"/>
  <c r="P25" i="22"/>
  <c r="T25" i="22"/>
  <c r="X25" i="22"/>
  <c r="AB25" i="22"/>
  <c r="AF25" i="22"/>
  <c r="AJ25" i="22"/>
  <c r="AN25" i="22"/>
  <c r="AR25" i="22"/>
  <c r="AV25" i="22"/>
  <c r="AZ25" i="22"/>
  <c r="BD25" i="22"/>
  <c r="BH25" i="22"/>
  <c r="BL25" i="22"/>
  <c r="BP25" i="22"/>
  <c r="BT25" i="22"/>
  <c r="BX25" i="22"/>
  <c r="CB25" i="22"/>
  <c r="CF25" i="22"/>
  <c r="CJ25" i="22"/>
  <c r="CN25" i="22"/>
  <c r="CR25" i="22"/>
  <c r="CV25" i="22"/>
  <c r="CZ25" i="22"/>
  <c r="DD25" i="22"/>
  <c r="DH25" i="22"/>
  <c r="DL25" i="22"/>
  <c r="DP25" i="22"/>
  <c r="DT25" i="22"/>
  <c r="DX25" i="22"/>
  <c r="EB25" i="22"/>
  <c r="EF25" i="22"/>
  <c r="EJ25" i="22"/>
  <c r="EN25" i="22"/>
  <c r="ER25" i="22"/>
  <c r="EV25" i="22"/>
  <c r="EZ25" i="22"/>
  <c r="FD25" i="22"/>
  <c r="FH25" i="22"/>
  <c r="FL25" i="22"/>
  <c r="FP25" i="22"/>
  <c r="FT25" i="22"/>
  <c r="FX25" i="22"/>
  <c r="GB25" i="22"/>
  <c r="GF25" i="22"/>
  <c r="GJ25" i="22"/>
  <c r="GN25" i="22"/>
  <c r="GR25" i="22"/>
  <c r="GV25" i="22"/>
  <c r="GZ25" i="22"/>
  <c r="HD25" i="22"/>
  <c r="HH25" i="22"/>
  <c r="HL25" i="22"/>
  <c r="HP25" i="22"/>
  <c r="HT25" i="22"/>
  <c r="HX25" i="22"/>
  <c r="IB25" i="22"/>
  <c r="IF25" i="22"/>
  <c r="IJ25" i="22"/>
  <c r="IN25" i="22"/>
  <c r="IR25" i="22"/>
  <c r="IV25" i="22"/>
  <c r="IZ25" i="22"/>
  <c r="JD25" i="22"/>
  <c r="JH25" i="22"/>
  <c r="JL25" i="22"/>
  <c r="JP25" i="22"/>
  <c r="JT25" i="22"/>
  <c r="JX25" i="22"/>
  <c r="KB25" i="22"/>
  <c r="KF25" i="22"/>
  <c r="P24" i="22"/>
  <c r="T24" i="22"/>
  <c r="X24" i="22"/>
  <c r="AB24" i="22"/>
  <c r="AF24" i="22"/>
  <c r="AJ24" i="22"/>
  <c r="AN24" i="22"/>
  <c r="AR24" i="22"/>
  <c r="AV24" i="22"/>
  <c r="AZ24" i="22"/>
  <c r="BD24" i="22"/>
  <c r="BH24" i="22"/>
  <c r="BL24" i="22"/>
  <c r="BP24" i="22"/>
  <c r="BT24" i="22"/>
  <c r="BX24" i="22"/>
  <c r="CB24" i="22"/>
  <c r="CF24" i="22"/>
  <c r="CJ24" i="22"/>
  <c r="CN24" i="22"/>
  <c r="CR24" i="22"/>
  <c r="CV24" i="22"/>
  <c r="CZ24" i="22"/>
  <c r="DD24" i="22"/>
  <c r="DH24" i="22"/>
  <c r="DL24" i="22"/>
  <c r="DP24" i="22"/>
  <c r="DT24" i="22"/>
  <c r="DX24" i="22"/>
  <c r="EB24" i="22"/>
  <c r="EF24" i="22"/>
  <c r="EJ24" i="22"/>
  <c r="EN24" i="22"/>
  <c r="ER24" i="22"/>
  <c r="EV24" i="22"/>
  <c r="EZ24" i="22"/>
  <c r="FD24" i="22"/>
  <c r="FH24" i="22"/>
  <c r="FL24" i="22"/>
  <c r="FP24" i="22"/>
  <c r="FT24" i="22"/>
  <c r="FX24" i="22"/>
  <c r="GB24" i="22"/>
  <c r="GF24" i="22"/>
  <c r="GJ24" i="22"/>
  <c r="GN24" i="22"/>
  <c r="GR24" i="22"/>
  <c r="GV24" i="22"/>
  <c r="GZ24" i="22"/>
  <c r="HD24" i="22"/>
  <c r="HH24" i="22"/>
  <c r="HL24" i="22"/>
  <c r="HP24" i="22"/>
  <c r="HT24" i="22"/>
  <c r="HX24" i="22"/>
  <c r="IB24" i="22"/>
  <c r="IF24" i="22"/>
  <c r="IJ24" i="22"/>
  <c r="IN24" i="22"/>
  <c r="IR24" i="22"/>
  <c r="IV24" i="22"/>
  <c r="IZ24" i="22"/>
  <c r="JD24" i="22"/>
  <c r="JH24" i="22"/>
  <c r="JL24" i="22"/>
  <c r="JP24" i="22"/>
  <c r="JT24" i="22"/>
  <c r="JX24" i="22"/>
  <c r="KB24" i="22"/>
  <c r="KF24" i="22"/>
  <c r="P23" i="22"/>
  <c r="T23" i="22"/>
  <c r="X23" i="22"/>
  <c r="AB23" i="22"/>
  <c r="AF23" i="22"/>
  <c r="AJ23" i="22"/>
  <c r="AN23" i="22"/>
  <c r="AR23" i="22"/>
  <c r="AV23" i="22"/>
  <c r="AZ23" i="22"/>
  <c r="BD23" i="22"/>
  <c r="BH23" i="22"/>
  <c r="BL23" i="22"/>
  <c r="BP23" i="22"/>
  <c r="BT23" i="22"/>
  <c r="BX23" i="22"/>
  <c r="CB23" i="22"/>
  <c r="CF23" i="22"/>
  <c r="CJ23" i="22"/>
  <c r="CN23" i="22"/>
  <c r="CR23" i="22"/>
  <c r="CV23" i="22"/>
  <c r="CZ23" i="22"/>
  <c r="DD23" i="22"/>
  <c r="DH23" i="22"/>
  <c r="DL23" i="22"/>
  <c r="DP23" i="22"/>
  <c r="DT23" i="22"/>
  <c r="DX23" i="22"/>
  <c r="EB23" i="22"/>
  <c r="EF23" i="22"/>
  <c r="EJ23" i="22"/>
  <c r="EN23" i="22"/>
  <c r="ER23" i="22"/>
  <c r="EV23" i="22"/>
  <c r="EZ23" i="22"/>
  <c r="FD23" i="22"/>
  <c r="FH23" i="22"/>
  <c r="FL23" i="22"/>
  <c r="FP23" i="22"/>
  <c r="FT23" i="22"/>
  <c r="FX23" i="22"/>
  <c r="GB23" i="22"/>
  <c r="GF23" i="22"/>
  <c r="GJ23" i="22"/>
  <c r="GN23" i="22"/>
  <c r="GR23" i="22"/>
  <c r="GV23" i="22"/>
  <c r="GZ23" i="22"/>
  <c r="HD23" i="22"/>
  <c r="HH23" i="22"/>
  <c r="HL23" i="22"/>
  <c r="HP23" i="22"/>
  <c r="HT23" i="22"/>
  <c r="HX23" i="22"/>
  <c r="IB23" i="22"/>
  <c r="IF23" i="22"/>
  <c r="IJ23" i="22"/>
  <c r="IN23" i="22"/>
  <c r="IR23" i="22"/>
  <c r="IV23" i="22"/>
  <c r="IZ23" i="22"/>
  <c r="JD23" i="22"/>
  <c r="JH23" i="22"/>
  <c r="JL23" i="22"/>
  <c r="JP23" i="22"/>
  <c r="JT23" i="22"/>
  <c r="JX23" i="22"/>
  <c r="KB23" i="22"/>
  <c r="KF23" i="22"/>
  <c r="P22" i="22"/>
  <c r="T22" i="22"/>
  <c r="X22" i="22"/>
  <c r="AB22" i="22"/>
  <c r="AF22" i="22"/>
  <c r="AJ22" i="22"/>
  <c r="AN22" i="22"/>
  <c r="AR22" i="22"/>
  <c r="AV22" i="22"/>
  <c r="AZ22" i="22"/>
  <c r="BD22" i="22"/>
  <c r="BH22" i="22"/>
  <c r="BL22" i="22"/>
  <c r="BP22" i="22"/>
  <c r="BT22" i="22"/>
  <c r="BX22" i="22"/>
  <c r="CB22" i="22"/>
  <c r="CF22" i="22"/>
  <c r="CJ22" i="22"/>
  <c r="CN22" i="22"/>
  <c r="CR22" i="22"/>
  <c r="CV22" i="22"/>
  <c r="CZ22" i="22"/>
  <c r="DD22" i="22"/>
  <c r="DH22" i="22"/>
  <c r="DL22" i="22"/>
  <c r="DP22" i="22"/>
  <c r="DT22" i="22"/>
  <c r="DX22" i="22"/>
  <c r="EB22" i="22"/>
  <c r="EF22" i="22"/>
  <c r="EJ22" i="22"/>
  <c r="EN22" i="22"/>
  <c r="ER22" i="22"/>
  <c r="EV22" i="22"/>
  <c r="EZ22" i="22"/>
  <c r="FD22" i="22"/>
  <c r="FH22" i="22"/>
  <c r="FL22" i="22"/>
  <c r="FP22" i="22"/>
  <c r="FT22" i="22"/>
  <c r="FX22" i="22"/>
  <c r="GB22" i="22"/>
  <c r="GF22" i="22"/>
  <c r="GJ22" i="22"/>
  <c r="GN22" i="22"/>
  <c r="GR22" i="22"/>
  <c r="GV22" i="22"/>
  <c r="GZ22" i="22"/>
  <c r="HD22" i="22"/>
  <c r="HH22" i="22"/>
  <c r="HL22" i="22"/>
  <c r="HP22" i="22"/>
  <c r="HT22" i="22"/>
  <c r="HX22" i="22"/>
  <c r="IB22" i="22"/>
  <c r="IF22" i="22"/>
  <c r="IJ22" i="22"/>
  <c r="IN22" i="22"/>
  <c r="IR22" i="22"/>
  <c r="IV22" i="22"/>
  <c r="IZ22" i="22"/>
  <c r="JD22" i="22"/>
  <c r="JH22" i="22"/>
  <c r="JL22" i="22"/>
  <c r="JP22" i="22"/>
  <c r="JT22" i="22"/>
  <c r="JX22" i="22"/>
  <c r="KB22" i="22"/>
  <c r="KF22" i="22"/>
  <c r="P20" i="22"/>
  <c r="T20" i="22"/>
  <c r="X20" i="22"/>
  <c r="AB20" i="22"/>
  <c r="AF20" i="22"/>
  <c r="AJ20" i="22"/>
  <c r="AN20" i="22"/>
  <c r="AR20" i="22"/>
  <c r="AV20" i="22"/>
  <c r="AZ20" i="22"/>
  <c r="BD20" i="22"/>
  <c r="BH20" i="22"/>
  <c r="BL20" i="22"/>
  <c r="BP20" i="22"/>
  <c r="BT20" i="22"/>
  <c r="BX20" i="22"/>
  <c r="CB20" i="22"/>
  <c r="CF20" i="22"/>
  <c r="CJ20" i="22"/>
  <c r="CN20" i="22"/>
  <c r="CR20" i="22"/>
  <c r="CV20" i="22"/>
  <c r="CZ20" i="22"/>
  <c r="DD20" i="22"/>
  <c r="DH20" i="22"/>
  <c r="DL20" i="22"/>
  <c r="DP20" i="22"/>
  <c r="DT20" i="22"/>
  <c r="DX20" i="22"/>
  <c r="EB20" i="22"/>
  <c r="EF20" i="22"/>
  <c r="EJ20" i="22"/>
  <c r="EN20" i="22"/>
  <c r="ER20" i="22"/>
  <c r="EV20" i="22"/>
  <c r="EZ20" i="22"/>
  <c r="FD20" i="22"/>
  <c r="FH20" i="22"/>
  <c r="FL20" i="22"/>
  <c r="FP20" i="22"/>
  <c r="FT20" i="22"/>
  <c r="FX20" i="22"/>
  <c r="GB20" i="22"/>
  <c r="GF20" i="22"/>
  <c r="GJ20" i="22"/>
  <c r="GN20" i="22"/>
  <c r="GR20" i="22"/>
  <c r="GV20" i="22"/>
  <c r="GZ20" i="22"/>
  <c r="HD20" i="22"/>
  <c r="HH20" i="22"/>
  <c r="HL20" i="22"/>
  <c r="HP20" i="22"/>
  <c r="HT20" i="22"/>
  <c r="HX20" i="22"/>
  <c r="IB20" i="22"/>
  <c r="IF20" i="22"/>
  <c r="IJ20" i="22"/>
  <c r="IN20" i="22"/>
  <c r="IR20" i="22"/>
  <c r="IV20" i="22"/>
  <c r="IZ20" i="22"/>
  <c r="JD20" i="22"/>
  <c r="JH20" i="22"/>
  <c r="JL20" i="22"/>
  <c r="JP20" i="22"/>
  <c r="JT20" i="22"/>
  <c r="JX20" i="22"/>
  <c r="KB20" i="22"/>
  <c r="KF20" i="22"/>
  <c r="L19" i="22"/>
  <c r="L31" i="22"/>
  <c r="P31" i="22"/>
  <c r="I31" i="22"/>
  <c r="P32" i="22"/>
  <c r="I32" i="22"/>
  <c r="P33" i="22"/>
  <c r="I33" i="22"/>
  <c r="L18" i="22"/>
  <c r="L17" i="22"/>
  <c r="L16" i="22"/>
  <c r="L15" i="22"/>
  <c r="D60" i="36"/>
  <c r="D61" i="36"/>
  <c r="D59" i="36"/>
  <c r="D53" i="36"/>
  <c r="D54" i="36"/>
  <c r="K70" i="22"/>
  <c r="FW8" i="22"/>
  <c r="EA8" i="22"/>
  <c r="CE8" i="22"/>
  <c r="T1" i="46"/>
  <c r="O77" i="46"/>
  <c r="O188" i="46"/>
  <c r="S188" i="46"/>
  <c r="K191" i="46"/>
  <c r="K190" i="46"/>
  <c r="K189" i="46"/>
  <c r="K186" i="46"/>
  <c r="K174" i="46"/>
  <c r="K173" i="46"/>
  <c r="K172" i="46"/>
  <c r="K171" i="46"/>
  <c r="K170" i="46"/>
  <c r="K169" i="46"/>
  <c r="K168" i="46"/>
  <c r="K167" i="46"/>
  <c r="K166" i="46"/>
  <c r="K165" i="46"/>
  <c r="K164" i="46"/>
  <c r="K163" i="46"/>
  <c r="K162" i="46"/>
  <c r="K161" i="46"/>
  <c r="K160" i="46"/>
  <c r="K159" i="46"/>
  <c r="K158" i="46"/>
  <c r="K157" i="46"/>
  <c r="K156" i="46"/>
  <c r="K155" i="46"/>
  <c r="K154" i="46"/>
  <c r="K153" i="46"/>
  <c r="K152" i="46"/>
  <c r="K151" i="46"/>
  <c r="K150" i="46"/>
  <c r="K149" i="46"/>
  <c r="K148" i="46"/>
  <c r="K147" i="46"/>
  <c r="K146" i="46"/>
  <c r="K145" i="46"/>
  <c r="K144" i="46"/>
  <c r="K143" i="46"/>
  <c r="K142" i="46"/>
  <c r="K141" i="46"/>
  <c r="K140" i="46"/>
  <c r="K139" i="46"/>
  <c r="K138" i="46"/>
  <c r="K137" i="46"/>
  <c r="K136" i="46"/>
  <c r="K135" i="46"/>
  <c r="K134" i="46"/>
  <c r="K133" i="46"/>
  <c r="K132" i="46"/>
  <c r="O132" i="46"/>
  <c r="K131" i="46"/>
  <c r="K130" i="46"/>
  <c r="K129" i="46"/>
  <c r="K128" i="46"/>
  <c r="K127" i="46"/>
  <c r="K126" i="46"/>
  <c r="K125" i="46"/>
  <c r="K124" i="46"/>
  <c r="K123" i="46"/>
  <c r="K122" i="46"/>
  <c r="K121" i="46"/>
  <c r="K120" i="46"/>
  <c r="K119" i="46"/>
  <c r="K118" i="46"/>
  <c r="K117" i="46"/>
  <c r="K116" i="46"/>
  <c r="K115" i="46"/>
  <c r="K114" i="46"/>
  <c r="K113" i="46"/>
  <c r="K112" i="46"/>
  <c r="K111" i="46"/>
  <c r="K110" i="46"/>
  <c r="K109" i="46"/>
  <c r="O109" i="46"/>
  <c r="K108" i="46"/>
  <c r="K107" i="46"/>
  <c r="K106" i="46"/>
  <c r="K105" i="46"/>
  <c r="O105" i="46"/>
  <c r="K104" i="46"/>
  <c r="K103" i="46"/>
  <c r="K102" i="46"/>
  <c r="K101" i="46"/>
  <c r="K100" i="46"/>
  <c r="K99" i="46"/>
  <c r="K98" i="46"/>
  <c r="K97" i="46"/>
  <c r="K96" i="46"/>
  <c r="K95" i="46"/>
  <c r="K94" i="46"/>
  <c r="K93" i="46"/>
  <c r="K92" i="46"/>
  <c r="K91" i="46"/>
  <c r="K90" i="46"/>
  <c r="K89" i="46"/>
  <c r="O89" i="46"/>
  <c r="K88" i="46"/>
  <c r="K87" i="46"/>
  <c r="K86" i="46"/>
  <c r="K85" i="46"/>
  <c r="O85" i="46"/>
  <c r="K84" i="46"/>
  <c r="K83" i="46"/>
  <c r="O83" i="46"/>
  <c r="K82" i="46"/>
  <c r="K76" i="46"/>
  <c r="K75" i="46"/>
  <c r="K74" i="46"/>
  <c r="K73" i="46"/>
  <c r="K72" i="46"/>
  <c r="K65" i="46"/>
  <c r="K64" i="46"/>
  <c r="K63" i="46"/>
  <c r="K62" i="46"/>
  <c r="K61" i="46"/>
  <c r="K60" i="46"/>
  <c r="K57" i="46"/>
  <c r="K56" i="46"/>
  <c r="K55" i="46"/>
  <c r="K54" i="46"/>
  <c r="K53" i="46"/>
  <c r="K52" i="46"/>
  <c r="K51" i="46"/>
  <c r="K50" i="46"/>
  <c r="K49" i="46"/>
  <c r="K48" i="46"/>
  <c r="K47" i="46"/>
  <c r="K46" i="46"/>
  <c r="K45" i="46"/>
  <c r="K44" i="46"/>
  <c r="K43" i="46"/>
  <c r="K42" i="46"/>
  <c r="K41" i="46"/>
  <c r="K40" i="46"/>
  <c r="K39" i="46"/>
  <c r="K38" i="46"/>
  <c r="K37" i="46"/>
  <c r="K36" i="46"/>
  <c r="K33" i="46"/>
  <c r="K32" i="46"/>
  <c r="K31" i="46"/>
  <c r="K28" i="46"/>
  <c r="K27" i="46"/>
  <c r="K26" i="46"/>
  <c r="K25" i="46"/>
  <c r="K24" i="46"/>
  <c r="K23" i="46"/>
  <c r="K22" i="46"/>
  <c r="K21" i="46"/>
  <c r="K20" i="46"/>
  <c r="K19" i="46"/>
  <c r="K18" i="46"/>
  <c r="K17" i="46"/>
  <c r="K16" i="46"/>
  <c r="K15" i="46"/>
  <c r="K14" i="46"/>
  <c r="K13" i="46"/>
  <c r="K12" i="46"/>
  <c r="K10" i="46"/>
  <c r="KI179" i="46"/>
  <c r="I207" i="46"/>
  <c r="I209" i="46"/>
  <c r="S182" i="46"/>
  <c r="U179" i="46"/>
  <c r="U180" i="46"/>
  <c r="U181" i="46"/>
  <c r="I12" i="8"/>
  <c r="J12" i="8"/>
  <c r="I11" i="8"/>
  <c r="D17" i="8"/>
  <c r="C11" i="49"/>
  <c r="F16" i="8"/>
  <c r="J2" i="36"/>
  <c r="K197" i="22"/>
  <c r="K198" i="22"/>
  <c r="M198" i="22"/>
  <c r="K199" i="22"/>
  <c r="O199" i="22"/>
  <c r="K200" i="22"/>
  <c r="O200" i="22"/>
  <c r="K201" i="22"/>
  <c r="O201" i="22"/>
  <c r="K202" i="22"/>
  <c r="O202" i="22"/>
  <c r="K203" i="22"/>
  <c r="O203" i="22"/>
  <c r="K204" i="22"/>
  <c r="O204" i="22"/>
  <c r="K196" i="22"/>
  <c r="K187" i="22"/>
  <c r="K188" i="22"/>
  <c r="K189" i="22"/>
  <c r="K190" i="22"/>
  <c r="K191" i="22"/>
  <c r="K186" i="22"/>
  <c r="K192" i="22"/>
  <c r="K82" i="22"/>
  <c r="K60" i="22"/>
  <c r="M60" i="22"/>
  <c r="K72" i="22"/>
  <c r="K65" i="22"/>
  <c r="M65" i="22"/>
  <c r="K10" i="22"/>
  <c r="K52" i="22"/>
  <c r="M52" i="22"/>
  <c r="K51" i="22"/>
  <c r="M51" i="22"/>
  <c r="K50" i="22"/>
  <c r="M50" i="22"/>
  <c r="K49" i="22"/>
  <c r="M49" i="22"/>
  <c r="K48" i="22"/>
  <c r="M48" i="22"/>
  <c r="K47" i="22"/>
  <c r="M47" i="22"/>
  <c r="K46" i="22"/>
  <c r="M46" i="22"/>
  <c r="K45" i="22"/>
  <c r="M45" i="22"/>
  <c r="K44" i="22"/>
  <c r="M44" i="22"/>
  <c r="K43" i="22"/>
  <c r="M43" i="22"/>
  <c r="K42" i="22"/>
  <c r="M42" i="22"/>
  <c r="K41" i="22"/>
  <c r="M41" i="22"/>
  <c r="K40" i="22"/>
  <c r="M40" i="22"/>
  <c r="K39" i="22"/>
  <c r="M39" i="22"/>
  <c r="K38" i="22"/>
  <c r="M38" i="22"/>
  <c r="K37" i="22"/>
  <c r="M37" i="22"/>
  <c r="K36" i="22"/>
  <c r="K33" i="22"/>
  <c r="M33" i="22"/>
  <c r="K32" i="22"/>
  <c r="M32" i="22"/>
  <c r="K31" i="22"/>
  <c r="M31" i="22"/>
  <c r="K28" i="22"/>
  <c r="M28" i="22"/>
  <c r="K27" i="22"/>
  <c r="M27" i="22"/>
  <c r="K26" i="22"/>
  <c r="M26" i="22"/>
  <c r="K25" i="22"/>
  <c r="M25" i="22"/>
  <c r="K24" i="22"/>
  <c r="M24" i="22"/>
  <c r="K23" i="22"/>
  <c r="M23" i="22"/>
  <c r="K22" i="22"/>
  <c r="M22" i="22"/>
  <c r="K21" i="22"/>
  <c r="M21" i="22"/>
  <c r="K20" i="22"/>
  <c r="M20" i="22"/>
  <c r="K19" i="22"/>
  <c r="K18" i="22"/>
  <c r="K17" i="22"/>
  <c r="K16" i="22"/>
  <c r="K15" i="22"/>
  <c r="K14" i="22"/>
  <c r="K13" i="22"/>
  <c r="K12" i="22"/>
  <c r="K11" i="22"/>
  <c r="M11" i="22"/>
  <c r="K174" i="22"/>
  <c r="K173" i="22"/>
  <c r="K133" i="22"/>
  <c r="K110" i="22"/>
  <c r="K108" i="22"/>
  <c r="K107" i="22"/>
  <c r="K106" i="22"/>
  <c r="K90" i="22"/>
  <c r="K88" i="22"/>
  <c r="K86" i="22"/>
  <c r="K84" i="22"/>
  <c r="K73" i="22"/>
  <c r="K74" i="22"/>
  <c r="K64" i="22"/>
  <c r="M64" i="22"/>
  <c r="K63" i="22"/>
  <c r="M63" i="22"/>
  <c r="K61" i="22"/>
  <c r="M61" i="22"/>
  <c r="K53" i="22"/>
  <c r="M53" i="22"/>
  <c r="K54" i="22"/>
  <c r="M54" i="22"/>
  <c r="K55" i="22"/>
  <c r="M55" i="22"/>
  <c r="K56" i="22"/>
  <c r="M56" i="22"/>
  <c r="K57" i="22"/>
  <c r="M57" i="22"/>
  <c r="K83" i="22"/>
  <c r="K89" i="22"/>
  <c r="K92" i="22"/>
  <c r="K94" i="22"/>
  <c r="K97" i="22"/>
  <c r="K102" i="22"/>
  <c r="K103" i="22"/>
  <c r="K104" i="22"/>
  <c r="K112" i="22"/>
  <c r="K116" i="22"/>
  <c r="K117" i="22"/>
  <c r="K118" i="22"/>
  <c r="K123" i="22"/>
  <c r="K126" i="22"/>
  <c r="K128" i="22"/>
  <c r="K130" i="22"/>
  <c r="K134" i="22"/>
  <c r="K139" i="22"/>
  <c r="K140" i="22"/>
  <c r="K141" i="22"/>
  <c r="K145" i="22"/>
  <c r="K149" i="22"/>
  <c r="K150" i="22"/>
  <c r="K151" i="22"/>
  <c r="K156" i="22"/>
  <c r="K159" i="22"/>
  <c r="K161" i="22"/>
  <c r="K163" i="22"/>
  <c r="K166" i="22"/>
  <c r="K171" i="22"/>
  <c r="K172" i="22"/>
  <c r="K76" i="22"/>
  <c r="M62" i="22"/>
  <c r="S14" i="36"/>
  <c r="W61" i="36"/>
  <c r="AE60" i="36"/>
  <c r="AA62" i="36"/>
  <c r="KA59" i="36"/>
  <c r="HK59" i="36"/>
  <c r="FW59" i="36"/>
  <c r="EY59" i="36"/>
  <c r="DS59" i="36"/>
  <c r="CM59" i="36"/>
  <c r="BK59" i="36"/>
  <c r="AE52" i="36"/>
  <c r="W53" i="36"/>
  <c r="JS51" i="36"/>
  <c r="IE51" i="36"/>
  <c r="GI51" i="36"/>
  <c r="EM51" i="36"/>
  <c r="AI44" i="36"/>
  <c r="AE43" i="36"/>
  <c r="AA45" i="36"/>
  <c r="JO42" i="36"/>
  <c r="HS42" i="36"/>
  <c r="FS42" i="36"/>
  <c r="EA42" i="36"/>
  <c r="CE42" i="36"/>
  <c r="AE68" i="36"/>
  <c r="W73" i="36"/>
  <c r="BG72" i="36"/>
  <c r="AA71" i="36"/>
  <c r="AU70" i="36"/>
  <c r="AI74" i="36"/>
  <c r="AM75" i="36"/>
  <c r="S69" i="36"/>
  <c r="AM36" i="36"/>
  <c r="AU35" i="36"/>
  <c r="AE33" i="36"/>
  <c r="AU34" i="36"/>
  <c r="JG32" i="36"/>
  <c r="IE32" i="36"/>
  <c r="GI32" i="36"/>
  <c r="EM32" i="36"/>
  <c r="CU32" i="36"/>
  <c r="BO32" i="36"/>
  <c r="AM26" i="36"/>
  <c r="AE22" i="36"/>
  <c r="AA24" i="36"/>
  <c r="AI23" i="36"/>
  <c r="AA25" i="36"/>
  <c r="K205" i="22"/>
  <c r="K175" i="22"/>
  <c r="P204" i="22"/>
  <c r="T204" i="22"/>
  <c r="X204" i="22"/>
  <c r="AB204" i="22"/>
  <c r="AF204" i="22"/>
  <c r="AJ204" i="22"/>
  <c r="AN204" i="22"/>
  <c r="AR204" i="22"/>
  <c r="AV204" i="22"/>
  <c r="AZ204" i="22"/>
  <c r="BD204" i="22"/>
  <c r="BH204" i="22"/>
  <c r="BL204" i="22"/>
  <c r="BP204" i="22"/>
  <c r="BT204" i="22"/>
  <c r="BX204" i="22"/>
  <c r="CB204" i="22"/>
  <c r="CF204" i="22"/>
  <c r="CJ204" i="22"/>
  <c r="CN204" i="22"/>
  <c r="CR204" i="22"/>
  <c r="CV204" i="22"/>
  <c r="CZ204" i="22"/>
  <c r="DD204" i="22"/>
  <c r="DH204" i="22"/>
  <c r="DL204" i="22"/>
  <c r="DP204" i="22"/>
  <c r="DT204" i="22"/>
  <c r="DX204" i="22"/>
  <c r="EB204" i="22"/>
  <c r="EF204" i="22"/>
  <c r="EJ204" i="22"/>
  <c r="EN204" i="22"/>
  <c r="ER204" i="22"/>
  <c r="EV204" i="22"/>
  <c r="EZ204" i="22"/>
  <c r="FD204" i="22"/>
  <c r="FH204" i="22"/>
  <c r="FL204" i="22"/>
  <c r="FP204" i="22"/>
  <c r="FT204" i="22"/>
  <c r="FX204" i="22"/>
  <c r="GB204" i="22"/>
  <c r="GF204" i="22"/>
  <c r="GJ204" i="22"/>
  <c r="GN204" i="22"/>
  <c r="GR204" i="22"/>
  <c r="GV204" i="22"/>
  <c r="GZ204" i="22"/>
  <c r="HD204" i="22"/>
  <c r="HH204" i="22"/>
  <c r="HL204" i="22"/>
  <c r="HP204" i="22"/>
  <c r="HT204" i="22"/>
  <c r="HX204" i="22"/>
  <c r="IB204" i="22"/>
  <c r="IF204" i="22"/>
  <c r="IJ204" i="22"/>
  <c r="IN204" i="22"/>
  <c r="IR204" i="22"/>
  <c r="IV204" i="22"/>
  <c r="IZ204" i="22"/>
  <c r="JD204" i="22"/>
  <c r="JH204" i="22"/>
  <c r="JL204" i="22"/>
  <c r="JP204" i="22"/>
  <c r="JT204" i="22"/>
  <c r="JX204" i="22"/>
  <c r="KB204" i="22"/>
  <c r="KF204" i="22"/>
  <c r="M204" i="22"/>
  <c r="P203" i="22"/>
  <c r="T203" i="22"/>
  <c r="X203" i="22"/>
  <c r="AB203" i="22"/>
  <c r="AF203" i="22"/>
  <c r="AJ203" i="22"/>
  <c r="AN203" i="22"/>
  <c r="AR203" i="22"/>
  <c r="AV203" i="22"/>
  <c r="AZ203" i="22"/>
  <c r="BD203" i="22"/>
  <c r="BH203" i="22"/>
  <c r="BL203" i="22"/>
  <c r="BP203" i="22"/>
  <c r="BT203" i="22"/>
  <c r="BX203" i="22"/>
  <c r="CB203" i="22"/>
  <c r="CF203" i="22"/>
  <c r="CJ203" i="22"/>
  <c r="CN203" i="22"/>
  <c r="CR203" i="22"/>
  <c r="CV203" i="22"/>
  <c r="CZ203" i="22"/>
  <c r="DD203" i="22"/>
  <c r="DH203" i="22"/>
  <c r="DL203" i="22"/>
  <c r="DP203" i="22"/>
  <c r="DT203" i="22"/>
  <c r="DX203" i="22"/>
  <c r="EB203" i="22"/>
  <c r="EF203" i="22"/>
  <c r="EJ203" i="22"/>
  <c r="EN203" i="22"/>
  <c r="ER203" i="22"/>
  <c r="EV203" i="22"/>
  <c r="EZ203" i="22"/>
  <c r="FD203" i="22"/>
  <c r="FH203" i="22"/>
  <c r="FL203" i="22"/>
  <c r="FP203" i="22"/>
  <c r="FT203" i="22"/>
  <c r="FX203" i="22"/>
  <c r="GB203" i="22"/>
  <c r="GF203" i="22"/>
  <c r="GJ203" i="22"/>
  <c r="GN203" i="22"/>
  <c r="GR203" i="22"/>
  <c r="GV203" i="22"/>
  <c r="GZ203" i="22"/>
  <c r="HD203" i="22"/>
  <c r="HH203" i="22"/>
  <c r="HL203" i="22"/>
  <c r="HP203" i="22"/>
  <c r="HT203" i="22"/>
  <c r="HX203" i="22"/>
  <c r="IB203" i="22"/>
  <c r="IF203" i="22"/>
  <c r="IJ203" i="22"/>
  <c r="IN203" i="22"/>
  <c r="IR203" i="22"/>
  <c r="IV203" i="22"/>
  <c r="IZ203" i="22"/>
  <c r="JD203" i="22"/>
  <c r="JH203" i="22"/>
  <c r="JL203" i="22"/>
  <c r="JP203" i="22"/>
  <c r="JT203" i="22"/>
  <c r="JX203" i="22"/>
  <c r="KB203" i="22"/>
  <c r="KF203" i="22"/>
  <c r="M203" i="22"/>
  <c r="P202" i="22"/>
  <c r="T202" i="22"/>
  <c r="X202" i="22"/>
  <c r="AB202" i="22"/>
  <c r="AF202" i="22"/>
  <c r="AJ202" i="22"/>
  <c r="AN202" i="22"/>
  <c r="AR202" i="22"/>
  <c r="AV202" i="22"/>
  <c r="AZ202" i="22"/>
  <c r="BD202" i="22"/>
  <c r="BH202" i="22"/>
  <c r="BL202" i="22"/>
  <c r="BP202" i="22"/>
  <c r="BT202" i="22"/>
  <c r="BX202" i="22"/>
  <c r="CB202" i="22"/>
  <c r="CF202" i="22"/>
  <c r="CJ202" i="22"/>
  <c r="CN202" i="22"/>
  <c r="CR202" i="22"/>
  <c r="CV202" i="22"/>
  <c r="CZ202" i="22"/>
  <c r="DD202" i="22"/>
  <c r="DH202" i="22"/>
  <c r="DL202" i="22"/>
  <c r="DP202" i="22"/>
  <c r="DT202" i="22"/>
  <c r="DX202" i="22"/>
  <c r="EB202" i="22"/>
  <c r="EF202" i="22"/>
  <c r="EJ202" i="22"/>
  <c r="EN202" i="22"/>
  <c r="ER202" i="22"/>
  <c r="EV202" i="22"/>
  <c r="EZ202" i="22"/>
  <c r="FD202" i="22"/>
  <c r="FH202" i="22"/>
  <c r="FL202" i="22"/>
  <c r="FP202" i="22"/>
  <c r="FT202" i="22"/>
  <c r="FX202" i="22"/>
  <c r="GB202" i="22"/>
  <c r="GF202" i="22"/>
  <c r="GJ202" i="22"/>
  <c r="GN202" i="22"/>
  <c r="GR202" i="22"/>
  <c r="GV202" i="22"/>
  <c r="GZ202" i="22"/>
  <c r="HD202" i="22"/>
  <c r="HH202" i="22"/>
  <c r="HL202" i="22"/>
  <c r="HP202" i="22"/>
  <c r="HT202" i="22"/>
  <c r="HX202" i="22"/>
  <c r="IB202" i="22"/>
  <c r="IF202" i="22"/>
  <c r="IJ202" i="22"/>
  <c r="IN202" i="22"/>
  <c r="IR202" i="22"/>
  <c r="IV202" i="22"/>
  <c r="IZ202" i="22"/>
  <c r="JD202" i="22"/>
  <c r="JH202" i="22"/>
  <c r="JL202" i="22"/>
  <c r="JP202" i="22"/>
  <c r="JT202" i="22"/>
  <c r="JX202" i="22"/>
  <c r="KB202" i="22"/>
  <c r="KF202" i="22"/>
  <c r="M202" i="22"/>
  <c r="P201" i="22"/>
  <c r="T201" i="22"/>
  <c r="X201" i="22"/>
  <c r="AB201" i="22"/>
  <c r="AF201" i="22"/>
  <c r="AJ201" i="22"/>
  <c r="AN201" i="22"/>
  <c r="AR201" i="22"/>
  <c r="AV201" i="22"/>
  <c r="AZ201" i="22"/>
  <c r="BD201" i="22"/>
  <c r="BH201" i="22"/>
  <c r="BL201" i="22"/>
  <c r="BP201" i="22"/>
  <c r="BT201" i="22"/>
  <c r="BX201" i="22"/>
  <c r="CB201" i="22"/>
  <c r="CF201" i="22"/>
  <c r="CJ201" i="22"/>
  <c r="CN201" i="22"/>
  <c r="CR201" i="22"/>
  <c r="CV201" i="22"/>
  <c r="CZ201" i="22"/>
  <c r="DD201" i="22"/>
  <c r="DH201" i="22"/>
  <c r="DL201" i="22"/>
  <c r="DP201" i="22"/>
  <c r="DT201" i="22"/>
  <c r="DX201" i="22"/>
  <c r="EB201" i="22"/>
  <c r="EF201" i="22"/>
  <c r="EJ201" i="22"/>
  <c r="EN201" i="22"/>
  <c r="ER201" i="22"/>
  <c r="EV201" i="22"/>
  <c r="EZ201" i="22"/>
  <c r="FD201" i="22"/>
  <c r="FH201" i="22"/>
  <c r="FL201" i="22"/>
  <c r="FP201" i="22"/>
  <c r="FT201" i="22"/>
  <c r="FX201" i="22"/>
  <c r="GB201" i="22"/>
  <c r="GF201" i="22"/>
  <c r="GJ201" i="22"/>
  <c r="GN201" i="22"/>
  <c r="GR201" i="22"/>
  <c r="GV201" i="22"/>
  <c r="GZ201" i="22"/>
  <c r="HD201" i="22"/>
  <c r="HH201" i="22"/>
  <c r="HL201" i="22"/>
  <c r="HP201" i="22"/>
  <c r="HT201" i="22"/>
  <c r="HX201" i="22"/>
  <c r="IB201" i="22"/>
  <c r="IF201" i="22"/>
  <c r="IJ201" i="22"/>
  <c r="IN201" i="22"/>
  <c r="IR201" i="22"/>
  <c r="IV201" i="22"/>
  <c r="IZ201" i="22"/>
  <c r="JD201" i="22"/>
  <c r="JH201" i="22"/>
  <c r="JL201" i="22"/>
  <c r="JP201" i="22"/>
  <c r="JT201" i="22"/>
  <c r="JX201" i="22"/>
  <c r="KB201" i="22"/>
  <c r="KF201" i="22"/>
  <c r="M201" i="22"/>
  <c r="P200" i="22"/>
  <c r="T200" i="22"/>
  <c r="X200" i="22"/>
  <c r="AB200" i="22"/>
  <c r="AF200" i="22"/>
  <c r="AJ200" i="22"/>
  <c r="AN200" i="22"/>
  <c r="AR200" i="22"/>
  <c r="AV200" i="22"/>
  <c r="AZ200" i="22"/>
  <c r="BD200" i="22"/>
  <c r="BH200" i="22"/>
  <c r="BL200" i="22"/>
  <c r="BP200" i="22"/>
  <c r="BT200" i="22"/>
  <c r="BX200" i="22"/>
  <c r="CB200" i="22"/>
  <c r="CF200" i="22"/>
  <c r="CJ200" i="22"/>
  <c r="CN200" i="22"/>
  <c r="CR200" i="22"/>
  <c r="CV200" i="22"/>
  <c r="CZ200" i="22"/>
  <c r="DD200" i="22"/>
  <c r="DH200" i="22"/>
  <c r="DL200" i="22"/>
  <c r="DP200" i="22"/>
  <c r="DT200" i="22"/>
  <c r="DX200" i="22"/>
  <c r="EB200" i="22"/>
  <c r="EF200" i="22"/>
  <c r="EJ200" i="22"/>
  <c r="EN200" i="22"/>
  <c r="ER200" i="22"/>
  <c r="EV200" i="22"/>
  <c r="EZ200" i="22"/>
  <c r="FD200" i="22"/>
  <c r="FH200" i="22"/>
  <c r="FL200" i="22"/>
  <c r="FP200" i="22"/>
  <c r="FT200" i="22"/>
  <c r="FX200" i="22"/>
  <c r="GB200" i="22"/>
  <c r="GF200" i="22"/>
  <c r="GJ200" i="22"/>
  <c r="GN200" i="22"/>
  <c r="GR200" i="22"/>
  <c r="GV200" i="22"/>
  <c r="GZ200" i="22"/>
  <c r="HD200" i="22"/>
  <c r="HH200" i="22"/>
  <c r="HL200" i="22"/>
  <c r="HP200" i="22"/>
  <c r="HT200" i="22"/>
  <c r="HX200" i="22"/>
  <c r="IB200" i="22"/>
  <c r="IF200" i="22"/>
  <c r="IJ200" i="22"/>
  <c r="IN200" i="22"/>
  <c r="IR200" i="22"/>
  <c r="IV200" i="22"/>
  <c r="IZ200" i="22"/>
  <c r="JD200" i="22"/>
  <c r="JH200" i="22"/>
  <c r="JL200" i="22"/>
  <c r="JP200" i="22"/>
  <c r="JT200" i="22"/>
  <c r="JX200" i="22"/>
  <c r="KB200" i="22"/>
  <c r="KF200" i="22"/>
  <c r="M200" i="22"/>
  <c r="P199" i="22"/>
  <c r="T199" i="22"/>
  <c r="X199" i="22"/>
  <c r="AB199" i="22"/>
  <c r="AF199" i="22"/>
  <c r="AJ199" i="22"/>
  <c r="AN199" i="22"/>
  <c r="AR199" i="22"/>
  <c r="AV199" i="22"/>
  <c r="AZ199" i="22"/>
  <c r="BD199" i="22"/>
  <c r="BH199" i="22"/>
  <c r="BL199" i="22"/>
  <c r="BP199" i="22"/>
  <c r="BT199" i="22"/>
  <c r="BX199" i="22"/>
  <c r="CB199" i="22"/>
  <c r="CF199" i="22"/>
  <c r="CJ199" i="22"/>
  <c r="CN199" i="22"/>
  <c r="CR199" i="22"/>
  <c r="CV199" i="22"/>
  <c r="CZ199" i="22"/>
  <c r="DD199" i="22"/>
  <c r="DH199" i="22"/>
  <c r="DL199" i="22"/>
  <c r="DP199" i="22"/>
  <c r="DT199" i="22"/>
  <c r="DX199" i="22"/>
  <c r="EB199" i="22"/>
  <c r="EF199" i="22"/>
  <c r="EJ199" i="22"/>
  <c r="EN199" i="22"/>
  <c r="ER199" i="22"/>
  <c r="EV199" i="22"/>
  <c r="EZ199" i="22"/>
  <c r="FD199" i="22"/>
  <c r="FH199" i="22"/>
  <c r="FL199" i="22"/>
  <c r="FP199" i="22"/>
  <c r="FT199" i="22"/>
  <c r="FX199" i="22"/>
  <c r="GB199" i="22"/>
  <c r="GF199" i="22"/>
  <c r="GJ199" i="22"/>
  <c r="GN199" i="22"/>
  <c r="GR199" i="22"/>
  <c r="GV199" i="22"/>
  <c r="GZ199" i="22"/>
  <c r="HD199" i="22"/>
  <c r="HH199" i="22"/>
  <c r="HL199" i="22"/>
  <c r="HP199" i="22"/>
  <c r="HT199" i="22"/>
  <c r="HX199" i="22"/>
  <c r="IB199" i="22"/>
  <c r="IF199" i="22"/>
  <c r="IJ199" i="22"/>
  <c r="IN199" i="22"/>
  <c r="IR199" i="22"/>
  <c r="IV199" i="22"/>
  <c r="IZ199" i="22"/>
  <c r="JD199" i="22"/>
  <c r="JH199" i="22"/>
  <c r="JL199" i="22"/>
  <c r="JP199" i="22"/>
  <c r="JT199" i="22"/>
  <c r="JX199" i="22"/>
  <c r="KB199" i="22"/>
  <c r="KF199" i="22"/>
  <c r="M199" i="22"/>
  <c r="Q204" i="22"/>
  <c r="Q203" i="22"/>
  <c r="Q202" i="22"/>
  <c r="Q201" i="22"/>
  <c r="Q200" i="22"/>
  <c r="Q199" i="22"/>
  <c r="J15" i="8"/>
  <c r="S6" i="31"/>
  <c r="O198" i="22"/>
  <c r="Q198" i="22"/>
  <c r="BP196" i="22"/>
  <c r="BT196" i="22"/>
  <c r="BX196" i="22"/>
  <c r="CB196" i="22"/>
  <c r="CF196" i="22"/>
  <c r="CJ196" i="22"/>
  <c r="CN196" i="22"/>
  <c r="CR196" i="22"/>
  <c r="CV196" i="22"/>
  <c r="CZ196" i="22"/>
  <c r="DD196" i="22"/>
  <c r="DH196" i="22"/>
  <c r="DL196" i="22"/>
  <c r="DP196" i="22"/>
  <c r="DT196" i="22"/>
  <c r="DX196" i="22"/>
  <c r="EB196" i="22"/>
  <c r="EF196" i="22"/>
  <c r="EJ196" i="22"/>
  <c r="EN196" i="22"/>
  <c r="ER196" i="22"/>
  <c r="EV196" i="22"/>
  <c r="EZ196" i="22"/>
  <c r="FD196" i="22"/>
  <c r="FH196" i="22"/>
  <c r="FL196" i="22"/>
  <c r="FP196" i="22"/>
  <c r="FT196" i="22"/>
  <c r="FX196" i="22"/>
  <c r="GB196" i="22"/>
  <c r="GF196" i="22"/>
  <c r="GJ196" i="22"/>
  <c r="GN196" i="22"/>
  <c r="GR196" i="22"/>
  <c r="GV196" i="22"/>
  <c r="GZ196" i="22"/>
  <c r="HD196" i="22"/>
  <c r="HH196" i="22"/>
  <c r="HL196" i="22"/>
  <c r="HP196" i="22"/>
  <c r="HT196" i="22"/>
  <c r="HX196" i="22"/>
  <c r="IB196" i="22"/>
  <c r="IF196" i="22"/>
  <c r="IJ196" i="22"/>
  <c r="IN196" i="22"/>
  <c r="IR196" i="22"/>
  <c r="IV196" i="22"/>
  <c r="IZ196" i="22"/>
  <c r="JD196" i="22"/>
  <c r="JH196" i="22"/>
  <c r="JL196" i="22"/>
  <c r="JP196" i="22"/>
  <c r="T198" i="22"/>
  <c r="T197" i="22"/>
  <c r="P36" i="22"/>
  <c r="T36" i="22"/>
  <c r="X36" i="22"/>
  <c r="AB36" i="22"/>
  <c r="AF36" i="22"/>
  <c r="AJ36" i="22"/>
  <c r="AN36" i="22"/>
  <c r="AR36" i="22"/>
  <c r="AV36" i="22"/>
  <c r="AZ36" i="22"/>
  <c r="BD36" i="22"/>
  <c r="BH36" i="22"/>
  <c r="BL36" i="22"/>
  <c r="BP36" i="22"/>
  <c r="BT36" i="22"/>
  <c r="BX36" i="22"/>
  <c r="CB36" i="22"/>
  <c r="CF36" i="22"/>
  <c r="CJ36" i="22"/>
  <c r="CN36" i="22"/>
  <c r="CR36" i="22"/>
  <c r="CV36" i="22"/>
  <c r="CZ36" i="22"/>
  <c r="DD36" i="22"/>
  <c r="DH36" i="22"/>
  <c r="DL36" i="22"/>
  <c r="DP36" i="22"/>
  <c r="DT36" i="22"/>
  <c r="DX36" i="22"/>
  <c r="EB36" i="22"/>
  <c r="EF36" i="22"/>
  <c r="EJ36" i="22"/>
  <c r="EN36" i="22"/>
  <c r="ER36" i="22"/>
  <c r="EV36" i="22"/>
  <c r="EZ36" i="22"/>
  <c r="FD36" i="22"/>
  <c r="FH36" i="22"/>
  <c r="FL36" i="22"/>
  <c r="FP36" i="22"/>
  <c r="FT36" i="22"/>
  <c r="FX36" i="22"/>
  <c r="GB36" i="22"/>
  <c r="GF36" i="22"/>
  <c r="GJ36" i="22"/>
  <c r="GN36" i="22"/>
  <c r="GR36" i="22"/>
  <c r="GV36" i="22"/>
  <c r="GZ36" i="22"/>
  <c r="HD36" i="22"/>
  <c r="HH36" i="22"/>
  <c r="HL36" i="22"/>
  <c r="HP36" i="22"/>
  <c r="HT36" i="22"/>
  <c r="HX36" i="22"/>
  <c r="IB36" i="22"/>
  <c r="IF36" i="22"/>
  <c r="IJ36" i="22"/>
  <c r="IN36" i="22"/>
  <c r="IR36" i="22"/>
  <c r="IV36" i="22"/>
  <c r="IZ36" i="22"/>
  <c r="JD36" i="22"/>
  <c r="JH36" i="22"/>
  <c r="JL36" i="22"/>
  <c r="JP36" i="22"/>
  <c r="JT36" i="22"/>
  <c r="JX36" i="22"/>
  <c r="KB36" i="22"/>
  <c r="KF36" i="22"/>
  <c r="M36" i="22"/>
  <c r="T33" i="22"/>
  <c r="X33" i="22"/>
  <c r="AB33" i="22"/>
  <c r="AF33" i="22"/>
  <c r="AJ33" i="22"/>
  <c r="AN33" i="22"/>
  <c r="AR33" i="22"/>
  <c r="AV33" i="22"/>
  <c r="AZ33" i="22"/>
  <c r="BD33" i="22"/>
  <c r="BH33" i="22"/>
  <c r="BL33" i="22"/>
  <c r="BP33" i="22"/>
  <c r="BT33" i="22"/>
  <c r="BX33" i="22"/>
  <c r="CB33" i="22"/>
  <c r="CF33" i="22"/>
  <c r="CJ33" i="22"/>
  <c r="CN33" i="22"/>
  <c r="CR33" i="22"/>
  <c r="CV33" i="22"/>
  <c r="CZ33" i="22"/>
  <c r="DD33" i="22"/>
  <c r="DH33" i="22"/>
  <c r="DL33" i="22"/>
  <c r="DP33" i="22"/>
  <c r="DT33" i="22"/>
  <c r="DX33" i="22"/>
  <c r="EB33" i="22"/>
  <c r="EF33" i="22"/>
  <c r="EJ33" i="22"/>
  <c r="EN33" i="22"/>
  <c r="ER33" i="22"/>
  <c r="EV33" i="22"/>
  <c r="EZ33" i="22"/>
  <c r="FD33" i="22"/>
  <c r="FH33" i="22"/>
  <c r="FL33" i="22"/>
  <c r="FP33" i="22"/>
  <c r="FT33" i="22"/>
  <c r="FX33" i="22"/>
  <c r="GB33" i="22"/>
  <c r="GF33" i="22"/>
  <c r="GJ33" i="22"/>
  <c r="GN33" i="22"/>
  <c r="GR33" i="22"/>
  <c r="GV33" i="22"/>
  <c r="GZ33" i="22"/>
  <c r="HD33" i="22"/>
  <c r="HH33" i="22"/>
  <c r="HL33" i="22"/>
  <c r="HP33" i="22"/>
  <c r="HT33" i="22"/>
  <c r="HX33" i="22"/>
  <c r="IB33" i="22"/>
  <c r="IF33" i="22"/>
  <c r="IJ33" i="22"/>
  <c r="IN33" i="22"/>
  <c r="IR33" i="22"/>
  <c r="IV33" i="22"/>
  <c r="IZ33" i="22"/>
  <c r="JD33" i="22"/>
  <c r="JH33" i="22"/>
  <c r="JL33" i="22"/>
  <c r="JP33" i="22"/>
  <c r="JT33" i="22"/>
  <c r="JX33" i="22"/>
  <c r="KB33" i="22"/>
  <c r="KF33" i="22"/>
  <c r="T32" i="22"/>
  <c r="X32" i="22"/>
  <c r="AB32" i="22"/>
  <c r="AF32" i="22"/>
  <c r="AJ32" i="22"/>
  <c r="AN32" i="22"/>
  <c r="AR32" i="22"/>
  <c r="AV32" i="22"/>
  <c r="AZ32" i="22"/>
  <c r="BD32" i="22"/>
  <c r="BH32" i="22"/>
  <c r="BL32" i="22"/>
  <c r="BP32" i="22"/>
  <c r="BT32" i="22"/>
  <c r="BX32" i="22"/>
  <c r="CB32" i="22"/>
  <c r="CF32" i="22"/>
  <c r="CJ32" i="22"/>
  <c r="CN32" i="22"/>
  <c r="CR32" i="22"/>
  <c r="CV32" i="22"/>
  <c r="CZ32" i="22"/>
  <c r="DD32" i="22"/>
  <c r="DH32" i="22"/>
  <c r="DL32" i="22"/>
  <c r="DP32" i="22"/>
  <c r="DT32" i="22"/>
  <c r="DX32" i="22"/>
  <c r="EB32" i="22"/>
  <c r="EF32" i="22"/>
  <c r="EJ32" i="22"/>
  <c r="EN32" i="22"/>
  <c r="ER32" i="22"/>
  <c r="EV32" i="22"/>
  <c r="EZ32" i="22"/>
  <c r="FD32" i="22"/>
  <c r="FH32" i="22"/>
  <c r="FL32" i="22"/>
  <c r="FP32" i="22"/>
  <c r="FT32" i="22"/>
  <c r="FX32" i="22"/>
  <c r="GB32" i="22"/>
  <c r="GF32" i="22"/>
  <c r="GJ32" i="22"/>
  <c r="GN32" i="22"/>
  <c r="GR32" i="22"/>
  <c r="GV32" i="22"/>
  <c r="GZ32" i="22"/>
  <c r="HD32" i="22"/>
  <c r="HH32" i="22"/>
  <c r="HL32" i="22"/>
  <c r="HP32" i="22"/>
  <c r="HT32" i="22"/>
  <c r="HX32" i="22"/>
  <c r="IB32" i="22"/>
  <c r="IF32" i="22"/>
  <c r="IJ32" i="22"/>
  <c r="IN32" i="22"/>
  <c r="IR32" i="22"/>
  <c r="IV32" i="22"/>
  <c r="IZ32" i="22"/>
  <c r="JD32" i="22"/>
  <c r="JH32" i="22"/>
  <c r="JL32" i="22"/>
  <c r="JP32" i="22"/>
  <c r="JT32" i="22"/>
  <c r="JX32" i="22"/>
  <c r="KB32" i="22"/>
  <c r="KF32" i="22"/>
  <c r="T31" i="22"/>
  <c r="X31" i="22"/>
  <c r="AB31" i="22"/>
  <c r="AF31" i="22"/>
  <c r="AJ31" i="22"/>
  <c r="AN31" i="22"/>
  <c r="AR31" i="22"/>
  <c r="AV31" i="22"/>
  <c r="AZ31" i="22"/>
  <c r="BD31" i="22"/>
  <c r="BH31" i="22"/>
  <c r="BL31" i="22"/>
  <c r="BP31" i="22"/>
  <c r="BT31" i="22"/>
  <c r="BX31" i="22"/>
  <c r="CB31" i="22"/>
  <c r="CF31" i="22"/>
  <c r="CJ31" i="22"/>
  <c r="CN31" i="22"/>
  <c r="CR31" i="22"/>
  <c r="CV31" i="22"/>
  <c r="CZ31" i="22"/>
  <c r="DD31" i="22"/>
  <c r="DH31" i="22"/>
  <c r="DL31" i="22"/>
  <c r="DP31" i="22"/>
  <c r="DT31" i="22"/>
  <c r="DX31" i="22"/>
  <c r="EB31" i="22"/>
  <c r="EF31" i="22"/>
  <c r="EJ31" i="22"/>
  <c r="EN31" i="22"/>
  <c r="ER31" i="22"/>
  <c r="EV31" i="22"/>
  <c r="EZ31" i="22"/>
  <c r="FD31" i="22"/>
  <c r="FH31" i="22"/>
  <c r="FL31" i="22"/>
  <c r="FP31" i="22"/>
  <c r="FT31" i="22"/>
  <c r="FX31" i="22"/>
  <c r="GB31" i="22"/>
  <c r="GF31" i="22"/>
  <c r="GJ31" i="22"/>
  <c r="GN31" i="22"/>
  <c r="GR31" i="22"/>
  <c r="GV31" i="22"/>
  <c r="GZ31" i="22"/>
  <c r="HD31" i="22"/>
  <c r="HH31" i="22"/>
  <c r="HL31" i="22"/>
  <c r="HP31" i="22"/>
  <c r="HT31" i="22"/>
  <c r="HX31" i="22"/>
  <c r="IB31" i="22"/>
  <c r="IF31" i="22"/>
  <c r="IJ31" i="22"/>
  <c r="IN31" i="22"/>
  <c r="IR31" i="22"/>
  <c r="IV31" i="22"/>
  <c r="IZ31" i="22"/>
  <c r="JD31" i="22"/>
  <c r="JH31" i="22"/>
  <c r="JL31" i="22"/>
  <c r="JP31" i="22"/>
  <c r="JT31" i="22"/>
  <c r="JX31" i="22"/>
  <c r="KB31" i="22"/>
  <c r="KF31" i="22"/>
  <c r="P19" i="22"/>
  <c r="T19" i="22"/>
  <c r="X19" i="22"/>
  <c r="AB19" i="22"/>
  <c r="AF19" i="22"/>
  <c r="AJ19" i="22"/>
  <c r="AN19" i="22"/>
  <c r="AR19" i="22"/>
  <c r="AV19" i="22"/>
  <c r="AZ19" i="22"/>
  <c r="BD19" i="22"/>
  <c r="BH19" i="22"/>
  <c r="BL19" i="22"/>
  <c r="BP19" i="22"/>
  <c r="BT19" i="22"/>
  <c r="BX19" i="22"/>
  <c r="CB19" i="22"/>
  <c r="CF19" i="22"/>
  <c r="CJ19" i="22"/>
  <c r="CN19" i="22"/>
  <c r="CR19" i="22"/>
  <c r="CV19" i="22"/>
  <c r="CZ19" i="22"/>
  <c r="DD19" i="22"/>
  <c r="DH19" i="22"/>
  <c r="DL19" i="22"/>
  <c r="DP19" i="22"/>
  <c r="DT19" i="22"/>
  <c r="DX19" i="22"/>
  <c r="EB19" i="22"/>
  <c r="EF19" i="22"/>
  <c r="EJ19" i="22"/>
  <c r="EN19" i="22"/>
  <c r="ER19" i="22"/>
  <c r="EV19" i="22"/>
  <c r="EZ19" i="22"/>
  <c r="FD19" i="22"/>
  <c r="FH19" i="22"/>
  <c r="FL19" i="22"/>
  <c r="FP19" i="22"/>
  <c r="FT19" i="22"/>
  <c r="FX19" i="22"/>
  <c r="GB19" i="22"/>
  <c r="GF19" i="22"/>
  <c r="GJ19" i="22"/>
  <c r="GN19" i="22"/>
  <c r="GR19" i="22"/>
  <c r="GV19" i="22"/>
  <c r="GZ19" i="22"/>
  <c r="HD19" i="22"/>
  <c r="HH19" i="22"/>
  <c r="HL19" i="22"/>
  <c r="HP19" i="22"/>
  <c r="HT19" i="22"/>
  <c r="HX19" i="22"/>
  <c r="IB19" i="22"/>
  <c r="IF19" i="22"/>
  <c r="IJ19" i="22"/>
  <c r="IN19" i="22"/>
  <c r="IR19" i="22"/>
  <c r="IV19" i="22"/>
  <c r="IZ19" i="22"/>
  <c r="JD19" i="22"/>
  <c r="JH19" i="22"/>
  <c r="JL19" i="22"/>
  <c r="JP19" i="22"/>
  <c r="JT19" i="22"/>
  <c r="JX19" i="22"/>
  <c r="KB19" i="22"/>
  <c r="KF19" i="22"/>
  <c r="M19" i="22"/>
  <c r="P14" i="22"/>
  <c r="T14" i="22"/>
  <c r="X14" i="22"/>
  <c r="AB14" i="22"/>
  <c r="AF14" i="22"/>
  <c r="AJ14" i="22"/>
  <c r="AN14" i="22"/>
  <c r="AR14" i="22"/>
  <c r="AV14" i="22"/>
  <c r="AZ14" i="22"/>
  <c r="BD14" i="22"/>
  <c r="BH14" i="22"/>
  <c r="BL14" i="22"/>
  <c r="BP14" i="22"/>
  <c r="BT14" i="22"/>
  <c r="BX14" i="22"/>
  <c r="CB14" i="22"/>
  <c r="CF14" i="22"/>
  <c r="CJ14" i="22"/>
  <c r="CN14" i="22"/>
  <c r="CR14" i="22"/>
  <c r="CV14" i="22"/>
  <c r="CZ14" i="22"/>
  <c r="DD14" i="22"/>
  <c r="DH14" i="22"/>
  <c r="DL14" i="22"/>
  <c r="DP14" i="22"/>
  <c r="DT14" i="22"/>
  <c r="DX14" i="22"/>
  <c r="EB14" i="22"/>
  <c r="EF14" i="22"/>
  <c r="EJ14" i="22"/>
  <c r="EN14" i="22"/>
  <c r="ER14" i="22"/>
  <c r="EV14" i="22"/>
  <c r="EZ14" i="22"/>
  <c r="FD14" i="22"/>
  <c r="FH14" i="22"/>
  <c r="FL14" i="22"/>
  <c r="FP14" i="22"/>
  <c r="FT14" i="22"/>
  <c r="FX14" i="22"/>
  <c r="GB14" i="22"/>
  <c r="GF14" i="22"/>
  <c r="GJ14" i="22"/>
  <c r="GN14" i="22"/>
  <c r="GR14" i="22"/>
  <c r="GV14" i="22"/>
  <c r="GZ14" i="22"/>
  <c r="HD14" i="22"/>
  <c r="HH14" i="22"/>
  <c r="HL14" i="22"/>
  <c r="HP14" i="22"/>
  <c r="HT14" i="22"/>
  <c r="HX14" i="22"/>
  <c r="IB14" i="22"/>
  <c r="IF14" i="22"/>
  <c r="IJ14" i="22"/>
  <c r="IN14" i="22"/>
  <c r="IR14" i="22"/>
  <c r="IV14" i="22"/>
  <c r="IZ14" i="22"/>
  <c r="JD14" i="22"/>
  <c r="JH14" i="22"/>
  <c r="JL14" i="22"/>
  <c r="JP14" i="22"/>
  <c r="JT14" i="22"/>
  <c r="JX14" i="22"/>
  <c r="KB14" i="22"/>
  <c r="KF14" i="22"/>
  <c r="M14" i="22"/>
  <c r="P15" i="22"/>
  <c r="T15" i="22"/>
  <c r="X15" i="22"/>
  <c r="AB15" i="22"/>
  <c r="AF15" i="22"/>
  <c r="AJ15" i="22"/>
  <c r="AN15" i="22"/>
  <c r="AR15" i="22"/>
  <c r="AV15" i="22"/>
  <c r="AZ15" i="22"/>
  <c r="BD15" i="22"/>
  <c r="BH15" i="22"/>
  <c r="BL15" i="22"/>
  <c r="BP15" i="22"/>
  <c r="BT15" i="22"/>
  <c r="BX15" i="22"/>
  <c r="CB15" i="22"/>
  <c r="CF15" i="22"/>
  <c r="CJ15" i="22"/>
  <c r="CN15" i="22"/>
  <c r="CR15" i="22"/>
  <c r="CV15" i="22"/>
  <c r="CZ15" i="22"/>
  <c r="DD15" i="22"/>
  <c r="DH15" i="22"/>
  <c r="DL15" i="22"/>
  <c r="DP15" i="22"/>
  <c r="DT15" i="22"/>
  <c r="DX15" i="22"/>
  <c r="EB15" i="22"/>
  <c r="EF15" i="22"/>
  <c r="EJ15" i="22"/>
  <c r="EN15" i="22"/>
  <c r="ER15" i="22"/>
  <c r="EV15" i="22"/>
  <c r="EZ15" i="22"/>
  <c r="FD15" i="22"/>
  <c r="FH15" i="22"/>
  <c r="FL15" i="22"/>
  <c r="FP15" i="22"/>
  <c r="FT15" i="22"/>
  <c r="FX15" i="22"/>
  <c r="GB15" i="22"/>
  <c r="GF15" i="22"/>
  <c r="GJ15" i="22"/>
  <c r="GN15" i="22"/>
  <c r="GR15" i="22"/>
  <c r="GV15" i="22"/>
  <c r="GZ15" i="22"/>
  <c r="HD15" i="22"/>
  <c r="HH15" i="22"/>
  <c r="HL15" i="22"/>
  <c r="HP15" i="22"/>
  <c r="HT15" i="22"/>
  <c r="HX15" i="22"/>
  <c r="IB15" i="22"/>
  <c r="IF15" i="22"/>
  <c r="IJ15" i="22"/>
  <c r="IN15" i="22"/>
  <c r="IR15" i="22"/>
  <c r="IV15" i="22"/>
  <c r="IZ15" i="22"/>
  <c r="JD15" i="22"/>
  <c r="JH15" i="22"/>
  <c r="JL15" i="22"/>
  <c r="JP15" i="22"/>
  <c r="JT15" i="22"/>
  <c r="JX15" i="22"/>
  <c r="KB15" i="22"/>
  <c r="KF15" i="22"/>
  <c r="M15" i="22"/>
  <c r="P16" i="22"/>
  <c r="M16" i="22"/>
  <c r="P17" i="22"/>
  <c r="M17" i="22"/>
  <c r="P18" i="22"/>
  <c r="M18" i="22"/>
  <c r="HT78" i="36"/>
  <c r="HT65" i="36"/>
  <c r="HT57" i="36"/>
  <c r="HT49" i="36"/>
  <c r="HT40" i="36"/>
  <c r="HT30" i="36"/>
  <c r="HT19" i="36"/>
  <c r="HT8" i="36"/>
  <c r="FX78" i="36"/>
  <c r="FX65" i="36"/>
  <c r="FX57" i="36"/>
  <c r="FX49" i="36"/>
  <c r="FX40" i="36"/>
  <c r="FX30" i="36"/>
  <c r="FX19" i="36"/>
  <c r="FX8" i="36"/>
  <c r="EB78" i="36"/>
  <c r="EB65" i="36"/>
  <c r="EB57" i="36"/>
  <c r="EB49" i="36"/>
  <c r="EB40" i="36"/>
  <c r="EB30" i="36"/>
  <c r="EB19" i="36"/>
  <c r="EB8" i="36"/>
  <c r="CF78" i="36"/>
  <c r="CF65" i="36"/>
  <c r="CF57" i="36"/>
  <c r="CF49" i="36"/>
  <c r="CF40" i="36"/>
  <c r="CF30" i="36"/>
  <c r="CF19" i="36"/>
  <c r="CF8" i="36"/>
  <c r="AJ78" i="36"/>
  <c r="AJ65" i="36"/>
  <c r="AJ57" i="36"/>
  <c r="AJ49" i="36"/>
  <c r="AJ40" i="36"/>
  <c r="AJ30" i="36"/>
  <c r="AJ19" i="36"/>
  <c r="AJ8" i="36"/>
  <c r="AR65" i="36"/>
  <c r="AV65" i="36"/>
  <c r="AR49" i="36"/>
  <c r="AV49" i="36"/>
  <c r="AR40" i="36"/>
  <c r="AR19" i="36"/>
  <c r="AV19" i="36"/>
  <c r="AR8" i="36"/>
  <c r="AV8" i="36"/>
  <c r="T57" i="36"/>
  <c r="X57" i="36"/>
  <c r="AB57" i="36"/>
  <c r="AF57" i="36"/>
  <c r="T78" i="36"/>
  <c r="X78" i="36"/>
  <c r="AB78" i="36"/>
  <c r="AF78" i="36"/>
  <c r="T65" i="36"/>
  <c r="X65" i="36"/>
  <c r="AB65" i="36"/>
  <c r="AF65" i="36"/>
  <c r="T49" i="36"/>
  <c r="X49" i="36"/>
  <c r="AB49" i="36"/>
  <c r="AF49" i="36"/>
  <c r="T40" i="36"/>
  <c r="X40" i="36"/>
  <c r="AB40" i="36"/>
  <c r="AF40" i="36"/>
  <c r="T30" i="36"/>
  <c r="X30" i="36"/>
  <c r="AB30" i="36"/>
  <c r="AF30" i="36"/>
  <c r="T19" i="36"/>
  <c r="X19" i="36"/>
  <c r="AB19" i="36"/>
  <c r="AF19" i="36"/>
  <c r="T8" i="36"/>
  <c r="X8" i="36"/>
  <c r="AB8" i="36"/>
  <c r="AF8" i="36"/>
  <c r="L78" i="36"/>
  <c r="L65" i="36"/>
  <c r="L57" i="36"/>
  <c r="L49" i="36"/>
  <c r="L40" i="36"/>
  <c r="L30" i="36"/>
  <c r="L19" i="36"/>
  <c r="K11" i="36"/>
  <c r="O11" i="36"/>
  <c r="O15" i="36"/>
  <c r="S15" i="36"/>
  <c r="W15" i="36"/>
  <c r="AA15" i="36"/>
  <c r="AE15" i="36"/>
  <c r="AI15" i="36"/>
  <c r="K16" i="36"/>
  <c r="O16" i="36"/>
  <c r="S16" i="36"/>
  <c r="W16" i="36"/>
  <c r="AA16" i="36"/>
  <c r="AE16" i="36"/>
  <c r="AI16" i="36"/>
  <c r="AM16" i="36"/>
  <c r="AQ16" i="36"/>
  <c r="AU16" i="36"/>
  <c r="AY16" i="36"/>
  <c r="BC16" i="36"/>
  <c r="BG16" i="36"/>
  <c r="BK16" i="36"/>
  <c r="BO16" i="36"/>
  <c r="BS16" i="36"/>
  <c r="BW16" i="36"/>
  <c r="CA16" i="36"/>
  <c r="CE16" i="36"/>
  <c r="CI16" i="36"/>
  <c r="CM16" i="36"/>
  <c r="CQ16" i="36"/>
  <c r="CU16" i="36"/>
  <c r="CY16" i="36"/>
  <c r="DC16" i="36"/>
  <c r="DG16" i="36"/>
  <c r="DK16" i="36"/>
  <c r="DO16" i="36"/>
  <c r="DS16" i="36"/>
  <c r="DW16" i="36"/>
  <c r="EA16" i="36"/>
  <c r="EE16" i="36"/>
  <c r="EI16" i="36"/>
  <c r="EM16" i="36"/>
  <c r="EQ16" i="36"/>
  <c r="EU16" i="36"/>
  <c r="EY16" i="36"/>
  <c r="FC16" i="36"/>
  <c r="FG16" i="36"/>
  <c r="FK16" i="36"/>
  <c r="FO16" i="36"/>
  <c r="FS16" i="36"/>
  <c r="FW16" i="36"/>
  <c r="GA16" i="36"/>
  <c r="GE16" i="36"/>
  <c r="GI16" i="36"/>
  <c r="GM16" i="36"/>
  <c r="GQ16" i="36"/>
  <c r="GU16" i="36"/>
  <c r="GY16" i="36"/>
  <c r="HC16" i="36"/>
  <c r="HG16" i="36"/>
  <c r="HK16" i="36"/>
  <c r="HO16" i="36"/>
  <c r="HS16" i="36"/>
  <c r="HW16" i="36"/>
  <c r="IA16" i="36"/>
  <c r="IE16" i="36"/>
  <c r="II16" i="36"/>
  <c r="IM16" i="36"/>
  <c r="IQ16" i="36"/>
  <c r="IU16" i="36"/>
  <c r="IY16" i="36"/>
  <c r="JC16" i="36"/>
  <c r="JG16" i="36"/>
  <c r="JK16" i="36"/>
  <c r="JO16" i="36"/>
  <c r="JS16" i="36"/>
  <c r="JW16" i="36"/>
  <c r="KA16" i="36"/>
  <c r="KE16" i="36"/>
  <c r="F17" i="36"/>
  <c r="K12" i="36"/>
  <c r="O12" i="36"/>
  <c r="K13" i="36"/>
  <c r="O13" i="36"/>
  <c r="J19" i="36"/>
  <c r="K19" i="36"/>
  <c r="J30" i="36"/>
  <c r="K30" i="36"/>
  <c r="J40" i="36"/>
  <c r="K40" i="36"/>
  <c r="J49" i="36"/>
  <c r="K49" i="36"/>
  <c r="J57" i="36"/>
  <c r="K57" i="36"/>
  <c r="J65" i="36"/>
  <c r="K65" i="36"/>
  <c r="J78" i="36"/>
  <c r="J83" i="36"/>
  <c r="N83" i="36"/>
  <c r="K78" i="36"/>
  <c r="N5" i="36"/>
  <c r="R5" i="36"/>
  <c r="R8" i="36"/>
  <c r="R19" i="36"/>
  <c r="R30" i="36"/>
  <c r="R40" i="36"/>
  <c r="R49" i="36"/>
  <c r="R57" i="36"/>
  <c r="R65" i="36"/>
  <c r="R78" i="36"/>
  <c r="V5" i="36"/>
  <c r="V8" i="36"/>
  <c r="V19" i="36"/>
  <c r="H37" i="36"/>
  <c r="H46" i="36"/>
  <c r="H54" i="36"/>
  <c r="L84" i="36"/>
  <c r="P84" i="36"/>
  <c r="T84" i="36"/>
  <c r="X84" i="36"/>
  <c r="AB84" i="36"/>
  <c r="AF84" i="36"/>
  <c r="AJ84" i="36"/>
  <c r="H85" i="36"/>
  <c r="L85" i="36"/>
  <c r="P85" i="36"/>
  <c r="T85" i="36"/>
  <c r="X85" i="36"/>
  <c r="H86" i="36"/>
  <c r="L86" i="36"/>
  <c r="P86" i="36"/>
  <c r="T86" i="36"/>
  <c r="L80" i="36"/>
  <c r="DZ78" i="36"/>
  <c r="DZ65" i="36"/>
  <c r="DZ57" i="36"/>
  <c r="DZ49" i="36"/>
  <c r="DZ40" i="36"/>
  <c r="DZ30" i="36"/>
  <c r="DZ19" i="36"/>
  <c r="DZ8" i="36"/>
  <c r="CD78" i="36"/>
  <c r="CD65" i="36"/>
  <c r="CD57" i="36"/>
  <c r="CD49" i="36"/>
  <c r="CD40" i="36"/>
  <c r="CD30" i="36"/>
  <c r="CD19" i="36"/>
  <c r="CD8" i="36"/>
  <c r="GQ184" i="22"/>
  <c r="GQ177" i="22"/>
  <c r="EU184" i="22"/>
  <c r="EU177" i="22"/>
  <c r="BC184" i="22"/>
  <c r="BC177" i="22"/>
  <c r="CY184" i="22"/>
  <c r="CY177" i="22"/>
  <c r="KE5" i="22"/>
  <c r="S70" i="22"/>
  <c r="X1" i="46"/>
  <c r="S187" i="46"/>
  <c r="J80" i="36"/>
  <c r="J81" i="36"/>
  <c r="J82" i="36"/>
  <c r="AA181" i="46"/>
  <c r="Y181" i="46"/>
  <c r="U182" i="46"/>
  <c r="KK179" i="46"/>
  <c r="I211" i="46"/>
  <c r="K68" i="46"/>
  <c r="O10" i="46"/>
  <c r="O11" i="46"/>
  <c r="M11" i="46"/>
  <c r="O12" i="46"/>
  <c r="M12" i="46"/>
  <c r="O13" i="46"/>
  <c r="M13" i="46"/>
  <c r="O14" i="46"/>
  <c r="M14" i="46"/>
  <c r="O15" i="46"/>
  <c r="M15" i="46"/>
  <c r="O16" i="46"/>
  <c r="M16" i="46"/>
  <c r="O17" i="46"/>
  <c r="M17" i="46"/>
  <c r="O18" i="46"/>
  <c r="M18" i="46"/>
  <c r="O19" i="46"/>
  <c r="M19" i="46"/>
  <c r="O20" i="46"/>
  <c r="M20" i="46"/>
  <c r="O21" i="46"/>
  <c r="M21" i="46"/>
  <c r="O22" i="46"/>
  <c r="M22" i="46"/>
  <c r="O23" i="46"/>
  <c r="M23" i="46"/>
  <c r="O24" i="46"/>
  <c r="M24" i="46"/>
  <c r="O25" i="46"/>
  <c r="M25" i="46"/>
  <c r="O26" i="46"/>
  <c r="M26" i="46"/>
  <c r="O27" i="46"/>
  <c r="M27" i="46"/>
  <c r="O28" i="46"/>
  <c r="M28" i="46"/>
  <c r="O31" i="46"/>
  <c r="M31" i="46"/>
  <c r="O32" i="46"/>
  <c r="M32" i="46"/>
  <c r="O33" i="46"/>
  <c r="M33" i="46"/>
  <c r="O36" i="46"/>
  <c r="M36" i="46"/>
  <c r="O37" i="46"/>
  <c r="M37" i="46"/>
  <c r="O38" i="46"/>
  <c r="M38" i="46"/>
  <c r="O39" i="46"/>
  <c r="M39" i="46"/>
  <c r="O40" i="46"/>
  <c r="M40" i="46"/>
  <c r="O41" i="46"/>
  <c r="M41" i="46"/>
  <c r="O42" i="46"/>
  <c r="M42" i="46"/>
  <c r="O43" i="46"/>
  <c r="M43" i="46"/>
  <c r="O44" i="46"/>
  <c r="M44" i="46"/>
  <c r="O45" i="46"/>
  <c r="M45" i="46"/>
  <c r="O46" i="46"/>
  <c r="M46" i="46"/>
  <c r="O47" i="46"/>
  <c r="M47" i="46"/>
  <c r="O48" i="46"/>
  <c r="M48" i="46"/>
  <c r="O49" i="46"/>
  <c r="M49" i="46"/>
  <c r="O50" i="46"/>
  <c r="M50" i="46"/>
  <c r="O51" i="46"/>
  <c r="M51" i="46"/>
  <c r="O52" i="46"/>
  <c r="M52" i="46"/>
  <c r="O53" i="46"/>
  <c r="M53" i="46"/>
  <c r="O54" i="46"/>
  <c r="M54" i="46"/>
  <c r="O55" i="46"/>
  <c r="M55" i="46"/>
  <c r="O56" i="46"/>
  <c r="M56" i="46"/>
  <c r="O57" i="46"/>
  <c r="M57" i="46"/>
  <c r="O60" i="46"/>
  <c r="M60" i="46"/>
  <c r="O61" i="46"/>
  <c r="M61" i="46"/>
  <c r="O62" i="46"/>
  <c r="M62" i="46"/>
  <c r="O63" i="46"/>
  <c r="M63" i="46"/>
  <c r="O64" i="46"/>
  <c r="M64" i="46"/>
  <c r="O65" i="46"/>
  <c r="M65" i="46"/>
  <c r="K78" i="46"/>
  <c r="O72" i="46"/>
  <c r="M72" i="46"/>
  <c r="O73" i="46"/>
  <c r="M73" i="46"/>
  <c r="O74" i="46"/>
  <c r="M74" i="46"/>
  <c r="O75" i="46"/>
  <c r="M75" i="46"/>
  <c r="O76" i="46"/>
  <c r="M76" i="46"/>
  <c r="K175" i="46"/>
  <c r="O82" i="46"/>
  <c r="M82" i="46"/>
  <c r="S83" i="46"/>
  <c r="Q83" i="46"/>
  <c r="O84" i="46"/>
  <c r="M84" i="46"/>
  <c r="S85" i="46"/>
  <c r="Q85" i="46"/>
  <c r="O86" i="46"/>
  <c r="M86" i="46"/>
  <c r="O87" i="46"/>
  <c r="M87" i="46"/>
  <c r="O88" i="46"/>
  <c r="M88" i="46"/>
  <c r="S89" i="46"/>
  <c r="Q89" i="46"/>
  <c r="O90" i="46"/>
  <c r="M90" i="46"/>
  <c r="O91" i="46"/>
  <c r="M91" i="46"/>
  <c r="O92" i="46"/>
  <c r="M92" i="46"/>
  <c r="O93" i="46"/>
  <c r="M93" i="46"/>
  <c r="O94" i="46"/>
  <c r="M94" i="46"/>
  <c r="O95" i="46"/>
  <c r="M95" i="46"/>
  <c r="O96" i="46"/>
  <c r="M96" i="46"/>
  <c r="O97" i="46"/>
  <c r="M97" i="46"/>
  <c r="O98" i="46"/>
  <c r="M98" i="46"/>
  <c r="O99" i="46"/>
  <c r="M99" i="46"/>
  <c r="O100" i="46"/>
  <c r="M100" i="46"/>
  <c r="O101" i="46"/>
  <c r="M101" i="46"/>
  <c r="O102" i="46"/>
  <c r="M102" i="46"/>
  <c r="O103" i="46"/>
  <c r="M103" i="46"/>
  <c r="O104" i="46"/>
  <c r="M104" i="46"/>
  <c r="S105" i="46"/>
  <c r="Q105" i="46"/>
  <c r="O106" i="46"/>
  <c r="M106" i="46"/>
  <c r="O107" i="46"/>
  <c r="M107" i="46"/>
  <c r="O108" i="46"/>
  <c r="M108" i="46"/>
  <c r="S109" i="46"/>
  <c r="Q109" i="46"/>
  <c r="O110" i="46"/>
  <c r="M110" i="46"/>
  <c r="O111" i="46"/>
  <c r="M111" i="46"/>
  <c r="O112" i="46"/>
  <c r="M112" i="46"/>
  <c r="O113" i="46"/>
  <c r="M113" i="46"/>
  <c r="O114" i="46"/>
  <c r="M114" i="46"/>
  <c r="O115" i="46"/>
  <c r="M115" i="46"/>
  <c r="O116" i="46"/>
  <c r="M116" i="46"/>
  <c r="O117" i="46"/>
  <c r="M117" i="46"/>
  <c r="O118" i="46"/>
  <c r="M118" i="46"/>
  <c r="O119" i="46"/>
  <c r="M119" i="46"/>
  <c r="O120" i="46"/>
  <c r="M120" i="46"/>
  <c r="O121" i="46"/>
  <c r="M121" i="46"/>
  <c r="O122" i="46"/>
  <c r="M122" i="46"/>
  <c r="O123" i="46"/>
  <c r="M123" i="46"/>
  <c r="O124" i="46"/>
  <c r="M124" i="46"/>
  <c r="O125" i="46"/>
  <c r="M125" i="46"/>
  <c r="O126" i="46"/>
  <c r="M126" i="46"/>
  <c r="O127" i="46"/>
  <c r="M127" i="46"/>
  <c r="O128" i="46"/>
  <c r="M128" i="46"/>
  <c r="O129" i="46"/>
  <c r="M129" i="46"/>
  <c r="O130" i="46"/>
  <c r="M130" i="46"/>
  <c r="O131" i="46"/>
  <c r="M131" i="46"/>
  <c r="S132" i="46"/>
  <c r="Q132" i="46"/>
  <c r="O133" i="46"/>
  <c r="M133" i="46"/>
  <c r="O134" i="46"/>
  <c r="M134" i="46"/>
  <c r="O135" i="46"/>
  <c r="M135" i="46"/>
  <c r="O136" i="46"/>
  <c r="M136" i="46"/>
  <c r="O137" i="46"/>
  <c r="M137" i="46"/>
  <c r="O138" i="46"/>
  <c r="M138" i="46"/>
  <c r="O139" i="46"/>
  <c r="M139" i="46"/>
  <c r="O140" i="46"/>
  <c r="M140" i="46"/>
  <c r="O141" i="46"/>
  <c r="M141" i="46"/>
  <c r="O142" i="46"/>
  <c r="M142" i="46"/>
  <c r="O143" i="46"/>
  <c r="M143" i="46"/>
  <c r="O144" i="46"/>
  <c r="M144" i="46"/>
  <c r="O145" i="46"/>
  <c r="M145" i="46"/>
  <c r="O146" i="46"/>
  <c r="M146" i="46"/>
  <c r="O147" i="46"/>
  <c r="M147" i="46"/>
  <c r="O148" i="46"/>
  <c r="M148" i="46"/>
  <c r="O149" i="46"/>
  <c r="M149" i="46"/>
  <c r="O150" i="46"/>
  <c r="M150" i="46"/>
  <c r="O151" i="46"/>
  <c r="M151" i="46"/>
  <c r="O152" i="46"/>
  <c r="M152" i="46"/>
  <c r="O153" i="46"/>
  <c r="M153" i="46"/>
  <c r="O154" i="46"/>
  <c r="M154" i="46"/>
  <c r="O155" i="46"/>
  <c r="M155" i="46"/>
  <c r="O156" i="46"/>
  <c r="M156" i="46"/>
  <c r="O157" i="46"/>
  <c r="M157" i="46"/>
  <c r="O158" i="46"/>
  <c r="M158" i="46"/>
  <c r="O159" i="46"/>
  <c r="M159" i="46"/>
  <c r="O160" i="46"/>
  <c r="M160" i="46"/>
  <c r="O161" i="46"/>
  <c r="M161" i="46"/>
  <c r="O162" i="46"/>
  <c r="M162" i="46"/>
  <c r="O163" i="46"/>
  <c r="M163" i="46"/>
  <c r="O164" i="46"/>
  <c r="M164" i="46"/>
  <c r="O165" i="46"/>
  <c r="M165" i="46"/>
  <c r="O166" i="46"/>
  <c r="M166" i="46"/>
  <c r="O167" i="46"/>
  <c r="M167" i="46"/>
  <c r="O168" i="46"/>
  <c r="M168" i="46"/>
  <c r="O169" i="46"/>
  <c r="M169" i="46"/>
  <c r="O170" i="46"/>
  <c r="M170" i="46"/>
  <c r="O171" i="46"/>
  <c r="M171" i="46"/>
  <c r="O172" i="46"/>
  <c r="M172" i="46"/>
  <c r="O173" i="46"/>
  <c r="M173" i="46"/>
  <c r="O174" i="46"/>
  <c r="M174" i="46"/>
  <c r="K192" i="46"/>
  <c r="O186" i="46"/>
  <c r="M186" i="46"/>
  <c r="M187" i="46"/>
  <c r="M188" i="46"/>
  <c r="O189" i="46"/>
  <c r="M189" i="46"/>
  <c r="O190" i="46"/>
  <c r="M190" i="46"/>
  <c r="O191" i="46"/>
  <c r="M191" i="46"/>
  <c r="K205" i="46"/>
  <c r="O196" i="46"/>
  <c r="M196" i="46"/>
  <c r="O197" i="46"/>
  <c r="M197" i="46"/>
  <c r="O198" i="46"/>
  <c r="M198" i="46"/>
  <c r="O199" i="46"/>
  <c r="M199" i="46"/>
  <c r="O200" i="46"/>
  <c r="M200" i="46"/>
  <c r="O201" i="46"/>
  <c r="M201" i="46"/>
  <c r="O202" i="46"/>
  <c r="M202" i="46"/>
  <c r="O203" i="46"/>
  <c r="M203" i="46"/>
  <c r="O204" i="46"/>
  <c r="M204" i="46"/>
  <c r="G8" i="42"/>
  <c r="L12" i="8"/>
  <c r="M12" i="8"/>
  <c r="H8" i="42"/>
  <c r="F17" i="8"/>
  <c r="G16" i="8"/>
  <c r="K68" i="22"/>
  <c r="O196" i="22"/>
  <c r="Q196" i="22"/>
  <c r="M196" i="22"/>
  <c r="O197" i="22"/>
  <c r="Q197" i="22"/>
  <c r="M197" i="22"/>
  <c r="J14" i="36"/>
  <c r="J13" i="36"/>
  <c r="J12" i="36"/>
  <c r="J11" i="36"/>
  <c r="J60" i="36"/>
  <c r="L60" i="36"/>
  <c r="J61" i="36"/>
  <c r="L61" i="36"/>
  <c r="J62" i="36"/>
  <c r="L62" i="36"/>
  <c r="J52" i="36"/>
  <c r="L52" i="36"/>
  <c r="J53" i="36"/>
  <c r="L53" i="36"/>
  <c r="J43" i="36"/>
  <c r="L43" i="36"/>
  <c r="J44" i="36"/>
  <c r="L44" i="36"/>
  <c r="J45" i="36"/>
  <c r="L45" i="36"/>
  <c r="J68" i="36"/>
  <c r="L68" i="36"/>
  <c r="J69" i="36"/>
  <c r="L69" i="36"/>
  <c r="J70" i="36"/>
  <c r="L70" i="36"/>
  <c r="J71" i="36"/>
  <c r="L71" i="36"/>
  <c r="J72" i="36"/>
  <c r="L72" i="36"/>
  <c r="J73" i="36"/>
  <c r="L73" i="36"/>
  <c r="J74" i="36"/>
  <c r="L74" i="36"/>
  <c r="J75" i="36"/>
  <c r="L75" i="36"/>
  <c r="J67" i="36"/>
  <c r="L67" i="36"/>
  <c r="J59" i="36"/>
  <c r="L59" i="36"/>
  <c r="J42" i="36"/>
  <c r="L42" i="36"/>
  <c r="J33" i="36"/>
  <c r="L33" i="36"/>
  <c r="J34" i="36"/>
  <c r="L34" i="36"/>
  <c r="J35" i="36"/>
  <c r="L35" i="36"/>
  <c r="J36" i="36"/>
  <c r="L36" i="36"/>
  <c r="J26" i="36"/>
  <c r="L26" i="36"/>
  <c r="J22" i="36"/>
  <c r="L22" i="36"/>
  <c r="J23" i="36"/>
  <c r="L23" i="36"/>
  <c r="J24" i="36"/>
  <c r="L24" i="36"/>
  <c r="J25" i="36"/>
  <c r="L25" i="36"/>
  <c r="J10" i="36"/>
  <c r="L10" i="36"/>
  <c r="J51" i="36"/>
  <c r="L51" i="36"/>
  <c r="J32" i="36"/>
  <c r="L32" i="36"/>
  <c r="J21" i="36"/>
  <c r="L21" i="36"/>
  <c r="KG3" i="22"/>
  <c r="KE3" i="22"/>
  <c r="KE2" i="22"/>
  <c r="KD2" i="36"/>
  <c r="S12" i="36"/>
  <c r="W14" i="36"/>
  <c r="S13" i="36"/>
  <c r="S11" i="36"/>
  <c r="AE62" i="36"/>
  <c r="AI60" i="36"/>
  <c r="AA61" i="36"/>
  <c r="KE59" i="36"/>
  <c r="HO59" i="36"/>
  <c r="GA59" i="36"/>
  <c r="FC59" i="36"/>
  <c r="DW59" i="36"/>
  <c r="CQ59" i="36"/>
  <c r="AA53" i="36"/>
  <c r="AI52" i="36"/>
  <c r="JW51" i="36"/>
  <c r="II51" i="36"/>
  <c r="GM51" i="36"/>
  <c r="EQ51" i="36"/>
  <c r="AE45" i="36"/>
  <c r="AI43" i="36"/>
  <c r="AM44" i="36"/>
  <c r="JS42" i="36"/>
  <c r="HW42" i="36"/>
  <c r="FW42" i="36"/>
  <c r="EE42" i="36"/>
  <c r="CI42" i="36"/>
  <c r="AY70" i="36"/>
  <c r="AA73" i="36"/>
  <c r="AM74" i="36"/>
  <c r="BK72" i="36"/>
  <c r="W69" i="36"/>
  <c r="AQ75" i="36"/>
  <c r="AE71" i="36"/>
  <c r="AI68" i="36"/>
  <c r="AY34" i="36"/>
  <c r="AI33" i="36"/>
  <c r="AY35" i="36"/>
  <c r="AQ36" i="36"/>
  <c r="JK32" i="36"/>
  <c r="II32" i="36"/>
  <c r="GM32" i="36"/>
  <c r="EQ32" i="36"/>
  <c r="BS32" i="36"/>
  <c r="AQ26" i="36"/>
  <c r="AE25" i="36"/>
  <c r="AE24" i="36"/>
  <c r="AM23" i="36"/>
  <c r="AI22" i="36"/>
  <c r="Q205" i="22"/>
  <c r="M205" i="22"/>
  <c r="O12" i="8"/>
  <c r="P12" i="8"/>
  <c r="I8" i="42"/>
  <c r="O205" i="22"/>
  <c r="R12" i="8"/>
  <c r="S12" i="8"/>
  <c r="J8" i="42"/>
  <c r="E10" i="42"/>
  <c r="F10" i="42"/>
  <c r="E41" i="42"/>
  <c r="G48" i="42"/>
  <c r="L15" i="8"/>
  <c r="M15" i="8"/>
  <c r="U6" i="31"/>
  <c r="JV5" i="36"/>
  <c r="JV3" i="36"/>
  <c r="JZ5" i="36"/>
  <c r="JZ3" i="36"/>
  <c r="JN5" i="36"/>
  <c r="JN3" i="36"/>
  <c r="JR5" i="36"/>
  <c r="JR3" i="36"/>
  <c r="AD5" i="36"/>
  <c r="AH5" i="36"/>
  <c r="AH3" i="36"/>
  <c r="K27" i="36"/>
  <c r="O27" i="36"/>
  <c r="S27" i="36"/>
  <c r="X197" i="22"/>
  <c r="X198" i="22"/>
  <c r="JT196" i="22"/>
  <c r="W70" i="22"/>
  <c r="JW5" i="22"/>
  <c r="KA5" i="22"/>
  <c r="JO5" i="22"/>
  <c r="JS5" i="22"/>
  <c r="T18" i="22"/>
  <c r="T17" i="22"/>
  <c r="T16" i="22"/>
  <c r="AM15" i="36"/>
  <c r="AQ15" i="36"/>
  <c r="AU15" i="36"/>
  <c r="AY15" i="36"/>
  <c r="BC15" i="36"/>
  <c r="BG15" i="36"/>
  <c r="BK15" i="36"/>
  <c r="BO15" i="36"/>
  <c r="BS15" i="36"/>
  <c r="BW15" i="36"/>
  <c r="CA15" i="36"/>
  <c r="CE15" i="36"/>
  <c r="CI15" i="36"/>
  <c r="CM15" i="36"/>
  <c r="CQ15" i="36"/>
  <c r="CU15" i="36"/>
  <c r="CY15" i="36"/>
  <c r="DC15" i="36"/>
  <c r="DG15" i="36"/>
  <c r="DK15" i="36"/>
  <c r="DO15" i="36"/>
  <c r="DS15" i="36"/>
  <c r="DW15" i="36"/>
  <c r="EA15" i="36"/>
  <c r="EE15" i="36"/>
  <c r="EI15" i="36"/>
  <c r="EM15" i="36"/>
  <c r="EQ15" i="36"/>
  <c r="EU15" i="36"/>
  <c r="EY15" i="36"/>
  <c r="FC15" i="36"/>
  <c r="FG15" i="36"/>
  <c r="FK15" i="36"/>
  <c r="FO15" i="36"/>
  <c r="FS15" i="36"/>
  <c r="FW15" i="36"/>
  <c r="GA15" i="36"/>
  <c r="GE15" i="36"/>
  <c r="GI15" i="36"/>
  <c r="GM15" i="36"/>
  <c r="GQ15" i="36"/>
  <c r="GU15" i="36"/>
  <c r="GY15" i="36"/>
  <c r="HC15" i="36"/>
  <c r="HG15" i="36"/>
  <c r="HK15" i="36"/>
  <c r="HO15" i="36"/>
  <c r="HS15" i="36"/>
  <c r="HW15" i="36"/>
  <c r="IA15" i="36"/>
  <c r="IE15" i="36"/>
  <c r="II15" i="36"/>
  <c r="IM15" i="36"/>
  <c r="IQ15" i="36"/>
  <c r="IU15" i="36"/>
  <c r="IY15" i="36"/>
  <c r="JC15" i="36"/>
  <c r="JG15" i="36"/>
  <c r="JK15" i="36"/>
  <c r="JO15" i="36"/>
  <c r="JS15" i="36"/>
  <c r="JW15" i="36"/>
  <c r="KA15" i="36"/>
  <c r="KE15" i="36"/>
  <c r="L83" i="36"/>
  <c r="P83" i="36"/>
  <c r="T83" i="36"/>
  <c r="L82" i="36"/>
  <c r="P82" i="36"/>
  <c r="T82" i="36"/>
  <c r="X82" i="36"/>
  <c r="AB82" i="36"/>
  <c r="AF82" i="36"/>
  <c r="AJ82" i="36"/>
  <c r="AN82" i="36"/>
  <c r="JK5" i="22"/>
  <c r="JG5" i="22"/>
  <c r="JC5" i="22"/>
  <c r="IY5" i="22"/>
  <c r="IU5" i="22"/>
  <c r="IQ5" i="22"/>
  <c r="IM5" i="22"/>
  <c r="P80" i="36"/>
  <c r="L37" i="36"/>
  <c r="X83" i="36"/>
  <c r="AB83" i="36"/>
  <c r="AF83" i="36"/>
  <c r="AJ83" i="36"/>
  <c r="T80" i="36"/>
  <c r="X80" i="36"/>
  <c r="AB85" i="36"/>
  <c r="AF85" i="36"/>
  <c r="AJ85" i="36"/>
  <c r="X86" i="36"/>
  <c r="AB86" i="36"/>
  <c r="AF86" i="36"/>
  <c r="AJ86" i="36"/>
  <c r="AN86" i="36"/>
  <c r="L54" i="36"/>
  <c r="L46" i="36"/>
  <c r="L15" i="36"/>
  <c r="L16" i="36"/>
  <c r="AN83" i="36"/>
  <c r="AN84" i="36"/>
  <c r="AR78" i="36"/>
  <c r="AN85" i="36"/>
  <c r="AZ65" i="36"/>
  <c r="AR57" i="36"/>
  <c r="AZ49" i="36"/>
  <c r="AV40" i="36"/>
  <c r="AR30" i="36"/>
  <c r="AZ19" i="36"/>
  <c r="AZ8" i="36"/>
  <c r="J86" i="36"/>
  <c r="N86" i="36"/>
  <c r="R86" i="36"/>
  <c r="J37" i="36"/>
  <c r="N37" i="36"/>
  <c r="R37" i="36"/>
  <c r="J85" i="36"/>
  <c r="N85" i="36"/>
  <c r="R85" i="36"/>
  <c r="J46" i="36"/>
  <c r="N46" i="36"/>
  <c r="R46" i="36"/>
  <c r="J84" i="36"/>
  <c r="N84" i="36"/>
  <c r="J54" i="36"/>
  <c r="N54" i="36"/>
  <c r="R54" i="36"/>
  <c r="V57" i="36"/>
  <c r="V49" i="36"/>
  <c r="V30" i="36"/>
  <c r="V78" i="36"/>
  <c r="V40" i="36"/>
  <c r="R84" i="36"/>
  <c r="V65" i="36"/>
  <c r="R83" i="36"/>
  <c r="O5" i="22"/>
  <c r="J13" i="8"/>
  <c r="AB1" i="46"/>
  <c r="W180" i="46"/>
  <c r="Y180" i="46"/>
  <c r="W179" i="46"/>
  <c r="W187" i="46"/>
  <c r="W201" i="46"/>
  <c r="W214" i="46"/>
  <c r="KD82" i="36"/>
  <c r="KD81" i="36"/>
  <c r="KD80" i="36"/>
  <c r="B38" i="1"/>
  <c r="B36" i="48"/>
  <c r="C9" i="49"/>
  <c r="S204" i="46"/>
  <c r="Q204" i="46"/>
  <c r="S203" i="46"/>
  <c r="Q203" i="46"/>
  <c r="S202" i="46"/>
  <c r="Q202" i="46"/>
  <c r="S201" i="46"/>
  <c r="KI201" i="46"/>
  <c r="Q201" i="46"/>
  <c r="S200" i="46"/>
  <c r="Q200" i="46"/>
  <c r="S199" i="46"/>
  <c r="Q199" i="46"/>
  <c r="S198" i="46"/>
  <c r="Q198" i="46"/>
  <c r="S197" i="46"/>
  <c r="Q197" i="46"/>
  <c r="M205" i="46"/>
  <c r="O205" i="46"/>
  <c r="S196" i="46"/>
  <c r="S191" i="46"/>
  <c r="Q191" i="46"/>
  <c r="S190" i="46"/>
  <c r="Q190" i="46"/>
  <c r="S189" i="46"/>
  <c r="Q189" i="46"/>
  <c r="Q188" i="46"/>
  <c r="Q187" i="46"/>
  <c r="M192" i="46"/>
  <c r="O192" i="46"/>
  <c r="S186" i="46"/>
  <c r="Q186" i="46"/>
  <c r="S174" i="46"/>
  <c r="Q174" i="46"/>
  <c r="S173" i="46"/>
  <c r="Q173" i="46"/>
  <c r="S172" i="46"/>
  <c r="Q172" i="46"/>
  <c r="S171" i="46"/>
  <c r="Q171" i="46"/>
  <c r="S170" i="46"/>
  <c r="Q170" i="46"/>
  <c r="S169" i="46"/>
  <c r="Q169" i="46"/>
  <c r="S168" i="46"/>
  <c r="Q168" i="46"/>
  <c r="S167" i="46"/>
  <c r="Q167" i="46"/>
  <c r="S166" i="46"/>
  <c r="Q166" i="46"/>
  <c r="S165" i="46"/>
  <c r="Q165" i="46"/>
  <c r="S164" i="46"/>
  <c r="Q164" i="46"/>
  <c r="S163" i="46"/>
  <c r="Q163" i="46"/>
  <c r="S162" i="46"/>
  <c r="Q162" i="46"/>
  <c r="S161" i="46"/>
  <c r="Q161" i="46"/>
  <c r="S160" i="46"/>
  <c r="Q160" i="46"/>
  <c r="S159" i="46"/>
  <c r="Q159" i="46"/>
  <c r="S158" i="46"/>
  <c r="Q158" i="46"/>
  <c r="S157" i="46"/>
  <c r="Q157" i="46"/>
  <c r="S156" i="46"/>
  <c r="Q156" i="46"/>
  <c r="S155" i="46"/>
  <c r="Q155" i="46"/>
  <c r="S154" i="46"/>
  <c r="Q154" i="46"/>
  <c r="S153" i="46"/>
  <c r="Q153" i="46"/>
  <c r="S152" i="46"/>
  <c r="Q152" i="46"/>
  <c r="S151" i="46"/>
  <c r="Q151" i="46"/>
  <c r="S150" i="46"/>
  <c r="Q150" i="46"/>
  <c r="S149" i="46"/>
  <c r="Q149" i="46"/>
  <c r="S148" i="46"/>
  <c r="Q148" i="46"/>
  <c r="S147" i="46"/>
  <c r="Q147" i="46"/>
  <c r="S146" i="46"/>
  <c r="Q146" i="46"/>
  <c r="S145" i="46"/>
  <c r="Q145" i="46"/>
  <c r="S144" i="46"/>
  <c r="Q144" i="46"/>
  <c r="S143" i="46"/>
  <c r="Q143" i="46"/>
  <c r="S142" i="46"/>
  <c r="Q142" i="46"/>
  <c r="S141" i="46"/>
  <c r="Q141" i="46"/>
  <c r="S140" i="46"/>
  <c r="Q140" i="46"/>
  <c r="S139" i="46"/>
  <c r="Q139" i="46"/>
  <c r="S138" i="46"/>
  <c r="Q138" i="46"/>
  <c r="S137" i="46"/>
  <c r="Q137" i="46"/>
  <c r="S136" i="46"/>
  <c r="Q136" i="46"/>
  <c r="S135" i="46"/>
  <c r="Q135" i="46"/>
  <c r="S134" i="46"/>
  <c r="Q134" i="46"/>
  <c r="S133" i="46"/>
  <c r="Q133" i="46"/>
  <c r="W132" i="46"/>
  <c r="U132" i="46"/>
  <c r="S131" i="46"/>
  <c r="Q131" i="46"/>
  <c r="S130" i="46"/>
  <c r="Q130" i="46"/>
  <c r="S129" i="46"/>
  <c r="Q129" i="46"/>
  <c r="S128" i="46"/>
  <c r="Q128" i="46"/>
  <c r="S127" i="46"/>
  <c r="Q127" i="46"/>
  <c r="S126" i="46"/>
  <c r="Q126" i="46"/>
  <c r="S125" i="46"/>
  <c r="Q125" i="46"/>
  <c r="S124" i="46"/>
  <c r="Q124" i="46"/>
  <c r="S123" i="46"/>
  <c r="Q123" i="46"/>
  <c r="S122" i="46"/>
  <c r="Q122" i="46"/>
  <c r="S121" i="46"/>
  <c r="Q121" i="46"/>
  <c r="S120" i="46"/>
  <c r="Q120" i="46"/>
  <c r="S119" i="46"/>
  <c r="Q119" i="46"/>
  <c r="S118" i="46"/>
  <c r="Q118" i="46"/>
  <c r="S117" i="46"/>
  <c r="Q117" i="46"/>
  <c r="S116" i="46"/>
  <c r="Q116" i="46"/>
  <c r="S115" i="46"/>
  <c r="Q115" i="46"/>
  <c r="S114" i="46"/>
  <c r="Q114" i="46"/>
  <c r="S113" i="46"/>
  <c r="Q113" i="46"/>
  <c r="S112" i="46"/>
  <c r="Q112" i="46"/>
  <c r="S111" i="46"/>
  <c r="Q111" i="46"/>
  <c r="S110" i="46"/>
  <c r="Q110" i="46"/>
  <c r="W109" i="46"/>
  <c r="U109" i="46"/>
  <c r="S108" i="46"/>
  <c r="Q108" i="46"/>
  <c r="S107" i="46"/>
  <c r="Q107" i="46"/>
  <c r="S106" i="46"/>
  <c r="Q106" i="46"/>
  <c r="W105" i="46"/>
  <c r="U105" i="46"/>
  <c r="S104" i="46"/>
  <c r="Q104" i="46"/>
  <c r="S103" i="46"/>
  <c r="Q103" i="46"/>
  <c r="S102" i="46"/>
  <c r="Q102" i="46"/>
  <c r="S101" i="46"/>
  <c r="Q101" i="46"/>
  <c r="S100" i="46"/>
  <c r="Q100" i="46"/>
  <c r="S99" i="46"/>
  <c r="Q99" i="46"/>
  <c r="S98" i="46"/>
  <c r="Q98" i="46"/>
  <c r="S97" i="46"/>
  <c r="Q97" i="46"/>
  <c r="S96" i="46"/>
  <c r="Q96" i="46"/>
  <c r="S95" i="46"/>
  <c r="Q95" i="46"/>
  <c r="S94" i="46"/>
  <c r="Q94" i="46"/>
  <c r="S93" i="46"/>
  <c r="Q93" i="46"/>
  <c r="S92" i="46"/>
  <c r="Q92" i="46"/>
  <c r="S91" i="46"/>
  <c r="Q91" i="46"/>
  <c r="S90" i="46"/>
  <c r="Q90" i="46"/>
  <c r="W89" i="46"/>
  <c r="U89" i="46"/>
  <c r="S88" i="46"/>
  <c r="Q88" i="46"/>
  <c r="S87" i="46"/>
  <c r="Q87" i="46"/>
  <c r="S86" i="46"/>
  <c r="Q86" i="46"/>
  <c r="W85" i="46"/>
  <c r="U85" i="46"/>
  <c r="S84" i="46"/>
  <c r="Q84" i="46"/>
  <c r="W83" i="46"/>
  <c r="U83" i="46"/>
  <c r="M175" i="46"/>
  <c r="O175" i="46"/>
  <c r="S82" i="46"/>
  <c r="Q82" i="46"/>
  <c r="S76" i="46"/>
  <c r="Q76" i="46"/>
  <c r="S75" i="46"/>
  <c r="Q75" i="46"/>
  <c r="S74" i="46"/>
  <c r="Q74" i="46"/>
  <c r="S73" i="46"/>
  <c r="Q73" i="46"/>
  <c r="M78" i="46"/>
  <c r="O78" i="46"/>
  <c r="S72" i="46"/>
  <c r="Q72" i="46"/>
  <c r="S65" i="46"/>
  <c r="Q65" i="46"/>
  <c r="S64" i="46"/>
  <c r="Q64" i="46"/>
  <c r="S63" i="46"/>
  <c r="Q63" i="46"/>
  <c r="S62" i="46"/>
  <c r="Q62" i="46"/>
  <c r="S61" i="46"/>
  <c r="Q61" i="46"/>
  <c r="S60" i="46"/>
  <c r="Q60" i="46"/>
  <c r="S57" i="46"/>
  <c r="Q57" i="46"/>
  <c r="S56" i="46"/>
  <c r="Q56" i="46"/>
  <c r="S55" i="46"/>
  <c r="Q55" i="46"/>
  <c r="S54" i="46"/>
  <c r="Q54" i="46"/>
  <c r="S53" i="46"/>
  <c r="Q53" i="46"/>
  <c r="S52" i="46"/>
  <c r="Q52" i="46"/>
  <c r="S51" i="46"/>
  <c r="Q51" i="46"/>
  <c r="S50" i="46"/>
  <c r="Q50" i="46"/>
  <c r="S49" i="46"/>
  <c r="Q49" i="46"/>
  <c r="S48" i="46"/>
  <c r="Q48" i="46"/>
  <c r="S47" i="46"/>
  <c r="Q47" i="46"/>
  <c r="S46" i="46"/>
  <c r="Q46" i="46"/>
  <c r="S45" i="46"/>
  <c r="Q45" i="46"/>
  <c r="S44" i="46"/>
  <c r="Q44" i="46"/>
  <c r="S43" i="46"/>
  <c r="Q43" i="46"/>
  <c r="S42" i="46"/>
  <c r="Q42" i="46"/>
  <c r="S41" i="46"/>
  <c r="Q41" i="46"/>
  <c r="S40" i="46"/>
  <c r="Q40" i="46"/>
  <c r="S39" i="46"/>
  <c r="Q39" i="46"/>
  <c r="S38" i="46"/>
  <c r="Q38" i="46"/>
  <c r="S37" i="46"/>
  <c r="Q37" i="46"/>
  <c r="S36" i="46"/>
  <c r="Q36" i="46"/>
  <c r="S33" i="46"/>
  <c r="Q33" i="46"/>
  <c r="S32" i="46"/>
  <c r="Q32" i="46"/>
  <c r="S31" i="46"/>
  <c r="Q31" i="46"/>
  <c r="S28" i="46"/>
  <c r="Q28" i="46"/>
  <c r="S27" i="46"/>
  <c r="Q27" i="46"/>
  <c r="S26" i="46"/>
  <c r="Q26" i="46"/>
  <c r="S25" i="46"/>
  <c r="Q25" i="46"/>
  <c r="S24" i="46"/>
  <c r="Q24" i="46"/>
  <c r="S23" i="46"/>
  <c r="Q23" i="46"/>
  <c r="S22" i="46"/>
  <c r="Q22" i="46"/>
  <c r="S21" i="46"/>
  <c r="Q21" i="46"/>
  <c r="S20" i="46"/>
  <c r="Q20" i="46"/>
  <c r="S19" i="46"/>
  <c r="Q19" i="46"/>
  <c r="S18" i="46"/>
  <c r="Q18" i="46"/>
  <c r="S17" i="46"/>
  <c r="Q17" i="46"/>
  <c r="S16" i="46"/>
  <c r="Q16" i="46"/>
  <c r="S15" i="46"/>
  <c r="Q15" i="46"/>
  <c r="S14" i="46"/>
  <c r="Q14" i="46"/>
  <c r="S13" i="46"/>
  <c r="Q13" i="46"/>
  <c r="S12" i="46"/>
  <c r="Q12" i="46"/>
  <c r="S11" i="46"/>
  <c r="Q11" i="46"/>
  <c r="O68" i="46"/>
  <c r="O207" i="46"/>
  <c r="S10" i="46"/>
  <c r="Q10" i="46"/>
  <c r="K207" i="46"/>
  <c r="KJ179" i="46"/>
  <c r="AE181" i="46"/>
  <c r="AC181" i="46"/>
  <c r="E56" i="42"/>
  <c r="F56" i="42"/>
  <c r="J16" i="8"/>
  <c r="N2" i="36"/>
  <c r="O76" i="22"/>
  <c r="O172" i="22"/>
  <c r="O171" i="22"/>
  <c r="O166" i="22"/>
  <c r="O163" i="22"/>
  <c r="O161" i="22"/>
  <c r="O159" i="22"/>
  <c r="O156" i="22"/>
  <c r="O151" i="22"/>
  <c r="O150" i="22"/>
  <c r="O149" i="22"/>
  <c r="O145" i="22"/>
  <c r="O141" i="22"/>
  <c r="O140" i="22"/>
  <c r="O139" i="22"/>
  <c r="O134" i="22"/>
  <c r="O130" i="22"/>
  <c r="O128" i="22"/>
  <c r="O126" i="22"/>
  <c r="O123" i="22"/>
  <c r="O118" i="22"/>
  <c r="O117" i="22"/>
  <c r="O116" i="22"/>
  <c r="O112" i="22"/>
  <c r="O104" i="22"/>
  <c r="O103" i="22"/>
  <c r="O102" i="22"/>
  <c r="O97" i="22"/>
  <c r="O94" i="22"/>
  <c r="O92" i="22"/>
  <c r="O89" i="22"/>
  <c r="O83" i="22"/>
  <c r="O57" i="22"/>
  <c r="O56" i="22"/>
  <c r="O55" i="22"/>
  <c r="O54" i="22"/>
  <c r="O53" i="22"/>
  <c r="O61" i="22"/>
  <c r="O63" i="22"/>
  <c r="O64" i="22"/>
  <c r="O74" i="22"/>
  <c r="O73" i="22"/>
  <c r="O84" i="22"/>
  <c r="O86" i="22"/>
  <c r="O88" i="22"/>
  <c r="O90" i="22"/>
  <c r="O106" i="22"/>
  <c r="O107" i="22"/>
  <c r="O108" i="22"/>
  <c r="O110" i="22"/>
  <c r="O133" i="22"/>
  <c r="O173" i="22"/>
  <c r="O174" i="22"/>
  <c r="O12" i="22"/>
  <c r="O13" i="22"/>
  <c r="O14" i="22"/>
  <c r="O15" i="22"/>
  <c r="O16" i="22"/>
  <c r="O17" i="22"/>
  <c r="O18" i="22"/>
  <c r="O19" i="22"/>
  <c r="O20" i="22"/>
  <c r="O21" i="22"/>
  <c r="O22" i="22"/>
  <c r="O23" i="22"/>
  <c r="O24" i="22"/>
  <c r="O25" i="22"/>
  <c r="O26" i="22"/>
  <c r="O27" i="22"/>
  <c r="O28" i="22"/>
  <c r="O31" i="22"/>
  <c r="O32" i="22"/>
  <c r="O33" i="22"/>
  <c r="O36" i="22"/>
  <c r="O37" i="22"/>
  <c r="O38" i="22"/>
  <c r="O39" i="22"/>
  <c r="O40" i="22"/>
  <c r="O41" i="22"/>
  <c r="O42" i="22"/>
  <c r="O43" i="22"/>
  <c r="O44" i="22"/>
  <c r="O45" i="22"/>
  <c r="O46" i="22"/>
  <c r="O47" i="22"/>
  <c r="O48" i="22"/>
  <c r="O49" i="22"/>
  <c r="O50" i="22"/>
  <c r="O51" i="22"/>
  <c r="O52" i="22"/>
  <c r="O65" i="22"/>
  <c r="O72" i="22"/>
  <c r="O60" i="22"/>
  <c r="O82" i="22"/>
  <c r="O186" i="22"/>
  <c r="O191" i="22"/>
  <c r="O190" i="22"/>
  <c r="O189" i="22"/>
  <c r="O188" i="22"/>
  <c r="O187" i="22"/>
  <c r="O10" i="22"/>
  <c r="O11" i="22"/>
  <c r="O91" i="22"/>
  <c r="O99" i="22"/>
  <c r="O111" i="22"/>
  <c r="O119" i="22"/>
  <c r="O127" i="22"/>
  <c r="O136" i="22"/>
  <c r="O144" i="22"/>
  <c r="O152" i="22"/>
  <c r="O160" i="22"/>
  <c r="O168" i="22"/>
  <c r="O75" i="22"/>
  <c r="O93" i="22"/>
  <c r="O101" i="22"/>
  <c r="O113" i="22"/>
  <c r="O121" i="22"/>
  <c r="O129" i="22"/>
  <c r="O138" i="22"/>
  <c r="O146" i="22"/>
  <c r="O154" i="22"/>
  <c r="O162" i="22"/>
  <c r="O170" i="22"/>
  <c r="O95" i="22"/>
  <c r="O105" i="22"/>
  <c r="O120" i="22"/>
  <c r="O131" i="22"/>
  <c r="O142" i="22"/>
  <c r="O153" i="22"/>
  <c r="O164" i="22"/>
  <c r="O96" i="22"/>
  <c r="O109" i="22"/>
  <c r="O122" i="22"/>
  <c r="O132" i="22"/>
  <c r="O143" i="22"/>
  <c r="O155" i="22"/>
  <c r="O165" i="22"/>
  <c r="O85" i="22"/>
  <c r="O98" i="22"/>
  <c r="O114" i="22"/>
  <c r="O124" i="22"/>
  <c r="O135" i="22"/>
  <c r="O147" i="22"/>
  <c r="O157" i="22"/>
  <c r="O167" i="22"/>
  <c r="O87" i="22"/>
  <c r="O100" i="22"/>
  <c r="O115" i="22"/>
  <c r="O125" i="22"/>
  <c r="O137" i="22"/>
  <c r="O148" i="22"/>
  <c r="O158" i="22"/>
  <c r="O169" i="22"/>
  <c r="O62" i="22"/>
  <c r="IO3" i="22"/>
  <c r="IM3" i="22"/>
  <c r="IM2" i="22"/>
  <c r="IL2" i="36"/>
  <c r="IS3" i="22"/>
  <c r="IQ3" i="22"/>
  <c r="IQ2" i="22"/>
  <c r="IP2" i="36"/>
  <c r="IW3" i="22"/>
  <c r="IU3" i="22"/>
  <c r="IU2" i="22"/>
  <c r="IT2" i="36"/>
  <c r="JA3" i="22"/>
  <c r="IY3" i="22"/>
  <c r="IY2" i="22"/>
  <c r="IX2" i="36"/>
  <c r="JE3" i="22"/>
  <c r="JC3" i="22"/>
  <c r="JC2" i="22"/>
  <c r="JB2" i="36"/>
  <c r="JI3" i="22"/>
  <c r="JG3" i="22"/>
  <c r="JG2" i="22"/>
  <c r="JF2" i="36"/>
  <c r="JM3" i="22"/>
  <c r="JK3" i="22"/>
  <c r="JK2" i="22"/>
  <c r="JJ2" i="36"/>
  <c r="JU3" i="22"/>
  <c r="JS3" i="22"/>
  <c r="JS2" i="22"/>
  <c r="JR2" i="36"/>
  <c r="JQ3" i="22"/>
  <c r="JO3" i="22"/>
  <c r="JO2" i="22"/>
  <c r="JN2" i="36"/>
  <c r="KC3" i="22"/>
  <c r="KA3" i="22"/>
  <c r="KA2" i="22"/>
  <c r="JZ2" i="36"/>
  <c r="JY3" i="22"/>
  <c r="JW3" i="22"/>
  <c r="JW2" i="22"/>
  <c r="JV2" i="36"/>
  <c r="KD60" i="36"/>
  <c r="KD61" i="36"/>
  <c r="KD62" i="36"/>
  <c r="KD59" i="36"/>
  <c r="KF59" i="36"/>
  <c r="KD52" i="36"/>
  <c r="KD53" i="36"/>
  <c r="KD51" i="36"/>
  <c r="KD43" i="36"/>
  <c r="KD44" i="36"/>
  <c r="KD45" i="36"/>
  <c r="KD42" i="36"/>
  <c r="KD68" i="36"/>
  <c r="KD69" i="36"/>
  <c r="KD70" i="36"/>
  <c r="KD71" i="36"/>
  <c r="KD72" i="36"/>
  <c r="KD73" i="36"/>
  <c r="KD74" i="36"/>
  <c r="KD75" i="36"/>
  <c r="KD67" i="36"/>
  <c r="KF67" i="36"/>
  <c r="KD33" i="36"/>
  <c r="KD34" i="36"/>
  <c r="KD35" i="36"/>
  <c r="KD36" i="36"/>
  <c r="KD32" i="36"/>
  <c r="KD26" i="36"/>
  <c r="KD22" i="36"/>
  <c r="KD23" i="36"/>
  <c r="KD24" i="36"/>
  <c r="KD25" i="36"/>
  <c r="KD21" i="36"/>
  <c r="KF21" i="36"/>
  <c r="KD14" i="36"/>
  <c r="KD13" i="36"/>
  <c r="KD12" i="36"/>
  <c r="KD11" i="36"/>
  <c r="KD10" i="36"/>
  <c r="KF10" i="36"/>
  <c r="W12" i="36"/>
  <c r="AA14" i="36"/>
  <c r="W13" i="36"/>
  <c r="W11" i="36"/>
  <c r="AM60" i="36"/>
  <c r="AE61" i="36"/>
  <c r="AI62" i="36"/>
  <c r="GE59" i="36"/>
  <c r="AM52" i="36"/>
  <c r="AE53" i="36"/>
  <c r="KA51" i="36"/>
  <c r="AQ44" i="36"/>
  <c r="AM43" i="36"/>
  <c r="AI45" i="36"/>
  <c r="JW42" i="36"/>
  <c r="IA42" i="36"/>
  <c r="GA42" i="36"/>
  <c r="EI42" i="36"/>
  <c r="CM42" i="36"/>
  <c r="AQ74" i="36"/>
  <c r="AE73" i="36"/>
  <c r="AI71" i="36"/>
  <c r="AU75" i="36"/>
  <c r="AA69" i="36"/>
  <c r="BC70" i="36"/>
  <c r="BO72" i="36"/>
  <c r="AM68" i="36"/>
  <c r="AU36" i="36"/>
  <c r="BC35" i="36"/>
  <c r="AM33" i="36"/>
  <c r="BC34" i="36"/>
  <c r="JO32" i="36"/>
  <c r="AU26" i="36"/>
  <c r="AM22" i="36"/>
  <c r="AQ23" i="36"/>
  <c r="AI24" i="36"/>
  <c r="AI25" i="36"/>
  <c r="D8" i="42"/>
  <c r="U12" i="8"/>
  <c r="V12" i="8"/>
  <c r="K8" i="42"/>
  <c r="G10" i="42"/>
  <c r="L13" i="8"/>
  <c r="F41" i="42"/>
  <c r="H48" i="42"/>
  <c r="O15" i="8"/>
  <c r="P15" i="8"/>
  <c r="P54" i="36"/>
  <c r="T54" i="36"/>
  <c r="X54" i="36"/>
  <c r="AB54" i="36"/>
  <c r="AF54" i="36"/>
  <c r="AJ54" i="36"/>
  <c r="AN54" i="36"/>
  <c r="AR54" i="36"/>
  <c r="AV54" i="36"/>
  <c r="AZ54" i="36"/>
  <c r="P46" i="36"/>
  <c r="T46" i="36"/>
  <c r="X46" i="36"/>
  <c r="AB46" i="36"/>
  <c r="AF46" i="36"/>
  <c r="AJ46" i="36"/>
  <c r="AN46" i="36"/>
  <c r="AR46" i="36"/>
  <c r="AV46" i="36"/>
  <c r="P37" i="36"/>
  <c r="T37" i="36"/>
  <c r="X37" i="36"/>
  <c r="AB37" i="36"/>
  <c r="AF37" i="36"/>
  <c r="AJ37" i="36"/>
  <c r="AN37" i="36"/>
  <c r="AR37" i="36"/>
  <c r="P16" i="36"/>
  <c r="T16" i="36"/>
  <c r="X16" i="36"/>
  <c r="AB16" i="36"/>
  <c r="AF16" i="36"/>
  <c r="AJ16" i="36"/>
  <c r="AN16" i="36"/>
  <c r="AR16" i="36"/>
  <c r="AV16" i="36"/>
  <c r="P15" i="36"/>
  <c r="T15" i="36"/>
  <c r="X15" i="36"/>
  <c r="AB15" i="36"/>
  <c r="AF15" i="36"/>
  <c r="JX196" i="22"/>
  <c r="AB198" i="22"/>
  <c r="AB197" i="22"/>
  <c r="X16" i="22"/>
  <c r="X17" i="22"/>
  <c r="X18" i="22"/>
  <c r="AB80" i="36"/>
  <c r="AR84" i="36"/>
  <c r="AR85" i="36"/>
  <c r="AV78" i="36"/>
  <c r="AV84" i="36"/>
  <c r="AR83" i="36"/>
  <c r="AV83" i="36"/>
  <c r="AR86" i="36"/>
  <c r="AR82" i="36"/>
  <c r="BD65" i="36"/>
  <c r="AV57" i="36"/>
  <c r="BD49" i="36"/>
  <c r="AZ40" i="36"/>
  <c r="AV30" i="36"/>
  <c r="BD19" i="36"/>
  <c r="BD8" i="36"/>
  <c r="AZ16" i="36"/>
  <c r="J63" i="36"/>
  <c r="J55" i="36"/>
  <c r="J47" i="36"/>
  <c r="J87" i="36"/>
  <c r="J76" i="36"/>
  <c r="V37" i="36"/>
  <c r="V83" i="36"/>
  <c r="V84" i="36"/>
  <c r="V54" i="36"/>
  <c r="V86" i="36"/>
  <c r="V85" i="36"/>
  <c r="V46" i="36"/>
  <c r="M13" i="8"/>
  <c r="AA179" i="46"/>
  <c r="Y179" i="46"/>
  <c r="Y182" i="46"/>
  <c r="W182" i="46"/>
  <c r="AF1" i="46"/>
  <c r="AA180" i="46"/>
  <c r="AC180" i="46"/>
  <c r="AA187" i="46"/>
  <c r="AA201" i="46"/>
  <c r="JV82" i="36"/>
  <c r="JV81" i="36"/>
  <c r="JV80" i="36"/>
  <c r="JZ82" i="36"/>
  <c r="JZ81" i="36"/>
  <c r="JZ80" i="36"/>
  <c r="JN82" i="36"/>
  <c r="JN81" i="36"/>
  <c r="JN80" i="36"/>
  <c r="JR82" i="36"/>
  <c r="JR81" i="36"/>
  <c r="JR80" i="36"/>
  <c r="JJ82" i="36"/>
  <c r="JJ81" i="36"/>
  <c r="JJ80" i="36"/>
  <c r="JF82" i="36"/>
  <c r="JF81" i="36"/>
  <c r="JF80" i="36"/>
  <c r="JB82" i="36"/>
  <c r="JB81" i="36"/>
  <c r="JB80" i="36"/>
  <c r="IX82" i="36"/>
  <c r="IX81" i="36"/>
  <c r="IX80" i="36"/>
  <c r="IT82" i="36"/>
  <c r="IT81" i="36"/>
  <c r="IT80" i="36"/>
  <c r="IP82" i="36"/>
  <c r="IP81" i="36"/>
  <c r="IP80" i="36"/>
  <c r="IL82" i="36"/>
  <c r="IL81" i="36"/>
  <c r="IL80" i="36"/>
  <c r="N82" i="36"/>
  <c r="N81" i="36"/>
  <c r="N80" i="36"/>
  <c r="AI181" i="46"/>
  <c r="AG181" i="46"/>
  <c r="KK181" i="46"/>
  <c r="KI181" i="46"/>
  <c r="Q68" i="46"/>
  <c r="S68" i="46"/>
  <c r="W10" i="46"/>
  <c r="U10" i="46"/>
  <c r="W11" i="46"/>
  <c r="U11" i="46"/>
  <c r="W12" i="46"/>
  <c r="U12" i="46"/>
  <c r="W13" i="46"/>
  <c r="U13" i="46"/>
  <c r="W14" i="46"/>
  <c r="U14" i="46"/>
  <c r="W15" i="46"/>
  <c r="U15" i="46"/>
  <c r="W16" i="46"/>
  <c r="U16" i="46"/>
  <c r="W17" i="46"/>
  <c r="U17" i="46"/>
  <c r="W18" i="46"/>
  <c r="U18" i="46"/>
  <c r="W19" i="46"/>
  <c r="U19" i="46"/>
  <c r="W20" i="46"/>
  <c r="U20" i="46"/>
  <c r="W21" i="46"/>
  <c r="U21" i="46"/>
  <c r="W22" i="46"/>
  <c r="U22" i="46"/>
  <c r="W23" i="46"/>
  <c r="U23" i="46"/>
  <c r="W24" i="46"/>
  <c r="U24" i="46"/>
  <c r="W25" i="46"/>
  <c r="U25" i="46"/>
  <c r="W26" i="46"/>
  <c r="U26" i="46"/>
  <c r="W27" i="46"/>
  <c r="U27" i="46"/>
  <c r="W28" i="46"/>
  <c r="U28" i="46"/>
  <c r="W31" i="46"/>
  <c r="U31" i="46"/>
  <c r="W32" i="46"/>
  <c r="U32" i="46"/>
  <c r="W33" i="46"/>
  <c r="U33" i="46"/>
  <c r="W36" i="46"/>
  <c r="U36" i="46"/>
  <c r="W37" i="46"/>
  <c r="U37" i="46"/>
  <c r="W38" i="46"/>
  <c r="U38" i="46"/>
  <c r="W39" i="46"/>
  <c r="U39" i="46"/>
  <c r="W40" i="46"/>
  <c r="U40" i="46"/>
  <c r="W41" i="46"/>
  <c r="U41" i="46"/>
  <c r="W42" i="46"/>
  <c r="U42" i="46"/>
  <c r="W43" i="46"/>
  <c r="U43" i="46"/>
  <c r="W44" i="46"/>
  <c r="U44" i="46"/>
  <c r="W45" i="46"/>
  <c r="U45" i="46"/>
  <c r="W46" i="46"/>
  <c r="U46" i="46"/>
  <c r="W47" i="46"/>
  <c r="U47" i="46"/>
  <c r="W48" i="46"/>
  <c r="U48" i="46"/>
  <c r="W49" i="46"/>
  <c r="U49" i="46"/>
  <c r="W50" i="46"/>
  <c r="U50" i="46"/>
  <c r="W51" i="46"/>
  <c r="U51" i="46"/>
  <c r="W52" i="46"/>
  <c r="U52" i="46"/>
  <c r="W53" i="46"/>
  <c r="U53" i="46"/>
  <c r="W54" i="46"/>
  <c r="U54" i="46"/>
  <c r="W55" i="46"/>
  <c r="U55" i="46"/>
  <c r="W56" i="46"/>
  <c r="U56" i="46"/>
  <c r="W57" i="46"/>
  <c r="U57" i="46"/>
  <c r="W60" i="46"/>
  <c r="U60" i="46"/>
  <c r="W61" i="46"/>
  <c r="U61" i="46"/>
  <c r="W62" i="46"/>
  <c r="U62" i="46"/>
  <c r="W63" i="46"/>
  <c r="U63" i="46"/>
  <c r="W64" i="46"/>
  <c r="U64" i="46"/>
  <c r="W65" i="46"/>
  <c r="U65" i="46"/>
  <c r="Q78" i="46"/>
  <c r="S78" i="46"/>
  <c r="W72" i="46"/>
  <c r="U72" i="46"/>
  <c r="W73" i="46"/>
  <c r="U73" i="46"/>
  <c r="W74" i="46"/>
  <c r="U74" i="46"/>
  <c r="W75" i="46"/>
  <c r="U75" i="46"/>
  <c r="W76" i="46"/>
  <c r="U76" i="46"/>
  <c r="Q175" i="46"/>
  <c r="S175" i="46"/>
  <c r="W82" i="46"/>
  <c r="U82" i="46"/>
  <c r="AA83" i="46"/>
  <c r="Y83" i="46"/>
  <c r="W84" i="46"/>
  <c r="U84" i="46"/>
  <c r="AA85" i="46"/>
  <c r="Y85" i="46"/>
  <c r="W86" i="46"/>
  <c r="U86" i="46"/>
  <c r="W87" i="46"/>
  <c r="U87" i="46"/>
  <c r="W88" i="46"/>
  <c r="U88" i="46"/>
  <c r="AA89" i="46"/>
  <c r="Y89" i="46"/>
  <c r="W90" i="46"/>
  <c r="U90" i="46"/>
  <c r="W91" i="46"/>
  <c r="U91" i="46"/>
  <c r="W92" i="46"/>
  <c r="U92" i="46"/>
  <c r="W93" i="46"/>
  <c r="U93" i="46"/>
  <c r="W94" i="46"/>
  <c r="U94" i="46"/>
  <c r="W95" i="46"/>
  <c r="U95" i="46"/>
  <c r="W96" i="46"/>
  <c r="U96" i="46"/>
  <c r="W97" i="46"/>
  <c r="U97" i="46"/>
  <c r="W98" i="46"/>
  <c r="U98" i="46"/>
  <c r="W99" i="46"/>
  <c r="U99" i="46"/>
  <c r="W100" i="46"/>
  <c r="U100" i="46"/>
  <c r="W101" i="46"/>
  <c r="U101" i="46"/>
  <c r="W102" i="46"/>
  <c r="U102" i="46"/>
  <c r="W103" i="46"/>
  <c r="U103" i="46"/>
  <c r="W104" i="46"/>
  <c r="U104" i="46"/>
  <c r="AA105" i="46"/>
  <c r="Y105" i="46"/>
  <c r="W106" i="46"/>
  <c r="U106" i="46"/>
  <c r="W107" i="46"/>
  <c r="U107" i="46"/>
  <c r="W108" i="46"/>
  <c r="U108" i="46"/>
  <c r="AA109" i="46"/>
  <c r="Y109" i="46"/>
  <c r="W110" i="46"/>
  <c r="U110" i="46"/>
  <c r="W111" i="46"/>
  <c r="U111" i="46"/>
  <c r="W112" i="46"/>
  <c r="U112" i="46"/>
  <c r="W113" i="46"/>
  <c r="U113" i="46"/>
  <c r="W114" i="46"/>
  <c r="U114" i="46"/>
  <c r="W115" i="46"/>
  <c r="U115" i="46"/>
  <c r="W116" i="46"/>
  <c r="U116" i="46"/>
  <c r="W117" i="46"/>
  <c r="U117" i="46"/>
  <c r="W118" i="46"/>
  <c r="U118" i="46"/>
  <c r="W119" i="46"/>
  <c r="U119" i="46"/>
  <c r="W120" i="46"/>
  <c r="U120" i="46"/>
  <c r="W121" i="46"/>
  <c r="U121" i="46"/>
  <c r="W122" i="46"/>
  <c r="U122" i="46"/>
  <c r="W123" i="46"/>
  <c r="U123" i="46"/>
  <c r="W124" i="46"/>
  <c r="U124" i="46"/>
  <c r="W125" i="46"/>
  <c r="U125" i="46"/>
  <c r="W126" i="46"/>
  <c r="U126" i="46"/>
  <c r="W127" i="46"/>
  <c r="U127" i="46"/>
  <c r="W128" i="46"/>
  <c r="U128" i="46"/>
  <c r="W129" i="46"/>
  <c r="U129" i="46"/>
  <c r="W130" i="46"/>
  <c r="U130" i="46"/>
  <c r="W131" i="46"/>
  <c r="U131" i="46"/>
  <c r="AA132" i="46"/>
  <c r="Y132" i="46"/>
  <c r="W133" i="46"/>
  <c r="U133" i="46"/>
  <c r="W134" i="46"/>
  <c r="U134" i="46"/>
  <c r="W135" i="46"/>
  <c r="U135" i="46"/>
  <c r="W136" i="46"/>
  <c r="U136" i="46"/>
  <c r="W137" i="46"/>
  <c r="U137" i="46"/>
  <c r="W138" i="46"/>
  <c r="U138" i="46"/>
  <c r="W139" i="46"/>
  <c r="U139" i="46"/>
  <c r="W140" i="46"/>
  <c r="U140" i="46"/>
  <c r="W141" i="46"/>
  <c r="U141" i="46"/>
  <c r="W142" i="46"/>
  <c r="U142" i="46"/>
  <c r="W143" i="46"/>
  <c r="U143" i="46"/>
  <c r="W144" i="46"/>
  <c r="U144" i="46"/>
  <c r="W145" i="46"/>
  <c r="U145" i="46"/>
  <c r="W146" i="46"/>
  <c r="U146" i="46"/>
  <c r="W147" i="46"/>
  <c r="U147" i="46"/>
  <c r="W148" i="46"/>
  <c r="U148" i="46"/>
  <c r="W149" i="46"/>
  <c r="U149" i="46"/>
  <c r="W150" i="46"/>
  <c r="U150" i="46"/>
  <c r="W151" i="46"/>
  <c r="U151" i="46"/>
  <c r="W152" i="46"/>
  <c r="U152" i="46"/>
  <c r="W153" i="46"/>
  <c r="U153" i="46"/>
  <c r="W154" i="46"/>
  <c r="U154" i="46"/>
  <c r="W155" i="46"/>
  <c r="U155" i="46"/>
  <c r="W156" i="46"/>
  <c r="U156" i="46"/>
  <c r="W157" i="46"/>
  <c r="U157" i="46"/>
  <c r="W158" i="46"/>
  <c r="U158" i="46"/>
  <c r="W159" i="46"/>
  <c r="U159" i="46"/>
  <c r="W160" i="46"/>
  <c r="U160" i="46"/>
  <c r="W161" i="46"/>
  <c r="U161" i="46"/>
  <c r="W162" i="46"/>
  <c r="U162" i="46"/>
  <c r="W163" i="46"/>
  <c r="U163" i="46"/>
  <c r="W164" i="46"/>
  <c r="U164" i="46"/>
  <c r="W165" i="46"/>
  <c r="U165" i="46"/>
  <c r="W166" i="46"/>
  <c r="U166" i="46"/>
  <c r="W167" i="46"/>
  <c r="U167" i="46"/>
  <c r="W168" i="46"/>
  <c r="U168" i="46"/>
  <c r="W169" i="46"/>
  <c r="U169" i="46"/>
  <c r="W170" i="46"/>
  <c r="U170" i="46"/>
  <c r="W171" i="46"/>
  <c r="U171" i="46"/>
  <c r="W172" i="46"/>
  <c r="U172" i="46"/>
  <c r="W173" i="46"/>
  <c r="U173" i="46"/>
  <c r="W174" i="46"/>
  <c r="U174" i="46"/>
  <c r="Q192" i="46"/>
  <c r="S192" i="46"/>
  <c r="W186" i="46"/>
  <c r="U186" i="46"/>
  <c r="U187" i="46"/>
  <c r="W188" i="46"/>
  <c r="U188" i="46"/>
  <c r="W189" i="46"/>
  <c r="U189" i="46"/>
  <c r="W190" i="46"/>
  <c r="U190" i="46"/>
  <c r="W191" i="46"/>
  <c r="U191" i="46"/>
  <c r="Q205" i="46"/>
  <c r="S205" i="46"/>
  <c r="U196" i="46"/>
  <c r="U197" i="46"/>
  <c r="U198" i="46"/>
  <c r="U199" i="46"/>
  <c r="U200" i="46"/>
  <c r="U201" i="46"/>
  <c r="U202" i="46"/>
  <c r="U203" i="46"/>
  <c r="U204" i="46"/>
  <c r="G56" i="42"/>
  <c r="L16" i="8"/>
  <c r="M16" i="8"/>
  <c r="JV60" i="36"/>
  <c r="JV61" i="36"/>
  <c r="JV62" i="36"/>
  <c r="JV59" i="36"/>
  <c r="JX59" i="36"/>
  <c r="JV52" i="36"/>
  <c r="JV53" i="36"/>
  <c r="JV51" i="36"/>
  <c r="JX51" i="36"/>
  <c r="JV43" i="36"/>
  <c r="JV44" i="36"/>
  <c r="JV45" i="36"/>
  <c r="JV42" i="36"/>
  <c r="JV68" i="36"/>
  <c r="JV69" i="36"/>
  <c r="JV70" i="36"/>
  <c r="JV71" i="36"/>
  <c r="JV72" i="36"/>
  <c r="JV73" i="36"/>
  <c r="JV74" i="36"/>
  <c r="JV75" i="36"/>
  <c r="JV67" i="36"/>
  <c r="JX67" i="36"/>
  <c r="JV33" i="36"/>
  <c r="JV34" i="36"/>
  <c r="JV35" i="36"/>
  <c r="JV36" i="36"/>
  <c r="JV32" i="36"/>
  <c r="JV26" i="36"/>
  <c r="JV22" i="36"/>
  <c r="JV23" i="36"/>
  <c r="JV24" i="36"/>
  <c r="JV25" i="36"/>
  <c r="JV21" i="36"/>
  <c r="JX21" i="36"/>
  <c r="JV14" i="36"/>
  <c r="JV13" i="36"/>
  <c r="JV12" i="36"/>
  <c r="JV11" i="36"/>
  <c r="JV10" i="36"/>
  <c r="JX10" i="36"/>
  <c r="JZ60" i="36"/>
  <c r="JZ61" i="36"/>
  <c r="JZ62" i="36"/>
  <c r="JZ59" i="36"/>
  <c r="KB59" i="36"/>
  <c r="JZ52" i="36"/>
  <c r="JZ53" i="36"/>
  <c r="JZ51" i="36"/>
  <c r="JZ43" i="36"/>
  <c r="JZ44" i="36"/>
  <c r="JZ45" i="36"/>
  <c r="JZ42" i="36"/>
  <c r="JZ68" i="36"/>
  <c r="JZ69" i="36"/>
  <c r="JZ70" i="36"/>
  <c r="JZ71" i="36"/>
  <c r="JZ72" i="36"/>
  <c r="JZ73" i="36"/>
  <c r="JZ74" i="36"/>
  <c r="JZ75" i="36"/>
  <c r="JZ67" i="36"/>
  <c r="KB67" i="36"/>
  <c r="JZ33" i="36"/>
  <c r="JZ34" i="36"/>
  <c r="JZ35" i="36"/>
  <c r="JZ36" i="36"/>
  <c r="JZ32" i="36"/>
  <c r="JZ26" i="36"/>
  <c r="JZ22" i="36"/>
  <c r="JZ23" i="36"/>
  <c r="JZ24" i="36"/>
  <c r="JZ25" i="36"/>
  <c r="JZ21" i="36"/>
  <c r="KB21" i="36"/>
  <c r="JZ14" i="36"/>
  <c r="JZ13" i="36"/>
  <c r="JZ12" i="36"/>
  <c r="JZ11" i="36"/>
  <c r="JZ10" i="36"/>
  <c r="KB10" i="36"/>
  <c r="JN60" i="36"/>
  <c r="JN61" i="36"/>
  <c r="JN62" i="36"/>
  <c r="JN59" i="36"/>
  <c r="JP59" i="36"/>
  <c r="JN52" i="36"/>
  <c r="JN53" i="36"/>
  <c r="JN51" i="36"/>
  <c r="JP51" i="36"/>
  <c r="JN43" i="36"/>
  <c r="JN44" i="36"/>
  <c r="JN45" i="36"/>
  <c r="JN42" i="36"/>
  <c r="JP42" i="36"/>
  <c r="JN68" i="36"/>
  <c r="JN69" i="36"/>
  <c r="JN70" i="36"/>
  <c r="JN71" i="36"/>
  <c r="JN72" i="36"/>
  <c r="JN73" i="36"/>
  <c r="JN74" i="36"/>
  <c r="JN75" i="36"/>
  <c r="JN67" i="36"/>
  <c r="JP67" i="36"/>
  <c r="JN33" i="36"/>
  <c r="JN34" i="36"/>
  <c r="JN35" i="36"/>
  <c r="JN36" i="36"/>
  <c r="JN32" i="36"/>
  <c r="JN26" i="36"/>
  <c r="JN22" i="36"/>
  <c r="JN23" i="36"/>
  <c r="JN24" i="36"/>
  <c r="JN25" i="36"/>
  <c r="JN21" i="36"/>
  <c r="JP21" i="36"/>
  <c r="JN14" i="36"/>
  <c r="JN13" i="36"/>
  <c r="JN12" i="36"/>
  <c r="JN11" i="36"/>
  <c r="JN10" i="36"/>
  <c r="JP10" i="36"/>
  <c r="JR60" i="36"/>
  <c r="JR61" i="36"/>
  <c r="JR62" i="36"/>
  <c r="JR59" i="36"/>
  <c r="JT59" i="36"/>
  <c r="JR52" i="36"/>
  <c r="JR53" i="36"/>
  <c r="JR51" i="36"/>
  <c r="JT51" i="36"/>
  <c r="JR43" i="36"/>
  <c r="JR44" i="36"/>
  <c r="JR45" i="36"/>
  <c r="JR42" i="36"/>
  <c r="JT42" i="36"/>
  <c r="JR68" i="36"/>
  <c r="JR69" i="36"/>
  <c r="JR70" i="36"/>
  <c r="JR71" i="36"/>
  <c r="JR72" i="36"/>
  <c r="JR73" i="36"/>
  <c r="JR74" i="36"/>
  <c r="JR75" i="36"/>
  <c r="JR67" i="36"/>
  <c r="JT67" i="36"/>
  <c r="JR33" i="36"/>
  <c r="JR34" i="36"/>
  <c r="JR35" i="36"/>
  <c r="JR36" i="36"/>
  <c r="JR32" i="36"/>
  <c r="JR26" i="36"/>
  <c r="JR22" i="36"/>
  <c r="JR23" i="36"/>
  <c r="JR24" i="36"/>
  <c r="JR25" i="36"/>
  <c r="JR21" i="36"/>
  <c r="JT21" i="36"/>
  <c r="JR14" i="36"/>
  <c r="JR13" i="36"/>
  <c r="JR12" i="36"/>
  <c r="JR11" i="36"/>
  <c r="JR10" i="36"/>
  <c r="JT10" i="36"/>
  <c r="JJ60" i="36"/>
  <c r="JJ61" i="36"/>
  <c r="JJ62" i="36"/>
  <c r="JJ59" i="36"/>
  <c r="JL59" i="36"/>
  <c r="JJ52" i="36"/>
  <c r="JJ53" i="36"/>
  <c r="JJ51" i="36"/>
  <c r="JL51" i="36"/>
  <c r="JJ43" i="36"/>
  <c r="JJ44" i="36"/>
  <c r="JJ45" i="36"/>
  <c r="JJ42" i="36"/>
  <c r="JL42" i="36"/>
  <c r="JJ68" i="36"/>
  <c r="JJ69" i="36"/>
  <c r="JJ70" i="36"/>
  <c r="JJ71" i="36"/>
  <c r="JJ72" i="36"/>
  <c r="JJ73" i="36"/>
  <c r="JJ74" i="36"/>
  <c r="JJ75" i="36"/>
  <c r="JJ67" i="36"/>
  <c r="JL67" i="36"/>
  <c r="JJ33" i="36"/>
  <c r="JJ34" i="36"/>
  <c r="JJ35" i="36"/>
  <c r="JJ36" i="36"/>
  <c r="JJ32" i="36"/>
  <c r="JL32" i="36"/>
  <c r="JJ26" i="36"/>
  <c r="JJ22" i="36"/>
  <c r="JJ23" i="36"/>
  <c r="JJ24" i="36"/>
  <c r="JJ25" i="36"/>
  <c r="JJ21" i="36"/>
  <c r="JL21" i="36"/>
  <c r="JJ14" i="36"/>
  <c r="JJ13" i="36"/>
  <c r="JJ12" i="36"/>
  <c r="JJ11" i="36"/>
  <c r="JJ10" i="36"/>
  <c r="JL10" i="36"/>
  <c r="JF60" i="36"/>
  <c r="JF61" i="36"/>
  <c r="JF62" i="36"/>
  <c r="JF59" i="36"/>
  <c r="JH59" i="36"/>
  <c r="JF52" i="36"/>
  <c r="JF53" i="36"/>
  <c r="JF51" i="36"/>
  <c r="JH51" i="36"/>
  <c r="JF43" i="36"/>
  <c r="JF44" i="36"/>
  <c r="JF45" i="36"/>
  <c r="JF42" i="36"/>
  <c r="JH42" i="36"/>
  <c r="JF68" i="36"/>
  <c r="JF69" i="36"/>
  <c r="JF70" i="36"/>
  <c r="JF71" i="36"/>
  <c r="JF72" i="36"/>
  <c r="JF73" i="36"/>
  <c r="JF74" i="36"/>
  <c r="JF75" i="36"/>
  <c r="JF67" i="36"/>
  <c r="JH67" i="36"/>
  <c r="JF33" i="36"/>
  <c r="JF34" i="36"/>
  <c r="JF35" i="36"/>
  <c r="JF36" i="36"/>
  <c r="JF32" i="36"/>
  <c r="JH32" i="36"/>
  <c r="JF26" i="36"/>
  <c r="JF22" i="36"/>
  <c r="JF23" i="36"/>
  <c r="JF24" i="36"/>
  <c r="JF25" i="36"/>
  <c r="JF21" i="36"/>
  <c r="JH21" i="36"/>
  <c r="JF14" i="36"/>
  <c r="JF13" i="36"/>
  <c r="JF12" i="36"/>
  <c r="JF11" i="36"/>
  <c r="JF10" i="36"/>
  <c r="JH10" i="36"/>
  <c r="JB60" i="36"/>
  <c r="JB61" i="36"/>
  <c r="JB62" i="36"/>
  <c r="JB59" i="36"/>
  <c r="JD59" i="36"/>
  <c r="JB52" i="36"/>
  <c r="JB53" i="36"/>
  <c r="JB51" i="36"/>
  <c r="JD51" i="36"/>
  <c r="JB43" i="36"/>
  <c r="JB44" i="36"/>
  <c r="JB45" i="36"/>
  <c r="JB42" i="36"/>
  <c r="JD42" i="36"/>
  <c r="JB68" i="36"/>
  <c r="JB69" i="36"/>
  <c r="JB70" i="36"/>
  <c r="JB71" i="36"/>
  <c r="JB72" i="36"/>
  <c r="JB73" i="36"/>
  <c r="JB74" i="36"/>
  <c r="JB75" i="36"/>
  <c r="JB67" i="36"/>
  <c r="JD67" i="36"/>
  <c r="JB33" i="36"/>
  <c r="JB34" i="36"/>
  <c r="JB35" i="36"/>
  <c r="JB36" i="36"/>
  <c r="JB32" i="36"/>
  <c r="JD32" i="36"/>
  <c r="JB26" i="36"/>
  <c r="JB22" i="36"/>
  <c r="JB23" i="36"/>
  <c r="JB24" i="36"/>
  <c r="JB25" i="36"/>
  <c r="JB21" i="36"/>
  <c r="JD21" i="36"/>
  <c r="JB14" i="36"/>
  <c r="JB13" i="36"/>
  <c r="JB12" i="36"/>
  <c r="JB11" i="36"/>
  <c r="JB10" i="36"/>
  <c r="JD10" i="36"/>
  <c r="IX60" i="36"/>
  <c r="IX61" i="36"/>
  <c r="IX62" i="36"/>
  <c r="IX59" i="36"/>
  <c r="IZ59" i="36"/>
  <c r="IX52" i="36"/>
  <c r="IX53" i="36"/>
  <c r="IX51" i="36"/>
  <c r="IZ51" i="36"/>
  <c r="IX43" i="36"/>
  <c r="IX44" i="36"/>
  <c r="IX45" i="36"/>
  <c r="IX42" i="36"/>
  <c r="IZ42" i="36"/>
  <c r="IX68" i="36"/>
  <c r="IX69" i="36"/>
  <c r="IX70" i="36"/>
  <c r="IX71" i="36"/>
  <c r="IX72" i="36"/>
  <c r="IX73" i="36"/>
  <c r="IX74" i="36"/>
  <c r="IX75" i="36"/>
  <c r="IX67" i="36"/>
  <c r="IZ67" i="36"/>
  <c r="IX33" i="36"/>
  <c r="IX34" i="36"/>
  <c r="IX35" i="36"/>
  <c r="IX36" i="36"/>
  <c r="IX32" i="36"/>
  <c r="IZ32" i="36"/>
  <c r="IX26" i="36"/>
  <c r="IX22" i="36"/>
  <c r="IX23" i="36"/>
  <c r="IX24" i="36"/>
  <c r="IX25" i="36"/>
  <c r="IX21" i="36"/>
  <c r="IZ21" i="36"/>
  <c r="IX14" i="36"/>
  <c r="IX13" i="36"/>
  <c r="IX12" i="36"/>
  <c r="IX11" i="36"/>
  <c r="IX10" i="36"/>
  <c r="IZ10" i="36"/>
  <c r="IT60" i="36"/>
  <c r="IT61" i="36"/>
  <c r="IT62" i="36"/>
  <c r="IT59" i="36"/>
  <c r="IV59" i="36"/>
  <c r="IT52" i="36"/>
  <c r="IT53" i="36"/>
  <c r="IT51" i="36"/>
  <c r="IV51" i="36"/>
  <c r="IT43" i="36"/>
  <c r="IT44" i="36"/>
  <c r="IT45" i="36"/>
  <c r="IT42" i="36"/>
  <c r="IV42" i="36"/>
  <c r="IT68" i="36"/>
  <c r="IT69" i="36"/>
  <c r="IT70" i="36"/>
  <c r="IT71" i="36"/>
  <c r="IT72" i="36"/>
  <c r="IT73" i="36"/>
  <c r="IT74" i="36"/>
  <c r="IT75" i="36"/>
  <c r="IT67" i="36"/>
  <c r="IV67" i="36"/>
  <c r="IT33" i="36"/>
  <c r="IT34" i="36"/>
  <c r="IT35" i="36"/>
  <c r="IT36" i="36"/>
  <c r="IT32" i="36"/>
  <c r="IV32" i="36"/>
  <c r="IT26" i="36"/>
  <c r="IT22" i="36"/>
  <c r="IT23" i="36"/>
  <c r="IT24" i="36"/>
  <c r="IT25" i="36"/>
  <c r="IT21" i="36"/>
  <c r="IV21" i="36"/>
  <c r="IT14" i="36"/>
  <c r="IT13" i="36"/>
  <c r="IT12" i="36"/>
  <c r="IT11" i="36"/>
  <c r="IT10" i="36"/>
  <c r="IV10" i="36"/>
  <c r="IP60" i="36"/>
  <c r="IP61" i="36"/>
  <c r="IP62" i="36"/>
  <c r="IP59" i="36"/>
  <c r="IR59" i="36"/>
  <c r="IP52" i="36"/>
  <c r="IP53" i="36"/>
  <c r="IP51" i="36"/>
  <c r="IR51" i="36"/>
  <c r="IP43" i="36"/>
  <c r="IP44" i="36"/>
  <c r="IP45" i="36"/>
  <c r="IP42" i="36"/>
  <c r="IR42" i="36"/>
  <c r="IP68" i="36"/>
  <c r="IP69" i="36"/>
  <c r="IP70" i="36"/>
  <c r="IP71" i="36"/>
  <c r="IP72" i="36"/>
  <c r="IP73" i="36"/>
  <c r="IP74" i="36"/>
  <c r="IP75" i="36"/>
  <c r="IP67" i="36"/>
  <c r="IR67" i="36"/>
  <c r="IP33" i="36"/>
  <c r="IP34" i="36"/>
  <c r="IP35" i="36"/>
  <c r="IP36" i="36"/>
  <c r="IP32" i="36"/>
  <c r="IR32" i="36"/>
  <c r="IP26" i="36"/>
  <c r="IP22" i="36"/>
  <c r="IP23" i="36"/>
  <c r="IP24" i="36"/>
  <c r="IP25" i="36"/>
  <c r="IP21" i="36"/>
  <c r="IR21" i="36"/>
  <c r="IP14" i="36"/>
  <c r="IP13" i="36"/>
  <c r="IP12" i="36"/>
  <c r="IP11" i="36"/>
  <c r="IP10" i="36"/>
  <c r="IR10" i="36"/>
  <c r="IL60" i="36"/>
  <c r="IL61" i="36"/>
  <c r="IL62" i="36"/>
  <c r="IL59" i="36"/>
  <c r="IN59" i="36"/>
  <c r="IL52" i="36"/>
  <c r="IL53" i="36"/>
  <c r="IL51" i="36"/>
  <c r="IN51" i="36"/>
  <c r="IL43" i="36"/>
  <c r="IL44" i="36"/>
  <c r="IL45" i="36"/>
  <c r="IL42" i="36"/>
  <c r="IN42" i="36"/>
  <c r="IL68" i="36"/>
  <c r="IL69" i="36"/>
  <c r="IL70" i="36"/>
  <c r="IL71" i="36"/>
  <c r="IL72" i="36"/>
  <c r="IL73" i="36"/>
  <c r="IL74" i="36"/>
  <c r="IL75" i="36"/>
  <c r="IL67" i="36"/>
  <c r="IN67" i="36"/>
  <c r="IL33" i="36"/>
  <c r="IL34" i="36"/>
  <c r="IL35" i="36"/>
  <c r="IL36" i="36"/>
  <c r="IL32" i="36"/>
  <c r="IN32" i="36"/>
  <c r="IL26" i="36"/>
  <c r="IL22" i="36"/>
  <c r="IL23" i="36"/>
  <c r="IL24" i="36"/>
  <c r="IL25" i="36"/>
  <c r="IL21" i="36"/>
  <c r="IN21" i="36"/>
  <c r="IL14" i="36"/>
  <c r="IL13" i="36"/>
  <c r="IL12" i="36"/>
  <c r="IL11" i="36"/>
  <c r="IL10" i="36"/>
  <c r="IN10" i="36"/>
  <c r="N11" i="36"/>
  <c r="P11" i="36"/>
  <c r="N60" i="36"/>
  <c r="P60" i="36"/>
  <c r="N61" i="36"/>
  <c r="P61" i="36"/>
  <c r="N62" i="36"/>
  <c r="P62" i="36"/>
  <c r="N52" i="36"/>
  <c r="P52" i="36"/>
  <c r="N53" i="36"/>
  <c r="P53" i="36"/>
  <c r="N43" i="36"/>
  <c r="P43" i="36"/>
  <c r="N44" i="36"/>
  <c r="P44" i="36"/>
  <c r="N45" i="36"/>
  <c r="P45" i="36"/>
  <c r="N68" i="36"/>
  <c r="N69" i="36"/>
  <c r="N70" i="36"/>
  <c r="N71" i="36"/>
  <c r="N72" i="36"/>
  <c r="N73" i="36"/>
  <c r="N74" i="36"/>
  <c r="N75" i="36"/>
  <c r="N67" i="36"/>
  <c r="N59" i="36"/>
  <c r="N51" i="36"/>
  <c r="P51" i="36"/>
  <c r="P55" i="36"/>
  <c r="N42" i="36"/>
  <c r="P42" i="36"/>
  <c r="P47" i="36"/>
  <c r="N33" i="36"/>
  <c r="P33" i="36"/>
  <c r="N34" i="36"/>
  <c r="P34" i="36"/>
  <c r="N35" i="36"/>
  <c r="P35" i="36"/>
  <c r="N36" i="36"/>
  <c r="P36" i="36"/>
  <c r="N32" i="36"/>
  <c r="P32" i="36"/>
  <c r="N26" i="36"/>
  <c r="P26" i="36"/>
  <c r="N22" i="36"/>
  <c r="P22" i="36"/>
  <c r="N23" i="36"/>
  <c r="P23" i="36"/>
  <c r="N24" i="36"/>
  <c r="P24" i="36"/>
  <c r="N25" i="36"/>
  <c r="P25" i="36"/>
  <c r="N21" i="36"/>
  <c r="P21" i="36"/>
  <c r="N14" i="36"/>
  <c r="P14" i="36"/>
  <c r="N13" i="36"/>
  <c r="P13" i="36"/>
  <c r="N12" i="36"/>
  <c r="P12" i="36"/>
  <c r="N10" i="36"/>
  <c r="P10" i="36"/>
  <c r="AA12" i="36"/>
  <c r="AE14" i="36"/>
  <c r="AA13" i="36"/>
  <c r="AA11" i="36"/>
  <c r="AM62" i="36"/>
  <c r="AI61" i="36"/>
  <c r="AQ60" i="36"/>
  <c r="GI59" i="36"/>
  <c r="AI53" i="36"/>
  <c r="AQ52" i="36"/>
  <c r="KE51" i="36"/>
  <c r="KF51" i="36"/>
  <c r="KB51" i="36"/>
  <c r="AM45" i="36"/>
  <c r="AQ43" i="36"/>
  <c r="AU44" i="36"/>
  <c r="JX42" i="36"/>
  <c r="KA42" i="36"/>
  <c r="IE42" i="36"/>
  <c r="GE42" i="36"/>
  <c r="EM42" i="36"/>
  <c r="CQ42" i="36"/>
  <c r="AY75" i="36"/>
  <c r="AQ68" i="36"/>
  <c r="BG70" i="36"/>
  <c r="AM71" i="36"/>
  <c r="AI73" i="36"/>
  <c r="AE69" i="36"/>
  <c r="BS72" i="36"/>
  <c r="AU74" i="36"/>
  <c r="BG34" i="36"/>
  <c r="AQ33" i="36"/>
  <c r="BG35" i="36"/>
  <c r="AY36" i="36"/>
  <c r="JS32" i="36"/>
  <c r="JP32" i="36"/>
  <c r="AY26" i="36"/>
  <c r="AM24" i="36"/>
  <c r="AU23" i="36"/>
  <c r="AM25" i="36"/>
  <c r="AQ22" i="36"/>
  <c r="H10" i="42"/>
  <c r="O13" i="8"/>
  <c r="J14" i="8"/>
  <c r="I48" i="42"/>
  <c r="R15" i="8"/>
  <c r="S15" i="8"/>
  <c r="AF197" i="22"/>
  <c r="AF198" i="22"/>
  <c r="KB196" i="22"/>
  <c r="AB18" i="22"/>
  <c r="AB17" i="22"/>
  <c r="AB16" i="22"/>
  <c r="AF80" i="36"/>
  <c r="AV82" i="36"/>
  <c r="AV85" i="36"/>
  <c r="AV86" i="36"/>
  <c r="AZ78" i="36"/>
  <c r="BD78" i="36"/>
  <c r="BH65" i="36"/>
  <c r="AZ57" i="36"/>
  <c r="BD54" i="36"/>
  <c r="BH49" i="36"/>
  <c r="BD40" i="36"/>
  <c r="AZ46" i="36"/>
  <c r="AZ30" i="36"/>
  <c r="AV37" i="36"/>
  <c r="BH19" i="36"/>
  <c r="BH8" i="36"/>
  <c r="BD16" i="36"/>
  <c r="N76" i="36"/>
  <c r="N55" i="36"/>
  <c r="N87" i="36"/>
  <c r="N47" i="36"/>
  <c r="P13" i="8"/>
  <c r="AJ1" i="46"/>
  <c r="AE180" i="46"/>
  <c r="AG180" i="46"/>
  <c r="AE187" i="46"/>
  <c r="AE201" i="46"/>
  <c r="AE179" i="46"/>
  <c r="AC179" i="46"/>
  <c r="AC182" i="46"/>
  <c r="AA182" i="46"/>
  <c r="AA204" i="46"/>
  <c r="Y204" i="46"/>
  <c r="AA203" i="46"/>
  <c r="Y203" i="46"/>
  <c r="AA202" i="46"/>
  <c r="Y202" i="46"/>
  <c r="Y201" i="46"/>
  <c r="AA200" i="46"/>
  <c r="Y200" i="46"/>
  <c r="AA199" i="46"/>
  <c r="Y199" i="46"/>
  <c r="AA198" i="46"/>
  <c r="Y198" i="46"/>
  <c r="AA197" i="46"/>
  <c r="Y197" i="46"/>
  <c r="U205" i="46"/>
  <c r="W205" i="46"/>
  <c r="AA196" i="46"/>
  <c r="Y196" i="46"/>
  <c r="AA191" i="46"/>
  <c r="Y191" i="46"/>
  <c r="AA190" i="46"/>
  <c r="Y190" i="46"/>
  <c r="AA189" i="46"/>
  <c r="Y189" i="46"/>
  <c r="AA188" i="46"/>
  <c r="Y188" i="46"/>
  <c r="Y187" i="46"/>
  <c r="U192" i="46"/>
  <c r="W192" i="46"/>
  <c r="AA186" i="46"/>
  <c r="Y186" i="46"/>
  <c r="AA174" i="46"/>
  <c r="Y174" i="46"/>
  <c r="AA173" i="46"/>
  <c r="Y173" i="46"/>
  <c r="AA172" i="46"/>
  <c r="Y172" i="46"/>
  <c r="AA171" i="46"/>
  <c r="Y171" i="46"/>
  <c r="AA170" i="46"/>
  <c r="Y170" i="46"/>
  <c r="AA169" i="46"/>
  <c r="Y169" i="46"/>
  <c r="AA168" i="46"/>
  <c r="Y168" i="46"/>
  <c r="AA167" i="46"/>
  <c r="Y167" i="46"/>
  <c r="AA166" i="46"/>
  <c r="Y166" i="46"/>
  <c r="AA165" i="46"/>
  <c r="Y165" i="46"/>
  <c r="AA164" i="46"/>
  <c r="Y164" i="46"/>
  <c r="AA163" i="46"/>
  <c r="Y163" i="46"/>
  <c r="AA162" i="46"/>
  <c r="Y162" i="46"/>
  <c r="AA161" i="46"/>
  <c r="Y161" i="46"/>
  <c r="AA160" i="46"/>
  <c r="Y160" i="46"/>
  <c r="AA159" i="46"/>
  <c r="Y159" i="46"/>
  <c r="AA158" i="46"/>
  <c r="Y158" i="46"/>
  <c r="AA157" i="46"/>
  <c r="Y157" i="46"/>
  <c r="AA156" i="46"/>
  <c r="Y156" i="46"/>
  <c r="AA155" i="46"/>
  <c r="Y155" i="46"/>
  <c r="AA154" i="46"/>
  <c r="Y154" i="46"/>
  <c r="AA153" i="46"/>
  <c r="Y153" i="46"/>
  <c r="AA152" i="46"/>
  <c r="Y152" i="46"/>
  <c r="AA151" i="46"/>
  <c r="Y151" i="46"/>
  <c r="AA150" i="46"/>
  <c r="Y150" i="46"/>
  <c r="AA149" i="46"/>
  <c r="Y149" i="46"/>
  <c r="AA148" i="46"/>
  <c r="Y148" i="46"/>
  <c r="AA147" i="46"/>
  <c r="Y147" i="46"/>
  <c r="AA146" i="46"/>
  <c r="Y146" i="46"/>
  <c r="AA145" i="46"/>
  <c r="Y145" i="46"/>
  <c r="AA144" i="46"/>
  <c r="Y144" i="46"/>
  <c r="AA143" i="46"/>
  <c r="Y143" i="46"/>
  <c r="AA142" i="46"/>
  <c r="Y142" i="46"/>
  <c r="AA141" i="46"/>
  <c r="Y141" i="46"/>
  <c r="AA140" i="46"/>
  <c r="Y140" i="46"/>
  <c r="AA139" i="46"/>
  <c r="Y139" i="46"/>
  <c r="AA138" i="46"/>
  <c r="Y138" i="46"/>
  <c r="AA137" i="46"/>
  <c r="Y137" i="46"/>
  <c r="AA136" i="46"/>
  <c r="Y136" i="46"/>
  <c r="AA135" i="46"/>
  <c r="Y135" i="46"/>
  <c r="AA134" i="46"/>
  <c r="Y134" i="46"/>
  <c r="AA133" i="46"/>
  <c r="Y133" i="46"/>
  <c r="AE132" i="46"/>
  <c r="AC132" i="46"/>
  <c r="KI132" i="46"/>
  <c r="AA131" i="46"/>
  <c r="Y131" i="46"/>
  <c r="AA130" i="46"/>
  <c r="Y130" i="46"/>
  <c r="AA129" i="46"/>
  <c r="Y129" i="46"/>
  <c r="AA128" i="46"/>
  <c r="Y128" i="46"/>
  <c r="AA127" i="46"/>
  <c r="Y127" i="46"/>
  <c r="AA126" i="46"/>
  <c r="Y126" i="46"/>
  <c r="AA125" i="46"/>
  <c r="Y125" i="46"/>
  <c r="AA124" i="46"/>
  <c r="Y124" i="46"/>
  <c r="AA123" i="46"/>
  <c r="Y123" i="46"/>
  <c r="AA122" i="46"/>
  <c r="Y122" i="46"/>
  <c r="AA121" i="46"/>
  <c r="Y121" i="46"/>
  <c r="AA120" i="46"/>
  <c r="Y120" i="46"/>
  <c r="AA119" i="46"/>
  <c r="Y119" i="46"/>
  <c r="AA118" i="46"/>
  <c r="Y118" i="46"/>
  <c r="AA117" i="46"/>
  <c r="Y117" i="46"/>
  <c r="AA116" i="46"/>
  <c r="Y116" i="46"/>
  <c r="AA115" i="46"/>
  <c r="Y115" i="46"/>
  <c r="AA114" i="46"/>
  <c r="Y114" i="46"/>
  <c r="AA113" i="46"/>
  <c r="Y113" i="46"/>
  <c r="AA112" i="46"/>
  <c r="Y112" i="46"/>
  <c r="AA111" i="46"/>
  <c r="Y111" i="46"/>
  <c r="AA110" i="46"/>
  <c r="Y110" i="46"/>
  <c r="AE109" i="46"/>
  <c r="AC109" i="46"/>
  <c r="KI109" i="46"/>
  <c r="AA108" i="46"/>
  <c r="Y108" i="46"/>
  <c r="AA107" i="46"/>
  <c r="Y107" i="46"/>
  <c r="AA106" i="46"/>
  <c r="Y106" i="46"/>
  <c r="AE105" i="46"/>
  <c r="AC105" i="46"/>
  <c r="KI105" i="46"/>
  <c r="AA104" i="46"/>
  <c r="Y104" i="46"/>
  <c r="AA103" i="46"/>
  <c r="Y103" i="46"/>
  <c r="AA102" i="46"/>
  <c r="Y102" i="46"/>
  <c r="AA101" i="46"/>
  <c r="Y101" i="46"/>
  <c r="AA100" i="46"/>
  <c r="Y100" i="46"/>
  <c r="AA99" i="46"/>
  <c r="Y99" i="46"/>
  <c r="AA98" i="46"/>
  <c r="Y98" i="46"/>
  <c r="AA97" i="46"/>
  <c r="Y97" i="46"/>
  <c r="AA96" i="46"/>
  <c r="Y96" i="46"/>
  <c r="AA95" i="46"/>
  <c r="Y95" i="46"/>
  <c r="AA94" i="46"/>
  <c r="Y94" i="46"/>
  <c r="AA93" i="46"/>
  <c r="Y93" i="46"/>
  <c r="AA92" i="46"/>
  <c r="Y92" i="46"/>
  <c r="AA91" i="46"/>
  <c r="Y91" i="46"/>
  <c r="AA90" i="46"/>
  <c r="Y90" i="46"/>
  <c r="AE89" i="46"/>
  <c r="AC89" i="46"/>
  <c r="KI89" i="46"/>
  <c r="AA88" i="46"/>
  <c r="Y88" i="46"/>
  <c r="AA87" i="46"/>
  <c r="Y87" i="46"/>
  <c r="AA86" i="46"/>
  <c r="Y86" i="46"/>
  <c r="AE85" i="46"/>
  <c r="AC85" i="46"/>
  <c r="KI85" i="46"/>
  <c r="AA84" i="46"/>
  <c r="Y84" i="46"/>
  <c r="AE83" i="46"/>
  <c r="AC83" i="46"/>
  <c r="KI83" i="46"/>
  <c r="U175" i="46"/>
  <c r="W175" i="46"/>
  <c r="AA82" i="46"/>
  <c r="Y82" i="46"/>
  <c r="AA76" i="46"/>
  <c r="Y76" i="46"/>
  <c r="AA75" i="46"/>
  <c r="Y75" i="46"/>
  <c r="AA74" i="46"/>
  <c r="Y74" i="46"/>
  <c r="AA73" i="46"/>
  <c r="Y73" i="46"/>
  <c r="U78" i="46"/>
  <c r="W78" i="46"/>
  <c r="AA72" i="46"/>
  <c r="Y72" i="46"/>
  <c r="AA65" i="46"/>
  <c r="Y65" i="46"/>
  <c r="AA64" i="46"/>
  <c r="Y64" i="46"/>
  <c r="AA63" i="46"/>
  <c r="Y63" i="46"/>
  <c r="AA62" i="46"/>
  <c r="Y62" i="46"/>
  <c r="AA61" i="46"/>
  <c r="Y61" i="46"/>
  <c r="AA60" i="46"/>
  <c r="Y60" i="46"/>
  <c r="AA57" i="46"/>
  <c r="Y57" i="46"/>
  <c r="AA56" i="46"/>
  <c r="Y56" i="46"/>
  <c r="AA55" i="46"/>
  <c r="Y55" i="46"/>
  <c r="AA54" i="46"/>
  <c r="Y54" i="46"/>
  <c r="AA53" i="46"/>
  <c r="Y53" i="46"/>
  <c r="AA52" i="46"/>
  <c r="Y52" i="46"/>
  <c r="AA51" i="46"/>
  <c r="Y51" i="46"/>
  <c r="AA50" i="46"/>
  <c r="Y50" i="46"/>
  <c r="AA49" i="46"/>
  <c r="Y49" i="46"/>
  <c r="AA48" i="46"/>
  <c r="Y48" i="46"/>
  <c r="AA47" i="46"/>
  <c r="Y47" i="46"/>
  <c r="AA46" i="46"/>
  <c r="Y46" i="46"/>
  <c r="AA45" i="46"/>
  <c r="Y45" i="46"/>
  <c r="AA44" i="46"/>
  <c r="Y44" i="46"/>
  <c r="AA43" i="46"/>
  <c r="Y43" i="46"/>
  <c r="AA42" i="46"/>
  <c r="Y42" i="46"/>
  <c r="AA41" i="46"/>
  <c r="Y41" i="46"/>
  <c r="AA40" i="46"/>
  <c r="Y40" i="46"/>
  <c r="AA39" i="46"/>
  <c r="Y39" i="46"/>
  <c r="AA38" i="46"/>
  <c r="Y38" i="46"/>
  <c r="AA37" i="46"/>
  <c r="Y37" i="46"/>
  <c r="AA36" i="46"/>
  <c r="Y36" i="46"/>
  <c r="AA33" i="46"/>
  <c r="Y33" i="46"/>
  <c r="AA32" i="46"/>
  <c r="Y32" i="46"/>
  <c r="AA31" i="46"/>
  <c r="Y31" i="46"/>
  <c r="AA28" i="46"/>
  <c r="Y28" i="46"/>
  <c r="AA27" i="46"/>
  <c r="Y27" i="46"/>
  <c r="AA26" i="46"/>
  <c r="Y26" i="46"/>
  <c r="AA25" i="46"/>
  <c r="Y25" i="46"/>
  <c r="AA24" i="46"/>
  <c r="Y24" i="46"/>
  <c r="AA23" i="46"/>
  <c r="Y23" i="46"/>
  <c r="AA22" i="46"/>
  <c r="Y22" i="46"/>
  <c r="AA21" i="46"/>
  <c r="Y21" i="46"/>
  <c r="AA20" i="46"/>
  <c r="Y20" i="46"/>
  <c r="AA19" i="46"/>
  <c r="Y19" i="46"/>
  <c r="AA18" i="46"/>
  <c r="Y18" i="46"/>
  <c r="AA17" i="46"/>
  <c r="Y17" i="46"/>
  <c r="AA16" i="46"/>
  <c r="Y16" i="46"/>
  <c r="AA15" i="46"/>
  <c r="Y15" i="46"/>
  <c r="AA14" i="46"/>
  <c r="Y14" i="46"/>
  <c r="AA13" i="46"/>
  <c r="Y13" i="46"/>
  <c r="AA12" i="46"/>
  <c r="Y12" i="46"/>
  <c r="AA11" i="46"/>
  <c r="Y11" i="46"/>
  <c r="U68" i="46"/>
  <c r="W68" i="46"/>
  <c r="W207" i="46"/>
  <c r="AA10" i="46"/>
  <c r="Y10" i="46"/>
  <c r="S207" i="46"/>
  <c r="Q207" i="46"/>
  <c r="Q209" i="46"/>
  <c r="KK180" i="46"/>
  <c r="KJ181" i="46"/>
  <c r="AM181" i="46"/>
  <c r="AK181" i="46"/>
  <c r="H56" i="42"/>
  <c r="O16" i="8"/>
  <c r="P16" i="8"/>
  <c r="P59" i="36"/>
  <c r="P63" i="36"/>
  <c r="N63" i="36"/>
  <c r="P67" i="36"/>
  <c r="P75" i="36"/>
  <c r="P74" i="36"/>
  <c r="P73" i="36"/>
  <c r="P72" i="36"/>
  <c r="P71" i="36"/>
  <c r="P70" i="36"/>
  <c r="P69" i="36"/>
  <c r="P68" i="36"/>
  <c r="AE12" i="36"/>
  <c r="AI14" i="36"/>
  <c r="AE13" i="36"/>
  <c r="AE11" i="36"/>
  <c r="AM61" i="36"/>
  <c r="AU60" i="36"/>
  <c r="AQ62" i="36"/>
  <c r="AU52" i="36"/>
  <c r="AM53" i="36"/>
  <c r="AY44" i="36"/>
  <c r="AU43" i="36"/>
  <c r="AQ45" i="36"/>
  <c r="KE42" i="36"/>
  <c r="KF42" i="36"/>
  <c r="KB42" i="36"/>
  <c r="II42" i="36"/>
  <c r="GI42" i="36"/>
  <c r="EQ42" i="36"/>
  <c r="CU42" i="36"/>
  <c r="BK70" i="36"/>
  <c r="AI69" i="36"/>
  <c r="AU68" i="36"/>
  <c r="AM73" i="36"/>
  <c r="AY74" i="36"/>
  <c r="AQ71" i="36"/>
  <c r="BC75" i="36"/>
  <c r="BW72" i="36"/>
  <c r="BC36" i="36"/>
  <c r="BK35" i="36"/>
  <c r="AU33" i="36"/>
  <c r="BK34" i="36"/>
  <c r="JW32" i="36"/>
  <c r="JT32" i="36"/>
  <c r="BC26" i="36"/>
  <c r="AU22" i="36"/>
  <c r="AQ25" i="36"/>
  <c r="AY23" i="36"/>
  <c r="AQ24" i="36"/>
  <c r="I10" i="42"/>
  <c r="R13" i="8"/>
  <c r="G41" i="42"/>
  <c r="L14" i="8"/>
  <c r="J48" i="42"/>
  <c r="D48" i="42"/>
  <c r="KF196" i="22"/>
  <c r="AJ198" i="22"/>
  <c r="AJ197" i="22"/>
  <c r="AF16" i="22"/>
  <c r="AF17" i="22"/>
  <c r="AF18" i="22"/>
  <c r="AJ80" i="36"/>
  <c r="AZ82" i="36"/>
  <c r="BD82" i="36"/>
  <c r="BH78" i="36"/>
  <c r="BL78" i="36"/>
  <c r="AZ86" i="36"/>
  <c r="BD86" i="36"/>
  <c r="BH86" i="36"/>
  <c r="AZ85" i="36"/>
  <c r="BD85" i="36"/>
  <c r="AZ84" i="36"/>
  <c r="BD84" i="36"/>
  <c r="AZ83" i="36"/>
  <c r="BD83" i="36"/>
  <c r="BL65" i="36"/>
  <c r="BD57" i="36"/>
  <c r="BH54" i="36"/>
  <c r="BL49" i="36"/>
  <c r="BH40" i="36"/>
  <c r="BD46" i="36"/>
  <c r="BH46" i="36"/>
  <c r="BD30" i="36"/>
  <c r="AZ37" i="36"/>
  <c r="BL19" i="36"/>
  <c r="BL8" i="36"/>
  <c r="BH16" i="36"/>
  <c r="BL16" i="36"/>
  <c r="S13" i="8"/>
  <c r="AI179" i="46"/>
  <c r="AG179" i="46"/>
  <c r="AG182" i="46"/>
  <c r="AE182" i="46"/>
  <c r="AN1" i="46"/>
  <c r="AI180" i="46"/>
  <c r="AK180" i="46"/>
  <c r="AI187" i="46"/>
  <c r="AI201" i="46"/>
  <c r="AQ181" i="46"/>
  <c r="AO181" i="46"/>
  <c r="KK182" i="46"/>
  <c r="B14" i="1"/>
  <c r="Q211" i="46"/>
  <c r="Y68" i="46"/>
  <c r="AA68" i="46"/>
  <c r="AE10" i="46"/>
  <c r="AC10" i="46"/>
  <c r="U207" i="46"/>
  <c r="U209" i="46"/>
  <c r="AE11" i="46"/>
  <c r="AC11" i="46"/>
  <c r="AE12" i="46"/>
  <c r="AC12" i="46"/>
  <c r="AE13" i="46"/>
  <c r="AC13" i="46"/>
  <c r="AE14" i="46"/>
  <c r="AC14" i="46"/>
  <c r="AE15" i="46"/>
  <c r="AC15" i="46"/>
  <c r="AE16" i="46"/>
  <c r="AC16" i="46"/>
  <c r="AE17" i="46"/>
  <c r="AC17" i="46"/>
  <c r="AE18" i="46"/>
  <c r="AC18" i="46"/>
  <c r="AE19" i="46"/>
  <c r="AC19" i="46"/>
  <c r="AE20" i="46"/>
  <c r="AC20" i="46"/>
  <c r="AE21" i="46"/>
  <c r="AC21" i="46"/>
  <c r="AE22" i="46"/>
  <c r="AC22" i="46"/>
  <c r="AE23" i="46"/>
  <c r="AC23" i="46"/>
  <c r="AE24" i="46"/>
  <c r="AC24" i="46"/>
  <c r="AE25" i="46"/>
  <c r="AC25" i="46"/>
  <c r="AE26" i="46"/>
  <c r="AC26" i="46"/>
  <c r="AE27" i="46"/>
  <c r="AC27" i="46"/>
  <c r="AE28" i="46"/>
  <c r="AC28" i="46"/>
  <c r="AE31" i="46"/>
  <c r="AC31" i="46"/>
  <c r="AE32" i="46"/>
  <c r="AC32" i="46"/>
  <c r="AE33" i="46"/>
  <c r="AC33" i="46"/>
  <c r="AE36" i="46"/>
  <c r="AC36" i="46"/>
  <c r="AE37" i="46"/>
  <c r="AC37" i="46"/>
  <c r="AE38" i="46"/>
  <c r="AC38" i="46"/>
  <c r="AE39" i="46"/>
  <c r="AC39" i="46"/>
  <c r="AE40" i="46"/>
  <c r="AC40" i="46"/>
  <c r="AE41" i="46"/>
  <c r="AC41" i="46"/>
  <c r="AE42" i="46"/>
  <c r="AC42" i="46"/>
  <c r="AE43" i="46"/>
  <c r="AC43" i="46"/>
  <c r="AE44" i="46"/>
  <c r="AC44" i="46"/>
  <c r="AE45" i="46"/>
  <c r="AC45" i="46"/>
  <c r="AE46" i="46"/>
  <c r="AC46" i="46"/>
  <c r="AE47" i="46"/>
  <c r="AC47" i="46"/>
  <c r="AE48" i="46"/>
  <c r="AC48" i="46"/>
  <c r="AE49" i="46"/>
  <c r="AC49" i="46"/>
  <c r="AE50" i="46"/>
  <c r="AC50" i="46"/>
  <c r="AE51" i="46"/>
  <c r="AC51" i="46"/>
  <c r="AE52" i="46"/>
  <c r="AC52" i="46"/>
  <c r="AE53" i="46"/>
  <c r="AC53" i="46"/>
  <c r="AE54" i="46"/>
  <c r="AC54" i="46"/>
  <c r="AE55" i="46"/>
  <c r="AC55" i="46"/>
  <c r="AE56" i="46"/>
  <c r="AC56" i="46"/>
  <c r="AE57" i="46"/>
  <c r="AC57" i="46"/>
  <c r="AE60" i="46"/>
  <c r="AC60" i="46"/>
  <c r="AE61" i="46"/>
  <c r="AC61" i="46"/>
  <c r="AE62" i="46"/>
  <c r="AC62" i="46"/>
  <c r="AE63" i="46"/>
  <c r="AC63" i="46"/>
  <c r="AE64" i="46"/>
  <c r="AC64" i="46"/>
  <c r="AE65" i="46"/>
  <c r="AC65" i="46"/>
  <c r="Y78" i="46"/>
  <c r="AA78" i="46"/>
  <c r="AE72" i="46"/>
  <c r="AC72" i="46"/>
  <c r="AE73" i="46"/>
  <c r="AC73" i="46"/>
  <c r="AE74" i="46"/>
  <c r="AC74" i="46"/>
  <c r="AE75" i="46"/>
  <c r="AC75" i="46"/>
  <c r="AE76" i="46"/>
  <c r="AC76" i="46"/>
  <c r="Y175" i="46"/>
  <c r="AA175" i="46"/>
  <c r="AE82" i="46"/>
  <c r="AC82" i="46"/>
  <c r="AI83" i="46"/>
  <c r="AG83" i="46"/>
  <c r="KK83" i="46"/>
  <c r="KJ83" i="46"/>
  <c r="AE84" i="46"/>
  <c r="AC84" i="46"/>
  <c r="AI85" i="46"/>
  <c r="AG85" i="46"/>
  <c r="KK85" i="46"/>
  <c r="KJ85" i="46"/>
  <c r="AE86" i="46"/>
  <c r="AC86" i="46"/>
  <c r="AE87" i="46"/>
  <c r="AC87" i="46"/>
  <c r="AE88" i="46"/>
  <c r="AC88" i="46"/>
  <c r="AI89" i="46"/>
  <c r="AG89" i="46"/>
  <c r="KK89" i="46"/>
  <c r="KJ89" i="46"/>
  <c r="AE90" i="46"/>
  <c r="AC90" i="46"/>
  <c r="AE91" i="46"/>
  <c r="AC91" i="46"/>
  <c r="AE92" i="46"/>
  <c r="AC92" i="46"/>
  <c r="AE93" i="46"/>
  <c r="AC93" i="46"/>
  <c r="AE94" i="46"/>
  <c r="AC94" i="46"/>
  <c r="AE95" i="46"/>
  <c r="AC95" i="46"/>
  <c r="AE96" i="46"/>
  <c r="AC96" i="46"/>
  <c r="AE97" i="46"/>
  <c r="AC97" i="46"/>
  <c r="AE98" i="46"/>
  <c r="AC98" i="46"/>
  <c r="AE99" i="46"/>
  <c r="AC99" i="46"/>
  <c r="AE100" i="46"/>
  <c r="AC100" i="46"/>
  <c r="AE101" i="46"/>
  <c r="AC101" i="46"/>
  <c r="AE102" i="46"/>
  <c r="AC102" i="46"/>
  <c r="AE103" i="46"/>
  <c r="AC103" i="46"/>
  <c r="AE104" i="46"/>
  <c r="AC104" i="46"/>
  <c r="AI105" i="46"/>
  <c r="AG105" i="46"/>
  <c r="KK105" i="46"/>
  <c r="KJ105" i="46"/>
  <c r="AE106" i="46"/>
  <c r="AC106" i="46"/>
  <c r="AE107" i="46"/>
  <c r="AC107" i="46"/>
  <c r="AE108" i="46"/>
  <c r="AC108" i="46"/>
  <c r="AI109" i="46"/>
  <c r="AG109" i="46"/>
  <c r="KK109" i="46"/>
  <c r="KJ109" i="46"/>
  <c r="AE110" i="46"/>
  <c r="AC110" i="46"/>
  <c r="AE111" i="46"/>
  <c r="AC111" i="46"/>
  <c r="AE112" i="46"/>
  <c r="AC112" i="46"/>
  <c r="AE113" i="46"/>
  <c r="AC113" i="46"/>
  <c r="AE114" i="46"/>
  <c r="AC114" i="46"/>
  <c r="AE115" i="46"/>
  <c r="AC115" i="46"/>
  <c r="AE116" i="46"/>
  <c r="AC116" i="46"/>
  <c r="AE117" i="46"/>
  <c r="AC117" i="46"/>
  <c r="AE118" i="46"/>
  <c r="AC118" i="46"/>
  <c r="AE119" i="46"/>
  <c r="AC119" i="46"/>
  <c r="AE120" i="46"/>
  <c r="AC120" i="46"/>
  <c r="AE121" i="46"/>
  <c r="AC121" i="46"/>
  <c r="AE122" i="46"/>
  <c r="AC122" i="46"/>
  <c r="AE123" i="46"/>
  <c r="AC123" i="46"/>
  <c r="AE124" i="46"/>
  <c r="AC124" i="46"/>
  <c r="AE125" i="46"/>
  <c r="AC125" i="46"/>
  <c r="AE126" i="46"/>
  <c r="AC126" i="46"/>
  <c r="AE127" i="46"/>
  <c r="AC127" i="46"/>
  <c r="AE128" i="46"/>
  <c r="AC128" i="46"/>
  <c r="AE129" i="46"/>
  <c r="AC129" i="46"/>
  <c r="AE130" i="46"/>
  <c r="AC130" i="46"/>
  <c r="AE131" i="46"/>
  <c r="AC131" i="46"/>
  <c r="AI132" i="46"/>
  <c r="AG132" i="46"/>
  <c r="KK132" i="46"/>
  <c r="KJ132" i="46"/>
  <c r="AE133" i="46"/>
  <c r="AC133" i="46"/>
  <c r="AE134" i="46"/>
  <c r="AC134" i="46"/>
  <c r="AE135" i="46"/>
  <c r="AC135" i="46"/>
  <c r="AE136" i="46"/>
  <c r="AC136" i="46"/>
  <c r="AE137" i="46"/>
  <c r="AC137" i="46"/>
  <c r="AE138" i="46"/>
  <c r="AC138" i="46"/>
  <c r="AE139" i="46"/>
  <c r="AC139" i="46"/>
  <c r="AE140" i="46"/>
  <c r="AC140" i="46"/>
  <c r="AE141" i="46"/>
  <c r="AC141" i="46"/>
  <c r="AE142" i="46"/>
  <c r="AC142" i="46"/>
  <c r="AE143" i="46"/>
  <c r="AC143" i="46"/>
  <c r="AE144" i="46"/>
  <c r="AC144" i="46"/>
  <c r="AE145" i="46"/>
  <c r="AC145" i="46"/>
  <c r="AE146" i="46"/>
  <c r="AC146" i="46"/>
  <c r="AE147" i="46"/>
  <c r="AC147" i="46"/>
  <c r="AE148" i="46"/>
  <c r="AC148" i="46"/>
  <c r="AE149" i="46"/>
  <c r="AC149" i="46"/>
  <c r="AE150" i="46"/>
  <c r="AC150" i="46"/>
  <c r="AE151" i="46"/>
  <c r="AC151" i="46"/>
  <c r="AE152" i="46"/>
  <c r="AC152" i="46"/>
  <c r="AE153" i="46"/>
  <c r="AC153" i="46"/>
  <c r="AE154" i="46"/>
  <c r="AC154" i="46"/>
  <c r="AE155" i="46"/>
  <c r="AC155" i="46"/>
  <c r="AE156" i="46"/>
  <c r="AC156" i="46"/>
  <c r="AE157" i="46"/>
  <c r="AC157" i="46"/>
  <c r="AE158" i="46"/>
  <c r="AC158" i="46"/>
  <c r="AE159" i="46"/>
  <c r="AC159" i="46"/>
  <c r="AE160" i="46"/>
  <c r="AC160" i="46"/>
  <c r="AE161" i="46"/>
  <c r="AC161" i="46"/>
  <c r="AE162" i="46"/>
  <c r="AC162" i="46"/>
  <c r="AE163" i="46"/>
  <c r="AC163" i="46"/>
  <c r="AE164" i="46"/>
  <c r="AC164" i="46"/>
  <c r="AE165" i="46"/>
  <c r="AC165" i="46"/>
  <c r="AE166" i="46"/>
  <c r="AC166" i="46"/>
  <c r="AE167" i="46"/>
  <c r="AC167" i="46"/>
  <c r="AE168" i="46"/>
  <c r="AC168" i="46"/>
  <c r="AE169" i="46"/>
  <c r="AC169" i="46"/>
  <c r="AE170" i="46"/>
  <c r="AC170" i="46"/>
  <c r="AE171" i="46"/>
  <c r="AC171" i="46"/>
  <c r="AE172" i="46"/>
  <c r="AC172" i="46"/>
  <c r="AE173" i="46"/>
  <c r="AC173" i="46"/>
  <c r="AE174" i="46"/>
  <c r="AC174" i="46"/>
  <c r="Y192" i="46"/>
  <c r="AA192" i="46"/>
  <c r="AE186" i="46"/>
  <c r="AC186" i="46"/>
  <c r="AC187" i="46"/>
  <c r="AE188" i="46"/>
  <c r="AC188" i="46"/>
  <c r="AE189" i="46"/>
  <c r="AC189" i="46"/>
  <c r="AE190" i="46"/>
  <c r="AC190" i="46"/>
  <c r="AE191" i="46"/>
  <c r="AC191" i="46"/>
  <c r="Y205" i="46"/>
  <c r="AA205" i="46"/>
  <c r="AE196" i="46"/>
  <c r="AC196" i="46"/>
  <c r="AE197" i="46"/>
  <c r="AC197" i="46"/>
  <c r="AE198" i="46"/>
  <c r="AC198" i="46"/>
  <c r="AE199" i="46"/>
  <c r="AC199" i="46"/>
  <c r="AE200" i="46"/>
  <c r="AC200" i="46"/>
  <c r="AC201" i="46"/>
  <c r="AE202" i="46"/>
  <c r="AC202" i="46"/>
  <c r="AE203" i="46"/>
  <c r="AC203" i="46"/>
  <c r="AE204" i="46"/>
  <c r="AC204" i="46"/>
  <c r="I56" i="42"/>
  <c r="R16" i="8"/>
  <c r="S16" i="8"/>
  <c r="J56" i="42"/>
  <c r="P76" i="36"/>
  <c r="AI12" i="36"/>
  <c r="AM14" i="36"/>
  <c r="AI13" i="36"/>
  <c r="AI11" i="36"/>
  <c r="AU62" i="36"/>
  <c r="AY60" i="36"/>
  <c r="AQ61" i="36"/>
  <c r="AQ53" i="36"/>
  <c r="AY52" i="36"/>
  <c r="AU45" i="36"/>
  <c r="AY43" i="36"/>
  <c r="BC44" i="36"/>
  <c r="GM42" i="36"/>
  <c r="AU71" i="36"/>
  <c r="BC74" i="36"/>
  <c r="AM69" i="36"/>
  <c r="AQ73" i="36"/>
  <c r="BO70" i="36"/>
  <c r="CA72" i="36"/>
  <c r="BG75" i="36"/>
  <c r="AY68" i="36"/>
  <c r="BO34" i="36"/>
  <c r="AY33" i="36"/>
  <c r="BO35" i="36"/>
  <c r="BG36" i="36"/>
  <c r="KA32" i="36"/>
  <c r="JX32" i="36"/>
  <c r="BG26" i="36"/>
  <c r="AU24" i="36"/>
  <c r="BC23" i="36"/>
  <c r="AU25" i="36"/>
  <c r="AY22" i="36"/>
  <c r="U16" i="8"/>
  <c r="V16" i="8"/>
  <c r="U15" i="8"/>
  <c r="V15" i="8"/>
  <c r="K48" i="42"/>
  <c r="J10" i="42"/>
  <c r="D10" i="42"/>
  <c r="M14" i="8"/>
  <c r="K56" i="42"/>
  <c r="AN197" i="22"/>
  <c r="AN198" i="22"/>
  <c r="AJ18" i="22"/>
  <c r="AN18" i="22"/>
  <c r="AR18" i="22"/>
  <c r="AV18" i="22"/>
  <c r="AZ18" i="22"/>
  <c r="BD18" i="22"/>
  <c r="BH18" i="22"/>
  <c r="BL18" i="22"/>
  <c r="BP18" i="22"/>
  <c r="BT18" i="22"/>
  <c r="BX18" i="22"/>
  <c r="CB18" i="22"/>
  <c r="CF18" i="22"/>
  <c r="CJ18" i="22"/>
  <c r="CN18" i="22"/>
  <c r="CR18" i="22"/>
  <c r="CV18" i="22"/>
  <c r="CZ18" i="22"/>
  <c r="DD18" i="22"/>
  <c r="DH18" i="22"/>
  <c r="DL18" i="22"/>
  <c r="DP18" i="22"/>
  <c r="DT18" i="22"/>
  <c r="DX18" i="22"/>
  <c r="EB18" i="22"/>
  <c r="EF18" i="22"/>
  <c r="EJ18" i="22"/>
  <c r="EN18" i="22"/>
  <c r="ER18" i="22"/>
  <c r="EV18" i="22"/>
  <c r="EZ18" i="22"/>
  <c r="FD18" i="22"/>
  <c r="FH18" i="22"/>
  <c r="FL18" i="22"/>
  <c r="FP18" i="22"/>
  <c r="FT18" i="22"/>
  <c r="FX18" i="22"/>
  <c r="GB18" i="22"/>
  <c r="GF18" i="22"/>
  <c r="GJ18" i="22"/>
  <c r="GN18" i="22"/>
  <c r="GR18" i="22"/>
  <c r="GV18" i="22"/>
  <c r="GZ18" i="22"/>
  <c r="HD18" i="22"/>
  <c r="HH18" i="22"/>
  <c r="HL18" i="22"/>
  <c r="HP18" i="22"/>
  <c r="HT18" i="22"/>
  <c r="HX18" i="22"/>
  <c r="IB18" i="22"/>
  <c r="IF18" i="22"/>
  <c r="IJ18" i="22"/>
  <c r="IN18" i="22"/>
  <c r="IR18" i="22"/>
  <c r="IV18" i="22"/>
  <c r="IZ18" i="22"/>
  <c r="JD18" i="22"/>
  <c r="JH18" i="22"/>
  <c r="JL18" i="22"/>
  <c r="JP18" i="22"/>
  <c r="JT18" i="22"/>
  <c r="JX18" i="22"/>
  <c r="KB18" i="22"/>
  <c r="KF18" i="22"/>
  <c r="AJ17" i="22"/>
  <c r="AN17" i="22"/>
  <c r="AR17" i="22"/>
  <c r="AV17" i="22"/>
  <c r="AZ17" i="22"/>
  <c r="BD17" i="22"/>
  <c r="BH17" i="22"/>
  <c r="BL17" i="22"/>
  <c r="BP17" i="22"/>
  <c r="BT17" i="22"/>
  <c r="BX17" i="22"/>
  <c r="CB17" i="22"/>
  <c r="CF17" i="22"/>
  <c r="CJ17" i="22"/>
  <c r="CN17" i="22"/>
  <c r="CR17" i="22"/>
  <c r="CV17" i="22"/>
  <c r="CZ17" i="22"/>
  <c r="DD17" i="22"/>
  <c r="DH17" i="22"/>
  <c r="DL17" i="22"/>
  <c r="DP17" i="22"/>
  <c r="DT17" i="22"/>
  <c r="DX17" i="22"/>
  <c r="EB17" i="22"/>
  <c r="EF17" i="22"/>
  <c r="EJ17" i="22"/>
  <c r="EN17" i="22"/>
  <c r="ER17" i="22"/>
  <c r="EV17" i="22"/>
  <c r="EZ17" i="22"/>
  <c r="FD17" i="22"/>
  <c r="FH17" i="22"/>
  <c r="FL17" i="22"/>
  <c r="FP17" i="22"/>
  <c r="FT17" i="22"/>
  <c r="FX17" i="22"/>
  <c r="GB17" i="22"/>
  <c r="GF17" i="22"/>
  <c r="GJ17" i="22"/>
  <c r="GN17" i="22"/>
  <c r="GR17" i="22"/>
  <c r="GV17" i="22"/>
  <c r="GZ17" i="22"/>
  <c r="HD17" i="22"/>
  <c r="HH17" i="22"/>
  <c r="HL17" i="22"/>
  <c r="HP17" i="22"/>
  <c r="HT17" i="22"/>
  <c r="HX17" i="22"/>
  <c r="IB17" i="22"/>
  <c r="IF17" i="22"/>
  <c r="IJ17" i="22"/>
  <c r="IN17" i="22"/>
  <c r="IR17" i="22"/>
  <c r="IV17" i="22"/>
  <c r="IZ17" i="22"/>
  <c r="JD17" i="22"/>
  <c r="JH17" i="22"/>
  <c r="JL17" i="22"/>
  <c r="JP17" i="22"/>
  <c r="JT17" i="22"/>
  <c r="JX17" i="22"/>
  <c r="KB17" i="22"/>
  <c r="KF17" i="22"/>
  <c r="AJ16" i="22"/>
  <c r="AN16" i="22"/>
  <c r="AR16" i="22"/>
  <c r="AV16" i="22"/>
  <c r="AZ16" i="22"/>
  <c r="BD16" i="22"/>
  <c r="BH16" i="22"/>
  <c r="BL16" i="22"/>
  <c r="BP16" i="22"/>
  <c r="BT16" i="22"/>
  <c r="BX16" i="22"/>
  <c r="CB16" i="22"/>
  <c r="CF16" i="22"/>
  <c r="CJ16" i="22"/>
  <c r="CN16" i="22"/>
  <c r="CR16" i="22"/>
  <c r="CV16" i="22"/>
  <c r="CZ16" i="22"/>
  <c r="DD16" i="22"/>
  <c r="DH16" i="22"/>
  <c r="DL16" i="22"/>
  <c r="DP16" i="22"/>
  <c r="DT16" i="22"/>
  <c r="DX16" i="22"/>
  <c r="EB16" i="22"/>
  <c r="EF16" i="22"/>
  <c r="EJ16" i="22"/>
  <c r="EN16" i="22"/>
  <c r="ER16" i="22"/>
  <c r="EV16" i="22"/>
  <c r="EZ16" i="22"/>
  <c r="FD16" i="22"/>
  <c r="FH16" i="22"/>
  <c r="FL16" i="22"/>
  <c r="FP16" i="22"/>
  <c r="FT16" i="22"/>
  <c r="FX16" i="22"/>
  <c r="GB16" i="22"/>
  <c r="GF16" i="22"/>
  <c r="GJ16" i="22"/>
  <c r="GN16" i="22"/>
  <c r="GR16" i="22"/>
  <c r="GV16" i="22"/>
  <c r="GZ16" i="22"/>
  <c r="HD16" i="22"/>
  <c r="HH16" i="22"/>
  <c r="HL16" i="22"/>
  <c r="HP16" i="22"/>
  <c r="HT16" i="22"/>
  <c r="HX16" i="22"/>
  <c r="IB16" i="22"/>
  <c r="IF16" i="22"/>
  <c r="IJ16" i="22"/>
  <c r="IN16" i="22"/>
  <c r="IR16" i="22"/>
  <c r="IV16" i="22"/>
  <c r="IZ16" i="22"/>
  <c r="JD16" i="22"/>
  <c r="JH16" i="22"/>
  <c r="JL16" i="22"/>
  <c r="JP16" i="22"/>
  <c r="JT16" i="22"/>
  <c r="JX16" i="22"/>
  <c r="KB16" i="22"/>
  <c r="KF16" i="22"/>
  <c r="AN80" i="36"/>
  <c r="BH84" i="36"/>
  <c r="BL84" i="36"/>
  <c r="BH85" i="36"/>
  <c r="BL85" i="36"/>
  <c r="BD37" i="36"/>
  <c r="BH83" i="36"/>
  <c r="BL83" i="36"/>
  <c r="BL86" i="36"/>
  <c r="BP78" i="36"/>
  <c r="BH82" i="36"/>
  <c r="BL82" i="36"/>
  <c r="BP65" i="36"/>
  <c r="BH57" i="36"/>
  <c r="BL54" i="36"/>
  <c r="BP49" i="36"/>
  <c r="BL40" i="36"/>
  <c r="BH30" i="36"/>
  <c r="BP19" i="36"/>
  <c r="BP8" i="36"/>
  <c r="AR1" i="46"/>
  <c r="AM180" i="46"/>
  <c r="AO180" i="46"/>
  <c r="AM187" i="46"/>
  <c r="AM201" i="46"/>
  <c r="AM179" i="46"/>
  <c r="AK179" i="46"/>
  <c r="AK182" i="46"/>
  <c r="AI182" i="46"/>
  <c r="AI204" i="46"/>
  <c r="AG204" i="46"/>
  <c r="KK204" i="46"/>
  <c r="KI204" i="46"/>
  <c r="AI203" i="46"/>
  <c r="AG203" i="46"/>
  <c r="KK203" i="46"/>
  <c r="KI203" i="46"/>
  <c r="AI202" i="46"/>
  <c r="AG202" i="46"/>
  <c r="KK202" i="46"/>
  <c r="KI202" i="46"/>
  <c r="AG201" i="46"/>
  <c r="KK201" i="46"/>
  <c r="AI200" i="46"/>
  <c r="AG200" i="46"/>
  <c r="KK200" i="46"/>
  <c r="KI200" i="46"/>
  <c r="AI199" i="46"/>
  <c r="AG199" i="46"/>
  <c r="KK199" i="46"/>
  <c r="KI199" i="46"/>
  <c r="AI198" i="46"/>
  <c r="AG198" i="46"/>
  <c r="KK198" i="46"/>
  <c r="KI198" i="46"/>
  <c r="AI197" i="46"/>
  <c r="AG197" i="46"/>
  <c r="KK197" i="46"/>
  <c r="KI197" i="46"/>
  <c r="AC205" i="46"/>
  <c r="AE205" i="46"/>
  <c r="AI196" i="46"/>
  <c r="AG196" i="46"/>
  <c r="KI196" i="46"/>
  <c r="KI205" i="46"/>
  <c r="AI191" i="46"/>
  <c r="AG191" i="46"/>
  <c r="KK191" i="46"/>
  <c r="KI191" i="46"/>
  <c r="AI190" i="46"/>
  <c r="AG190" i="46"/>
  <c r="KK190" i="46"/>
  <c r="KI190" i="46"/>
  <c r="AI189" i="46"/>
  <c r="AG189" i="46"/>
  <c r="KK189" i="46"/>
  <c r="KI189" i="46"/>
  <c r="AI188" i="46"/>
  <c r="AG188" i="46"/>
  <c r="KK188" i="46"/>
  <c r="KI188" i="46"/>
  <c r="AG187" i="46"/>
  <c r="KK187" i="46"/>
  <c r="KI187" i="46"/>
  <c r="AC192" i="46"/>
  <c r="AE192" i="46"/>
  <c r="AI186" i="46"/>
  <c r="AG186" i="46"/>
  <c r="KI186" i="46"/>
  <c r="KI192" i="46"/>
  <c r="AI174" i="46"/>
  <c r="AG174" i="46"/>
  <c r="KK174" i="46"/>
  <c r="KI174" i="46"/>
  <c r="AI173" i="46"/>
  <c r="AG173" i="46"/>
  <c r="KK173" i="46"/>
  <c r="KI173" i="46"/>
  <c r="AI172" i="46"/>
  <c r="AG172" i="46"/>
  <c r="KK172" i="46"/>
  <c r="KI172" i="46"/>
  <c r="AI171" i="46"/>
  <c r="AG171" i="46"/>
  <c r="KK171" i="46"/>
  <c r="KI171" i="46"/>
  <c r="AI170" i="46"/>
  <c r="AG170" i="46"/>
  <c r="KK170" i="46"/>
  <c r="KI170" i="46"/>
  <c r="AI169" i="46"/>
  <c r="AG169" i="46"/>
  <c r="KK169" i="46"/>
  <c r="KI169" i="46"/>
  <c r="AI168" i="46"/>
  <c r="AG168" i="46"/>
  <c r="KK168" i="46"/>
  <c r="KI168" i="46"/>
  <c r="AI167" i="46"/>
  <c r="AG167" i="46"/>
  <c r="KK167" i="46"/>
  <c r="KI167" i="46"/>
  <c r="AI166" i="46"/>
  <c r="AG166" i="46"/>
  <c r="KK166" i="46"/>
  <c r="KI166" i="46"/>
  <c r="AI165" i="46"/>
  <c r="AG165" i="46"/>
  <c r="KK165" i="46"/>
  <c r="KI165" i="46"/>
  <c r="AI164" i="46"/>
  <c r="AG164" i="46"/>
  <c r="KK164" i="46"/>
  <c r="KI164" i="46"/>
  <c r="AI163" i="46"/>
  <c r="AG163" i="46"/>
  <c r="KK163" i="46"/>
  <c r="KI163" i="46"/>
  <c r="AI162" i="46"/>
  <c r="AG162" i="46"/>
  <c r="KK162" i="46"/>
  <c r="KI162" i="46"/>
  <c r="AI161" i="46"/>
  <c r="AG161" i="46"/>
  <c r="KK161" i="46"/>
  <c r="KI161" i="46"/>
  <c r="AI160" i="46"/>
  <c r="AG160" i="46"/>
  <c r="KK160" i="46"/>
  <c r="KI160" i="46"/>
  <c r="AI159" i="46"/>
  <c r="AG159" i="46"/>
  <c r="KK159" i="46"/>
  <c r="KI159" i="46"/>
  <c r="AI158" i="46"/>
  <c r="AG158" i="46"/>
  <c r="KK158" i="46"/>
  <c r="KI158" i="46"/>
  <c r="AI157" i="46"/>
  <c r="AG157" i="46"/>
  <c r="KK157" i="46"/>
  <c r="KI157" i="46"/>
  <c r="AI156" i="46"/>
  <c r="AG156" i="46"/>
  <c r="KK156" i="46"/>
  <c r="KI156" i="46"/>
  <c r="AI155" i="46"/>
  <c r="AG155" i="46"/>
  <c r="KK155" i="46"/>
  <c r="KI155" i="46"/>
  <c r="AI154" i="46"/>
  <c r="AG154" i="46"/>
  <c r="KK154" i="46"/>
  <c r="KI154" i="46"/>
  <c r="AI153" i="46"/>
  <c r="AG153" i="46"/>
  <c r="KK153" i="46"/>
  <c r="KI153" i="46"/>
  <c r="AI152" i="46"/>
  <c r="AG152" i="46"/>
  <c r="KK152" i="46"/>
  <c r="KI152" i="46"/>
  <c r="AI151" i="46"/>
  <c r="AG151" i="46"/>
  <c r="KK151" i="46"/>
  <c r="KI151" i="46"/>
  <c r="AI150" i="46"/>
  <c r="AG150" i="46"/>
  <c r="KK150" i="46"/>
  <c r="KI150" i="46"/>
  <c r="AI149" i="46"/>
  <c r="AG149" i="46"/>
  <c r="KK149" i="46"/>
  <c r="KI149" i="46"/>
  <c r="AI148" i="46"/>
  <c r="AG148" i="46"/>
  <c r="KK148" i="46"/>
  <c r="KI148" i="46"/>
  <c r="AI147" i="46"/>
  <c r="AG147" i="46"/>
  <c r="KK147" i="46"/>
  <c r="KI147" i="46"/>
  <c r="AI146" i="46"/>
  <c r="AG146" i="46"/>
  <c r="KK146" i="46"/>
  <c r="KI146" i="46"/>
  <c r="AI145" i="46"/>
  <c r="AG145" i="46"/>
  <c r="KK145" i="46"/>
  <c r="KI145" i="46"/>
  <c r="AI144" i="46"/>
  <c r="AG144" i="46"/>
  <c r="KK144" i="46"/>
  <c r="KI144" i="46"/>
  <c r="AI143" i="46"/>
  <c r="AG143" i="46"/>
  <c r="KK143" i="46"/>
  <c r="KI143" i="46"/>
  <c r="AI142" i="46"/>
  <c r="AG142" i="46"/>
  <c r="KK142" i="46"/>
  <c r="KI142" i="46"/>
  <c r="AI141" i="46"/>
  <c r="AG141" i="46"/>
  <c r="KK141" i="46"/>
  <c r="KI141" i="46"/>
  <c r="AI140" i="46"/>
  <c r="AG140" i="46"/>
  <c r="KK140" i="46"/>
  <c r="KI140" i="46"/>
  <c r="AI139" i="46"/>
  <c r="AG139" i="46"/>
  <c r="KK139" i="46"/>
  <c r="KI139" i="46"/>
  <c r="AI138" i="46"/>
  <c r="AG138" i="46"/>
  <c r="KK138" i="46"/>
  <c r="KI138" i="46"/>
  <c r="AI137" i="46"/>
  <c r="AG137" i="46"/>
  <c r="KK137" i="46"/>
  <c r="KI137" i="46"/>
  <c r="AI136" i="46"/>
  <c r="AG136" i="46"/>
  <c r="KK136" i="46"/>
  <c r="KI136" i="46"/>
  <c r="AI135" i="46"/>
  <c r="AG135" i="46"/>
  <c r="KK135" i="46"/>
  <c r="KI135" i="46"/>
  <c r="AI134" i="46"/>
  <c r="AG134" i="46"/>
  <c r="KK134" i="46"/>
  <c r="KI134" i="46"/>
  <c r="AI133" i="46"/>
  <c r="AG133" i="46"/>
  <c r="KK133" i="46"/>
  <c r="KI133" i="46"/>
  <c r="AM132" i="46"/>
  <c r="AK132" i="46"/>
  <c r="AI131" i="46"/>
  <c r="AG131" i="46"/>
  <c r="KK131" i="46"/>
  <c r="KI131" i="46"/>
  <c r="AI130" i="46"/>
  <c r="AG130" i="46"/>
  <c r="KK130" i="46"/>
  <c r="KI130" i="46"/>
  <c r="AI129" i="46"/>
  <c r="AG129" i="46"/>
  <c r="KK129" i="46"/>
  <c r="KI129" i="46"/>
  <c r="AI128" i="46"/>
  <c r="AG128" i="46"/>
  <c r="KK128" i="46"/>
  <c r="KI128" i="46"/>
  <c r="AI127" i="46"/>
  <c r="AG127" i="46"/>
  <c r="KK127" i="46"/>
  <c r="KI127" i="46"/>
  <c r="AI126" i="46"/>
  <c r="AG126" i="46"/>
  <c r="KK126" i="46"/>
  <c r="KI126" i="46"/>
  <c r="AI125" i="46"/>
  <c r="AG125" i="46"/>
  <c r="KK125" i="46"/>
  <c r="KI125" i="46"/>
  <c r="AI124" i="46"/>
  <c r="AG124" i="46"/>
  <c r="KK124" i="46"/>
  <c r="KI124" i="46"/>
  <c r="AI123" i="46"/>
  <c r="AG123" i="46"/>
  <c r="KK123" i="46"/>
  <c r="KI123" i="46"/>
  <c r="AI122" i="46"/>
  <c r="AG122" i="46"/>
  <c r="KK122" i="46"/>
  <c r="KI122" i="46"/>
  <c r="AI121" i="46"/>
  <c r="AG121" i="46"/>
  <c r="KK121" i="46"/>
  <c r="KI121" i="46"/>
  <c r="AI120" i="46"/>
  <c r="AG120" i="46"/>
  <c r="KK120" i="46"/>
  <c r="KI120" i="46"/>
  <c r="AI119" i="46"/>
  <c r="AG119" i="46"/>
  <c r="KK119" i="46"/>
  <c r="KI119" i="46"/>
  <c r="AI118" i="46"/>
  <c r="AG118" i="46"/>
  <c r="KK118" i="46"/>
  <c r="KI118" i="46"/>
  <c r="AI117" i="46"/>
  <c r="AG117" i="46"/>
  <c r="KK117" i="46"/>
  <c r="KI117" i="46"/>
  <c r="AI116" i="46"/>
  <c r="AG116" i="46"/>
  <c r="KK116" i="46"/>
  <c r="KI116" i="46"/>
  <c r="AI115" i="46"/>
  <c r="AG115" i="46"/>
  <c r="KK115" i="46"/>
  <c r="KI115" i="46"/>
  <c r="AI114" i="46"/>
  <c r="AG114" i="46"/>
  <c r="KK114" i="46"/>
  <c r="KI114" i="46"/>
  <c r="AI113" i="46"/>
  <c r="AG113" i="46"/>
  <c r="KK113" i="46"/>
  <c r="KI113" i="46"/>
  <c r="AI112" i="46"/>
  <c r="AG112" i="46"/>
  <c r="KK112" i="46"/>
  <c r="KI112" i="46"/>
  <c r="AI111" i="46"/>
  <c r="AG111" i="46"/>
  <c r="KK111" i="46"/>
  <c r="KI111" i="46"/>
  <c r="AI110" i="46"/>
  <c r="AG110" i="46"/>
  <c r="KK110" i="46"/>
  <c r="KI110" i="46"/>
  <c r="AM109" i="46"/>
  <c r="AK109" i="46"/>
  <c r="AI108" i="46"/>
  <c r="AG108" i="46"/>
  <c r="KK108" i="46"/>
  <c r="KI108" i="46"/>
  <c r="AI107" i="46"/>
  <c r="AG107" i="46"/>
  <c r="KK107" i="46"/>
  <c r="KI107" i="46"/>
  <c r="AI106" i="46"/>
  <c r="AG106" i="46"/>
  <c r="KK106" i="46"/>
  <c r="KI106" i="46"/>
  <c r="AM105" i="46"/>
  <c r="AK105" i="46"/>
  <c r="AI104" i="46"/>
  <c r="AG104" i="46"/>
  <c r="KK104" i="46"/>
  <c r="KI104" i="46"/>
  <c r="AI103" i="46"/>
  <c r="AG103" i="46"/>
  <c r="KK103" i="46"/>
  <c r="KI103" i="46"/>
  <c r="AI102" i="46"/>
  <c r="AG102" i="46"/>
  <c r="KK102" i="46"/>
  <c r="KI102" i="46"/>
  <c r="AI101" i="46"/>
  <c r="AG101" i="46"/>
  <c r="KK101" i="46"/>
  <c r="KI101" i="46"/>
  <c r="AI100" i="46"/>
  <c r="AG100" i="46"/>
  <c r="KK100" i="46"/>
  <c r="KI100" i="46"/>
  <c r="AI99" i="46"/>
  <c r="AG99" i="46"/>
  <c r="KK99" i="46"/>
  <c r="KI99" i="46"/>
  <c r="AI98" i="46"/>
  <c r="AG98" i="46"/>
  <c r="KK98" i="46"/>
  <c r="KI98" i="46"/>
  <c r="AI97" i="46"/>
  <c r="AG97" i="46"/>
  <c r="KK97" i="46"/>
  <c r="KI97" i="46"/>
  <c r="AI96" i="46"/>
  <c r="AG96" i="46"/>
  <c r="KK96" i="46"/>
  <c r="KI96" i="46"/>
  <c r="AI95" i="46"/>
  <c r="AG95" i="46"/>
  <c r="KK95" i="46"/>
  <c r="KI95" i="46"/>
  <c r="AI94" i="46"/>
  <c r="AG94" i="46"/>
  <c r="KK94" i="46"/>
  <c r="KI94" i="46"/>
  <c r="AI93" i="46"/>
  <c r="AG93" i="46"/>
  <c r="KK93" i="46"/>
  <c r="KI93" i="46"/>
  <c r="AI92" i="46"/>
  <c r="AG92" i="46"/>
  <c r="KK92" i="46"/>
  <c r="KI92" i="46"/>
  <c r="AI91" i="46"/>
  <c r="AG91" i="46"/>
  <c r="KK91" i="46"/>
  <c r="KI91" i="46"/>
  <c r="AI90" i="46"/>
  <c r="AG90" i="46"/>
  <c r="KK90" i="46"/>
  <c r="KI90" i="46"/>
  <c r="AM89" i="46"/>
  <c r="AK89" i="46"/>
  <c r="AI88" i="46"/>
  <c r="AG88" i="46"/>
  <c r="KK88" i="46"/>
  <c r="KI88" i="46"/>
  <c r="AI87" i="46"/>
  <c r="AG87" i="46"/>
  <c r="KK87" i="46"/>
  <c r="KI87" i="46"/>
  <c r="AI86" i="46"/>
  <c r="AG86" i="46"/>
  <c r="KK86" i="46"/>
  <c r="KI86" i="46"/>
  <c r="AM85" i="46"/>
  <c r="AK85" i="46"/>
  <c r="AI84" i="46"/>
  <c r="AG84" i="46"/>
  <c r="KK84" i="46"/>
  <c r="KI84" i="46"/>
  <c r="AM83" i="46"/>
  <c r="AK83" i="46"/>
  <c r="AC175" i="46"/>
  <c r="AE175" i="46"/>
  <c r="AI82" i="46"/>
  <c r="AG82" i="46"/>
  <c r="KI82" i="46"/>
  <c r="KI175" i="46"/>
  <c r="AI76" i="46"/>
  <c r="AG76" i="46"/>
  <c r="KK76" i="46"/>
  <c r="KI76" i="46"/>
  <c r="AI75" i="46"/>
  <c r="AG75" i="46"/>
  <c r="KK75" i="46"/>
  <c r="KI75" i="46"/>
  <c r="AI74" i="46"/>
  <c r="AG74" i="46"/>
  <c r="KK74" i="46"/>
  <c r="KI74" i="46"/>
  <c r="AI73" i="46"/>
  <c r="AG73" i="46"/>
  <c r="KK73" i="46"/>
  <c r="KI73" i="46"/>
  <c r="AC78" i="46"/>
  <c r="AE78" i="46"/>
  <c r="AI72" i="46"/>
  <c r="AG72" i="46"/>
  <c r="KI72" i="46"/>
  <c r="KI78" i="46"/>
  <c r="AI65" i="46"/>
  <c r="AG65" i="46"/>
  <c r="KK65" i="46"/>
  <c r="KI65" i="46"/>
  <c r="AI64" i="46"/>
  <c r="AG64" i="46"/>
  <c r="KK64" i="46"/>
  <c r="KI64" i="46"/>
  <c r="AI63" i="46"/>
  <c r="AG63" i="46"/>
  <c r="KK63" i="46"/>
  <c r="KI63" i="46"/>
  <c r="AI62" i="46"/>
  <c r="AG62" i="46"/>
  <c r="AI61" i="46"/>
  <c r="AG61" i="46"/>
  <c r="KK61" i="46"/>
  <c r="KI61" i="46"/>
  <c r="AI60" i="46"/>
  <c r="AG60" i="46"/>
  <c r="KK60" i="46"/>
  <c r="KI60" i="46"/>
  <c r="AI57" i="46"/>
  <c r="AG57" i="46"/>
  <c r="KK57" i="46"/>
  <c r="KI57" i="46"/>
  <c r="AI56" i="46"/>
  <c r="AG56" i="46"/>
  <c r="KK56" i="46"/>
  <c r="KI56" i="46"/>
  <c r="AI55" i="46"/>
  <c r="AG55" i="46"/>
  <c r="KK55" i="46"/>
  <c r="KI55" i="46"/>
  <c r="AI54" i="46"/>
  <c r="AG54" i="46"/>
  <c r="KK54" i="46"/>
  <c r="KI54" i="46"/>
  <c r="AI53" i="46"/>
  <c r="AG53" i="46"/>
  <c r="KK53" i="46"/>
  <c r="KI53" i="46"/>
  <c r="AI52" i="46"/>
  <c r="AG52" i="46"/>
  <c r="KK52" i="46"/>
  <c r="KI52" i="46"/>
  <c r="AI51" i="46"/>
  <c r="AG51" i="46"/>
  <c r="KK51" i="46"/>
  <c r="KI51" i="46"/>
  <c r="AI50" i="46"/>
  <c r="AG50" i="46"/>
  <c r="KK50" i="46"/>
  <c r="KI50" i="46"/>
  <c r="AI49" i="46"/>
  <c r="AG49" i="46"/>
  <c r="KK49" i="46"/>
  <c r="KI49" i="46"/>
  <c r="AI48" i="46"/>
  <c r="AG48" i="46"/>
  <c r="KK48" i="46"/>
  <c r="KI48" i="46"/>
  <c r="AI47" i="46"/>
  <c r="AG47" i="46"/>
  <c r="KK47" i="46"/>
  <c r="KI47" i="46"/>
  <c r="AI46" i="46"/>
  <c r="AG46" i="46"/>
  <c r="KK46" i="46"/>
  <c r="KI46" i="46"/>
  <c r="AI45" i="46"/>
  <c r="AG45" i="46"/>
  <c r="KK45" i="46"/>
  <c r="KI45" i="46"/>
  <c r="AI44" i="46"/>
  <c r="AG44" i="46"/>
  <c r="KK44" i="46"/>
  <c r="KI44" i="46"/>
  <c r="AI43" i="46"/>
  <c r="AG43" i="46"/>
  <c r="KK43" i="46"/>
  <c r="KI43" i="46"/>
  <c r="AI42" i="46"/>
  <c r="AG42" i="46"/>
  <c r="KK42" i="46"/>
  <c r="KI42" i="46"/>
  <c r="AI41" i="46"/>
  <c r="AG41" i="46"/>
  <c r="KK41" i="46"/>
  <c r="KI41" i="46"/>
  <c r="AI40" i="46"/>
  <c r="AG40" i="46"/>
  <c r="KK40" i="46"/>
  <c r="KI40" i="46"/>
  <c r="AI39" i="46"/>
  <c r="AG39" i="46"/>
  <c r="KK39" i="46"/>
  <c r="KI39" i="46"/>
  <c r="AI38" i="46"/>
  <c r="AG38" i="46"/>
  <c r="KK38" i="46"/>
  <c r="KI38" i="46"/>
  <c r="AI37" i="46"/>
  <c r="AG37" i="46"/>
  <c r="KK37" i="46"/>
  <c r="KI37" i="46"/>
  <c r="AI36" i="46"/>
  <c r="AG36" i="46"/>
  <c r="KK36" i="46"/>
  <c r="KI36" i="46"/>
  <c r="AI33" i="46"/>
  <c r="AG33" i="46"/>
  <c r="KK33" i="46"/>
  <c r="KI33" i="46"/>
  <c r="AI32" i="46"/>
  <c r="AG32" i="46"/>
  <c r="KK32" i="46"/>
  <c r="KI32" i="46"/>
  <c r="AI31" i="46"/>
  <c r="AG31" i="46"/>
  <c r="KK31" i="46"/>
  <c r="KI31" i="46"/>
  <c r="AI28" i="46"/>
  <c r="AG28" i="46"/>
  <c r="KK28" i="46"/>
  <c r="KI28" i="46"/>
  <c r="AI27" i="46"/>
  <c r="AG27" i="46"/>
  <c r="KK27" i="46"/>
  <c r="KI27" i="46"/>
  <c r="AI26" i="46"/>
  <c r="AG26" i="46"/>
  <c r="KK26" i="46"/>
  <c r="KI26" i="46"/>
  <c r="AI25" i="46"/>
  <c r="AG25" i="46"/>
  <c r="KK25" i="46"/>
  <c r="KI25" i="46"/>
  <c r="AI24" i="46"/>
  <c r="AG24" i="46"/>
  <c r="KK24" i="46"/>
  <c r="KI24" i="46"/>
  <c r="AI23" i="46"/>
  <c r="AG23" i="46"/>
  <c r="KK23" i="46"/>
  <c r="KI23" i="46"/>
  <c r="AI22" i="46"/>
  <c r="AG22" i="46"/>
  <c r="KK22" i="46"/>
  <c r="KI22" i="46"/>
  <c r="AI21" i="46"/>
  <c r="AG21" i="46"/>
  <c r="KK21" i="46"/>
  <c r="KI21" i="46"/>
  <c r="AI20" i="46"/>
  <c r="AG20" i="46"/>
  <c r="KK20" i="46"/>
  <c r="KI20" i="46"/>
  <c r="AI19" i="46"/>
  <c r="AG19" i="46"/>
  <c r="KK19" i="46"/>
  <c r="KI19" i="46"/>
  <c r="AI18" i="46"/>
  <c r="AG18" i="46"/>
  <c r="KK18" i="46"/>
  <c r="KI18" i="46"/>
  <c r="AI17" i="46"/>
  <c r="AG17" i="46"/>
  <c r="KK17" i="46"/>
  <c r="KI17" i="46"/>
  <c r="AI16" i="46"/>
  <c r="AG16" i="46"/>
  <c r="KK16" i="46"/>
  <c r="KI16" i="46"/>
  <c r="AI15" i="46"/>
  <c r="AG15" i="46"/>
  <c r="KK15" i="46"/>
  <c r="KI15" i="46"/>
  <c r="AI14" i="46"/>
  <c r="AG14" i="46"/>
  <c r="KK14" i="46"/>
  <c r="KI14" i="46"/>
  <c r="AI13" i="46"/>
  <c r="AG13" i="46"/>
  <c r="KK13" i="46"/>
  <c r="KI13" i="46"/>
  <c r="AI12" i="46"/>
  <c r="AG12" i="46"/>
  <c r="KK12" i="46"/>
  <c r="KI12" i="46"/>
  <c r="AI11" i="46"/>
  <c r="AG11" i="46"/>
  <c r="KK11" i="46"/>
  <c r="KI11" i="46"/>
  <c r="U211" i="46"/>
  <c r="AC68" i="46"/>
  <c r="AE68" i="46"/>
  <c r="AE207" i="46"/>
  <c r="AI10" i="46"/>
  <c r="AG10" i="46"/>
  <c r="KI10" i="46"/>
  <c r="KI68" i="46"/>
  <c r="AA207" i="46"/>
  <c r="Y207" i="46"/>
  <c r="Y209" i="46"/>
  <c r="AU181" i="46"/>
  <c r="AS181" i="46"/>
  <c r="D56" i="42"/>
  <c r="AM12" i="36"/>
  <c r="AQ14" i="36"/>
  <c r="AM13" i="36"/>
  <c r="AM11" i="36"/>
  <c r="AY62" i="36"/>
  <c r="AU61" i="36"/>
  <c r="BC60" i="36"/>
  <c r="BC52" i="36"/>
  <c r="AU53" i="36"/>
  <c r="BG44" i="36"/>
  <c r="BC43" i="36"/>
  <c r="AY45" i="36"/>
  <c r="BG74" i="36"/>
  <c r="AY71" i="36"/>
  <c r="BS70" i="36"/>
  <c r="BC68" i="36"/>
  <c r="AU73" i="36"/>
  <c r="BK75" i="36"/>
  <c r="AQ69" i="36"/>
  <c r="CE72" i="36"/>
  <c r="BK36" i="36"/>
  <c r="BS35" i="36"/>
  <c r="BC33" i="36"/>
  <c r="BS34" i="36"/>
  <c r="KE32" i="36"/>
  <c r="KF32" i="36"/>
  <c r="KB32" i="36"/>
  <c r="BK26" i="36"/>
  <c r="BC22" i="36"/>
  <c r="AY25" i="36"/>
  <c r="BG23" i="36"/>
  <c r="AY24" i="36"/>
  <c r="U13" i="8"/>
  <c r="V13" i="8"/>
  <c r="K10" i="42"/>
  <c r="H41" i="42"/>
  <c r="O14" i="8"/>
  <c r="P14" i="8"/>
  <c r="AR198" i="22"/>
  <c r="AR197" i="22"/>
  <c r="AR80" i="36"/>
  <c r="BP85" i="36"/>
  <c r="BT78" i="36"/>
  <c r="BX78" i="36"/>
  <c r="BP86" i="36"/>
  <c r="BP84" i="36"/>
  <c r="BP83" i="36"/>
  <c r="BP82" i="36"/>
  <c r="BT65" i="36"/>
  <c r="BL57" i="36"/>
  <c r="BP54" i="36"/>
  <c r="BT49" i="36"/>
  <c r="BP40" i="36"/>
  <c r="BL46" i="36"/>
  <c r="BP46" i="36"/>
  <c r="BL30" i="36"/>
  <c r="BH37" i="36"/>
  <c r="BL37" i="36"/>
  <c r="BT19" i="36"/>
  <c r="BT8" i="36"/>
  <c r="BP16" i="36"/>
  <c r="AQ179" i="46"/>
  <c r="AO179" i="46"/>
  <c r="AO182" i="46"/>
  <c r="AM182" i="46"/>
  <c r="AV1" i="46"/>
  <c r="AQ180" i="46"/>
  <c r="AS180" i="46"/>
  <c r="AQ187" i="46"/>
  <c r="AQ201" i="46"/>
  <c r="AY181" i="46"/>
  <c r="AW181" i="46"/>
  <c r="Y211" i="46"/>
  <c r="AG68" i="46"/>
  <c r="KK10" i="46"/>
  <c r="AI68" i="46"/>
  <c r="AM10" i="46"/>
  <c r="AK10" i="46"/>
  <c r="AC207" i="46"/>
  <c r="AC209" i="46"/>
  <c r="KJ11" i="46"/>
  <c r="AM11" i="46"/>
  <c r="AK11" i="46"/>
  <c r="KJ12" i="46"/>
  <c r="AM12" i="46"/>
  <c r="AK12" i="46"/>
  <c r="KJ13" i="46"/>
  <c r="AM13" i="46"/>
  <c r="AK13" i="46"/>
  <c r="KJ14" i="46"/>
  <c r="AM14" i="46"/>
  <c r="AK14" i="46"/>
  <c r="KJ15" i="46"/>
  <c r="AM15" i="46"/>
  <c r="AK15" i="46"/>
  <c r="KJ16" i="46"/>
  <c r="AM16" i="46"/>
  <c r="AK16" i="46"/>
  <c r="KJ17" i="46"/>
  <c r="AM17" i="46"/>
  <c r="AK17" i="46"/>
  <c r="KJ18" i="46"/>
  <c r="AM18" i="46"/>
  <c r="AK18" i="46"/>
  <c r="KJ19" i="46"/>
  <c r="AM19" i="46"/>
  <c r="AK19" i="46"/>
  <c r="KJ20" i="46"/>
  <c r="AM20" i="46"/>
  <c r="AK20" i="46"/>
  <c r="KJ21" i="46"/>
  <c r="AM21" i="46"/>
  <c r="AK21" i="46"/>
  <c r="KJ22" i="46"/>
  <c r="AM22" i="46"/>
  <c r="AK22" i="46"/>
  <c r="KJ23" i="46"/>
  <c r="AM23" i="46"/>
  <c r="AK23" i="46"/>
  <c r="KJ24" i="46"/>
  <c r="AM24" i="46"/>
  <c r="AK24" i="46"/>
  <c r="KJ25" i="46"/>
  <c r="AM25" i="46"/>
  <c r="AK25" i="46"/>
  <c r="KJ26" i="46"/>
  <c r="AM26" i="46"/>
  <c r="AK26" i="46"/>
  <c r="KJ27" i="46"/>
  <c r="AM27" i="46"/>
  <c r="AK27" i="46"/>
  <c r="KJ28" i="46"/>
  <c r="AM28" i="46"/>
  <c r="AK28" i="46"/>
  <c r="KJ31" i="46"/>
  <c r="AM31" i="46"/>
  <c r="AK31" i="46"/>
  <c r="KJ32" i="46"/>
  <c r="AM32" i="46"/>
  <c r="AK32" i="46"/>
  <c r="KJ33" i="46"/>
  <c r="AM33" i="46"/>
  <c r="AK33" i="46"/>
  <c r="KJ36" i="46"/>
  <c r="AM36" i="46"/>
  <c r="AK36" i="46"/>
  <c r="KJ37" i="46"/>
  <c r="AM37" i="46"/>
  <c r="AK37" i="46"/>
  <c r="KJ38" i="46"/>
  <c r="AM38" i="46"/>
  <c r="AK38" i="46"/>
  <c r="KJ39" i="46"/>
  <c r="AM39" i="46"/>
  <c r="AK39" i="46"/>
  <c r="KJ40" i="46"/>
  <c r="AM40" i="46"/>
  <c r="AK40" i="46"/>
  <c r="KJ41" i="46"/>
  <c r="AM41" i="46"/>
  <c r="AK41" i="46"/>
  <c r="KJ42" i="46"/>
  <c r="AM42" i="46"/>
  <c r="AK42" i="46"/>
  <c r="KJ43" i="46"/>
  <c r="AM43" i="46"/>
  <c r="AK43" i="46"/>
  <c r="KJ44" i="46"/>
  <c r="AM44" i="46"/>
  <c r="AK44" i="46"/>
  <c r="KJ45" i="46"/>
  <c r="AM45" i="46"/>
  <c r="AK45" i="46"/>
  <c r="KJ46" i="46"/>
  <c r="AM46" i="46"/>
  <c r="AK46" i="46"/>
  <c r="KJ47" i="46"/>
  <c r="AM47" i="46"/>
  <c r="AK47" i="46"/>
  <c r="KJ48" i="46"/>
  <c r="AM48" i="46"/>
  <c r="AK48" i="46"/>
  <c r="KJ49" i="46"/>
  <c r="AM49" i="46"/>
  <c r="AK49" i="46"/>
  <c r="KJ50" i="46"/>
  <c r="AM50" i="46"/>
  <c r="AK50" i="46"/>
  <c r="KJ51" i="46"/>
  <c r="AM51" i="46"/>
  <c r="AK51" i="46"/>
  <c r="KJ52" i="46"/>
  <c r="AM52" i="46"/>
  <c r="AK52" i="46"/>
  <c r="KJ53" i="46"/>
  <c r="AM53" i="46"/>
  <c r="AK53" i="46"/>
  <c r="KJ54" i="46"/>
  <c r="AM54" i="46"/>
  <c r="AK54" i="46"/>
  <c r="KJ55" i="46"/>
  <c r="AM55" i="46"/>
  <c r="AK55" i="46"/>
  <c r="KJ56" i="46"/>
  <c r="AM56" i="46"/>
  <c r="AK56" i="46"/>
  <c r="KJ57" i="46"/>
  <c r="AM57" i="46"/>
  <c r="AK57" i="46"/>
  <c r="KJ60" i="46"/>
  <c r="AM60" i="46"/>
  <c r="AK60" i="46"/>
  <c r="KJ61" i="46"/>
  <c r="AM61" i="46"/>
  <c r="AK61" i="46"/>
  <c r="AM62" i="46"/>
  <c r="AK62" i="46"/>
  <c r="KJ63" i="46"/>
  <c r="AM63" i="46"/>
  <c r="AK63" i="46"/>
  <c r="KJ64" i="46"/>
  <c r="AM64" i="46"/>
  <c r="AK64" i="46"/>
  <c r="KJ65" i="46"/>
  <c r="AM65" i="46"/>
  <c r="AK65" i="46"/>
  <c r="AG78" i="46"/>
  <c r="KK72" i="46"/>
  <c r="AI78" i="46"/>
  <c r="AM72" i="46"/>
  <c r="AK72" i="46"/>
  <c r="KJ73" i="46"/>
  <c r="AM73" i="46"/>
  <c r="AK73" i="46"/>
  <c r="KJ74" i="46"/>
  <c r="AM74" i="46"/>
  <c r="AK74" i="46"/>
  <c r="KJ75" i="46"/>
  <c r="AM75" i="46"/>
  <c r="AK75" i="46"/>
  <c r="KJ76" i="46"/>
  <c r="AM76" i="46"/>
  <c r="AK76" i="46"/>
  <c r="AG175" i="46"/>
  <c r="KK82" i="46"/>
  <c r="AI175" i="46"/>
  <c r="AM82" i="46"/>
  <c r="AK82" i="46"/>
  <c r="AQ83" i="46"/>
  <c r="AO83" i="46"/>
  <c r="KJ84" i="46"/>
  <c r="AM84" i="46"/>
  <c r="AK84" i="46"/>
  <c r="AQ85" i="46"/>
  <c r="AO85" i="46"/>
  <c r="KJ86" i="46"/>
  <c r="AM86" i="46"/>
  <c r="AK86" i="46"/>
  <c r="KJ87" i="46"/>
  <c r="AM87" i="46"/>
  <c r="AK87" i="46"/>
  <c r="KJ88" i="46"/>
  <c r="AM88" i="46"/>
  <c r="AK88" i="46"/>
  <c r="AQ89" i="46"/>
  <c r="AO89" i="46"/>
  <c r="KJ90" i="46"/>
  <c r="AM90" i="46"/>
  <c r="AK90" i="46"/>
  <c r="KJ91" i="46"/>
  <c r="AM91" i="46"/>
  <c r="AK91" i="46"/>
  <c r="KJ92" i="46"/>
  <c r="AM92" i="46"/>
  <c r="AK92" i="46"/>
  <c r="KJ93" i="46"/>
  <c r="AM93" i="46"/>
  <c r="AK93" i="46"/>
  <c r="KJ94" i="46"/>
  <c r="AM94" i="46"/>
  <c r="AK94" i="46"/>
  <c r="KJ95" i="46"/>
  <c r="AM95" i="46"/>
  <c r="AK95" i="46"/>
  <c r="KJ96" i="46"/>
  <c r="AM96" i="46"/>
  <c r="AK96" i="46"/>
  <c r="KJ97" i="46"/>
  <c r="AM97" i="46"/>
  <c r="AK97" i="46"/>
  <c r="KJ98" i="46"/>
  <c r="AM98" i="46"/>
  <c r="AK98" i="46"/>
  <c r="KJ99" i="46"/>
  <c r="AM99" i="46"/>
  <c r="AK99" i="46"/>
  <c r="KJ100" i="46"/>
  <c r="AM100" i="46"/>
  <c r="AK100" i="46"/>
  <c r="KJ101" i="46"/>
  <c r="AM101" i="46"/>
  <c r="AK101" i="46"/>
  <c r="KJ102" i="46"/>
  <c r="AM102" i="46"/>
  <c r="AK102" i="46"/>
  <c r="KJ103" i="46"/>
  <c r="AM103" i="46"/>
  <c r="AK103" i="46"/>
  <c r="KJ104" i="46"/>
  <c r="AM104" i="46"/>
  <c r="AK104" i="46"/>
  <c r="AQ105" i="46"/>
  <c r="AO105" i="46"/>
  <c r="KJ106" i="46"/>
  <c r="AM106" i="46"/>
  <c r="AK106" i="46"/>
  <c r="KJ107" i="46"/>
  <c r="AM107" i="46"/>
  <c r="AK107" i="46"/>
  <c r="KJ108" i="46"/>
  <c r="AM108" i="46"/>
  <c r="AK108" i="46"/>
  <c r="AQ109" i="46"/>
  <c r="AO109" i="46"/>
  <c r="KJ110" i="46"/>
  <c r="AM110" i="46"/>
  <c r="AK110" i="46"/>
  <c r="KJ111" i="46"/>
  <c r="AM111" i="46"/>
  <c r="AK111" i="46"/>
  <c r="KJ112" i="46"/>
  <c r="AM112" i="46"/>
  <c r="AK112" i="46"/>
  <c r="KJ113" i="46"/>
  <c r="AM113" i="46"/>
  <c r="AK113" i="46"/>
  <c r="KJ114" i="46"/>
  <c r="AM114" i="46"/>
  <c r="AK114" i="46"/>
  <c r="KJ115" i="46"/>
  <c r="AM115" i="46"/>
  <c r="AK115" i="46"/>
  <c r="KJ116" i="46"/>
  <c r="AM116" i="46"/>
  <c r="AK116" i="46"/>
  <c r="KJ117" i="46"/>
  <c r="AM117" i="46"/>
  <c r="AK117" i="46"/>
  <c r="KJ118" i="46"/>
  <c r="AM118" i="46"/>
  <c r="AK118" i="46"/>
  <c r="KJ119" i="46"/>
  <c r="AM119" i="46"/>
  <c r="AK119" i="46"/>
  <c r="KJ120" i="46"/>
  <c r="AM120" i="46"/>
  <c r="AK120" i="46"/>
  <c r="KJ121" i="46"/>
  <c r="AM121" i="46"/>
  <c r="AK121" i="46"/>
  <c r="KJ122" i="46"/>
  <c r="AM122" i="46"/>
  <c r="AK122" i="46"/>
  <c r="KJ123" i="46"/>
  <c r="AM123" i="46"/>
  <c r="AK123" i="46"/>
  <c r="KJ124" i="46"/>
  <c r="AM124" i="46"/>
  <c r="AK124" i="46"/>
  <c r="KJ125" i="46"/>
  <c r="AM125" i="46"/>
  <c r="AK125" i="46"/>
  <c r="KJ126" i="46"/>
  <c r="AM126" i="46"/>
  <c r="AK126" i="46"/>
  <c r="KJ127" i="46"/>
  <c r="AM127" i="46"/>
  <c r="AK127" i="46"/>
  <c r="KJ128" i="46"/>
  <c r="AM128" i="46"/>
  <c r="AK128" i="46"/>
  <c r="KJ129" i="46"/>
  <c r="AM129" i="46"/>
  <c r="AK129" i="46"/>
  <c r="KJ130" i="46"/>
  <c r="AM130" i="46"/>
  <c r="AK130" i="46"/>
  <c r="KJ131" i="46"/>
  <c r="AM131" i="46"/>
  <c r="AK131" i="46"/>
  <c r="AQ132" i="46"/>
  <c r="AO132" i="46"/>
  <c r="KJ133" i="46"/>
  <c r="AM133" i="46"/>
  <c r="AK133" i="46"/>
  <c r="KJ134" i="46"/>
  <c r="AM134" i="46"/>
  <c r="AK134" i="46"/>
  <c r="KJ135" i="46"/>
  <c r="AM135" i="46"/>
  <c r="AK135" i="46"/>
  <c r="KJ136" i="46"/>
  <c r="AM136" i="46"/>
  <c r="AK136" i="46"/>
  <c r="KJ137" i="46"/>
  <c r="AM137" i="46"/>
  <c r="AK137" i="46"/>
  <c r="KJ138" i="46"/>
  <c r="AM138" i="46"/>
  <c r="AK138" i="46"/>
  <c r="KJ139" i="46"/>
  <c r="AM139" i="46"/>
  <c r="AK139" i="46"/>
  <c r="KJ140" i="46"/>
  <c r="AM140" i="46"/>
  <c r="AK140" i="46"/>
  <c r="KJ141" i="46"/>
  <c r="AM141" i="46"/>
  <c r="AK141" i="46"/>
  <c r="KJ142" i="46"/>
  <c r="AM142" i="46"/>
  <c r="AK142" i="46"/>
  <c r="KJ143" i="46"/>
  <c r="AM143" i="46"/>
  <c r="AK143" i="46"/>
  <c r="KJ144" i="46"/>
  <c r="AM144" i="46"/>
  <c r="AK144" i="46"/>
  <c r="KJ145" i="46"/>
  <c r="AM145" i="46"/>
  <c r="AK145" i="46"/>
  <c r="KJ146" i="46"/>
  <c r="AM146" i="46"/>
  <c r="AK146" i="46"/>
  <c r="KJ147" i="46"/>
  <c r="AM147" i="46"/>
  <c r="AK147" i="46"/>
  <c r="KJ148" i="46"/>
  <c r="AM148" i="46"/>
  <c r="AK148" i="46"/>
  <c r="KJ149" i="46"/>
  <c r="AM149" i="46"/>
  <c r="AK149" i="46"/>
  <c r="KJ150" i="46"/>
  <c r="AM150" i="46"/>
  <c r="AK150" i="46"/>
  <c r="KJ151" i="46"/>
  <c r="AM151" i="46"/>
  <c r="AK151" i="46"/>
  <c r="KJ152" i="46"/>
  <c r="AM152" i="46"/>
  <c r="AK152" i="46"/>
  <c r="KJ153" i="46"/>
  <c r="AM153" i="46"/>
  <c r="AK153" i="46"/>
  <c r="KJ154" i="46"/>
  <c r="AM154" i="46"/>
  <c r="AK154" i="46"/>
  <c r="KJ155" i="46"/>
  <c r="AM155" i="46"/>
  <c r="AK155" i="46"/>
  <c r="KJ156" i="46"/>
  <c r="AM156" i="46"/>
  <c r="AK156" i="46"/>
  <c r="KJ157" i="46"/>
  <c r="AM157" i="46"/>
  <c r="AK157" i="46"/>
  <c r="KJ158" i="46"/>
  <c r="AM158" i="46"/>
  <c r="AK158" i="46"/>
  <c r="KJ159" i="46"/>
  <c r="AM159" i="46"/>
  <c r="AK159" i="46"/>
  <c r="KJ160" i="46"/>
  <c r="AM160" i="46"/>
  <c r="AK160" i="46"/>
  <c r="KJ161" i="46"/>
  <c r="AM161" i="46"/>
  <c r="AK161" i="46"/>
  <c r="KJ162" i="46"/>
  <c r="AM162" i="46"/>
  <c r="AK162" i="46"/>
  <c r="KJ163" i="46"/>
  <c r="AM163" i="46"/>
  <c r="AK163" i="46"/>
  <c r="KJ164" i="46"/>
  <c r="AM164" i="46"/>
  <c r="AK164" i="46"/>
  <c r="KJ165" i="46"/>
  <c r="AM165" i="46"/>
  <c r="AK165" i="46"/>
  <c r="KJ166" i="46"/>
  <c r="AM166" i="46"/>
  <c r="AK166" i="46"/>
  <c r="KJ167" i="46"/>
  <c r="AM167" i="46"/>
  <c r="AK167" i="46"/>
  <c r="KJ168" i="46"/>
  <c r="AM168" i="46"/>
  <c r="AK168" i="46"/>
  <c r="KJ169" i="46"/>
  <c r="AM169" i="46"/>
  <c r="AK169" i="46"/>
  <c r="KJ170" i="46"/>
  <c r="AM170" i="46"/>
  <c r="AK170" i="46"/>
  <c r="KJ171" i="46"/>
  <c r="AM171" i="46"/>
  <c r="AK171" i="46"/>
  <c r="KJ172" i="46"/>
  <c r="AM172" i="46"/>
  <c r="AK172" i="46"/>
  <c r="KJ173" i="46"/>
  <c r="AM173" i="46"/>
  <c r="AK173" i="46"/>
  <c r="KJ174" i="46"/>
  <c r="AM174" i="46"/>
  <c r="AK174" i="46"/>
  <c r="AG192" i="46"/>
  <c r="KK186" i="46"/>
  <c r="AI192" i="46"/>
  <c r="AM186" i="46"/>
  <c r="AK186" i="46"/>
  <c r="KJ187" i="46"/>
  <c r="AK187" i="46"/>
  <c r="KJ188" i="46"/>
  <c r="AM188" i="46"/>
  <c r="AK188" i="46"/>
  <c r="KJ189" i="46"/>
  <c r="AM189" i="46"/>
  <c r="AK189" i="46"/>
  <c r="KJ190" i="46"/>
  <c r="AM190" i="46"/>
  <c r="AK190" i="46"/>
  <c r="KJ191" i="46"/>
  <c r="AM191" i="46"/>
  <c r="AK191" i="46"/>
  <c r="AG205" i="46"/>
  <c r="KK196" i="46"/>
  <c r="AI205" i="46"/>
  <c r="AM196" i="46"/>
  <c r="AK196" i="46"/>
  <c r="KJ197" i="46"/>
  <c r="AM197" i="46"/>
  <c r="AK197" i="46"/>
  <c r="KJ198" i="46"/>
  <c r="AM198" i="46"/>
  <c r="AK198" i="46"/>
  <c r="KJ199" i="46"/>
  <c r="AM199" i="46"/>
  <c r="AK199" i="46"/>
  <c r="KJ200" i="46"/>
  <c r="AM200" i="46"/>
  <c r="AK200" i="46"/>
  <c r="KJ201" i="46"/>
  <c r="AK201" i="46"/>
  <c r="KJ202" i="46"/>
  <c r="AM202" i="46"/>
  <c r="AK202" i="46"/>
  <c r="KJ203" i="46"/>
  <c r="AM203" i="46"/>
  <c r="AK203" i="46"/>
  <c r="KJ204" i="46"/>
  <c r="AM204" i="46"/>
  <c r="AK204" i="46"/>
  <c r="AQ12" i="36"/>
  <c r="AU14" i="36"/>
  <c r="AQ13" i="36"/>
  <c r="AQ11" i="36"/>
  <c r="AY61" i="36"/>
  <c r="BG60" i="36"/>
  <c r="BC62" i="36"/>
  <c r="AY53" i="36"/>
  <c r="BG52" i="36"/>
  <c r="BC45" i="36"/>
  <c r="BG43" i="36"/>
  <c r="BK44" i="36"/>
  <c r="AU69" i="36"/>
  <c r="BG68" i="36"/>
  <c r="BC71" i="36"/>
  <c r="BW70" i="36"/>
  <c r="BO75" i="36"/>
  <c r="CI72" i="36"/>
  <c r="AY73" i="36"/>
  <c r="BK74" i="36"/>
  <c r="BW34" i="36"/>
  <c r="BG33" i="36"/>
  <c r="BW35" i="36"/>
  <c r="BO36" i="36"/>
  <c r="BO26" i="36"/>
  <c r="BC24" i="36"/>
  <c r="BK23" i="36"/>
  <c r="BC25" i="36"/>
  <c r="BG22" i="36"/>
  <c r="I41" i="42"/>
  <c r="R14" i="8"/>
  <c r="BT16" i="36"/>
  <c r="AV197" i="22"/>
  <c r="AV198" i="22"/>
  <c r="AV80" i="36"/>
  <c r="BT83" i="36"/>
  <c r="BX83" i="36"/>
  <c r="BT84" i="36"/>
  <c r="BX84" i="36"/>
  <c r="BT86" i="36"/>
  <c r="BX86" i="36"/>
  <c r="BT85" i="36"/>
  <c r="BX85" i="36"/>
  <c r="CB78" i="36"/>
  <c r="BT82" i="36"/>
  <c r="BX82" i="36"/>
  <c r="BX65" i="36"/>
  <c r="BP57" i="36"/>
  <c r="BT54" i="36"/>
  <c r="BX49" i="36"/>
  <c r="BT40" i="36"/>
  <c r="BP30" i="36"/>
  <c r="BP37" i="36"/>
  <c r="BX19" i="36"/>
  <c r="BX8" i="36"/>
  <c r="BX16" i="36"/>
  <c r="LC184" i="22"/>
  <c r="LC177" i="22"/>
  <c r="LC80" i="22"/>
  <c r="LC70" i="22"/>
  <c r="KY184" i="22"/>
  <c r="KY177" i="22"/>
  <c r="KY80" i="22"/>
  <c r="KY70" i="22"/>
  <c r="KU184" i="22"/>
  <c r="KU177" i="22"/>
  <c r="KU80" i="22"/>
  <c r="KU70" i="22"/>
  <c r="KQ184" i="22"/>
  <c r="KQ177" i="22"/>
  <c r="KQ80" i="22"/>
  <c r="KQ70" i="22"/>
  <c r="KM184" i="22"/>
  <c r="KM177" i="22"/>
  <c r="KM80" i="22"/>
  <c r="KM70" i="22"/>
  <c r="JJ30" i="36"/>
  <c r="JN30" i="36"/>
  <c r="JR30" i="36"/>
  <c r="JV30" i="36"/>
  <c r="JZ30" i="36"/>
  <c r="KD30" i="36"/>
  <c r="AU184" i="22"/>
  <c r="AU177" i="22"/>
  <c r="AY8" i="22"/>
  <c r="LF78" i="36"/>
  <c r="LF65" i="36"/>
  <c r="LF57" i="36"/>
  <c r="LF49" i="36"/>
  <c r="LF40" i="36"/>
  <c r="LF30" i="36"/>
  <c r="LF19" i="36"/>
  <c r="LF8" i="36"/>
  <c r="LB78" i="36"/>
  <c r="LB65" i="36"/>
  <c r="LB57" i="36"/>
  <c r="LB49" i="36"/>
  <c r="LB40" i="36"/>
  <c r="LB30" i="36"/>
  <c r="LB19" i="36"/>
  <c r="LB8" i="36"/>
  <c r="LC8" i="22"/>
  <c r="A28" i="1"/>
  <c r="A27" i="1"/>
  <c r="A26" i="1"/>
  <c r="A25" i="1"/>
  <c r="A24" i="1"/>
  <c r="A23" i="1"/>
  <c r="A22" i="1"/>
  <c r="A21" i="1"/>
  <c r="KY8" i="22"/>
  <c r="KU8" i="22"/>
  <c r="KQ8" i="22"/>
  <c r="KM8" i="22"/>
  <c r="A15" i="1"/>
  <c r="A14" i="1"/>
  <c r="A13" i="1"/>
  <c r="A12" i="1"/>
  <c r="A11" i="1"/>
  <c r="HF78" i="36"/>
  <c r="HF57" i="36"/>
  <c r="HF49" i="36"/>
  <c r="HF40" i="36"/>
  <c r="HF30" i="36"/>
  <c r="HF19" i="36"/>
  <c r="FJ78" i="36"/>
  <c r="FJ57" i="36"/>
  <c r="FJ49" i="36"/>
  <c r="FJ40" i="36"/>
  <c r="FJ30" i="36"/>
  <c r="FJ19" i="36"/>
  <c r="HN57" i="36"/>
  <c r="HR57" i="36"/>
  <c r="HV57" i="36"/>
  <c r="HZ57" i="36"/>
  <c r="ID57" i="36"/>
  <c r="IH57" i="36"/>
  <c r="IL57" i="36"/>
  <c r="IP57" i="36"/>
  <c r="IT57" i="36"/>
  <c r="IX57" i="36"/>
  <c r="JB57" i="36"/>
  <c r="HN8" i="36"/>
  <c r="HZ8" i="36"/>
  <c r="HN19" i="36"/>
  <c r="HR19" i="36"/>
  <c r="HV19" i="36"/>
  <c r="HZ19" i="36"/>
  <c r="ID19" i="36"/>
  <c r="IH19" i="36"/>
  <c r="IL19" i="36"/>
  <c r="IP19" i="36"/>
  <c r="IT19" i="36"/>
  <c r="IX19" i="36"/>
  <c r="JB19" i="36"/>
  <c r="HN30" i="36"/>
  <c r="HR30" i="36"/>
  <c r="HV30" i="36"/>
  <c r="HZ30" i="36"/>
  <c r="ID30" i="36"/>
  <c r="IH30" i="36"/>
  <c r="IL30" i="36"/>
  <c r="IP30" i="36"/>
  <c r="IT30" i="36"/>
  <c r="IX30" i="36"/>
  <c r="JB30" i="36"/>
  <c r="HN40" i="36"/>
  <c r="HR40" i="36"/>
  <c r="HV40" i="36"/>
  <c r="HZ40" i="36"/>
  <c r="ID40" i="36"/>
  <c r="IH40" i="36"/>
  <c r="IL40" i="36"/>
  <c r="IP40" i="36"/>
  <c r="IT40" i="36"/>
  <c r="IX40" i="36"/>
  <c r="JB40" i="36"/>
  <c r="HN49" i="36"/>
  <c r="HR49" i="36"/>
  <c r="HV49" i="36"/>
  <c r="HZ49" i="36"/>
  <c r="ID49" i="36"/>
  <c r="IH49" i="36"/>
  <c r="IL49" i="36"/>
  <c r="IP49" i="36"/>
  <c r="IT49" i="36"/>
  <c r="IX49" i="36"/>
  <c r="JB49" i="36"/>
  <c r="HN78" i="36"/>
  <c r="HR78" i="36"/>
  <c r="HV78" i="36"/>
  <c r="HZ78" i="36"/>
  <c r="ID78" i="36"/>
  <c r="IH78" i="36"/>
  <c r="IL78" i="36"/>
  <c r="IP78" i="36"/>
  <c r="IT78" i="36"/>
  <c r="IX78" i="36"/>
  <c r="JB78" i="36"/>
  <c r="HN65" i="36"/>
  <c r="HZ65" i="36"/>
  <c r="ID65" i="36"/>
  <c r="IH65" i="36"/>
  <c r="IL65" i="36"/>
  <c r="IP65" i="36"/>
  <c r="IT65" i="36"/>
  <c r="IX65" i="36"/>
  <c r="JB65" i="36"/>
  <c r="FR78" i="36"/>
  <c r="FV78" i="36"/>
  <c r="FZ78" i="36"/>
  <c r="GD78" i="36"/>
  <c r="GH78" i="36"/>
  <c r="GL78" i="36"/>
  <c r="GP78" i="36"/>
  <c r="GT78" i="36"/>
  <c r="GX78" i="36"/>
  <c r="HB78" i="36"/>
  <c r="FR65" i="36"/>
  <c r="FZ65" i="36"/>
  <c r="GD65" i="36"/>
  <c r="GH65" i="36"/>
  <c r="GL65" i="36"/>
  <c r="GP65" i="36"/>
  <c r="GT65" i="36"/>
  <c r="GX65" i="36"/>
  <c r="HB65" i="36"/>
  <c r="FR57" i="36"/>
  <c r="FV57" i="36"/>
  <c r="FZ57" i="36"/>
  <c r="GD57" i="36"/>
  <c r="GH57" i="36"/>
  <c r="GL57" i="36"/>
  <c r="GP57" i="36"/>
  <c r="GT57" i="36"/>
  <c r="GX57" i="36"/>
  <c r="HB57" i="36"/>
  <c r="FR49" i="36"/>
  <c r="FV49" i="36"/>
  <c r="FZ49" i="36"/>
  <c r="GD49" i="36"/>
  <c r="GH49" i="36"/>
  <c r="GL49" i="36"/>
  <c r="GP49" i="36"/>
  <c r="GT49" i="36"/>
  <c r="GX49" i="36"/>
  <c r="HB49" i="36"/>
  <c r="FR40" i="36"/>
  <c r="FV40" i="36"/>
  <c r="FZ40" i="36"/>
  <c r="GD40" i="36"/>
  <c r="GH40" i="36"/>
  <c r="GL40" i="36"/>
  <c r="GP40" i="36"/>
  <c r="GT40" i="36"/>
  <c r="GX40" i="36"/>
  <c r="HB40" i="36"/>
  <c r="FR30" i="36"/>
  <c r="FV30" i="36"/>
  <c r="FZ30" i="36"/>
  <c r="GD30" i="36"/>
  <c r="GH30" i="36"/>
  <c r="GL30" i="36"/>
  <c r="GP30" i="36"/>
  <c r="GT30" i="36"/>
  <c r="GX30" i="36"/>
  <c r="HB30" i="36"/>
  <c r="FR19" i="36"/>
  <c r="FV19" i="36"/>
  <c r="FZ19" i="36"/>
  <c r="GD19" i="36"/>
  <c r="GH19" i="36"/>
  <c r="GL19" i="36"/>
  <c r="GP19" i="36"/>
  <c r="GT19" i="36"/>
  <c r="GX19" i="36"/>
  <c r="HB19" i="36"/>
  <c r="FR8" i="36"/>
  <c r="GD8" i="36"/>
  <c r="DV78" i="36"/>
  <c r="EH78" i="36"/>
  <c r="EL78" i="36"/>
  <c r="EP78" i="36"/>
  <c r="ET78" i="36"/>
  <c r="EX78" i="36"/>
  <c r="FB78" i="36"/>
  <c r="FF78" i="36"/>
  <c r="DV65" i="36"/>
  <c r="EH65" i="36"/>
  <c r="EL65" i="36"/>
  <c r="EP65" i="36"/>
  <c r="ET65" i="36"/>
  <c r="EX65" i="36"/>
  <c r="FB65" i="36"/>
  <c r="FF65" i="36"/>
  <c r="DV57" i="36"/>
  <c r="EH57" i="36"/>
  <c r="EL57" i="36"/>
  <c r="EP57" i="36"/>
  <c r="ET57" i="36"/>
  <c r="EX57" i="36"/>
  <c r="FB57" i="36"/>
  <c r="FF57" i="36"/>
  <c r="DV49" i="36"/>
  <c r="EH49" i="36"/>
  <c r="EL49" i="36"/>
  <c r="EP49" i="36"/>
  <c r="ET49" i="36"/>
  <c r="EX49" i="36"/>
  <c r="FB49" i="36"/>
  <c r="FF49" i="36"/>
  <c r="DV40" i="36"/>
  <c r="EH40" i="36"/>
  <c r="EL40" i="36"/>
  <c r="EP40" i="36"/>
  <c r="ET40" i="36"/>
  <c r="EX40" i="36"/>
  <c r="FB40" i="36"/>
  <c r="FF40" i="36"/>
  <c r="DV30" i="36"/>
  <c r="EH30" i="36"/>
  <c r="EL30" i="36"/>
  <c r="EP30" i="36"/>
  <c r="ET30" i="36"/>
  <c r="EX30" i="36"/>
  <c r="FB30" i="36"/>
  <c r="FF30" i="36"/>
  <c r="DV19" i="36"/>
  <c r="EH19" i="36"/>
  <c r="EL19" i="36"/>
  <c r="EP19" i="36"/>
  <c r="ET19" i="36"/>
  <c r="EX19" i="36"/>
  <c r="FB19" i="36"/>
  <c r="FF19" i="36"/>
  <c r="DV8" i="36"/>
  <c r="EH8" i="36"/>
  <c r="BZ78" i="36"/>
  <c r="CL78" i="36"/>
  <c r="CP78" i="36"/>
  <c r="CT78" i="36"/>
  <c r="CX78" i="36"/>
  <c r="DB78" i="36"/>
  <c r="DF78" i="36"/>
  <c r="DJ78" i="36"/>
  <c r="DN78" i="36"/>
  <c r="BZ65" i="36"/>
  <c r="CL65" i="36"/>
  <c r="CP65" i="36"/>
  <c r="CT65" i="36"/>
  <c r="CX65" i="36"/>
  <c r="DB65" i="36"/>
  <c r="DF65" i="36"/>
  <c r="DJ65" i="36"/>
  <c r="DN65" i="36"/>
  <c r="BZ57" i="36"/>
  <c r="CL57" i="36"/>
  <c r="CP57" i="36"/>
  <c r="CT57" i="36"/>
  <c r="CX57" i="36"/>
  <c r="DB57" i="36"/>
  <c r="DF57" i="36"/>
  <c r="DJ57" i="36"/>
  <c r="DN57" i="36"/>
  <c r="BZ49" i="36"/>
  <c r="CL49" i="36"/>
  <c r="CP49" i="36"/>
  <c r="CT49" i="36"/>
  <c r="CX49" i="36"/>
  <c r="DB49" i="36"/>
  <c r="DF49" i="36"/>
  <c r="DJ49" i="36"/>
  <c r="DN49" i="36"/>
  <c r="BZ40" i="36"/>
  <c r="CL40" i="36"/>
  <c r="CP40" i="36"/>
  <c r="CT40" i="36"/>
  <c r="CX40" i="36"/>
  <c r="DB40" i="36"/>
  <c r="DF40" i="36"/>
  <c r="DJ40" i="36"/>
  <c r="DN40" i="36"/>
  <c r="BZ30" i="36"/>
  <c r="CL30" i="36"/>
  <c r="CP30" i="36"/>
  <c r="CT30" i="36"/>
  <c r="CX30" i="36"/>
  <c r="DB30" i="36"/>
  <c r="DF30" i="36"/>
  <c r="DJ30" i="36"/>
  <c r="DN30" i="36"/>
  <c r="BZ19" i="36"/>
  <c r="CL19" i="36"/>
  <c r="CP19" i="36"/>
  <c r="CT19" i="36"/>
  <c r="CX19" i="36"/>
  <c r="DB19" i="36"/>
  <c r="DF19" i="36"/>
  <c r="DJ19" i="36"/>
  <c r="DN19" i="36"/>
  <c r="BZ8" i="36"/>
  <c r="CL8" i="36"/>
  <c r="AD78" i="36"/>
  <c r="AH78" i="36"/>
  <c r="AD65" i="36"/>
  <c r="AH65" i="36"/>
  <c r="AD57" i="36"/>
  <c r="AD49" i="36"/>
  <c r="AD40" i="36"/>
  <c r="AH40" i="36"/>
  <c r="AD30" i="36"/>
  <c r="AH30" i="36"/>
  <c r="AD19" i="36"/>
  <c r="AH19" i="36"/>
  <c r="AZ1" i="46"/>
  <c r="AU180" i="46"/>
  <c r="AW180" i="46"/>
  <c r="AU187" i="46"/>
  <c r="AU201" i="46"/>
  <c r="AU179" i="46"/>
  <c r="AS179" i="46"/>
  <c r="AS182" i="46"/>
  <c r="AQ182" i="46"/>
  <c r="AQ204" i="46"/>
  <c r="AO204" i="46"/>
  <c r="AQ203" i="46"/>
  <c r="AO203" i="46"/>
  <c r="AQ202" i="46"/>
  <c r="AO202" i="46"/>
  <c r="AO201" i="46"/>
  <c r="AQ200" i="46"/>
  <c r="AO200" i="46"/>
  <c r="AQ199" i="46"/>
  <c r="AO199" i="46"/>
  <c r="AQ198" i="46"/>
  <c r="AO198" i="46"/>
  <c r="AQ197" i="46"/>
  <c r="AO197" i="46"/>
  <c r="AK205" i="46"/>
  <c r="AM205" i="46"/>
  <c r="AQ196" i="46"/>
  <c r="AO196" i="46"/>
  <c r="KK205" i="46"/>
  <c r="B16" i="1"/>
  <c r="KJ196" i="46"/>
  <c r="AQ191" i="46"/>
  <c r="AO191" i="46"/>
  <c r="AQ190" i="46"/>
  <c r="AO190" i="46"/>
  <c r="AQ189" i="46"/>
  <c r="AO189" i="46"/>
  <c r="AQ188" i="46"/>
  <c r="AO188" i="46"/>
  <c r="AO187" i="46"/>
  <c r="AK192" i="46"/>
  <c r="AM192" i="46"/>
  <c r="AQ186" i="46"/>
  <c r="AO186" i="46"/>
  <c r="KK192" i="46"/>
  <c r="KJ186" i="46"/>
  <c r="AQ174" i="46"/>
  <c r="AO174" i="46"/>
  <c r="AQ173" i="46"/>
  <c r="AO173" i="46"/>
  <c r="AQ172" i="46"/>
  <c r="AO172" i="46"/>
  <c r="AQ171" i="46"/>
  <c r="AO171" i="46"/>
  <c r="AQ170" i="46"/>
  <c r="AO170" i="46"/>
  <c r="AQ169" i="46"/>
  <c r="AO169" i="46"/>
  <c r="AQ168" i="46"/>
  <c r="AO168" i="46"/>
  <c r="AQ167" i="46"/>
  <c r="AO167" i="46"/>
  <c r="AQ166" i="46"/>
  <c r="AO166" i="46"/>
  <c r="AQ165" i="46"/>
  <c r="AO165" i="46"/>
  <c r="AQ164" i="46"/>
  <c r="AO164" i="46"/>
  <c r="AQ163" i="46"/>
  <c r="AO163" i="46"/>
  <c r="AQ162" i="46"/>
  <c r="AO162" i="46"/>
  <c r="AQ161" i="46"/>
  <c r="AO161" i="46"/>
  <c r="AQ160" i="46"/>
  <c r="AO160" i="46"/>
  <c r="AQ159" i="46"/>
  <c r="AO159" i="46"/>
  <c r="AQ158" i="46"/>
  <c r="AO158" i="46"/>
  <c r="AQ157" i="46"/>
  <c r="AO157" i="46"/>
  <c r="AQ156" i="46"/>
  <c r="AO156" i="46"/>
  <c r="AQ155" i="46"/>
  <c r="AO155" i="46"/>
  <c r="AQ154" i="46"/>
  <c r="AO154" i="46"/>
  <c r="AQ153" i="46"/>
  <c r="AO153" i="46"/>
  <c r="AQ152" i="46"/>
  <c r="AO152" i="46"/>
  <c r="AQ151" i="46"/>
  <c r="AO151" i="46"/>
  <c r="AQ150" i="46"/>
  <c r="AO150" i="46"/>
  <c r="AQ149" i="46"/>
  <c r="AO149" i="46"/>
  <c r="AQ148" i="46"/>
  <c r="AO148" i="46"/>
  <c r="AQ147" i="46"/>
  <c r="AO147" i="46"/>
  <c r="AQ146" i="46"/>
  <c r="AO146" i="46"/>
  <c r="AQ145" i="46"/>
  <c r="AO145" i="46"/>
  <c r="AQ144" i="46"/>
  <c r="AO144" i="46"/>
  <c r="AQ143" i="46"/>
  <c r="AO143" i="46"/>
  <c r="AQ142" i="46"/>
  <c r="AO142" i="46"/>
  <c r="AQ141" i="46"/>
  <c r="AO141" i="46"/>
  <c r="AQ140" i="46"/>
  <c r="AO140" i="46"/>
  <c r="AQ139" i="46"/>
  <c r="AO139" i="46"/>
  <c r="AQ138" i="46"/>
  <c r="AO138" i="46"/>
  <c r="AQ137" i="46"/>
  <c r="AO137" i="46"/>
  <c r="AQ136" i="46"/>
  <c r="AO136" i="46"/>
  <c r="AQ135" i="46"/>
  <c r="AO135" i="46"/>
  <c r="AQ134" i="46"/>
  <c r="AO134" i="46"/>
  <c r="AQ133" i="46"/>
  <c r="AO133" i="46"/>
  <c r="AU132" i="46"/>
  <c r="AS132" i="46"/>
  <c r="AQ131" i="46"/>
  <c r="AO131" i="46"/>
  <c r="AQ130" i="46"/>
  <c r="AO130" i="46"/>
  <c r="AQ129" i="46"/>
  <c r="AO129" i="46"/>
  <c r="AQ128" i="46"/>
  <c r="AO128" i="46"/>
  <c r="AQ127" i="46"/>
  <c r="AO127" i="46"/>
  <c r="AQ126" i="46"/>
  <c r="AO126" i="46"/>
  <c r="AQ125" i="46"/>
  <c r="AO125" i="46"/>
  <c r="AQ124" i="46"/>
  <c r="AO124" i="46"/>
  <c r="AQ123" i="46"/>
  <c r="AO123" i="46"/>
  <c r="AQ122" i="46"/>
  <c r="AO122" i="46"/>
  <c r="AQ121" i="46"/>
  <c r="AO121" i="46"/>
  <c r="AQ120" i="46"/>
  <c r="AO120" i="46"/>
  <c r="AQ119" i="46"/>
  <c r="AO119" i="46"/>
  <c r="AQ118" i="46"/>
  <c r="AO118" i="46"/>
  <c r="AQ117" i="46"/>
  <c r="AO117" i="46"/>
  <c r="AQ116" i="46"/>
  <c r="AO116" i="46"/>
  <c r="AQ115" i="46"/>
  <c r="AO115" i="46"/>
  <c r="AQ114" i="46"/>
  <c r="AO114" i="46"/>
  <c r="AQ113" i="46"/>
  <c r="AO113" i="46"/>
  <c r="AQ112" i="46"/>
  <c r="AO112" i="46"/>
  <c r="AQ111" i="46"/>
  <c r="AO111" i="46"/>
  <c r="AQ110" i="46"/>
  <c r="AO110" i="46"/>
  <c r="AU109" i="46"/>
  <c r="AS109" i="46"/>
  <c r="AQ108" i="46"/>
  <c r="AO108" i="46"/>
  <c r="AQ107" i="46"/>
  <c r="AO107" i="46"/>
  <c r="AQ106" i="46"/>
  <c r="AO106" i="46"/>
  <c r="AU105" i="46"/>
  <c r="AS105" i="46"/>
  <c r="AQ104" i="46"/>
  <c r="AO104" i="46"/>
  <c r="AQ103" i="46"/>
  <c r="AO103" i="46"/>
  <c r="AQ102" i="46"/>
  <c r="AO102" i="46"/>
  <c r="AQ101" i="46"/>
  <c r="AO101" i="46"/>
  <c r="AQ100" i="46"/>
  <c r="AO100" i="46"/>
  <c r="AQ99" i="46"/>
  <c r="AO99" i="46"/>
  <c r="AQ98" i="46"/>
  <c r="AO98" i="46"/>
  <c r="AQ97" i="46"/>
  <c r="AO97" i="46"/>
  <c r="AQ96" i="46"/>
  <c r="AO96" i="46"/>
  <c r="AQ95" i="46"/>
  <c r="AO95" i="46"/>
  <c r="AQ94" i="46"/>
  <c r="AO94" i="46"/>
  <c r="AQ93" i="46"/>
  <c r="AO93" i="46"/>
  <c r="AQ92" i="46"/>
  <c r="AO92" i="46"/>
  <c r="AQ91" i="46"/>
  <c r="AO91" i="46"/>
  <c r="AQ90" i="46"/>
  <c r="AO90" i="46"/>
  <c r="AU89" i="46"/>
  <c r="AS89" i="46"/>
  <c r="AQ88" i="46"/>
  <c r="AO88" i="46"/>
  <c r="AQ87" i="46"/>
  <c r="AO87" i="46"/>
  <c r="AQ86" i="46"/>
  <c r="AO86" i="46"/>
  <c r="AU85" i="46"/>
  <c r="AS85" i="46"/>
  <c r="AQ84" i="46"/>
  <c r="AO84" i="46"/>
  <c r="AU83" i="46"/>
  <c r="AS83" i="46"/>
  <c r="AK175" i="46"/>
  <c r="AM175" i="46"/>
  <c r="AQ82" i="46"/>
  <c r="AO82" i="46"/>
  <c r="KK175" i="46"/>
  <c r="KJ82" i="46"/>
  <c r="AQ76" i="46"/>
  <c r="AO76" i="46"/>
  <c r="AQ75" i="46"/>
  <c r="AO75" i="46"/>
  <c r="AQ74" i="46"/>
  <c r="AO74" i="46"/>
  <c r="AQ73" i="46"/>
  <c r="AO73" i="46"/>
  <c r="AK78" i="46"/>
  <c r="AM78" i="46"/>
  <c r="AQ72" i="46"/>
  <c r="AO72" i="46"/>
  <c r="KK78" i="46"/>
  <c r="KJ72" i="46"/>
  <c r="AQ65" i="46"/>
  <c r="AO65" i="46"/>
  <c r="AQ64" i="46"/>
  <c r="AO64" i="46"/>
  <c r="AQ63" i="46"/>
  <c r="AO63" i="46"/>
  <c r="AQ62" i="46"/>
  <c r="AO62" i="46"/>
  <c r="AQ61" i="46"/>
  <c r="AO61" i="46"/>
  <c r="AQ60" i="46"/>
  <c r="AO60" i="46"/>
  <c r="AQ57" i="46"/>
  <c r="AO57" i="46"/>
  <c r="AQ56" i="46"/>
  <c r="AO56" i="46"/>
  <c r="AQ55" i="46"/>
  <c r="AO55" i="46"/>
  <c r="AQ54" i="46"/>
  <c r="AO54" i="46"/>
  <c r="AQ53" i="46"/>
  <c r="AO53" i="46"/>
  <c r="AQ52" i="46"/>
  <c r="AO52" i="46"/>
  <c r="AQ51" i="46"/>
  <c r="AO51" i="46"/>
  <c r="AQ50" i="46"/>
  <c r="AO50" i="46"/>
  <c r="AQ49" i="46"/>
  <c r="AO49" i="46"/>
  <c r="AQ48" i="46"/>
  <c r="AO48" i="46"/>
  <c r="AQ47" i="46"/>
  <c r="AO47" i="46"/>
  <c r="AQ46" i="46"/>
  <c r="AO46" i="46"/>
  <c r="AQ45" i="46"/>
  <c r="AO45" i="46"/>
  <c r="AQ44" i="46"/>
  <c r="AO44" i="46"/>
  <c r="AQ43" i="46"/>
  <c r="AO43" i="46"/>
  <c r="AQ42" i="46"/>
  <c r="AO42" i="46"/>
  <c r="AQ41" i="46"/>
  <c r="AO41" i="46"/>
  <c r="AQ40" i="46"/>
  <c r="AO40" i="46"/>
  <c r="AQ39" i="46"/>
  <c r="AO39" i="46"/>
  <c r="AQ38" i="46"/>
  <c r="AO38" i="46"/>
  <c r="AQ37" i="46"/>
  <c r="AO37" i="46"/>
  <c r="AQ36" i="46"/>
  <c r="AO36" i="46"/>
  <c r="AQ33" i="46"/>
  <c r="AO33" i="46"/>
  <c r="AQ32" i="46"/>
  <c r="AO32" i="46"/>
  <c r="AQ31" i="46"/>
  <c r="AO31" i="46"/>
  <c r="AQ28" i="46"/>
  <c r="AO28" i="46"/>
  <c r="AQ27" i="46"/>
  <c r="AO27" i="46"/>
  <c r="AQ26" i="46"/>
  <c r="AO26" i="46"/>
  <c r="AQ25" i="46"/>
  <c r="AO25" i="46"/>
  <c r="AQ24" i="46"/>
  <c r="AO24" i="46"/>
  <c r="AQ23" i="46"/>
  <c r="AO23" i="46"/>
  <c r="AQ22" i="46"/>
  <c r="AO22" i="46"/>
  <c r="AQ21" i="46"/>
  <c r="AO21" i="46"/>
  <c r="AQ20" i="46"/>
  <c r="AO20" i="46"/>
  <c r="AQ19" i="46"/>
  <c r="AO19" i="46"/>
  <c r="AQ18" i="46"/>
  <c r="AO18" i="46"/>
  <c r="AQ17" i="46"/>
  <c r="AO17" i="46"/>
  <c r="AQ16" i="46"/>
  <c r="AO16" i="46"/>
  <c r="AQ15" i="46"/>
  <c r="AO15" i="46"/>
  <c r="AQ14" i="46"/>
  <c r="AO14" i="46"/>
  <c r="AQ13" i="46"/>
  <c r="AO13" i="46"/>
  <c r="AQ12" i="46"/>
  <c r="AO12" i="46"/>
  <c r="AQ11" i="46"/>
  <c r="AO11" i="46"/>
  <c r="AC211" i="46"/>
  <c r="AK68" i="46"/>
  <c r="AM68" i="46"/>
  <c r="AM207" i="46"/>
  <c r="AQ10" i="46"/>
  <c r="AO10" i="46"/>
  <c r="AI207" i="46"/>
  <c r="KK68" i="46"/>
  <c r="KJ10" i="46"/>
  <c r="AG207" i="46"/>
  <c r="AG209" i="46"/>
  <c r="BC181" i="46"/>
  <c r="BA181" i="46"/>
  <c r="AU12" i="36"/>
  <c r="AY14" i="36"/>
  <c r="AU13" i="36"/>
  <c r="AU11" i="36"/>
  <c r="BK60" i="36"/>
  <c r="BG62" i="36"/>
  <c r="BC61" i="36"/>
  <c r="BK52" i="36"/>
  <c r="BC53" i="36"/>
  <c r="BO44" i="36"/>
  <c r="BK43" i="36"/>
  <c r="BG45" i="36"/>
  <c r="CM72" i="36"/>
  <c r="BG71" i="36"/>
  <c r="BK68" i="36"/>
  <c r="CA70" i="36"/>
  <c r="BC73" i="36"/>
  <c r="BS75" i="36"/>
  <c r="BO74" i="36"/>
  <c r="AY69" i="36"/>
  <c r="CA34" i="36"/>
  <c r="BS36" i="36"/>
  <c r="CA35" i="36"/>
  <c r="BK33" i="36"/>
  <c r="BS26" i="36"/>
  <c r="BK22" i="36"/>
  <c r="BG25" i="36"/>
  <c r="BO23" i="36"/>
  <c r="BG24" i="36"/>
  <c r="CP8" i="36"/>
  <c r="CT8" i="36"/>
  <c r="CX8" i="36"/>
  <c r="DB8" i="36"/>
  <c r="DF8" i="36"/>
  <c r="DJ8" i="36"/>
  <c r="DN8" i="36"/>
  <c r="EL8" i="36"/>
  <c r="EP8" i="36"/>
  <c r="ET8" i="36"/>
  <c r="EX8" i="36"/>
  <c r="FB8" i="36"/>
  <c r="FF8" i="36"/>
  <c r="FJ8" i="36"/>
  <c r="GH8" i="36"/>
  <c r="GL8" i="36"/>
  <c r="GP8" i="36"/>
  <c r="GT8" i="36"/>
  <c r="GX8" i="36"/>
  <c r="HB8" i="36"/>
  <c r="HF8" i="36"/>
  <c r="ID8" i="36"/>
  <c r="IH8" i="36"/>
  <c r="IL8" i="36"/>
  <c r="IP8" i="36"/>
  <c r="IT8" i="36"/>
  <c r="IX8" i="36"/>
  <c r="JB8" i="36"/>
  <c r="E63" i="42"/>
  <c r="S14" i="8"/>
  <c r="AZ198" i="22"/>
  <c r="AZ197" i="22"/>
  <c r="AZ80" i="36"/>
  <c r="E7" i="42"/>
  <c r="F7" i="42"/>
  <c r="CB85" i="36"/>
  <c r="CF85" i="36"/>
  <c r="CB84" i="36"/>
  <c r="CF84" i="36"/>
  <c r="CB83" i="36"/>
  <c r="CF83" i="36"/>
  <c r="CB82" i="36"/>
  <c r="CF82" i="36"/>
  <c r="CB86" i="36"/>
  <c r="CF86" i="36"/>
  <c r="CB65" i="36"/>
  <c r="BT57" i="36"/>
  <c r="BX54" i="36"/>
  <c r="CB49" i="36"/>
  <c r="BX40" i="36"/>
  <c r="BT46" i="36"/>
  <c r="BT30" i="36"/>
  <c r="CB19" i="36"/>
  <c r="CB8" i="36"/>
  <c r="AP57" i="36"/>
  <c r="AT57" i="36"/>
  <c r="AX57" i="36"/>
  <c r="BB57" i="36"/>
  <c r="BF57" i="36"/>
  <c r="BJ57" i="36"/>
  <c r="BN57" i="36"/>
  <c r="BR57" i="36"/>
  <c r="AP65" i="36"/>
  <c r="AT65" i="36"/>
  <c r="AX65" i="36"/>
  <c r="BB65" i="36"/>
  <c r="BF65" i="36"/>
  <c r="BJ65" i="36"/>
  <c r="BN65" i="36"/>
  <c r="BR65" i="36"/>
  <c r="AP30" i="36"/>
  <c r="AT30" i="36"/>
  <c r="AX30" i="36"/>
  <c r="BB30" i="36"/>
  <c r="BF30" i="36"/>
  <c r="BJ30" i="36"/>
  <c r="BN30" i="36"/>
  <c r="BR30" i="36"/>
  <c r="AP78" i="36"/>
  <c r="AT78" i="36"/>
  <c r="AX78" i="36"/>
  <c r="BB78" i="36"/>
  <c r="BF78" i="36"/>
  <c r="BJ78" i="36"/>
  <c r="BN78" i="36"/>
  <c r="BR78" i="36"/>
  <c r="AP40" i="36"/>
  <c r="AT40" i="36"/>
  <c r="AX40" i="36"/>
  <c r="BB40" i="36"/>
  <c r="BF40" i="36"/>
  <c r="BJ40" i="36"/>
  <c r="BN40" i="36"/>
  <c r="BR40" i="36"/>
  <c r="AP49" i="36"/>
  <c r="AT49" i="36"/>
  <c r="AX49" i="36"/>
  <c r="BB49" i="36"/>
  <c r="BF49" i="36"/>
  <c r="BJ49" i="36"/>
  <c r="BN49" i="36"/>
  <c r="BR49" i="36"/>
  <c r="AP19" i="36"/>
  <c r="AT19" i="36"/>
  <c r="AX19" i="36"/>
  <c r="BB19" i="36"/>
  <c r="BF19" i="36"/>
  <c r="BJ19" i="36"/>
  <c r="BN19" i="36"/>
  <c r="BR19" i="36"/>
  <c r="D85" i="36"/>
  <c r="D86" i="36"/>
  <c r="B85" i="36"/>
  <c r="B86" i="36"/>
  <c r="KI184" i="22"/>
  <c r="KI177" i="22"/>
  <c r="KI80" i="22"/>
  <c r="KI70" i="22"/>
  <c r="KI8" i="22"/>
  <c r="AY179" i="46"/>
  <c r="AW179" i="46"/>
  <c r="AW182" i="46"/>
  <c r="AU182" i="46"/>
  <c r="BD1" i="46"/>
  <c r="AY180" i="46"/>
  <c r="BA180" i="46"/>
  <c r="AY187" i="46"/>
  <c r="AY201" i="46"/>
  <c r="B11" i="1"/>
  <c r="B11" i="48"/>
  <c r="B12" i="1"/>
  <c r="B12" i="48"/>
  <c r="B13" i="1"/>
  <c r="B13" i="48"/>
  <c r="B15" i="1"/>
  <c r="B14" i="48"/>
  <c r="BG181" i="46"/>
  <c r="BE181" i="46"/>
  <c r="AG212" i="46"/>
  <c r="AG211" i="46"/>
  <c r="KK207" i="46"/>
  <c r="KK209" i="46"/>
  <c r="AO68" i="46"/>
  <c r="AQ68" i="46"/>
  <c r="AU10" i="46"/>
  <c r="AS10" i="46"/>
  <c r="AK207" i="46"/>
  <c r="AK209" i="46"/>
  <c r="AU11" i="46"/>
  <c r="AS11" i="46"/>
  <c r="AU12" i="46"/>
  <c r="AS12" i="46"/>
  <c r="AU13" i="46"/>
  <c r="AS13" i="46"/>
  <c r="AU14" i="46"/>
  <c r="AS14" i="46"/>
  <c r="AU15" i="46"/>
  <c r="AS15" i="46"/>
  <c r="AU16" i="46"/>
  <c r="AS16" i="46"/>
  <c r="AU17" i="46"/>
  <c r="AS17" i="46"/>
  <c r="AU18" i="46"/>
  <c r="AS18" i="46"/>
  <c r="AU19" i="46"/>
  <c r="AS19" i="46"/>
  <c r="AU20" i="46"/>
  <c r="AS20" i="46"/>
  <c r="AU21" i="46"/>
  <c r="AS21" i="46"/>
  <c r="AU22" i="46"/>
  <c r="AS22" i="46"/>
  <c r="AU23" i="46"/>
  <c r="AS23" i="46"/>
  <c r="AU24" i="46"/>
  <c r="AS24" i="46"/>
  <c r="AU25" i="46"/>
  <c r="AS25" i="46"/>
  <c r="AU26" i="46"/>
  <c r="AS26" i="46"/>
  <c r="AU27" i="46"/>
  <c r="AS27" i="46"/>
  <c r="AU28" i="46"/>
  <c r="AS28" i="46"/>
  <c r="AU31" i="46"/>
  <c r="AS31" i="46"/>
  <c r="AU32" i="46"/>
  <c r="AS32" i="46"/>
  <c r="AU33" i="46"/>
  <c r="AS33" i="46"/>
  <c r="AU36" i="46"/>
  <c r="AS36" i="46"/>
  <c r="AU37" i="46"/>
  <c r="AS37" i="46"/>
  <c r="AU38" i="46"/>
  <c r="AS38" i="46"/>
  <c r="AU39" i="46"/>
  <c r="AS39" i="46"/>
  <c r="AU40" i="46"/>
  <c r="AS40" i="46"/>
  <c r="AU41" i="46"/>
  <c r="AS41" i="46"/>
  <c r="AU42" i="46"/>
  <c r="AS42" i="46"/>
  <c r="AU43" i="46"/>
  <c r="AS43" i="46"/>
  <c r="AU44" i="46"/>
  <c r="AS44" i="46"/>
  <c r="AU45" i="46"/>
  <c r="AS45" i="46"/>
  <c r="AU46" i="46"/>
  <c r="AS46" i="46"/>
  <c r="AU47" i="46"/>
  <c r="AS47" i="46"/>
  <c r="AU48" i="46"/>
  <c r="AS48" i="46"/>
  <c r="AU49" i="46"/>
  <c r="AS49" i="46"/>
  <c r="AU50" i="46"/>
  <c r="AS50" i="46"/>
  <c r="AU51" i="46"/>
  <c r="AS51" i="46"/>
  <c r="AU52" i="46"/>
  <c r="AS52" i="46"/>
  <c r="AU53" i="46"/>
  <c r="AS53" i="46"/>
  <c r="AU54" i="46"/>
  <c r="AS54" i="46"/>
  <c r="AU55" i="46"/>
  <c r="AS55" i="46"/>
  <c r="AU56" i="46"/>
  <c r="AS56" i="46"/>
  <c r="AU57" i="46"/>
  <c r="AS57" i="46"/>
  <c r="AU60" i="46"/>
  <c r="AS60" i="46"/>
  <c r="AU61" i="46"/>
  <c r="AS61" i="46"/>
  <c r="AU62" i="46"/>
  <c r="AS62" i="46"/>
  <c r="AU63" i="46"/>
  <c r="AS63" i="46"/>
  <c r="AU64" i="46"/>
  <c r="AS64" i="46"/>
  <c r="AU65" i="46"/>
  <c r="AS65" i="46"/>
  <c r="AO78" i="46"/>
  <c r="AQ78" i="46"/>
  <c r="AU72" i="46"/>
  <c r="AS72" i="46"/>
  <c r="AU73" i="46"/>
  <c r="AS73" i="46"/>
  <c r="AU74" i="46"/>
  <c r="AS74" i="46"/>
  <c r="AU75" i="46"/>
  <c r="AS75" i="46"/>
  <c r="AU76" i="46"/>
  <c r="AS76" i="46"/>
  <c r="AO175" i="46"/>
  <c r="AQ175" i="46"/>
  <c r="AU82" i="46"/>
  <c r="AS82" i="46"/>
  <c r="AY83" i="46"/>
  <c r="AW83" i="46"/>
  <c r="AU84" i="46"/>
  <c r="AS84" i="46"/>
  <c r="AY85" i="46"/>
  <c r="AW85" i="46"/>
  <c r="AU86" i="46"/>
  <c r="AS86" i="46"/>
  <c r="AU87" i="46"/>
  <c r="AS87" i="46"/>
  <c r="AU88" i="46"/>
  <c r="AS88" i="46"/>
  <c r="AY89" i="46"/>
  <c r="AW89" i="46"/>
  <c r="AU90" i="46"/>
  <c r="AS90" i="46"/>
  <c r="AU91" i="46"/>
  <c r="AS91" i="46"/>
  <c r="AU92" i="46"/>
  <c r="AS92" i="46"/>
  <c r="AU93" i="46"/>
  <c r="AS93" i="46"/>
  <c r="AU94" i="46"/>
  <c r="AS94" i="46"/>
  <c r="AU95" i="46"/>
  <c r="AS95" i="46"/>
  <c r="AU96" i="46"/>
  <c r="AS96" i="46"/>
  <c r="AU97" i="46"/>
  <c r="AS97" i="46"/>
  <c r="AU98" i="46"/>
  <c r="AS98" i="46"/>
  <c r="AU99" i="46"/>
  <c r="AS99" i="46"/>
  <c r="AU100" i="46"/>
  <c r="AS100" i="46"/>
  <c r="AU101" i="46"/>
  <c r="AS101" i="46"/>
  <c r="AU102" i="46"/>
  <c r="AS102" i="46"/>
  <c r="AU103" i="46"/>
  <c r="AS103" i="46"/>
  <c r="AU104" i="46"/>
  <c r="AS104" i="46"/>
  <c r="AY105" i="46"/>
  <c r="AW105" i="46"/>
  <c r="AU106" i="46"/>
  <c r="AS106" i="46"/>
  <c r="AU107" i="46"/>
  <c r="AS107" i="46"/>
  <c r="AU108" i="46"/>
  <c r="AS108" i="46"/>
  <c r="AY109" i="46"/>
  <c r="AW109" i="46"/>
  <c r="AU110" i="46"/>
  <c r="AS110" i="46"/>
  <c r="AU111" i="46"/>
  <c r="AS111" i="46"/>
  <c r="AU112" i="46"/>
  <c r="AS112" i="46"/>
  <c r="AU113" i="46"/>
  <c r="AS113" i="46"/>
  <c r="AU114" i="46"/>
  <c r="AS114" i="46"/>
  <c r="AU115" i="46"/>
  <c r="AS115" i="46"/>
  <c r="AU116" i="46"/>
  <c r="AS116" i="46"/>
  <c r="AU117" i="46"/>
  <c r="AS117" i="46"/>
  <c r="AU118" i="46"/>
  <c r="AS118" i="46"/>
  <c r="AU119" i="46"/>
  <c r="AS119" i="46"/>
  <c r="AU120" i="46"/>
  <c r="AS120" i="46"/>
  <c r="AU121" i="46"/>
  <c r="AS121" i="46"/>
  <c r="AU122" i="46"/>
  <c r="AS122" i="46"/>
  <c r="AU123" i="46"/>
  <c r="AS123" i="46"/>
  <c r="AU124" i="46"/>
  <c r="AS124" i="46"/>
  <c r="AU125" i="46"/>
  <c r="AS125" i="46"/>
  <c r="AU126" i="46"/>
  <c r="AS126" i="46"/>
  <c r="AU127" i="46"/>
  <c r="AS127" i="46"/>
  <c r="AU128" i="46"/>
  <c r="AS128" i="46"/>
  <c r="AU129" i="46"/>
  <c r="AS129" i="46"/>
  <c r="AU130" i="46"/>
  <c r="AS130" i="46"/>
  <c r="AU131" i="46"/>
  <c r="AS131" i="46"/>
  <c r="AY132" i="46"/>
  <c r="AW132" i="46"/>
  <c r="AU133" i="46"/>
  <c r="AS133" i="46"/>
  <c r="AU134" i="46"/>
  <c r="AS134" i="46"/>
  <c r="AU135" i="46"/>
  <c r="AS135" i="46"/>
  <c r="AU136" i="46"/>
  <c r="AS136" i="46"/>
  <c r="AU137" i="46"/>
  <c r="AS137" i="46"/>
  <c r="AU138" i="46"/>
  <c r="AS138" i="46"/>
  <c r="AU139" i="46"/>
  <c r="AS139" i="46"/>
  <c r="AU140" i="46"/>
  <c r="AS140" i="46"/>
  <c r="AU141" i="46"/>
  <c r="AS141" i="46"/>
  <c r="AU142" i="46"/>
  <c r="AS142" i="46"/>
  <c r="AU143" i="46"/>
  <c r="AS143" i="46"/>
  <c r="AU144" i="46"/>
  <c r="AS144" i="46"/>
  <c r="AU145" i="46"/>
  <c r="AS145" i="46"/>
  <c r="AU146" i="46"/>
  <c r="AS146" i="46"/>
  <c r="AU147" i="46"/>
  <c r="AS147" i="46"/>
  <c r="AU148" i="46"/>
  <c r="AS148" i="46"/>
  <c r="AU149" i="46"/>
  <c r="AS149" i="46"/>
  <c r="AU150" i="46"/>
  <c r="AS150" i="46"/>
  <c r="AU151" i="46"/>
  <c r="AS151" i="46"/>
  <c r="AU152" i="46"/>
  <c r="AS152" i="46"/>
  <c r="AU153" i="46"/>
  <c r="AS153" i="46"/>
  <c r="AU154" i="46"/>
  <c r="AS154" i="46"/>
  <c r="AU155" i="46"/>
  <c r="AS155" i="46"/>
  <c r="AU156" i="46"/>
  <c r="AS156" i="46"/>
  <c r="AU157" i="46"/>
  <c r="AS157" i="46"/>
  <c r="AU158" i="46"/>
  <c r="AS158" i="46"/>
  <c r="AU159" i="46"/>
  <c r="AS159" i="46"/>
  <c r="AU160" i="46"/>
  <c r="AS160" i="46"/>
  <c r="AU161" i="46"/>
  <c r="AS161" i="46"/>
  <c r="AU162" i="46"/>
  <c r="AS162" i="46"/>
  <c r="AU163" i="46"/>
  <c r="AS163" i="46"/>
  <c r="AU164" i="46"/>
  <c r="AS164" i="46"/>
  <c r="AU165" i="46"/>
  <c r="AS165" i="46"/>
  <c r="AU166" i="46"/>
  <c r="AS166" i="46"/>
  <c r="AU167" i="46"/>
  <c r="AS167" i="46"/>
  <c r="AU168" i="46"/>
  <c r="AS168" i="46"/>
  <c r="AU169" i="46"/>
  <c r="AS169" i="46"/>
  <c r="AU170" i="46"/>
  <c r="AS170" i="46"/>
  <c r="AU171" i="46"/>
  <c r="AS171" i="46"/>
  <c r="AU172" i="46"/>
  <c r="AS172" i="46"/>
  <c r="AU173" i="46"/>
  <c r="AS173" i="46"/>
  <c r="AU174" i="46"/>
  <c r="AS174" i="46"/>
  <c r="AO192" i="46"/>
  <c r="AQ192" i="46"/>
  <c r="AU186" i="46"/>
  <c r="AS186" i="46"/>
  <c r="AS187" i="46"/>
  <c r="AU188" i="46"/>
  <c r="AS188" i="46"/>
  <c r="AU189" i="46"/>
  <c r="AS189" i="46"/>
  <c r="AU190" i="46"/>
  <c r="AS190" i="46"/>
  <c r="AU191" i="46"/>
  <c r="AS191" i="46"/>
  <c r="AO205" i="46"/>
  <c r="AQ205" i="46"/>
  <c r="AU196" i="46"/>
  <c r="AS196" i="46"/>
  <c r="AU197" i="46"/>
  <c r="AS197" i="46"/>
  <c r="AU198" i="46"/>
  <c r="AS198" i="46"/>
  <c r="AU199" i="46"/>
  <c r="AS199" i="46"/>
  <c r="AU200" i="46"/>
  <c r="AS200" i="46"/>
  <c r="AS201" i="46"/>
  <c r="AU202" i="46"/>
  <c r="AS202" i="46"/>
  <c r="AU203" i="46"/>
  <c r="AS203" i="46"/>
  <c r="AU204" i="46"/>
  <c r="AS204" i="46"/>
  <c r="AY12" i="36"/>
  <c r="BC14" i="36"/>
  <c r="AY13" i="36"/>
  <c r="AY11" i="36"/>
  <c r="BG61" i="36"/>
  <c r="BK62" i="36"/>
  <c r="BO60" i="36"/>
  <c r="BG53" i="36"/>
  <c r="BO52" i="36"/>
  <c r="BK45" i="36"/>
  <c r="BO43" i="36"/>
  <c r="BS44" i="36"/>
  <c r="BW75" i="36"/>
  <c r="BO68" i="36"/>
  <c r="BK71" i="36"/>
  <c r="BC69" i="36"/>
  <c r="CQ72" i="36"/>
  <c r="CE70" i="36"/>
  <c r="BS74" i="36"/>
  <c r="BG73" i="36"/>
  <c r="CE35" i="36"/>
  <c r="BW36" i="36"/>
  <c r="BO33" i="36"/>
  <c r="CE34" i="36"/>
  <c r="BW26" i="36"/>
  <c r="BK24" i="36"/>
  <c r="BS23" i="36"/>
  <c r="BK25" i="36"/>
  <c r="BO22" i="36"/>
  <c r="G17" i="8"/>
  <c r="H17" i="8"/>
  <c r="D11" i="49"/>
  <c r="D33" i="49"/>
  <c r="F63" i="42"/>
  <c r="J41" i="42"/>
  <c r="D41" i="42"/>
  <c r="BX46" i="36"/>
  <c r="BD197" i="22"/>
  <c r="BD198" i="22"/>
  <c r="BD80" i="36"/>
  <c r="CJ83" i="36"/>
  <c r="CJ84" i="36"/>
  <c r="BT37" i="36"/>
  <c r="CJ86" i="36"/>
  <c r="CN78" i="36"/>
  <c r="CR78" i="36"/>
  <c r="CV78" i="36"/>
  <c r="CJ82" i="36"/>
  <c r="CJ85" i="36"/>
  <c r="BX57" i="36"/>
  <c r="CB54" i="36"/>
  <c r="CB40" i="36"/>
  <c r="BX30" i="36"/>
  <c r="CB16" i="36"/>
  <c r="J11" i="8"/>
  <c r="BK86" i="36"/>
  <c r="BO86" i="36"/>
  <c r="BS86" i="36"/>
  <c r="BW86" i="36"/>
  <c r="CA86" i="36"/>
  <c r="CE86" i="36"/>
  <c r="CI86" i="36"/>
  <c r="CM86" i="36"/>
  <c r="CQ86" i="36"/>
  <c r="CU86" i="36"/>
  <c r="CY86" i="36"/>
  <c r="BH1" i="46"/>
  <c r="BC180" i="46"/>
  <c r="BE180" i="46"/>
  <c r="BC187" i="46"/>
  <c r="BC201" i="46"/>
  <c r="BC179" i="46"/>
  <c r="BA179" i="46"/>
  <c r="BA182" i="46"/>
  <c r="AY182" i="46"/>
  <c r="B15" i="48"/>
  <c r="AY204" i="46"/>
  <c r="AW204" i="46"/>
  <c r="AY203" i="46"/>
  <c r="AW203" i="46"/>
  <c r="AY202" i="46"/>
  <c r="AW202" i="46"/>
  <c r="AW201" i="46"/>
  <c r="AY200" i="46"/>
  <c r="AW200" i="46"/>
  <c r="AY199" i="46"/>
  <c r="AW199" i="46"/>
  <c r="AY198" i="46"/>
  <c r="AW198" i="46"/>
  <c r="AY197" i="46"/>
  <c r="AW197" i="46"/>
  <c r="AS205" i="46"/>
  <c r="AU205" i="46"/>
  <c r="AY196" i="46"/>
  <c r="AW196" i="46"/>
  <c r="AY191" i="46"/>
  <c r="AW191" i="46"/>
  <c r="AY190" i="46"/>
  <c r="AW190" i="46"/>
  <c r="AY189" i="46"/>
  <c r="AW189" i="46"/>
  <c r="AY188" i="46"/>
  <c r="AW188" i="46"/>
  <c r="AW187" i="46"/>
  <c r="AS192" i="46"/>
  <c r="AU192" i="46"/>
  <c r="AY186" i="46"/>
  <c r="AW186" i="46"/>
  <c r="AY174" i="46"/>
  <c r="AW174" i="46"/>
  <c r="AY173" i="46"/>
  <c r="AW173" i="46"/>
  <c r="AY172" i="46"/>
  <c r="AW172" i="46"/>
  <c r="AY171" i="46"/>
  <c r="AW171" i="46"/>
  <c r="AY170" i="46"/>
  <c r="AW170" i="46"/>
  <c r="AY169" i="46"/>
  <c r="AW169" i="46"/>
  <c r="AY168" i="46"/>
  <c r="AW168" i="46"/>
  <c r="AY167" i="46"/>
  <c r="AW167" i="46"/>
  <c r="AY166" i="46"/>
  <c r="AW166" i="46"/>
  <c r="AY165" i="46"/>
  <c r="AW165" i="46"/>
  <c r="AY164" i="46"/>
  <c r="AW164" i="46"/>
  <c r="AY163" i="46"/>
  <c r="AW163" i="46"/>
  <c r="AY162" i="46"/>
  <c r="AW162" i="46"/>
  <c r="AY161" i="46"/>
  <c r="AW161" i="46"/>
  <c r="AY160" i="46"/>
  <c r="AW160" i="46"/>
  <c r="AY159" i="46"/>
  <c r="AW159" i="46"/>
  <c r="AY158" i="46"/>
  <c r="AW158" i="46"/>
  <c r="AY157" i="46"/>
  <c r="AW157" i="46"/>
  <c r="AY156" i="46"/>
  <c r="AW156" i="46"/>
  <c r="AY155" i="46"/>
  <c r="AW155" i="46"/>
  <c r="AY154" i="46"/>
  <c r="AW154" i="46"/>
  <c r="AY153" i="46"/>
  <c r="AW153" i="46"/>
  <c r="AY152" i="46"/>
  <c r="AW152" i="46"/>
  <c r="AY151" i="46"/>
  <c r="AW151" i="46"/>
  <c r="AY150" i="46"/>
  <c r="AW150" i="46"/>
  <c r="AY149" i="46"/>
  <c r="AW149" i="46"/>
  <c r="AY148" i="46"/>
  <c r="AW148" i="46"/>
  <c r="AY147" i="46"/>
  <c r="AW147" i="46"/>
  <c r="AY146" i="46"/>
  <c r="AW146" i="46"/>
  <c r="AY145" i="46"/>
  <c r="AW145" i="46"/>
  <c r="AY144" i="46"/>
  <c r="AW144" i="46"/>
  <c r="AY143" i="46"/>
  <c r="AW143" i="46"/>
  <c r="AY142" i="46"/>
  <c r="AW142" i="46"/>
  <c r="AY141" i="46"/>
  <c r="AW141" i="46"/>
  <c r="AY140" i="46"/>
  <c r="AW140" i="46"/>
  <c r="AY139" i="46"/>
  <c r="AW139" i="46"/>
  <c r="AY138" i="46"/>
  <c r="AW138" i="46"/>
  <c r="AY137" i="46"/>
  <c r="AW137" i="46"/>
  <c r="AY136" i="46"/>
  <c r="AW136" i="46"/>
  <c r="AY135" i="46"/>
  <c r="AW135" i="46"/>
  <c r="AY134" i="46"/>
  <c r="AW134" i="46"/>
  <c r="AY133" i="46"/>
  <c r="AW133" i="46"/>
  <c r="BC132" i="46"/>
  <c r="BA132" i="46"/>
  <c r="AY131" i="46"/>
  <c r="AW131" i="46"/>
  <c r="AY130" i="46"/>
  <c r="AW130" i="46"/>
  <c r="AY129" i="46"/>
  <c r="AW129" i="46"/>
  <c r="AY128" i="46"/>
  <c r="AW128" i="46"/>
  <c r="AY127" i="46"/>
  <c r="AW127" i="46"/>
  <c r="AY126" i="46"/>
  <c r="AW126" i="46"/>
  <c r="AY125" i="46"/>
  <c r="AW125" i="46"/>
  <c r="AY124" i="46"/>
  <c r="AW124" i="46"/>
  <c r="AY123" i="46"/>
  <c r="AW123" i="46"/>
  <c r="AY122" i="46"/>
  <c r="AW122" i="46"/>
  <c r="AY121" i="46"/>
  <c r="AW121" i="46"/>
  <c r="AY120" i="46"/>
  <c r="AW120" i="46"/>
  <c r="AY119" i="46"/>
  <c r="AW119" i="46"/>
  <c r="AY118" i="46"/>
  <c r="AW118" i="46"/>
  <c r="AY117" i="46"/>
  <c r="AW117" i="46"/>
  <c r="AY116" i="46"/>
  <c r="AW116" i="46"/>
  <c r="AY115" i="46"/>
  <c r="AW115" i="46"/>
  <c r="AY114" i="46"/>
  <c r="AW114" i="46"/>
  <c r="AY113" i="46"/>
  <c r="AW113" i="46"/>
  <c r="AY112" i="46"/>
  <c r="AW112" i="46"/>
  <c r="AY111" i="46"/>
  <c r="AW111" i="46"/>
  <c r="AY110" i="46"/>
  <c r="AW110" i="46"/>
  <c r="BC109" i="46"/>
  <c r="BA109" i="46"/>
  <c r="AY108" i="46"/>
  <c r="AW108" i="46"/>
  <c r="AY107" i="46"/>
  <c r="AW107" i="46"/>
  <c r="AY106" i="46"/>
  <c r="AW106" i="46"/>
  <c r="BC105" i="46"/>
  <c r="BA105" i="46"/>
  <c r="AY104" i="46"/>
  <c r="AW104" i="46"/>
  <c r="AY103" i="46"/>
  <c r="AW103" i="46"/>
  <c r="AY102" i="46"/>
  <c r="AW102" i="46"/>
  <c r="AY101" i="46"/>
  <c r="AW101" i="46"/>
  <c r="AY100" i="46"/>
  <c r="AW100" i="46"/>
  <c r="AY99" i="46"/>
  <c r="AW99" i="46"/>
  <c r="AY98" i="46"/>
  <c r="AW98" i="46"/>
  <c r="AY97" i="46"/>
  <c r="AW97" i="46"/>
  <c r="AY96" i="46"/>
  <c r="AW96" i="46"/>
  <c r="AY95" i="46"/>
  <c r="AW95" i="46"/>
  <c r="AY94" i="46"/>
  <c r="AW94" i="46"/>
  <c r="AY93" i="46"/>
  <c r="AW93" i="46"/>
  <c r="AY92" i="46"/>
  <c r="AW92" i="46"/>
  <c r="AY91" i="46"/>
  <c r="AW91" i="46"/>
  <c r="AY90" i="46"/>
  <c r="AW90" i="46"/>
  <c r="BC89" i="46"/>
  <c r="BA89" i="46"/>
  <c r="AY88" i="46"/>
  <c r="AW88" i="46"/>
  <c r="AY87" i="46"/>
  <c r="AW87" i="46"/>
  <c r="AY86" i="46"/>
  <c r="AW86" i="46"/>
  <c r="BC85" i="46"/>
  <c r="BA85" i="46"/>
  <c r="AY84" i="46"/>
  <c r="AW84" i="46"/>
  <c r="BC83" i="46"/>
  <c r="BA83" i="46"/>
  <c r="AS175" i="46"/>
  <c r="AU175" i="46"/>
  <c r="AY82" i="46"/>
  <c r="AW82" i="46"/>
  <c r="AY76" i="46"/>
  <c r="AW76" i="46"/>
  <c r="AY75" i="46"/>
  <c r="AW75" i="46"/>
  <c r="AY74" i="46"/>
  <c r="AW74" i="46"/>
  <c r="AY73" i="46"/>
  <c r="AW73" i="46"/>
  <c r="AS78" i="46"/>
  <c r="AU78" i="46"/>
  <c r="AY72" i="46"/>
  <c r="AW72" i="46"/>
  <c r="AY65" i="46"/>
  <c r="AW65" i="46"/>
  <c r="AY64" i="46"/>
  <c r="AW64" i="46"/>
  <c r="AY63" i="46"/>
  <c r="AW63" i="46"/>
  <c r="AY62" i="46"/>
  <c r="AW62" i="46"/>
  <c r="AY61" i="46"/>
  <c r="AW61" i="46"/>
  <c r="AY60" i="46"/>
  <c r="AW60" i="46"/>
  <c r="AY57" i="46"/>
  <c r="AW57" i="46"/>
  <c r="AY56" i="46"/>
  <c r="AW56" i="46"/>
  <c r="AY55" i="46"/>
  <c r="AW55" i="46"/>
  <c r="AY54" i="46"/>
  <c r="AW54" i="46"/>
  <c r="AY53" i="46"/>
  <c r="AW53" i="46"/>
  <c r="AY52" i="46"/>
  <c r="AW52" i="46"/>
  <c r="AY51" i="46"/>
  <c r="AW51" i="46"/>
  <c r="AY50" i="46"/>
  <c r="AW50" i="46"/>
  <c r="AY49" i="46"/>
  <c r="AW49" i="46"/>
  <c r="AY48" i="46"/>
  <c r="AW48" i="46"/>
  <c r="AY47" i="46"/>
  <c r="AW47" i="46"/>
  <c r="AY46" i="46"/>
  <c r="AW46" i="46"/>
  <c r="AY45" i="46"/>
  <c r="AW45" i="46"/>
  <c r="AY44" i="46"/>
  <c r="AW44" i="46"/>
  <c r="AY43" i="46"/>
  <c r="AW43" i="46"/>
  <c r="AY42" i="46"/>
  <c r="AW42" i="46"/>
  <c r="AY41" i="46"/>
  <c r="AW41" i="46"/>
  <c r="AY40" i="46"/>
  <c r="AW40" i="46"/>
  <c r="AY39" i="46"/>
  <c r="AW39" i="46"/>
  <c r="AY38" i="46"/>
  <c r="AW38" i="46"/>
  <c r="AY37" i="46"/>
  <c r="AW37" i="46"/>
  <c r="AY36" i="46"/>
  <c r="AW36" i="46"/>
  <c r="AY33" i="46"/>
  <c r="AW33" i="46"/>
  <c r="AY32" i="46"/>
  <c r="AW32" i="46"/>
  <c r="AY31" i="46"/>
  <c r="AW31" i="46"/>
  <c r="AY28" i="46"/>
  <c r="AW28" i="46"/>
  <c r="AY27" i="46"/>
  <c r="AW27" i="46"/>
  <c r="AY26" i="46"/>
  <c r="AW26" i="46"/>
  <c r="AY25" i="46"/>
  <c r="AW25" i="46"/>
  <c r="AY24" i="46"/>
  <c r="AW24" i="46"/>
  <c r="AY23" i="46"/>
  <c r="AW23" i="46"/>
  <c r="AY22" i="46"/>
  <c r="AW22" i="46"/>
  <c r="AY21" i="46"/>
  <c r="AW21" i="46"/>
  <c r="AY20" i="46"/>
  <c r="AW20" i="46"/>
  <c r="AY19" i="46"/>
  <c r="AW19" i="46"/>
  <c r="AY18" i="46"/>
  <c r="AW18" i="46"/>
  <c r="AY17" i="46"/>
  <c r="AW17" i="46"/>
  <c r="AY16" i="46"/>
  <c r="AW16" i="46"/>
  <c r="AY15" i="46"/>
  <c r="AW15" i="46"/>
  <c r="AY14" i="46"/>
  <c r="AW14" i="46"/>
  <c r="AY13" i="46"/>
  <c r="AW13" i="46"/>
  <c r="AY12" i="46"/>
  <c r="AW12" i="46"/>
  <c r="AY11" i="46"/>
  <c r="AW11" i="46"/>
  <c r="AK212" i="46"/>
  <c r="AK211" i="46"/>
  <c r="AS68" i="46"/>
  <c r="AU68" i="46"/>
  <c r="AU207" i="46"/>
  <c r="AY10" i="46"/>
  <c r="AW10" i="46"/>
  <c r="AQ207" i="46"/>
  <c r="AO207" i="46"/>
  <c r="AO209" i="46"/>
  <c r="KK211" i="46"/>
  <c r="KK210" i="46"/>
  <c r="KK208" i="46"/>
  <c r="BK181" i="46"/>
  <c r="BI181" i="46"/>
  <c r="G7" i="42"/>
  <c r="BC12" i="36"/>
  <c r="CB46" i="36"/>
  <c r="CF46" i="36"/>
  <c r="BG14" i="36"/>
  <c r="BC13" i="36"/>
  <c r="BC11" i="36"/>
  <c r="BO62" i="36"/>
  <c r="BS60" i="36"/>
  <c r="BK61" i="36"/>
  <c r="BS52" i="36"/>
  <c r="BK53" i="36"/>
  <c r="BW44" i="36"/>
  <c r="BS43" i="36"/>
  <c r="BO45" i="36"/>
  <c r="BW74" i="36"/>
  <c r="BK73" i="36"/>
  <c r="BO71" i="36"/>
  <c r="CI70" i="36"/>
  <c r="BS68" i="36"/>
  <c r="BG69" i="36"/>
  <c r="CU72" i="36"/>
  <c r="CA75" i="36"/>
  <c r="CI34" i="36"/>
  <c r="BS33" i="36"/>
  <c r="CA36" i="36"/>
  <c r="CI35" i="36"/>
  <c r="CA26" i="36"/>
  <c r="BS22" i="36"/>
  <c r="BO25" i="36"/>
  <c r="BW23" i="36"/>
  <c r="BO24" i="36"/>
  <c r="U14" i="8"/>
  <c r="V14" i="8"/>
  <c r="L11" i="8"/>
  <c r="I17" i="8"/>
  <c r="CF16" i="36"/>
  <c r="BH198" i="22"/>
  <c r="BH197" i="22"/>
  <c r="BH80" i="36"/>
  <c r="CN82" i="36"/>
  <c r="CR82" i="36"/>
  <c r="CV82" i="36"/>
  <c r="BX37" i="36"/>
  <c r="CN86" i="36"/>
  <c r="CR86" i="36"/>
  <c r="CV86" i="36"/>
  <c r="CN83" i="36"/>
  <c r="CR83" i="36"/>
  <c r="CV83" i="36"/>
  <c r="CZ78" i="36"/>
  <c r="CN84" i="36"/>
  <c r="CR84" i="36"/>
  <c r="CV84" i="36"/>
  <c r="CN85" i="36"/>
  <c r="CR85" i="36"/>
  <c r="CV85" i="36"/>
  <c r="CB57" i="36"/>
  <c r="CF54" i="36"/>
  <c r="CB30" i="36"/>
  <c r="M11" i="8"/>
  <c r="H7" i="42"/>
  <c r="BK85" i="36"/>
  <c r="BO85" i="36"/>
  <c r="BS85" i="36"/>
  <c r="BW85" i="36"/>
  <c r="CA85" i="36"/>
  <c r="CE85" i="36"/>
  <c r="CI85" i="36"/>
  <c r="CM85" i="36"/>
  <c r="CQ85" i="36"/>
  <c r="CU85" i="36"/>
  <c r="CY85" i="36"/>
  <c r="DC86" i="36"/>
  <c r="DG86" i="36"/>
  <c r="DK86" i="36"/>
  <c r="DO86" i="36"/>
  <c r="DS86" i="36"/>
  <c r="DW86" i="36"/>
  <c r="EA86" i="36"/>
  <c r="EE86" i="36"/>
  <c r="EI86" i="36"/>
  <c r="EM86" i="36"/>
  <c r="EQ86" i="36"/>
  <c r="EU86" i="36"/>
  <c r="BG179" i="46"/>
  <c r="BE179" i="46"/>
  <c r="BE182" i="46"/>
  <c r="BC182" i="46"/>
  <c r="BL1" i="46"/>
  <c r="BG180" i="46"/>
  <c r="BI180" i="46"/>
  <c r="BG187" i="46"/>
  <c r="BG201" i="46"/>
  <c r="C38" i="1"/>
  <c r="D31" i="49"/>
  <c r="C36" i="48"/>
  <c r="D9" i="49"/>
  <c r="BO181" i="46"/>
  <c r="BM181" i="46"/>
  <c r="AO211" i="46"/>
  <c r="AW68" i="46"/>
  <c r="AY68" i="46"/>
  <c r="BC10" i="46"/>
  <c r="BA10" i="46"/>
  <c r="AS207" i="46"/>
  <c r="AS209" i="46"/>
  <c r="BC11" i="46"/>
  <c r="BA11" i="46"/>
  <c r="BC12" i="46"/>
  <c r="BA12" i="46"/>
  <c r="BC13" i="46"/>
  <c r="BA13" i="46"/>
  <c r="BC14" i="46"/>
  <c r="BA14" i="46"/>
  <c r="BC15" i="46"/>
  <c r="BA15" i="46"/>
  <c r="BC16" i="46"/>
  <c r="BA16" i="46"/>
  <c r="BC17" i="46"/>
  <c r="BA17" i="46"/>
  <c r="BC18" i="46"/>
  <c r="BA18" i="46"/>
  <c r="BC19" i="46"/>
  <c r="BA19" i="46"/>
  <c r="BC20" i="46"/>
  <c r="BA20" i="46"/>
  <c r="BC21" i="46"/>
  <c r="BA21" i="46"/>
  <c r="BC22" i="46"/>
  <c r="BA22" i="46"/>
  <c r="BC23" i="46"/>
  <c r="BA23" i="46"/>
  <c r="BC24" i="46"/>
  <c r="BA24" i="46"/>
  <c r="BC25" i="46"/>
  <c r="BA25" i="46"/>
  <c r="BC26" i="46"/>
  <c r="BA26" i="46"/>
  <c r="BC27" i="46"/>
  <c r="BA27" i="46"/>
  <c r="BC28" i="46"/>
  <c r="BA28" i="46"/>
  <c r="BC31" i="46"/>
  <c r="BA31" i="46"/>
  <c r="BC32" i="46"/>
  <c r="BA32" i="46"/>
  <c r="BC33" i="46"/>
  <c r="BA33" i="46"/>
  <c r="BC36" i="46"/>
  <c r="BA36" i="46"/>
  <c r="BC37" i="46"/>
  <c r="BA37" i="46"/>
  <c r="BC38" i="46"/>
  <c r="BA38" i="46"/>
  <c r="BC39" i="46"/>
  <c r="BA39" i="46"/>
  <c r="BC40" i="46"/>
  <c r="BA40" i="46"/>
  <c r="BC41" i="46"/>
  <c r="BA41" i="46"/>
  <c r="BC42" i="46"/>
  <c r="BA42" i="46"/>
  <c r="BC43" i="46"/>
  <c r="BA43" i="46"/>
  <c r="BC44" i="46"/>
  <c r="BA44" i="46"/>
  <c r="BC45" i="46"/>
  <c r="BA45" i="46"/>
  <c r="BC46" i="46"/>
  <c r="BA46" i="46"/>
  <c r="BC47" i="46"/>
  <c r="BA47" i="46"/>
  <c r="BC48" i="46"/>
  <c r="BA48" i="46"/>
  <c r="BC49" i="46"/>
  <c r="BA49" i="46"/>
  <c r="BC50" i="46"/>
  <c r="BA50" i="46"/>
  <c r="BC51" i="46"/>
  <c r="BA51" i="46"/>
  <c r="BC52" i="46"/>
  <c r="BA52" i="46"/>
  <c r="BC53" i="46"/>
  <c r="BA53" i="46"/>
  <c r="BC54" i="46"/>
  <c r="BA54" i="46"/>
  <c r="BC55" i="46"/>
  <c r="BA55" i="46"/>
  <c r="BC56" i="46"/>
  <c r="BA56" i="46"/>
  <c r="BC57" i="46"/>
  <c r="BA57" i="46"/>
  <c r="BC60" i="46"/>
  <c r="BA60" i="46"/>
  <c r="BC61" i="46"/>
  <c r="BA61" i="46"/>
  <c r="BC62" i="46"/>
  <c r="BA62" i="46"/>
  <c r="BC63" i="46"/>
  <c r="BA63" i="46"/>
  <c r="BC64" i="46"/>
  <c r="BA64" i="46"/>
  <c r="BC65" i="46"/>
  <c r="BA65" i="46"/>
  <c r="AW78" i="46"/>
  <c r="AY78" i="46"/>
  <c r="BC72" i="46"/>
  <c r="BA72" i="46"/>
  <c r="BC73" i="46"/>
  <c r="BA73" i="46"/>
  <c r="BC74" i="46"/>
  <c r="BA74" i="46"/>
  <c r="BC75" i="46"/>
  <c r="BA75" i="46"/>
  <c r="BC76" i="46"/>
  <c r="BA76" i="46"/>
  <c r="AW175" i="46"/>
  <c r="AY175" i="46"/>
  <c r="BC82" i="46"/>
  <c r="BA82" i="46"/>
  <c r="BG83" i="46"/>
  <c r="BE83" i="46"/>
  <c r="BC84" i="46"/>
  <c r="BA84" i="46"/>
  <c r="BG85" i="46"/>
  <c r="BE85" i="46"/>
  <c r="BC86" i="46"/>
  <c r="BA86" i="46"/>
  <c r="BC87" i="46"/>
  <c r="BA87" i="46"/>
  <c r="BC88" i="46"/>
  <c r="BA88" i="46"/>
  <c r="BG89" i="46"/>
  <c r="BE89" i="46"/>
  <c r="BC90" i="46"/>
  <c r="BA90" i="46"/>
  <c r="BC91" i="46"/>
  <c r="BA91" i="46"/>
  <c r="BC92" i="46"/>
  <c r="BA92" i="46"/>
  <c r="BC93" i="46"/>
  <c r="BA93" i="46"/>
  <c r="BC94" i="46"/>
  <c r="BA94" i="46"/>
  <c r="BC95" i="46"/>
  <c r="BA95" i="46"/>
  <c r="BC96" i="46"/>
  <c r="BA96" i="46"/>
  <c r="BC97" i="46"/>
  <c r="BA97" i="46"/>
  <c r="BC98" i="46"/>
  <c r="BA98" i="46"/>
  <c r="BC99" i="46"/>
  <c r="BA99" i="46"/>
  <c r="BC100" i="46"/>
  <c r="BA100" i="46"/>
  <c r="BC101" i="46"/>
  <c r="BA101" i="46"/>
  <c r="BC102" i="46"/>
  <c r="BA102" i="46"/>
  <c r="BC103" i="46"/>
  <c r="BA103" i="46"/>
  <c r="BC104" i="46"/>
  <c r="BA104" i="46"/>
  <c r="BG105" i="46"/>
  <c r="BE105" i="46"/>
  <c r="BC106" i="46"/>
  <c r="BA106" i="46"/>
  <c r="BC107" i="46"/>
  <c r="BA107" i="46"/>
  <c r="BC108" i="46"/>
  <c r="BA108" i="46"/>
  <c r="BG109" i="46"/>
  <c r="BE109" i="46"/>
  <c r="BC110" i="46"/>
  <c r="BA110" i="46"/>
  <c r="BC111" i="46"/>
  <c r="BA111" i="46"/>
  <c r="BC112" i="46"/>
  <c r="BA112" i="46"/>
  <c r="BC113" i="46"/>
  <c r="BA113" i="46"/>
  <c r="BC114" i="46"/>
  <c r="BA114" i="46"/>
  <c r="BC115" i="46"/>
  <c r="BA115" i="46"/>
  <c r="BC116" i="46"/>
  <c r="BA116" i="46"/>
  <c r="BC117" i="46"/>
  <c r="BA117" i="46"/>
  <c r="BC118" i="46"/>
  <c r="BA118" i="46"/>
  <c r="BC119" i="46"/>
  <c r="BA119" i="46"/>
  <c r="BC120" i="46"/>
  <c r="BA120" i="46"/>
  <c r="BC121" i="46"/>
  <c r="BA121" i="46"/>
  <c r="BC122" i="46"/>
  <c r="BA122" i="46"/>
  <c r="BC123" i="46"/>
  <c r="BA123" i="46"/>
  <c r="BC124" i="46"/>
  <c r="BA124" i="46"/>
  <c r="BC125" i="46"/>
  <c r="BA125" i="46"/>
  <c r="BC126" i="46"/>
  <c r="BA126" i="46"/>
  <c r="BC127" i="46"/>
  <c r="BA127" i="46"/>
  <c r="BC128" i="46"/>
  <c r="BA128" i="46"/>
  <c r="BC129" i="46"/>
  <c r="BA129" i="46"/>
  <c r="BC130" i="46"/>
  <c r="BA130" i="46"/>
  <c r="BC131" i="46"/>
  <c r="BA131" i="46"/>
  <c r="BG132" i="46"/>
  <c r="BE132" i="46"/>
  <c r="BC133" i="46"/>
  <c r="BA133" i="46"/>
  <c r="BC134" i="46"/>
  <c r="BA134" i="46"/>
  <c r="BC135" i="46"/>
  <c r="BA135" i="46"/>
  <c r="BC136" i="46"/>
  <c r="BA136" i="46"/>
  <c r="BC137" i="46"/>
  <c r="BA137" i="46"/>
  <c r="BC138" i="46"/>
  <c r="BA138" i="46"/>
  <c r="BC139" i="46"/>
  <c r="BA139" i="46"/>
  <c r="BC140" i="46"/>
  <c r="BA140" i="46"/>
  <c r="BC141" i="46"/>
  <c r="BA141" i="46"/>
  <c r="BC142" i="46"/>
  <c r="BA142" i="46"/>
  <c r="BC143" i="46"/>
  <c r="BA143" i="46"/>
  <c r="BC144" i="46"/>
  <c r="BA144" i="46"/>
  <c r="BC145" i="46"/>
  <c r="BA145" i="46"/>
  <c r="BC146" i="46"/>
  <c r="BA146" i="46"/>
  <c r="BC147" i="46"/>
  <c r="BA147" i="46"/>
  <c r="BC148" i="46"/>
  <c r="BA148" i="46"/>
  <c r="BC149" i="46"/>
  <c r="BA149" i="46"/>
  <c r="BC150" i="46"/>
  <c r="BA150" i="46"/>
  <c r="BC151" i="46"/>
  <c r="BA151" i="46"/>
  <c r="BC152" i="46"/>
  <c r="BA152" i="46"/>
  <c r="BC153" i="46"/>
  <c r="BA153" i="46"/>
  <c r="BC154" i="46"/>
  <c r="BA154" i="46"/>
  <c r="BC155" i="46"/>
  <c r="BA155" i="46"/>
  <c r="BC156" i="46"/>
  <c r="BA156" i="46"/>
  <c r="BC157" i="46"/>
  <c r="BA157" i="46"/>
  <c r="BC158" i="46"/>
  <c r="BA158" i="46"/>
  <c r="BC159" i="46"/>
  <c r="BA159" i="46"/>
  <c r="BC160" i="46"/>
  <c r="BA160" i="46"/>
  <c r="BC161" i="46"/>
  <c r="BA161" i="46"/>
  <c r="BC162" i="46"/>
  <c r="BA162" i="46"/>
  <c r="BC163" i="46"/>
  <c r="BA163" i="46"/>
  <c r="BC164" i="46"/>
  <c r="BA164" i="46"/>
  <c r="BC165" i="46"/>
  <c r="BA165" i="46"/>
  <c r="BC166" i="46"/>
  <c r="BA166" i="46"/>
  <c r="BC167" i="46"/>
  <c r="BA167" i="46"/>
  <c r="BC168" i="46"/>
  <c r="BA168" i="46"/>
  <c r="BC169" i="46"/>
  <c r="BA169" i="46"/>
  <c r="BC170" i="46"/>
  <c r="BA170" i="46"/>
  <c r="BC171" i="46"/>
  <c r="BA171" i="46"/>
  <c r="BC172" i="46"/>
  <c r="BA172" i="46"/>
  <c r="BC173" i="46"/>
  <c r="BA173" i="46"/>
  <c r="BC174" i="46"/>
  <c r="BA174" i="46"/>
  <c r="AW192" i="46"/>
  <c r="AY192" i="46"/>
  <c r="BC186" i="46"/>
  <c r="BA186" i="46"/>
  <c r="BA187" i="46"/>
  <c r="BC188" i="46"/>
  <c r="BA188" i="46"/>
  <c r="BC189" i="46"/>
  <c r="BA189" i="46"/>
  <c r="BC190" i="46"/>
  <c r="BA190" i="46"/>
  <c r="BC191" i="46"/>
  <c r="BA191" i="46"/>
  <c r="AW205" i="46"/>
  <c r="AY205" i="46"/>
  <c r="BC196" i="46"/>
  <c r="BA196" i="46"/>
  <c r="BC197" i="46"/>
  <c r="BA197" i="46"/>
  <c r="BC198" i="46"/>
  <c r="BA198" i="46"/>
  <c r="BC199" i="46"/>
  <c r="BA199" i="46"/>
  <c r="BC200" i="46"/>
  <c r="BA200" i="46"/>
  <c r="BA201" i="46"/>
  <c r="BC202" i="46"/>
  <c r="BA202" i="46"/>
  <c r="BC203" i="46"/>
  <c r="BA203" i="46"/>
  <c r="BC204" i="46"/>
  <c r="BA204" i="46"/>
  <c r="BG12" i="36"/>
  <c r="BK14" i="36"/>
  <c r="BG13" i="36"/>
  <c r="BG11" i="36"/>
  <c r="BO61" i="36"/>
  <c r="BW60" i="36"/>
  <c r="BS62" i="36"/>
  <c r="BO53" i="36"/>
  <c r="BW52" i="36"/>
  <c r="BS45" i="36"/>
  <c r="BW43" i="36"/>
  <c r="CA44" i="36"/>
  <c r="BS71" i="36"/>
  <c r="BK69" i="36"/>
  <c r="CM70" i="36"/>
  <c r="CY72" i="36"/>
  <c r="BO73" i="36"/>
  <c r="CE75" i="36"/>
  <c r="BW68" i="36"/>
  <c r="CA74" i="36"/>
  <c r="CM35" i="36"/>
  <c r="BW33" i="36"/>
  <c r="CE36" i="36"/>
  <c r="CM34" i="36"/>
  <c r="CE26" i="36"/>
  <c r="BS24" i="36"/>
  <c r="CA23" i="36"/>
  <c r="BS25" i="36"/>
  <c r="BW22" i="36"/>
  <c r="G63" i="42"/>
  <c r="K17" i="8"/>
  <c r="E11" i="49"/>
  <c r="E33" i="49"/>
  <c r="J17" i="8"/>
  <c r="K41" i="42"/>
  <c r="BL197" i="22"/>
  <c r="BP197" i="22"/>
  <c r="BL198" i="22"/>
  <c r="BP198" i="22"/>
  <c r="CZ82" i="36"/>
  <c r="BL80" i="36"/>
  <c r="CB37" i="36"/>
  <c r="CZ86" i="36"/>
  <c r="CZ84" i="36"/>
  <c r="CZ85" i="36"/>
  <c r="DD78" i="36"/>
  <c r="CZ83" i="36"/>
  <c r="CN65" i="36"/>
  <c r="CJ54" i="36"/>
  <c r="CN49" i="36"/>
  <c r="CN19" i="36"/>
  <c r="CN8" i="36"/>
  <c r="CJ16" i="36"/>
  <c r="DC85" i="36"/>
  <c r="DG85" i="36"/>
  <c r="DK85" i="36"/>
  <c r="DO85" i="36"/>
  <c r="DS85" i="36"/>
  <c r="DW85" i="36"/>
  <c r="EA85" i="36"/>
  <c r="EE85" i="36"/>
  <c r="EI85" i="36"/>
  <c r="EM85" i="36"/>
  <c r="EQ85" i="36"/>
  <c r="EU85" i="36"/>
  <c r="EY86" i="36"/>
  <c r="FC86" i="36"/>
  <c r="FG86" i="36"/>
  <c r="FK86" i="36"/>
  <c r="FO86" i="36"/>
  <c r="FS86" i="36"/>
  <c r="FW86" i="36"/>
  <c r="GA86" i="36"/>
  <c r="GE86" i="36"/>
  <c r="GI86" i="36"/>
  <c r="GM86" i="36"/>
  <c r="GQ86" i="36"/>
  <c r="BP1" i="46"/>
  <c r="BK180" i="46"/>
  <c r="BM180" i="46"/>
  <c r="BK187" i="46"/>
  <c r="BK201" i="46"/>
  <c r="BK179" i="46"/>
  <c r="BI179" i="46"/>
  <c r="BI182" i="46"/>
  <c r="BG182" i="46"/>
  <c r="BG204" i="46"/>
  <c r="BE204" i="46"/>
  <c r="BG203" i="46"/>
  <c r="BE203" i="46"/>
  <c r="BG202" i="46"/>
  <c r="BE202" i="46"/>
  <c r="BE201" i="46"/>
  <c r="BG200" i="46"/>
  <c r="BE200" i="46"/>
  <c r="BG199" i="46"/>
  <c r="BE199" i="46"/>
  <c r="BG198" i="46"/>
  <c r="BE198" i="46"/>
  <c r="BG197" i="46"/>
  <c r="BE197" i="46"/>
  <c r="BA205" i="46"/>
  <c r="BC205" i="46"/>
  <c r="BG196" i="46"/>
  <c r="BE196" i="46"/>
  <c r="BG191" i="46"/>
  <c r="BE191" i="46"/>
  <c r="BG190" i="46"/>
  <c r="BE190" i="46"/>
  <c r="BG189" i="46"/>
  <c r="BE189" i="46"/>
  <c r="BG188" i="46"/>
  <c r="BE188" i="46"/>
  <c r="BE187" i="46"/>
  <c r="BA192" i="46"/>
  <c r="BC192" i="46"/>
  <c r="BG186" i="46"/>
  <c r="BE186" i="46"/>
  <c r="BG174" i="46"/>
  <c r="BE174" i="46"/>
  <c r="BG173" i="46"/>
  <c r="BE173" i="46"/>
  <c r="BG172" i="46"/>
  <c r="BE172" i="46"/>
  <c r="BG171" i="46"/>
  <c r="BE171" i="46"/>
  <c r="BG170" i="46"/>
  <c r="BE170" i="46"/>
  <c r="BG169" i="46"/>
  <c r="BE169" i="46"/>
  <c r="BG168" i="46"/>
  <c r="BE168" i="46"/>
  <c r="BG167" i="46"/>
  <c r="BE167" i="46"/>
  <c r="BG166" i="46"/>
  <c r="BE166" i="46"/>
  <c r="BG165" i="46"/>
  <c r="BE165" i="46"/>
  <c r="BG164" i="46"/>
  <c r="BE164" i="46"/>
  <c r="BG163" i="46"/>
  <c r="BE163" i="46"/>
  <c r="BG162" i="46"/>
  <c r="BE162" i="46"/>
  <c r="BG161" i="46"/>
  <c r="BE161" i="46"/>
  <c r="BG160" i="46"/>
  <c r="BE160" i="46"/>
  <c r="BG159" i="46"/>
  <c r="BE159" i="46"/>
  <c r="BG158" i="46"/>
  <c r="BE158" i="46"/>
  <c r="BG157" i="46"/>
  <c r="BE157" i="46"/>
  <c r="BG156" i="46"/>
  <c r="BE156" i="46"/>
  <c r="BG155" i="46"/>
  <c r="BE155" i="46"/>
  <c r="BG154" i="46"/>
  <c r="BE154" i="46"/>
  <c r="BG153" i="46"/>
  <c r="BE153" i="46"/>
  <c r="BG152" i="46"/>
  <c r="BE152" i="46"/>
  <c r="BG151" i="46"/>
  <c r="BE151" i="46"/>
  <c r="BG150" i="46"/>
  <c r="BE150" i="46"/>
  <c r="BG149" i="46"/>
  <c r="BE149" i="46"/>
  <c r="BG148" i="46"/>
  <c r="BE148" i="46"/>
  <c r="BG147" i="46"/>
  <c r="BE147" i="46"/>
  <c r="BG146" i="46"/>
  <c r="BE146" i="46"/>
  <c r="BG145" i="46"/>
  <c r="BE145" i="46"/>
  <c r="BG144" i="46"/>
  <c r="BE144" i="46"/>
  <c r="BG143" i="46"/>
  <c r="BE143" i="46"/>
  <c r="BG142" i="46"/>
  <c r="BE142" i="46"/>
  <c r="BG141" i="46"/>
  <c r="BE141" i="46"/>
  <c r="BG140" i="46"/>
  <c r="BE140" i="46"/>
  <c r="BG139" i="46"/>
  <c r="BE139" i="46"/>
  <c r="BG138" i="46"/>
  <c r="BE138" i="46"/>
  <c r="BG137" i="46"/>
  <c r="BE137" i="46"/>
  <c r="BG136" i="46"/>
  <c r="BE136" i="46"/>
  <c r="BG135" i="46"/>
  <c r="BE135" i="46"/>
  <c r="BG134" i="46"/>
  <c r="BE134" i="46"/>
  <c r="BG133" i="46"/>
  <c r="BE133" i="46"/>
  <c r="BK132" i="46"/>
  <c r="BI132" i="46"/>
  <c r="BG131" i="46"/>
  <c r="BE131" i="46"/>
  <c r="BG130" i="46"/>
  <c r="BE130" i="46"/>
  <c r="BG129" i="46"/>
  <c r="BE129" i="46"/>
  <c r="BG128" i="46"/>
  <c r="BE128" i="46"/>
  <c r="BG127" i="46"/>
  <c r="BE127" i="46"/>
  <c r="BG126" i="46"/>
  <c r="BE126" i="46"/>
  <c r="BG125" i="46"/>
  <c r="BE125" i="46"/>
  <c r="BG124" i="46"/>
  <c r="BE124" i="46"/>
  <c r="BG123" i="46"/>
  <c r="BE123" i="46"/>
  <c r="BG122" i="46"/>
  <c r="BE122" i="46"/>
  <c r="BG121" i="46"/>
  <c r="BE121" i="46"/>
  <c r="BG120" i="46"/>
  <c r="BE120" i="46"/>
  <c r="BG119" i="46"/>
  <c r="BE119" i="46"/>
  <c r="BG118" i="46"/>
  <c r="BE118" i="46"/>
  <c r="BG117" i="46"/>
  <c r="BE117" i="46"/>
  <c r="BG116" i="46"/>
  <c r="BE116" i="46"/>
  <c r="BG115" i="46"/>
  <c r="BE115" i="46"/>
  <c r="BG114" i="46"/>
  <c r="BE114" i="46"/>
  <c r="BG113" i="46"/>
  <c r="BE113" i="46"/>
  <c r="BG112" i="46"/>
  <c r="BE112" i="46"/>
  <c r="BG111" i="46"/>
  <c r="BE111" i="46"/>
  <c r="BG110" i="46"/>
  <c r="BE110" i="46"/>
  <c r="BK109" i="46"/>
  <c r="BI109" i="46"/>
  <c r="BG108" i="46"/>
  <c r="BE108" i="46"/>
  <c r="BG107" i="46"/>
  <c r="BE107" i="46"/>
  <c r="BG106" i="46"/>
  <c r="BE106" i="46"/>
  <c r="BK105" i="46"/>
  <c r="BI105" i="46"/>
  <c r="BG104" i="46"/>
  <c r="BE104" i="46"/>
  <c r="BG103" i="46"/>
  <c r="BE103" i="46"/>
  <c r="BG102" i="46"/>
  <c r="BE102" i="46"/>
  <c r="BG101" i="46"/>
  <c r="BE101" i="46"/>
  <c r="BG100" i="46"/>
  <c r="BE100" i="46"/>
  <c r="BG99" i="46"/>
  <c r="BE99" i="46"/>
  <c r="BG98" i="46"/>
  <c r="BE98" i="46"/>
  <c r="BG97" i="46"/>
  <c r="BE97" i="46"/>
  <c r="BG96" i="46"/>
  <c r="BE96" i="46"/>
  <c r="BG95" i="46"/>
  <c r="BE95" i="46"/>
  <c r="BG94" i="46"/>
  <c r="BE94" i="46"/>
  <c r="BG93" i="46"/>
  <c r="BE93" i="46"/>
  <c r="BG92" i="46"/>
  <c r="BE92" i="46"/>
  <c r="BG91" i="46"/>
  <c r="BE91" i="46"/>
  <c r="BG90" i="46"/>
  <c r="BE90" i="46"/>
  <c r="BK89" i="46"/>
  <c r="BI89" i="46"/>
  <c r="BG88" i="46"/>
  <c r="BE88" i="46"/>
  <c r="BG87" i="46"/>
  <c r="BE87" i="46"/>
  <c r="BG86" i="46"/>
  <c r="BE86" i="46"/>
  <c r="BK85" i="46"/>
  <c r="BI85" i="46"/>
  <c r="BG84" i="46"/>
  <c r="BE84" i="46"/>
  <c r="BK83" i="46"/>
  <c r="BI83" i="46"/>
  <c r="BA175" i="46"/>
  <c r="BC175" i="46"/>
  <c r="BG82" i="46"/>
  <c r="BE82" i="46"/>
  <c r="BG76" i="46"/>
  <c r="BE76" i="46"/>
  <c r="BG75" i="46"/>
  <c r="BE75" i="46"/>
  <c r="BG74" i="46"/>
  <c r="BE74" i="46"/>
  <c r="BG73" i="46"/>
  <c r="BE73" i="46"/>
  <c r="BA78" i="46"/>
  <c r="BC78" i="46"/>
  <c r="BG72" i="46"/>
  <c r="BE72" i="46"/>
  <c r="BG65" i="46"/>
  <c r="BE65" i="46"/>
  <c r="BG64" i="46"/>
  <c r="BE64" i="46"/>
  <c r="BG63" i="46"/>
  <c r="BE63" i="46"/>
  <c r="BG62" i="46"/>
  <c r="BE62" i="46"/>
  <c r="BG61" i="46"/>
  <c r="BE61" i="46"/>
  <c r="BG60" i="46"/>
  <c r="BE60" i="46"/>
  <c r="BG57" i="46"/>
  <c r="BE57" i="46"/>
  <c r="BG56" i="46"/>
  <c r="BE56" i="46"/>
  <c r="BG55" i="46"/>
  <c r="BE55" i="46"/>
  <c r="BG54" i="46"/>
  <c r="BE54" i="46"/>
  <c r="BG53" i="46"/>
  <c r="BE53" i="46"/>
  <c r="BG52" i="46"/>
  <c r="BE52" i="46"/>
  <c r="BG51" i="46"/>
  <c r="BE51" i="46"/>
  <c r="BG50" i="46"/>
  <c r="BE50" i="46"/>
  <c r="BG49" i="46"/>
  <c r="BE49" i="46"/>
  <c r="BG48" i="46"/>
  <c r="BE48" i="46"/>
  <c r="BG47" i="46"/>
  <c r="BE47" i="46"/>
  <c r="BG46" i="46"/>
  <c r="BE46" i="46"/>
  <c r="BG45" i="46"/>
  <c r="BE45" i="46"/>
  <c r="BG44" i="46"/>
  <c r="BE44" i="46"/>
  <c r="BG43" i="46"/>
  <c r="BE43" i="46"/>
  <c r="BG42" i="46"/>
  <c r="BE42" i="46"/>
  <c r="BG41" i="46"/>
  <c r="BE41" i="46"/>
  <c r="BG40" i="46"/>
  <c r="BE40" i="46"/>
  <c r="BG39" i="46"/>
  <c r="BE39" i="46"/>
  <c r="BG38" i="46"/>
  <c r="BE38" i="46"/>
  <c r="BG37" i="46"/>
  <c r="BE37" i="46"/>
  <c r="BG36" i="46"/>
  <c r="BE36" i="46"/>
  <c r="BG33" i="46"/>
  <c r="BE33" i="46"/>
  <c r="BG32" i="46"/>
  <c r="BE32" i="46"/>
  <c r="BG31" i="46"/>
  <c r="BE31" i="46"/>
  <c r="BG28" i="46"/>
  <c r="BE28" i="46"/>
  <c r="BG27" i="46"/>
  <c r="BE27" i="46"/>
  <c r="BG26" i="46"/>
  <c r="BE26" i="46"/>
  <c r="BG25" i="46"/>
  <c r="BE25" i="46"/>
  <c r="BG24" i="46"/>
  <c r="BE24" i="46"/>
  <c r="BG23" i="46"/>
  <c r="BE23" i="46"/>
  <c r="BG22" i="46"/>
  <c r="BE22" i="46"/>
  <c r="BG21" i="46"/>
  <c r="BE21" i="46"/>
  <c r="BG20" i="46"/>
  <c r="BE20" i="46"/>
  <c r="BG19" i="46"/>
  <c r="BE19" i="46"/>
  <c r="BG18" i="46"/>
  <c r="BE18" i="46"/>
  <c r="BG17" i="46"/>
  <c r="BE17" i="46"/>
  <c r="BG16" i="46"/>
  <c r="BE16" i="46"/>
  <c r="BG15" i="46"/>
  <c r="BE15" i="46"/>
  <c r="BG14" i="46"/>
  <c r="BE14" i="46"/>
  <c r="BG13" i="46"/>
  <c r="BE13" i="46"/>
  <c r="BG12" i="46"/>
  <c r="BE12" i="46"/>
  <c r="BG11" i="46"/>
  <c r="BE11" i="46"/>
  <c r="AS211" i="46"/>
  <c r="BA68" i="46"/>
  <c r="BC68" i="46"/>
  <c r="BC207" i="46"/>
  <c r="BG10" i="46"/>
  <c r="BE10" i="46"/>
  <c r="AY207" i="46"/>
  <c r="AW207" i="46"/>
  <c r="AW209" i="46"/>
  <c r="BS181" i="46"/>
  <c r="BQ181" i="46"/>
  <c r="BK12" i="36"/>
  <c r="BO14" i="36"/>
  <c r="BK13" i="36"/>
  <c r="BK11" i="36"/>
  <c r="BW62" i="36"/>
  <c r="CA60" i="36"/>
  <c r="BS61" i="36"/>
  <c r="CA52" i="36"/>
  <c r="BS53" i="36"/>
  <c r="CE44" i="36"/>
  <c r="CA43" i="36"/>
  <c r="BW45" i="36"/>
  <c r="DC72" i="36"/>
  <c r="CI75" i="36"/>
  <c r="CQ70" i="36"/>
  <c r="BO69" i="36"/>
  <c r="BW71" i="36"/>
  <c r="CE74" i="36"/>
  <c r="BS73" i="36"/>
  <c r="CA68" i="36"/>
  <c r="CQ34" i="36"/>
  <c r="CI36" i="36"/>
  <c r="CA33" i="36"/>
  <c r="CQ35" i="36"/>
  <c r="CI26" i="36"/>
  <c r="CA22" i="36"/>
  <c r="BW25" i="36"/>
  <c r="CE23" i="36"/>
  <c r="BW24" i="36"/>
  <c r="O11" i="8"/>
  <c r="I7" i="42"/>
  <c r="L17" i="8"/>
  <c r="CN16" i="36"/>
  <c r="BT198" i="22"/>
  <c r="BT197" i="22"/>
  <c r="BP80" i="36"/>
  <c r="DD84" i="36"/>
  <c r="DD86" i="36"/>
  <c r="DD83" i="36"/>
  <c r="DD85" i="36"/>
  <c r="DH78" i="36"/>
  <c r="DL78" i="36"/>
  <c r="DD82" i="36"/>
  <c r="CR65" i="36"/>
  <c r="CN54" i="36"/>
  <c r="CR49" i="36"/>
  <c r="CN40" i="36"/>
  <c r="CJ46" i="36"/>
  <c r="CF37" i="36"/>
  <c r="CR19" i="36"/>
  <c r="CR8" i="36"/>
  <c r="P11" i="8"/>
  <c r="EY85" i="36"/>
  <c r="FC85" i="36"/>
  <c r="FG85" i="36"/>
  <c r="FK85" i="36"/>
  <c r="FO85" i="36"/>
  <c r="FS85" i="36"/>
  <c r="FW85" i="36"/>
  <c r="GA85" i="36"/>
  <c r="GE85" i="36"/>
  <c r="GI85" i="36"/>
  <c r="GM85" i="36"/>
  <c r="GQ85" i="36"/>
  <c r="GU86" i="36"/>
  <c r="GY86" i="36"/>
  <c r="HC86" i="36"/>
  <c r="HG86" i="36"/>
  <c r="HK86" i="36"/>
  <c r="HO86" i="36"/>
  <c r="HS86" i="36"/>
  <c r="HW86" i="36"/>
  <c r="IA86" i="36"/>
  <c r="IE86" i="36"/>
  <c r="II86" i="36"/>
  <c r="IM86" i="36"/>
  <c r="BO179" i="46"/>
  <c r="BM179" i="46"/>
  <c r="BM182" i="46"/>
  <c r="BK182" i="46"/>
  <c r="KM179" i="46"/>
  <c r="BT1" i="46"/>
  <c r="BO180" i="46"/>
  <c r="BQ180" i="46"/>
  <c r="BO187" i="46"/>
  <c r="BO201" i="46"/>
  <c r="D38" i="1"/>
  <c r="E31" i="49"/>
  <c r="D36" i="48"/>
  <c r="E9" i="49"/>
  <c r="BW181" i="46"/>
  <c r="BU181" i="46"/>
  <c r="AW211" i="46"/>
  <c r="BE68" i="46"/>
  <c r="BG68" i="46"/>
  <c r="BK10" i="46"/>
  <c r="BI10" i="46"/>
  <c r="BA207" i="46"/>
  <c r="BA209" i="46"/>
  <c r="BK11" i="46"/>
  <c r="BI11" i="46"/>
  <c r="BK12" i="46"/>
  <c r="BI12" i="46"/>
  <c r="BK13" i="46"/>
  <c r="BI13" i="46"/>
  <c r="BK14" i="46"/>
  <c r="BI14" i="46"/>
  <c r="BK15" i="46"/>
  <c r="BI15" i="46"/>
  <c r="BK16" i="46"/>
  <c r="BI16" i="46"/>
  <c r="BK17" i="46"/>
  <c r="BI17" i="46"/>
  <c r="BK18" i="46"/>
  <c r="BI18" i="46"/>
  <c r="BK19" i="46"/>
  <c r="BI19" i="46"/>
  <c r="BK20" i="46"/>
  <c r="BI20" i="46"/>
  <c r="BK21" i="46"/>
  <c r="BI21" i="46"/>
  <c r="BK22" i="46"/>
  <c r="BI22" i="46"/>
  <c r="BK23" i="46"/>
  <c r="BI23" i="46"/>
  <c r="BK24" i="46"/>
  <c r="BI24" i="46"/>
  <c r="BK25" i="46"/>
  <c r="BI25" i="46"/>
  <c r="BK26" i="46"/>
  <c r="BI26" i="46"/>
  <c r="BK27" i="46"/>
  <c r="BI27" i="46"/>
  <c r="BK28" i="46"/>
  <c r="BI28" i="46"/>
  <c r="BK31" i="46"/>
  <c r="BI31" i="46"/>
  <c r="BK32" i="46"/>
  <c r="BI32" i="46"/>
  <c r="BK33" i="46"/>
  <c r="BI33" i="46"/>
  <c r="BK36" i="46"/>
  <c r="BI36" i="46"/>
  <c r="BK37" i="46"/>
  <c r="BI37" i="46"/>
  <c r="BK38" i="46"/>
  <c r="BI38" i="46"/>
  <c r="BK39" i="46"/>
  <c r="BI39" i="46"/>
  <c r="BK40" i="46"/>
  <c r="BI40" i="46"/>
  <c r="BK41" i="46"/>
  <c r="BI41" i="46"/>
  <c r="BK42" i="46"/>
  <c r="BI42" i="46"/>
  <c r="BK43" i="46"/>
  <c r="BI43" i="46"/>
  <c r="BK44" i="46"/>
  <c r="BI44" i="46"/>
  <c r="BK45" i="46"/>
  <c r="BI45" i="46"/>
  <c r="BK46" i="46"/>
  <c r="BI46" i="46"/>
  <c r="BK47" i="46"/>
  <c r="BI47" i="46"/>
  <c r="BK48" i="46"/>
  <c r="BI48" i="46"/>
  <c r="BK49" i="46"/>
  <c r="BI49" i="46"/>
  <c r="BK50" i="46"/>
  <c r="BI50" i="46"/>
  <c r="BK51" i="46"/>
  <c r="BI51" i="46"/>
  <c r="BK52" i="46"/>
  <c r="BI52" i="46"/>
  <c r="BK53" i="46"/>
  <c r="BI53" i="46"/>
  <c r="BK54" i="46"/>
  <c r="BI54" i="46"/>
  <c r="BK55" i="46"/>
  <c r="BI55" i="46"/>
  <c r="BK56" i="46"/>
  <c r="BI56" i="46"/>
  <c r="BK57" i="46"/>
  <c r="BI57" i="46"/>
  <c r="BK60" i="46"/>
  <c r="BI60" i="46"/>
  <c r="BK61" i="46"/>
  <c r="BI61" i="46"/>
  <c r="BK62" i="46"/>
  <c r="BI62" i="46"/>
  <c r="BK63" i="46"/>
  <c r="BI63" i="46"/>
  <c r="BK64" i="46"/>
  <c r="BI64" i="46"/>
  <c r="BK65" i="46"/>
  <c r="BI65" i="46"/>
  <c r="BE78" i="46"/>
  <c r="BG78" i="46"/>
  <c r="BK72" i="46"/>
  <c r="BI72" i="46"/>
  <c r="BK73" i="46"/>
  <c r="BI73" i="46"/>
  <c r="BK74" i="46"/>
  <c r="BI74" i="46"/>
  <c r="BK75" i="46"/>
  <c r="BI75" i="46"/>
  <c r="BK76" i="46"/>
  <c r="BI76" i="46"/>
  <c r="BE175" i="46"/>
  <c r="BG175" i="46"/>
  <c r="BK82" i="46"/>
  <c r="BI82" i="46"/>
  <c r="BO83" i="46"/>
  <c r="BM83" i="46"/>
  <c r="BK84" i="46"/>
  <c r="BI84" i="46"/>
  <c r="BO85" i="46"/>
  <c r="BM85" i="46"/>
  <c r="BK86" i="46"/>
  <c r="BI86" i="46"/>
  <c r="BK87" i="46"/>
  <c r="BI87" i="46"/>
  <c r="BK88" i="46"/>
  <c r="BI88" i="46"/>
  <c r="BO89" i="46"/>
  <c r="BM89" i="46"/>
  <c r="BK90" i="46"/>
  <c r="BI90" i="46"/>
  <c r="BK91" i="46"/>
  <c r="BI91" i="46"/>
  <c r="BK92" i="46"/>
  <c r="BI92" i="46"/>
  <c r="BK93" i="46"/>
  <c r="BI93" i="46"/>
  <c r="BK94" i="46"/>
  <c r="BI94" i="46"/>
  <c r="BK95" i="46"/>
  <c r="BI95" i="46"/>
  <c r="BK96" i="46"/>
  <c r="BI96" i="46"/>
  <c r="BK97" i="46"/>
  <c r="BI97" i="46"/>
  <c r="BK98" i="46"/>
  <c r="BI98" i="46"/>
  <c r="BK99" i="46"/>
  <c r="BI99" i="46"/>
  <c r="BK100" i="46"/>
  <c r="BI100" i="46"/>
  <c r="BK101" i="46"/>
  <c r="BI101" i="46"/>
  <c r="BK102" i="46"/>
  <c r="BI102" i="46"/>
  <c r="BK103" i="46"/>
  <c r="BI103" i="46"/>
  <c r="BK104" i="46"/>
  <c r="BI104" i="46"/>
  <c r="BO105" i="46"/>
  <c r="BM105" i="46"/>
  <c r="BK106" i="46"/>
  <c r="BI106" i="46"/>
  <c r="BK107" i="46"/>
  <c r="BI107" i="46"/>
  <c r="BK108" i="46"/>
  <c r="BI108" i="46"/>
  <c r="BO109" i="46"/>
  <c r="BM109" i="46"/>
  <c r="BK110" i="46"/>
  <c r="BI110" i="46"/>
  <c r="BK111" i="46"/>
  <c r="BI111" i="46"/>
  <c r="BK112" i="46"/>
  <c r="BI112" i="46"/>
  <c r="BK113" i="46"/>
  <c r="BI113" i="46"/>
  <c r="BK114" i="46"/>
  <c r="BI114" i="46"/>
  <c r="BK115" i="46"/>
  <c r="BI115" i="46"/>
  <c r="BK116" i="46"/>
  <c r="BI116" i="46"/>
  <c r="BK117" i="46"/>
  <c r="BI117" i="46"/>
  <c r="BK118" i="46"/>
  <c r="BI118" i="46"/>
  <c r="BK119" i="46"/>
  <c r="BI119" i="46"/>
  <c r="BK120" i="46"/>
  <c r="BI120" i="46"/>
  <c r="BK121" i="46"/>
  <c r="BI121" i="46"/>
  <c r="BK122" i="46"/>
  <c r="BI122" i="46"/>
  <c r="BK123" i="46"/>
  <c r="BI123" i="46"/>
  <c r="BK124" i="46"/>
  <c r="BI124" i="46"/>
  <c r="BK125" i="46"/>
  <c r="BI125" i="46"/>
  <c r="BK126" i="46"/>
  <c r="BI126" i="46"/>
  <c r="BK127" i="46"/>
  <c r="BI127" i="46"/>
  <c r="BK128" i="46"/>
  <c r="BI128" i="46"/>
  <c r="BK129" i="46"/>
  <c r="BI129" i="46"/>
  <c r="BK130" i="46"/>
  <c r="BI130" i="46"/>
  <c r="BK131" i="46"/>
  <c r="BI131" i="46"/>
  <c r="BO132" i="46"/>
  <c r="BM132" i="46"/>
  <c r="BK133" i="46"/>
  <c r="BI133" i="46"/>
  <c r="BK134" i="46"/>
  <c r="BI134" i="46"/>
  <c r="BK135" i="46"/>
  <c r="BI135" i="46"/>
  <c r="BK136" i="46"/>
  <c r="BI136" i="46"/>
  <c r="BK137" i="46"/>
  <c r="BI137" i="46"/>
  <c r="BK138" i="46"/>
  <c r="BI138" i="46"/>
  <c r="BK139" i="46"/>
  <c r="BI139" i="46"/>
  <c r="BK140" i="46"/>
  <c r="BI140" i="46"/>
  <c r="BK141" i="46"/>
  <c r="BI141" i="46"/>
  <c r="BK142" i="46"/>
  <c r="BI142" i="46"/>
  <c r="BK143" i="46"/>
  <c r="BI143" i="46"/>
  <c r="BK144" i="46"/>
  <c r="BI144" i="46"/>
  <c r="BK145" i="46"/>
  <c r="BI145" i="46"/>
  <c r="BK146" i="46"/>
  <c r="BI146" i="46"/>
  <c r="BK147" i="46"/>
  <c r="BI147" i="46"/>
  <c r="BK148" i="46"/>
  <c r="BI148" i="46"/>
  <c r="BK149" i="46"/>
  <c r="BI149" i="46"/>
  <c r="BK150" i="46"/>
  <c r="BI150" i="46"/>
  <c r="BK151" i="46"/>
  <c r="BI151" i="46"/>
  <c r="BK152" i="46"/>
  <c r="BI152" i="46"/>
  <c r="BK153" i="46"/>
  <c r="BI153" i="46"/>
  <c r="BK154" i="46"/>
  <c r="BI154" i="46"/>
  <c r="BK155" i="46"/>
  <c r="BI155" i="46"/>
  <c r="BK156" i="46"/>
  <c r="BI156" i="46"/>
  <c r="BK157" i="46"/>
  <c r="BI157" i="46"/>
  <c r="BK158" i="46"/>
  <c r="BI158" i="46"/>
  <c r="BK159" i="46"/>
  <c r="BI159" i="46"/>
  <c r="BK160" i="46"/>
  <c r="BI160" i="46"/>
  <c r="BK161" i="46"/>
  <c r="BI161" i="46"/>
  <c r="BK162" i="46"/>
  <c r="BI162" i="46"/>
  <c r="BK163" i="46"/>
  <c r="BI163" i="46"/>
  <c r="BK164" i="46"/>
  <c r="BI164" i="46"/>
  <c r="BK165" i="46"/>
  <c r="BI165" i="46"/>
  <c r="BK166" i="46"/>
  <c r="BI166" i="46"/>
  <c r="BK167" i="46"/>
  <c r="BI167" i="46"/>
  <c r="BK168" i="46"/>
  <c r="BI168" i="46"/>
  <c r="BK169" i="46"/>
  <c r="BI169" i="46"/>
  <c r="BK170" i="46"/>
  <c r="BI170" i="46"/>
  <c r="BK171" i="46"/>
  <c r="BI171" i="46"/>
  <c r="BK172" i="46"/>
  <c r="BI172" i="46"/>
  <c r="BK173" i="46"/>
  <c r="BI173" i="46"/>
  <c r="BK174" i="46"/>
  <c r="BI174" i="46"/>
  <c r="BE192" i="46"/>
  <c r="BG192" i="46"/>
  <c r="BK186" i="46"/>
  <c r="BI186" i="46"/>
  <c r="BI187" i="46"/>
  <c r="BK188" i="46"/>
  <c r="BI188" i="46"/>
  <c r="BK189" i="46"/>
  <c r="BI189" i="46"/>
  <c r="BK190" i="46"/>
  <c r="BI190" i="46"/>
  <c r="BK191" i="46"/>
  <c r="BI191" i="46"/>
  <c r="BE205" i="46"/>
  <c r="BG205" i="46"/>
  <c r="BK196" i="46"/>
  <c r="BI196" i="46"/>
  <c r="BK197" i="46"/>
  <c r="BI197" i="46"/>
  <c r="BK198" i="46"/>
  <c r="BI198" i="46"/>
  <c r="BK199" i="46"/>
  <c r="BI199" i="46"/>
  <c r="BK200" i="46"/>
  <c r="BI200" i="46"/>
  <c r="BI201" i="46"/>
  <c r="BK202" i="46"/>
  <c r="BI202" i="46"/>
  <c r="BK203" i="46"/>
  <c r="BI203" i="46"/>
  <c r="BK204" i="46"/>
  <c r="BI204" i="46"/>
  <c r="BO12" i="36"/>
  <c r="BS14" i="36"/>
  <c r="BO13" i="36"/>
  <c r="BO11" i="36"/>
  <c r="CE60" i="36"/>
  <c r="BW61" i="36"/>
  <c r="CA62" i="36"/>
  <c r="BW53" i="36"/>
  <c r="CE52" i="36"/>
  <c r="CA45" i="36"/>
  <c r="CI44" i="36"/>
  <c r="CE43" i="36"/>
  <c r="BS69" i="36"/>
  <c r="BW73" i="36"/>
  <c r="CU70" i="36"/>
  <c r="CE68" i="36"/>
  <c r="CM75" i="36"/>
  <c r="CI74" i="36"/>
  <c r="CA71" i="36"/>
  <c r="DG72" i="36"/>
  <c r="CU35" i="36"/>
  <c r="CE33" i="36"/>
  <c r="CM36" i="36"/>
  <c r="CU34" i="36"/>
  <c r="CM26" i="36"/>
  <c r="CA24" i="36"/>
  <c r="CI23" i="36"/>
  <c r="CA25" i="36"/>
  <c r="CE22" i="36"/>
  <c r="R11" i="8"/>
  <c r="H63" i="42"/>
  <c r="N17" i="8"/>
  <c r="F11" i="49"/>
  <c r="F33" i="49"/>
  <c r="M17" i="8"/>
  <c r="CN46" i="36"/>
  <c r="BX197" i="22"/>
  <c r="BX198" i="22"/>
  <c r="BT80" i="36"/>
  <c r="CJ37" i="36"/>
  <c r="DH85" i="36"/>
  <c r="DL85" i="36"/>
  <c r="DH83" i="36"/>
  <c r="DL83" i="36"/>
  <c r="DH86" i="36"/>
  <c r="DL86" i="36"/>
  <c r="DP78" i="36"/>
  <c r="DT78" i="36"/>
  <c r="DX78" i="36"/>
  <c r="DH84" i="36"/>
  <c r="DL84" i="36"/>
  <c r="DP84" i="36"/>
  <c r="DT84" i="36"/>
  <c r="DX84" i="36"/>
  <c r="DH82" i="36"/>
  <c r="DL82" i="36"/>
  <c r="DP82" i="36"/>
  <c r="DT82" i="36"/>
  <c r="DX82" i="36"/>
  <c r="CV65" i="36"/>
  <c r="CN57" i="36"/>
  <c r="CR54" i="36"/>
  <c r="CV49" i="36"/>
  <c r="CR40" i="36"/>
  <c r="CN30" i="36"/>
  <c r="CV19" i="36"/>
  <c r="CV8" i="36"/>
  <c r="CR16" i="36"/>
  <c r="IQ86" i="36"/>
  <c r="GU85" i="36"/>
  <c r="GY85" i="36"/>
  <c r="HC85" i="36"/>
  <c r="HG85" i="36"/>
  <c r="HK85" i="36"/>
  <c r="HO85" i="36"/>
  <c r="HS85" i="36"/>
  <c r="HW85" i="36"/>
  <c r="IA85" i="36"/>
  <c r="IE85" i="36"/>
  <c r="II85" i="36"/>
  <c r="IM85" i="36"/>
  <c r="BX1" i="46"/>
  <c r="BS180" i="46"/>
  <c r="BU180" i="46"/>
  <c r="BS187" i="46"/>
  <c r="BS201" i="46"/>
  <c r="BS179" i="46"/>
  <c r="BQ179" i="46"/>
  <c r="BO182" i="46"/>
  <c r="BO204" i="46"/>
  <c r="BM204" i="46"/>
  <c r="BO203" i="46"/>
  <c r="BM203" i="46"/>
  <c r="BO202" i="46"/>
  <c r="BM202" i="46"/>
  <c r="BM201" i="46"/>
  <c r="BO200" i="46"/>
  <c r="BM200" i="46"/>
  <c r="BO199" i="46"/>
  <c r="BM199" i="46"/>
  <c r="BO198" i="46"/>
  <c r="BM198" i="46"/>
  <c r="BO197" i="46"/>
  <c r="BM197" i="46"/>
  <c r="BI205" i="46"/>
  <c r="BK205" i="46"/>
  <c r="BO196" i="46"/>
  <c r="BM196" i="46"/>
  <c r="BO191" i="46"/>
  <c r="BM191" i="46"/>
  <c r="BO190" i="46"/>
  <c r="BM190" i="46"/>
  <c r="BO189" i="46"/>
  <c r="BM189" i="46"/>
  <c r="BO188" i="46"/>
  <c r="BM188" i="46"/>
  <c r="BM187" i="46"/>
  <c r="BI192" i="46"/>
  <c r="BK192" i="46"/>
  <c r="BO186" i="46"/>
  <c r="BM186" i="46"/>
  <c r="BO174" i="46"/>
  <c r="BM174" i="46"/>
  <c r="BO173" i="46"/>
  <c r="BM173" i="46"/>
  <c r="BO172" i="46"/>
  <c r="BM172" i="46"/>
  <c r="BO171" i="46"/>
  <c r="BM171" i="46"/>
  <c r="BO170" i="46"/>
  <c r="BM170" i="46"/>
  <c r="BO169" i="46"/>
  <c r="BM169" i="46"/>
  <c r="BO168" i="46"/>
  <c r="BM168" i="46"/>
  <c r="BO167" i="46"/>
  <c r="BM167" i="46"/>
  <c r="BO166" i="46"/>
  <c r="BM166" i="46"/>
  <c r="BO165" i="46"/>
  <c r="BM165" i="46"/>
  <c r="BO164" i="46"/>
  <c r="BM164" i="46"/>
  <c r="BO163" i="46"/>
  <c r="BM163" i="46"/>
  <c r="BO162" i="46"/>
  <c r="BM162" i="46"/>
  <c r="BO161" i="46"/>
  <c r="BM161" i="46"/>
  <c r="BO160" i="46"/>
  <c r="BM160" i="46"/>
  <c r="BO159" i="46"/>
  <c r="BM159" i="46"/>
  <c r="BO158" i="46"/>
  <c r="BM158" i="46"/>
  <c r="BO157" i="46"/>
  <c r="BM157" i="46"/>
  <c r="BO156" i="46"/>
  <c r="BM156" i="46"/>
  <c r="BO155" i="46"/>
  <c r="BM155" i="46"/>
  <c r="BO154" i="46"/>
  <c r="BM154" i="46"/>
  <c r="BO153" i="46"/>
  <c r="BM153" i="46"/>
  <c r="BO152" i="46"/>
  <c r="BM152" i="46"/>
  <c r="BO151" i="46"/>
  <c r="BM151" i="46"/>
  <c r="BO150" i="46"/>
  <c r="BM150" i="46"/>
  <c r="BO149" i="46"/>
  <c r="BM149" i="46"/>
  <c r="BO148" i="46"/>
  <c r="BM148" i="46"/>
  <c r="BO147" i="46"/>
  <c r="BM147" i="46"/>
  <c r="BO146" i="46"/>
  <c r="BM146" i="46"/>
  <c r="BO145" i="46"/>
  <c r="BM145" i="46"/>
  <c r="BO144" i="46"/>
  <c r="BM144" i="46"/>
  <c r="BO143" i="46"/>
  <c r="BM143" i="46"/>
  <c r="BO142" i="46"/>
  <c r="BM142" i="46"/>
  <c r="BO141" i="46"/>
  <c r="BM141" i="46"/>
  <c r="BO140" i="46"/>
  <c r="BM140" i="46"/>
  <c r="BO139" i="46"/>
  <c r="BM139" i="46"/>
  <c r="BO138" i="46"/>
  <c r="BM138" i="46"/>
  <c r="BO137" i="46"/>
  <c r="BM137" i="46"/>
  <c r="BO136" i="46"/>
  <c r="BM136" i="46"/>
  <c r="BO135" i="46"/>
  <c r="BM135" i="46"/>
  <c r="BO134" i="46"/>
  <c r="BM134" i="46"/>
  <c r="BO133" i="46"/>
  <c r="BM133" i="46"/>
  <c r="BS132" i="46"/>
  <c r="BQ132" i="46"/>
  <c r="BO131" i="46"/>
  <c r="BM131" i="46"/>
  <c r="BO130" i="46"/>
  <c r="BM130" i="46"/>
  <c r="BO129" i="46"/>
  <c r="BM129" i="46"/>
  <c r="BO128" i="46"/>
  <c r="BM128" i="46"/>
  <c r="BO127" i="46"/>
  <c r="BM127" i="46"/>
  <c r="BO126" i="46"/>
  <c r="BM126" i="46"/>
  <c r="BO125" i="46"/>
  <c r="BM125" i="46"/>
  <c r="BO124" i="46"/>
  <c r="BM124" i="46"/>
  <c r="BO123" i="46"/>
  <c r="BM123" i="46"/>
  <c r="BO122" i="46"/>
  <c r="BM122" i="46"/>
  <c r="BO121" i="46"/>
  <c r="BM121" i="46"/>
  <c r="BO120" i="46"/>
  <c r="BM120" i="46"/>
  <c r="BO119" i="46"/>
  <c r="BM119" i="46"/>
  <c r="BO118" i="46"/>
  <c r="BM118" i="46"/>
  <c r="BO117" i="46"/>
  <c r="BM117" i="46"/>
  <c r="BO116" i="46"/>
  <c r="BM116" i="46"/>
  <c r="BO115" i="46"/>
  <c r="BM115" i="46"/>
  <c r="BO114" i="46"/>
  <c r="BM114" i="46"/>
  <c r="BO113" i="46"/>
  <c r="BM113" i="46"/>
  <c r="BO112" i="46"/>
  <c r="BM112" i="46"/>
  <c r="BO111" i="46"/>
  <c r="BM111" i="46"/>
  <c r="BO110" i="46"/>
  <c r="BM110" i="46"/>
  <c r="BS109" i="46"/>
  <c r="BQ109" i="46"/>
  <c r="BO108" i="46"/>
  <c r="BM108" i="46"/>
  <c r="BO107" i="46"/>
  <c r="BM107" i="46"/>
  <c r="BO106" i="46"/>
  <c r="BM106" i="46"/>
  <c r="BS105" i="46"/>
  <c r="BQ105" i="46"/>
  <c r="BO104" i="46"/>
  <c r="BM104" i="46"/>
  <c r="BO103" i="46"/>
  <c r="BM103" i="46"/>
  <c r="BO102" i="46"/>
  <c r="BM102" i="46"/>
  <c r="BO101" i="46"/>
  <c r="BM101" i="46"/>
  <c r="BO100" i="46"/>
  <c r="BM100" i="46"/>
  <c r="BO99" i="46"/>
  <c r="BM99" i="46"/>
  <c r="BO98" i="46"/>
  <c r="BM98" i="46"/>
  <c r="BO97" i="46"/>
  <c r="BM97" i="46"/>
  <c r="BO96" i="46"/>
  <c r="BM96" i="46"/>
  <c r="BO95" i="46"/>
  <c r="BM95" i="46"/>
  <c r="BO94" i="46"/>
  <c r="BM94" i="46"/>
  <c r="BO93" i="46"/>
  <c r="BM93" i="46"/>
  <c r="BO92" i="46"/>
  <c r="BM92" i="46"/>
  <c r="BO91" i="46"/>
  <c r="BM91" i="46"/>
  <c r="BO90" i="46"/>
  <c r="BM90" i="46"/>
  <c r="BS89" i="46"/>
  <c r="BQ89" i="46"/>
  <c r="BO88" i="46"/>
  <c r="BM88" i="46"/>
  <c r="BO87" i="46"/>
  <c r="BM87" i="46"/>
  <c r="BO86" i="46"/>
  <c r="BM86" i="46"/>
  <c r="BS85" i="46"/>
  <c r="BQ85" i="46"/>
  <c r="BO84" i="46"/>
  <c r="BM84" i="46"/>
  <c r="BS83" i="46"/>
  <c r="BQ83" i="46"/>
  <c r="BI175" i="46"/>
  <c r="BK175" i="46"/>
  <c r="BO82" i="46"/>
  <c r="BM82" i="46"/>
  <c r="BO76" i="46"/>
  <c r="BM76" i="46"/>
  <c r="BO75" i="46"/>
  <c r="BM75" i="46"/>
  <c r="BO74" i="46"/>
  <c r="BM74" i="46"/>
  <c r="BO73" i="46"/>
  <c r="BM73" i="46"/>
  <c r="BI78" i="46"/>
  <c r="BK78" i="46"/>
  <c r="BO72" i="46"/>
  <c r="BM72" i="46"/>
  <c r="BO65" i="46"/>
  <c r="BM65" i="46"/>
  <c r="BO64" i="46"/>
  <c r="BM64" i="46"/>
  <c r="BO63" i="46"/>
  <c r="BM63" i="46"/>
  <c r="BO62" i="46"/>
  <c r="BM62" i="46"/>
  <c r="BO61" i="46"/>
  <c r="BM61" i="46"/>
  <c r="BO60" i="46"/>
  <c r="BM60" i="46"/>
  <c r="BO57" i="46"/>
  <c r="BM57" i="46"/>
  <c r="BO56" i="46"/>
  <c r="BM56" i="46"/>
  <c r="BO55" i="46"/>
  <c r="BM55" i="46"/>
  <c r="BO54" i="46"/>
  <c r="BM54" i="46"/>
  <c r="BO53" i="46"/>
  <c r="BM53" i="46"/>
  <c r="BO52" i="46"/>
  <c r="BM52" i="46"/>
  <c r="BO51" i="46"/>
  <c r="BM51" i="46"/>
  <c r="BO50" i="46"/>
  <c r="BM50" i="46"/>
  <c r="BO49" i="46"/>
  <c r="BM49" i="46"/>
  <c r="BO48" i="46"/>
  <c r="BM48" i="46"/>
  <c r="BO47" i="46"/>
  <c r="BM47" i="46"/>
  <c r="BO46" i="46"/>
  <c r="BM46" i="46"/>
  <c r="BO45" i="46"/>
  <c r="BM45" i="46"/>
  <c r="BO44" i="46"/>
  <c r="BM44" i="46"/>
  <c r="BO43" i="46"/>
  <c r="BM43" i="46"/>
  <c r="BO42" i="46"/>
  <c r="BM42" i="46"/>
  <c r="BO41" i="46"/>
  <c r="BM41" i="46"/>
  <c r="BO40" i="46"/>
  <c r="BM40" i="46"/>
  <c r="BO39" i="46"/>
  <c r="BM39" i="46"/>
  <c r="BO38" i="46"/>
  <c r="BM38" i="46"/>
  <c r="BO37" i="46"/>
  <c r="BM37" i="46"/>
  <c r="BO36" i="46"/>
  <c r="BM36" i="46"/>
  <c r="BO33" i="46"/>
  <c r="BM33" i="46"/>
  <c r="BO32" i="46"/>
  <c r="BM32" i="46"/>
  <c r="BO31" i="46"/>
  <c r="BM31" i="46"/>
  <c r="BO28" i="46"/>
  <c r="BM28" i="46"/>
  <c r="BO27" i="46"/>
  <c r="BM27" i="46"/>
  <c r="BO26" i="46"/>
  <c r="BM26" i="46"/>
  <c r="BO25" i="46"/>
  <c r="BM25" i="46"/>
  <c r="BO24" i="46"/>
  <c r="BM24" i="46"/>
  <c r="BO23" i="46"/>
  <c r="BM23" i="46"/>
  <c r="BO22" i="46"/>
  <c r="BM22" i="46"/>
  <c r="BO21" i="46"/>
  <c r="BM21" i="46"/>
  <c r="BO20" i="46"/>
  <c r="BM20" i="46"/>
  <c r="BO19" i="46"/>
  <c r="BM19" i="46"/>
  <c r="BO18" i="46"/>
  <c r="BM18" i="46"/>
  <c r="BO17" i="46"/>
  <c r="BM17" i="46"/>
  <c r="BO16" i="46"/>
  <c r="BM16" i="46"/>
  <c r="BO15" i="46"/>
  <c r="BM15" i="46"/>
  <c r="BO14" i="46"/>
  <c r="BM14" i="46"/>
  <c r="BO13" i="46"/>
  <c r="BM13" i="46"/>
  <c r="BO12" i="46"/>
  <c r="BM12" i="46"/>
  <c r="BO11" i="46"/>
  <c r="BM11" i="46"/>
  <c r="BA211" i="46"/>
  <c r="BI68" i="46"/>
  <c r="BK68" i="46"/>
  <c r="BK207" i="46"/>
  <c r="BO10" i="46"/>
  <c r="BM10" i="46"/>
  <c r="BG207" i="46"/>
  <c r="BE207" i="46"/>
  <c r="BE209" i="46"/>
  <c r="KM180" i="46"/>
  <c r="CA181" i="46"/>
  <c r="BY181" i="46"/>
  <c r="KM181" i="46"/>
  <c r="BS12" i="36"/>
  <c r="BW14" i="36"/>
  <c r="BS13" i="36"/>
  <c r="BS11" i="36"/>
  <c r="CA61" i="36"/>
  <c r="CE62" i="36"/>
  <c r="CI60" i="36"/>
  <c r="CA53" i="36"/>
  <c r="CI52" i="36"/>
  <c r="CI43" i="36"/>
  <c r="CM44" i="36"/>
  <c r="CE45" i="36"/>
  <c r="DK72" i="36"/>
  <c r="CE71" i="36"/>
  <c r="CI68" i="36"/>
  <c r="CY70" i="36"/>
  <c r="CA73" i="36"/>
  <c r="CM74" i="36"/>
  <c r="CQ75" i="36"/>
  <c r="BW69" i="36"/>
  <c r="CQ36" i="36"/>
  <c r="CY35" i="36"/>
  <c r="CY34" i="36"/>
  <c r="CI33" i="36"/>
  <c r="CQ26" i="36"/>
  <c r="CI22" i="36"/>
  <c r="CE25" i="36"/>
  <c r="CM23" i="36"/>
  <c r="CE24" i="36"/>
  <c r="O17" i="8"/>
  <c r="CB198" i="22"/>
  <c r="CB197" i="22"/>
  <c r="BX80" i="36"/>
  <c r="CV16" i="36"/>
  <c r="CN37" i="36"/>
  <c r="CR46" i="36"/>
  <c r="DP86" i="36"/>
  <c r="DT86" i="36"/>
  <c r="DX86" i="36"/>
  <c r="DP83" i="36"/>
  <c r="DT83" i="36"/>
  <c r="DX83" i="36"/>
  <c r="EB83" i="36"/>
  <c r="DP85" i="36"/>
  <c r="DT85" i="36"/>
  <c r="DX85" i="36"/>
  <c r="CZ65" i="36"/>
  <c r="CR57" i="36"/>
  <c r="CV54" i="36"/>
  <c r="CZ49" i="36"/>
  <c r="CV40" i="36"/>
  <c r="CR30" i="36"/>
  <c r="CZ19" i="36"/>
  <c r="CZ8" i="36"/>
  <c r="S11" i="8"/>
  <c r="J7" i="42"/>
  <c r="D7" i="42"/>
  <c r="IU86" i="36"/>
  <c r="IQ85" i="36"/>
  <c r="BQ182" i="46"/>
  <c r="KO179" i="46"/>
  <c r="KN179" i="46"/>
  <c r="BW179" i="46"/>
  <c r="BU179" i="46"/>
  <c r="BU182" i="46"/>
  <c r="BS182" i="46"/>
  <c r="CB1" i="46"/>
  <c r="BW180" i="46"/>
  <c r="BY180" i="46"/>
  <c r="BW187" i="46"/>
  <c r="BW201" i="46"/>
  <c r="E38" i="1"/>
  <c r="F31" i="49"/>
  <c r="E36" i="48"/>
  <c r="F9" i="49"/>
  <c r="CE181" i="46"/>
  <c r="CC181" i="46"/>
  <c r="KO181" i="46"/>
  <c r="KN181" i="46"/>
  <c r="KM182" i="46"/>
  <c r="BE211" i="46"/>
  <c r="BM68" i="46"/>
  <c r="BO68" i="46"/>
  <c r="BS10" i="46"/>
  <c r="BQ10" i="46"/>
  <c r="BI207" i="46"/>
  <c r="BI209" i="46"/>
  <c r="BS11" i="46"/>
  <c r="BQ11" i="46"/>
  <c r="BS12" i="46"/>
  <c r="BQ12" i="46"/>
  <c r="BS13" i="46"/>
  <c r="BQ13" i="46"/>
  <c r="BS14" i="46"/>
  <c r="BQ14" i="46"/>
  <c r="BS15" i="46"/>
  <c r="BQ15" i="46"/>
  <c r="BS16" i="46"/>
  <c r="BQ16" i="46"/>
  <c r="BS17" i="46"/>
  <c r="BQ17" i="46"/>
  <c r="BS18" i="46"/>
  <c r="BQ18" i="46"/>
  <c r="BS19" i="46"/>
  <c r="BQ19" i="46"/>
  <c r="BS20" i="46"/>
  <c r="BQ20" i="46"/>
  <c r="BS21" i="46"/>
  <c r="BQ21" i="46"/>
  <c r="BS22" i="46"/>
  <c r="BQ22" i="46"/>
  <c r="BS23" i="46"/>
  <c r="BQ23" i="46"/>
  <c r="BS24" i="46"/>
  <c r="BQ24" i="46"/>
  <c r="BS25" i="46"/>
  <c r="BQ25" i="46"/>
  <c r="BS26" i="46"/>
  <c r="BQ26" i="46"/>
  <c r="BS27" i="46"/>
  <c r="BQ27" i="46"/>
  <c r="BS28" i="46"/>
  <c r="BQ28" i="46"/>
  <c r="BS31" i="46"/>
  <c r="BQ31" i="46"/>
  <c r="BS32" i="46"/>
  <c r="BQ32" i="46"/>
  <c r="BS33" i="46"/>
  <c r="BQ33" i="46"/>
  <c r="BS36" i="46"/>
  <c r="BQ36" i="46"/>
  <c r="BS37" i="46"/>
  <c r="BQ37" i="46"/>
  <c r="BS38" i="46"/>
  <c r="BQ38" i="46"/>
  <c r="BS39" i="46"/>
  <c r="BQ39" i="46"/>
  <c r="BS40" i="46"/>
  <c r="BQ40" i="46"/>
  <c r="BS41" i="46"/>
  <c r="BQ41" i="46"/>
  <c r="BS42" i="46"/>
  <c r="BQ42" i="46"/>
  <c r="BS43" i="46"/>
  <c r="BQ43" i="46"/>
  <c r="BS44" i="46"/>
  <c r="BQ44" i="46"/>
  <c r="BS45" i="46"/>
  <c r="BQ45" i="46"/>
  <c r="BS46" i="46"/>
  <c r="BQ46" i="46"/>
  <c r="BS47" i="46"/>
  <c r="BQ47" i="46"/>
  <c r="BS48" i="46"/>
  <c r="BQ48" i="46"/>
  <c r="BS49" i="46"/>
  <c r="BQ49" i="46"/>
  <c r="BS50" i="46"/>
  <c r="BQ50" i="46"/>
  <c r="BS51" i="46"/>
  <c r="BQ51" i="46"/>
  <c r="BS52" i="46"/>
  <c r="BQ52" i="46"/>
  <c r="BS53" i="46"/>
  <c r="BQ53" i="46"/>
  <c r="BS54" i="46"/>
  <c r="BQ54" i="46"/>
  <c r="BS55" i="46"/>
  <c r="BQ55" i="46"/>
  <c r="BS56" i="46"/>
  <c r="BQ56" i="46"/>
  <c r="BS57" i="46"/>
  <c r="BQ57" i="46"/>
  <c r="BS60" i="46"/>
  <c r="BQ60" i="46"/>
  <c r="BS61" i="46"/>
  <c r="BQ61" i="46"/>
  <c r="BS62" i="46"/>
  <c r="BQ62" i="46"/>
  <c r="BS63" i="46"/>
  <c r="BQ63" i="46"/>
  <c r="BS64" i="46"/>
  <c r="BQ64" i="46"/>
  <c r="BS65" i="46"/>
  <c r="BQ65" i="46"/>
  <c r="BM78" i="46"/>
  <c r="BO78" i="46"/>
  <c r="BS72" i="46"/>
  <c r="BQ72" i="46"/>
  <c r="BS73" i="46"/>
  <c r="BQ73" i="46"/>
  <c r="BS74" i="46"/>
  <c r="BQ74" i="46"/>
  <c r="BS75" i="46"/>
  <c r="BQ75" i="46"/>
  <c r="BS76" i="46"/>
  <c r="BQ76" i="46"/>
  <c r="BM175" i="46"/>
  <c r="BO175" i="46"/>
  <c r="BS82" i="46"/>
  <c r="BQ82" i="46"/>
  <c r="BW83" i="46"/>
  <c r="BU83" i="46"/>
  <c r="BS84" i="46"/>
  <c r="BQ84" i="46"/>
  <c r="BW85" i="46"/>
  <c r="BU85" i="46"/>
  <c r="BS86" i="46"/>
  <c r="BQ86" i="46"/>
  <c r="BS87" i="46"/>
  <c r="BQ87" i="46"/>
  <c r="BS88" i="46"/>
  <c r="BQ88" i="46"/>
  <c r="BW89" i="46"/>
  <c r="BU89" i="46"/>
  <c r="BS90" i="46"/>
  <c r="BQ90" i="46"/>
  <c r="BS91" i="46"/>
  <c r="BQ91" i="46"/>
  <c r="BS92" i="46"/>
  <c r="BQ92" i="46"/>
  <c r="BS93" i="46"/>
  <c r="BQ93" i="46"/>
  <c r="BS94" i="46"/>
  <c r="BQ94" i="46"/>
  <c r="BS95" i="46"/>
  <c r="BQ95" i="46"/>
  <c r="BS96" i="46"/>
  <c r="BQ96" i="46"/>
  <c r="BS97" i="46"/>
  <c r="BQ97" i="46"/>
  <c r="BS98" i="46"/>
  <c r="BQ98" i="46"/>
  <c r="BS99" i="46"/>
  <c r="BQ99" i="46"/>
  <c r="BS100" i="46"/>
  <c r="BQ100" i="46"/>
  <c r="BS101" i="46"/>
  <c r="BQ101" i="46"/>
  <c r="BS102" i="46"/>
  <c r="BQ102" i="46"/>
  <c r="BS103" i="46"/>
  <c r="BQ103" i="46"/>
  <c r="BS104" i="46"/>
  <c r="BQ104" i="46"/>
  <c r="BW105" i="46"/>
  <c r="BU105" i="46"/>
  <c r="BS106" i="46"/>
  <c r="BQ106" i="46"/>
  <c r="BS107" i="46"/>
  <c r="BQ107" i="46"/>
  <c r="BS108" i="46"/>
  <c r="BQ108" i="46"/>
  <c r="BW109" i="46"/>
  <c r="BU109" i="46"/>
  <c r="BS110" i="46"/>
  <c r="BQ110" i="46"/>
  <c r="BS111" i="46"/>
  <c r="BQ111" i="46"/>
  <c r="BS112" i="46"/>
  <c r="BQ112" i="46"/>
  <c r="BS113" i="46"/>
  <c r="BQ113" i="46"/>
  <c r="BS114" i="46"/>
  <c r="BQ114" i="46"/>
  <c r="BS115" i="46"/>
  <c r="BQ115" i="46"/>
  <c r="BS116" i="46"/>
  <c r="BQ116" i="46"/>
  <c r="BS117" i="46"/>
  <c r="BQ117" i="46"/>
  <c r="BS118" i="46"/>
  <c r="BQ118" i="46"/>
  <c r="BS119" i="46"/>
  <c r="BQ119" i="46"/>
  <c r="BS120" i="46"/>
  <c r="BQ120" i="46"/>
  <c r="BS121" i="46"/>
  <c r="BQ121" i="46"/>
  <c r="BS122" i="46"/>
  <c r="BQ122" i="46"/>
  <c r="BS123" i="46"/>
  <c r="BQ123" i="46"/>
  <c r="BS124" i="46"/>
  <c r="BQ124" i="46"/>
  <c r="BS125" i="46"/>
  <c r="BQ125" i="46"/>
  <c r="BS126" i="46"/>
  <c r="BQ126" i="46"/>
  <c r="BS127" i="46"/>
  <c r="BQ127" i="46"/>
  <c r="BS128" i="46"/>
  <c r="BQ128" i="46"/>
  <c r="BS129" i="46"/>
  <c r="BQ129" i="46"/>
  <c r="BS130" i="46"/>
  <c r="BQ130" i="46"/>
  <c r="BS131" i="46"/>
  <c r="BQ131" i="46"/>
  <c r="BW132" i="46"/>
  <c r="BU132" i="46"/>
  <c r="BS133" i="46"/>
  <c r="BQ133" i="46"/>
  <c r="BS134" i="46"/>
  <c r="BQ134" i="46"/>
  <c r="BS135" i="46"/>
  <c r="BQ135" i="46"/>
  <c r="BS136" i="46"/>
  <c r="BQ136" i="46"/>
  <c r="BS137" i="46"/>
  <c r="BQ137" i="46"/>
  <c r="BS138" i="46"/>
  <c r="BQ138" i="46"/>
  <c r="BS139" i="46"/>
  <c r="BQ139" i="46"/>
  <c r="BS140" i="46"/>
  <c r="BQ140" i="46"/>
  <c r="BS141" i="46"/>
  <c r="BQ141" i="46"/>
  <c r="BS142" i="46"/>
  <c r="BQ142" i="46"/>
  <c r="BS143" i="46"/>
  <c r="BQ143" i="46"/>
  <c r="BS144" i="46"/>
  <c r="BQ144" i="46"/>
  <c r="BS145" i="46"/>
  <c r="BQ145" i="46"/>
  <c r="BS146" i="46"/>
  <c r="BQ146" i="46"/>
  <c r="BS147" i="46"/>
  <c r="BQ147" i="46"/>
  <c r="BS148" i="46"/>
  <c r="BQ148" i="46"/>
  <c r="BS149" i="46"/>
  <c r="BQ149" i="46"/>
  <c r="BS150" i="46"/>
  <c r="BQ150" i="46"/>
  <c r="BS151" i="46"/>
  <c r="BQ151" i="46"/>
  <c r="BS152" i="46"/>
  <c r="BQ152" i="46"/>
  <c r="BS153" i="46"/>
  <c r="BQ153" i="46"/>
  <c r="BS154" i="46"/>
  <c r="BQ154" i="46"/>
  <c r="BS155" i="46"/>
  <c r="BQ155" i="46"/>
  <c r="BS156" i="46"/>
  <c r="BQ156" i="46"/>
  <c r="BS157" i="46"/>
  <c r="BQ157" i="46"/>
  <c r="BS158" i="46"/>
  <c r="BQ158" i="46"/>
  <c r="BS159" i="46"/>
  <c r="BQ159" i="46"/>
  <c r="BS160" i="46"/>
  <c r="BQ160" i="46"/>
  <c r="BS161" i="46"/>
  <c r="BQ161" i="46"/>
  <c r="BS162" i="46"/>
  <c r="BQ162" i="46"/>
  <c r="BS163" i="46"/>
  <c r="BQ163" i="46"/>
  <c r="BS164" i="46"/>
  <c r="BQ164" i="46"/>
  <c r="BS165" i="46"/>
  <c r="BQ165" i="46"/>
  <c r="BS166" i="46"/>
  <c r="BQ166" i="46"/>
  <c r="BS167" i="46"/>
  <c r="BQ167" i="46"/>
  <c r="BS168" i="46"/>
  <c r="BQ168" i="46"/>
  <c r="BS169" i="46"/>
  <c r="BQ169" i="46"/>
  <c r="BS170" i="46"/>
  <c r="BQ170" i="46"/>
  <c r="BS171" i="46"/>
  <c r="BQ171" i="46"/>
  <c r="BS172" i="46"/>
  <c r="BQ172" i="46"/>
  <c r="BS173" i="46"/>
  <c r="BQ173" i="46"/>
  <c r="BS174" i="46"/>
  <c r="BQ174" i="46"/>
  <c r="BM192" i="46"/>
  <c r="BO192" i="46"/>
  <c r="BS186" i="46"/>
  <c r="BQ186" i="46"/>
  <c r="BQ187" i="46"/>
  <c r="BS188" i="46"/>
  <c r="BQ188" i="46"/>
  <c r="BS189" i="46"/>
  <c r="BQ189" i="46"/>
  <c r="BS190" i="46"/>
  <c r="BQ190" i="46"/>
  <c r="BS191" i="46"/>
  <c r="BQ191" i="46"/>
  <c r="BM205" i="46"/>
  <c r="BO205" i="46"/>
  <c r="BQ196" i="46"/>
  <c r="BS197" i="46"/>
  <c r="BQ197" i="46"/>
  <c r="BS198" i="46"/>
  <c r="BQ198" i="46"/>
  <c r="BS199" i="46"/>
  <c r="BQ199" i="46"/>
  <c r="BS200" i="46"/>
  <c r="BQ200" i="46"/>
  <c r="BQ201" i="46"/>
  <c r="BS202" i="46"/>
  <c r="BQ202" i="46"/>
  <c r="BS203" i="46"/>
  <c r="BQ203" i="46"/>
  <c r="BS204" i="46"/>
  <c r="BQ204" i="46"/>
  <c r="BW12" i="36"/>
  <c r="CA14" i="36"/>
  <c r="BW13" i="36"/>
  <c r="BW11" i="36"/>
  <c r="CM60" i="36"/>
  <c r="CI62" i="36"/>
  <c r="CE61" i="36"/>
  <c r="CM52" i="36"/>
  <c r="CE53" i="36"/>
  <c r="CI45" i="36"/>
  <c r="CQ44" i="36"/>
  <c r="CM43" i="36"/>
  <c r="CM68" i="36"/>
  <c r="CA69" i="36"/>
  <c r="CU75" i="36"/>
  <c r="DC70" i="36"/>
  <c r="CQ74" i="36"/>
  <c r="CI71" i="36"/>
  <c r="CE73" i="36"/>
  <c r="DO72" i="36"/>
  <c r="CM33" i="36"/>
  <c r="DC34" i="36"/>
  <c r="DC35" i="36"/>
  <c r="CU36" i="36"/>
  <c r="CU26" i="36"/>
  <c r="CI24" i="36"/>
  <c r="CQ23" i="36"/>
  <c r="CI25" i="36"/>
  <c r="CM22" i="36"/>
  <c r="U11" i="8"/>
  <c r="I63" i="42"/>
  <c r="Q17" i="8"/>
  <c r="G11" i="49"/>
  <c r="G33" i="49"/>
  <c r="P17" i="8"/>
  <c r="CF197" i="22"/>
  <c r="CF198" i="22"/>
  <c r="CB80" i="36"/>
  <c r="CR37" i="36"/>
  <c r="CV46" i="36"/>
  <c r="EB86" i="36"/>
  <c r="EF83" i="36"/>
  <c r="EB84" i="36"/>
  <c r="EB85" i="36"/>
  <c r="EB82" i="36"/>
  <c r="DD65" i="36"/>
  <c r="CV57" i="36"/>
  <c r="CZ54" i="36"/>
  <c r="DD49" i="36"/>
  <c r="CZ40" i="36"/>
  <c r="CV30" i="36"/>
  <c r="DD19" i="36"/>
  <c r="DD8" i="36"/>
  <c r="CZ16" i="36"/>
  <c r="V11" i="8"/>
  <c r="K7" i="42"/>
  <c r="IU85" i="36"/>
  <c r="IY86" i="36"/>
  <c r="CF1" i="46"/>
  <c r="CA180" i="46"/>
  <c r="CC180" i="46"/>
  <c r="CA187" i="46"/>
  <c r="CA201" i="46"/>
  <c r="CA179" i="46"/>
  <c r="BY179" i="46"/>
  <c r="BY182" i="46"/>
  <c r="BW182" i="46"/>
  <c r="BW204" i="46"/>
  <c r="BU204" i="46"/>
  <c r="BW203" i="46"/>
  <c r="BU203" i="46"/>
  <c r="BW202" i="46"/>
  <c r="BU202" i="46"/>
  <c r="BU201" i="46"/>
  <c r="BW200" i="46"/>
  <c r="BU200" i="46"/>
  <c r="BW199" i="46"/>
  <c r="BU199" i="46"/>
  <c r="BW198" i="46"/>
  <c r="BU198" i="46"/>
  <c r="BW197" i="46"/>
  <c r="BU197" i="46"/>
  <c r="BQ205" i="46"/>
  <c r="BS205" i="46"/>
  <c r="BW196" i="46"/>
  <c r="BU196" i="46"/>
  <c r="BW191" i="46"/>
  <c r="BU191" i="46"/>
  <c r="BW190" i="46"/>
  <c r="BU190" i="46"/>
  <c r="BW189" i="46"/>
  <c r="BU189" i="46"/>
  <c r="BW188" i="46"/>
  <c r="BU188" i="46"/>
  <c r="BU187" i="46"/>
  <c r="BQ192" i="46"/>
  <c r="BS192" i="46"/>
  <c r="BW186" i="46"/>
  <c r="BU186" i="46"/>
  <c r="BW174" i="46"/>
  <c r="BU174" i="46"/>
  <c r="BW173" i="46"/>
  <c r="BU173" i="46"/>
  <c r="BW172" i="46"/>
  <c r="BU172" i="46"/>
  <c r="BW171" i="46"/>
  <c r="BU171" i="46"/>
  <c r="BW170" i="46"/>
  <c r="BU170" i="46"/>
  <c r="BW169" i="46"/>
  <c r="BU169" i="46"/>
  <c r="BW168" i="46"/>
  <c r="BU168" i="46"/>
  <c r="BW167" i="46"/>
  <c r="BU167" i="46"/>
  <c r="BW166" i="46"/>
  <c r="BU166" i="46"/>
  <c r="BW165" i="46"/>
  <c r="BU165" i="46"/>
  <c r="BW164" i="46"/>
  <c r="BU164" i="46"/>
  <c r="BW163" i="46"/>
  <c r="BU163" i="46"/>
  <c r="BW162" i="46"/>
  <c r="BU162" i="46"/>
  <c r="BW161" i="46"/>
  <c r="BU161" i="46"/>
  <c r="BW160" i="46"/>
  <c r="BU160" i="46"/>
  <c r="BW159" i="46"/>
  <c r="BU159" i="46"/>
  <c r="BW158" i="46"/>
  <c r="BU158" i="46"/>
  <c r="BW157" i="46"/>
  <c r="BU157" i="46"/>
  <c r="BW156" i="46"/>
  <c r="BU156" i="46"/>
  <c r="BW155" i="46"/>
  <c r="BU155" i="46"/>
  <c r="BW154" i="46"/>
  <c r="BU154" i="46"/>
  <c r="BW153" i="46"/>
  <c r="BU153" i="46"/>
  <c r="BW152" i="46"/>
  <c r="BU152" i="46"/>
  <c r="BW151" i="46"/>
  <c r="BU151" i="46"/>
  <c r="BW150" i="46"/>
  <c r="BU150" i="46"/>
  <c r="BW149" i="46"/>
  <c r="BU149" i="46"/>
  <c r="BW148" i="46"/>
  <c r="BU148" i="46"/>
  <c r="BW147" i="46"/>
  <c r="BU147" i="46"/>
  <c r="BW146" i="46"/>
  <c r="BU146" i="46"/>
  <c r="BW145" i="46"/>
  <c r="BU145" i="46"/>
  <c r="BW144" i="46"/>
  <c r="BU144" i="46"/>
  <c r="BW143" i="46"/>
  <c r="BU143" i="46"/>
  <c r="BW142" i="46"/>
  <c r="BU142" i="46"/>
  <c r="BW141" i="46"/>
  <c r="BU141" i="46"/>
  <c r="BW140" i="46"/>
  <c r="BU140" i="46"/>
  <c r="BW139" i="46"/>
  <c r="BU139" i="46"/>
  <c r="BW138" i="46"/>
  <c r="BU138" i="46"/>
  <c r="BW137" i="46"/>
  <c r="BU137" i="46"/>
  <c r="BW136" i="46"/>
  <c r="BU136" i="46"/>
  <c r="BW135" i="46"/>
  <c r="BU135" i="46"/>
  <c r="BW134" i="46"/>
  <c r="BU134" i="46"/>
  <c r="BW133" i="46"/>
  <c r="BU133" i="46"/>
  <c r="CA132" i="46"/>
  <c r="BY132" i="46"/>
  <c r="KM132" i="46"/>
  <c r="BW131" i="46"/>
  <c r="BU131" i="46"/>
  <c r="BW130" i="46"/>
  <c r="BU130" i="46"/>
  <c r="BW129" i="46"/>
  <c r="BU129" i="46"/>
  <c r="BW128" i="46"/>
  <c r="BU128" i="46"/>
  <c r="BW127" i="46"/>
  <c r="BU127" i="46"/>
  <c r="BW126" i="46"/>
  <c r="BU126" i="46"/>
  <c r="BW125" i="46"/>
  <c r="BU125" i="46"/>
  <c r="BW124" i="46"/>
  <c r="BU124" i="46"/>
  <c r="BW123" i="46"/>
  <c r="BU123" i="46"/>
  <c r="BW122" i="46"/>
  <c r="BU122" i="46"/>
  <c r="BW121" i="46"/>
  <c r="BU121" i="46"/>
  <c r="BW120" i="46"/>
  <c r="BU120" i="46"/>
  <c r="BW119" i="46"/>
  <c r="BU119" i="46"/>
  <c r="BW118" i="46"/>
  <c r="BU118" i="46"/>
  <c r="BW117" i="46"/>
  <c r="BU117" i="46"/>
  <c r="BW116" i="46"/>
  <c r="BU116" i="46"/>
  <c r="BW115" i="46"/>
  <c r="BU115" i="46"/>
  <c r="BW114" i="46"/>
  <c r="BU114" i="46"/>
  <c r="BW113" i="46"/>
  <c r="BU113" i="46"/>
  <c r="BW112" i="46"/>
  <c r="BU112" i="46"/>
  <c r="BW111" i="46"/>
  <c r="BU111" i="46"/>
  <c r="BW110" i="46"/>
  <c r="BU110" i="46"/>
  <c r="CA109" i="46"/>
  <c r="BY109" i="46"/>
  <c r="KM109" i="46"/>
  <c r="BW108" i="46"/>
  <c r="BU108" i="46"/>
  <c r="BW107" i="46"/>
  <c r="BU107" i="46"/>
  <c r="BW106" i="46"/>
  <c r="BU106" i="46"/>
  <c r="CA105" i="46"/>
  <c r="BY105" i="46"/>
  <c r="KM105" i="46"/>
  <c r="BW104" i="46"/>
  <c r="BU104" i="46"/>
  <c r="BW103" i="46"/>
  <c r="BU103" i="46"/>
  <c r="BW102" i="46"/>
  <c r="BU102" i="46"/>
  <c r="BW101" i="46"/>
  <c r="BU101" i="46"/>
  <c r="BW100" i="46"/>
  <c r="BU100" i="46"/>
  <c r="BW99" i="46"/>
  <c r="BU99" i="46"/>
  <c r="BW98" i="46"/>
  <c r="BU98" i="46"/>
  <c r="BW97" i="46"/>
  <c r="BU97" i="46"/>
  <c r="BW96" i="46"/>
  <c r="BU96" i="46"/>
  <c r="BW95" i="46"/>
  <c r="BU95" i="46"/>
  <c r="BW94" i="46"/>
  <c r="BU94" i="46"/>
  <c r="BW93" i="46"/>
  <c r="BU93" i="46"/>
  <c r="BW92" i="46"/>
  <c r="BU92" i="46"/>
  <c r="BW91" i="46"/>
  <c r="BU91" i="46"/>
  <c r="BW90" i="46"/>
  <c r="BU90" i="46"/>
  <c r="CA89" i="46"/>
  <c r="BY89" i="46"/>
  <c r="KM89" i="46"/>
  <c r="BW88" i="46"/>
  <c r="BU88" i="46"/>
  <c r="BW87" i="46"/>
  <c r="BU87" i="46"/>
  <c r="BW86" i="46"/>
  <c r="BU86" i="46"/>
  <c r="CA85" i="46"/>
  <c r="BY85" i="46"/>
  <c r="KM85" i="46"/>
  <c r="BW84" i="46"/>
  <c r="BU84" i="46"/>
  <c r="CA83" i="46"/>
  <c r="BY83" i="46"/>
  <c r="KM83" i="46"/>
  <c r="BQ175" i="46"/>
  <c r="BS175" i="46"/>
  <c r="BW82" i="46"/>
  <c r="BU82" i="46"/>
  <c r="BW76" i="46"/>
  <c r="BU76" i="46"/>
  <c r="BW75" i="46"/>
  <c r="BU75" i="46"/>
  <c r="BW74" i="46"/>
  <c r="BU74" i="46"/>
  <c r="BW73" i="46"/>
  <c r="BU73" i="46"/>
  <c r="BQ78" i="46"/>
  <c r="BS78" i="46"/>
  <c r="BW72" i="46"/>
  <c r="BU72" i="46"/>
  <c r="BW65" i="46"/>
  <c r="BU65" i="46"/>
  <c r="BW64" i="46"/>
  <c r="BU64" i="46"/>
  <c r="BW63" i="46"/>
  <c r="BU63" i="46"/>
  <c r="BW62" i="46"/>
  <c r="BU62" i="46"/>
  <c r="BW61" i="46"/>
  <c r="BU61" i="46"/>
  <c r="BW60" i="46"/>
  <c r="BU60" i="46"/>
  <c r="BW57" i="46"/>
  <c r="BU57" i="46"/>
  <c r="BW56" i="46"/>
  <c r="BU56" i="46"/>
  <c r="BW55" i="46"/>
  <c r="BU55" i="46"/>
  <c r="BW54" i="46"/>
  <c r="BU54" i="46"/>
  <c r="BW53" i="46"/>
  <c r="BU53" i="46"/>
  <c r="BW52" i="46"/>
  <c r="BU52" i="46"/>
  <c r="BW51" i="46"/>
  <c r="BU51" i="46"/>
  <c r="BW50" i="46"/>
  <c r="BU50" i="46"/>
  <c r="BW49" i="46"/>
  <c r="BU49" i="46"/>
  <c r="BW48" i="46"/>
  <c r="BU48" i="46"/>
  <c r="BW47" i="46"/>
  <c r="BU47" i="46"/>
  <c r="BW46" i="46"/>
  <c r="BU46" i="46"/>
  <c r="BW45" i="46"/>
  <c r="BU45" i="46"/>
  <c r="BW44" i="46"/>
  <c r="BU44" i="46"/>
  <c r="BW43" i="46"/>
  <c r="BU43" i="46"/>
  <c r="BW42" i="46"/>
  <c r="BU42" i="46"/>
  <c r="BW41" i="46"/>
  <c r="BU41" i="46"/>
  <c r="BW40" i="46"/>
  <c r="BU40" i="46"/>
  <c r="BW39" i="46"/>
  <c r="BU39" i="46"/>
  <c r="BW38" i="46"/>
  <c r="BU38" i="46"/>
  <c r="BW37" i="46"/>
  <c r="BU37" i="46"/>
  <c r="BW36" i="46"/>
  <c r="BU36" i="46"/>
  <c r="BW33" i="46"/>
  <c r="BU33" i="46"/>
  <c r="BW32" i="46"/>
  <c r="BU32" i="46"/>
  <c r="BW31" i="46"/>
  <c r="BU31" i="46"/>
  <c r="BW28" i="46"/>
  <c r="BU28" i="46"/>
  <c r="BW27" i="46"/>
  <c r="BU27" i="46"/>
  <c r="BW26" i="46"/>
  <c r="BU26" i="46"/>
  <c r="BW25" i="46"/>
  <c r="BU25" i="46"/>
  <c r="BW24" i="46"/>
  <c r="BU24" i="46"/>
  <c r="BW23" i="46"/>
  <c r="BU23" i="46"/>
  <c r="BW22" i="46"/>
  <c r="BU22" i="46"/>
  <c r="BW21" i="46"/>
  <c r="BU21" i="46"/>
  <c r="BW20" i="46"/>
  <c r="BU20" i="46"/>
  <c r="BW19" i="46"/>
  <c r="BU19" i="46"/>
  <c r="BW18" i="46"/>
  <c r="BU18" i="46"/>
  <c r="BW17" i="46"/>
  <c r="BU17" i="46"/>
  <c r="BW16" i="46"/>
  <c r="BU16" i="46"/>
  <c r="BW15" i="46"/>
  <c r="BU15" i="46"/>
  <c r="BW14" i="46"/>
  <c r="BU14" i="46"/>
  <c r="BW13" i="46"/>
  <c r="BU13" i="46"/>
  <c r="BW12" i="46"/>
  <c r="BU12" i="46"/>
  <c r="BW11" i="46"/>
  <c r="BU11" i="46"/>
  <c r="BI211" i="46"/>
  <c r="BQ68" i="46"/>
  <c r="BS68" i="46"/>
  <c r="BS207" i="46"/>
  <c r="BW10" i="46"/>
  <c r="BU10" i="46"/>
  <c r="BO207" i="46"/>
  <c r="BM207" i="46"/>
  <c r="BM209" i="46"/>
  <c r="KO180" i="46"/>
  <c r="CI181" i="46"/>
  <c r="CG181" i="46"/>
  <c r="CA12" i="36"/>
  <c r="CE14" i="36"/>
  <c r="CA13" i="36"/>
  <c r="CA11" i="36"/>
  <c r="CI61" i="36"/>
  <c r="CM62" i="36"/>
  <c r="CQ60" i="36"/>
  <c r="CI53" i="36"/>
  <c r="CQ52" i="36"/>
  <c r="CQ43" i="36"/>
  <c r="CU44" i="36"/>
  <c r="CM45" i="36"/>
  <c r="CY75" i="36"/>
  <c r="CM71" i="36"/>
  <c r="CE69" i="36"/>
  <c r="DG70" i="36"/>
  <c r="CQ68" i="36"/>
  <c r="CU74" i="36"/>
  <c r="CI73" i="36"/>
  <c r="DS72" i="36"/>
  <c r="CY36" i="36"/>
  <c r="DG35" i="36"/>
  <c r="DG34" i="36"/>
  <c r="CQ33" i="36"/>
  <c r="CY26" i="36"/>
  <c r="CQ22" i="36"/>
  <c r="CM25" i="36"/>
  <c r="CU23" i="36"/>
  <c r="CM24" i="36"/>
  <c r="R17" i="8"/>
  <c r="CJ198" i="22"/>
  <c r="CJ197" i="22"/>
  <c r="CF80" i="36"/>
  <c r="DD16" i="36"/>
  <c r="EF85" i="36"/>
  <c r="EF84" i="36"/>
  <c r="CZ46" i="36"/>
  <c r="EF86" i="36"/>
  <c r="EJ78" i="36"/>
  <c r="EF82" i="36"/>
  <c r="EJ82" i="36"/>
  <c r="DH65" i="36"/>
  <c r="CZ57" i="36"/>
  <c r="DD54" i="36"/>
  <c r="DH49" i="36"/>
  <c r="DD40" i="36"/>
  <c r="CZ30" i="36"/>
  <c r="CV37" i="36"/>
  <c r="DH19" i="36"/>
  <c r="DH8" i="36"/>
  <c r="IY85" i="36"/>
  <c r="JC86" i="36"/>
  <c r="CE179" i="46"/>
  <c r="CC179" i="46"/>
  <c r="CC182" i="46"/>
  <c r="CA182" i="46"/>
  <c r="CJ1" i="46"/>
  <c r="CE180" i="46"/>
  <c r="CG180" i="46"/>
  <c r="CE187" i="46"/>
  <c r="CE201" i="46"/>
  <c r="F38" i="1"/>
  <c r="F36" i="48"/>
  <c r="G9" i="49"/>
  <c r="CM181" i="46"/>
  <c r="CK181" i="46"/>
  <c r="KN180" i="46"/>
  <c r="KO182" i="46"/>
  <c r="C14" i="1"/>
  <c r="BM211" i="46"/>
  <c r="BU68" i="46"/>
  <c r="BW68" i="46"/>
  <c r="CA10" i="46"/>
  <c r="BY10" i="46"/>
  <c r="KM10" i="46"/>
  <c r="BQ207" i="46"/>
  <c r="BQ209" i="46"/>
  <c r="CA11" i="46"/>
  <c r="BY11" i="46"/>
  <c r="KM11" i="46"/>
  <c r="CA12" i="46"/>
  <c r="BY12" i="46"/>
  <c r="KM12" i="46"/>
  <c r="CA13" i="46"/>
  <c r="BY13" i="46"/>
  <c r="KM13" i="46"/>
  <c r="CA14" i="46"/>
  <c r="BY14" i="46"/>
  <c r="KM14" i="46"/>
  <c r="CA15" i="46"/>
  <c r="BY15" i="46"/>
  <c r="KM15" i="46"/>
  <c r="CA16" i="46"/>
  <c r="BY16" i="46"/>
  <c r="KM16" i="46"/>
  <c r="CA17" i="46"/>
  <c r="BY17" i="46"/>
  <c r="KM17" i="46"/>
  <c r="CA18" i="46"/>
  <c r="BY18" i="46"/>
  <c r="KM18" i="46"/>
  <c r="CA19" i="46"/>
  <c r="BY19" i="46"/>
  <c r="KM19" i="46"/>
  <c r="CA20" i="46"/>
  <c r="BY20" i="46"/>
  <c r="KM20" i="46"/>
  <c r="CA21" i="46"/>
  <c r="BY21" i="46"/>
  <c r="KM21" i="46"/>
  <c r="CA22" i="46"/>
  <c r="BY22" i="46"/>
  <c r="KM22" i="46"/>
  <c r="CA23" i="46"/>
  <c r="BY23" i="46"/>
  <c r="KM23" i="46"/>
  <c r="CA24" i="46"/>
  <c r="BY24" i="46"/>
  <c r="KM24" i="46"/>
  <c r="CA25" i="46"/>
  <c r="BY25" i="46"/>
  <c r="KM25" i="46"/>
  <c r="CA26" i="46"/>
  <c r="BY26" i="46"/>
  <c r="KM26" i="46"/>
  <c r="CA27" i="46"/>
  <c r="BY27" i="46"/>
  <c r="KM27" i="46"/>
  <c r="CA28" i="46"/>
  <c r="BY28" i="46"/>
  <c r="KM28" i="46"/>
  <c r="CA31" i="46"/>
  <c r="BY31" i="46"/>
  <c r="KM31" i="46"/>
  <c r="CA32" i="46"/>
  <c r="BY32" i="46"/>
  <c r="KM32" i="46"/>
  <c r="CA33" i="46"/>
  <c r="BY33" i="46"/>
  <c r="KM33" i="46"/>
  <c r="CA36" i="46"/>
  <c r="BY36" i="46"/>
  <c r="KM36" i="46"/>
  <c r="CA37" i="46"/>
  <c r="BY37" i="46"/>
  <c r="KM37" i="46"/>
  <c r="CA38" i="46"/>
  <c r="BY38" i="46"/>
  <c r="KM38" i="46"/>
  <c r="CA39" i="46"/>
  <c r="BY39" i="46"/>
  <c r="KM39" i="46"/>
  <c r="CA40" i="46"/>
  <c r="BY40" i="46"/>
  <c r="KM40" i="46"/>
  <c r="CA41" i="46"/>
  <c r="BY41" i="46"/>
  <c r="KM41" i="46"/>
  <c r="CA42" i="46"/>
  <c r="BY42" i="46"/>
  <c r="KM42" i="46"/>
  <c r="CA43" i="46"/>
  <c r="BY43" i="46"/>
  <c r="KM43" i="46"/>
  <c r="CA44" i="46"/>
  <c r="BY44" i="46"/>
  <c r="KM44" i="46"/>
  <c r="CA45" i="46"/>
  <c r="BY45" i="46"/>
  <c r="KM45" i="46"/>
  <c r="CA46" i="46"/>
  <c r="BY46" i="46"/>
  <c r="KM46" i="46"/>
  <c r="CA47" i="46"/>
  <c r="BY47" i="46"/>
  <c r="KM47" i="46"/>
  <c r="CA48" i="46"/>
  <c r="BY48" i="46"/>
  <c r="KM48" i="46"/>
  <c r="CA49" i="46"/>
  <c r="BY49" i="46"/>
  <c r="KM49" i="46"/>
  <c r="CA50" i="46"/>
  <c r="BY50" i="46"/>
  <c r="KM50" i="46"/>
  <c r="CA51" i="46"/>
  <c r="BY51" i="46"/>
  <c r="KM51" i="46"/>
  <c r="CA52" i="46"/>
  <c r="BY52" i="46"/>
  <c r="KM52" i="46"/>
  <c r="CA53" i="46"/>
  <c r="BY53" i="46"/>
  <c r="KM53" i="46"/>
  <c r="CA54" i="46"/>
  <c r="BY54" i="46"/>
  <c r="KM54" i="46"/>
  <c r="CA55" i="46"/>
  <c r="BY55" i="46"/>
  <c r="KM55" i="46"/>
  <c r="CA56" i="46"/>
  <c r="BY56" i="46"/>
  <c r="KM56" i="46"/>
  <c r="CA57" i="46"/>
  <c r="BY57" i="46"/>
  <c r="KM57" i="46"/>
  <c r="CA60" i="46"/>
  <c r="BY60" i="46"/>
  <c r="KM60" i="46"/>
  <c r="CA61" i="46"/>
  <c r="BY61" i="46"/>
  <c r="KM61" i="46"/>
  <c r="CA62" i="46"/>
  <c r="BY62" i="46"/>
  <c r="CA63" i="46"/>
  <c r="BY63" i="46"/>
  <c r="KM63" i="46"/>
  <c r="CA64" i="46"/>
  <c r="BY64" i="46"/>
  <c r="KM64" i="46"/>
  <c r="CA65" i="46"/>
  <c r="BY65" i="46"/>
  <c r="KM65" i="46"/>
  <c r="BU78" i="46"/>
  <c r="BW78" i="46"/>
  <c r="CA72" i="46"/>
  <c r="BY72" i="46"/>
  <c r="KM72" i="46"/>
  <c r="CA73" i="46"/>
  <c r="BY73" i="46"/>
  <c r="KM73" i="46"/>
  <c r="CA74" i="46"/>
  <c r="BY74" i="46"/>
  <c r="KM74" i="46"/>
  <c r="CA75" i="46"/>
  <c r="BY75" i="46"/>
  <c r="KM75" i="46"/>
  <c r="CA76" i="46"/>
  <c r="BY76" i="46"/>
  <c r="KM76" i="46"/>
  <c r="BU175" i="46"/>
  <c r="BW175" i="46"/>
  <c r="CA82" i="46"/>
  <c r="BY82" i="46"/>
  <c r="KM82" i="46"/>
  <c r="CE83" i="46"/>
  <c r="CC83" i="46"/>
  <c r="KO83" i="46"/>
  <c r="KN83" i="46"/>
  <c r="CA84" i="46"/>
  <c r="BY84" i="46"/>
  <c r="KM84" i="46"/>
  <c r="CE85" i="46"/>
  <c r="CC85" i="46"/>
  <c r="KO85" i="46"/>
  <c r="KN85" i="46"/>
  <c r="CA86" i="46"/>
  <c r="BY86" i="46"/>
  <c r="KM86" i="46"/>
  <c r="CA87" i="46"/>
  <c r="BY87" i="46"/>
  <c r="KM87" i="46"/>
  <c r="CA88" i="46"/>
  <c r="BY88" i="46"/>
  <c r="KM88" i="46"/>
  <c r="CE89" i="46"/>
  <c r="CC89" i="46"/>
  <c r="KO89" i="46"/>
  <c r="KN89" i="46"/>
  <c r="CA90" i="46"/>
  <c r="BY90" i="46"/>
  <c r="KM90" i="46"/>
  <c r="CA91" i="46"/>
  <c r="BY91" i="46"/>
  <c r="KM91" i="46"/>
  <c r="CA92" i="46"/>
  <c r="BY92" i="46"/>
  <c r="KM92" i="46"/>
  <c r="CA93" i="46"/>
  <c r="BY93" i="46"/>
  <c r="KM93" i="46"/>
  <c r="CA94" i="46"/>
  <c r="BY94" i="46"/>
  <c r="KM94" i="46"/>
  <c r="CA95" i="46"/>
  <c r="BY95" i="46"/>
  <c r="KM95" i="46"/>
  <c r="CA96" i="46"/>
  <c r="BY96" i="46"/>
  <c r="KM96" i="46"/>
  <c r="CA97" i="46"/>
  <c r="BY97" i="46"/>
  <c r="KM97" i="46"/>
  <c r="CA98" i="46"/>
  <c r="BY98" i="46"/>
  <c r="KM98" i="46"/>
  <c r="CA99" i="46"/>
  <c r="BY99" i="46"/>
  <c r="KM99" i="46"/>
  <c r="CA100" i="46"/>
  <c r="BY100" i="46"/>
  <c r="KM100" i="46"/>
  <c r="CA101" i="46"/>
  <c r="BY101" i="46"/>
  <c r="KM101" i="46"/>
  <c r="CA102" i="46"/>
  <c r="BY102" i="46"/>
  <c r="KM102" i="46"/>
  <c r="CA103" i="46"/>
  <c r="BY103" i="46"/>
  <c r="KM103" i="46"/>
  <c r="CA104" i="46"/>
  <c r="BY104" i="46"/>
  <c r="KM104" i="46"/>
  <c r="CE105" i="46"/>
  <c r="CC105" i="46"/>
  <c r="KO105" i="46"/>
  <c r="KN105" i="46"/>
  <c r="CA106" i="46"/>
  <c r="BY106" i="46"/>
  <c r="KM106" i="46"/>
  <c r="CA107" i="46"/>
  <c r="BY107" i="46"/>
  <c r="KM107" i="46"/>
  <c r="CA108" i="46"/>
  <c r="BY108" i="46"/>
  <c r="KM108" i="46"/>
  <c r="CE109" i="46"/>
  <c r="CC109" i="46"/>
  <c r="KO109" i="46"/>
  <c r="KN109" i="46"/>
  <c r="CA110" i="46"/>
  <c r="BY110" i="46"/>
  <c r="KM110" i="46"/>
  <c r="CA111" i="46"/>
  <c r="BY111" i="46"/>
  <c r="KM111" i="46"/>
  <c r="CA112" i="46"/>
  <c r="BY112" i="46"/>
  <c r="KM112" i="46"/>
  <c r="CA113" i="46"/>
  <c r="BY113" i="46"/>
  <c r="KM113" i="46"/>
  <c r="CA114" i="46"/>
  <c r="BY114" i="46"/>
  <c r="KM114" i="46"/>
  <c r="CA115" i="46"/>
  <c r="BY115" i="46"/>
  <c r="KM115" i="46"/>
  <c r="CA116" i="46"/>
  <c r="BY116" i="46"/>
  <c r="KM116" i="46"/>
  <c r="CA117" i="46"/>
  <c r="BY117" i="46"/>
  <c r="KM117" i="46"/>
  <c r="CA118" i="46"/>
  <c r="BY118" i="46"/>
  <c r="KM118" i="46"/>
  <c r="CA119" i="46"/>
  <c r="BY119" i="46"/>
  <c r="KM119" i="46"/>
  <c r="CA120" i="46"/>
  <c r="BY120" i="46"/>
  <c r="KM120" i="46"/>
  <c r="CA121" i="46"/>
  <c r="BY121" i="46"/>
  <c r="KM121" i="46"/>
  <c r="CA122" i="46"/>
  <c r="BY122" i="46"/>
  <c r="KM122" i="46"/>
  <c r="CA123" i="46"/>
  <c r="BY123" i="46"/>
  <c r="KM123" i="46"/>
  <c r="CA124" i="46"/>
  <c r="BY124" i="46"/>
  <c r="KM124" i="46"/>
  <c r="CA125" i="46"/>
  <c r="BY125" i="46"/>
  <c r="KM125" i="46"/>
  <c r="CA126" i="46"/>
  <c r="BY126" i="46"/>
  <c r="KM126" i="46"/>
  <c r="CA127" i="46"/>
  <c r="BY127" i="46"/>
  <c r="KM127" i="46"/>
  <c r="CA128" i="46"/>
  <c r="BY128" i="46"/>
  <c r="KM128" i="46"/>
  <c r="CA129" i="46"/>
  <c r="BY129" i="46"/>
  <c r="KM129" i="46"/>
  <c r="CA130" i="46"/>
  <c r="BY130" i="46"/>
  <c r="KM130" i="46"/>
  <c r="CA131" i="46"/>
  <c r="BY131" i="46"/>
  <c r="KM131" i="46"/>
  <c r="CE132" i="46"/>
  <c r="CC132" i="46"/>
  <c r="KO132" i="46"/>
  <c r="KN132" i="46"/>
  <c r="CA133" i="46"/>
  <c r="BY133" i="46"/>
  <c r="KM133" i="46"/>
  <c r="CA134" i="46"/>
  <c r="BY134" i="46"/>
  <c r="KM134" i="46"/>
  <c r="CA135" i="46"/>
  <c r="BY135" i="46"/>
  <c r="KM135" i="46"/>
  <c r="CA136" i="46"/>
  <c r="BY136" i="46"/>
  <c r="KM136" i="46"/>
  <c r="CA137" i="46"/>
  <c r="BY137" i="46"/>
  <c r="KM137" i="46"/>
  <c r="CA138" i="46"/>
  <c r="BY138" i="46"/>
  <c r="KM138" i="46"/>
  <c r="CA139" i="46"/>
  <c r="BY139" i="46"/>
  <c r="KM139" i="46"/>
  <c r="CA140" i="46"/>
  <c r="BY140" i="46"/>
  <c r="KM140" i="46"/>
  <c r="CA141" i="46"/>
  <c r="BY141" i="46"/>
  <c r="KM141" i="46"/>
  <c r="CA142" i="46"/>
  <c r="BY142" i="46"/>
  <c r="KM142" i="46"/>
  <c r="CA143" i="46"/>
  <c r="BY143" i="46"/>
  <c r="KM143" i="46"/>
  <c r="CA144" i="46"/>
  <c r="BY144" i="46"/>
  <c r="KM144" i="46"/>
  <c r="CA145" i="46"/>
  <c r="BY145" i="46"/>
  <c r="KM145" i="46"/>
  <c r="CA146" i="46"/>
  <c r="BY146" i="46"/>
  <c r="KM146" i="46"/>
  <c r="CA147" i="46"/>
  <c r="BY147" i="46"/>
  <c r="KM147" i="46"/>
  <c r="CA148" i="46"/>
  <c r="BY148" i="46"/>
  <c r="KM148" i="46"/>
  <c r="CA149" i="46"/>
  <c r="BY149" i="46"/>
  <c r="KM149" i="46"/>
  <c r="CA150" i="46"/>
  <c r="BY150" i="46"/>
  <c r="KM150" i="46"/>
  <c r="CA151" i="46"/>
  <c r="BY151" i="46"/>
  <c r="KM151" i="46"/>
  <c r="CA152" i="46"/>
  <c r="BY152" i="46"/>
  <c r="KM152" i="46"/>
  <c r="CA153" i="46"/>
  <c r="BY153" i="46"/>
  <c r="KM153" i="46"/>
  <c r="CA154" i="46"/>
  <c r="BY154" i="46"/>
  <c r="KM154" i="46"/>
  <c r="CA155" i="46"/>
  <c r="BY155" i="46"/>
  <c r="KM155" i="46"/>
  <c r="CA156" i="46"/>
  <c r="BY156" i="46"/>
  <c r="KM156" i="46"/>
  <c r="CA157" i="46"/>
  <c r="BY157" i="46"/>
  <c r="KM157" i="46"/>
  <c r="CA158" i="46"/>
  <c r="BY158" i="46"/>
  <c r="KM158" i="46"/>
  <c r="CA159" i="46"/>
  <c r="BY159" i="46"/>
  <c r="KM159" i="46"/>
  <c r="CA160" i="46"/>
  <c r="BY160" i="46"/>
  <c r="KM160" i="46"/>
  <c r="CA161" i="46"/>
  <c r="BY161" i="46"/>
  <c r="KM161" i="46"/>
  <c r="CA162" i="46"/>
  <c r="BY162" i="46"/>
  <c r="KM162" i="46"/>
  <c r="CA163" i="46"/>
  <c r="BY163" i="46"/>
  <c r="KM163" i="46"/>
  <c r="CA164" i="46"/>
  <c r="BY164" i="46"/>
  <c r="KM164" i="46"/>
  <c r="CA165" i="46"/>
  <c r="BY165" i="46"/>
  <c r="KM165" i="46"/>
  <c r="CA166" i="46"/>
  <c r="BY166" i="46"/>
  <c r="KM166" i="46"/>
  <c r="CA167" i="46"/>
  <c r="BY167" i="46"/>
  <c r="KM167" i="46"/>
  <c r="CA168" i="46"/>
  <c r="BY168" i="46"/>
  <c r="KM168" i="46"/>
  <c r="CA169" i="46"/>
  <c r="BY169" i="46"/>
  <c r="KM169" i="46"/>
  <c r="CA170" i="46"/>
  <c r="BY170" i="46"/>
  <c r="KM170" i="46"/>
  <c r="CA171" i="46"/>
  <c r="BY171" i="46"/>
  <c r="KM171" i="46"/>
  <c r="CA172" i="46"/>
  <c r="BY172" i="46"/>
  <c r="KM172" i="46"/>
  <c r="CA173" i="46"/>
  <c r="BY173" i="46"/>
  <c r="KM173" i="46"/>
  <c r="CA174" i="46"/>
  <c r="BY174" i="46"/>
  <c r="KM174" i="46"/>
  <c r="BU192" i="46"/>
  <c r="BW192" i="46"/>
  <c r="CA186" i="46"/>
  <c r="BY186" i="46"/>
  <c r="KM186" i="46"/>
  <c r="BY187" i="46"/>
  <c r="KM187" i="46"/>
  <c r="CA188" i="46"/>
  <c r="BY188" i="46"/>
  <c r="KM188" i="46"/>
  <c r="CA189" i="46"/>
  <c r="BY189" i="46"/>
  <c r="KM189" i="46"/>
  <c r="CA190" i="46"/>
  <c r="BY190" i="46"/>
  <c r="KM190" i="46"/>
  <c r="CA191" i="46"/>
  <c r="BY191" i="46"/>
  <c r="KM191" i="46"/>
  <c r="BU205" i="46"/>
  <c r="BW205" i="46"/>
  <c r="CA196" i="46"/>
  <c r="BY196" i="46"/>
  <c r="KM196" i="46"/>
  <c r="CA197" i="46"/>
  <c r="BY197" i="46"/>
  <c r="KM197" i="46"/>
  <c r="CA198" i="46"/>
  <c r="BY198" i="46"/>
  <c r="KM198" i="46"/>
  <c r="CA199" i="46"/>
  <c r="BY199" i="46"/>
  <c r="KM199" i="46"/>
  <c r="CA200" i="46"/>
  <c r="BY200" i="46"/>
  <c r="KM200" i="46"/>
  <c r="BY201" i="46"/>
  <c r="KM201" i="46"/>
  <c r="CA202" i="46"/>
  <c r="BY202" i="46"/>
  <c r="KM202" i="46"/>
  <c r="CA203" i="46"/>
  <c r="BY203" i="46"/>
  <c r="KM203" i="46"/>
  <c r="CA204" i="46"/>
  <c r="BY204" i="46"/>
  <c r="KM204" i="46"/>
  <c r="CE12" i="36"/>
  <c r="CI14" i="36"/>
  <c r="CE13" i="36"/>
  <c r="CE11" i="36"/>
  <c r="CU60" i="36"/>
  <c r="CQ62" i="36"/>
  <c r="CM61" i="36"/>
  <c r="CU52" i="36"/>
  <c r="CM53" i="36"/>
  <c r="CQ45" i="36"/>
  <c r="CY44" i="36"/>
  <c r="CU43" i="36"/>
  <c r="CI69" i="36"/>
  <c r="CY74" i="36"/>
  <c r="CQ71" i="36"/>
  <c r="CU68" i="36"/>
  <c r="DC75" i="36"/>
  <c r="CM73" i="36"/>
  <c r="DW72" i="36"/>
  <c r="DK70" i="36"/>
  <c r="CU33" i="36"/>
  <c r="DK34" i="36"/>
  <c r="DK35" i="36"/>
  <c r="DC36" i="36"/>
  <c r="DC26" i="36"/>
  <c r="CQ24" i="36"/>
  <c r="CY23" i="36"/>
  <c r="CQ25" i="36"/>
  <c r="CU22" i="36"/>
  <c r="J63" i="42"/>
  <c r="T17" i="8"/>
  <c r="H11" i="49"/>
  <c r="H33" i="49"/>
  <c r="S17" i="8"/>
  <c r="CN197" i="22"/>
  <c r="CN198" i="22"/>
  <c r="CJ80" i="36"/>
  <c r="EJ86" i="36"/>
  <c r="EJ85" i="36"/>
  <c r="EN78" i="36"/>
  <c r="EN82" i="36"/>
  <c r="EJ84" i="36"/>
  <c r="EJ83" i="36"/>
  <c r="DL65" i="36"/>
  <c r="DD57" i="36"/>
  <c r="DH54" i="36"/>
  <c r="DL49" i="36"/>
  <c r="DH40" i="36"/>
  <c r="DD46" i="36"/>
  <c r="DD30" i="36"/>
  <c r="CZ37" i="36"/>
  <c r="DL19" i="36"/>
  <c r="DL8" i="36"/>
  <c r="DH16" i="36"/>
  <c r="JC85" i="36"/>
  <c r="JG86" i="36"/>
  <c r="CN1" i="46"/>
  <c r="CI180" i="46"/>
  <c r="CK180" i="46"/>
  <c r="CI187" i="46"/>
  <c r="CI201" i="46"/>
  <c r="CI179" i="46"/>
  <c r="CG179" i="46"/>
  <c r="CG182" i="46"/>
  <c r="CE182" i="46"/>
  <c r="CE204" i="46"/>
  <c r="CC204" i="46"/>
  <c r="KO204" i="46"/>
  <c r="KN204" i="46"/>
  <c r="CE203" i="46"/>
  <c r="CC203" i="46"/>
  <c r="KO203" i="46"/>
  <c r="KN203" i="46"/>
  <c r="CE202" i="46"/>
  <c r="CC202" i="46"/>
  <c r="KO202" i="46"/>
  <c r="KN202" i="46"/>
  <c r="CC201" i="46"/>
  <c r="KO201" i="46"/>
  <c r="KN201" i="46"/>
  <c r="CE200" i="46"/>
  <c r="CC200" i="46"/>
  <c r="KO200" i="46"/>
  <c r="KN200" i="46"/>
  <c r="CE199" i="46"/>
  <c r="CC199" i="46"/>
  <c r="KO199" i="46"/>
  <c r="KN199" i="46"/>
  <c r="CE198" i="46"/>
  <c r="CC198" i="46"/>
  <c r="KO198" i="46"/>
  <c r="KN198" i="46"/>
  <c r="CE197" i="46"/>
  <c r="CC197" i="46"/>
  <c r="KO197" i="46"/>
  <c r="KN197" i="46"/>
  <c r="KM205" i="46"/>
  <c r="BY205" i="46"/>
  <c r="CA205" i="46"/>
  <c r="CE196" i="46"/>
  <c r="CC196" i="46"/>
  <c r="CE191" i="46"/>
  <c r="CC191" i="46"/>
  <c r="KO191" i="46"/>
  <c r="KN191" i="46"/>
  <c r="CE190" i="46"/>
  <c r="CC190" i="46"/>
  <c r="KO190" i="46"/>
  <c r="KN190" i="46"/>
  <c r="CE189" i="46"/>
  <c r="CC189" i="46"/>
  <c r="KO189" i="46"/>
  <c r="KN189" i="46"/>
  <c r="CE188" i="46"/>
  <c r="CC188" i="46"/>
  <c r="KO188" i="46"/>
  <c r="KN188" i="46"/>
  <c r="CC187" i="46"/>
  <c r="KO187" i="46"/>
  <c r="KN187" i="46"/>
  <c r="KM192" i="46"/>
  <c r="BY192" i="46"/>
  <c r="CA192" i="46"/>
  <c r="CE186" i="46"/>
  <c r="CC186" i="46"/>
  <c r="CE174" i="46"/>
  <c r="CC174" i="46"/>
  <c r="KO174" i="46"/>
  <c r="KN174" i="46"/>
  <c r="CE173" i="46"/>
  <c r="CC173" i="46"/>
  <c r="KO173" i="46"/>
  <c r="KN173" i="46"/>
  <c r="CE172" i="46"/>
  <c r="CC172" i="46"/>
  <c r="KO172" i="46"/>
  <c r="KN172" i="46"/>
  <c r="CE171" i="46"/>
  <c r="CC171" i="46"/>
  <c r="KO171" i="46"/>
  <c r="KN171" i="46"/>
  <c r="CE170" i="46"/>
  <c r="CC170" i="46"/>
  <c r="KO170" i="46"/>
  <c r="KN170" i="46"/>
  <c r="CE169" i="46"/>
  <c r="CC169" i="46"/>
  <c r="KO169" i="46"/>
  <c r="KN169" i="46"/>
  <c r="CE168" i="46"/>
  <c r="CC168" i="46"/>
  <c r="KO168" i="46"/>
  <c r="KN168" i="46"/>
  <c r="CE167" i="46"/>
  <c r="CC167" i="46"/>
  <c r="KO167" i="46"/>
  <c r="KN167" i="46"/>
  <c r="CE166" i="46"/>
  <c r="CC166" i="46"/>
  <c r="KO166" i="46"/>
  <c r="KN166" i="46"/>
  <c r="CE165" i="46"/>
  <c r="CC165" i="46"/>
  <c r="KO165" i="46"/>
  <c r="KN165" i="46"/>
  <c r="CE164" i="46"/>
  <c r="CC164" i="46"/>
  <c r="KO164" i="46"/>
  <c r="KN164" i="46"/>
  <c r="CE163" i="46"/>
  <c r="CC163" i="46"/>
  <c r="KO163" i="46"/>
  <c r="KN163" i="46"/>
  <c r="CE162" i="46"/>
  <c r="CC162" i="46"/>
  <c r="KO162" i="46"/>
  <c r="KN162" i="46"/>
  <c r="CE161" i="46"/>
  <c r="CC161" i="46"/>
  <c r="KO161" i="46"/>
  <c r="KN161" i="46"/>
  <c r="CE160" i="46"/>
  <c r="CC160" i="46"/>
  <c r="KO160" i="46"/>
  <c r="KN160" i="46"/>
  <c r="CE159" i="46"/>
  <c r="CC159" i="46"/>
  <c r="KO159" i="46"/>
  <c r="KN159" i="46"/>
  <c r="CE158" i="46"/>
  <c r="CC158" i="46"/>
  <c r="KO158" i="46"/>
  <c r="KN158" i="46"/>
  <c r="CE157" i="46"/>
  <c r="CC157" i="46"/>
  <c r="KO157" i="46"/>
  <c r="KN157" i="46"/>
  <c r="CE156" i="46"/>
  <c r="CC156" i="46"/>
  <c r="KO156" i="46"/>
  <c r="KN156" i="46"/>
  <c r="CE155" i="46"/>
  <c r="CC155" i="46"/>
  <c r="KO155" i="46"/>
  <c r="KN155" i="46"/>
  <c r="CE154" i="46"/>
  <c r="CC154" i="46"/>
  <c r="KO154" i="46"/>
  <c r="KN154" i="46"/>
  <c r="CE153" i="46"/>
  <c r="CC153" i="46"/>
  <c r="KO153" i="46"/>
  <c r="KN153" i="46"/>
  <c r="CE152" i="46"/>
  <c r="CC152" i="46"/>
  <c r="KO152" i="46"/>
  <c r="KN152" i="46"/>
  <c r="CE151" i="46"/>
  <c r="CC151" i="46"/>
  <c r="KO151" i="46"/>
  <c r="KN151" i="46"/>
  <c r="CE150" i="46"/>
  <c r="CC150" i="46"/>
  <c r="KO150" i="46"/>
  <c r="KN150" i="46"/>
  <c r="CE149" i="46"/>
  <c r="CC149" i="46"/>
  <c r="KO149" i="46"/>
  <c r="KN149" i="46"/>
  <c r="CE148" i="46"/>
  <c r="CC148" i="46"/>
  <c r="KO148" i="46"/>
  <c r="KN148" i="46"/>
  <c r="CE147" i="46"/>
  <c r="CC147" i="46"/>
  <c r="KO147" i="46"/>
  <c r="KN147" i="46"/>
  <c r="CE146" i="46"/>
  <c r="CC146" i="46"/>
  <c r="KO146" i="46"/>
  <c r="KN146" i="46"/>
  <c r="CE145" i="46"/>
  <c r="CC145" i="46"/>
  <c r="KO145" i="46"/>
  <c r="KN145" i="46"/>
  <c r="CE144" i="46"/>
  <c r="CC144" i="46"/>
  <c r="KO144" i="46"/>
  <c r="KN144" i="46"/>
  <c r="CE143" i="46"/>
  <c r="CC143" i="46"/>
  <c r="KO143" i="46"/>
  <c r="KN143" i="46"/>
  <c r="CE142" i="46"/>
  <c r="CC142" i="46"/>
  <c r="KO142" i="46"/>
  <c r="KN142" i="46"/>
  <c r="CE141" i="46"/>
  <c r="CC141" i="46"/>
  <c r="KO141" i="46"/>
  <c r="KN141" i="46"/>
  <c r="CE140" i="46"/>
  <c r="CC140" i="46"/>
  <c r="KO140" i="46"/>
  <c r="KN140" i="46"/>
  <c r="CE139" i="46"/>
  <c r="CC139" i="46"/>
  <c r="KO139" i="46"/>
  <c r="KN139" i="46"/>
  <c r="CE138" i="46"/>
  <c r="CC138" i="46"/>
  <c r="KO138" i="46"/>
  <c r="KN138" i="46"/>
  <c r="CE137" i="46"/>
  <c r="CC137" i="46"/>
  <c r="KO137" i="46"/>
  <c r="KN137" i="46"/>
  <c r="CE136" i="46"/>
  <c r="CC136" i="46"/>
  <c r="KO136" i="46"/>
  <c r="KN136" i="46"/>
  <c r="CE135" i="46"/>
  <c r="CC135" i="46"/>
  <c r="KO135" i="46"/>
  <c r="KN135" i="46"/>
  <c r="CE134" i="46"/>
  <c r="CC134" i="46"/>
  <c r="KO134" i="46"/>
  <c r="KN134" i="46"/>
  <c r="CE133" i="46"/>
  <c r="CC133" i="46"/>
  <c r="KO133" i="46"/>
  <c r="KN133" i="46"/>
  <c r="CI132" i="46"/>
  <c r="CG132" i="46"/>
  <c r="CE131" i="46"/>
  <c r="CC131" i="46"/>
  <c r="KO131" i="46"/>
  <c r="KN131" i="46"/>
  <c r="CE130" i="46"/>
  <c r="CC130" i="46"/>
  <c r="KO130" i="46"/>
  <c r="KN130" i="46"/>
  <c r="CE129" i="46"/>
  <c r="CC129" i="46"/>
  <c r="KO129" i="46"/>
  <c r="KN129" i="46"/>
  <c r="CE128" i="46"/>
  <c r="CC128" i="46"/>
  <c r="KO128" i="46"/>
  <c r="KN128" i="46"/>
  <c r="CE127" i="46"/>
  <c r="CC127" i="46"/>
  <c r="KO127" i="46"/>
  <c r="KN127" i="46"/>
  <c r="CE126" i="46"/>
  <c r="CC126" i="46"/>
  <c r="KO126" i="46"/>
  <c r="KN126" i="46"/>
  <c r="CE125" i="46"/>
  <c r="CC125" i="46"/>
  <c r="KO125" i="46"/>
  <c r="KN125" i="46"/>
  <c r="CE124" i="46"/>
  <c r="CC124" i="46"/>
  <c r="KO124" i="46"/>
  <c r="KN124" i="46"/>
  <c r="CE123" i="46"/>
  <c r="CC123" i="46"/>
  <c r="KO123" i="46"/>
  <c r="KN123" i="46"/>
  <c r="CE122" i="46"/>
  <c r="CC122" i="46"/>
  <c r="KO122" i="46"/>
  <c r="KN122" i="46"/>
  <c r="CE121" i="46"/>
  <c r="CC121" i="46"/>
  <c r="KO121" i="46"/>
  <c r="KN121" i="46"/>
  <c r="CE120" i="46"/>
  <c r="CC120" i="46"/>
  <c r="KO120" i="46"/>
  <c r="KN120" i="46"/>
  <c r="CE119" i="46"/>
  <c r="CC119" i="46"/>
  <c r="KO119" i="46"/>
  <c r="KN119" i="46"/>
  <c r="CE118" i="46"/>
  <c r="CC118" i="46"/>
  <c r="KO118" i="46"/>
  <c r="KN118" i="46"/>
  <c r="CE117" i="46"/>
  <c r="CC117" i="46"/>
  <c r="KO117" i="46"/>
  <c r="KN117" i="46"/>
  <c r="CE116" i="46"/>
  <c r="CC116" i="46"/>
  <c r="KO116" i="46"/>
  <c r="KN116" i="46"/>
  <c r="CE115" i="46"/>
  <c r="CC115" i="46"/>
  <c r="KO115" i="46"/>
  <c r="KN115" i="46"/>
  <c r="CE114" i="46"/>
  <c r="CC114" i="46"/>
  <c r="KO114" i="46"/>
  <c r="KN114" i="46"/>
  <c r="CE113" i="46"/>
  <c r="CC113" i="46"/>
  <c r="KO113" i="46"/>
  <c r="KN113" i="46"/>
  <c r="CE112" i="46"/>
  <c r="CC112" i="46"/>
  <c r="KO112" i="46"/>
  <c r="KN112" i="46"/>
  <c r="CE111" i="46"/>
  <c r="CC111" i="46"/>
  <c r="KO111" i="46"/>
  <c r="KN111" i="46"/>
  <c r="CE110" i="46"/>
  <c r="CC110" i="46"/>
  <c r="KO110" i="46"/>
  <c r="KN110" i="46"/>
  <c r="CI109" i="46"/>
  <c r="CG109" i="46"/>
  <c r="CE108" i="46"/>
  <c r="CC108" i="46"/>
  <c r="KO108" i="46"/>
  <c r="KN108" i="46"/>
  <c r="CE107" i="46"/>
  <c r="CC107" i="46"/>
  <c r="KO107" i="46"/>
  <c r="KN107" i="46"/>
  <c r="CE106" i="46"/>
  <c r="CC106" i="46"/>
  <c r="KO106" i="46"/>
  <c r="KN106" i="46"/>
  <c r="CI105" i="46"/>
  <c r="CG105" i="46"/>
  <c r="CE104" i="46"/>
  <c r="CC104" i="46"/>
  <c r="KO104" i="46"/>
  <c r="KN104" i="46"/>
  <c r="CE103" i="46"/>
  <c r="CC103" i="46"/>
  <c r="KO103" i="46"/>
  <c r="KN103" i="46"/>
  <c r="CE102" i="46"/>
  <c r="CC102" i="46"/>
  <c r="KO102" i="46"/>
  <c r="KN102" i="46"/>
  <c r="CE101" i="46"/>
  <c r="CC101" i="46"/>
  <c r="KO101" i="46"/>
  <c r="KN101" i="46"/>
  <c r="CE100" i="46"/>
  <c r="CC100" i="46"/>
  <c r="KO100" i="46"/>
  <c r="KN100" i="46"/>
  <c r="CE99" i="46"/>
  <c r="CC99" i="46"/>
  <c r="KO99" i="46"/>
  <c r="KN99" i="46"/>
  <c r="CE98" i="46"/>
  <c r="CC98" i="46"/>
  <c r="KO98" i="46"/>
  <c r="KN98" i="46"/>
  <c r="CE97" i="46"/>
  <c r="CC97" i="46"/>
  <c r="KO97" i="46"/>
  <c r="KN97" i="46"/>
  <c r="CE96" i="46"/>
  <c r="CC96" i="46"/>
  <c r="KO96" i="46"/>
  <c r="KN96" i="46"/>
  <c r="CE95" i="46"/>
  <c r="CC95" i="46"/>
  <c r="KO95" i="46"/>
  <c r="KN95" i="46"/>
  <c r="CE94" i="46"/>
  <c r="CC94" i="46"/>
  <c r="KO94" i="46"/>
  <c r="KN94" i="46"/>
  <c r="CE93" i="46"/>
  <c r="CC93" i="46"/>
  <c r="KO93" i="46"/>
  <c r="KN93" i="46"/>
  <c r="CE92" i="46"/>
  <c r="CC92" i="46"/>
  <c r="KO92" i="46"/>
  <c r="KN92" i="46"/>
  <c r="CE91" i="46"/>
  <c r="CC91" i="46"/>
  <c r="KO91" i="46"/>
  <c r="KN91" i="46"/>
  <c r="CE90" i="46"/>
  <c r="CC90" i="46"/>
  <c r="KO90" i="46"/>
  <c r="KN90" i="46"/>
  <c r="CI89" i="46"/>
  <c r="CG89" i="46"/>
  <c r="CE88" i="46"/>
  <c r="CC88" i="46"/>
  <c r="KO88" i="46"/>
  <c r="KN88" i="46"/>
  <c r="CE87" i="46"/>
  <c r="CC87" i="46"/>
  <c r="KO87" i="46"/>
  <c r="KN87" i="46"/>
  <c r="CE86" i="46"/>
  <c r="CC86" i="46"/>
  <c r="KO86" i="46"/>
  <c r="KN86" i="46"/>
  <c r="CI85" i="46"/>
  <c r="CG85" i="46"/>
  <c r="CE84" i="46"/>
  <c r="CC84" i="46"/>
  <c r="KO84" i="46"/>
  <c r="KN84" i="46"/>
  <c r="CI83" i="46"/>
  <c r="CG83" i="46"/>
  <c r="KM175" i="46"/>
  <c r="BY175" i="46"/>
  <c r="CA175" i="46"/>
  <c r="CE82" i="46"/>
  <c r="CC82" i="46"/>
  <c r="CE76" i="46"/>
  <c r="CC76" i="46"/>
  <c r="KO76" i="46"/>
  <c r="KN76" i="46"/>
  <c r="CE75" i="46"/>
  <c r="CC75" i="46"/>
  <c r="KO75" i="46"/>
  <c r="KN75" i="46"/>
  <c r="CE74" i="46"/>
  <c r="CC74" i="46"/>
  <c r="KO74" i="46"/>
  <c r="KN74" i="46"/>
  <c r="CE73" i="46"/>
  <c r="CC73" i="46"/>
  <c r="KO73" i="46"/>
  <c r="KN73" i="46"/>
  <c r="KM78" i="46"/>
  <c r="BY78" i="46"/>
  <c r="CA78" i="46"/>
  <c r="CE72" i="46"/>
  <c r="CC72" i="46"/>
  <c r="CE65" i="46"/>
  <c r="CC65" i="46"/>
  <c r="KO65" i="46"/>
  <c r="KN65" i="46"/>
  <c r="CE64" i="46"/>
  <c r="CC64" i="46"/>
  <c r="KO64" i="46"/>
  <c r="KN64" i="46"/>
  <c r="CE63" i="46"/>
  <c r="CC63" i="46"/>
  <c r="KO63" i="46"/>
  <c r="KN63" i="46"/>
  <c r="CE62" i="46"/>
  <c r="CC62" i="46"/>
  <c r="CE61" i="46"/>
  <c r="CC61" i="46"/>
  <c r="KO61" i="46"/>
  <c r="KN61" i="46"/>
  <c r="CE60" i="46"/>
  <c r="CC60" i="46"/>
  <c r="KO60" i="46"/>
  <c r="KN60" i="46"/>
  <c r="CE57" i="46"/>
  <c r="CC57" i="46"/>
  <c r="KO57" i="46"/>
  <c r="KN57" i="46"/>
  <c r="CE56" i="46"/>
  <c r="CC56" i="46"/>
  <c r="KO56" i="46"/>
  <c r="KN56" i="46"/>
  <c r="CE55" i="46"/>
  <c r="CC55" i="46"/>
  <c r="KO55" i="46"/>
  <c r="KN55" i="46"/>
  <c r="CE54" i="46"/>
  <c r="CC54" i="46"/>
  <c r="KO54" i="46"/>
  <c r="KN54" i="46"/>
  <c r="CE53" i="46"/>
  <c r="CC53" i="46"/>
  <c r="KO53" i="46"/>
  <c r="KN53" i="46"/>
  <c r="CE52" i="46"/>
  <c r="CC52" i="46"/>
  <c r="KO52" i="46"/>
  <c r="KN52" i="46"/>
  <c r="CE51" i="46"/>
  <c r="CC51" i="46"/>
  <c r="KO51" i="46"/>
  <c r="KN51" i="46"/>
  <c r="CE50" i="46"/>
  <c r="CC50" i="46"/>
  <c r="KO50" i="46"/>
  <c r="KN50" i="46"/>
  <c r="CE49" i="46"/>
  <c r="CC49" i="46"/>
  <c r="KO49" i="46"/>
  <c r="KN49" i="46"/>
  <c r="CE48" i="46"/>
  <c r="CC48" i="46"/>
  <c r="KO48" i="46"/>
  <c r="KN48" i="46"/>
  <c r="CE47" i="46"/>
  <c r="CC47" i="46"/>
  <c r="KO47" i="46"/>
  <c r="KN47" i="46"/>
  <c r="CE46" i="46"/>
  <c r="CC46" i="46"/>
  <c r="KO46" i="46"/>
  <c r="KN46" i="46"/>
  <c r="CE45" i="46"/>
  <c r="CC45" i="46"/>
  <c r="KO45" i="46"/>
  <c r="KN45" i="46"/>
  <c r="CE44" i="46"/>
  <c r="CC44" i="46"/>
  <c r="KO44" i="46"/>
  <c r="KN44" i="46"/>
  <c r="CE43" i="46"/>
  <c r="CC43" i="46"/>
  <c r="KO43" i="46"/>
  <c r="KN43" i="46"/>
  <c r="CE42" i="46"/>
  <c r="CC42" i="46"/>
  <c r="KO42" i="46"/>
  <c r="KN42" i="46"/>
  <c r="CE41" i="46"/>
  <c r="CC41" i="46"/>
  <c r="KO41" i="46"/>
  <c r="KN41" i="46"/>
  <c r="CE40" i="46"/>
  <c r="CC40" i="46"/>
  <c r="KO40" i="46"/>
  <c r="KN40" i="46"/>
  <c r="CE39" i="46"/>
  <c r="CC39" i="46"/>
  <c r="KO39" i="46"/>
  <c r="KN39" i="46"/>
  <c r="CE38" i="46"/>
  <c r="CC38" i="46"/>
  <c r="KO38" i="46"/>
  <c r="KN38" i="46"/>
  <c r="CE37" i="46"/>
  <c r="CC37" i="46"/>
  <c r="KO37" i="46"/>
  <c r="KN37" i="46"/>
  <c r="CE36" i="46"/>
  <c r="CC36" i="46"/>
  <c r="KO36" i="46"/>
  <c r="KN36" i="46"/>
  <c r="CE33" i="46"/>
  <c r="CC33" i="46"/>
  <c r="KO33" i="46"/>
  <c r="KN33" i="46"/>
  <c r="CE32" i="46"/>
  <c r="CC32" i="46"/>
  <c r="KO32" i="46"/>
  <c r="KN32" i="46"/>
  <c r="CE31" i="46"/>
  <c r="CC31" i="46"/>
  <c r="KO31" i="46"/>
  <c r="KN31" i="46"/>
  <c r="CE28" i="46"/>
  <c r="CC28" i="46"/>
  <c r="KO28" i="46"/>
  <c r="KN28" i="46"/>
  <c r="CE27" i="46"/>
  <c r="CC27" i="46"/>
  <c r="KO27" i="46"/>
  <c r="KN27" i="46"/>
  <c r="CE26" i="46"/>
  <c r="CC26" i="46"/>
  <c r="KO26" i="46"/>
  <c r="KN26" i="46"/>
  <c r="CE25" i="46"/>
  <c r="CC25" i="46"/>
  <c r="KO25" i="46"/>
  <c r="KN25" i="46"/>
  <c r="CE24" i="46"/>
  <c r="CC24" i="46"/>
  <c r="KO24" i="46"/>
  <c r="KN24" i="46"/>
  <c r="CE23" i="46"/>
  <c r="CC23" i="46"/>
  <c r="KO23" i="46"/>
  <c r="KN23" i="46"/>
  <c r="CE22" i="46"/>
  <c r="CC22" i="46"/>
  <c r="KO22" i="46"/>
  <c r="KN22" i="46"/>
  <c r="CE21" i="46"/>
  <c r="CC21" i="46"/>
  <c r="KO21" i="46"/>
  <c r="KN21" i="46"/>
  <c r="CE20" i="46"/>
  <c r="CC20" i="46"/>
  <c r="KO20" i="46"/>
  <c r="KN20" i="46"/>
  <c r="CE19" i="46"/>
  <c r="CC19" i="46"/>
  <c r="KO19" i="46"/>
  <c r="KN19" i="46"/>
  <c r="CE18" i="46"/>
  <c r="CC18" i="46"/>
  <c r="KO18" i="46"/>
  <c r="KN18" i="46"/>
  <c r="CE17" i="46"/>
  <c r="CC17" i="46"/>
  <c r="KO17" i="46"/>
  <c r="KN17" i="46"/>
  <c r="CE16" i="46"/>
  <c r="CC16" i="46"/>
  <c r="KO16" i="46"/>
  <c r="KN16" i="46"/>
  <c r="CE15" i="46"/>
  <c r="CC15" i="46"/>
  <c r="KO15" i="46"/>
  <c r="KN15" i="46"/>
  <c r="CE14" i="46"/>
  <c r="CC14" i="46"/>
  <c r="KO14" i="46"/>
  <c r="KN14" i="46"/>
  <c r="CE13" i="46"/>
  <c r="CC13" i="46"/>
  <c r="KO13" i="46"/>
  <c r="KN13" i="46"/>
  <c r="CE12" i="46"/>
  <c r="CC12" i="46"/>
  <c r="KO12" i="46"/>
  <c r="KN12" i="46"/>
  <c r="CE11" i="46"/>
  <c r="CC11" i="46"/>
  <c r="KO11" i="46"/>
  <c r="KN11" i="46"/>
  <c r="BQ211" i="46"/>
  <c r="KM68" i="46"/>
  <c r="BY68" i="46"/>
  <c r="CA68" i="46"/>
  <c r="CA207" i="46"/>
  <c r="CE10" i="46"/>
  <c r="CC10" i="46"/>
  <c r="BW207" i="46"/>
  <c r="BU207" i="46"/>
  <c r="BU209" i="46"/>
  <c r="CQ181" i="46"/>
  <c r="CO181" i="46"/>
  <c r="CI12" i="36"/>
  <c r="CM14" i="36"/>
  <c r="CI13" i="36"/>
  <c r="CI11" i="36"/>
  <c r="CQ61" i="36"/>
  <c r="CU62" i="36"/>
  <c r="CY60" i="36"/>
  <c r="CQ53" i="36"/>
  <c r="CY52" i="36"/>
  <c r="CY43" i="36"/>
  <c r="CU45" i="36"/>
  <c r="DC44" i="36"/>
  <c r="CQ73" i="36"/>
  <c r="CU71" i="36"/>
  <c r="DC74" i="36"/>
  <c r="EA72" i="36"/>
  <c r="CY68" i="36"/>
  <c r="DG75" i="36"/>
  <c r="DO70" i="36"/>
  <c r="CM69" i="36"/>
  <c r="DG36" i="36"/>
  <c r="DO35" i="36"/>
  <c r="DO34" i="36"/>
  <c r="CY33" i="36"/>
  <c r="DG26" i="36"/>
  <c r="CY22" i="36"/>
  <c r="CU25" i="36"/>
  <c r="DC23" i="36"/>
  <c r="CU24" i="36"/>
  <c r="U17" i="8"/>
  <c r="G36" i="48"/>
  <c r="H9" i="49"/>
  <c r="D63" i="42"/>
  <c r="DH46" i="36"/>
  <c r="DL16" i="36"/>
  <c r="CR198" i="22"/>
  <c r="CR197" i="22"/>
  <c r="CN80" i="36"/>
  <c r="DD37" i="36"/>
  <c r="EN84" i="36"/>
  <c r="EN86" i="36"/>
  <c r="ER78" i="36"/>
  <c r="EN83" i="36"/>
  <c r="EN85" i="36"/>
  <c r="DP65" i="36"/>
  <c r="DH57" i="36"/>
  <c r="DL54" i="36"/>
  <c r="DP49" i="36"/>
  <c r="DL40" i="36"/>
  <c r="DH30" i="36"/>
  <c r="DP19" i="36"/>
  <c r="DP8" i="36"/>
  <c r="JK86" i="36"/>
  <c r="JO86" i="36"/>
  <c r="JS86" i="36"/>
  <c r="JW86" i="36"/>
  <c r="KA86" i="36"/>
  <c r="KE86" i="36"/>
  <c r="JG85" i="36"/>
  <c r="D7" i="32"/>
  <c r="KX65" i="36"/>
  <c r="KX78" i="36"/>
  <c r="KX57" i="36"/>
  <c r="KX49" i="36"/>
  <c r="KX40" i="36"/>
  <c r="KX30" i="36"/>
  <c r="KX19" i="36"/>
  <c r="KX8" i="36"/>
  <c r="KT65" i="36"/>
  <c r="KT78" i="36"/>
  <c r="KT57" i="36"/>
  <c r="KT49" i="36"/>
  <c r="KT40" i="36"/>
  <c r="KT30" i="36"/>
  <c r="KT19" i="36"/>
  <c r="KT8" i="36"/>
  <c r="KP65" i="36"/>
  <c r="KP78" i="36"/>
  <c r="KP57" i="36"/>
  <c r="KP49" i="36"/>
  <c r="KP40" i="36"/>
  <c r="KP30" i="36"/>
  <c r="KP19" i="36"/>
  <c r="KP8" i="36"/>
  <c r="KL65" i="36"/>
  <c r="KL78" i="36"/>
  <c r="KL57" i="36"/>
  <c r="KL49" i="36"/>
  <c r="KL40" i="36"/>
  <c r="KL30" i="36"/>
  <c r="KL19" i="36"/>
  <c r="KL8" i="36"/>
  <c r="KH65" i="36"/>
  <c r="KH78" i="36"/>
  <c r="KH57" i="36"/>
  <c r="KH49" i="36"/>
  <c r="KH40" i="36"/>
  <c r="KH30" i="36"/>
  <c r="KH19" i="36"/>
  <c r="KH8" i="36"/>
  <c r="D84" i="36"/>
  <c r="B84" i="36"/>
  <c r="D83" i="36"/>
  <c r="B83" i="36"/>
  <c r="D82" i="36"/>
  <c r="B82" i="36"/>
  <c r="D81" i="36"/>
  <c r="B81" i="36"/>
  <c r="D80" i="36"/>
  <c r="B80" i="36"/>
  <c r="C79" i="36"/>
  <c r="JJ78" i="36"/>
  <c r="JN78" i="36"/>
  <c r="JR78" i="36"/>
  <c r="JV78" i="36"/>
  <c r="JZ78" i="36"/>
  <c r="KD78" i="36"/>
  <c r="B69" i="36"/>
  <c r="B68" i="36"/>
  <c r="B67" i="36"/>
  <c r="C66" i="36"/>
  <c r="JF65" i="36"/>
  <c r="JJ65" i="36"/>
  <c r="JV65" i="36"/>
  <c r="JZ65" i="36"/>
  <c r="KD65" i="36"/>
  <c r="B62" i="36"/>
  <c r="D62" i="36"/>
  <c r="B61" i="36"/>
  <c r="B60" i="36"/>
  <c r="B59" i="36"/>
  <c r="C58" i="36"/>
  <c r="JF57" i="36"/>
  <c r="JJ57" i="36"/>
  <c r="JN57" i="36"/>
  <c r="JR57" i="36"/>
  <c r="JV57" i="36"/>
  <c r="JZ57" i="36"/>
  <c r="KD57" i="36"/>
  <c r="D52" i="36"/>
  <c r="B52" i="36"/>
  <c r="B53" i="36"/>
  <c r="B54" i="36"/>
  <c r="D51" i="36"/>
  <c r="B51" i="36"/>
  <c r="C50" i="36"/>
  <c r="D43" i="36"/>
  <c r="D44" i="36"/>
  <c r="D45" i="36"/>
  <c r="D46" i="36"/>
  <c r="B43" i="36"/>
  <c r="B44" i="36"/>
  <c r="B45" i="36"/>
  <c r="B46" i="36"/>
  <c r="D42" i="36"/>
  <c r="B42" i="36"/>
  <c r="C41" i="36"/>
  <c r="D33" i="36"/>
  <c r="D34" i="36"/>
  <c r="D35" i="36"/>
  <c r="B33" i="36"/>
  <c r="B34" i="36"/>
  <c r="B35" i="36"/>
  <c r="D32" i="36"/>
  <c r="B32" i="36"/>
  <c r="C31" i="36"/>
  <c r="D22" i="36"/>
  <c r="D23" i="36"/>
  <c r="B22" i="36"/>
  <c r="B23" i="36"/>
  <c r="D21" i="36"/>
  <c r="B21" i="36"/>
  <c r="C20" i="36"/>
  <c r="D12" i="36"/>
  <c r="D13" i="36"/>
  <c r="D14" i="36"/>
  <c r="D10" i="36"/>
  <c r="B11" i="36"/>
  <c r="B12" i="36"/>
  <c r="B13" i="36"/>
  <c r="B14" i="36"/>
  <c r="B10" i="36"/>
  <c r="C9" i="36"/>
  <c r="JF49" i="36"/>
  <c r="JJ49" i="36"/>
  <c r="JN49" i="36"/>
  <c r="JR49" i="36"/>
  <c r="JV49" i="36"/>
  <c r="JZ49" i="36"/>
  <c r="KD49" i="36"/>
  <c r="JF40" i="36"/>
  <c r="JJ40" i="36"/>
  <c r="JN40" i="36"/>
  <c r="JR40" i="36"/>
  <c r="JV40" i="36"/>
  <c r="JZ40" i="36"/>
  <c r="KD40" i="36"/>
  <c r="JJ19" i="36"/>
  <c r="JN19" i="36"/>
  <c r="JR19" i="36"/>
  <c r="JV19" i="36"/>
  <c r="JZ19" i="36"/>
  <c r="KD19" i="36"/>
  <c r="JJ8" i="36"/>
  <c r="AD8" i="36"/>
  <c r="AH8" i="36"/>
  <c r="L4" i="36"/>
  <c r="P4" i="36"/>
  <c r="T4" i="36"/>
  <c r="X4" i="36"/>
  <c r="AB4" i="36"/>
  <c r="AF4" i="36"/>
  <c r="AJ4" i="36"/>
  <c r="AN4" i="36"/>
  <c r="AR4" i="36"/>
  <c r="AV4" i="36"/>
  <c r="AZ4" i="36"/>
  <c r="BD4" i="36"/>
  <c r="BH4" i="36"/>
  <c r="BL4" i="36"/>
  <c r="BP4" i="36"/>
  <c r="BT4" i="36"/>
  <c r="BX4" i="36"/>
  <c r="CB4" i="36"/>
  <c r="CF4" i="36"/>
  <c r="CJ4" i="36"/>
  <c r="CN4" i="36"/>
  <c r="CR4" i="36"/>
  <c r="CV4" i="36"/>
  <c r="CZ4" i="36"/>
  <c r="DD4" i="36"/>
  <c r="DH4" i="36"/>
  <c r="DL4" i="36"/>
  <c r="DP4" i="36"/>
  <c r="DT4" i="36"/>
  <c r="DX4" i="36"/>
  <c r="EB4" i="36"/>
  <c r="EF4" i="36"/>
  <c r="EJ4" i="36"/>
  <c r="EN4" i="36"/>
  <c r="ER4" i="36"/>
  <c r="EV4" i="36"/>
  <c r="EZ4" i="36"/>
  <c r="FD4" i="36"/>
  <c r="FH4" i="36"/>
  <c r="FL4" i="36"/>
  <c r="FP4" i="36"/>
  <c r="FT4" i="36"/>
  <c r="FX4" i="36"/>
  <c r="GB4" i="36"/>
  <c r="GF4" i="36"/>
  <c r="GJ4" i="36"/>
  <c r="GN4" i="36"/>
  <c r="GR4" i="36"/>
  <c r="GV4" i="36"/>
  <c r="GZ4" i="36"/>
  <c r="HD4" i="36"/>
  <c r="HH4" i="36"/>
  <c r="HL4" i="36"/>
  <c r="HP4" i="36"/>
  <c r="HT4" i="36"/>
  <c r="HX4" i="36"/>
  <c r="IB4" i="36"/>
  <c r="IF4" i="36"/>
  <c r="IJ4" i="36"/>
  <c r="IN4" i="36"/>
  <c r="IR4" i="36"/>
  <c r="IV4" i="36"/>
  <c r="IZ4" i="36"/>
  <c r="JD4" i="36"/>
  <c r="JH4" i="36"/>
  <c r="JL4" i="36"/>
  <c r="JP4" i="36"/>
  <c r="JT4" i="36"/>
  <c r="JX4" i="36"/>
  <c r="KB4" i="36"/>
  <c r="KF4" i="36"/>
  <c r="B11" i="26"/>
  <c r="B12" i="26"/>
  <c r="B13" i="26"/>
  <c r="B14" i="26"/>
  <c r="B15" i="26"/>
  <c r="B16" i="26"/>
  <c r="B17" i="26"/>
  <c r="B10" i="26"/>
  <c r="D11" i="26"/>
  <c r="D12" i="26"/>
  <c r="D13" i="26"/>
  <c r="D14" i="26"/>
  <c r="D15" i="26"/>
  <c r="D16" i="26"/>
  <c r="D17" i="26"/>
  <c r="D10" i="26"/>
  <c r="C9" i="26"/>
  <c r="W179" i="22"/>
  <c r="G192" i="22"/>
  <c r="H74" i="22"/>
  <c r="LB44" i="35"/>
  <c r="LB35" i="35"/>
  <c r="LB26" i="35"/>
  <c r="LB17" i="35"/>
  <c r="LB8" i="35"/>
  <c r="JF44" i="35"/>
  <c r="JF35" i="35"/>
  <c r="JF26" i="35"/>
  <c r="JF17" i="35"/>
  <c r="JF8" i="35"/>
  <c r="JB44" i="35"/>
  <c r="JB35" i="35"/>
  <c r="JB26" i="35"/>
  <c r="JB17" i="35"/>
  <c r="JB8" i="35"/>
  <c r="HF44" i="35"/>
  <c r="HF35" i="35"/>
  <c r="HF26" i="35"/>
  <c r="HF17" i="35"/>
  <c r="HF8" i="35"/>
  <c r="HB44" i="35"/>
  <c r="HB35" i="35"/>
  <c r="HB26" i="35"/>
  <c r="HB17" i="35"/>
  <c r="HB8" i="35"/>
  <c r="FF44" i="35"/>
  <c r="FF35" i="35"/>
  <c r="FF26" i="35"/>
  <c r="FF17" i="35"/>
  <c r="FF8" i="35"/>
  <c r="FB44" i="35"/>
  <c r="FB35" i="35"/>
  <c r="FB26" i="35"/>
  <c r="FB17" i="35"/>
  <c r="FB8" i="35"/>
  <c r="DF44" i="35"/>
  <c r="DF35" i="35"/>
  <c r="DF26" i="35"/>
  <c r="DF17" i="35"/>
  <c r="DF8" i="35"/>
  <c r="DB44" i="35"/>
  <c r="DB35" i="35"/>
  <c r="DB26" i="35"/>
  <c r="DB17" i="35"/>
  <c r="DB8" i="35"/>
  <c r="BF44" i="35"/>
  <c r="BF35" i="35"/>
  <c r="BF26" i="35"/>
  <c r="BF17" i="35"/>
  <c r="BF8" i="35"/>
  <c r="J8" i="35"/>
  <c r="BH4" i="35"/>
  <c r="AZ4" i="35"/>
  <c r="AV4" i="35"/>
  <c r="AR4" i="35"/>
  <c r="J44" i="35"/>
  <c r="J35" i="35"/>
  <c r="J26" i="35"/>
  <c r="J17" i="35"/>
  <c r="G50" i="35"/>
  <c r="G49" i="35"/>
  <c r="G48" i="35"/>
  <c r="G47" i="35"/>
  <c r="G46" i="35"/>
  <c r="F50" i="35"/>
  <c r="F49" i="35"/>
  <c r="F48" i="35"/>
  <c r="F47" i="35"/>
  <c r="F46" i="35"/>
  <c r="G41" i="35"/>
  <c r="G40" i="35"/>
  <c r="G39" i="35"/>
  <c r="G38" i="35"/>
  <c r="G37" i="35"/>
  <c r="F41" i="35"/>
  <c r="F40" i="35"/>
  <c r="F39" i="35"/>
  <c r="F38" i="35"/>
  <c r="F37" i="35"/>
  <c r="G32" i="35"/>
  <c r="G31" i="35"/>
  <c r="G30" i="35"/>
  <c r="G29" i="35"/>
  <c r="G28" i="35"/>
  <c r="F32" i="35"/>
  <c r="F31" i="35"/>
  <c r="F30" i="35"/>
  <c r="F29" i="35"/>
  <c r="F28" i="35"/>
  <c r="G23" i="35"/>
  <c r="G22" i="35"/>
  <c r="G21" i="35"/>
  <c r="G20" i="35"/>
  <c r="G19" i="35"/>
  <c r="F23" i="35"/>
  <c r="F22" i="35"/>
  <c r="F21" i="35"/>
  <c r="F20" i="35"/>
  <c r="F19" i="35"/>
  <c r="G14" i="35"/>
  <c r="G13" i="35"/>
  <c r="G12" i="35"/>
  <c r="G11" i="35"/>
  <c r="G10" i="35"/>
  <c r="F14" i="35"/>
  <c r="F13" i="35"/>
  <c r="F12" i="35"/>
  <c r="F11" i="35"/>
  <c r="F10" i="35"/>
  <c r="U14" i="34"/>
  <c r="S14" i="34"/>
  <c r="Q14" i="34"/>
  <c r="O14" i="34"/>
  <c r="M14" i="34"/>
  <c r="E5" i="34"/>
  <c r="F5" i="35"/>
  <c r="G3" i="35"/>
  <c r="F5" i="30"/>
  <c r="M49" i="34"/>
  <c r="K49" i="34"/>
  <c r="K47" i="34"/>
  <c r="K41" i="34"/>
  <c r="K40" i="34"/>
  <c r="K39" i="34"/>
  <c r="K38" i="34"/>
  <c r="M41" i="34"/>
  <c r="M40" i="34"/>
  <c r="M39" i="34"/>
  <c r="O41" i="34"/>
  <c r="O40" i="34"/>
  <c r="O39" i="34"/>
  <c r="Q41" i="34"/>
  <c r="Q40" i="34"/>
  <c r="Q39" i="34"/>
  <c r="Q38" i="34"/>
  <c r="S41" i="34"/>
  <c r="S40" i="34"/>
  <c r="S39" i="34"/>
  <c r="S38" i="34"/>
  <c r="U41" i="34"/>
  <c r="U40" i="34"/>
  <c r="U39" i="34"/>
  <c r="U38" i="34"/>
  <c r="U32" i="34"/>
  <c r="U31" i="34"/>
  <c r="U30" i="34"/>
  <c r="S32" i="34"/>
  <c r="S31" i="34"/>
  <c r="S30" i="34"/>
  <c r="S29" i="34"/>
  <c r="Q32" i="34"/>
  <c r="Q30" i="34"/>
  <c r="O32" i="34"/>
  <c r="O31" i="34"/>
  <c r="O30" i="34"/>
  <c r="M32" i="34"/>
  <c r="M31" i="34"/>
  <c r="K32" i="34"/>
  <c r="K31" i="34"/>
  <c r="K30" i="34"/>
  <c r="K29" i="34"/>
  <c r="U22" i="34"/>
  <c r="U21" i="34"/>
  <c r="S21" i="34"/>
  <c r="S23" i="34"/>
  <c r="Q23" i="34"/>
  <c r="Q22" i="34"/>
  <c r="Q21" i="34"/>
  <c r="O23" i="34"/>
  <c r="O22" i="34"/>
  <c r="M22" i="34"/>
  <c r="M21" i="34"/>
  <c r="M20" i="34"/>
  <c r="K23" i="34"/>
  <c r="K22" i="34"/>
  <c r="K21" i="34"/>
  <c r="K20" i="34"/>
  <c r="K14" i="34"/>
  <c r="U13" i="34"/>
  <c r="S13" i="34"/>
  <c r="Q13" i="34"/>
  <c r="O13" i="34"/>
  <c r="M13" i="34"/>
  <c r="K13" i="34"/>
  <c r="U12" i="34"/>
  <c r="S12" i="34"/>
  <c r="Q12" i="34"/>
  <c r="O12" i="34"/>
  <c r="M12" i="34"/>
  <c r="K12" i="34"/>
  <c r="U11" i="34"/>
  <c r="S11" i="34"/>
  <c r="Q11" i="34"/>
  <c r="O11" i="34"/>
  <c r="M11" i="34"/>
  <c r="K11" i="34"/>
  <c r="U50" i="34"/>
  <c r="S50" i="34"/>
  <c r="Q50" i="34"/>
  <c r="O50" i="34"/>
  <c r="M50" i="34"/>
  <c r="K50" i="34"/>
  <c r="U49" i="34"/>
  <c r="S49" i="34"/>
  <c r="Q49" i="34"/>
  <c r="O49" i="34"/>
  <c r="U48" i="34"/>
  <c r="S48" i="34"/>
  <c r="Q48" i="34"/>
  <c r="O48" i="34"/>
  <c r="M48" i="34"/>
  <c r="K48" i="34"/>
  <c r="U47" i="34"/>
  <c r="S47" i="34"/>
  <c r="Q47" i="34"/>
  <c r="O47" i="34"/>
  <c r="M47" i="34"/>
  <c r="O38" i="34"/>
  <c r="M38" i="34"/>
  <c r="Q31" i="34"/>
  <c r="M30" i="34"/>
  <c r="U29" i="34"/>
  <c r="Q29" i="34"/>
  <c r="O29" i="34"/>
  <c r="M29" i="34"/>
  <c r="U23" i="34"/>
  <c r="M23" i="34"/>
  <c r="S22" i="34"/>
  <c r="O21" i="34"/>
  <c r="U20" i="34"/>
  <c r="S20" i="34"/>
  <c r="Q20" i="34"/>
  <c r="O20" i="34"/>
  <c r="AP44" i="35"/>
  <c r="AT44" i="35"/>
  <c r="AX44" i="35"/>
  <c r="AP35" i="35"/>
  <c r="AT35" i="35"/>
  <c r="AX35" i="35"/>
  <c r="AP26" i="35"/>
  <c r="AT26" i="35"/>
  <c r="AX26" i="35"/>
  <c r="AP17" i="35"/>
  <c r="AT17" i="35"/>
  <c r="AX17" i="35"/>
  <c r="AP8" i="35"/>
  <c r="AT8" i="35"/>
  <c r="AX8" i="35"/>
  <c r="D50" i="35"/>
  <c r="D49" i="35"/>
  <c r="D48" i="35"/>
  <c r="D47" i="35"/>
  <c r="D46" i="35"/>
  <c r="C45" i="35"/>
  <c r="JN44" i="35"/>
  <c r="JR44" i="35"/>
  <c r="JV44" i="35"/>
  <c r="JZ44" i="35"/>
  <c r="KD44" i="35"/>
  <c r="KH44" i="35"/>
  <c r="KL44" i="35"/>
  <c r="KP44" i="35"/>
  <c r="KT44" i="35"/>
  <c r="KX44" i="35"/>
  <c r="HN44" i="35"/>
  <c r="HR44" i="35"/>
  <c r="HV44" i="35"/>
  <c r="HZ44" i="35"/>
  <c r="ID44" i="35"/>
  <c r="IH44" i="35"/>
  <c r="IL44" i="35"/>
  <c r="IP44" i="35"/>
  <c r="IT44" i="35"/>
  <c r="IX44" i="35"/>
  <c r="FN44" i="35"/>
  <c r="FR44" i="35"/>
  <c r="FV44" i="35"/>
  <c r="FZ44" i="35"/>
  <c r="GD44" i="35"/>
  <c r="GH44" i="35"/>
  <c r="GL44" i="35"/>
  <c r="GP44" i="35"/>
  <c r="GT44" i="35"/>
  <c r="GX44" i="35"/>
  <c r="DN44" i="35"/>
  <c r="DR44" i="35"/>
  <c r="DV44" i="35"/>
  <c r="DZ44" i="35"/>
  <c r="ED44" i="35"/>
  <c r="EH44" i="35"/>
  <c r="EL44" i="35"/>
  <c r="EP44" i="35"/>
  <c r="ET44" i="35"/>
  <c r="EX44" i="35"/>
  <c r="DC44" i="35"/>
  <c r="BN44" i="35"/>
  <c r="BR44" i="35"/>
  <c r="BV44" i="35"/>
  <c r="BZ44" i="35"/>
  <c r="CD44" i="35"/>
  <c r="CH44" i="35"/>
  <c r="CL44" i="35"/>
  <c r="CP44" i="35"/>
  <c r="CT44" i="35"/>
  <c r="CX44" i="35"/>
  <c r="R44" i="35"/>
  <c r="V44" i="35"/>
  <c r="Z44" i="35"/>
  <c r="AD44" i="35"/>
  <c r="AH44" i="35"/>
  <c r="AL44" i="35"/>
  <c r="K44" i="35"/>
  <c r="D41" i="35"/>
  <c r="D40" i="35"/>
  <c r="D39" i="35"/>
  <c r="D38" i="35"/>
  <c r="D37" i="35"/>
  <c r="C36" i="35"/>
  <c r="JN35" i="35"/>
  <c r="JR35" i="35"/>
  <c r="JV35" i="35"/>
  <c r="JZ35" i="35"/>
  <c r="KD35" i="35"/>
  <c r="KH35" i="35"/>
  <c r="KL35" i="35"/>
  <c r="KP35" i="35"/>
  <c r="KT35" i="35"/>
  <c r="KX35" i="35"/>
  <c r="HN35" i="35"/>
  <c r="HR35" i="35"/>
  <c r="HV35" i="35"/>
  <c r="HZ35" i="35"/>
  <c r="ID35" i="35"/>
  <c r="IH35" i="35"/>
  <c r="IL35" i="35"/>
  <c r="IP35" i="35"/>
  <c r="IT35" i="35"/>
  <c r="IX35" i="35"/>
  <c r="FN35" i="35"/>
  <c r="FR35" i="35"/>
  <c r="FV35" i="35"/>
  <c r="FZ35" i="35"/>
  <c r="GD35" i="35"/>
  <c r="GH35" i="35"/>
  <c r="GL35" i="35"/>
  <c r="GP35" i="35"/>
  <c r="GT35" i="35"/>
  <c r="GX35" i="35"/>
  <c r="DN35" i="35"/>
  <c r="DR35" i="35"/>
  <c r="DV35" i="35"/>
  <c r="DZ35" i="35"/>
  <c r="ED35" i="35"/>
  <c r="EH35" i="35"/>
  <c r="EL35" i="35"/>
  <c r="EP35" i="35"/>
  <c r="ET35" i="35"/>
  <c r="EX35" i="35"/>
  <c r="DC35" i="35"/>
  <c r="BN35" i="35"/>
  <c r="BR35" i="35"/>
  <c r="BV35" i="35"/>
  <c r="BZ35" i="35"/>
  <c r="CD35" i="35"/>
  <c r="CH35" i="35"/>
  <c r="CL35" i="35"/>
  <c r="CP35" i="35"/>
  <c r="CT35" i="35"/>
  <c r="CX35" i="35"/>
  <c r="R35" i="35"/>
  <c r="V35" i="35"/>
  <c r="Z35" i="35"/>
  <c r="AD35" i="35"/>
  <c r="AH35" i="35"/>
  <c r="AL35" i="35"/>
  <c r="K35" i="35"/>
  <c r="D32" i="35"/>
  <c r="D31" i="35"/>
  <c r="D30" i="35"/>
  <c r="D29" i="35"/>
  <c r="D28" i="35"/>
  <c r="C27" i="35"/>
  <c r="JN26" i="35"/>
  <c r="JR26" i="35"/>
  <c r="JV26" i="35"/>
  <c r="JZ26" i="35"/>
  <c r="KD26" i="35"/>
  <c r="KH26" i="35"/>
  <c r="KL26" i="35"/>
  <c r="KP26" i="35"/>
  <c r="KT26" i="35"/>
  <c r="KX26" i="35"/>
  <c r="HN26" i="35"/>
  <c r="HR26" i="35"/>
  <c r="HV26" i="35"/>
  <c r="HZ26" i="35"/>
  <c r="ID26" i="35"/>
  <c r="IH26" i="35"/>
  <c r="IL26" i="35"/>
  <c r="IP26" i="35"/>
  <c r="IT26" i="35"/>
  <c r="IX26" i="35"/>
  <c r="FN26" i="35"/>
  <c r="FR26" i="35"/>
  <c r="FV26" i="35"/>
  <c r="FZ26" i="35"/>
  <c r="GD26" i="35"/>
  <c r="GH26" i="35"/>
  <c r="GL26" i="35"/>
  <c r="GP26" i="35"/>
  <c r="GT26" i="35"/>
  <c r="GX26" i="35"/>
  <c r="DN26" i="35"/>
  <c r="DR26" i="35"/>
  <c r="DV26" i="35"/>
  <c r="DZ26" i="35"/>
  <c r="ED26" i="35"/>
  <c r="EH26" i="35"/>
  <c r="EL26" i="35"/>
  <c r="EP26" i="35"/>
  <c r="ET26" i="35"/>
  <c r="EX26" i="35"/>
  <c r="DC26" i="35"/>
  <c r="BN26" i="35"/>
  <c r="BR26" i="35"/>
  <c r="BV26" i="35"/>
  <c r="BZ26" i="35"/>
  <c r="CD26" i="35"/>
  <c r="CH26" i="35"/>
  <c r="CL26" i="35"/>
  <c r="CP26" i="35"/>
  <c r="CT26" i="35"/>
  <c r="CX26" i="35"/>
  <c r="R26" i="35"/>
  <c r="V26" i="35"/>
  <c r="Z26" i="35"/>
  <c r="AD26" i="35"/>
  <c r="AH26" i="35"/>
  <c r="AL26" i="35"/>
  <c r="K26" i="35"/>
  <c r="D23" i="35"/>
  <c r="D22" i="35"/>
  <c r="D21" i="35"/>
  <c r="D20" i="35"/>
  <c r="D19" i="35"/>
  <c r="C18" i="35"/>
  <c r="JN17" i="35"/>
  <c r="JR17" i="35"/>
  <c r="JV17" i="35"/>
  <c r="JZ17" i="35"/>
  <c r="KD17" i="35"/>
  <c r="KH17" i="35"/>
  <c r="KL17" i="35"/>
  <c r="KP17" i="35"/>
  <c r="KT17" i="35"/>
  <c r="KX17" i="35"/>
  <c r="HN17" i="35"/>
  <c r="HR17" i="35"/>
  <c r="HV17" i="35"/>
  <c r="HZ17" i="35"/>
  <c r="ID17" i="35"/>
  <c r="IH17" i="35"/>
  <c r="IL17" i="35"/>
  <c r="IP17" i="35"/>
  <c r="IT17" i="35"/>
  <c r="IX17" i="35"/>
  <c r="FN17" i="35"/>
  <c r="FR17" i="35"/>
  <c r="FV17" i="35"/>
  <c r="FZ17" i="35"/>
  <c r="GD17" i="35"/>
  <c r="GH17" i="35"/>
  <c r="GL17" i="35"/>
  <c r="GP17" i="35"/>
  <c r="GT17" i="35"/>
  <c r="GX17" i="35"/>
  <c r="DN17" i="35"/>
  <c r="DR17" i="35"/>
  <c r="DV17" i="35"/>
  <c r="DZ17" i="35"/>
  <c r="ED17" i="35"/>
  <c r="EH17" i="35"/>
  <c r="EL17" i="35"/>
  <c r="EP17" i="35"/>
  <c r="ET17" i="35"/>
  <c r="EX17" i="35"/>
  <c r="DC17" i="35"/>
  <c r="BN17" i="35"/>
  <c r="BR17" i="35"/>
  <c r="BV17" i="35"/>
  <c r="BZ17" i="35"/>
  <c r="CD17" i="35"/>
  <c r="CH17" i="35"/>
  <c r="CL17" i="35"/>
  <c r="CP17" i="35"/>
  <c r="CT17" i="35"/>
  <c r="CX17" i="35"/>
  <c r="R17" i="35"/>
  <c r="V17" i="35"/>
  <c r="Z17" i="35"/>
  <c r="AD17" i="35"/>
  <c r="AH17" i="35"/>
  <c r="AL17" i="35"/>
  <c r="K17" i="35"/>
  <c r="D14" i="35"/>
  <c r="D13" i="35"/>
  <c r="D12" i="35"/>
  <c r="D11" i="35"/>
  <c r="D10" i="35"/>
  <c r="C9" i="35"/>
  <c r="JN8" i="35"/>
  <c r="JR8" i="35"/>
  <c r="JV8" i="35"/>
  <c r="JZ8" i="35"/>
  <c r="KD8" i="35"/>
  <c r="KH8" i="35"/>
  <c r="KL8" i="35"/>
  <c r="KP8" i="35"/>
  <c r="KT8" i="35"/>
  <c r="KX8" i="35"/>
  <c r="HN8" i="35"/>
  <c r="HR8" i="35"/>
  <c r="HV8" i="35"/>
  <c r="HZ8" i="35"/>
  <c r="ID8" i="35"/>
  <c r="IH8" i="35"/>
  <c r="IL8" i="35"/>
  <c r="IP8" i="35"/>
  <c r="IT8" i="35"/>
  <c r="IX8" i="35"/>
  <c r="FN8" i="35"/>
  <c r="FR8" i="35"/>
  <c r="FV8" i="35"/>
  <c r="FZ8" i="35"/>
  <c r="GD8" i="35"/>
  <c r="GH8" i="35"/>
  <c r="GL8" i="35"/>
  <c r="GP8" i="35"/>
  <c r="GT8" i="35"/>
  <c r="GX8" i="35"/>
  <c r="DN8" i="35"/>
  <c r="DR8" i="35"/>
  <c r="DV8" i="35"/>
  <c r="DZ8" i="35"/>
  <c r="ED8" i="35"/>
  <c r="EH8" i="35"/>
  <c r="EL8" i="35"/>
  <c r="EP8" i="35"/>
  <c r="ET8" i="35"/>
  <c r="EX8" i="35"/>
  <c r="BN8" i="35"/>
  <c r="BR8" i="35"/>
  <c r="BV8" i="35"/>
  <c r="BZ8" i="35"/>
  <c r="CD8" i="35"/>
  <c r="CH8" i="35"/>
  <c r="CL8" i="35"/>
  <c r="CP8" i="35"/>
  <c r="CT8" i="35"/>
  <c r="CX8" i="35"/>
  <c r="R8" i="35"/>
  <c r="V8" i="35"/>
  <c r="Z8" i="35"/>
  <c r="AD8" i="35"/>
  <c r="AH8" i="35"/>
  <c r="AL8" i="35"/>
  <c r="L4" i="35"/>
  <c r="P4" i="35"/>
  <c r="T4" i="35"/>
  <c r="X4" i="35"/>
  <c r="AB4" i="35"/>
  <c r="AF4" i="35"/>
  <c r="AJ4" i="35"/>
  <c r="AN4" i="35"/>
  <c r="BL4" i="35"/>
  <c r="BP4" i="35"/>
  <c r="BT4" i="35"/>
  <c r="BX4" i="35"/>
  <c r="CB4" i="35"/>
  <c r="CF4" i="35"/>
  <c r="CJ4" i="35"/>
  <c r="CN4" i="35"/>
  <c r="CR4" i="35"/>
  <c r="CV4" i="35"/>
  <c r="CZ4" i="35"/>
  <c r="DH4" i="35"/>
  <c r="DL4" i="35"/>
  <c r="DP4" i="35"/>
  <c r="DT4" i="35"/>
  <c r="DX4" i="35"/>
  <c r="EB4" i="35"/>
  <c r="EF4" i="35"/>
  <c r="EJ4" i="35"/>
  <c r="EN4" i="35"/>
  <c r="ER4" i="35"/>
  <c r="EV4" i="35"/>
  <c r="EZ4" i="35"/>
  <c r="FH4" i="35"/>
  <c r="FL4" i="35"/>
  <c r="FP4" i="35"/>
  <c r="FT4" i="35"/>
  <c r="FX4" i="35"/>
  <c r="GB4" i="35"/>
  <c r="GF4" i="35"/>
  <c r="GJ4" i="35"/>
  <c r="GN4" i="35"/>
  <c r="GR4" i="35"/>
  <c r="GV4" i="35"/>
  <c r="GZ4" i="35"/>
  <c r="HH4" i="35"/>
  <c r="HL4" i="35"/>
  <c r="HP4" i="35"/>
  <c r="HT4" i="35"/>
  <c r="HX4" i="35"/>
  <c r="IB4" i="35"/>
  <c r="IF4" i="35"/>
  <c r="IJ4" i="35"/>
  <c r="IN4" i="35"/>
  <c r="IR4" i="35"/>
  <c r="IV4" i="35"/>
  <c r="IZ4" i="35"/>
  <c r="JH4" i="35"/>
  <c r="JL4" i="35"/>
  <c r="JP4" i="35"/>
  <c r="JT4" i="35"/>
  <c r="JX4" i="35"/>
  <c r="KB4" i="35"/>
  <c r="KF4" i="35"/>
  <c r="KJ4" i="35"/>
  <c r="KN4" i="35"/>
  <c r="KR4" i="35"/>
  <c r="KV4" i="35"/>
  <c r="KZ4" i="35"/>
  <c r="II184" i="22"/>
  <c r="IM184" i="22"/>
  <c r="IQ184" i="22"/>
  <c r="IU184" i="22"/>
  <c r="IY184" i="22"/>
  <c r="JC184" i="22"/>
  <c r="JG184" i="22"/>
  <c r="JK184" i="22"/>
  <c r="II177" i="22"/>
  <c r="IM177" i="22"/>
  <c r="IQ177" i="22"/>
  <c r="IU177" i="22"/>
  <c r="IY177" i="22"/>
  <c r="JC177" i="22"/>
  <c r="JG177" i="22"/>
  <c r="JK177" i="22"/>
  <c r="II8" i="22"/>
  <c r="IM8" i="22"/>
  <c r="IQ8" i="22"/>
  <c r="IU8" i="22"/>
  <c r="IY8" i="22"/>
  <c r="JC8" i="22"/>
  <c r="JG8" i="22"/>
  <c r="JK8" i="22"/>
  <c r="JW8" i="22"/>
  <c r="KA8" i="22"/>
  <c r="KE8" i="22"/>
  <c r="GM184" i="22"/>
  <c r="GY184" i="22"/>
  <c r="HC184" i="22"/>
  <c r="HG184" i="22"/>
  <c r="HK184" i="22"/>
  <c r="HO184" i="22"/>
  <c r="HS184" i="22"/>
  <c r="HW184" i="22"/>
  <c r="GM177" i="22"/>
  <c r="GY177" i="22"/>
  <c r="HC177" i="22"/>
  <c r="HG177" i="22"/>
  <c r="HK177" i="22"/>
  <c r="HO177" i="22"/>
  <c r="HS177" i="22"/>
  <c r="HW177" i="22"/>
  <c r="GM8" i="22"/>
  <c r="GY8" i="22"/>
  <c r="HC8" i="22"/>
  <c r="HG8" i="22"/>
  <c r="HK8" i="22"/>
  <c r="HO8" i="22"/>
  <c r="EQ184" i="22"/>
  <c r="FC184" i="22"/>
  <c r="FG184" i="22"/>
  <c r="FK184" i="22"/>
  <c r="FO184" i="22"/>
  <c r="FS184" i="22"/>
  <c r="FW184" i="22"/>
  <c r="GA184" i="22"/>
  <c r="EQ177" i="22"/>
  <c r="FC177" i="22"/>
  <c r="FG177" i="22"/>
  <c r="FK177" i="22"/>
  <c r="FO177" i="22"/>
  <c r="FS177" i="22"/>
  <c r="FW177" i="22"/>
  <c r="GA177" i="22"/>
  <c r="EQ8" i="22"/>
  <c r="CU8" i="22"/>
  <c r="CU184" i="22"/>
  <c r="DG184" i="22"/>
  <c r="DK184" i="22"/>
  <c r="DO184" i="22"/>
  <c r="DS184" i="22"/>
  <c r="DW184" i="22"/>
  <c r="EA184" i="22"/>
  <c r="EE184" i="22"/>
  <c r="CU177" i="22"/>
  <c r="DG177" i="22"/>
  <c r="DK177" i="22"/>
  <c r="DO177" i="22"/>
  <c r="DS177" i="22"/>
  <c r="DW177" i="22"/>
  <c r="EA177" i="22"/>
  <c r="EE177" i="22"/>
  <c r="AY184" i="22"/>
  <c r="BK184" i="22"/>
  <c r="BO184" i="22"/>
  <c r="BS184" i="22"/>
  <c r="S184" i="22"/>
  <c r="S177" i="22"/>
  <c r="S80" i="22"/>
  <c r="AA70" i="22"/>
  <c r="AY177" i="22"/>
  <c r="K184" i="22"/>
  <c r="K177" i="22"/>
  <c r="L80" i="22"/>
  <c r="L174" i="22"/>
  <c r="L70" i="22"/>
  <c r="O8" i="22"/>
  <c r="H10" i="22"/>
  <c r="L10" i="22"/>
  <c r="M10" i="22"/>
  <c r="E10" i="22"/>
  <c r="H189" i="22"/>
  <c r="H188" i="22"/>
  <c r="H187" i="22"/>
  <c r="H186" i="22"/>
  <c r="H180" i="22"/>
  <c r="H179" i="22"/>
  <c r="H76" i="22"/>
  <c r="L76" i="22"/>
  <c r="P76" i="22"/>
  <c r="T76" i="22"/>
  <c r="H75" i="22"/>
  <c r="L75" i="22"/>
  <c r="P75" i="22"/>
  <c r="T75" i="22"/>
  <c r="H73" i="22"/>
  <c r="L73" i="22"/>
  <c r="P73" i="22"/>
  <c r="T73" i="22"/>
  <c r="H72" i="22"/>
  <c r="L72" i="22"/>
  <c r="P72" i="22"/>
  <c r="E189" i="22"/>
  <c r="E188" i="22"/>
  <c r="E187" i="22"/>
  <c r="E186" i="22"/>
  <c r="C185" i="22"/>
  <c r="E180" i="22"/>
  <c r="E179" i="22"/>
  <c r="C178" i="22"/>
  <c r="C81" i="22"/>
  <c r="E76" i="22"/>
  <c r="E75" i="22"/>
  <c r="E74" i="22"/>
  <c r="E73" i="22"/>
  <c r="E72" i="22"/>
  <c r="C71" i="22"/>
  <c r="C9" i="22"/>
  <c r="AW159" i="26"/>
  <c r="AU156" i="26"/>
  <c r="AU155" i="26"/>
  <c r="AU154" i="26"/>
  <c r="AU153" i="26"/>
  <c r="AU152" i="26"/>
  <c r="AU151" i="26"/>
  <c r="AU87" i="26"/>
  <c r="BM62" i="26"/>
  <c r="BI62" i="26"/>
  <c r="BE62" i="26"/>
  <c r="BA62" i="26"/>
  <c r="AW62" i="26"/>
  <c r="AN62" i="26"/>
  <c r="AJ62" i="26"/>
  <c r="AF62" i="26"/>
  <c r="AB62" i="26"/>
  <c r="X62" i="26"/>
  <c r="T62" i="26"/>
  <c r="P62" i="26"/>
  <c r="AV157" i="26"/>
  <c r="AU157" i="26"/>
  <c r="AY157" i="26"/>
  <c r="AW155" i="26"/>
  <c r="AY154" i="26"/>
  <c r="AW153" i="26"/>
  <c r="AW152" i="26"/>
  <c r="AW154" i="26"/>
  <c r="AW156" i="26"/>
  <c r="AW157" i="26"/>
  <c r="AY151" i="26"/>
  <c r="AU150" i="26"/>
  <c r="AW150" i="26"/>
  <c r="AQ159" i="26"/>
  <c r="AN159" i="26"/>
  <c r="AL159" i="26"/>
  <c r="AJ159" i="26"/>
  <c r="AH159" i="26"/>
  <c r="AF159" i="26"/>
  <c r="AD159" i="26"/>
  <c r="AB159" i="26"/>
  <c r="Z159" i="26"/>
  <c r="X159" i="26"/>
  <c r="V159" i="26"/>
  <c r="T159" i="26"/>
  <c r="R159" i="26"/>
  <c r="P159" i="26"/>
  <c r="N159" i="26"/>
  <c r="L159" i="26"/>
  <c r="J159" i="26"/>
  <c r="H159" i="26"/>
  <c r="F159" i="26"/>
  <c r="AS157" i="26"/>
  <c r="AS153" i="26"/>
  <c r="AS152" i="26"/>
  <c r="AS151" i="26"/>
  <c r="AS150" i="26"/>
  <c r="AS149" i="26"/>
  <c r="BL148" i="26"/>
  <c r="BK148" i="26"/>
  <c r="BH148" i="26"/>
  <c r="BG148" i="26"/>
  <c r="BD148" i="26"/>
  <c r="BC148" i="26"/>
  <c r="AZ148" i="26"/>
  <c r="AZ156" i="26"/>
  <c r="BD156" i="26"/>
  <c r="BH156" i="26"/>
  <c r="BL156" i="26"/>
  <c r="AY148" i="26"/>
  <c r="AY155" i="26"/>
  <c r="AV148" i="26"/>
  <c r="AU148" i="26"/>
  <c r="AM148" i="26"/>
  <c r="AL148" i="26"/>
  <c r="AI148" i="26"/>
  <c r="AH148" i="26"/>
  <c r="AE148" i="26"/>
  <c r="AD148" i="26"/>
  <c r="AA148" i="26"/>
  <c r="Z148" i="26"/>
  <c r="W148" i="26"/>
  <c r="V148" i="26"/>
  <c r="S148" i="26"/>
  <c r="R148" i="26"/>
  <c r="O148" i="26"/>
  <c r="N148" i="26"/>
  <c r="K148" i="26"/>
  <c r="J148" i="26"/>
  <c r="AZ114" i="26"/>
  <c r="BD114" i="26"/>
  <c r="AZ115" i="26"/>
  <c r="BD115" i="26"/>
  <c r="BH115" i="26"/>
  <c r="BL115" i="26"/>
  <c r="AZ116" i="26"/>
  <c r="BD116" i="26"/>
  <c r="BH116" i="26"/>
  <c r="BL116" i="26"/>
  <c r="AY116" i="26"/>
  <c r="BC116" i="26"/>
  <c r="AW116" i="26"/>
  <c r="AW115" i="26"/>
  <c r="AW114" i="26"/>
  <c r="AU127" i="26"/>
  <c r="AW127" i="26"/>
  <c r="AU126" i="26"/>
  <c r="AU125" i="26"/>
  <c r="AW125" i="26"/>
  <c r="AU124" i="26"/>
  <c r="AU123" i="26"/>
  <c r="AU122" i="26"/>
  <c r="AQ146" i="26"/>
  <c r="F146" i="26"/>
  <c r="AS145" i="26"/>
  <c r="AS140" i="26"/>
  <c r="BL139" i="26"/>
  <c r="BK139" i="26"/>
  <c r="BH139" i="26"/>
  <c r="BG139" i="26"/>
  <c r="BD139" i="26"/>
  <c r="BC139" i="26"/>
  <c r="AZ139" i="26"/>
  <c r="AY139" i="26"/>
  <c r="AV139" i="26"/>
  <c r="AU139" i="26"/>
  <c r="AM139" i="26"/>
  <c r="AL139" i="26"/>
  <c r="AI139" i="26"/>
  <c r="AH139" i="26"/>
  <c r="AE139" i="26"/>
  <c r="AD139" i="26"/>
  <c r="AA139" i="26"/>
  <c r="Z139" i="26"/>
  <c r="W139" i="26"/>
  <c r="V139" i="26"/>
  <c r="S139" i="26"/>
  <c r="R139" i="26"/>
  <c r="O139" i="26"/>
  <c r="N139" i="26"/>
  <c r="K139" i="26"/>
  <c r="J139" i="26"/>
  <c r="AQ138" i="26"/>
  <c r="H138" i="26"/>
  <c r="F138" i="26"/>
  <c r="AS137" i="26"/>
  <c r="AS136" i="26"/>
  <c r="BM133" i="26"/>
  <c r="BI133" i="26"/>
  <c r="BE133" i="26"/>
  <c r="BA133" i="26"/>
  <c r="AW133" i="26"/>
  <c r="AS132" i="26"/>
  <c r="BL131" i="26"/>
  <c r="BK131" i="26"/>
  <c r="BH131" i="26"/>
  <c r="BG131" i="26"/>
  <c r="BD131" i="26"/>
  <c r="BC131" i="26"/>
  <c r="AZ131" i="26"/>
  <c r="AY131" i="26"/>
  <c r="AV131" i="26"/>
  <c r="AU131" i="26"/>
  <c r="AM131" i="26"/>
  <c r="AL131" i="26"/>
  <c r="AI131" i="26"/>
  <c r="AH131" i="26"/>
  <c r="AE131" i="26"/>
  <c r="AD131" i="26"/>
  <c r="AA131" i="26"/>
  <c r="Z131" i="26"/>
  <c r="W131" i="26"/>
  <c r="V131" i="26"/>
  <c r="S131" i="26"/>
  <c r="R131" i="26"/>
  <c r="O131" i="26"/>
  <c r="N131" i="26"/>
  <c r="K131" i="26"/>
  <c r="J131" i="26"/>
  <c r="AQ129" i="26"/>
  <c r="F129" i="26"/>
  <c r="AS128" i="26"/>
  <c r="AW128" i="26"/>
  <c r="BA128" i="26"/>
  <c r="AN127" i="26"/>
  <c r="AJ127" i="26"/>
  <c r="AF127" i="26"/>
  <c r="AB127" i="26"/>
  <c r="X127" i="26"/>
  <c r="T127" i="26"/>
  <c r="P127" i="26"/>
  <c r="L127" i="26"/>
  <c r="H127" i="26"/>
  <c r="AN126" i="26"/>
  <c r="AJ126" i="26"/>
  <c r="AF126" i="26"/>
  <c r="AB126" i="26"/>
  <c r="X126" i="26"/>
  <c r="T126" i="26"/>
  <c r="P126" i="26"/>
  <c r="L126" i="26"/>
  <c r="H126" i="26"/>
  <c r="AN125" i="26"/>
  <c r="AJ125" i="26"/>
  <c r="AF125" i="26"/>
  <c r="AB125" i="26"/>
  <c r="X125" i="26"/>
  <c r="T125" i="26"/>
  <c r="P125" i="26"/>
  <c r="L125" i="26"/>
  <c r="H125" i="26"/>
  <c r="AN124" i="26"/>
  <c r="AJ124" i="26"/>
  <c r="AF124" i="26"/>
  <c r="AB124" i="26"/>
  <c r="X124" i="26"/>
  <c r="T124" i="26"/>
  <c r="P124" i="26"/>
  <c r="L124" i="26"/>
  <c r="H124" i="26"/>
  <c r="AN123" i="26"/>
  <c r="AJ123" i="26"/>
  <c r="AF123" i="26"/>
  <c r="AB123" i="26"/>
  <c r="X123" i="26"/>
  <c r="T123" i="26"/>
  <c r="P123" i="26"/>
  <c r="L123" i="26"/>
  <c r="H123" i="26"/>
  <c r="H122" i="26"/>
  <c r="BL120" i="26"/>
  <c r="BK120" i="26"/>
  <c r="BH120" i="26"/>
  <c r="BG120" i="26"/>
  <c r="BD120" i="26"/>
  <c r="BD128" i="26"/>
  <c r="BC120" i="26"/>
  <c r="BC128" i="26"/>
  <c r="AZ120" i="26"/>
  <c r="AZ126" i="26"/>
  <c r="AY120" i="26"/>
  <c r="AV120" i="26"/>
  <c r="AU120" i="26"/>
  <c r="AM120" i="26"/>
  <c r="AL120" i="26"/>
  <c r="AI120" i="26"/>
  <c r="AH120" i="26"/>
  <c r="AE120" i="26"/>
  <c r="AD120" i="26"/>
  <c r="AA120" i="26"/>
  <c r="Z120" i="26"/>
  <c r="W120" i="26"/>
  <c r="V120" i="26"/>
  <c r="S120" i="26"/>
  <c r="R120" i="26"/>
  <c r="O120" i="26"/>
  <c r="N120" i="26"/>
  <c r="K120" i="26"/>
  <c r="J120" i="26"/>
  <c r="F118" i="26"/>
  <c r="AS117" i="26"/>
  <c r="H115" i="26"/>
  <c r="H114" i="26"/>
  <c r="AR113" i="26"/>
  <c r="AW112" i="26"/>
  <c r="AM111" i="26"/>
  <c r="AL111" i="26"/>
  <c r="AI111" i="26"/>
  <c r="AH111" i="26"/>
  <c r="AE111" i="26"/>
  <c r="AD111" i="26"/>
  <c r="AA111" i="26"/>
  <c r="Z111" i="26"/>
  <c r="W111" i="26"/>
  <c r="V111" i="26"/>
  <c r="R111" i="26"/>
  <c r="N111" i="26"/>
  <c r="J111" i="26"/>
  <c r="F109" i="26"/>
  <c r="AS108" i="26"/>
  <c r="H107" i="26"/>
  <c r="H106" i="26"/>
  <c r="H105" i="26"/>
  <c r="AN104" i="26"/>
  <c r="AJ104" i="26"/>
  <c r="AF104" i="26"/>
  <c r="AB104" i="26"/>
  <c r="X104" i="26"/>
  <c r="T104" i="26"/>
  <c r="P104" i="26"/>
  <c r="L104" i="26"/>
  <c r="H104" i="26"/>
  <c r="BL102" i="26"/>
  <c r="BK102" i="26"/>
  <c r="BH102" i="26"/>
  <c r="BG102" i="26"/>
  <c r="BD102" i="26"/>
  <c r="BC102" i="26"/>
  <c r="AZ102" i="26"/>
  <c r="AY102" i="26"/>
  <c r="AV102" i="26"/>
  <c r="AU102" i="26"/>
  <c r="AM102" i="26"/>
  <c r="AL102" i="26"/>
  <c r="AI102" i="26"/>
  <c r="AH102" i="26"/>
  <c r="AE102" i="26"/>
  <c r="AD102" i="26"/>
  <c r="AA102" i="26"/>
  <c r="Z102" i="26"/>
  <c r="W102" i="26"/>
  <c r="V102" i="26"/>
  <c r="S102" i="26"/>
  <c r="R102" i="26"/>
  <c r="O102" i="26"/>
  <c r="N102" i="26"/>
  <c r="K102" i="26"/>
  <c r="J102" i="26"/>
  <c r="AI99" i="26"/>
  <c r="AM99" i="26"/>
  <c r="AH99" i="26"/>
  <c r="AF99" i="26"/>
  <c r="K99" i="26"/>
  <c r="J99" i="26"/>
  <c r="H99" i="26"/>
  <c r="K98" i="26"/>
  <c r="J98" i="26"/>
  <c r="H98" i="26"/>
  <c r="K97" i="26"/>
  <c r="J97" i="26"/>
  <c r="H97" i="26"/>
  <c r="K96" i="26"/>
  <c r="J96" i="26"/>
  <c r="H96" i="26"/>
  <c r="K95" i="26"/>
  <c r="J95" i="26"/>
  <c r="H95" i="26"/>
  <c r="K94" i="26"/>
  <c r="J94" i="26"/>
  <c r="H94" i="26"/>
  <c r="K93" i="26"/>
  <c r="J93" i="26"/>
  <c r="H93" i="26"/>
  <c r="K92" i="26"/>
  <c r="J92" i="26"/>
  <c r="H92" i="26"/>
  <c r="K91" i="26"/>
  <c r="J91" i="26"/>
  <c r="H91" i="26"/>
  <c r="K90" i="26"/>
  <c r="J90" i="26"/>
  <c r="H90" i="26"/>
  <c r="K89" i="26"/>
  <c r="J89" i="26"/>
  <c r="H89" i="26"/>
  <c r="K88" i="26"/>
  <c r="J88" i="26"/>
  <c r="H88" i="26"/>
  <c r="K87" i="26"/>
  <c r="J87" i="26"/>
  <c r="H87" i="26"/>
  <c r="C5" i="28"/>
  <c r="CM179" i="46"/>
  <c r="CK179" i="46"/>
  <c r="CK182" i="46"/>
  <c r="CI182" i="46"/>
  <c r="CR1" i="46"/>
  <c r="CM180" i="46"/>
  <c r="CO180" i="46"/>
  <c r="CM187" i="46"/>
  <c r="CM201" i="46"/>
  <c r="CU181" i="46"/>
  <c r="CS181" i="46"/>
  <c r="BU211" i="46"/>
  <c r="CC68" i="46"/>
  <c r="KO10" i="46"/>
  <c r="CE68" i="46"/>
  <c r="CI10" i="46"/>
  <c r="CG10" i="46"/>
  <c r="BY207" i="46"/>
  <c r="BY209" i="46"/>
  <c r="KM207" i="46"/>
  <c r="KM209" i="46"/>
  <c r="CI11" i="46"/>
  <c r="CG11" i="46"/>
  <c r="CI12" i="46"/>
  <c r="CG12" i="46"/>
  <c r="CI13" i="46"/>
  <c r="CG13" i="46"/>
  <c r="CI14" i="46"/>
  <c r="CG14" i="46"/>
  <c r="CI15" i="46"/>
  <c r="CG15" i="46"/>
  <c r="CI16" i="46"/>
  <c r="CG16" i="46"/>
  <c r="CI17" i="46"/>
  <c r="CG17" i="46"/>
  <c r="CI18" i="46"/>
  <c r="CG18" i="46"/>
  <c r="CI19" i="46"/>
  <c r="CG19" i="46"/>
  <c r="CI20" i="46"/>
  <c r="CG20" i="46"/>
  <c r="CI21" i="46"/>
  <c r="CG21" i="46"/>
  <c r="CI22" i="46"/>
  <c r="CG22" i="46"/>
  <c r="CI23" i="46"/>
  <c r="CG23" i="46"/>
  <c r="CI24" i="46"/>
  <c r="CG24" i="46"/>
  <c r="CI25" i="46"/>
  <c r="CG25" i="46"/>
  <c r="CI26" i="46"/>
  <c r="CG26" i="46"/>
  <c r="CI27" i="46"/>
  <c r="CG27" i="46"/>
  <c r="CI28" i="46"/>
  <c r="CG28" i="46"/>
  <c r="CI31" i="46"/>
  <c r="CG31" i="46"/>
  <c r="CI32" i="46"/>
  <c r="CG32" i="46"/>
  <c r="CI33" i="46"/>
  <c r="CG33" i="46"/>
  <c r="CI36" i="46"/>
  <c r="CG36" i="46"/>
  <c r="CI37" i="46"/>
  <c r="CG37" i="46"/>
  <c r="CI38" i="46"/>
  <c r="CG38" i="46"/>
  <c r="CI39" i="46"/>
  <c r="CG39" i="46"/>
  <c r="CI40" i="46"/>
  <c r="CG40" i="46"/>
  <c r="CI41" i="46"/>
  <c r="CG41" i="46"/>
  <c r="CI42" i="46"/>
  <c r="CG42" i="46"/>
  <c r="CI43" i="46"/>
  <c r="CG43" i="46"/>
  <c r="CI44" i="46"/>
  <c r="CG44" i="46"/>
  <c r="CI45" i="46"/>
  <c r="CG45" i="46"/>
  <c r="CI46" i="46"/>
  <c r="CG46" i="46"/>
  <c r="CI47" i="46"/>
  <c r="CG47" i="46"/>
  <c r="CI48" i="46"/>
  <c r="CG48" i="46"/>
  <c r="CI49" i="46"/>
  <c r="CG49" i="46"/>
  <c r="CI50" i="46"/>
  <c r="CG50" i="46"/>
  <c r="CI51" i="46"/>
  <c r="CG51" i="46"/>
  <c r="CI52" i="46"/>
  <c r="CG52" i="46"/>
  <c r="CI53" i="46"/>
  <c r="CG53" i="46"/>
  <c r="CI54" i="46"/>
  <c r="CG54" i="46"/>
  <c r="CI55" i="46"/>
  <c r="CG55" i="46"/>
  <c r="CI56" i="46"/>
  <c r="CG56" i="46"/>
  <c r="CI57" i="46"/>
  <c r="CG57" i="46"/>
  <c r="CI60" i="46"/>
  <c r="CG60" i="46"/>
  <c r="CI61" i="46"/>
  <c r="CG61" i="46"/>
  <c r="CI62" i="46"/>
  <c r="CG62" i="46"/>
  <c r="CI63" i="46"/>
  <c r="CG63" i="46"/>
  <c r="CI64" i="46"/>
  <c r="CG64" i="46"/>
  <c r="CI65" i="46"/>
  <c r="CG65" i="46"/>
  <c r="CC78" i="46"/>
  <c r="KO72" i="46"/>
  <c r="CE78" i="46"/>
  <c r="CI72" i="46"/>
  <c r="CG72" i="46"/>
  <c r="CI73" i="46"/>
  <c r="CG73" i="46"/>
  <c r="CI74" i="46"/>
  <c r="CG74" i="46"/>
  <c r="CI75" i="46"/>
  <c r="CG75" i="46"/>
  <c r="CI76" i="46"/>
  <c r="CG76" i="46"/>
  <c r="CC175" i="46"/>
  <c r="KO82" i="46"/>
  <c r="CE175" i="46"/>
  <c r="CI82" i="46"/>
  <c r="CG82" i="46"/>
  <c r="CM83" i="46"/>
  <c r="CK83" i="46"/>
  <c r="CI84" i="46"/>
  <c r="CG84" i="46"/>
  <c r="CM85" i="46"/>
  <c r="CK85" i="46"/>
  <c r="CI86" i="46"/>
  <c r="CG86" i="46"/>
  <c r="CI87" i="46"/>
  <c r="CG87" i="46"/>
  <c r="CI88" i="46"/>
  <c r="CG88" i="46"/>
  <c r="CM89" i="46"/>
  <c r="CK89" i="46"/>
  <c r="CI90" i="46"/>
  <c r="CG90" i="46"/>
  <c r="CI91" i="46"/>
  <c r="CG91" i="46"/>
  <c r="CI92" i="46"/>
  <c r="CG92" i="46"/>
  <c r="CI93" i="46"/>
  <c r="CG93" i="46"/>
  <c r="CI94" i="46"/>
  <c r="CG94" i="46"/>
  <c r="CI95" i="46"/>
  <c r="CG95" i="46"/>
  <c r="CI96" i="46"/>
  <c r="CG96" i="46"/>
  <c r="CI97" i="46"/>
  <c r="CG97" i="46"/>
  <c r="CI98" i="46"/>
  <c r="CG98" i="46"/>
  <c r="CI99" i="46"/>
  <c r="CG99" i="46"/>
  <c r="CI100" i="46"/>
  <c r="CG100" i="46"/>
  <c r="CI101" i="46"/>
  <c r="CG101" i="46"/>
  <c r="CI102" i="46"/>
  <c r="CG102" i="46"/>
  <c r="CI103" i="46"/>
  <c r="CG103" i="46"/>
  <c r="CI104" i="46"/>
  <c r="CG104" i="46"/>
  <c r="CM105" i="46"/>
  <c r="CK105" i="46"/>
  <c r="CI106" i="46"/>
  <c r="CG106" i="46"/>
  <c r="CI107" i="46"/>
  <c r="CG107" i="46"/>
  <c r="CI108" i="46"/>
  <c r="CG108" i="46"/>
  <c r="CM109" i="46"/>
  <c r="CK109" i="46"/>
  <c r="CI110" i="46"/>
  <c r="CG110" i="46"/>
  <c r="CI111" i="46"/>
  <c r="CG111" i="46"/>
  <c r="CI112" i="46"/>
  <c r="CG112" i="46"/>
  <c r="CI113" i="46"/>
  <c r="CG113" i="46"/>
  <c r="CI114" i="46"/>
  <c r="CG114" i="46"/>
  <c r="CI115" i="46"/>
  <c r="CG115" i="46"/>
  <c r="CI116" i="46"/>
  <c r="CG116" i="46"/>
  <c r="CI117" i="46"/>
  <c r="CG117" i="46"/>
  <c r="CI118" i="46"/>
  <c r="CG118" i="46"/>
  <c r="CI119" i="46"/>
  <c r="CG119" i="46"/>
  <c r="CI120" i="46"/>
  <c r="CG120" i="46"/>
  <c r="CI121" i="46"/>
  <c r="CG121" i="46"/>
  <c r="CI122" i="46"/>
  <c r="CG122" i="46"/>
  <c r="CI123" i="46"/>
  <c r="CG123" i="46"/>
  <c r="CI124" i="46"/>
  <c r="CG124" i="46"/>
  <c r="CI125" i="46"/>
  <c r="CG125" i="46"/>
  <c r="CI126" i="46"/>
  <c r="CG126" i="46"/>
  <c r="CI127" i="46"/>
  <c r="CG127" i="46"/>
  <c r="CI128" i="46"/>
  <c r="CG128" i="46"/>
  <c r="CI129" i="46"/>
  <c r="CG129" i="46"/>
  <c r="CI130" i="46"/>
  <c r="CG130" i="46"/>
  <c r="CI131" i="46"/>
  <c r="CG131" i="46"/>
  <c r="CM132" i="46"/>
  <c r="CK132" i="46"/>
  <c r="CI133" i="46"/>
  <c r="CG133" i="46"/>
  <c r="CI134" i="46"/>
  <c r="CG134" i="46"/>
  <c r="CI135" i="46"/>
  <c r="CG135" i="46"/>
  <c r="CI136" i="46"/>
  <c r="CG136" i="46"/>
  <c r="CI137" i="46"/>
  <c r="CG137" i="46"/>
  <c r="CI138" i="46"/>
  <c r="CG138" i="46"/>
  <c r="CI139" i="46"/>
  <c r="CG139" i="46"/>
  <c r="CI140" i="46"/>
  <c r="CG140" i="46"/>
  <c r="CI141" i="46"/>
  <c r="CG141" i="46"/>
  <c r="CI142" i="46"/>
  <c r="CG142" i="46"/>
  <c r="CI143" i="46"/>
  <c r="CG143" i="46"/>
  <c r="CI144" i="46"/>
  <c r="CG144" i="46"/>
  <c r="CI145" i="46"/>
  <c r="CG145" i="46"/>
  <c r="CI146" i="46"/>
  <c r="CG146" i="46"/>
  <c r="CI147" i="46"/>
  <c r="CG147" i="46"/>
  <c r="CI148" i="46"/>
  <c r="CG148" i="46"/>
  <c r="CI149" i="46"/>
  <c r="CG149" i="46"/>
  <c r="CI150" i="46"/>
  <c r="CG150" i="46"/>
  <c r="CI151" i="46"/>
  <c r="CG151" i="46"/>
  <c r="CI152" i="46"/>
  <c r="CG152" i="46"/>
  <c r="CI153" i="46"/>
  <c r="CG153" i="46"/>
  <c r="CI154" i="46"/>
  <c r="CG154" i="46"/>
  <c r="CI155" i="46"/>
  <c r="CG155" i="46"/>
  <c r="CI156" i="46"/>
  <c r="CG156" i="46"/>
  <c r="CI157" i="46"/>
  <c r="CG157" i="46"/>
  <c r="CI158" i="46"/>
  <c r="CG158" i="46"/>
  <c r="CI159" i="46"/>
  <c r="CG159" i="46"/>
  <c r="CI160" i="46"/>
  <c r="CG160" i="46"/>
  <c r="CI161" i="46"/>
  <c r="CG161" i="46"/>
  <c r="CI162" i="46"/>
  <c r="CG162" i="46"/>
  <c r="CI163" i="46"/>
  <c r="CG163" i="46"/>
  <c r="CI164" i="46"/>
  <c r="CG164" i="46"/>
  <c r="CI165" i="46"/>
  <c r="CG165" i="46"/>
  <c r="CI166" i="46"/>
  <c r="CG166" i="46"/>
  <c r="CI167" i="46"/>
  <c r="CG167" i="46"/>
  <c r="CI168" i="46"/>
  <c r="CG168" i="46"/>
  <c r="CI169" i="46"/>
  <c r="CG169" i="46"/>
  <c r="CI170" i="46"/>
  <c r="CG170" i="46"/>
  <c r="CI171" i="46"/>
  <c r="CG171" i="46"/>
  <c r="CI172" i="46"/>
  <c r="CG172" i="46"/>
  <c r="CI173" i="46"/>
  <c r="CG173" i="46"/>
  <c r="CI174" i="46"/>
  <c r="CG174" i="46"/>
  <c r="CC192" i="46"/>
  <c r="KO186" i="46"/>
  <c r="CE192" i="46"/>
  <c r="CI186" i="46"/>
  <c r="CG186" i="46"/>
  <c r="CG187" i="46"/>
  <c r="CI188" i="46"/>
  <c r="CG188" i="46"/>
  <c r="CI189" i="46"/>
  <c r="CG189" i="46"/>
  <c r="CI190" i="46"/>
  <c r="CG190" i="46"/>
  <c r="CI191" i="46"/>
  <c r="CG191" i="46"/>
  <c r="CC205" i="46"/>
  <c r="KO196" i="46"/>
  <c r="CE205" i="46"/>
  <c r="CI196" i="46"/>
  <c r="CG196" i="46"/>
  <c r="CI197" i="46"/>
  <c r="CG197" i="46"/>
  <c r="CI198" i="46"/>
  <c r="CG198" i="46"/>
  <c r="CI199" i="46"/>
  <c r="CG199" i="46"/>
  <c r="CI200" i="46"/>
  <c r="CG200" i="46"/>
  <c r="CG201" i="46"/>
  <c r="CI202" i="46"/>
  <c r="CG202" i="46"/>
  <c r="CI203" i="46"/>
  <c r="CG203" i="46"/>
  <c r="CI204" i="46"/>
  <c r="CG204" i="46"/>
  <c r="CM12" i="36"/>
  <c r="DL46" i="36"/>
  <c r="CQ14" i="36"/>
  <c r="CM13" i="36"/>
  <c r="CM11" i="36"/>
  <c r="DC60" i="36"/>
  <c r="CY62" i="36"/>
  <c r="CU61" i="36"/>
  <c r="DC52" i="36"/>
  <c r="CU53" i="36"/>
  <c r="CY45" i="36"/>
  <c r="DC43" i="36"/>
  <c r="DG44" i="36"/>
  <c r="DK75" i="36"/>
  <c r="CY71" i="36"/>
  <c r="DC68" i="36"/>
  <c r="CU73" i="36"/>
  <c r="DS70" i="36"/>
  <c r="DG74" i="36"/>
  <c r="CQ69" i="36"/>
  <c r="EE72" i="36"/>
  <c r="DC33" i="36"/>
  <c r="DS34" i="36"/>
  <c r="DS35" i="36"/>
  <c r="DK36" i="36"/>
  <c r="DK26" i="36"/>
  <c r="CY25" i="36"/>
  <c r="CY24" i="36"/>
  <c r="DG23" i="36"/>
  <c r="DC22" i="36"/>
  <c r="I10" i="22"/>
  <c r="O77" i="22"/>
  <c r="Q76" i="22"/>
  <c r="Q73" i="22"/>
  <c r="Q72" i="22"/>
  <c r="JV8" i="36"/>
  <c r="JZ8" i="36"/>
  <c r="KD8" i="36"/>
  <c r="W177" i="22"/>
  <c r="S181" i="22"/>
  <c r="W181" i="22"/>
  <c r="P174" i="22"/>
  <c r="M174" i="22"/>
  <c r="K63" i="42"/>
  <c r="V17" i="8"/>
  <c r="CV197" i="22"/>
  <c r="CV198" i="22"/>
  <c r="W184" i="22"/>
  <c r="AA184" i="22"/>
  <c r="AE184" i="22"/>
  <c r="L83" i="22"/>
  <c r="P83" i="22"/>
  <c r="L85" i="22"/>
  <c r="P85" i="22"/>
  <c r="L89" i="22"/>
  <c r="P89" i="22"/>
  <c r="L105" i="22"/>
  <c r="P105" i="22"/>
  <c r="L109" i="22"/>
  <c r="P109" i="22"/>
  <c r="L132" i="22"/>
  <c r="P132" i="22"/>
  <c r="L82" i="22"/>
  <c r="L84" i="22"/>
  <c r="L86" i="22"/>
  <c r="P86" i="22"/>
  <c r="L87" i="22"/>
  <c r="P87" i="22"/>
  <c r="L88" i="22"/>
  <c r="P88" i="22"/>
  <c r="L90" i="22"/>
  <c r="P90" i="22"/>
  <c r="L91" i="22"/>
  <c r="P91" i="22"/>
  <c r="L92" i="22"/>
  <c r="P92" i="22"/>
  <c r="L93" i="22"/>
  <c r="P93" i="22"/>
  <c r="L94" i="22"/>
  <c r="P94" i="22"/>
  <c r="L95" i="22"/>
  <c r="P95" i="22"/>
  <c r="L96" i="22"/>
  <c r="P96" i="22"/>
  <c r="L97" i="22"/>
  <c r="P97" i="22"/>
  <c r="L98" i="22"/>
  <c r="P98" i="22"/>
  <c r="L99" i="22"/>
  <c r="P99" i="22"/>
  <c r="L100" i="22"/>
  <c r="P100" i="22"/>
  <c r="L101" i="22"/>
  <c r="P101" i="22"/>
  <c r="L102" i="22"/>
  <c r="P102" i="22"/>
  <c r="L103" i="22"/>
  <c r="P103" i="22"/>
  <c r="L104" i="22"/>
  <c r="P104" i="22"/>
  <c r="L106" i="22"/>
  <c r="P106" i="22"/>
  <c r="L107" i="22"/>
  <c r="P107" i="22"/>
  <c r="L108" i="22"/>
  <c r="P108" i="22"/>
  <c r="L110" i="22"/>
  <c r="P110" i="22"/>
  <c r="L111" i="22"/>
  <c r="P111" i="22"/>
  <c r="L112" i="22"/>
  <c r="P112" i="22"/>
  <c r="L113" i="22"/>
  <c r="P113" i="22"/>
  <c r="L114" i="22"/>
  <c r="P114" i="22"/>
  <c r="L115" i="22"/>
  <c r="P115" i="22"/>
  <c r="L116" i="22"/>
  <c r="P116" i="22"/>
  <c r="L117" i="22"/>
  <c r="P117" i="22"/>
  <c r="L118" i="22"/>
  <c r="P118" i="22"/>
  <c r="L119" i="22"/>
  <c r="P119" i="22"/>
  <c r="L120" i="22"/>
  <c r="P120" i="22"/>
  <c r="L121" i="22"/>
  <c r="P121" i="22"/>
  <c r="L122" i="22"/>
  <c r="P122" i="22"/>
  <c r="L123" i="22"/>
  <c r="P123" i="22"/>
  <c r="L124" i="22"/>
  <c r="P124" i="22"/>
  <c r="L125" i="22"/>
  <c r="P125" i="22"/>
  <c r="L126" i="22"/>
  <c r="P126" i="22"/>
  <c r="L127" i="22"/>
  <c r="P127" i="22"/>
  <c r="L128" i="22"/>
  <c r="P128" i="22"/>
  <c r="L129" i="22"/>
  <c r="P129" i="22"/>
  <c r="L130" i="22"/>
  <c r="P130" i="22"/>
  <c r="L131" i="22"/>
  <c r="P131" i="22"/>
  <c r="L133" i="22"/>
  <c r="P133" i="22"/>
  <c r="L134" i="22"/>
  <c r="P134" i="22"/>
  <c r="L135" i="22"/>
  <c r="P135" i="22"/>
  <c r="L136" i="22"/>
  <c r="P136" i="22"/>
  <c r="L137" i="22"/>
  <c r="P137" i="22"/>
  <c r="L138" i="22"/>
  <c r="P138" i="22"/>
  <c r="L139" i="22"/>
  <c r="P139" i="22"/>
  <c r="L140" i="22"/>
  <c r="P140" i="22"/>
  <c r="L141" i="22"/>
  <c r="P141" i="22"/>
  <c r="L142" i="22"/>
  <c r="P142" i="22"/>
  <c r="L143" i="22"/>
  <c r="P143" i="22"/>
  <c r="L144" i="22"/>
  <c r="P144" i="22"/>
  <c r="L145" i="22"/>
  <c r="P145" i="22"/>
  <c r="L146" i="22"/>
  <c r="P146" i="22"/>
  <c r="L147" i="22"/>
  <c r="P147" i="22"/>
  <c r="L148" i="22"/>
  <c r="P148" i="22"/>
  <c r="L149" i="22"/>
  <c r="P149" i="22"/>
  <c r="L150" i="22"/>
  <c r="P150" i="22"/>
  <c r="L151" i="22"/>
  <c r="P151" i="22"/>
  <c r="L152" i="22"/>
  <c r="P152" i="22"/>
  <c r="L153" i="22"/>
  <c r="P153" i="22"/>
  <c r="L154" i="22"/>
  <c r="P154" i="22"/>
  <c r="L155" i="22"/>
  <c r="P155" i="22"/>
  <c r="L156" i="22"/>
  <c r="P156" i="22"/>
  <c r="L157" i="22"/>
  <c r="P157" i="22"/>
  <c r="L158" i="22"/>
  <c r="P158" i="22"/>
  <c r="L159" i="22"/>
  <c r="P159" i="22"/>
  <c r="L160" i="22"/>
  <c r="P160" i="22"/>
  <c r="L161" i="22"/>
  <c r="P161" i="22"/>
  <c r="L162" i="22"/>
  <c r="P162" i="22"/>
  <c r="L163" i="22"/>
  <c r="P163" i="22"/>
  <c r="L164" i="22"/>
  <c r="P164" i="22"/>
  <c r="L165" i="22"/>
  <c r="P165" i="22"/>
  <c r="L166" i="22"/>
  <c r="P166" i="22"/>
  <c r="L167" i="22"/>
  <c r="P167" i="22"/>
  <c r="L168" i="22"/>
  <c r="P168" i="22"/>
  <c r="L169" i="22"/>
  <c r="P169" i="22"/>
  <c r="L170" i="22"/>
  <c r="P170" i="22"/>
  <c r="L171" i="22"/>
  <c r="P171" i="22"/>
  <c r="L172" i="22"/>
  <c r="P172" i="22"/>
  <c r="L173" i="22"/>
  <c r="P173" i="22"/>
  <c r="W80" i="22"/>
  <c r="M86" i="22"/>
  <c r="M87" i="22"/>
  <c r="M88" i="22"/>
  <c r="M90" i="22"/>
  <c r="M91" i="22"/>
  <c r="M92" i="22"/>
  <c r="M93" i="22"/>
  <c r="M94" i="22"/>
  <c r="M95" i="22"/>
  <c r="M96" i="22"/>
  <c r="M97" i="22"/>
  <c r="M98" i="22"/>
  <c r="M99" i="22"/>
  <c r="M100" i="22"/>
  <c r="M101" i="22"/>
  <c r="M102" i="22"/>
  <c r="M103" i="22"/>
  <c r="M104" i="22"/>
  <c r="M106" i="22"/>
  <c r="M107" i="22"/>
  <c r="M108" i="22"/>
  <c r="M110" i="22"/>
  <c r="M111" i="22"/>
  <c r="M112" i="22"/>
  <c r="M113" i="22"/>
  <c r="M114" i="22"/>
  <c r="M115" i="22"/>
  <c r="M116" i="22"/>
  <c r="M117" i="22"/>
  <c r="M118" i="22"/>
  <c r="M119" i="22"/>
  <c r="M120" i="22"/>
  <c r="M121" i="22"/>
  <c r="M122" i="22"/>
  <c r="M123" i="22"/>
  <c r="M124" i="22"/>
  <c r="M125" i="22"/>
  <c r="M126" i="22"/>
  <c r="M127" i="22"/>
  <c r="M128" i="22"/>
  <c r="M129" i="22"/>
  <c r="M130" i="22"/>
  <c r="M131" i="22"/>
  <c r="M133" i="22"/>
  <c r="M134" i="22"/>
  <c r="M135" i="22"/>
  <c r="M136" i="22"/>
  <c r="M137" i="22"/>
  <c r="M138" i="22"/>
  <c r="M139" i="22"/>
  <c r="M140" i="22"/>
  <c r="M141" i="22"/>
  <c r="M142" i="22"/>
  <c r="M143" i="22"/>
  <c r="M144" i="22"/>
  <c r="M145" i="22"/>
  <c r="M146" i="22"/>
  <c r="M147" i="22"/>
  <c r="M148" i="22"/>
  <c r="M149" i="22"/>
  <c r="M150" i="22"/>
  <c r="M151" i="22"/>
  <c r="M152" i="22"/>
  <c r="M153" i="22"/>
  <c r="M154" i="22"/>
  <c r="M155" i="22"/>
  <c r="M156" i="22"/>
  <c r="M157" i="22"/>
  <c r="M158" i="22"/>
  <c r="M159" i="22"/>
  <c r="M160" i="22"/>
  <c r="M161" i="22"/>
  <c r="M162" i="22"/>
  <c r="M163" i="22"/>
  <c r="M164" i="22"/>
  <c r="M165" i="22"/>
  <c r="M166" i="22"/>
  <c r="M167" i="22"/>
  <c r="M168" i="22"/>
  <c r="M169" i="22"/>
  <c r="M170" i="22"/>
  <c r="M171" i="22"/>
  <c r="M172" i="22"/>
  <c r="M173" i="22"/>
  <c r="I68" i="22"/>
  <c r="S8" i="22"/>
  <c r="AE70" i="22"/>
  <c r="AI70" i="22"/>
  <c r="AM70" i="22"/>
  <c r="AQ70" i="22"/>
  <c r="AU70" i="22"/>
  <c r="AY70" i="22"/>
  <c r="BC70" i="22"/>
  <c r="BG70" i="22"/>
  <c r="BK70" i="22"/>
  <c r="BO70" i="22"/>
  <c r="BS70" i="22"/>
  <c r="BW70" i="22"/>
  <c r="CA70" i="22"/>
  <c r="CE70" i="22"/>
  <c r="CI70" i="22"/>
  <c r="CM70" i="22"/>
  <c r="CQ70" i="22"/>
  <c r="CU70" i="22"/>
  <c r="CY70" i="22"/>
  <c r="DC70" i="22"/>
  <c r="DG70" i="22"/>
  <c r="DK70" i="22"/>
  <c r="DO70" i="22"/>
  <c r="DS70" i="22"/>
  <c r="DW70" i="22"/>
  <c r="EA70" i="22"/>
  <c r="EE70" i="22"/>
  <c r="EI70" i="22"/>
  <c r="EM70" i="22"/>
  <c r="EQ70" i="22"/>
  <c r="EU70" i="22"/>
  <c r="EY70" i="22"/>
  <c r="FC70" i="22"/>
  <c r="FG70" i="22"/>
  <c r="FK70" i="22"/>
  <c r="FO70" i="22"/>
  <c r="FS70" i="22"/>
  <c r="FW70" i="22"/>
  <c r="GA70" i="22"/>
  <c r="GE70" i="22"/>
  <c r="GI70" i="22"/>
  <c r="GM70" i="22"/>
  <c r="GQ70" i="22"/>
  <c r="GU70" i="22"/>
  <c r="GY70" i="22"/>
  <c r="HC70" i="22"/>
  <c r="HG70" i="22"/>
  <c r="HK70" i="22"/>
  <c r="HO70" i="22"/>
  <c r="HS70" i="22"/>
  <c r="HW70" i="22"/>
  <c r="IA70" i="22"/>
  <c r="IE70" i="22"/>
  <c r="II70" i="22"/>
  <c r="IM70" i="22"/>
  <c r="IQ70" i="22"/>
  <c r="IU70" i="22"/>
  <c r="IY70" i="22"/>
  <c r="JC70" i="22"/>
  <c r="JG70" i="22"/>
  <c r="JK70" i="22"/>
  <c r="JO70" i="22"/>
  <c r="JS70" i="22"/>
  <c r="JW70" i="22"/>
  <c r="KA70" i="22"/>
  <c r="KE70" i="22"/>
  <c r="AA80" i="22"/>
  <c r="AE80" i="22"/>
  <c r="AI80" i="22"/>
  <c r="AM80" i="22"/>
  <c r="AQ80" i="22"/>
  <c r="AU80" i="22"/>
  <c r="AY80" i="22"/>
  <c r="BC80" i="22"/>
  <c r="BG80" i="22"/>
  <c r="BK80" i="22"/>
  <c r="BO80" i="22"/>
  <c r="BS80" i="22"/>
  <c r="BW80" i="22"/>
  <c r="CA80" i="22"/>
  <c r="CE80" i="22"/>
  <c r="CI80" i="22"/>
  <c r="CM80" i="22"/>
  <c r="CQ80" i="22"/>
  <c r="CU80" i="22"/>
  <c r="CY80" i="22"/>
  <c r="DC80" i="22"/>
  <c r="DG80" i="22"/>
  <c r="DK80" i="22"/>
  <c r="DO80" i="22"/>
  <c r="DS80" i="22"/>
  <c r="DW80" i="22"/>
  <c r="EA80" i="22"/>
  <c r="EE80" i="22"/>
  <c r="EI80" i="22"/>
  <c r="EM80" i="22"/>
  <c r="EQ80" i="22"/>
  <c r="EU80" i="22"/>
  <c r="EY80" i="22"/>
  <c r="FC80" i="22"/>
  <c r="FG80" i="22"/>
  <c r="FK80" i="22"/>
  <c r="FO80" i="22"/>
  <c r="FS80" i="22"/>
  <c r="FW80" i="22"/>
  <c r="GA80" i="22"/>
  <c r="GE80" i="22"/>
  <c r="GI80" i="22"/>
  <c r="GM80" i="22"/>
  <c r="GQ80" i="22"/>
  <c r="GU80" i="22"/>
  <c r="GY80" i="22"/>
  <c r="HC80" i="22"/>
  <c r="HG80" i="22"/>
  <c r="HK80" i="22"/>
  <c r="HO80" i="22"/>
  <c r="HS80" i="22"/>
  <c r="HW80" i="22"/>
  <c r="IA80" i="22"/>
  <c r="IE80" i="22"/>
  <c r="II80" i="22"/>
  <c r="IM80" i="22"/>
  <c r="IQ80" i="22"/>
  <c r="IU80" i="22"/>
  <c r="IY80" i="22"/>
  <c r="JC80" i="22"/>
  <c r="JG80" i="22"/>
  <c r="JK80" i="22"/>
  <c r="JO80" i="22"/>
  <c r="JS80" i="22"/>
  <c r="JW80" i="22"/>
  <c r="KA80" i="22"/>
  <c r="KE80" i="22"/>
  <c r="L74" i="22"/>
  <c r="P74" i="22"/>
  <c r="T72" i="22"/>
  <c r="Q75" i="22"/>
  <c r="DG8" i="22"/>
  <c r="DK8" i="22"/>
  <c r="DO8" i="22"/>
  <c r="DS8" i="22"/>
  <c r="DW8" i="22"/>
  <c r="CY8" i="22"/>
  <c r="FC8" i="22"/>
  <c r="FG8" i="22"/>
  <c r="FK8" i="22"/>
  <c r="FO8" i="22"/>
  <c r="FS8" i="22"/>
  <c r="EU8" i="22"/>
  <c r="CR80" i="36"/>
  <c r="ER84" i="36"/>
  <c r="ER85" i="36"/>
  <c r="ER83" i="36"/>
  <c r="ER86" i="36"/>
  <c r="EV78" i="36"/>
  <c r="EZ78" i="36"/>
  <c r="ER82" i="36"/>
  <c r="DT65" i="36"/>
  <c r="DL57" i="36"/>
  <c r="DP54" i="36"/>
  <c r="DT49" i="36"/>
  <c r="DP40" i="36"/>
  <c r="DP46" i="36"/>
  <c r="DL30" i="36"/>
  <c r="DH37" i="36"/>
  <c r="DT19" i="36"/>
  <c r="DP16" i="36"/>
  <c r="DT8" i="36"/>
  <c r="BO8" i="22"/>
  <c r="BS8" i="22"/>
  <c r="BW8" i="22"/>
  <c r="CA8" i="22"/>
  <c r="AA177" i="22"/>
  <c r="AA179" i="22"/>
  <c r="BK177" i="22"/>
  <c r="BO177" i="22"/>
  <c r="BW184" i="22"/>
  <c r="CA184" i="22"/>
  <c r="F3" i="36"/>
  <c r="G78" i="22"/>
  <c r="JK85" i="36"/>
  <c r="JO85" i="36"/>
  <c r="JS85" i="36"/>
  <c r="JW85" i="36"/>
  <c r="KA85" i="36"/>
  <c r="KE85" i="36"/>
  <c r="HB5" i="36"/>
  <c r="HB3" i="36"/>
  <c r="J3" i="36"/>
  <c r="BK83" i="36"/>
  <c r="BO83" i="36"/>
  <c r="BS83" i="36"/>
  <c r="BW83" i="36"/>
  <c r="CA83" i="36"/>
  <c r="CE83" i="36"/>
  <c r="CI83" i="36"/>
  <c r="CM83" i="36"/>
  <c r="CQ83" i="36"/>
  <c r="CU83" i="36"/>
  <c r="CY83" i="36"/>
  <c r="BK84" i="36"/>
  <c r="BO84" i="36"/>
  <c r="BS84" i="36"/>
  <c r="BW84" i="36"/>
  <c r="CA84" i="36"/>
  <c r="CE84" i="36"/>
  <c r="CI84" i="36"/>
  <c r="CM84" i="36"/>
  <c r="CQ84" i="36"/>
  <c r="CU84" i="36"/>
  <c r="CY84" i="36"/>
  <c r="AP5" i="36"/>
  <c r="AP3" i="36"/>
  <c r="EL5" i="36"/>
  <c r="EL3" i="36"/>
  <c r="ID5" i="36"/>
  <c r="ID3" i="36"/>
  <c r="BZ5" i="36"/>
  <c r="BZ3" i="36"/>
  <c r="FR5" i="36"/>
  <c r="FR3" i="36"/>
  <c r="AX5" i="36"/>
  <c r="AX3" i="36"/>
  <c r="EP5" i="36"/>
  <c r="EP3" i="36"/>
  <c r="IH5" i="36"/>
  <c r="IH3" i="36"/>
  <c r="BV5" i="36"/>
  <c r="BV3" i="36"/>
  <c r="JF5" i="36"/>
  <c r="JF3" i="36"/>
  <c r="IX5" i="36"/>
  <c r="IX3" i="36"/>
  <c r="CD5" i="36"/>
  <c r="CD3" i="36"/>
  <c r="FV5" i="36"/>
  <c r="FV3" i="36"/>
  <c r="DB5" i="36"/>
  <c r="DB3" i="36"/>
  <c r="GT5" i="36"/>
  <c r="GT3" i="36"/>
  <c r="N3" i="36"/>
  <c r="DF5" i="36"/>
  <c r="DF3" i="36"/>
  <c r="GX5" i="36"/>
  <c r="GX3" i="36"/>
  <c r="R3" i="36"/>
  <c r="DJ5" i="36"/>
  <c r="DJ3" i="36"/>
  <c r="HZ5" i="36"/>
  <c r="HZ3" i="36"/>
  <c r="FN5" i="36"/>
  <c r="FN3" i="36"/>
  <c r="AT5" i="36"/>
  <c r="AT3" i="36"/>
  <c r="EH5" i="36"/>
  <c r="EH3" i="36"/>
  <c r="V3" i="36"/>
  <c r="BB5" i="36"/>
  <c r="BB3" i="36"/>
  <c r="CH5" i="36"/>
  <c r="CH3" i="36"/>
  <c r="DN5" i="36"/>
  <c r="DN3" i="36"/>
  <c r="ET5" i="36"/>
  <c r="ET3" i="36"/>
  <c r="FZ5" i="36"/>
  <c r="FZ3" i="36"/>
  <c r="HF5" i="36"/>
  <c r="HF3" i="36"/>
  <c r="IL5" i="36"/>
  <c r="IL3" i="36"/>
  <c r="Z5" i="36"/>
  <c r="Z3" i="36"/>
  <c r="BF5" i="36"/>
  <c r="BF3" i="36"/>
  <c r="CL5" i="36"/>
  <c r="CL3" i="36"/>
  <c r="DR5" i="36"/>
  <c r="DR3" i="36"/>
  <c r="EX5" i="36"/>
  <c r="EX3" i="36"/>
  <c r="GD5" i="36"/>
  <c r="GD3" i="36"/>
  <c r="HJ5" i="36"/>
  <c r="HJ3" i="36"/>
  <c r="IP5" i="36"/>
  <c r="IP3" i="36"/>
  <c r="AD3" i="36"/>
  <c r="BJ5" i="36"/>
  <c r="BJ3" i="36"/>
  <c r="CP5" i="36"/>
  <c r="CP3" i="36"/>
  <c r="DV5" i="36"/>
  <c r="DV3" i="36"/>
  <c r="FB5" i="36"/>
  <c r="FB3" i="36"/>
  <c r="GH5" i="36"/>
  <c r="GH3" i="36"/>
  <c r="HN5" i="36"/>
  <c r="HN3" i="36"/>
  <c r="IT5" i="36"/>
  <c r="IT3" i="36"/>
  <c r="BN5" i="36"/>
  <c r="BN3" i="36"/>
  <c r="CT5" i="36"/>
  <c r="CT3" i="36"/>
  <c r="DZ5" i="36"/>
  <c r="DZ3" i="36"/>
  <c r="FF5" i="36"/>
  <c r="FF3" i="36"/>
  <c r="GL5" i="36"/>
  <c r="GL3" i="36"/>
  <c r="HR5" i="36"/>
  <c r="HR3" i="36"/>
  <c r="JJ5" i="36"/>
  <c r="JJ3" i="36"/>
  <c r="AL5" i="36"/>
  <c r="AL3" i="36"/>
  <c r="BR5" i="36"/>
  <c r="BR3" i="36"/>
  <c r="CX5" i="36"/>
  <c r="CX3" i="36"/>
  <c r="ED5" i="36"/>
  <c r="ED3" i="36"/>
  <c r="FJ5" i="36"/>
  <c r="FJ3" i="36"/>
  <c r="GP5" i="36"/>
  <c r="GP3" i="36"/>
  <c r="HV5" i="36"/>
  <c r="HV3" i="36"/>
  <c r="JB5" i="36"/>
  <c r="JB3" i="36"/>
  <c r="KX5" i="35"/>
  <c r="KT5" i="35"/>
  <c r="KP5" i="35"/>
  <c r="KL5" i="35"/>
  <c r="KH5" i="35"/>
  <c r="KD5" i="35"/>
  <c r="JZ5" i="35"/>
  <c r="JV5" i="35"/>
  <c r="JR5" i="35"/>
  <c r="JN5" i="35"/>
  <c r="JJ5" i="35"/>
  <c r="JF5" i="35"/>
  <c r="IX5" i="35"/>
  <c r="IT5" i="35"/>
  <c r="IP5" i="35"/>
  <c r="IL5" i="35"/>
  <c r="IH5" i="35"/>
  <c r="ID5" i="35"/>
  <c r="HZ5" i="35"/>
  <c r="HV5" i="35"/>
  <c r="HR5" i="35"/>
  <c r="HN5" i="35"/>
  <c r="HJ5" i="35"/>
  <c r="HF5" i="35"/>
  <c r="GX5" i="35"/>
  <c r="GT5" i="35"/>
  <c r="GP5" i="35"/>
  <c r="GL5" i="35"/>
  <c r="GH5" i="35"/>
  <c r="GD5" i="35"/>
  <c r="FZ5" i="35"/>
  <c r="FV5" i="35"/>
  <c r="FR5" i="35"/>
  <c r="FN5" i="35"/>
  <c r="FJ5" i="35"/>
  <c r="FF5" i="35"/>
  <c r="EX5" i="35"/>
  <c r="ET5" i="35"/>
  <c r="EP5" i="35"/>
  <c r="EL5" i="35"/>
  <c r="EH5" i="35"/>
  <c r="ED5" i="35"/>
  <c r="DZ5" i="35"/>
  <c r="DV5" i="35"/>
  <c r="DR5" i="35"/>
  <c r="DN5" i="35"/>
  <c r="DJ5" i="35"/>
  <c r="DF5" i="35"/>
  <c r="CX5" i="35"/>
  <c r="CT5" i="35"/>
  <c r="CP5" i="35"/>
  <c r="CL5" i="35"/>
  <c r="CH5" i="35"/>
  <c r="CD5" i="35"/>
  <c r="BZ5" i="35"/>
  <c r="BV5" i="35"/>
  <c r="BR5" i="35"/>
  <c r="BN5" i="35"/>
  <c r="BJ5" i="35"/>
  <c r="BK3" i="35"/>
  <c r="BF5" i="35"/>
  <c r="BG3" i="35"/>
  <c r="AX5" i="35"/>
  <c r="AY3" i="35"/>
  <c r="AT5" i="35"/>
  <c r="AU3" i="35"/>
  <c r="AP5" i="35"/>
  <c r="AQ3" i="35"/>
  <c r="J10" i="35"/>
  <c r="AL5" i="35"/>
  <c r="AM3" i="35"/>
  <c r="AH5" i="35"/>
  <c r="AI3" i="35"/>
  <c r="AD5" i="35"/>
  <c r="AE3" i="35"/>
  <c r="Z5" i="35"/>
  <c r="AA3" i="35"/>
  <c r="V5" i="35"/>
  <c r="W3" i="35"/>
  <c r="R5" i="35"/>
  <c r="S3" i="35"/>
  <c r="N5" i="35"/>
  <c r="O3" i="35"/>
  <c r="J5" i="35"/>
  <c r="K3" i="35"/>
  <c r="F15" i="35"/>
  <c r="H10" i="35"/>
  <c r="K10" i="35"/>
  <c r="J11" i="35"/>
  <c r="H11" i="35"/>
  <c r="K11" i="35"/>
  <c r="J12" i="35"/>
  <c r="H12" i="35"/>
  <c r="K12" i="35"/>
  <c r="J13" i="35"/>
  <c r="H13" i="35"/>
  <c r="K13" i="35"/>
  <c r="J14" i="35"/>
  <c r="H14" i="35"/>
  <c r="K14" i="35"/>
  <c r="F24" i="35"/>
  <c r="J19" i="35"/>
  <c r="H19" i="35"/>
  <c r="K19" i="35"/>
  <c r="J20" i="35"/>
  <c r="H20" i="35"/>
  <c r="K20" i="35"/>
  <c r="J21" i="35"/>
  <c r="H21" i="35"/>
  <c r="K21" i="35"/>
  <c r="J22" i="35"/>
  <c r="H22" i="35"/>
  <c r="K22" i="35"/>
  <c r="J23" i="35"/>
  <c r="H23" i="35"/>
  <c r="K23" i="35"/>
  <c r="F33" i="35"/>
  <c r="J28" i="35"/>
  <c r="H28" i="35"/>
  <c r="K28" i="35"/>
  <c r="J29" i="35"/>
  <c r="H29" i="35"/>
  <c r="K29" i="35"/>
  <c r="J30" i="35"/>
  <c r="H30" i="35"/>
  <c r="K30" i="35"/>
  <c r="J31" i="35"/>
  <c r="H31" i="35"/>
  <c r="K31" i="35"/>
  <c r="J32" i="35"/>
  <c r="H32" i="35"/>
  <c r="K32" i="35"/>
  <c r="F42" i="35"/>
  <c r="J37" i="35"/>
  <c r="H37" i="35"/>
  <c r="K37" i="35"/>
  <c r="J38" i="35"/>
  <c r="H38" i="35"/>
  <c r="K38" i="35"/>
  <c r="J39" i="35"/>
  <c r="H39" i="35"/>
  <c r="K39" i="35"/>
  <c r="J40" i="35"/>
  <c r="H40" i="35"/>
  <c r="K40" i="35"/>
  <c r="J41" i="35"/>
  <c r="H41" i="35"/>
  <c r="K41" i="35"/>
  <c r="F51" i="35"/>
  <c r="J46" i="35"/>
  <c r="H46" i="35"/>
  <c r="K46" i="35"/>
  <c r="J47" i="35"/>
  <c r="H47" i="35"/>
  <c r="K47" i="35"/>
  <c r="J48" i="35"/>
  <c r="H48" i="35"/>
  <c r="K48" i="35"/>
  <c r="J49" i="35"/>
  <c r="H49" i="35"/>
  <c r="K49" i="35"/>
  <c r="J50" i="35"/>
  <c r="H50" i="35"/>
  <c r="K50" i="35"/>
  <c r="I189" i="22"/>
  <c r="I188" i="22"/>
  <c r="I187" i="22"/>
  <c r="I186" i="22"/>
  <c r="I180" i="22"/>
  <c r="I179" i="22"/>
  <c r="I182" i="22"/>
  <c r="G207" i="22"/>
  <c r="I82" i="22"/>
  <c r="I76" i="22"/>
  <c r="I75" i="22"/>
  <c r="I74" i="22"/>
  <c r="I73" i="22"/>
  <c r="I72" i="22"/>
  <c r="BC155" i="26"/>
  <c r="BC154" i="26"/>
  <c r="BA151" i="26"/>
  <c r="BC151" i="26"/>
  <c r="BC157" i="26"/>
  <c r="AY156" i="26"/>
  <c r="AZ153" i="26"/>
  <c r="BD153" i="26"/>
  <c r="BH153" i="26"/>
  <c r="BL153" i="26"/>
  <c r="AY150" i="26"/>
  <c r="AY153" i="26"/>
  <c r="AZ150" i="26"/>
  <c r="BD150" i="26"/>
  <c r="BH150" i="26"/>
  <c r="BL150" i="26"/>
  <c r="AZ155" i="26"/>
  <c r="BD155" i="26"/>
  <c r="BH155" i="26"/>
  <c r="BL155" i="26"/>
  <c r="AZ152" i="26"/>
  <c r="BD152" i="26"/>
  <c r="BH152" i="26"/>
  <c r="BL152" i="26"/>
  <c r="AZ157" i="26"/>
  <c r="BD157" i="26"/>
  <c r="BH157" i="26"/>
  <c r="BL157" i="26"/>
  <c r="AY152" i="26"/>
  <c r="AW151" i="26"/>
  <c r="AZ154" i="26"/>
  <c r="BD154" i="26"/>
  <c r="BH154" i="26"/>
  <c r="BL154" i="26"/>
  <c r="AZ151" i="26"/>
  <c r="BD151" i="26"/>
  <c r="BH151" i="26"/>
  <c r="BL151" i="26"/>
  <c r="AS159" i="26"/>
  <c r="BH128" i="26"/>
  <c r="BL128" i="26"/>
  <c r="AY126" i="26"/>
  <c r="BA126" i="26"/>
  <c r="AY123" i="26"/>
  <c r="BC123" i="26"/>
  <c r="BG123" i="26"/>
  <c r="AY127" i="26"/>
  <c r="BC127" i="26"/>
  <c r="BG127" i="26"/>
  <c r="F167" i="26"/>
  <c r="AY122" i="26"/>
  <c r="BC122" i="26"/>
  <c r="AW122" i="26"/>
  <c r="AS126" i="26"/>
  <c r="AW123" i="26"/>
  <c r="AY124" i="26"/>
  <c r="BC124" i="26"/>
  <c r="AZ123" i="26"/>
  <c r="BD123" i="26"/>
  <c r="BH123" i="26"/>
  <c r="BL123" i="26"/>
  <c r="BD126" i="26"/>
  <c r="BH126" i="26"/>
  <c r="BL126" i="26"/>
  <c r="AW126" i="26"/>
  <c r="AZ127" i="26"/>
  <c r="BD127" i="26"/>
  <c r="BH127" i="26"/>
  <c r="BL127" i="26"/>
  <c r="BH114" i="26"/>
  <c r="BL114" i="26"/>
  <c r="BE116" i="26"/>
  <c r="BG116" i="26"/>
  <c r="AY125" i="26"/>
  <c r="H100" i="26"/>
  <c r="AS123" i="26"/>
  <c r="AS127" i="26"/>
  <c r="AZ124" i="26"/>
  <c r="BD124" i="26"/>
  <c r="BH124" i="26"/>
  <c r="BL124" i="26"/>
  <c r="BA116" i="26"/>
  <c r="AW124" i="26"/>
  <c r="AZ125" i="26"/>
  <c r="BD125" i="26"/>
  <c r="BH125" i="26"/>
  <c r="BL125" i="26"/>
  <c r="AS124" i="26"/>
  <c r="AS125" i="26"/>
  <c r="AZ122" i="26"/>
  <c r="BD122" i="26"/>
  <c r="BH122" i="26"/>
  <c r="BL122" i="26"/>
  <c r="BG128" i="26"/>
  <c r="BE128" i="26"/>
  <c r="J100" i="26"/>
  <c r="N87" i="26"/>
  <c r="L87" i="26"/>
  <c r="O87" i="26"/>
  <c r="N88" i="26"/>
  <c r="L88" i="26"/>
  <c r="O88" i="26"/>
  <c r="N89" i="26"/>
  <c r="L89" i="26"/>
  <c r="O89" i="26"/>
  <c r="N90" i="26"/>
  <c r="L90" i="26"/>
  <c r="O90" i="26"/>
  <c r="N91" i="26"/>
  <c r="L91" i="26"/>
  <c r="O91" i="26"/>
  <c r="N92" i="26"/>
  <c r="L92" i="26"/>
  <c r="O92" i="26"/>
  <c r="N93" i="26"/>
  <c r="L93" i="26"/>
  <c r="O93" i="26"/>
  <c r="N94" i="26"/>
  <c r="L94" i="26"/>
  <c r="O94" i="26"/>
  <c r="N95" i="26"/>
  <c r="L95" i="26"/>
  <c r="O95" i="26"/>
  <c r="N96" i="26"/>
  <c r="L96" i="26"/>
  <c r="O96" i="26"/>
  <c r="N97" i="26"/>
  <c r="L97" i="26"/>
  <c r="O97" i="26"/>
  <c r="N98" i="26"/>
  <c r="L98" i="26"/>
  <c r="O98" i="26"/>
  <c r="N99" i="26"/>
  <c r="L99" i="26"/>
  <c r="O99" i="26"/>
  <c r="AL99" i="26"/>
  <c r="AN99" i="26"/>
  <c r="AJ99" i="26"/>
  <c r="H109" i="26"/>
  <c r="AS104" i="26"/>
  <c r="L105" i="26"/>
  <c r="AJ113" i="26"/>
  <c r="H118" i="26"/>
  <c r="J118" i="26"/>
  <c r="L114" i="26"/>
  <c r="L115" i="26"/>
  <c r="H129" i="26"/>
  <c r="I3" i="22"/>
  <c r="G3" i="22"/>
  <c r="M4" i="22"/>
  <c r="Q4" i="22"/>
  <c r="U4" i="22"/>
  <c r="Y4" i="22"/>
  <c r="AC4" i="22"/>
  <c r="AG4" i="22"/>
  <c r="AK4" i="22"/>
  <c r="AO4" i="22"/>
  <c r="AS4" i="22"/>
  <c r="AW4" i="22"/>
  <c r="BA4" i="22"/>
  <c r="BE4" i="22"/>
  <c r="BI4" i="22"/>
  <c r="BM4" i="22"/>
  <c r="BQ4" i="22"/>
  <c r="BU4" i="22"/>
  <c r="BY4" i="22"/>
  <c r="CC4" i="22"/>
  <c r="CG4" i="22"/>
  <c r="CK4" i="22"/>
  <c r="CO4" i="22"/>
  <c r="CS4" i="22"/>
  <c r="CW4" i="22"/>
  <c r="DA4" i="22"/>
  <c r="DE4" i="22"/>
  <c r="DI4" i="22"/>
  <c r="DM4" i="22"/>
  <c r="DQ4" i="22"/>
  <c r="DU4" i="22"/>
  <c r="DY4" i="22"/>
  <c r="EC4" i="22"/>
  <c r="EG4" i="22"/>
  <c r="EK4" i="22"/>
  <c r="EO4" i="22"/>
  <c r="ES4" i="22"/>
  <c r="EW4" i="22"/>
  <c r="FA4" i="22"/>
  <c r="FE4" i="22"/>
  <c r="FI4" i="22"/>
  <c r="FM4" i="22"/>
  <c r="FQ4" i="22"/>
  <c r="FU4" i="22"/>
  <c r="FY4" i="22"/>
  <c r="GC4" i="22"/>
  <c r="GG4" i="22"/>
  <c r="GK4" i="22"/>
  <c r="GO4" i="22"/>
  <c r="GS4" i="22"/>
  <c r="GW4" i="22"/>
  <c r="HA4" i="22"/>
  <c r="HE4" i="22"/>
  <c r="HI4" i="22"/>
  <c r="HM4" i="22"/>
  <c r="HQ4" i="22"/>
  <c r="HU4" i="22"/>
  <c r="HY4" i="22"/>
  <c r="IC4" i="22"/>
  <c r="IG4" i="22"/>
  <c r="IK4" i="22"/>
  <c r="IO4" i="22"/>
  <c r="IS4" i="22"/>
  <c r="IW4" i="22"/>
  <c r="JA4" i="22"/>
  <c r="JE4" i="22"/>
  <c r="JI4" i="22"/>
  <c r="JM4" i="22"/>
  <c r="JQ4" i="22"/>
  <c r="JU4" i="22"/>
  <c r="JY4" i="22"/>
  <c r="KC4" i="22"/>
  <c r="KG4" i="22"/>
  <c r="F15" i="28"/>
  <c r="F14" i="28"/>
  <c r="F13" i="28"/>
  <c r="F12" i="28"/>
  <c r="F11" i="28"/>
  <c r="F10" i="28"/>
  <c r="J35" i="32"/>
  <c r="I35" i="32"/>
  <c r="G35" i="32"/>
  <c r="E35" i="32"/>
  <c r="F32" i="32"/>
  <c r="D32" i="32"/>
  <c r="F16" i="32"/>
  <c r="D16" i="32"/>
  <c r="F15" i="32"/>
  <c r="D15" i="32"/>
  <c r="F9" i="32"/>
  <c r="D9" i="32"/>
  <c r="F8" i="32"/>
  <c r="D8" i="32"/>
  <c r="F7" i="32"/>
  <c r="D9" i="29"/>
  <c r="G10" i="19"/>
  <c r="F10" i="19"/>
  <c r="E10" i="19"/>
  <c r="D10" i="19"/>
  <c r="C10" i="19"/>
  <c r="F14" i="3"/>
  <c r="E14" i="3"/>
  <c r="D14" i="3"/>
  <c r="C14" i="3"/>
  <c r="B14" i="3"/>
  <c r="F8" i="3"/>
  <c r="E8" i="3"/>
  <c r="D8" i="3"/>
  <c r="C8" i="3"/>
  <c r="B8" i="3"/>
  <c r="AS74" i="26"/>
  <c r="AS69" i="26"/>
  <c r="AS61" i="26"/>
  <c r="F93" i="28"/>
  <c r="D93" i="28"/>
  <c r="B93" i="28"/>
  <c r="F92" i="28"/>
  <c r="D92" i="28"/>
  <c r="B92" i="28"/>
  <c r="F91" i="28"/>
  <c r="D91" i="28"/>
  <c r="B91" i="28"/>
  <c r="F90" i="28"/>
  <c r="D90" i="28"/>
  <c r="B90" i="28"/>
  <c r="F89" i="28"/>
  <c r="D89" i="28"/>
  <c r="B89" i="28"/>
  <c r="F88" i="28"/>
  <c r="D88" i="28"/>
  <c r="B88" i="28"/>
  <c r="F87" i="28"/>
  <c r="D87" i="28"/>
  <c r="B87" i="28"/>
  <c r="F86" i="28"/>
  <c r="D86" i="28"/>
  <c r="B86" i="28"/>
  <c r="F85" i="28"/>
  <c r="D85" i="28"/>
  <c r="B85" i="28"/>
  <c r="F84" i="28"/>
  <c r="D84" i="28"/>
  <c r="B84" i="28"/>
  <c r="F83" i="28"/>
  <c r="D83" i="28"/>
  <c r="B83" i="28"/>
  <c r="F82" i="28"/>
  <c r="D82" i="28"/>
  <c r="B82" i="28"/>
  <c r="F81" i="28"/>
  <c r="D81" i="28"/>
  <c r="B81" i="28"/>
  <c r="F80" i="28"/>
  <c r="D80" i="28"/>
  <c r="B80" i="28"/>
  <c r="F79" i="28"/>
  <c r="D79" i="28"/>
  <c r="B79" i="28"/>
  <c r="F78" i="28"/>
  <c r="D78" i="28"/>
  <c r="B78" i="28"/>
  <c r="F77" i="28"/>
  <c r="D77" i="28"/>
  <c r="B77" i="28"/>
  <c r="F76" i="28"/>
  <c r="D76" i="28"/>
  <c r="B76" i="28"/>
  <c r="F75" i="28"/>
  <c r="D75" i="28"/>
  <c r="B75" i="28"/>
  <c r="F74" i="28"/>
  <c r="D74" i="28"/>
  <c r="B74" i="28"/>
  <c r="F73" i="28"/>
  <c r="D73" i="28"/>
  <c r="B73" i="28"/>
  <c r="F72" i="28"/>
  <c r="D72" i="28"/>
  <c r="B72" i="28"/>
  <c r="F71" i="28"/>
  <c r="D71" i="28"/>
  <c r="B71" i="28"/>
  <c r="F70" i="28"/>
  <c r="D70" i="28"/>
  <c r="B70" i="28"/>
  <c r="F69" i="28"/>
  <c r="D69" i="28"/>
  <c r="B69" i="28"/>
  <c r="F68" i="28"/>
  <c r="D68" i="28"/>
  <c r="B68" i="28"/>
  <c r="F67" i="28"/>
  <c r="D67" i="28"/>
  <c r="B67" i="28"/>
  <c r="F66" i="28"/>
  <c r="D66" i="28"/>
  <c r="B66" i="28"/>
  <c r="F65" i="28"/>
  <c r="D65" i="28"/>
  <c r="B65" i="28"/>
  <c r="F64" i="28"/>
  <c r="D64" i="28"/>
  <c r="B64" i="28"/>
  <c r="F63" i="28"/>
  <c r="D63" i="28"/>
  <c r="B63" i="28"/>
  <c r="F62" i="28"/>
  <c r="D62" i="28"/>
  <c r="B62" i="28"/>
  <c r="F61" i="28"/>
  <c r="D61" i="28"/>
  <c r="B61" i="28"/>
  <c r="F60" i="28"/>
  <c r="D60" i="28"/>
  <c r="B60" i="28"/>
  <c r="F59" i="28"/>
  <c r="D59" i="28"/>
  <c r="B59" i="28"/>
  <c r="F58" i="28"/>
  <c r="D58" i="28"/>
  <c r="B58" i="28"/>
  <c r="F57" i="28"/>
  <c r="D57" i="28"/>
  <c r="B57" i="28"/>
  <c r="F56" i="28"/>
  <c r="D56" i="28"/>
  <c r="B56" i="28"/>
  <c r="F55" i="28"/>
  <c r="D55" i="28"/>
  <c r="B55" i="28"/>
  <c r="F54" i="28"/>
  <c r="D54" i="28"/>
  <c r="B54" i="28"/>
  <c r="F53" i="28"/>
  <c r="D53" i="28"/>
  <c r="B53" i="28"/>
  <c r="F52" i="28"/>
  <c r="D52" i="28"/>
  <c r="B52" i="28"/>
  <c r="F51" i="28"/>
  <c r="D51" i="28"/>
  <c r="B51" i="28"/>
  <c r="F50" i="28"/>
  <c r="D50" i="28"/>
  <c r="B50" i="28"/>
  <c r="F49" i="28"/>
  <c r="D49" i="28"/>
  <c r="B49" i="28"/>
  <c r="F48" i="28"/>
  <c r="D48" i="28"/>
  <c r="B48" i="28"/>
  <c r="F47" i="28"/>
  <c r="D47" i="28"/>
  <c r="B47" i="28"/>
  <c r="F46" i="28"/>
  <c r="D46" i="28"/>
  <c r="B46" i="28"/>
  <c r="F45" i="28"/>
  <c r="D45" i="28"/>
  <c r="B45" i="28"/>
  <c r="F44" i="28"/>
  <c r="D44" i="28"/>
  <c r="B44" i="28"/>
  <c r="F43" i="28"/>
  <c r="D43" i="28"/>
  <c r="B43" i="28"/>
  <c r="F42" i="28"/>
  <c r="D42" i="28"/>
  <c r="B42" i="28"/>
  <c r="F41" i="28"/>
  <c r="D41" i="28"/>
  <c r="B41" i="28"/>
  <c r="F40" i="28"/>
  <c r="D40" i="28"/>
  <c r="B40" i="28"/>
  <c r="F39" i="28"/>
  <c r="D39" i="28"/>
  <c r="B39" i="28"/>
  <c r="F38" i="28"/>
  <c r="D38" i="28"/>
  <c r="B38" i="28"/>
  <c r="F37" i="28"/>
  <c r="D37" i="28"/>
  <c r="B37" i="28"/>
  <c r="F36" i="28"/>
  <c r="D36" i="28"/>
  <c r="B36" i="28"/>
  <c r="F35" i="28"/>
  <c r="D35" i="28"/>
  <c r="B35" i="28"/>
  <c r="F34" i="28"/>
  <c r="D34" i="28"/>
  <c r="B34" i="28"/>
  <c r="F33" i="28"/>
  <c r="D33" i="28"/>
  <c r="B33" i="28"/>
  <c r="F32" i="28"/>
  <c r="D32" i="28"/>
  <c r="B32" i="28"/>
  <c r="F31" i="28"/>
  <c r="D31" i="28"/>
  <c r="B31" i="28"/>
  <c r="F30" i="28"/>
  <c r="D30" i="28"/>
  <c r="B30" i="28"/>
  <c r="F29" i="28"/>
  <c r="D29" i="28"/>
  <c r="B29" i="28"/>
  <c r="F28" i="28"/>
  <c r="D28" i="28"/>
  <c r="B28" i="28"/>
  <c r="F27" i="28"/>
  <c r="D27" i="28"/>
  <c r="B27" i="28"/>
  <c r="F26" i="28"/>
  <c r="D26" i="28"/>
  <c r="B26" i="28"/>
  <c r="F25" i="28"/>
  <c r="D25" i="28"/>
  <c r="B25" i="28"/>
  <c r="F24" i="28"/>
  <c r="D24" i="28"/>
  <c r="B24" i="28"/>
  <c r="F23" i="28"/>
  <c r="D23" i="28"/>
  <c r="B23" i="28"/>
  <c r="F22" i="28"/>
  <c r="D22" i="28"/>
  <c r="B22" i="28"/>
  <c r="F21" i="28"/>
  <c r="D21" i="28"/>
  <c r="B21" i="28"/>
  <c r="F20" i="28"/>
  <c r="D20" i="28"/>
  <c r="B20" i="28"/>
  <c r="F19" i="28"/>
  <c r="D19" i="28"/>
  <c r="B19" i="28"/>
  <c r="F18" i="28"/>
  <c r="D18" i="28"/>
  <c r="B18" i="28"/>
  <c r="F17" i="28"/>
  <c r="D17" i="28"/>
  <c r="B17" i="28"/>
  <c r="F16" i="28"/>
  <c r="D16" i="28"/>
  <c r="B16" i="28"/>
  <c r="D15" i="28"/>
  <c r="B15" i="28"/>
  <c r="D14" i="28"/>
  <c r="B14" i="28"/>
  <c r="D13" i="28"/>
  <c r="B13" i="28"/>
  <c r="D12" i="28"/>
  <c r="B12" i="28"/>
  <c r="D11" i="28"/>
  <c r="B11" i="28"/>
  <c r="D10" i="28"/>
  <c r="C10" i="28"/>
  <c r="E10" i="28"/>
  <c r="C11" i="28"/>
  <c r="E11" i="28"/>
  <c r="C12" i="28"/>
  <c r="E12" i="28"/>
  <c r="C13" i="28"/>
  <c r="E13" i="28"/>
  <c r="C14" i="28"/>
  <c r="E14" i="28"/>
  <c r="C15" i="28"/>
  <c r="E15" i="28"/>
  <c r="C16" i="28"/>
  <c r="E16" i="28"/>
  <c r="C17" i="28"/>
  <c r="E17" i="28"/>
  <c r="C18" i="28"/>
  <c r="E18" i="28"/>
  <c r="C19" i="28"/>
  <c r="E19" i="28"/>
  <c r="C20" i="28"/>
  <c r="E20" i="28"/>
  <c r="C21" i="28"/>
  <c r="E21" i="28"/>
  <c r="C22" i="28"/>
  <c r="E22" i="28"/>
  <c r="C23" i="28"/>
  <c r="E23" i="28"/>
  <c r="C24" i="28"/>
  <c r="E24" i="28"/>
  <c r="C25" i="28"/>
  <c r="E25" i="28"/>
  <c r="C26" i="28"/>
  <c r="E26" i="28"/>
  <c r="C27" i="28"/>
  <c r="E27" i="28"/>
  <c r="C28" i="28"/>
  <c r="E28" i="28"/>
  <c r="C29" i="28"/>
  <c r="E29" i="28"/>
  <c r="C30" i="28"/>
  <c r="E30" i="28"/>
  <c r="C31" i="28"/>
  <c r="E31" i="28"/>
  <c r="C32" i="28"/>
  <c r="E32" i="28"/>
  <c r="C33" i="28"/>
  <c r="E33" i="28"/>
  <c r="C34" i="28"/>
  <c r="E34" i="28"/>
  <c r="C35" i="28"/>
  <c r="E35" i="28"/>
  <c r="C36" i="28"/>
  <c r="E36" i="28"/>
  <c r="C37" i="28"/>
  <c r="E37" i="28"/>
  <c r="C38" i="28"/>
  <c r="E38" i="28"/>
  <c r="C39" i="28"/>
  <c r="E39" i="28"/>
  <c r="C40" i="28"/>
  <c r="E40" i="28"/>
  <c r="C41" i="28"/>
  <c r="E41" i="28"/>
  <c r="C42" i="28"/>
  <c r="E42" i="28"/>
  <c r="C43" i="28"/>
  <c r="E43" i="28"/>
  <c r="C44" i="28"/>
  <c r="E44" i="28"/>
  <c r="C45" i="28"/>
  <c r="E45" i="28"/>
  <c r="C46" i="28"/>
  <c r="E46" i="28"/>
  <c r="C47" i="28"/>
  <c r="E47" i="28"/>
  <c r="C48" i="28"/>
  <c r="E48" i="28"/>
  <c r="C49" i="28"/>
  <c r="E49" i="28"/>
  <c r="C50" i="28"/>
  <c r="E50" i="28"/>
  <c r="C51" i="28"/>
  <c r="E51" i="28"/>
  <c r="C52" i="28"/>
  <c r="E52" i="28"/>
  <c r="C53" i="28"/>
  <c r="E53" i="28"/>
  <c r="C54" i="28"/>
  <c r="E54" i="28"/>
  <c r="C55" i="28"/>
  <c r="E55" i="28"/>
  <c r="C56" i="28"/>
  <c r="E56" i="28"/>
  <c r="C57" i="28"/>
  <c r="E57" i="28"/>
  <c r="C58" i="28"/>
  <c r="E58" i="28"/>
  <c r="C59" i="28"/>
  <c r="E59" i="28"/>
  <c r="C60" i="28"/>
  <c r="E60" i="28"/>
  <c r="C61" i="28"/>
  <c r="E61" i="28"/>
  <c r="C62" i="28"/>
  <c r="E62" i="28"/>
  <c r="C63" i="28"/>
  <c r="E63" i="28"/>
  <c r="C64" i="28"/>
  <c r="E64" i="28"/>
  <c r="C65" i="28"/>
  <c r="E65" i="28"/>
  <c r="C66" i="28"/>
  <c r="E66" i="28"/>
  <c r="C67" i="28"/>
  <c r="E67" i="28"/>
  <c r="C68" i="28"/>
  <c r="E68" i="28"/>
  <c r="C69" i="28"/>
  <c r="E69" i="28"/>
  <c r="C70" i="28"/>
  <c r="E70" i="28"/>
  <c r="C71" i="28"/>
  <c r="E71" i="28"/>
  <c r="C72" i="28"/>
  <c r="E72" i="28"/>
  <c r="C73" i="28"/>
  <c r="E73" i="28"/>
  <c r="C74" i="28"/>
  <c r="E74" i="28"/>
  <c r="C75" i="28"/>
  <c r="E75" i="28"/>
  <c r="C76" i="28"/>
  <c r="E76" i="28"/>
  <c r="C77" i="28"/>
  <c r="E77" i="28"/>
  <c r="C78" i="28"/>
  <c r="E78" i="28"/>
  <c r="C79" i="28"/>
  <c r="E79" i="28"/>
  <c r="C80" i="28"/>
  <c r="E80" i="28"/>
  <c r="C81" i="28"/>
  <c r="E81" i="28"/>
  <c r="C82" i="28"/>
  <c r="E82" i="28"/>
  <c r="C83" i="28"/>
  <c r="E83" i="28"/>
  <c r="C84" i="28"/>
  <c r="E84" i="28"/>
  <c r="C85" i="28"/>
  <c r="E85" i="28"/>
  <c r="C86" i="28"/>
  <c r="E86" i="28"/>
  <c r="C87" i="28"/>
  <c r="E87" i="28"/>
  <c r="C88" i="28"/>
  <c r="E88" i="28"/>
  <c r="C89" i="28"/>
  <c r="E89" i="28"/>
  <c r="C90" i="28"/>
  <c r="E90" i="28"/>
  <c r="C91" i="28"/>
  <c r="E91" i="28"/>
  <c r="C92" i="28"/>
  <c r="E92" i="28"/>
  <c r="C93" i="28"/>
  <c r="E93" i="28"/>
  <c r="B10" i="28"/>
  <c r="F6" i="28"/>
  <c r="C6" i="28"/>
  <c r="D12" i="27"/>
  <c r="F12" i="27"/>
  <c r="D13" i="27"/>
  <c r="F13" i="27"/>
  <c r="D14" i="27"/>
  <c r="F14" i="27"/>
  <c r="D15" i="27"/>
  <c r="F15" i="27"/>
  <c r="D16" i="27"/>
  <c r="F16" i="27"/>
  <c r="D17" i="27"/>
  <c r="F17" i="27"/>
  <c r="D18" i="27"/>
  <c r="F18" i="27"/>
  <c r="D19" i="27"/>
  <c r="F19" i="27"/>
  <c r="D20" i="27"/>
  <c r="F20" i="27"/>
  <c r="D21" i="27"/>
  <c r="F21" i="27"/>
  <c r="D22" i="27"/>
  <c r="F22" i="27"/>
  <c r="D23" i="27"/>
  <c r="F23" i="27"/>
  <c r="D24" i="27"/>
  <c r="F24" i="27"/>
  <c r="D25" i="27"/>
  <c r="F25" i="27"/>
  <c r="D26" i="27"/>
  <c r="F26" i="27"/>
  <c r="D27" i="27"/>
  <c r="F27" i="27"/>
  <c r="D28" i="27"/>
  <c r="F28" i="27"/>
  <c r="D29" i="27"/>
  <c r="F29" i="27"/>
  <c r="D30" i="27"/>
  <c r="F30" i="27"/>
  <c r="D31" i="27"/>
  <c r="F31" i="27"/>
  <c r="D32" i="27"/>
  <c r="F32" i="27"/>
  <c r="D33" i="27"/>
  <c r="F33" i="27"/>
  <c r="D34" i="27"/>
  <c r="F34" i="27"/>
  <c r="D35" i="27"/>
  <c r="F35" i="27"/>
  <c r="D36" i="27"/>
  <c r="F36" i="27"/>
  <c r="D37" i="27"/>
  <c r="F37" i="27"/>
  <c r="D38" i="27"/>
  <c r="F38" i="27"/>
  <c r="D39" i="27"/>
  <c r="F39" i="27"/>
  <c r="D40" i="27"/>
  <c r="F40" i="27"/>
  <c r="D41" i="27"/>
  <c r="F41" i="27"/>
  <c r="D42" i="27"/>
  <c r="F42" i="27"/>
  <c r="D43" i="27"/>
  <c r="F43" i="27"/>
  <c r="D44" i="27"/>
  <c r="F44" i="27"/>
  <c r="D45" i="27"/>
  <c r="F45" i="27"/>
  <c r="D46" i="27"/>
  <c r="F46" i="27"/>
  <c r="D47" i="27"/>
  <c r="F47" i="27"/>
  <c r="D48" i="27"/>
  <c r="F48" i="27"/>
  <c r="D49" i="27"/>
  <c r="F49" i="27"/>
  <c r="D50" i="27"/>
  <c r="F50" i="27"/>
  <c r="D51" i="27"/>
  <c r="F51" i="27"/>
  <c r="D52" i="27"/>
  <c r="F52" i="27"/>
  <c r="D53" i="27"/>
  <c r="F53" i="27"/>
  <c r="D54" i="27"/>
  <c r="F54" i="27"/>
  <c r="D55" i="27"/>
  <c r="F55" i="27"/>
  <c r="D56" i="27"/>
  <c r="F56" i="27"/>
  <c r="D57" i="27"/>
  <c r="F57" i="27"/>
  <c r="D58" i="27"/>
  <c r="F58" i="27"/>
  <c r="D59" i="27"/>
  <c r="F59" i="27"/>
  <c r="D60" i="27"/>
  <c r="F60" i="27"/>
  <c r="D61" i="27"/>
  <c r="F61" i="27"/>
  <c r="D62" i="27"/>
  <c r="F62" i="27"/>
  <c r="D63" i="27"/>
  <c r="F63" i="27"/>
  <c r="D64" i="27"/>
  <c r="F64" i="27"/>
  <c r="D65" i="27"/>
  <c r="F65" i="27"/>
  <c r="D66" i="27"/>
  <c r="F66" i="27"/>
  <c r="D67" i="27"/>
  <c r="F67" i="27"/>
  <c r="D68" i="27"/>
  <c r="F68" i="27"/>
  <c r="D69" i="27"/>
  <c r="F69" i="27"/>
  <c r="D70" i="27"/>
  <c r="F70" i="27"/>
  <c r="D71" i="27"/>
  <c r="F71" i="27"/>
  <c r="D72" i="27"/>
  <c r="F72" i="27"/>
  <c r="D73" i="27"/>
  <c r="F73" i="27"/>
  <c r="D74" i="27"/>
  <c r="F74" i="27"/>
  <c r="D75" i="27"/>
  <c r="F75" i="27"/>
  <c r="D76" i="27"/>
  <c r="F76" i="27"/>
  <c r="D77" i="27"/>
  <c r="F77" i="27"/>
  <c r="D78" i="27"/>
  <c r="F78" i="27"/>
  <c r="D79" i="27"/>
  <c r="F79" i="27"/>
  <c r="D80" i="27"/>
  <c r="F80" i="27"/>
  <c r="D81" i="27"/>
  <c r="F81" i="27"/>
  <c r="D82" i="27"/>
  <c r="F82" i="27"/>
  <c r="D83" i="27"/>
  <c r="F83" i="27"/>
  <c r="D84" i="27"/>
  <c r="F84" i="27"/>
  <c r="D85" i="27"/>
  <c r="F85" i="27"/>
  <c r="D86" i="27"/>
  <c r="F86" i="27"/>
  <c r="D87" i="27"/>
  <c r="F87" i="27"/>
  <c r="D88" i="27"/>
  <c r="F88" i="27"/>
  <c r="D89" i="27"/>
  <c r="F89" i="27"/>
  <c r="D90" i="27"/>
  <c r="F90" i="27"/>
  <c r="D91" i="27"/>
  <c r="F91" i="27"/>
  <c r="D92" i="27"/>
  <c r="F92" i="27"/>
  <c r="D93" i="27"/>
  <c r="F93" i="27"/>
  <c r="F11" i="27"/>
  <c r="D11" i="27"/>
  <c r="F10" i="27"/>
  <c r="D10" i="27"/>
  <c r="C10" i="27"/>
  <c r="E10" i="27"/>
  <c r="C11" i="27"/>
  <c r="E11" i="27"/>
  <c r="C12" i="27"/>
  <c r="E12" i="27"/>
  <c r="C13" i="27"/>
  <c r="E13" i="27"/>
  <c r="C14" i="27"/>
  <c r="E14" i="27"/>
  <c r="C15" i="27"/>
  <c r="E15" i="27"/>
  <c r="C16" i="27"/>
  <c r="E16" i="27"/>
  <c r="C17" i="27"/>
  <c r="E17" i="27"/>
  <c r="C18" i="27"/>
  <c r="E18" i="27"/>
  <c r="C19" i="27"/>
  <c r="E19" i="27"/>
  <c r="C20" i="27"/>
  <c r="E20" i="27"/>
  <c r="C21" i="27"/>
  <c r="E21" i="27"/>
  <c r="C22" i="27"/>
  <c r="E22" i="27"/>
  <c r="C23" i="27"/>
  <c r="E23" i="27"/>
  <c r="C24" i="27"/>
  <c r="E24" i="27"/>
  <c r="C25" i="27"/>
  <c r="E25" i="27"/>
  <c r="C26" i="27"/>
  <c r="E26" i="27"/>
  <c r="C27" i="27"/>
  <c r="E27" i="27"/>
  <c r="C28" i="27"/>
  <c r="E28" i="27"/>
  <c r="C29" i="27"/>
  <c r="E29" i="27"/>
  <c r="C30" i="27"/>
  <c r="E30" i="27"/>
  <c r="C31" i="27"/>
  <c r="E31" i="27"/>
  <c r="C32" i="27"/>
  <c r="E32" i="27"/>
  <c r="C33" i="27"/>
  <c r="E33" i="27"/>
  <c r="C34" i="27"/>
  <c r="E34" i="27"/>
  <c r="C35" i="27"/>
  <c r="E35" i="27"/>
  <c r="C36" i="27"/>
  <c r="E36" i="27"/>
  <c r="C37" i="27"/>
  <c r="E37" i="27"/>
  <c r="C38" i="27"/>
  <c r="E38" i="27"/>
  <c r="C39" i="27"/>
  <c r="E39" i="27"/>
  <c r="C40" i="27"/>
  <c r="E40" i="27"/>
  <c r="C41" i="27"/>
  <c r="E41" i="27"/>
  <c r="C42" i="27"/>
  <c r="E42" i="27"/>
  <c r="C43" i="27"/>
  <c r="E43" i="27"/>
  <c r="C44" i="27"/>
  <c r="E44" i="27"/>
  <c r="C45" i="27"/>
  <c r="E45" i="27"/>
  <c r="C46" i="27"/>
  <c r="E46" i="27"/>
  <c r="C47" i="27"/>
  <c r="E47" i="27"/>
  <c r="C48" i="27"/>
  <c r="E48" i="27"/>
  <c r="C49" i="27"/>
  <c r="E49" i="27"/>
  <c r="C50" i="27"/>
  <c r="E50" i="27"/>
  <c r="C51" i="27"/>
  <c r="E51" i="27"/>
  <c r="C52" i="27"/>
  <c r="E52" i="27"/>
  <c r="C53" i="27"/>
  <c r="E53" i="27"/>
  <c r="C54" i="27"/>
  <c r="E54" i="27"/>
  <c r="C55" i="27"/>
  <c r="E55" i="27"/>
  <c r="C56" i="27"/>
  <c r="E56" i="27"/>
  <c r="C57" i="27"/>
  <c r="E57" i="27"/>
  <c r="C58" i="27"/>
  <c r="E58" i="27"/>
  <c r="C59" i="27"/>
  <c r="E59" i="27"/>
  <c r="C60" i="27"/>
  <c r="E60" i="27"/>
  <c r="C61" i="27"/>
  <c r="E61" i="27"/>
  <c r="C62" i="27"/>
  <c r="E62" i="27"/>
  <c r="C63" i="27"/>
  <c r="E63" i="27"/>
  <c r="C64" i="27"/>
  <c r="E64" i="27"/>
  <c r="C65" i="27"/>
  <c r="E65" i="27"/>
  <c r="C66" i="27"/>
  <c r="E66" i="27"/>
  <c r="C67" i="27"/>
  <c r="E67" i="27"/>
  <c r="C68" i="27"/>
  <c r="E68" i="27"/>
  <c r="C69" i="27"/>
  <c r="E69" i="27"/>
  <c r="C70" i="27"/>
  <c r="E70" i="27"/>
  <c r="C71" i="27"/>
  <c r="E71" i="27"/>
  <c r="C72" i="27"/>
  <c r="E72" i="27"/>
  <c r="C73" i="27"/>
  <c r="E73" i="27"/>
  <c r="C74" i="27"/>
  <c r="E74" i="27"/>
  <c r="C75" i="27"/>
  <c r="E75" i="27"/>
  <c r="C76" i="27"/>
  <c r="E76" i="27"/>
  <c r="C77" i="27"/>
  <c r="E77" i="27"/>
  <c r="C78" i="27"/>
  <c r="E78" i="27"/>
  <c r="C79" i="27"/>
  <c r="E79" i="27"/>
  <c r="C80" i="27"/>
  <c r="E80" i="27"/>
  <c r="C81" i="27"/>
  <c r="E81" i="27"/>
  <c r="C82" i="27"/>
  <c r="E82" i="27"/>
  <c r="C83" i="27"/>
  <c r="E83" i="27"/>
  <c r="C84" i="27"/>
  <c r="E84" i="27"/>
  <c r="C85" i="27"/>
  <c r="E85" i="27"/>
  <c r="C86" i="27"/>
  <c r="E86" i="27"/>
  <c r="C87" i="27"/>
  <c r="E87" i="27"/>
  <c r="C88" i="27"/>
  <c r="E88" i="27"/>
  <c r="C89" i="27"/>
  <c r="E89" i="27"/>
  <c r="C90" i="27"/>
  <c r="E90" i="27"/>
  <c r="C91" i="27"/>
  <c r="E91" i="27"/>
  <c r="C92" i="27"/>
  <c r="E92" i="27"/>
  <c r="C93" i="27"/>
  <c r="E93" i="27"/>
  <c r="C5" i="27"/>
  <c r="B23" i="27"/>
  <c r="B93" i="27"/>
  <c r="B92" i="27"/>
  <c r="B91" i="27"/>
  <c r="B90" i="27"/>
  <c r="B89" i="27"/>
  <c r="B88" i="27"/>
  <c r="B87" i="27"/>
  <c r="B86" i="27"/>
  <c r="B85" i="27"/>
  <c r="B84" i="27"/>
  <c r="B83" i="27"/>
  <c r="B82" i="27"/>
  <c r="B81" i="27"/>
  <c r="B80" i="27"/>
  <c r="B79" i="27"/>
  <c r="B78" i="27"/>
  <c r="B77" i="27"/>
  <c r="B76" i="27"/>
  <c r="B75" i="27"/>
  <c r="B74" i="27"/>
  <c r="B73" i="27"/>
  <c r="B72" i="27"/>
  <c r="B71" i="27"/>
  <c r="B70" i="27"/>
  <c r="B69" i="27"/>
  <c r="B68" i="27"/>
  <c r="B67" i="27"/>
  <c r="B66" i="27"/>
  <c r="B65" i="27"/>
  <c r="B64" i="27"/>
  <c r="B63" i="27"/>
  <c r="B62" i="27"/>
  <c r="B61" i="27"/>
  <c r="B60" i="27"/>
  <c r="B59" i="27"/>
  <c r="B58" i="27"/>
  <c r="B57" i="27"/>
  <c r="B56" i="27"/>
  <c r="B55" i="27"/>
  <c r="B54" i="27"/>
  <c r="B53" i="27"/>
  <c r="B52" i="27"/>
  <c r="B51" i="27"/>
  <c r="B50" i="27"/>
  <c r="B49" i="27"/>
  <c r="B48" i="27"/>
  <c r="B47" i="27"/>
  <c r="B46" i="27"/>
  <c r="B45" i="27"/>
  <c r="B44" i="27"/>
  <c r="B43" i="27"/>
  <c r="B42" i="27"/>
  <c r="B41" i="27"/>
  <c r="B40" i="27"/>
  <c r="B39" i="27"/>
  <c r="B38" i="27"/>
  <c r="B37" i="27"/>
  <c r="B36" i="27"/>
  <c r="B35" i="27"/>
  <c r="B34" i="27"/>
  <c r="B33" i="27"/>
  <c r="B32" i="27"/>
  <c r="B31" i="27"/>
  <c r="B30" i="27"/>
  <c r="B29" i="27"/>
  <c r="B28" i="27"/>
  <c r="B27" i="27"/>
  <c r="B26" i="27"/>
  <c r="B25" i="27"/>
  <c r="B24" i="27"/>
  <c r="B22" i="27"/>
  <c r="B21" i="27"/>
  <c r="B20" i="27"/>
  <c r="B19" i="27"/>
  <c r="B18" i="27"/>
  <c r="B17" i="27"/>
  <c r="B16" i="27"/>
  <c r="B15" i="27"/>
  <c r="B14" i="27"/>
  <c r="B13" i="27"/>
  <c r="B12" i="27"/>
  <c r="B11" i="27"/>
  <c r="B10" i="27"/>
  <c r="J68" i="26"/>
  <c r="K68" i="26"/>
  <c r="N68" i="26"/>
  <c r="O68" i="26"/>
  <c r="R68" i="26"/>
  <c r="S68" i="26"/>
  <c r="V68" i="26"/>
  <c r="W68" i="26"/>
  <c r="Z68" i="26"/>
  <c r="AA68" i="26"/>
  <c r="AD68" i="26"/>
  <c r="AE68" i="26"/>
  <c r="AH68" i="26"/>
  <c r="AI68" i="26"/>
  <c r="AL68" i="26"/>
  <c r="AM68" i="26"/>
  <c r="AU68" i="26"/>
  <c r="AV68" i="26"/>
  <c r="AY68" i="26"/>
  <c r="AZ68" i="26"/>
  <c r="BC68" i="26"/>
  <c r="BD68" i="26"/>
  <c r="BG68" i="26"/>
  <c r="BH68" i="26"/>
  <c r="BK68" i="26"/>
  <c r="BL68" i="26"/>
  <c r="F75" i="26"/>
  <c r="AQ75" i="26"/>
  <c r="F6" i="27"/>
  <c r="C6" i="27"/>
  <c r="AR23" i="26"/>
  <c r="AR24" i="26"/>
  <c r="AR25" i="26"/>
  <c r="AR26" i="26"/>
  <c r="AR27" i="26"/>
  <c r="AS57" i="26"/>
  <c r="AW57" i="26"/>
  <c r="BA57" i="26"/>
  <c r="BE57" i="26"/>
  <c r="BI57" i="26"/>
  <c r="BM57" i="26"/>
  <c r="H51" i="26"/>
  <c r="AN52" i="26"/>
  <c r="AN53" i="26"/>
  <c r="AN54" i="26"/>
  <c r="AN55" i="26"/>
  <c r="AN56" i="26"/>
  <c r="AJ52" i="26"/>
  <c r="AJ53" i="26"/>
  <c r="AJ54" i="26"/>
  <c r="AJ55" i="26"/>
  <c r="AJ56" i="26"/>
  <c r="AF52" i="26"/>
  <c r="AF53" i="26"/>
  <c r="AF54" i="26"/>
  <c r="AF55" i="26"/>
  <c r="AF56" i="26"/>
  <c r="AB52" i="26"/>
  <c r="AB53" i="26"/>
  <c r="AB54" i="26"/>
  <c r="AB55" i="26"/>
  <c r="AB56" i="26"/>
  <c r="X52" i="26"/>
  <c r="X53" i="26"/>
  <c r="X54" i="26"/>
  <c r="X55" i="26"/>
  <c r="X56" i="26"/>
  <c r="T52" i="26"/>
  <c r="T53" i="26"/>
  <c r="T54" i="26"/>
  <c r="T55" i="26"/>
  <c r="T56" i="26"/>
  <c r="P52" i="26"/>
  <c r="P53" i="26"/>
  <c r="P54" i="26"/>
  <c r="P55" i="26"/>
  <c r="P56" i="26"/>
  <c r="L52" i="26"/>
  <c r="L53" i="26"/>
  <c r="L54" i="26"/>
  <c r="L55" i="26"/>
  <c r="L56" i="26"/>
  <c r="J13" i="26"/>
  <c r="N13" i="26"/>
  <c r="K13" i="26"/>
  <c r="O13" i="26"/>
  <c r="S13" i="26"/>
  <c r="W13" i="26"/>
  <c r="AA13" i="26"/>
  <c r="AE13" i="26"/>
  <c r="AI13" i="26"/>
  <c r="AM13" i="26"/>
  <c r="J14" i="26"/>
  <c r="N14" i="26"/>
  <c r="K14" i="26"/>
  <c r="O14" i="26"/>
  <c r="S14" i="26"/>
  <c r="W14" i="26"/>
  <c r="AA14" i="26"/>
  <c r="AE14" i="26"/>
  <c r="AI14" i="26"/>
  <c r="AM14" i="26"/>
  <c r="J15" i="26"/>
  <c r="N15" i="26"/>
  <c r="K15" i="26"/>
  <c r="O15" i="26"/>
  <c r="S15" i="26"/>
  <c r="W15" i="26"/>
  <c r="AA15" i="26"/>
  <c r="AE15" i="26"/>
  <c r="AI15" i="26"/>
  <c r="AM15" i="26"/>
  <c r="J16" i="26"/>
  <c r="N16" i="26"/>
  <c r="K16" i="26"/>
  <c r="O16" i="26"/>
  <c r="S16" i="26"/>
  <c r="W16" i="26"/>
  <c r="AA16" i="26"/>
  <c r="AE16" i="26"/>
  <c r="AI16" i="26"/>
  <c r="AM16" i="26"/>
  <c r="J17" i="26"/>
  <c r="N17" i="26"/>
  <c r="K17" i="26"/>
  <c r="O17" i="26"/>
  <c r="S17" i="26"/>
  <c r="W17" i="26"/>
  <c r="AA17" i="26"/>
  <c r="AE17" i="26"/>
  <c r="AI17" i="26"/>
  <c r="AM17" i="26"/>
  <c r="J18" i="26"/>
  <c r="N18" i="26"/>
  <c r="K18" i="26"/>
  <c r="O18" i="26"/>
  <c r="S18" i="26"/>
  <c r="W18" i="26"/>
  <c r="AA18" i="26"/>
  <c r="AE18" i="26"/>
  <c r="AI18" i="26"/>
  <c r="AM18" i="26"/>
  <c r="J19" i="26"/>
  <c r="K19" i="26"/>
  <c r="O19" i="26"/>
  <c r="S19" i="26"/>
  <c r="W19" i="26"/>
  <c r="AA19" i="26"/>
  <c r="AE19" i="26"/>
  <c r="AI19" i="26"/>
  <c r="AM19" i="26"/>
  <c r="J20" i="26"/>
  <c r="N20" i="26"/>
  <c r="K20" i="26"/>
  <c r="O20" i="26"/>
  <c r="S20" i="26"/>
  <c r="W20" i="26"/>
  <c r="AA20" i="26"/>
  <c r="AE20" i="26"/>
  <c r="AI20" i="26"/>
  <c r="AM20" i="26"/>
  <c r="J21" i="26"/>
  <c r="N21" i="26"/>
  <c r="K21" i="26"/>
  <c r="O21" i="26"/>
  <c r="S21" i="26"/>
  <c r="W21" i="26"/>
  <c r="AA21" i="26"/>
  <c r="AE21" i="26"/>
  <c r="AI21" i="26"/>
  <c r="AM21" i="26"/>
  <c r="J22" i="26"/>
  <c r="N22" i="26"/>
  <c r="K22" i="26"/>
  <c r="O22" i="26"/>
  <c r="S22" i="26"/>
  <c r="W22" i="26"/>
  <c r="AA22" i="26"/>
  <c r="AF22" i="26"/>
  <c r="AH22" i="26"/>
  <c r="AI22" i="26"/>
  <c r="AM22" i="26"/>
  <c r="H56" i="26"/>
  <c r="H52" i="26"/>
  <c r="H53" i="26"/>
  <c r="H54" i="26"/>
  <c r="H55" i="26"/>
  <c r="K44" i="26"/>
  <c r="AR42" i="26"/>
  <c r="AV42" i="26"/>
  <c r="AI42" i="26"/>
  <c r="AJ42" i="26"/>
  <c r="H13" i="26"/>
  <c r="H14" i="26"/>
  <c r="H15" i="26"/>
  <c r="H16" i="26"/>
  <c r="H17" i="26"/>
  <c r="H18" i="26"/>
  <c r="H19" i="26"/>
  <c r="H20" i="26"/>
  <c r="H21" i="26"/>
  <c r="H22" i="26"/>
  <c r="H10" i="26"/>
  <c r="AW41" i="26"/>
  <c r="AQ67" i="26"/>
  <c r="H67" i="26"/>
  <c r="F67" i="26"/>
  <c r="AS66" i="26"/>
  <c r="AS65" i="26"/>
  <c r="BL60" i="26"/>
  <c r="BK60" i="26"/>
  <c r="BH60" i="26"/>
  <c r="BG60" i="26"/>
  <c r="BD60" i="26"/>
  <c r="BC60" i="26"/>
  <c r="AZ60" i="26"/>
  <c r="AY60" i="26"/>
  <c r="AV60" i="26"/>
  <c r="AU60" i="26"/>
  <c r="AM60" i="26"/>
  <c r="AL60" i="26"/>
  <c r="AI60" i="26"/>
  <c r="AH60" i="26"/>
  <c r="AE60" i="26"/>
  <c r="AD60" i="26"/>
  <c r="AA60" i="26"/>
  <c r="Z60" i="26"/>
  <c r="W60" i="26"/>
  <c r="V60" i="26"/>
  <c r="S60" i="26"/>
  <c r="R60" i="26"/>
  <c r="O60" i="26"/>
  <c r="N60" i="26"/>
  <c r="K60" i="26"/>
  <c r="J60" i="26"/>
  <c r="F58" i="26"/>
  <c r="BL49" i="26"/>
  <c r="BK49" i="26"/>
  <c r="BH49" i="26"/>
  <c r="BG49" i="26"/>
  <c r="BD49" i="26"/>
  <c r="BC49" i="26"/>
  <c r="AZ49" i="26"/>
  <c r="AY49" i="26"/>
  <c r="AV49" i="26"/>
  <c r="AU49" i="26"/>
  <c r="AM49" i="26"/>
  <c r="AL49" i="26"/>
  <c r="AI49" i="26"/>
  <c r="AH49" i="26"/>
  <c r="AE49" i="26"/>
  <c r="AD49" i="26"/>
  <c r="AA49" i="26"/>
  <c r="Z49" i="26"/>
  <c r="W49" i="26"/>
  <c r="V49" i="26"/>
  <c r="S49" i="26"/>
  <c r="R49" i="26"/>
  <c r="O49" i="26"/>
  <c r="N49" i="26"/>
  <c r="K49" i="26"/>
  <c r="J49" i="26"/>
  <c r="F47" i="26"/>
  <c r="AS46" i="26"/>
  <c r="H44" i="26"/>
  <c r="H43" i="26"/>
  <c r="AM40" i="26"/>
  <c r="AM113" i="26"/>
  <c r="AL40" i="26"/>
  <c r="AI40" i="26"/>
  <c r="AH40" i="26"/>
  <c r="AE40" i="26"/>
  <c r="AD40" i="26"/>
  <c r="AA40" i="26"/>
  <c r="AA43" i="26"/>
  <c r="Z40" i="26"/>
  <c r="W40" i="26"/>
  <c r="V40" i="26"/>
  <c r="R40" i="26"/>
  <c r="N40" i="26"/>
  <c r="J40" i="26"/>
  <c r="F38" i="26"/>
  <c r="AS37" i="26"/>
  <c r="H36" i="26"/>
  <c r="H35" i="26"/>
  <c r="BL31" i="26"/>
  <c r="BK31" i="26"/>
  <c r="BH31" i="26"/>
  <c r="BG31" i="26"/>
  <c r="BD31" i="26"/>
  <c r="BC31" i="26"/>
  <c r="AZ31" i="26"/>
  <c r="AY31" i="26"/>
  <c r="AV31" i="26"/>
  <c r="AU31" i="26"/>
  <c r="AM31" i="26"/>
  <c r="AL31" i="26"/>
  <c r="AI31" i="26"/>
  <c r="AH31" i="26"/>
  <c r="AE31" i="26"/>
  <c r="AD31" i="26"/>
  <c r="AA31" i="26"/>
  <c r="Z31" i="26"/>
  <c r="W31" i="26"/>
  <c r="V31" i="26"/>
  <c r="S31" i="26"/>
  <c r="R31" i="26"/>
  <c r="O31" i="26"/>
  <c r="N31" i="26"/>
  <c r="K31" i="26"/>
  <c r="J31" i="26"/>
  <c r="AS28" i="26"/>
  <c r="K12" i="26"/>
  <c r="J12" i="26"/>
  <c r="H12" i="26"/>
  <c r="K11" i="26"/>
  <c r="J11" i="26"/>
  <c r="H11" i="26"/>
  <c r="K10" i="26"/>
  <c r="J10" i="26"/>
  <c r="F5" i="26"/>
  <c r="J5" i="26"/>
  <c r="N5" i="26"/>
  <c r="R5" i="26"/>
  <c r="V5" i="26"/>
  <c r="Z5" i="26"/>
  <c r="AD5" i="26"/>
  <c r="AH5" i="26"/>
  <c r="AL5" i="26"/>
  <c r="A4" i="1"/>
  <c r="A2" i="1"/>
  <c r="L184" i="22"/>
  <c r="L177" i="22"/>
  <c r="L181" i="22"/>
  <c r="B2" i="15"/>
  <c r="J32" i="24"/>
  <c r="I32" i="24"/>
  <c r="G32" i="24"/>
  <c r="E32" i="24"/>
  <c r="F29" i="24"/>
  <c r="D29" i="24"/>
  <c r="F13" i="24"/>
  <c r="D13" i="24"/>
  <c r="F12" i="24"/>
  <c r="D12" i="24"/>
  <c r="F9" i="24"/>
  <c r="D9" i="24"/>
  <c r="F8" i="24"/>
  <c r="D8" i="24"/>
  <c r="F7" i="24"/>
  <c r="D7" i="24"/>
  <c r="CV1" i="46"/>
  <c r="CQ180" i="46"/>
  <c r="CS180" i="46"/>
  <c r="CQ187" i="46"/>
  <c r="CQ201" i="46"/>
  <c r="CQ179" i="46"/>
  <c r="CO179" i="46"/>
  <c r="CO182" i="46"/>
  <c r="CM182" i="46"/>
  <c r="KR82" i="36"/>
  <c r="KN82" i="36"/>
  <c r="KN80" i="36"/>
  <c r="LF68" i="36"/>
  <c r="LF70" i="36"/>
  <c r="LF72" i="36"/>
  <c r="LF73" i="36"/>
  <c r="LF74" i="36"/>
  <c r="LF75" i="36"/>
  <c r="LF67" i="36"/>
  <c r="LF71" i="36"/>
  <c r="LF69" i="36"/>
  <c r="LH67" i="36"/>
  <c r="LG67" i="36"/>
  <c r="CM204" i="46"/>
  <c r="CK204" i="46"/>
  <c r="CM203" i="46"/>
  <c r="CK203" i="46"/>
  <c r="CM202" i="46"/>
  <c r="CK202" i="46"/>
  <c r="CK201" i="46"/>
  <c r="CM200" i="46"/>
  <c r="CK200" i="46"/>
  <c r="CM199" i="46"/>
  <c r="CK199" i="46"/>
  <c r="CM198" i="46"/>
  <c r="CK198" i="46"/>
  <c r="CM197" i="46"/>
  <c r="CK197" i="46"/>
  <c r="CG205" i="46"/>
  <c r="CI205" i="46"/>
  <c r="CM196" i="46"/>
  <c r="CK196" i="46"/>
  <c r="KO205" i="46"/>
  <c r="C16" i="1"/>
  <c r="KN196" i="46"/>
  <c r="CM191" i="46"/>
  <c r="CK191" i="46"/>
  <c r="CM190" i="46"/>
  <c r="CK190" i="46"/>
  <c r="CM189" i="46"/>
  <c r="CK189" i="46"/>
  <c r="CM188" i="46"/>
  <c r="CK188" i="46"/>
  <c r="CK187" i="46"/>
  <c r="CG192" i="46"/>
  <c r="CI192" i="46"/>
  <c r="CM186" i="46"/>
  <c r="CK186" i="46"/>
  <c r="KO192" i="46"/>
  <c r="KN186" i="46"/>
  <c r="CM174" i="46"/>
  <c r="CK174" i="46"/>
  <c r="CM173" i="46"/>
  <c r="CK173" i="46"/>
  <c r="CM172" i="46"/>
  <c r="CK172" i="46"/>
  <c r="CM171" i="46"/>
  <c r="CK171" i="46"/>
  <c r="CM170" i="46"/>
  <c r="CK170" i="46"/>
  <c r="CM169" i="46"/>
  <c r="CK169" i="46"/>
  <c r="CM168" i="46"/>
  <c r="CK168" i="46"/>
  <c r="CM167" i="46"/>
  <c r="CK167" i="46"/>
  <c r="CM166" i="46"/>
  <c r="CK166" i="46"/>
  <c r="CM165" i="46"/>
  <c r="CK165" i="46"/>
  <c r="CM164" i="46"/>
  <c r="CK164" i="46"/>
  <c r="CM163" i="46"/>
  <c r="CK163" i="46"/>
  <c r="CM162" i="46"/>
  <c r="CK162" i="46"/>
  <c r="CM161" i="46"/>
  <c r="CK161" i="46"/>
  <c r="CM160" i="46"/>
  <c r="CK160" i="46"/>
  <c r="CM159" i="46"/>
  <c r="CK159" i="46"/>
  <c r="CM158" i="46"/>
  <c r="CK158" i="46"/>
  <c r="CM157" i="46"/>
  <c r="CK157" i="46"/>
  <c r="CM156" i="46"/>
  <c r="CK156" i="46"/>
  <c r="CM155" i="46"/>
  <c r="CK155" i="46"/>
  <c r="CM154" i="46"/>
  <c r="CK154" i="46"/>
  <c r="CM153" i="46"/>
  <c r="CK153" i="46"/>
  <c r="CM152" i="46"/>
  <c r="CK152" i="46"/>
  <c r="CM151" i="46"/>
  <c r="CK151" i="46"/>
  <c r="CM150" i="46"/>
  <c r="CK150" i="46"/>
  <c r="CM149" i="46"/>
  <c r="CK149" i="46"/>
  <c r="CM148" i="46"/>
  <c r="CK148" i="46"/>
  <c r="CM147" i="46"/>
  <c r="CK147" i="46"/>
  <c r="CM146" i="46"/>
  <c r="CK146" i="46"/>
  <c r="CM145" i="46"/>
  <c r="CK145" i="46"/>
  <c r="CM144" i="46"/>
  <c r="CK144" i="46"/>
  <c r="CM143" i="46"/>
  <c r="CK143" i="46"/>
  <c r="CM142" i="46"/>
  <c r="CK142" i="46"/>
  <c r="CM141" i="46"/>
  <c r="CK141" i="46"/>
  <c r="CM140" i="46"/>
  <c r="CK140" i="46"/>
  <c r="CM139" i="46"/>
  <c r="CK139" i="46"/>
  <c r="CM138" i="46"/>
  <c r="CK138" i="46"/>
  <c r="CM137" i="46"/>
  <c r="CK137" i="46"/>
  <c r="CM136" i="46"/>
  <c r="CK136" i="46"/>
  <c r="CM135" i="46"/>
  <c r="CK135" i="46"/>
  <c r="CM134" i="46"/>
  <c r="CK134" i="46"/>
  <c r="CM133" i="46"/>
  <c r="CK133" i="46"/>
  <c r="CQ132" i="46"/>
  <c r="CO132" i="46"/>
  <c r="CM131" i="46"/>
  <c r="CK131" i="46"/>
  <c r="CM130" i="46"/>
  <c r="CK130" i="46"/>
  <c r="CM129" i="46"/>
  <c r="CK129" i="46"/>
  <c r="CM128" i="46"/>
  <c r="CK128" i="46"/>
  <c r="CM127" i="46"/>
  <c r="CK127" i="46"/>
  <c r="CM126" i="46"/>
  <c r="CK126" i="46"/>
  <c r="CM125" i="46"/>
  <c r="CK125" i="46"/>
  <c r="CM124" i="46"/>
  <c r="CK124" i="46"/>
  <c r="CM123" i="46"/>
  <c r="CK123" i="46"/>
  <c r="CM122" i="46"/>
  <c r="CK122" i="46"/>
  <c r="CM121" i="46"/>
  <c r="CK121" i="46"/>
  <c r="CM120" i="46"/>
  <c r="CK120" i="46"/>
  <c r="CM119" i="46"/>
  <c r="CK119" i="46"/>
  <c r="CM118" i="46"/>
  <c r="CK118" i="46"/>
  <c r="CM117" i="46"/>
  <c r="CK117" i="46"/>
  <c r="CM116" i="46"/>
  <c r="CK116" i="46"/>
  <c r="CM115" i="46"/>
  <c r="CK115" i="46"/>
  <c r="CM114" i="46"/>
  <c r="CK114" i="46"/>
  <c r="CM113" i="46"/>
  <c r="CK113" i="46"/>
  <c r="CM112" i="46"/>
  <c r="CK112" i="46"/>
  <c r="CM111" i="46"/>
  <c r="CK111" i="46"/>
  <c r="CM110" i="46"/>
  <c r="CK110" i="46"/>
  <c r="CQ109" i="46"/>
  <c r="CO109" i="46"/>
  <c r="CM108" i="46"/>
  <c r="CK108" i="46"/>
  <c r="CM107" i="46"/>
  <c r="CK107" i="46"/>
  <c r="CM106" i="46"/>
  <c r="CK106" i="46"/>
  <c r="CQ105" i="46"/>
  <c r="CO105" i="46"/>
  <c r="CM104" i="46"/>
  <c r="CK104" i="46"/>
  <c r="CM103" i="46"/>
  <c r="CK103" i="46"/>
  <c r="CM102" i="46"/>
  <c r="CK102" i="46"/>
  <c r="CM101" i="46"/>
  <c r="CK101" i="46"/>
  <c r="CM100" i="46"/>
  <c r="CK100" i="46"/>
  <c r="CM99" i="46"/>
  <c r="CK99" i="46"/>
  <c r="CM98" i="46"/>
  <c r="CK98" i="46"/>
  <c r="CM97" i="46"/>
  <c r="CK97" i="46"/>
  <c r="CM96" i="46"/>
  <c r="CK96" i="46"/>
  <c r="CM95" i="46"/>
  <c r="CK95" i="46"/>
  <c r="CM94" i="46"/>
  <c r="CK94" i="46"/>
  <c r="CM93" i="46"/>
  <c r="CK93" i="46"/>
  <c r="CM92" i="46"/>
  <c r="CK92" i="46"/>
  <c r="CM91" i="46"/>
  <c r="CK91" i="46"/>
  <c r="CM90" i="46"/>
  <c r="CK90" i="46"/>
  <c r="CQ89" i="46"/>
  <c r="CO89" i="46"/>
  <c r="CM88" i="46"/>
  <c r="CK88" i="46"/>
  <c r="CM87" i="46"/>
  <c r="CK87" i="46"/>
  <c r="CM86" i="46"/>
  <c r="CK86" i="46"/>
  <c r="CQ85" i="46"/>
  <c r="CO85" i="46"/>
  <c r="CM84" i="46"/>
  <c r="CK84" i="46"/>
  <c r="CQ83" i="46"/>
  <c r="CO83" i="46"/>
  <c r="CG175" i="46"/>
  <c r="CI175" i="46"/>
  <c r="CM82" i="46"/>
  <c r="CK82" i="46"/>
  <c r="KO175" i="46"/>
  <c r="KN82" i="46"/>
  <c r="CM76" i="46"/>
  <c r="CK76" i="46"/>
  <c r="CM75" i="46"/>
  <c r="CK75" i="46"/>
  <c r="CM74" i="46"/>
  <c r="CK74" i="46"/>
  <c r="CM73" i="46"/>
  <c r="CK73" i="46"/>
  <c r="CG78" i="46"/>
  <c r="CI78" i="46"/>
  <c r="CM72" i="46"/>
  <c r="CK72" i="46"/>
  <c r="KO78" i="46"/>
  <c r="KN72" i="46"/>
  <c r="CM65" i="46"/>
  <c r="CK65" i="46"/>
  <c r="CM64" i="46"/>
  <c r="CK64" i="46"/>
  <c r="CM63" i="46"/>
  <c r="CK63" i="46"/>
  <c r="CM62" i="46"/>
  <c r="CK62" i="46"/>
  <c r="CM61" i="46"/>
  <c r="CK61" i="46"/>
  <c r="CM60" i="46"/>
  <c r="CK60" i="46"/>
  <c r="CM57" i="46"/>
  <c r="CK57" i="46"/>
  <c r="CM56" i="46"/>
  <c r="CK56" i="46"/>
  <c r="CM55" i="46"/>
  <c r="CK55" i="46"/>
  <c r="CM54" i="46"/>
  <c r="CK54" i="46"/>
  <c r="CM53" i="46"/>
  <c r="CK53" i="46"/>
  <c r="CM52" i="46"/>
  <c r="CK52" i="46"/>
  <c r="CM51" i="46"/>
  <c r="CK51" i="46"/>
  <c r="CM50" i="46"/>
  <c r="CK50" i="46"/>
  <c r="CM49" i="46"/>
  <c r="CK49" i="46"/>
  <c r="CM48" i="46"/>
  <c r="CK48" i="46"/>
  <c r="CM47" i="46"/>
  <c r="CK47" i="46"/>
  <c r="CM46" i="46"/>
  <c r="CK46" i="46"/>
  <c r="CM45" i="46"/>
  <c r="CK45" i="46"/>
  <c r="CM44" i="46"/>
  <c r="CK44" i="46"/>
  <c r="CM43" i="46"/>
  <c r="CK43" i="46"/>
  <c r="CM42" i="46"/>
  <c r="CK42" i="46"/>
  <c r="CM41" i="46"/>
  <c r="CK41" i="46"/>
  <c r="CM40" i="46"/>
  <c r="CK40" i="46"/>
  <c r="CM39" i="46"/>
  <c r="CK39" i="46"/>
  <c r="CM38" i="46"/>
  <c r="CK38" i="46"/>
  <c r="CM37" i="46"/>
  <c r="CK37" i="46"/>
  <c r="CM36" i="46"/>
  <c r="CK36" i="46"/>
  <c r="CM33" i="46"/>
  <c r="CK33" i="46"/>
  <c r="CM32" i="46"/>
  <c r="CK32" i="46"/>
  <c r="CM31" i="46"/>
  <c r="CK31" i="46"/>
  <c r="CM28" i="46"/>
  <c r="CK28" i="46"/>
  <c r="CM27" i="46"/>
  <c r="CK27" i="46"/>
  <c r="CM26" i="46"/>
  <c r="CK26" i="46"/>
  <c r="CM25" i="46"/>
  <c r="CK25" i="46"/>
  <c r="CM24" i="46"/>
  <c r="CK24" i="46"/>
  <c r="CM23" i="46"/>
  <c r="CK23" i="46"/>
  <c r="CM22" i="46"/>
  <c r="CK22" i="46"/>
  <c r="CM21" i="46"/>
  <c r="CK21" i="46"/>
  <c r="CM20" i="46"/>
  <c r="CK20" i="46"/>
  <c r="CM19" i="46"/>
  <c r="CK19" i="46"/>
  <c r="CM18" i="46"/>
  <c r="CK18" i="46"/>
  <c r="CM17" i="46"/>
  <c r="CK17" i="46"/>
  <c r="CM16" i="46"/>
  <c r="CK16" i="46"/>
  <c r="CM15" i="46"/>
  <c r="CK15" i="46"/>
  <c r="CM14" i="46"/>
  <c r="CK14" i="46"/>
  <c r="CM13" i="46"/>
  <c r="CK13" i="46"/>
  <c r="CM12" i="46"/>
  <c r="CK12" i="46"/>
  <c r="CM11" i="46"/>
  <c r="CK11" i="46"/>
  <c r="KM211" i="46"/>
  <c r="KM210" i="46"/>
  <c r="BY211" i="46"/>
  <c r="CG68" i="46"/>
  <c r="CI68" i="46"/>
  <c r="CI207" i="46"/>
  <c r="CM10" i="46"/>
  <c r="CK10" i="46"/>
  <c r="CE207" i="46"/>
  <c r="KO68" i="46"/>
  <c r="KN10" i="46"/>
  <c r="CC207" i="46"/>
  <c r="CC209" i="46"/>
  <c r="CY181" i="46"/>
  <c r="CW181" i="46"/>
  <c r="T74" i="22"/>
  <c r="Q74" i="22"/>
  <c r="CQ12" i="36"/>
  <c r="CU14" i="36"/>
  <c r="CQ13" i="36"/>
  <c r="CQ11" i="36"/>
  <c r="CY61" i="36"/>
  <c r="DC62" i="36"/>
  <c r="DG60" i="36"/>
  <c r="CY53" i="36"/>
  <c r="DG52" i="36"/>
  <c r="DK44" i="36"/>
  <c r="DG43" i="36"/>
  <c r="DC45" i="36"/>
  <c r="DK74" i="36"/>
  <c r="DG68" i="36"/>
  <c r="DC71" i="36"/>
  <c r="CU69" i="36"/>
  <c r="DW70" i="36"/>
  <c r="DO75" i="36"/>
  <c r="EI72" i="36"/>
  <c r="CY73" i="36"/>
  <c r="DW35" i="36"/>
  <c r="DW34" i="36"/>
  <c r="DO36" i="36"/>
  <c r="DG33" i="36"/>
  <c r="DO26" i="36"/>
  <c r="DC24" i="36"/>
  <c r="DG22" i="36"/>
  <c r="DK23" i="36"/>
  <c r="DC25" i="36"/>
  <c r="W8" i="22"/>
  <c r="O175" i="22"/>
  <c r="P181" i="22"/>
  <c r="M181" i="22"/>
  <c r="AA181" i="22"/>
  <c r="T174" i="22"/>
  <c r="Q174" i="22"/>
  <c r="KH5" i="36"/>
  <c r="KN54" i="36"/>
  <c r="KN46" i="36"/>
  <c r="KN16" i="36"/>
  <c r="KN37" i="36"/>
  <c r="I192" i="22"/>
  <c r="CZ198" i="22"/>
  <c r="CZ197" i="22"/>
  <c r="L191" i="22"/>
  <c r="P191" i="22"/>
  <c r="T191" i="22"/>
  <c r="X191" i="22"/>
  <c r="AB191" i="22"/>
  <c r="AF191" i="22"/>
  <c r="AJ191" i="22"/>
  <c r="AN191" i="22"/>
  <c r="AR191" i="22"/>
  <c r="AV191" i="22"/>
  <c r="AZ191" i="22"/>
  <c r="BD191" i="22"/>
  <c r="BH191" i="22"/>
  <c r="BL191" i="22"/>
  <c r="BP191" i="22"/>
  <c r="BT191" i="22"/>
  <c r="BX191" i="22"/>
  <c r="CB191" i="22"/>
  <c r="CF191" i="22"/>
  <c r="CJ191" i="22"/>
  <c r="CN191" i="22"/>
  <c r="CR191" i="22"/>
  <c r="CV191" i="22"/>
  <c r="CZ191" i="22"/>
  <c r="DD191" i="22"/>
  <c r="DH191" i="22"/>
  <c r="DL191" i="22"/>
  <c r="DP191" i="22"/>
  <c r="DT191" i="22"/>
  <c r="DX191" i="22"/>
  <c r="EB191" i="22"/>
  <c r="EF191" i="22"/>
  <c r="EJ191" i="22"/>
  <c r="EN191" i="22"/>
  <c r="ER191" i="22"/>
  <c r="EV191" i="22"/>
  <c r="EZ191" i="22"/>
  <c r="FD191" i="22"/>
  <c r="FH191" i="22"/>
  <c r="FL191" i="22"/>
  <c r="FP191" i="22"/>
  <c r="FT191" i="22"/>
  <c r="FX191" i="22"/>
  <c r="GB191" i="22"/>
  <c r="GF191" i="22"/>
  <c r="GJ191" i="22"/>
  <c r="GN191" i="22"/>
  <c r="GR191" i="22"/>
  <c r="GV191" i="22"/>
  <c r="GZ191" i="22"/>
  <c r="HD191" i="22"/>
  <c r="HH191" i="22"/>
  <c r="HL191" i="22"/>
  <c r="HP191" i="22"/>
  <c r="HT191" i="22"/>
  <c r="HX191" i="22"/>
  <c r="IB191" i="22"/>
  <c r="IF191" i="22"/>
  <c r="IJ191" i="22"/>
  <c r="IN191" i="22"/>
  <c r="IR191" i="22"/>
  <c r="IV191" i="22"/>
  <c r="IZ191" i="22"/>
  <c r="JD191" i="22"/>
  <c r="JH191" i="22"/>
  <c r="JL191" i="22"/>
  <c r="JP191" i="22"/>
  <c r="JT191" i="22"/>
  <c r="JX191" i="22"/>
  <c r="KB191" i="22"/>
  <c r="KF191" i="22"/>
  <c r="L190" i="22"/>
  <c r="P190" i="22"/>
  <c r="T190" i="22"/>
  <c r="X190" i="22"/>
  <c r="AB190" i="22"/>
  <c r="AF190" i="22"/>
  <c r="AJ190" i="22"/>
  <c r="AN190" i="22"/>
  <c r="AR190" i="22"/>
  <c r="AV190" i="22"/>
  <c r="AZ190" i="22"/>
  <c r="BD190" i="22"/>
  <c r="BH190" i="22"/>
  <c r="BL190" i="22"/>
  <c r="BP190" i="22"/>
  <c r="BT190" i="22"/>
  <c r="BX190" i="22"/>
  <c r="CB190" i="22"/>
  <c r="CF190" i="22"/>
  <c r="CJ190" i="22"/>
  <c r="CN190" i="22"/>
  <c r="CR190" i="22"/>
  <c r="CV190" i="22"/>
  <c r="CZ190" i="22"/>
  <c r="DD190" i="22"/>
  <c r="DH190" i="22"/>
  <c r="DL190" i="22"/>
  <c r="DP190" i="22"/>
  <c r="DT190" i="22"/>
  <c r="DX190" i="22"/>
  <c r="EB190" i="22"/>
  <c r="EF190" i="22"/>
  <c r="EJ190" i="22"/>
  <c r="EN190" i="22"/>
  <c r="ER190" i="22"/>
  <c r="EV190" i="22"/>
  <c r="EZ190" i="22"/>
  <c r="FD190" i="22"/>
  <c r="FH190" i="22"/>
  <c r="FL190" i="22"/>
  <c r="FP190" i="22"/>
  <c r="FT190" i="22"/>
  <c r="FX190" i="22"/>
  <c r="GB190" i="22"/>
  <c r="GF190" i="22"/>
  <c r="GJ190" i="22"/>
  <c r="GN190" i="22"/>
  <c r="GR190" i="22"/>
  <c r="GV190" i="22"/>
  <c r="GZ190" i="22"/>
  <c r="HD190" i="22"/>
  <c r="HH190" i="22"/>
  <c r="HL190" i="22"/>
  <c r="HP190" i="22"/>
  <c r="HT190" i="22"/>
  <c r="HX190" i="22"/>
  <c r="IB190" i="22"/>
  <c r="IF190" i="22"/>
  <c r="IJ190" i="22"/>
  <c r="IN190" i="22"/>
  <c r="IR190" i="22"/>
  <c r="IV190" i="22"/>
  <c r="IZ190" i="22"/>
  <c r="JD190" i="22"/>
  <c r="JH190" i="22"/>
  <c r="JL190" i="22"/>
  <c r="JP190" i="22"/>
  <c r="JT190" i="22"/>
  <c r="JX190" i="22"/>
  <c r="KB190" i="22"/>
  <c r="KF190" i="22"/>
  <c r="M190" i="22"/>
  <c r="M191" i="22"/>
  <c r="T173" i="22"/>
  <c r="Q173" i="22"/>
  <c r="T172" i="22"/>
  <c r="Q172" i="22"/>
  <c r="T171" i="22"/>
  <c r="Q171" i="22"/>
  <c r="T170" i="22"/>
  <c r="Q170" i="22"/>
  <c r="T169" i="22"/>
  <c r="Q169" i="22"/>
  <c r="T168" i="22"/>
  <c r="Q168" i="22"/>
  <c r="T167" i="22"/>
  <c r="Q167" i="22"/>
  <c r="T166" i="22"/>
  <c r="Q166" i="22"/>
  <c r="T165" i="22"/>
  <c r="Q165" i="22"/>
  <c r="T164" i="22"/>
  <c r="Q164" i="22"/>
  <c r="T163" i="22"/>
  <c r="Q163" i="22"/>
  <c r="T162" i="22"/>
  <c r="Q162" i="22"/>
  <c r="T161" i="22"/>
  <c r="Q161" i="22"/>
  <c r="T160" i="22"/>
  <c r="Q160" i="22"/>
  <c r="T159" i="22"/>
  <c r="Q159" i="22"/>
  <c r="T158" i="22"/>
  <c r="Q158" i="22"/>
  <c r="T157" i="22"/>
  <c r="Q157" i="22"/>
  <c r="T156" i="22"/>
  <c r="Q156" i="22"/>
  <c r="T155" i="22"/>
  <c r="Q155" i="22"/>
  <c r="T154" i="22"/>
  <c r="Q154" i="22"/>
  <c r="T153" i="22"/>
  <c r="Q153" i="22"/>
  <c r="T152" i="22"/>
  <c r="Q152" i="22"/>
  <c r="T151" i="22"/>
  <c r="Q151" i="22"/>
  <c r="T150" i="22"/>
  <c r="Q150" i="22"/>
  <c r="T149" i="22"/>
  <c r="Q149" i="22"/>
  <c r="T148" i="22"/>
  <c r="Q148" i="22"/>
  <c r="T147" i="22"/>
  <c r="Q147" i="22"/>
  <c r="T146" i="22"/>
  <c r="Q146" i="22"/>
  <c r="T145" i="22"/>
  <c r="Q145" i="22"/>
  <c r="T144" i="22"/>
  <c r="Q144" i="22"/>
  <c r="T143" i="22"/>
  <c r="Q143" i="22"/>
  <c r="T142" i="22"/>
  <c r="Q142" i="22"/>
  <c r="T141" i="22"/>
  <c r="Q141" i="22"/>
  <c r="T140" i="22"/>
  <c r="Q140" i="22"/>
  <c r="T139" i="22"/>
  <c r="Q139" i="22"/>
  <c r="T138" i="22"/>
  <c r="Q138" i="22"/>
  <c r="T137" i="22"/>
  <c r="Q137" i="22"/>
  <c r="T136" i="22"/>
  <c r="Q136" i="22"/>
  <c r="T135" i="22"/>
  <c r="Q135" i="22"/>
  <c r="T134" i="22"/>
  <c r="Q134" i="22"/>
  <c r="T133" i="22"/>
  <c r="Q133" i="22"/>
  <c r="T131" i="22"/>
  <c r="Q131" i="22"/>
  <c r="T130" i="22"/>
  <c r="Q130" i="22"/>
  <c r="T129" i="22"/>
  <c r="Q129" i="22"/>
  <c r="T128" i="22"/>
  <c r="Q128" i="22"/>
  <c r="T127" i="22"/>
  <c r="Q127" i="22"/>
  <c r="T126" i="22"/>
  <c r="Q126" i="22"/>
  <c r="T125" i="22"/>
  <c r="Q125" i="22"/>
  <c r="T124" i="22"/>
  <c r="Q124" i="22"/>
  <c r="T123" i="22"/>
  <c r="Q123" i="22"/>
  <c r="T122" i="22"/>
  <c r="Q122" i="22"/>
  <c r="T121" i="22"/>
  <c r="Q121" i="22"/>
  <c r="T120" i="22"/>
  <c r="Q120" i="22"/>
  <c r="T119" i="22"/>
  <c r="Q119" i="22"/>
  <c r="T118" i="22"/>
  <c r="Q118" i="22"/>
  <c r="T117" i="22"/>
  <c r="Q117" i="22"/>
  <c r="T116" i="22"/>
  <c r="Q116" i="22"/>
  <c r="T115" i="22"/>
  <c r="Q115" i="22"/>
  <c r="T114" i="22"/>
  <c r="Q114" i="22"/>
  <c r="T113" i="22"/>
  <c r="Q113" i="22"/>
  <c r="T112" i="22"/>
  <c r="Q112" i="22"/>
  <c r="T111" i="22"/>
  <c r="Q111" i="22"/>
  <c r="T110" i="22"/>
  <c r="Q110" i="22"/>
  <c r="T108" i="22"/>
  <c r="Q108" i="22"/>
  <c r="T107" i="22"/>
  <c r="Q107" i="22"/>
  <c r="T106" i="22"/>
  <c r="Q106" i="22"/>
  <c r="T104" i="22"/>
  <c r="Q104" i="22"/>
  <c r="T103" i="22"/>
  <c r="Q103" i="22"/>
  <c r="T102" i="22"/>
  <c r="Q102" i="22"/>
  <c r="T101" i="22"/>
  <c r="Q101" i="22"/>
  <c r="T100" i="22"/>
  <c r="Q100" i="22"/>
  <c r="T99" i="22"/>
  <c r="Q99" i="22"/>
  <c r="T98" i="22"/>
  <c r="Q98" i="22"/>
  <c r="T97" i="22"/>
  <c r="Q97" i="22"/>
  <c r="T96" i="22"/>
  <c r="Q96" i="22"/>
  <c r="T95" i="22"/>
  <c r="Q95" i="22"/>
  <c r="T94" i="22"/>
  <c r="Q94" i="22"/>
  <c r="T93" i="22"/>
  <c r="Q93" i="22"/>
  <c r="T92" i="22"/>
  <c r="Q92" i="22"/>
  <c r="T91" i="22"/>
  <c r="Q91" i="22"/>
  <c r="T90" i="22"/>
  <c r="Q90" i="22"/>
  <c r="T88" i="22"/>
  <c r="Q88" i="22"/>
  <c r="T87" i="22"/>
  <c r="Q87" i="22"/>
  <c r="T86" i="22"/>
  <c r="Q86" i="22"/>
  <c r="P84" i="22"/>
  <c r="M84" i="22"/>
  <c r="P82" i="22"/>
  <c r="M82" i="22"/>
  <c r="T132" i="22"/>
  <c r="Q132" i="22"/>
  <c r="T109" i="22"/>
  <c r="Q109" i="22"/>
  <c r="T105" i="22"/>
  <c r="Q105" i="22"/>
  <c r="T89" i="22"/>
  <c r="Q89" i="22"/>
  <c r="T85" i="22"/>
  <c r="Q85" i="22"/>
  <c r="T83" i="22"/>
  <c r="Q83" i="22"/>
  <c r="I175" i="22"/>
  <c r="O68" i="22"/>
  <c r="Q37" i="22"/>
  <c r="Q38" i="22"/>
  <c r="Q39" i="22"/>
  <c r="Q40" i="22"/>
  <c r="Q41" i="22"/>
  <c r="Q42" i="22"/>
  <c r="Q43" i="22"/>
  <c r="Q44" i="22"/>
  <c r="Q45" i="22"/>
  <c r="Q46" i="22"/>
  <c r="Q47" i="22"/>
  <c r="Q48" i="22"/>
  <c r="Q49" i="22"/>
  <c r="Q50" i="22"/>
  <c r="Q51" i="22"/>
  <c r="Q52" i="22"/>
  <c r="Q53" i="22"/>
  <c r="Q54" i="22"/>
  <c r="Q55" i="22"/>
  <c r="Q56" i="22"/>
  <c r="Q57" i="22"/>
  <c r="Q60" i="22"/>
  <c r="Q61" i="22"/>
  <c r="Q62" i="22"/>
  <c r="Q63" i="22"/>
  <c r="Q64" i="22"/>
  <c r="Q65" i="22"/>
  <c r="Q36" i="22"/>
  <c r="Q21" i="22"/>
  <c r="Q20" i="22"/>
  <c r="Q22" i="22"/>
  <c r="Q23" i="22"/>
  <c r="Q24" i="22"/>
  <c r="Q25" i="22"/>
  <c r="Q26" i="22"/>
  <c r="Q27" i="22"/>
  <c r="Q28" i="22"/>
  <c r="Q33" i="22"/>
  <c r="Q32" i="22"/>
  <c r="Q31" i="22"/>
  <c r="Q19" i="22"/>
  <c r="Q15" i="22"/>
  <c r="Q14" i="22"/>
  <c r="Q16" i="22"/>
  <c r="Q17" i="22"/>
  <c r="Q18" i="22"/>
  <c r="AA8" i="22"/>
  <c r="X74" i="22"/>
  <c r="X76" i="22"/>
  <c r="X75" i="22"/>
  <c r="X73" i="22"/>
  <c r="Q78" i="22"/>
  <c r="X72" i="22"/>
  <c r="P10" i="22"/>
  <c r="P11" i="22"/>
  <c r="P12" i="22"/>
  <c r="M12" i="22"/>
  <c r="P13" i="22"/>
  <c r="M13" i="22"/>
  <c r="CV80" i="36"/>
  <c r="DT16" i="36"/>
  <c r="DL37" i="36"/>
  <c r="EV84" i="36"/>
  <c r="EZ84" i="36"/>
  <c r="EV83" i="36"/>
  <c r="EZ83" i="36"/>
  <c r="FD78" i="36"/>
  <c r="FH78" i="36"/>
  <c r="EV86" i="36"/>
  <c r="EZ86" i="36"/>
  <c r="FD86" i="36"/>
  <c r="FH86" i="36"/>
  <c r="EV82" i="36"/>
  <c r="EV85" i="36"/>
  <c r="EZ85" i="36"/>
  <c r="DX65" i="36"/>
  <c r="DP57" i="36"/>
  <c r="DT54" i="36"/>
  <c r="DX49" i="36"/>
  <c r="DT40" i="36"/>
  <c r="DP30" i="36"/>
  <c r="DX19" i="36"/>
  <c r="DX8" i="36"/>
  <c r="O180" i="22"/>
  <c r="KR86" i="36"/>
  <c r="BS177" i="22"/>
  <c r="BW177" i="22"/>
  <c r="CA177" i="22"/>
  <c r="AE177" i="22"/>
  <c r="M75" i="22"/>
  <c r="M74" i="22"/>
  <c r="AT8" i="36"/>
  <c r="L186" i="22"/>
  <c r="M186" i="22"/>
  <c r="M73" i="22"/>
  <c r="L187" i="22"/>
  <c r="P187" i="22"/>
  <c r="L189" i="22"/>
  <c r="L179" i="22"/>
  <c r="P179" i="22"/>
  <c r="T179" i="22"/>
  <c r="X179" i="22"/>
  <c r="Y179" i="22"/>
  <c r="M3" i="22"/>
  <c r="K3" i="22"/>
  <c r="L180" i="22"/>
  <c r="P180" i="22"/>
  <c r="T180" i="22"/>
  <c r="X180" i="22"/>
  <c r="AB180" i="22"/>
  <c r="AF180" i="22"/>
  <c r="AJ180" i="22"/>
  <c r="AN180" i="22"/>
  <c r="AR180" i="22"/>
  <c r="H63" i="36"/>
  <c r="H76" i="36"/>
  <c r="H17" i="36"/>
  <c r="H55" i="36"/>
  <c r="H47" i="36"/>
  <c r="L14" i="36"/>
  <c r="F35" i="32"/>
  <c r="DC83" i="36"/>
  <c r="DG83" i="36"/>
  <c r="DK83" i="36"/>
  <c r="DO83" i="36"/>
  <c r="DS83" i="36"/>
  <c r="DW83" i="36"/>
  <c r="EA83" i="36"/>
  <c r="EE83" i="36"/>
  <c r="EI83" i="36"/>
  <c r="EM83" i="36"/>
  <c r="EQ83" i="36"/>
  <c r="EU83" i="36"/>
  <c r="DC84" i="36"/>
  <c r="DG84" i="36"/>
  <c r="DK84" i="36"/>
  <c r="DO84" i="36"/>
  <c r="DS84" i="36"/>
  <c r="DW84" i="36"/>
  <c r="EA84" i="36"/>
  <c r="EE84" i="36"/>
  <c r="EI84" i="36"/>
  <c r="EM84" i="36"/>
  <c r="EQ84" i="36"/>
  <c r="EU84" i="36"/>
  <c r="BK27" i="36"/>
  <c r="BO27" i="36"/>
  <c r="BS27" i="36"/>
  <c r="BW27" i="36"/>
  <c r="CA27" i="36"/>
  <c r="CE27" i="36"/>
  <c r="CI27" i="36"/>
  <c r="CM27" i="36"/>
  <c r="CQ27" i="36"/>
  <c r="CU27" i="36"/>
  <c r="CY27" i="36"/>
  <c r="BK54" i="36"/>
  <c r="BO54" i="36"/>
  <c r="BS54" i="36"/>
  <c r="BW54" i="36"/>
  <c r="CA54" i="36"/>
  <c r="CE54" i="36"/>
  <c r="CI54" i="36"/>
  <c r="CM54" i="36"/>
  <c r="CQ54" i="36"/>
  <c r="CU54" i="36"/>
  <c r="CY54" i="36"/>
  <c r="M76" i="22"/>
  <c r="K78" i="22"/>
  <c r="M72" i="22"/>
  <c r="O50" i="35"/>
  <c r="N50" i="35"/>
  <c r="L50" i="35"/>
  <c r="O49" i="35"/>
  <c r="N49" i="35"/>
  <c r="L49" i="35"/>
  <c r="O48" i="35"/>
  <c r="N48" i="35"/>
  <c r="L48" i="35"/>
  <c r="O47" i="35"/>
  <c r="N47" i="35"/>
  <c r="L47" i="35"/>
  <c r="O46" i="35"/>
  <c r="H51" i="35"/>
  <c r="J51" i="35"/>
  <c r="N46" i="35"/>
  <c r="L46" i="35"/>
  <c r="O41" i="35"/>
  <c r="N41" i="35"/>
  <c r="L41" i="35"/>
  <c r="O40" i="35"/>
  <c r="N40" i="35"/>
  <c r="L40" i="35"/>
  <c r="O39" i="35"/>
  <c r="N39" i="35"/>
  <c r="L39" i="35"/>
  <c r="O38" i="35"/>
  <c r="N38" i="35"/>
  <c r="L38" i="35"/>
  <c r="O37" i="35"/>
  <c r="H42" i="35"/>
  <c r="J42" i="35"/>
  <c r="N37" i="35"/>
  <c r="L37" i="35"/>
  <c r="O32" i="35"/>
  <c r="N32" i="35"/>
  <c r="L32" i="35"/>
  <c r="O31" i="35"/>
  <c r="N31" i="35"/>
  <c r="L31" i="35"/>
  <c r="O30" i="35"/>
  <c r="N30" i="35"/>
  <c r="L30" i="35"/>
  <c r="O29" i="35"/>
  <c r="N29" i="35"/>
  <c r="L29" i="35"/>
  <c r="O28" i="35"/>
  <c r="H33" i="35"/>
  <c r="J33" i="35"/>
  <c r="N28" i="35"/>
  <c r="L28" i="35"/>
  <c r="O23" i="35"/>
  <c r="N23" i="35"/>
  <c r="L23" i="35"/>
  <c r="O22" i="35"/>
  <c r="N22" i="35"/>
  <c r="L22" i="35"/>
  <c r="O21" i="35"/>
  <c r="N21" i="35"/>
  <c r="L21" i="35"/>
  <c r="O20" i="35"/>
  <c r="N20" i="35"/>
  <c r="L20" i="35"/>
  <c r="O19" i="35"/>
  <c r="H24" i="35"/>
  <c r="J24" i="35"/>
  <c r="N19" i="35"/>
  <c r="L19" i="35"/>
  <c r="O14" i="35"/>
  <c r="N14" i="35"/>
  <c r="L14" i="35"/>
  <c r="O13" i="35"/>
  <c r="N13" i="35"/>
  <c r="L13" i="35"/>
  <c r="O12" i="35"/>
  <c r="N12" i="35"/>
  <c r="L12" i="35"/>
  <c r="O11" i="35"/>
  <c r="N11" i="35"/>
  <c r="L11" i="35"/>
  <c r="O10" i="35"/>
  <c r="H15" i="35"/>
  <c r="J15" i="35"/>
  <c r="J54" i="35"/>
  <c r="N10" i="35"/>
  <c r="L10" i="35"/>
  <c r="F54" i="35"/>
  <c r="BA153" i="26"/>
  <c r="BC153" i="26"/>
  <c r="BG154" i="26"/>
  <c r="BE154" i="26"/>
  <c r="BC150" i="26"/>
  <c r="BA150" i="26"/>
  <c r="BA154" i="26"/>
  <c r="BG157" i="26"/>
  <c r="BE157" i="26"/>
  <c r="BE155" i="26"/>
  <c r="BG155" i="26"/>
  <c r="BA157" i="26"/>
  <c r="BG151" i="26"/>
  <c r="BE151" i="26"/>
  <c r="BA152" i="26"/>
  <c r="BC152" i="26"/>
  <c r="BA156" i="26"/>
  <c r="BC156" i="26"/>
  <c r="BA155" i="26"/>
  <c r="BC126" i="26"/>
  <c r="BG126" i="26"/>
  <c r="BK126" i="26"/>
  <c r="BM126" i="26"/>
  <c r="L13" i="26"/>
  <c r="F78" i="26"/>
  <c r="L15" i="26"/>
  <c r="L14" i="26"/>
  <c r="BA123" i="26"/>
  <c r="L20" i="26"/>
  <c r="BE123" i="26"/>
  <c r="BE127" i="26"/>
  <c r="AJ22" i="26"/>
  <c r="L19" i="26"/>
  <c r="L17" i="26"/>
  <c r="BE124" i="26"/>
  <c r="BG124" i="26"/>
  <c r="BK124" i="26"/>
  <c r="BM124" i="26"/>
  <c r="BA127" i="26"/>
  <c r="AL22" i="26"/>
  <c r="AN22" i="26"/>
  <c r="L22" i="26"/>
  <c r="L21" i="26"/>
  <c r="N19" i="26"/>
  <c r="R19" i="26"/>
  <c r="L18" i="26"/>
  <c r="L16" i="26"/>
  <c r="BA124" i="26"/>
  <c r="R20" i="26"/>
  <c r="P20" i="26"/>
  <c r="R18" i="26"/>
  <c r="P18" i="26"/>
  <c r="R15" i="26"/>
  <c r="P15" i="26"/>
  <c r="R22" i="26"/>
  <c r="P22" i="26"/>
  <c r="P14" i="26"/>
  <c r="R14" i="26"/>
  <c r="R21" i="26"/>
  <c r="P21" i="26"/>
  <c r="R17" i="26"/>
  <c r="P17" i="26"/>
  <c r="P16" i="26"/>
  <c r="R16" i="26"/>
  <c r="P13" i="26"/>
  <c r="R13" i="26"/>
  <c r="BA125" i="26"/>
  <c r="BC125" i="26"/>
  <c r="AS54" i="26"/>
  <c r="AW54" i="26"/>
  <c r="BA54" i="26"/>
  <c r="BE54" i="26"/>
  <c r="BI54" i="26"/>
  <c r="BM54" i="26"/>
  <c r="BI116" i="26"/>
  <c r="BK116" i="26"/>
  <c r="BM116" i="26"/>
  <c r="BA122" i="26"/>
  <c r="AS55" i="26"/>
  <c r="AW55" i="26"/>
  <c r="BA55" i="26"/>
  <c r="BE55" i="26"/>
  <c r="BI55" i="26"/>
  <c r="BM55" i="26"/>
  <c r="AS56" i="26"/>
  <c r="AW56" i="26"/>
  <c r="BA56" i="26"/>
  <c r="BE56" i="26"/>
  <c r="BI56" i="26"/>
  <c r="BM56" i="26"/>
  <c r="AS53" i="26"/>
  <c r="AW53" i="26"/>
  <c r="BA53" i="26"/>
  <c r="BE53" i="26"/>
  <c r="BI53" i="26"/>
  <c r="BM53" i="26"/>
  <c r="BE122" i="26"/>
  <c r="BG122" i="26"/>
  <c r="BK128" i="26"/>
  <c r="BM128" i="26"/>
  <c r="BI128" i="26"/>
  <c r="BK127" i="26"/>
  <c r="BM127" i="26"/>
  <c r="BI127" i="26"/>
  <c r="BK123" i="26"/>
  <c r="BM123" i="26"/>
  <c r="BI123" i="26"/>
  <c r="J107" i="26"/>
  <c r="J106" i="26"/>
  <c r="J105" i="26"/>
  <c r="N105" i="26"/>
  <c r="R105" i="26"/>
  <c r="V105" i="26"/>
  <c r="Z105" i="26"/>
  <c r="AD105" i="26"/>
  <c r="AH105" i="26"/>
  <c r="AL105" i="26"/>
  <c r="J104" i="26"/>
  <c r="K107" i="26"/>
  <c r="O107" i="26"/>
  <c r="S107" i="26"/>
  <c r="W107" i="26"/>
  <c r="AA107" i="26"/>
  <c r="AE107" i="26"/>
  <c r="AI107" i="26"/>
  <c r="AM107" i="26"/>
  <c r="K106" i="26"/>
  <c r="O106" i="26"/>
  <c r="S106" i="26"/>
  <c r="W106" i="26"/>
  <c r="AA106" i="26"/>
  <c r="AE106" i="26"/>
  <c r="AI106" i="26"/>
  <c r="AM106" i="26"/>
  <c r="K105" i="26"/>
  <c r="O105" i="26"/>
  <c r="S105" i="26"/>
  <c r="W105" i="26"/>
  <c r="AA105" i="26"/>
  <c r="AE105" i="26"/>
  <c r="AI105" i="26"/>
  <c r="AM105" i="26"/>
  <c r="K104" i="26"/>
  <c r="O104" i="26"/>
  <c r="S104" i="26"/>
  <c r="W104" i="26"/>
  <c r="AA104" i="26"/>
  <c r="AE104" i="26"/>
  <c r="AI104" i="26"/>
  <c r="AM104" i="26"/>
  <c r="AL42" i="26"/>
  <c r="AL113" i="26"/>
  <c r="AN113" i="26"/>
  <c r="AS113" i="26"/>
  <c r="J51" i="26"/>
  <c r="J58" i="26"/>
  <c r="J122" i="26"/>
  <c r="K51" i="26"/>
  <c r="K122" i="26"/>
  <c r="O122" i="26"/>
  <c r="S122" i="26"/>
  <c r="W122" i="26"/>
  <c r="AA122" i="26"/>
  <c r="AE122" i="26"/>
  <c r="AI122" i="26"/>
  <c r="AM122" i="26"/>
  <c r="AU129" i="26"/>
  <c r="AU143" i="26"/>
  <c r="AY143" i="26"/>
  <c r="BC143" i="26"/>
  <c r="BG143" i="26"/>
  <c r="BK143" i="26"/>
  <c r="AU142" i="26"/>
  <c r="AY142" i="26"/>
  <c r="BC142" i="26"/>
  <c r="BG142" i="26"/>
  <c r="BK142" i="26"/>
  <c r="AU141" i="26"/>
  <c r="AU135" i="26"/>
  <c r="AU134" i="26"/>
  <c r="AU133" i="26"/>
  <c r="AV143" i="26"/>
  <c r="AZ143" i="26"/>
  <c r="BD143" i="26"/>
  <c r="BH143" i="26"/>
  <c r="BL143" i="26"/>
  <c r="AV142" i="26"/>
  <c r="AZ142" i="26"/>
  <c r="BD142" i="26"/>
  <c r="BH142" i="26"/>
  <c r="BL142" i="26"/>
  <c r="AV141" i="26"/>
  <c r="AZ141" i="26"/>
  <c r="BD141" i="26"/>
  <c r="BH141" i="26"/>
  <c r="BL141" i="26"/>
  <c r="AV135" i="26"/>
  <c r="AZ135" i="26"/>
  <c r="BD135" i="26"/>
  <c r="BH135" i="26"/>
  <c r="BL135" i="26"/>
  <c r="AV134" i="26"/>
  <c r="AZ134" i="26"/>
  <c r="BD134" i="26"/>
  <c r="BH134" i="26"/>
  <c r="BL134" i="26"/>
  <c r="AV133" i="26"/>
  <c r="AZ133" i="26"/>
  <c r="BD133" i="26"/>
  <c r="BH133" i="26"/>
  <c r="BL133" i="26"/>
  <c r="AY129" i="26"/>
  <c r="AM115" i="26"/>
  <c r="AR115" i="26"/>
  <c r="AM114" i="26"/>
  <c r="AR114" i="26"/>
  <c r="L118" i="26"/>
  <c r="N118" i="26"/>
  <c r="AZ113" i="26"/>
  <c r="AW113" i="26"/>
  <c r="P105" i="26"/>
  <c r="H167" i="26"/>
  <c r="S99" i="26"/>
  <c r="W99" i="26"/>
  <c r="AA99" i="26"/>
  <c r="R99" i="26"/>
  <c r="P99" i="26"/>
  <c r="S98" i="26"/>
  <c r="W98" i="26"/>
  <c r="AA98" i="26"/>
  <c r="AE98" i="26"/>
  <c r="AI98" i="26"/>
  <c r="AM98" i="26"/>
  <c r="R98" i="26"/>
  <c r="P98" i="26"/>
  <c r="S97" i="26"/>
  <c r="W97" i="26"/>
  <c r="AA97" i="26"/>
  <c r="AE97" i="26"/>
  <c r="AI97" i="26"/>
  <c r="AM97" i="26"/>
  <c r="R97" i="26"/>
  <c r="P97" i="26"/>
  <c r="S96" i="26"/>
  <c r="W96" i="26"/>
  <c r="AA96" i="26"/>
  <c r="AE96" i="26"/>
  <c r="AI96" i="26"/>
  <c r="AM96" i="26"/>
  <c r="R96" i="26"/>
  <c r="P96" i="26"/>
  <c r="S95" i="26"/>
  <c r="W95" i="26"/>
  <c r="AA95" i="26"/>
  <c r="AE95" i="26"/>
  <c r="AI95" i="26"/>
  <c r="AM95" i="26"/>
  <c r="R95" i="26"/>
  <c r="P95" i="26"/>
  <c r="S94" i="26"/>
  <c r="W94" i="26"/>
  <c r="AA94" i="26"/>
  <c r="AE94" i="26"/>
  <c r="AI94" i="26"/>
  <c r="AM94" i="26"/>
  <c r="R94" i="26"/>
  <c r="P94" i="26"/>
  <c r="S93" i="26"/>
  <c r="W93" i="26"/>
  <c r="AA93" i="26"/>
  <c r="AE93" i="26"/>
  <c r="AI93" i="26"/>
  <c r="AM93" i="26"/>
  <c r="R93" i="26"/>
  <c r="P93" i="26"/>
  <c r="S92" i="26"/>
  <c r="W92" i="26"/>
  <c r="AA92" i="26"/>
  <c r="AE92" i="26"/>
  <c r="AI92" i="26"/>
  <c r="AM92" i="26"/>
  <c r="R92" i="26"/>
  <c r="P92" i="26"/>
  <c r="S91" i="26"/>
  <c r="W91" i="26"/>
  <c r="AA91" i="26"/>
  <c r="AE91" i="26"/>
  <c r="AI91" i="26"/>
  <c r="AM91" i="26"/>
  <c r="R91" i="26"/>
  <c r="P91" i="26"/>
  <c r="S90" i="26"/>
  <c r="W90" i="26"/>
  <c r="AA90" i="26"/>
  <c r="AE90" i="26"/>
  <c r="AI90" i="26"/>
  <c r="AM90" i="26"/>
  <c r="R90" i="26"/>
  <c r="P90" i="26"/>
  <c r="S89" i="26"/>
  <c r="W89" i="26"/>
  <c r="AA89" i="26"/>
  <c r="AE89" i="26"/>
  <c r="AI89" i="26"/>
  <c r="AM89" i="26"/>
  <c r="R89" i="26"/>
  <c r="P89" i="26"/>
  <c r="S88" i="26"/>
  <c r="W88" i="26"/>
  <c r="AA88" i="26"/>
  <c r="AE88" i="26"/>
  <c r="AI88" i="26"/>
  <c r="AM88" i="26"/>
  <c r="R88" i="26"/>
  <c r="P88" i="26"/>
  <c r="S87" i="26"/>
  <c r="W87" i="26"/>
  <c r="AA87" i="26"/>
  <c r="AE87" i="26"/>
  <c r="AI87" i="26"/>
  <c r="AM87" i="26"/>
  <c r="L100" i="26"/>
  <c r="N100" i="26"/>
  <c r="R87" i="26"/>
  <c r="P87" i="26"/>
  <c r="J70" i="26"/>
  <c r="J71" i="26"/>
  <c r="N71" i="26"/>
  <c r="R71" i="26"/>
  <c r="V71" i="26"/>
  <c r="Z71" i="26"/>
  <c r="AD71" i="26"/>
  <c r="AH71" i="26"/>
  <c r="AL71" i="26"/>
  <c r="J72" i="26"/>
  <c r="N72" i="26"/>
  <c r="R72" i="26"/>
  <c r="V72" i="26"/>
  <c r="Z72" i="26"/>
  <c r="AD72" i="26"/>
  <c r="AH72" i="26"/>
  <c r="AL72" i="26"/>
  <c r="K70" i="26"/>
  <c r="O70" i="26"/>
  <c r="S70" i="26"/>
  <c r="W70" i="26"/>
  <c r="AA70" i="26"/>
  <c r="AE70" i="26"/>
  <c r="AI70" i="26"/>
  <c r="AM70" i="26"/>
  <c r="K71" i="26"/>
  <c r="O71" i="26"/>
  <c r="S71" i="26"/>
  <c r="W71" i="26"/>
  <c r="AA71" i="26"/>
  <c r="AE71" i="26"/>
  <c r="AI71" i="26"/>
  <c r="AM71" i="26"/>
  <c r="K72" i="26"/>
  <c r="O72" i="26"/>
  <c r="S72" i="26"/>
  <c r="W72" i="26"/>
  <c r="AA72" i="26"/>
  <c r="AE72" i="26"/>
  <c r="AI72" i="26"/>
  <c r="AM72" i="26"/>
  <c r="AU70" i="26"/>
  <c r="AY70" i="26"/>
  <c r="AU71" i="26"/>
  <c r="AY71" i="26"/>
  <c r="BC71" i="26"/>
  <c r="BG71" i="26"/>
  <c r="BK71" i="26"/>
  <c r="AU72" i="26"/>
  <c r="AY72" i="26"/>
  <c r="BC72" i="26"/>
  <c r="BG72" i="26"/>
  <c r="BK72" i="26"/>
  <c r="AV70" i="26"/>
  <c r="AZ70" i="26"/>
  <c r="BD70" i="26"/>
  <c r="BH70" i="26"/>
  <c r="BL70" i="26"/>
  <c r="AV71" i="26"/>
  <c r="AZ71" i="26"/>
  <c r="BD71" i="26"/>
  <c r="BH71" i="26"/>
  <c r="BL71" i="26"/>
  <c r="AV72" i="26"/>
  <c r="AZ72" i="26"/>
  <c r="BD72" i="26"/>
  <c r="BH72" i="26"/>
  <c r="BL72" i="26"/>
  <c r="AR20" i="26"/>
  <c r="AV20" i="26"/>
  <c r="AZ20" i="26"/>
  <c r="BD20" i="26"/>
  <c r="BH20" i="26"/>
  <c r="BL20" i="26"/>
  <c r="II5" i="22"/>
  <c r="IE5" i="22"/>
  <c r="IA5" i="22"/>
  <c r="HW5" i="22"/>
  <c r="HS5" i="22"/>
  <c r="GM5" i="22"/>
  <c r="HK5" i="22"/>
  <c r="GE5" i="22"/>
  <c r="HG5" i="22"/>
  <c r="HC5" i="22"/>
  <c r="GQ5" i="22"/>
  <c r="GY5" i="22"/>
  <c r="GU5" i="22"/>
  <c r="HO5" i="22"/>
  <c r="GI5" i="22"/>
  <c r="DK5" i="22"/>
  <c r="EM5" i="22"/>
  <c r="EQ5" i="22"/>
  <c r="EU5" i="22"/>
  <c r="EI5" i="22"/>
  <c r="FC5" i="22"/>
  <c r="FO5" i="22"/>
  <c r="FW5" i="22"/>
  <c r="GA5" i="22"/>
  <c r="EY5" i="22"/>
  <c r="FG5" i="22"/>
  <c r="FK5" i="22"/>
  <c r="FS5" i="22"/>
  <c r="DW5" i="22"/>
  <c r="CQ5" i="22"/>
  <c r="DS5" i="22"/>
  <c r="CU5" i="22"/>
  <c r="EA5" i="22"/>
  <c r="CY5" i="22"/>
  <c r="EE5" i="22"/>
  <c r="DC5" i="22"/>
  <c r="DG5" i="22"/>
  <c r="CI5" i="22"/>
  <c r="CM5" i="22"/>
  <c r="DO5" i="22"/>
  <c r="AA5" i="22"/>
  <c r="AQ5" i="22"/>
  <c r="AQ2" i="22"/>
  <c r="AP2" i="36"/>
  <c r="BG5" i="22"/>
  <c r="AE5" i="22"/>
  <c r="BK5" i="22"/>
  <c r="AI5" i="22"/>
  <c r="AI2" i="22"/>
  <c r="AH2" i="36"/>
  <c r="BO5" i="22"/>
  <c r="AM5" i="22"/>
  <c r="AM2" i="22"/>
  <c r="AL2" i="36"/>
  <c r="BS5" i="22"/>
  <c r="BW5" i="22"/>
  <c r="Q3" i="22"/>
  <c r="O3" i="22"/>
  <c r="AU5" i="22"/>
  <c r="AU2" i="22"/>
  <c r="AT2" i="36"/>
  <c r="CA5" i="22"/>
  <c r="S5" i="22"/>
  <c r="AY5" i="22"/>
  <c r="AY2" i="22"/>
  <c r="AX2" i="36"/>
  <c r="CE5" i="22"/>
  <c r="W5" i="22"/>
  <c r="BC5" i="22"/>
  <c r="BC2" i="22"/>
  <c r="BB2" i="36"/>
  <c r="L188" i="22"/>
  <c r="H10" i="28"/>
  <c r="AS52" i="26"/>
  <c r="AW52" i="26"/>
  <c r="BA52" i="26"/>
  <c r="BE52" i="26"/>
  <c r="BI52" i="26"/>
  <c r="BM52" i="26"/>
  <c r="H58" i="26"/>
  <c r="AR21" i="26"/>
  <c r="AV21" i="26"/>
  <c r="AZ21" i="26"/>
  <c r="BD21" i="26"/>
  <c r="BH21" i="26"/>
  <c r="BL21" i="26"/>
  <c r="AR19" i="26"/>
  <c r="AV19" i="26"/>
  <c r="AZ19" i="26"/>
  <c r="BD19" i="26"/>
  <c r="BH19" i="26"/>
  <c r="BL19" i="26"/>
  <c r="AR18" i="26"/>
  <c r="AV18" i="26"/>
  <c r="AZ18" i="26"/>
  <c r="BD18" i="26"/>
  <c r="BH18" i="26"/>
  <c r="BL18" i="26"/>
  <c r="AR17" i="26"/>
  <c r="AV17" i="26"/>
  <c r="AZ17" i="26"/>
  <c r="BD17" i="26"/>
  <c r="BH17" i="26"/>
  <c r="BL17" i="26"/>
  <c r="AR16" i="26"/>
  <c r="AV16" i="26"/>
  <c r="AZ16" i="26"/>
  <c r="BD16" i="26"/>
  <c r="BH16" i="26"/>
  <c r="BL16" i="26"/>
  <c r="AR15" i="26"/>
  <c r="AV15" i="26"/>
  <c r="AZ15" i="26"/>
  <c r="BD15" i="26"/>
  <c r="BH15" i="26"/>
  <c r="BL15" i="26"/>
  <c r="AR14" i="26"/>
  <c r="AV14" i="26"/>
  <c r="AZ14" i="26"/>
  <c r="BD14" i="26"/>
  <c r="BH14" i="26"/>
  <c r="BL14" i="26"/>
  <c r="AR13" i="26"/>
  <c r="AV13" i="26"/>
  <c r="AZ13" i="26"/>
  <c r="BD13" i="26"/>
  <c r="BH13" i="26"/>
  <c r="BL13" i="26"/>
  <c r="H29" i="26"/>
  <c r="AZ42" i="26"/>
  <c r="BD42" i="26"/>
  <c r="BH42" i="26"/>
  <c r="BL42" i="26"/>
  <c r="AW42" i="26"/>
  <c r="AM42" i="26"/>
  <c r="J29" i="26"/>
  <c r="N10" i="26"/>
  <c r="L10" i="26"/>
  <c r="O10" i="26"/>
  <c r="N11" i="26"/>
  <c r="L11" i="26"/>
  <c r="O11" i="26"/>
  <c r="N12" i="26"/>
  <c r="L12" i="26"/>
  <c r="O12" i="26"/>
  <c r="J36" i="26"/>
  <c r="J35" i="26"/>
  <c r="J34" i="26"/>
  <c r="J33" i="26"/>
  <c r="K36" i="26"/>
  <c r="K35" i="26"/>
  <c r="K34" i="26"/>
  <c r="K33" i="26"/>
  <c r="J44" i="26"/>
  <c r="J43" i="26"/>
  <c r="H47" i="26"/>
  <c r="O51" i="26"/>
  <c r="S51" i="26"/>
  <c r="J64" i="26"/>
  <c r="J63" i="26"/>
  <c r="J62" i="26"/>
  <c r="K64" i="26"/>
  <c r="O64" i="26"/>
  <c r="S64" i="26"/>
  <c r="W64" i="26"/>
  <c r="AA64" i="26"/>
  <c r="AE64" i="26"/>
  <c r="AI64" i="26"/>
  <c r="AM64" i="26"/>
  <c r="K63" i="26"/>
  <c r="O63" i="26"/>
  <c r="S63" i="26"/>
  <c r="W63" i="26"/>
  <c r="AA63" i="26"/>
  <c r="AE63" i="26"/>
  <c r="AI63" i="26"/>
  <c r="AM63" i="26"/>
  <c r="K62" i="26"/>
  <c r="O62" i="26"/>
  <c r="S62" i="26"/>
  <c r="W62" i="26"/>
  <c r="AA62" i="26"/>
  <c r="AE62" i="26"/>
  <c r="AI62" i="26"/>
  <c r="AM62" i="26"/>
  <c r="AU64" i="26"/>
  <c r="AU63" i="26"/>
  <c r="AU62" i="26"/>
  <c r="AV64" i="26"/>
  <c r="AZ64" i="26"/>
  <c r="BD64" i="26"/>
  <c r="BH64" i="26"/>
  <c r="BL64" i="26"/>
  <c r="AV63" i="26"/>
  <c r="AZ63" i="26"/>
  <c r="BD63" i="26"/>
  <c r="BH63" i="26"/>
  <c r="BL63" i="26"/>
  <c r="AV62" i="26"/>
  <c r="AZ62" i="26"/>
  <c r="BD62" i="26"/>
  <c r="BH62" i="26"/>
  <c r="BL62" i="26"/>
  <c r="I78" i="22"/>
  <c r="L11" i="36"/>
  <c r="L12" i="36"/>
  <c r="L13" i="36"/>
  <c r="F32" i="24"/>
  <c r="CU179" i="46"/>
  <c r="CS179" i="46"/>
  <c r="CS182" i="46"/>
  <c r="CQ182" i="46"/>
  <c r="CZ1" i="46"/>
  <c r="CU180" i="46"/>
  <c r="CW180" i="46"/>
  <c r="CU187" i="46"/>
  <c r="CU201" i="46"/>
  <c r="BB82" i="36"/>
  <c r="BB81" i="36"/>
  <c r="BB80" i="36"/>
  <c r="AX82" i="36"/>
  <c r="AX81" i="36"/>
  <c r="AX80" i="36"/>
  <c r="AT82" i="36"/>
  <c r="AT81" i="36"/>
  <c r="AT80" i="36"/>
  <c r="AL82" i="36"/>
  <c r="AL81" i="36"/>
  <c r="AL80" i="36"/>
  <c r="AH82" i="36"/>
  <c r="AH81" i="36"/>
  <c r="AH80" i="36"/>
  <c r="AP82" i="36"/>
  <c r="AP81" i="36"/>
  <c r="AP80" i="36"/>
  <c r="C11" i="1"/>
  <c r="C11" i="48"/>
  <c r="C12" i="1"/>
  <c r="C12" i="48"/>
  <c r="C13" i="1"/>
  <c r="C13" i="48"/>
  <c r="C15" i="1"/>
  <c r="C14" i="48"/>
  <c r="EZ82" i="36"/>
  <c r="KJ82" i="36"/>
  <c r="KJ80" i="36"/>
  <c r="DC181" i="46"/>
  <c r="DA181" i="46"/>
  <c r="CC212" i="46"/>
  <c r="CC211" i="46"/>
  <c r="KO207" i="46"/>
  <c r="KO209" i="46"/>
  <c r="CK68" i="46"/>
  <c r="CM68" i="46"/>
  <c r="CQ10" i="46"/>
  <c r="CO10" i="46"/>
  <c r="CG207" i="46"/>
  <c r="CG209" i="46"/>
  <c r="CQ11" i="46"/>
  <c r="CO11" i="46"/>
  <c r="CQ12" i="46"/>
  <c r="CO12" i="46"/>
  <c r="CQ13" i="46"/>
  <c r="CO13" i="46"/>
  <c r="CQ14" i="46"/>
  <c r="CO14" i="46"/>
  <c r="CQ15" i="46"/>
  <c r="CO15" i="46"/>
  <c r="CQ16" i="46"/>
  <c r="CO16" i="46"/>
  <c r="CQ17" i="46"/>
  <c r="CO17" i="46"/>
  <c r="CQ18" i="46"/>
  <c r="CO18" i="46"/>
  <c r="CQ19" i="46"/>
  <c r="CO19" i="46"/>
  <c r="CQ20" i="46"/>
  <c r="CO20" i="46"/>
  <c r="CQ21" i="46"/>
  <c r="CO21" i="46"/>
  <c r="CQ22" i="46"/>
  <c r="CO22" i="46"/>
  <c r="CQ23" i="46"/>
  <c r="CO23" i="46"/>
  <c r="CQ24" i="46"/>
  <c r="CO24" i="46"/>
  <c r="CQ25" i="46"/>
  <c r="CO25" i="46"/>
  <c r="CQ26" i="46"/>
  <c r="CO26" i="46"/>
  <c r="CQ27" i="46"/>
  <c r="CO27" i="46"/>
  <c r="CQ28" i="46"/>
  <c r="CO28" i="46"/>
  <c r="CQ31" i="46"/>
  <c r="CO31" i="46"/>
  <c r="CQ32" i="46"/>
  <c r="CO32" i="46"/>
  <c r="CQ33" i="46"/>
  <c r="CO33" i="46"/>
  <c r="CQ36" i="46"/>
  <c r="CO36" i="46"/>
  <c r="CQ37" i="46"/>
  <c r="CO37" i="46"/>
  <c r="CQ38" i="46"/>
  <c r="CO38" i="46"/>
  <c r="CQ39" i="46"/>
  <c r="CO39" i="46"/>
  <c r="CQ40" i="46"/>
  <c r="CO40" i="46"/>
  <c r="CQ41" i="46"/>
  <c r="CO41" i="46"/>
  <c r="CQ42" i="46"/>
  <c r="CO42" i="46"/>
  <c r="CQ43" i="46"/>
  <c r="CO43" i="46"/>
  <c r="CQ44" i="46"/>
  <c r="CO44" i="46"/>
  <c r="CQ45" i="46"/>
  <c r="CO45" i="46"/>
  <c r="CQ46" i="46"/>
  <c r="CO46" i="46"/>
  <c r="CQ47" i="46"/>
  <c r="CO47" i="46"/>
  <c r="CQ48" i="46"/>
  <c r="CO48" i="46"/>
  <c r="CQ49" i="46"/>
  <c r="CO49" i="46"/>
  <c r="CQ50" i="46"/>
  <c r="CO50" i="46"/>
  <c r="CQ51" i="46"/>
  <c r="CO51" i="46"/>
  <c r="CQ52" i="46"/>
  <c r="CO52" i="46"/>
  <c r="CQ53" i="46"/>
  <c r="CO53" i="46"/>
  <c r="CQ54" i="46"/>
  <c r="CO54" i="46"/>
  <c r="CQ55" i="46"/>
  <c r="CO55" i="46"/>
  <c r="CQ56" i="46"/>
  <c r="CO56" i="46"/>
  <c r="CQ57" i="46"/>
  <c r="CO57" i="46"/>
  <c r="CQ60" i="46"/>
  <c r="CO60" i="46"/>
  <c r="CQ61" i="46"/>
  <c r="CO61" i="46"/>
  <c r="CQ62" i="46"/>
  <c r="CO62" i="46"/>
  <c r="CQ63" i="46"/>
  <c r="CO63" i="46"/>
  <c r="CQ64" i="46"/>
  <c r="CO64" i="46"/>
  <c r="CQ65" i="46"/>
  <c r="CO65" i="46"/>
  <c r="CK78" i="46"/>
  <c r="CM78" i="46"/>
  <c r="CQ72" i="46"/>
  <c r="CO72" i="46"/>
  <c r="CQ73" i="46"/>
  <c r="CO73" i="46"/>
  <c r="CQ74" i="46"/>
  <c r="CO74" i="46"/>
  <c r="CQ75" i="46"/>
  <c r="CO75" i="46"/>
  <c r="CQ76" i="46"/>
  <c r="CO76" i="46"/>
  <c r="CK175" i="46"/>
  <c r="CM175" i="46"/>
  <c r="CQ82" i="46"/>
  <c r="CO82" i="46"/>
  <c r="CU83" i="46"/>
  <c r="CS83" i="46"/>
  <c r="CQ84" i="46"/>
  <c r="CO84" i="46"/>
  <c r="CU85" i="46"/>
  <c r="CS85" i="46"/>
  <c r="CQ86" i="46"/>
  <c r="CO86" i="46"/>
  <c r="CQ87" i="46"/>
  <c r="CO87" i="46"/>
  <c r="CQ88" i="46"/>
  <c r="CO88" i="46"/>
  <c r="CU89" i="46"/>
  <c r="CS89" i="46"/>
  <c r="CQ90" i="46"/>
  <c r="CO90" i="46"/>
  <c r="CQ91" i="46"/>
  <c r="CO91" i="46"/>
  <c r="CQ92" i="46"/>
  <c r="CO92" i="46"/>
  <c r="CQ93" i="46"/>
  <c r="CO93" i="46"/>
  <c r="CQ94" i="46"/>
  <c r="CO94" i="46"/>
  <c r="CQ95" i="46"/>
  <c r="CO95" i="46"/>
  <c r="CQ96" i="46"/>
  <c r="CO96" i="46"/>
  <c r="CQ97" i="46"/>
  <c r="CO97" i="46"/>
  <c r="CQ98" i="46"/>
  <c r="CO98" i="46"/>
  <c r="CQ99" i="46"/>
  <c r="CO99" i="46"/>
  <c r="CQ100" i="46"/>
  <c r="CO100" i="46"/>
  <c r="CQ101" i="46"/>
  <c r="CO101" i="46"/>
  <c r="CQ102" i="46"/>
  <c r="CO102" i="46"/>
  <c r="CQ103" i="46"/>
  <c r="CO103" i="46"/>
  <c r="CQ104" i="46"/>
  <c r="CO104" i="46"/>
  <c r="CU105" i="46"/>
  <c r="CS105" i="46"/>
  <c r="CQ106" i="46"/>
  <c r="CO106" i="46"/>
  <c r="CQ107" i="46"/>
  <c r="CO107" i="46"/>
  <c r="CQ108" i="46"/>
  <c r="CO108" i="46"/>
  <c r="CU109" i="46"/>
  <c r="CS109" i="46"/>
  <c r="CQ110" i="46"/>
  <c r="CO110" i="46"/>
  <c r="CQ111" i="46"/>
  <c r="CO111" i="46"/>
  <c r="CQ112" i="46"/>
  <c r="CO112" i="46"/>
  <c r="CQ113" i="46"/>
  <c r="CO113" i="46"/>
  <c r="CQ114" i="46"/>
  <c r="CO114" i="46"/>
  <c r="CQ115" i="46"/>
  <c r="CO115" i="46"/>
  <c r="CQ116" i="46"/>
  <c r="CO116" i="46"/>
  <c r="CQ117" i="46"/>
  <c r="CO117" i="46"/>
  <c r="CQ118" i="46"/>
  <c r="CO118" i="46"/>
  <c r="CQ119" i="46"/>
  <c r="CO119" i="46"/>
  <c r="CQ120" i="46"/>
  <c r="CO120" i="46"/>
  <c r="CQ121" i="46"/>
  <c r="CO121" i="46"/>
  <c r="CQ122" i="46"/>
  <c r="CO122" i="46"/>
  <c r="CQ123" i="46"/>
  <c r="CO123" i="46"/>
  <c r="CQ124" i="46"/>
  <c r="CO124" i="46"/>
  <c r="CQ125" i="46"/>
  <c r="CO125" i="46"/>
  <c r="CQ126" i="46"/>
  <c r="CO126" i="46"/>
  <c r="CQ127" i="46"/>
  <c r="CO127" i="46"/>
  <c r="CQ128" i="46"/>
  <c r="CO128" i="46"/>
  <c r="CQ129" i="46"/>
  <c r="CO129" i="46"/>
  <c r="CQ130" i="46"/>
  <c r="CO130" i="46"/>
  <c r="CQ131" i="46"/>
  <c r="CO131" i="46"/>
  <c r="CU132" i="46"/>
  <c r="CS132" i="46"/>
  <c r="CQ133" i="46"/>
  <c r="CO133" i="46"/>
  <c r="CQ134" i="46"/>
  <c r="CO134" i="46"/>
  <c r="CQ135" i="46"/>
  <c r="CO135" i="46"/>
  <c r="CQ136" i="46"/>
  <c r="CO136" i="46"/>
  <c r="CQ137" i="46"/>
  <c r="CO137" i="46"/>
  <c r="CQ138" i="46"/>
  <c r="CO138" i="46"/>
  <c r="CQ139" i="46"/>
  <c r="CO139" i="46"/>
  <c r="CQ140" i="46"/>
  <c r="CO140" i="46"/>
  <c r="CQ141" i="46"/>
  <c r="CO141" i="46"/>
  <c r="CQ142" i="46"/>
  <c r="CO142" i="46"/>
  <c r="CQ143" i="46"/>
  <c r="CO143" i="46"/>
  <c r="CQ144" i="46"/>
  <c r="CO144" i="46"/>
  <c r="CQ145" i="46"/>
  <c r="CO145" i="46"/>
  <c r="CQ146" i="46"/>
  <c r="CO146" i="46"/>
  <c r="CQ147" i="46"/>
  <c r="CO147" i="46"/>
  <c r="CQ148" i="46"/>
  <c r="CO148" i="46"/>
  <c r="CQ149" i="46"/>
  <c r="CO149" i="46"/>
  <c r="CQ150" i="46"/>
  <c r="CO150" i="46"/>
  <c r="CQ151" i="46"/>
  <c r="CO151" i="46"/>
  <c r="CQ152" i="46"/>
  <c r="CO152" i="46"/>
  <c r="CQ153" i="46"/>
  <c r="CO153" i="46"/>
  <c r="CQ154" i="46"/>
  <c r="CO154" i="46"/>
  <c r="CQ155" i="46"/>
  <c r="CO155" i="46"/>
  <c r="CQ156" i="46"/>
  <c r="CO156" i="46"/>
  <c r="CQ157" i="46"/>
  <c r="CO157" i="46"/>
  <c r="CQ158" i="46"/>
  <c r="CO158" i="46"/>
  <c r="CQ159" i="46"/>
  <c r="CO159" i="46"/>
  <c r="CQ160" i="46"/>
  <c r="CO160" i="46"/>
  <c r="CQ161" i="46"/>
  <c r="CO161" i="46"/>
  <c r="CQ162" i="46"/>
  <c r="CO162" i="46"/>
  <c r="CQ163" i="46"/>
  <c r="CO163" i="46"/>
  <c r="CQ164" i="46"/>
  <c r="CO164" i="46"/>
  <c r="CQ165" i="46"/>
  <c r="CO165" i="46"/>
  <c r="CQ166" i="46"/>
  <c r="CO166" i="46"/>
  <c r="CQ167" i="46"/>
  <c r="CO167" i="46"/>
  <c r="CQ168" i="46"/>
  <c r="CO168" i="46"/>
  <c r="CQ169" i="46"/>
  <c r="CO169" i="46"/>
  <c r="CQ170" i="46"/>
  <c r="CO170" i="46"/>
  <c r="CQ171" i="46"/>
  <c r="CO171" i="46"/>
  <c r="CQ172" i="46"/>
  <c r="CO172" i="46"/>
  <c r="CQ173" i="46"/>
  <c r="CO173" i="46"/>
  <c r="CQ174" i="46"/>
  <c r="CO174" i="46"/>
  <c r="CK192" i="46"/>
  <c r="CM192" i="46"/>
  <c r="CQ186" i="46"/>
  <c r="CO186" i="46"/>
  <c r="CO187" i="46"/>
  <c r="CQ188" i="46"/>
  <c r="CO188" i="46"/>
  <c r="CQ189" i="46"/>
  <c r="CO189" i="46"/>
  <c r="CQ190" i="46"/>
  <c r="CO190" i="46"/>
  <c r="CQ191" i="46"/>
  <c r="CO191" i="46"/>
  <c r="CK205" i="46"/>
  <c r="CM205" i="46"/>
  <c r="CQ196" i="46"/>
  <c r="CO196" i="46"/>
  <c r="CQ197" i="46"/>
  <c r="CO197" i="46"/>
  <c r="CQ198" i="46"/>
  <c r="CO198" i="46"/>
  <c r="CQ199" i="46"/>
  <c r="CO199" i="46"/>
  <c r="CQ200" i="46"/>
  <c r="CO200" i="46"/>
  <c r="CO201" i="46"/>
  <c r="CQ202" i="46"/>
  <c r="CO202" i="46"/>
  <c r="CQ203" i="46"/>
  <c r="CO203" i="46"/>
  <c r="CQ204" i="46"/>
  <c r="CO204" i="46"/>
  <c r="BB60" i="36"/>
  <c r="BD60" i="36"/>
  <c r="BB61" i="36"/>
  <c r="BD61" i="36"/>
  <c r="BB62" i="36"/>
  <c r="BD62" i="36"/>
  <c r="BB59" i="36"/>
  <c r="BD59" i="36"/>
  <c r="BD63" i="36"/>
  <c r="BB52" i="36"/>
  <c r="BD52" i="36"/>
  <c r="BB53" i="36"/>
  <c r="BD53" i="36"/>
  <c r="BB43" i="36"/>
  <c r="BD43" i="36"/>
  <c r="BB44" i="36"/>
  <c r="BD44" i="36"/>
  <c r="BB45" i="36"/>
  <c r="BD45" i="36"/>
  <c r="BB42" i="36"/>
  <c r="BD42" i="36"/>
  <c r="BB68" i="36"/>
  <c r="BD68" i="36"/>
  <c r="BB69" i="36"/>
  <c r="BD69" i="36"/>
  <c r="BB70" i="36"/>
  <c r="BD70" i="36"/>
  <c r="BB71" i="36"/>
  <c r="BD71" i="36"/>
  <c r="BB72" i="36"/>
  <c r="BD72" i="36"/>
  <c r="BB73" i="36"/>
  <c r="BD73" i="36"/>
  <c r="BB74" i="36"/>
  <c r="BD74" i="36"/>
  <c r="BB75" i="36"/>
  <c r="BD75" i="36"/>
  <c r="BB67" i="36"/>
  <c r="BD67" i="36"/>
  <c r="BB51" i="36"/>
  <c r="BD51" i="36"/>
  <c r="BD55" i="36"/>
  <c r="BB33" i="36"/>
  <c r="BD33" i="36"/>
  <c r="BB34" i="36"/>
  <c r="BD34" i="36"/>
  <c r="BB35" i="36"/>
  <c r="BD35" i="36"/>
  <c r="BB36" i="36"/>
  <c r="BD36" i="36"/>
  <c r="BB32" i="36"/>
  <c r="BD32" i="36"/>
  <c r="BB26" i="36"/>
  <c r="BD26" i="36"/>
  <c r="BB22" i="36"/>
  <c r="BD22" i="36"/>
  <c r="BB23" i="36"/>
  <c r="BD23" i="36"/>
  <c r="BB24" i="36"/>
  <c r="BD24" i="36"/>
  <c r="BB25" i="36"/>
  <c r="BD25" i="36"/>
  <c r="BB21" i="36"/>
  <c r="BD21" i="36"/>
  <c r="BB14" i="36"/>
  <c r="BD14" i="36"/>
  <c r="BB13" i="36"/>
  <c r="BD13" i="36"/>
  <c r="BB12" i="36"/>
  <c r="BD12" i="36"/>
  <c r="BB11" i="36"/>
  <c r="BD11" i="36"/>
  <c r="BB10" i="36"/>
  <c r="BD10" i="36"/>
  <c r="Y3" i="22"/>
  <c r="W3" i="22"/>
  <c r="W2" i="22"/>
  <c r="V2" i="36"/>
  <c r="CG3" i="22"/>
  <c r="CE3" i="22"/>
  <c r="CE2" i="22"/>
  <c r="CD2" i="36"/>
  <c r="AX60" i="36"/>
  <c r="AZ60" i="36"/>
  <c r="AX61" i="36"/>
  <c r="AZ61" i="36"/>
  <c r="AX62" i="36"/>
  <c r="AZ62" i="36"/>
  <c r="AX59" i="36"/>
  <c r="AZ59" i="36"/>
  <c r="AZ63" i="36"/>
  <c r="AX52" i="36"/>
  <c r="AZ52" i="36"/>
  <c r="AX53" i="36"/>
  <c r="AZ53" i="36"/>
  <c r="AX43" i="36"/>
  <c r="AZ43" i="36"/>
  <c r="AX44" i="36"/>
  <c r="AZ44" i="36"/>
  <c r="AX45" i="36"/>
  <c r="AZ45" i="36"/>
  <c r="AX68" i="36"/>
  <c r="AZ68" i="36"/>
  <c r="AX69" i="36"/>
  <c r="AZ69" i="36"/>
  <c r="AX70" i="36"/>
  <c r="AZ70" i="36"/>
  <c r="AX71" i="36"/>
  <c r="AZ71" i="36"/>
  <c r="AX72" i="36"/>
  <c r="AZ72" i="36"/>
  <c r="AX73" i="36"/>
  <c r="AZ73" i="36"/>
  <c r="AX74" i="36"/>
  <c r="AZ74" i="36"/>
  <c r="AX75" i="36"/>
  <c r="AZ75" i="36"/>
  <c r="AX67" i="36"/>
  <c r="AZ67" i="36"/>
  <c r="AZ76" i="36"/>
  <c r="AX51" i="36"/>
  <c r="AZ51" i="36"/>
  <c r="AZ55" i="36"/>
  <c r="AX42" i="36"/>
  <c r="AZ42" i="36"/>
  <c r="AZ47" i="36"/>
  <c r="AX33" i="36"/>
  <c r="AZ33" i="36"/>
  <c r="AX34" i="36"/>
  <c r="AZ34" i="36"/>
  <c r="AX35" i="36"/>
  <c r="AZ35" i="36"/>
  <c r="AX36" i="36"/>
  <c r="AZ36" i="36"/>
  <c r="AX32" i="36"/>
  <c r="AZ32" i="36"/>
  <c r="AX26" i="36"/>
  <c r="AZ26" i="36"/>
  <c r="AX22" i="36"/>
  <c r="AZ22" i="36"/>
  <c r="AX23" i="36"/>
  <c r="AZ23" i="36"/>
  <c r="AX24" i="36"/>
  <c r="AZ24" i="36"/>
  <c r="AX25" i="36"/>
  <c r="AZ25" i="36"/>
  <c r="AX21" i="36"/>
  <c r="AZ21" i="36"/>
  <c r="AX14" i="36"/>
  <c r="AZ14" i="36"/>
  <c r="AX13" i="36"/>
  <c r="AZ13" i="36"/>
  <c r="AX12" i="36"/>
  <c r="AZ12" i="36"/>
  <c r="AX11" i="36"/>
  <c r="AZ11" i="36"/>
  <c r="AX10" i="36"/>
  <c r="AZ10" i="36"/>
  <c r="U3" i="22"/>
  <c r="S3" i="22"/>
  <c r="S2" i="22"/>
  <c r="CC3" i="22"/>
  <c r="CA3" i="22"/>
  <c r="CA2" i="22"/>
  <c r="BZ2" i="36"/>
  <c r="AT60" i="36"/>
  <c r="AV60" i="36"/>
  <c r="AT61" i="36"/>
  <c r="AV61" i="36"/>
  <c r="AT62" i="36"/>
  <c r="AV62" i="36"/>
  <c r="AT59" i="36"/>
  <c r="AV59" i="36"/>
  <c r="AV63" i="36"/>
  <c r="AT52" i="36"/>
  <c r="AV52" i="36"/>
  <c r="AT53" i="36"/>
  <c r="AV53" i="36"/>
  <c r="AT43" i="36"/>
  <c r="AV43" i="36"/>
  <c r="AT44" i="36"/>
  <c r="AV44" i="36"/>
  <c r="AT45" i="36"/>
  <c r="AV45" i="36"/>
  <c r="AT68" i="36"/>
  <c r="AV68" i="36"/>
  <c r="AT69" i="36"/>
  <c r="AV69" i="36"/>
  <c r="AT70" i="36"/>
  <c r="AV70" i="36"/>
  <c r="AT71" i="36"/>
  <c r="AV71" i="36"/>
  <c r="AT72" i="36"/>
  <c r="AV72" i="36"/>
  <c r="AT73" i="36"/>
  <c r="AV73" i="36"/>
  <c r="AT74" i="36"/>
  <c r="AV74" i="36"/>
  <c r="AT75" i="36"/>
  <c r="AV75" i="36"/>
  <c r="AT67" i="36"/>
  <c r="AV67" i="36"/>
  <c r="AT51" i="36"/>
  <c r="AV51" i="36"/>
  <c r="AV55" i="36"/>
  <c r="AT42" i="36"/>
  <c r="AV42" i="36"/>
  <c r="AT33" i="36"/>
  <c r="AV33" i="36"/>
  <c r="AT34" i="36"/>
  <c r="AV34" i="36"/>
  <c r="AT35" i="36"/>
  <c r="AV35" i="36"/>
  <c r="AT36" i="36"/>
  <c r="AV36" i="36"/>
  <c r="AT32" i="36"/>
  <c r="AV32" i="36"/>
  <c r="AT26" i="36"/>
  <c r="AV26" i="36"/>
  <c r="AT22" i="36"/>
  <c r="AV22" i="36"/>
  <c r="AT23" i="36"/>
  <c r="AV23" i="36"/>
  <c r="AT24" i="36"/>
  <c r="AV24" i="36"/>
  <c r="AT25" i="36"/>
  <c r="AV25" i="36"/>
  <c r="AT21" i="36"/>
  <c r="AV21" i="36"/>
  <c r="AT14" i="36"/>
  <c r="AV14" i="36"/>
  <c r="AT13" i="36"/>
  <c r="AV13" i="36"/>
  <c r="AT12" i="36"/>
  <c r="AV12" i="36"/>
  <c r="AT11" i="36"/>
  <c r="AV11" i="36"/>
  <c r="AT10" i="36"/>
  <c r="AV10" i="36"/>
  <c r="BY3" i="22"/>
  <c r="BW3" i="22"/>
  <c r="BW2" i="22"/>
  <c r="BV2" i="36"/>
  <c r="BU3" i="22"/>
  <c r="BS3" i="22"/>
  <c r="BS2" i="22"/>
  <c r="BR2" i="36"/>
  <c r="AL60" i="36"/>
  <c r="AN60" i="36"/>
  <c r="AL61" i="36"/>
  <c r="AN61" i="36"/>
  <c r="AL62" i="36"/>
  <c r="AN62" i="36"/>
  <c r="AL52" i="36"/>
  <c r="AN52" i="36"/>
  <c r="AL53" i="36"/>
  <c r="AN53" i="36"/>
  <c r="AL43" i="36"/>
  <c r="AN43" i="36"/>
  <c r="AL44" i="36"/>
  <c r="AN44" i="36"/>
  <c r="AL45" i="36"/>
  <c r="AN45" i="36"/>
  <c r="AL68" i="36"/>
  <c r="AN68" i="36"/>
  <c r="AL69" i="36"/>
  <c r="AN69" i="36"/>
  <c r="AL70" i="36"/>
  <c r="AN70" i="36"/>
  <c r="AL71" i="36"/>
  <c r="AN71" i="36"/>
  <c r="AL72" i="36"/>
  <c r="AN72" i="36"/>
  <c r="AL73" i="36"/>
  <c r="AN73" i="36"/>
  <c r="AL74" i="36"/>
  <c r="AN74" i="36"/>
  <c r="AL75" i="36"/>
  <c r="AN75" i="36"/>
  <c r="AL67" i="36"/>
  <c r="AN67" i="36"/>
  <c r="AN76" i="36"/>
  <c r="AL59" i="36"/>
  <c r="AN59" i="36"/>
  <c r="AN63" i="36"/>
  <c r="AL51" i="36"/>
  <c r="AN51" i="36"/>
  <c r="AN55" i="36"/>
  <c r="AL42" i="36"/>
  <c r="AN42" i="36"/>
  <c r="AL33" i="36"/>
  <c r="AN33" i="36"/>
  <c r="AL34" i="36"/>
  <c r="AN34" i="36"/>
  <c r="AL35" i="36"/>
  <c r="AN35" i="36"/>
  <c r="AL36" i="36"/>
  <c r="AN36" i="36"/>
  <c r="AL32" i="36"/>
  <c r="AN32" i="36"/>
  <c r="AL26" i="36"/>
  <c r="AN26" i="36"/>
  <c r="AL22" i="36"/>
  <c r="AN22" i="36"/>
  <c r="AL23" i="36"/>
  <c r="AN23" i="36"/>
  <c r="AL24" i="36"/>
  <c r="AN24" i="36"/>
  <c r="AL25" i="36"/>
  <c r="AN25" i="36"/>
  <c r="AL21" i="36"/>
  <c r="AN21" i="36"/>
  <c r="AL14" i="36"/>
  <c r="AN14" i="36"/>
  <c r="AL13" i="36"/>
  <c r="AN13" i="36"/>
  <c r="AL12" i="36"/>
  <c r="AN12" i="36"/>
  <c r="AL11" i="36"/>
  <c r="AN11" i="36"/>
  <c r="AL10" i="36"/>
  <c r="AN10" i="36"/>
  <c r="BQ3" i="22"/>
  <c r="BO3" i="22"/>
  <c r="BO2" i="22"/>
  <c r="BN2" i="36"/>
  <c r="AH60" i="36"/>
  <c r="AJ60" i="36"/>
  <c r="AH61" i="36"/>
  <c r="AJ61" i="36"/>
  <c r="AH62" i="36"/>
  <c r="AJ62" i="36"/>
  <c r="AH52" i="36"/>
  <c r="AJ52" i="36"/>
  <c r="AH53" i="36"/>
  <c r="AJ53" i="36"/>
  <c r="AH43" i="36"/>
  <c r="AJ43" i="36"/>
  <c r="AH44" i="36"/>
  <c r="AJ44" i="36"/>
  <c r="AH45" i="36"/>
  <c r="AJ45" i="36"/>
  <c r="AH68" i="36"/>
  <c r="AH69" i="36"/>
  <c r="AH70" i="36"/>
  <c r="AH71" i="36"/>
  <c r="AH72" i="36"/>
  <c r="AH73" i="36"/>
  <c r="AH74" i="36"/>
  <c r="AH75" i="36"/>
  <c r="AH67" i="36"/>
  <c r="AH59" i="36"/>
  <c r="AJ59" i="36"/>
  <c r="AJ63" i="36"/>
  <c r="AH51" i="36"/>
  <c r="AJ51" i="36"/>
  <c r="AJ55" i="36"/>
  <c r="AH42" i="36"/>
  <c r="AJ42" i="36"/>
  <c r="AH33" i="36"/>
  <c r="AJ33" i="36"/>
  <c r="AH34" i="36"/>
  <c r="AJ34" i="36"/>
  <c r="AH35" i="36"/>
  <c r="AJ35" i="36"/>
  <c r="AH36" i="36"/>
  <c r="AJ36" i="36"/>
  <c r="AH32" i="36"/>
  <c r="AJ32" i="36"/>
  <c r="AH26" i="36"/>
  <c r="AJ26" i="36"/>
  <c r="AH22" i="36"/>
  <c r="AJ22" i="36"/>
  <c r="AH23" i="36"/>
  <c r="AJ23" i="36"/>
  <c r="AH24" i="36"/>
  <c r="AJ24" i="36"/>
  <c r="AH25" i="36"/>
  <c r="AJ25" i="36"/>
  <c r="AH21" i="36"/>
  <c r="AJ21" i="36"/>
  <c r="AH14" i="36"/>
  <c r="AJ14" i="36"/>
  <c r="AH13" i="36"/>
  <c r="AJ13" i="36"/>
  <c r="AH12" i="36"/>
  <c r="AJ12" i="36"/>
  <c r="AH11" i="36"/>
  <c r="AJ11" i="36"/>
  <c r="AH10" i="36"/>
  <c r="AJ10" i="36"/>
  <c r="BM3" i="22"/>
  <c r="BK3" i="22"/>
  <c r="BK2" i="22"/>
  <c r="BJ2" i="36"/>
  <c r="AG3" i="22"/>
  <c r="AE3" i="22"/>
  <c r="AE2" i="22"/>
  <c r="AD2" i="36"/>
  <c r="BI3" i="22"/>
  <c r="BG3" i="22"/>
  <c r="BG2" i="22"/>
  <c r="BF2" i="36"/>
  <c r="AP60" i="36"/>
  <c r="AR60" i="36"/>
  <c r="AP61" i="36"/>
  <c r="AR61" i="36"/>
  <c r="AP62" i="36"/>
  <c r="AR62" i="36"/>
  <c r="AP59" i="36"/>
  <c r="AR59" i="36"/>
  <c r="AR63" i="36"/>
  <c r="AP52" i="36"/>
  <c r="AR52" i="36"/>
  <c r="AP53" i="36"/>
  <c r="AR53" i="36"/>
  <c r="AP43" i="36"/>
  <c r="AR43" i="36"/>
  <c r="AP44" i="36"/>
  <c r="AR44" i="36"/>
  <c r="AP45" i="36"/>
  <c r="AR45" i="36"/>
  <c r="AP68" i="36"/>
  <c r="AR68" i="36"/>
  <c r="AP69" i="36"/>
  <c r="AR69" i="36"/>
  <c r="AP70" i="36"/>
  <c r="AR70" i="36"/>
  <c r="AP71" i="36"/>
  <c r="AR71" i="36"/>
  <c r="AP72" i="36"/>
  <c r="AR72" i="36"/>
  <c r="AP73" i="36"/>
  <c r="AR73" i="36"/>
  <c r="AP74" i="36"/>
  <c r="AR74" i="36"/>
  <c r="AP75" i="36"/>
  <c r="AR75" i="36"/>
  <c r="AP67" i="36"/>
  <c r="AR67" i="36"/>
  <c r="AP51" i="36"/>
  <c r="AR51" i="36"/>
  <c r="AR55" i="36"/>
  <c r="AP42" i="36"/>
  <c r="AR42" i="36"/>
  <c r="AP33" i="36"/>
  <c r="AR33" i="36"/>
  <c r="AP34" i="36"/>
  <c r="AR34" i="36"/>
  <c r="AP35" i="36"/>
  <c r="AR35" i="36"/>
  <c r="AP36" i="36"/>
  <c r="AR36" i="36"/>
  <c r="AP32" i="36"/>
  <c r="AR32" i="36"/>
  <c r="AP26" i="36"/>
  <c r="AR26" i="36"/>
  <c r="AP22" i="36"/>
  <c r="AR22" i="36"/>
  <c r="AP23" i="36"/>
  <c r="AR23" i="36"/>
  <c r="AP24" i="36"/>
  <c r="AR24" i="36"/>
  <c r="AP25" i="36"/>
  <c r="AR25" i="36"/>
  <c r="AP21" i="36"/>
  <c r="AR21" i="36"/>
  <c r="AP14" i="36"/>
  <c r="AR14" i="36"/>
  <c r="AP13" i="36"/>
  <c r="AR13" i="36"/>
  <c r="AP12" i="36"/>
  <c r="AR12" i="36"/>
  <c r="AP11" i="36"/>
  <c r="AR11" i="36"/>
  <c r="AP10" i="36"/>
  <c r="AR10" i="36"/>
  <c r="AC3" i="22"/>
  <c r="AA3" i="22"/>
  <c r="AA2" i="22"/>
  <c r="Z2" i="36"/>
  <c r="DQ3" i="22"/>
  <c r="DO3" i="22"/>
  <c r="DO2" i="22"/>
  <c r="DN2" i="36"/>
  <c r="CO3" i="22"/>
  <c r="CM3" i="22"/>
  <c r="CM2" i="22"/>
  <c r="CL2" i="36"/>
  <c r="CK3" i="22"/>
  <c r="CI3" i="22"/>
  <c r="CI2" i="22"/>
  <c r="CH2" i="36"/>
  <c r="DI3" i="22"/>
  <c r="DG3" i="22"/>
  <c r="DG2" i="22"/>
  <c r="DF2" i="36"/>
  <c r="DE3" i="22"/>
  <c r="DC3" i="22"/>
  <c r="DC2" i="22"/>
  <c r="DB2" i="36"/>
  <c r="EG3" i="22"/>
  <c r="EE3" i="22"/>
  <c r="EE2" i="22"/>
  <c r="ED2" i="36"/>
  <c r="DA3" i="22"/>
  <c r="CY3" i="22"/>
  <c r="CY2" i="22"/>
  <c r="CX2" i="36"/>
  <c r="EC3" i="22"/>
  <c r="EA3" i="22"/>
  <c r="EA2" i="22"/>
  <c r="DZ2" i="36"/>
  <c r="CW3" i="22"/>
  <c r="CU3" i="22"/>
  <c r="CU2" i="22"/>
  <c r="CT2" i="36"/>
  <c r="DU3" i="22"/>
  <c r="DS3" i="22"/>
  <c r="DS2" i="22"/>
  <c r="DR2" i="36"/>
  <c r="CS3" i="22"/>
  <c r="CQ3" i="22"/>
  <c r="CQ2" i="22"/>
  <c r="CP2" i="36"/>
  <c r="DY3" i="22"/>
  <c r="DW3" i="22"/>
  <c r="DW2" i="22"/>
  <c r="DV2" i="36"/>
  <c r="FU3" i="22"/>
  <c r="FS3" i="22"/>
  <c r="FS2" i="22"/>
  <c r="FR2" i="36"/>
  <c r="FM3" i="22"/>
  <c r="FK3" i="22"/>
  <c r="FK2" i="22"/>
  <c r="FJ2" i="36"/>
  <c r="FI3" i="22"/>
  <c r="FG3" i="22"/>
  <c r="FG2" i="22"/>
  <c r="FF2" i="36"/>
  <c r="FA3" i="22"/>
  <c r="EY3" i="22"/>
  <c r="EY2" i="22"/>
  <c r="EX2" i="36"/>
  <c r="GC3" i="22"/>
  <c r="GA3" i="22"/>
  <c r="GA2" i="22"/>
  <c r="FZ2" i="36"/>
  <c r="FY3" i="22"/>
  <c r="FW3" i="22"/>
  <c r="FW2" i="22"/>
  <c r="FV2" i="36"/>
  <c r="FQ3" i="22"/>
  <c r="FO3" i="22"/>
  <c r="FO2" i="22"/>
  <c r="FN2" i="36"/>
  <c r="FE3" i="22"/>
  <c r="FC3" i="22"/>
  <c r="FC2" i="22"/>
  <c r="FB2" i="36"/>
  <c r="EK3" i="22"/>
  <c r="EI3" i="22"/>
  <c r="EI2" i="22"/>
  <c r="EH2" i="36"/>
  <c r="EW3" i="22"/>
  <c r="EU3" i="22"/>
  <c r="EU2" i="22"/>
  <c r="ET2" i="36"/>
  <c r="ES3" i="22"/>
  <c r="EQ3" i="22"/>
  <c r="EQ2" i="22"/>
  <c r="EP2" i="36"/>
  <c r="EO3" i="22"/>
  <c r="EM3" i="22"/>
  <c r="EM2" i="22"/>
  <c r="EL2" i="36"/>
  <c r="DM3" i="22"/>
  <c r="DK3" i="22"/>
  <c r="DK2" i="22"/>
  <c r="DJ2" i="36"/>
  <c r="GK3" i="22"/>
  <c r="GI3" i="22"/>
  <c r="GI2" i="22"/>
  <c r="GH2" i="36"/>
  <c r="HQ3" i="22"/>
  <c r="HO3" i="22"/>
  <c r="HO2" i="22"/>
  <c r="HN2" i="36"/>
  <c r="GW3" i="22"/>
  <c r="GU3" i="22"/>
  <c r="GU2" i="22"/>
  <c r="GT2" i="36"/>
  <c r="HA3" i="22"/>
  <c r="GY3" i="22"/>
  <c r="GY2" i="22"/>
  <c r="GX2" i="36"/>
  <c r="GS3" i="22"/>
  <c r="GQ3" i="22"/>
  <c r="GQ2" i="22"/>
  <c r="GP2" i="36"/>
  <c r="HE3" i="22"/>
  <c r="HC3" i="22"/>
  <c r="HC2" i="22"/>
  <c r="HB2" i="36"/>
  <c r="HI3" i="22"/>
  <c r="HG3" i="22"/>
  <c r="HG2" i="22"/>
  <c r="HF2" i="36"/>
  <c r="GG3" i="22"/>
  <c r="GE3" i="22"/>
  <c r="GE2" i="22"/>
  <c r="GD2" i="36"/>
  <c r="HM3" i="22"/>
  <c r="HK3" i="22"/>
  <c r="HK2" i="22"/>
  <c r="HJ2" i="36"/>
  <c r="GO3" i="22"/>
  <c r="GM3" i="22"/>
  <c r="GM2" i="22"/>
  <c r="GL2" i="36"/>
  <c r="HU3" i="22"/>
  <c r="HS3" i="22"/>
  <c r="HS2" i="22"/>
  <c r="HR2" i="36"/>
  <c r="HY3" i="22"/>
  <c r="HW3" i="22"/>
  <c r="HW2" i="22"/>
  <c r="HV2" i="36"/>
  <c r="IC3" i="22"/>
  <c r="IA3" i="22"/>
  <c r="IA2" i="22"/>
  <c r="HZ2" i="36"/>
  <c r="IG3" i="22"/>
  <c r="IE3" i="22"/>
  <c r="IE2" i="22"/>
  <c r="ID2" i="36"/>
  <c r="IK3" i="22"/>
  <c r="II3" i="22"/>
  <c r="II2" i="22"/>
  <c r="IH2" i="36"/>
  <c r="CU12" i="36"/>
  <c r="M175" i="22"/>
  <c r="CY14" i="36"/>
  <c r="CU13" i="36"/>
  <c r="CU11" i="36"/>
  <c r="DK60" i="36"/>
  <c r="DG62" i="36"/>
  <c r="DC61" i="36"/>
  <c r="DK52" i="36"/>
  <c r="DC53" i="36"/>
  <c r="DK43" i="36"/>
  <c r="DO44" i="36"/>
  <c r="DG45" i="36"/>
  <c r="EM72" i="36"/>
  <c r="CY69" i="36"/>
  <c r="DG71" i="36"/>
  <c r="DS75" i="36"/>
  <c r="DK68" i="36"/>
  <c r="DC73" i="36"/>
  <c r="EA70" i="36"/>
  <c r="DO74" i="36"/>
  <c r="DK33" i="36"/>
  <c r="DS36" i="36"/>
  <c r="EA34" i="36"/>
  <c r="EA35" i="36"/>
  <c r="DS26" i="36"/>
  <c r="DG25" i="36"/>
  <c r="DO23" i="36"/>
  <c r="DK22" i="36"/>
  <c r="DG24" i="36"/>
  <c r="K207" i="22"/>
  <c r="O182" i="22"/>
  <c r="JN17" i="36"/>
  <c r="T181" i="22"/>
  <c r="Q181" i="22"/>
  <c r="X174" i="22"/>
  <c r="KJ54" i="36"/>
  <c r="KJ46" i="36"/>
  <c r="KJ37" i="36"/>
  <c r="KJ16" i="36"/>
  <c r="KJ15" i="36"/>
  <c r="O192" i="22"/>
  <c r="FD83" i="36"/>
  <c r="DD197" i="22"/>
  <c r="DD198" i="22"/>
  <c r="Q191" i="22"/>
  <c r="Q190" i="22"/>
  <c r="BE3" i="22"/>
  <c r="BC3" i="22"/>
  <c r="BA3" i="22"/>
  <c r="AY3" i="22"/>
  <c r="AW3" i="22"/>
  <c r="AU3" i="22"/>
  <c r="AO3" i="22"/>
  <c r="AM3" i="22"/>
  <c r="AS3" i="22"/>
  <c r="AQ3" i="22"/>
  <c r="X83" i="22"/>
  <c r="AB83" i="22"/>
  <c r="AF83" i="22"/>
  <c r="AJ83" i="22"/>
  <c r="AN83" i="22"/>
  <c r="AR83" i="22"/>
  <c r="AV83" i="22"/>
  <c r="AZ83" i="22"/>
  <c r="BD83" i="22"/>
  <c r="BH83" i="22"/>
  <c r="BL83" i="22"/>
  <c r="BP83" i="22"/>
  <c r="BT83" i="22"/>
  <c r="BX83" i="22"/>
  <c r="CB83" i="22"/>
  <c r="CF83" i="22"/>
  <c r="CJ83" i="22"/>
  <c r="CN83" i="22"/>
  <c r="CR83" i="22"/>
  <c r="CV83" i="22"/>
  <c r="CZ83" i="22"/>
  <c r="DD83" i="22"/>
  <c r="DH83" i="22"/>
  <c r="DL83" i="22"/>
  <c r="DP83" i="22"/>
  <c r="DT83" i="22"/>
  <c r="DX83" i="22"/>
  <c r="EB83" i="22"/>
  <c r="EF83" i="22"/>
  <c r="EJ83" i="22"/>
  <c r="EN83" i="22"/>
  <c r="ER83" i="22"/>
  <c r="EV83" i="22"/>
  <c r="EZ83" i="22"/>
  <c r="FD83" i="22"/>
  <c r="FH83" i="22"/>
  <c r="FL83" i="22"/>
  <c r="FP83" i="22"/>
  <c r="FT83" i="22"/>
  <c r="FX83" i="22"/>
  <c r="GB83" i="22"/>
  <c r="GF83" i="22"/>
  <c r="GJ83" i="22"/>
  <c r="GN83" i="22"/>
  <c r="GR83" i="22"/>
  <c r="GV83" i="22"/>
  <c r="GZ83" i="22"/>
  <c r="HD83" i="22"/>
  <c r="HH83" i="22"/>
  <c r="HL83" i="22"/>
  <c r="HP83" i="22"/>
  <c r="HT83" i="22"/>
  <c r="HX83" i="22"/>
  <c r="IB83" i="22"/>
  <c r="IF83" i="22"/>
  <c r="IJ83" i="22"/>
  <c r="IN83" i="22"/>
  <c r="IR83" i="22"/>
  <c r="IV83" i="22"/>
  <c r="IZ83" i="22"/>
  <c r="JD83" i="22"/>
  <c r="JH83" i="22"/>
  <c r="JL83" i="22"/>
  <c r="JP83" i="22"/>
  <c r="JT83" i="22"/>
  <c r="JX83" i="22"/>
  <c r="KB83" i="22"/>
  <c r="KF83" i="22"/>
  <c r="X85" i="22"/>
  <c r="AB85" i="22"/>
  <c r="AF85" i="22"/>
  <c r="AJ85" i="22"/>
  <c r="AN85" i="22"/>
  <c r="AR85" i="22"/>
  <c r="AV85" i="22"/>
  <c r="AZ85" i="22"/>
  <c r="BD85" i="22"/>
  <c r="BH85" i="22"/>
  <c r="BL85" i="22"/>
  <c r="BP85" i="22"/>
  <c r="BT85" i="22"/>
  <c r="BX85" i="22"/>
  <c r="CB85" i="22"/>
  <c r="CF85" i="22"/>
  <c r="CJ85" i="22"/>
  <c r="CN85" i="22"/>
  <c r="CR85" i="22"/>
  <c r="CV85" i="22"/>
  <c r="CZ85" i="22"/>
  <c r="DD85" i="22"/>
  <c r="DH85" i="22"/>
  <c r="DL85" i="22"/>
  <c r="DP85" i="22"/>
  <c r="DT85" i="22"/>
  <c r="DX85" i="22"/>
  <c r="EB85" i="22"/>
  <c r="EF85" i="22"/>
  <c r="EJ85" i="22"/>
  <c r="EN85" i="22"/>
  <c r="ER85" i="22"/>
  <c r="EV85" i="22"/>
  <c r="EZ85" i="22"/>
  <c r="FD85" i="22"/>
  <c r="FH85" i="22"/>
  <c r="FL85" i="22"/>
  <c r="FP85" i="22"/>
  <c r="FT85" i="22"/>
  <c r="FX85" i="22"/>
  <c r="GB85" i="22"/>
  <c r="GF85" i="22"/>
  <c r="GJ85" i="22"/>
  <c r="GN85" i="22"/>
  <c r="GR85" i="22"/>
  <c r="GV85" i="22"/>
  <c r="GZ85" i="22"/>
  <c r="HD85" i="22"/>
  <c r="HH85" i="22"/>
  <c r="HL85" i="22"/>
  <c r="HP85" i="22"/>
  <c r="HT85" i="22"/>
  <c r="HX85" i="22"/>
  <c r="IB85" i="22"/>
  <c r="IF85" i="22"/>
  <c r="IJ85" i="22"/>
  <c r="IN85" i="22"/>
  <c r="IR85" i="22"/>
  <c r="IV85" i="22"/>
  <c r="IZ85" i="22"/>
  <c r="JD85" i="22"/>
  <c r="JH85" i="22"/>
  <c r="JL85" i="22"/>
  <c r="JP85" i="22"/>
  <c r="JT85" i="22"/>
  <c r="JX85" i="22"/>
  <c r="KB85" i="22"/>
  <c r="KF85" i="22"/>
  <c r="X89" i="22"/>
  <c r="AB89" i="22"/>
  <c r="AF89" i="22"/>
  <c r="AJ89" i="22"/>
  <c r="AN89" i="22"/>
  <c r="AR89" i="22"/>
  <c r="AV89" i="22"/>
  <c r="AZ89" i="22"/>
  <c r="BD89" i="22"/>
  <c r="BH89" i="22"/>
  <c r="BL89" i="22"/>
  <c r="BP89" i="22"/>
  <c r="BT89" i="22"/>
  <c r="BX89" i="22"/>
  <c r="CB89" i="22"/>
  <c r="CF89" i="22"/>
  <c r="CJ89" i="22"/>
  <c r="CN89" i="22"/>
  <c r="CR89" i="22"/>
  <c r="CV89" i="22"/>
  <c r="CZ89" i="22"/>
  <c r="DD89" i="22"/>
  <c r="DH89" i="22"/>
  <c r="DL89" i="22"/>
  <c r="DP89" i="22"/>
  <c r="DT89" i="22"/>
  <c r="DX89" i="22"/>
  <c r="EB89" i="22"/>
  <c r="EF89" i="22"/>
  <c r="EJ89" i="22"/>
  <c r="EN89" i="22"/>
  <c r="ER89" i="22"/>
  <c r="EV89" i="22"/>
  <c r="EZ89" i="22"/>
  <c r="FD89" i="22"/>
  <c r="FH89" i="22"/>
  <c r="FL89" i="22"/>
  <c r="FP89" i="22"/>
  <c r="FT89" i="22"/>
  <c r="FX89" i="22"/>
  <c r="GB89" i="22"/>
  <c r="GF89" i="22"/>
  <c r="GJ89" i="22"/>
  <c r="GN89" i="22"/>
  <c r="GR89" i="22"/>
  <c r="GV89" i="22"/>
  <c r="GZ89" i="22"/>
  <c r="HD89" i="22"/>
  <c r="HH89" i="22"/>
  <c r="HL89" i="22"/>
  <c r="HP89" i="22"/>
  <c r="HT89" i="22"/>
  <c r="HX89" i="22"/>
  <c r="IB89" i="22"/>
  <c r="IF89" i="22"/>
  <c r="IJ89" i="22"/>
  <c r="IN89" i="22"/>
  <c r="IR89" i="22"/>
  <c r="IV89" i="22"/>
  <c r="IZ89" i="22"/>
  <c r="JD89" i="22"/>
  <c r="JH89" i="22"/>
  <c r="JL89" i="22"/>
  <c r="JP89" i="22"/>
  <c r="JT89" i="22"/>
  <c r="JX89" i="22"/>
  <c r="KB89" i="22"/>
  <c r="KF89" i="22"/>
  <c r="X105" i="22"/>
  <c r="AB105" i="22"/>
  <c r="AF105" i="22"/>
  <c r="AJ105" i="22"/>
  <c r="AN105" i="22"/>
  <c r="AR105" i="22"/>
  <c r="AV105" i="22"/>
  <c r="AZ105" i="22"/>
  <c r="BD105" i="22"/>
  <c r="BH105" i="22"/>
  <c r="BL105" i="22"/>
  <c r="BP105" i="22"/>
  <c r="BT105" i="22"/>
  <c r="BX105" i="22"/>
  <c r="CB105" i="22"/>
  <c r="CF105" i="22"/>
  <c r="CJ105" i="22"/>
  <c r="CN105" i="22"/>
  <c r="CR105" i="22"/>
  <c r="CV105" i="22"/>
  <c r="CZ105" i="22"/>
  <c r="DD105" i="22"/>
  <c r="DH105" i="22"/>
  <c r="DL105" i="22"/>
  <c r="DP105" i="22"/>
  <c r="DT105" i="22"/>
  <c r="DX105" i="22"/>
  <c r="EB105" i="22"/>
  <c r="EF105" i="22"/>
  <c r="EJ105" i="22"/>
  <c r="EN105" i="22"/>
  <c r="ER105" i="22"/>
  <c r="EV105" i="22"/>
  <c r="EZ105" i="22"/>
  <c r="FD105" i="22"/>
  <c r="FH105" i="22"/>
  <c r="FL105" i="22"/>
  <c r="FP105" i="22"/>
  <c r="FT105" i="22"/>
  <c r="FX105" i="22"/>
  <c r="GB105" i="22"/>
  <c r="GF105" i="22"/>
  <c r="GJ105" i="22"/>
  <c r="GN105" i="22"/>
  <c r="GR105" i="22"/>
  <c r="GV105" i="22"/>
  <c r="GZ105" i="22"/>
  <c r="HD105" i="22"/>
  <c r="HH105" i="22"/>
  <c r="HL105" i="22"/>
  <c r="HP105" i="22"/>
  <c r="HT105" i="22"/>
  <c r="HX105" i="22"/>
  <c r="IB105" i="22"/>
  <c r="IF105" i="22"/>
  <c r="IJ105" i="22"/>
  <c r="IN105" i="22"/>
  <c r="IR105" i="22"/>
  <c r="IV105" i="22"/>
  <c r="IZ105" i="22"/>
  <c r="JD105" i="22"/>
  <c r="JH105" i="22"/>
  <c r="JL105" i="22"/>
  <c r="JP105" i="22"/>
  <c r="JT105" i="22"/>
  <c r="JX105" i="22"/>
  <c r="KB105" i="22"/>
  <c r="KF105" i="22"/>
  <c r="X109" i="22"/>
  <c r="AB109" i="22"/>
  <c r="AF109" i="22"/>
  <c r="AJ109" i="22"/>
  <c r="AN109" i="22"/>
  <c r="AR109" i="22"/>
  <c r="AV109" i="22"/>
  <c r="AZ109" i="22"/>
  <c r="BD109" i="22"/>
  <c r="BH109" i="22"/>
  <c r="BL109" i="22"/>
  <c r="BP109" i="22"/>
  <c r="BT109" i="22"/>
  <c r="BX109" i="22"/>
  <c r="CB109" i="22"/>
  <c r="CF109" i="22"/>
  <c r="CJ109" i="22"/>
  <c r="CN109" i="22"/>
  <c r="CR109" i="22"/>
  <c r="CV109" i="22"/>
  <c r="CZ109" i="22"/>
  <c r="DD109" i="22"/>
  <c r="DH109" i="22"/>
  <c r="DL109" i="22"/>
  <c r="DP109" i="22"/>
  <c r="DT109" i="22"/>
  <c r="DX109" i="22"/>
  <c r="EB109" i="22"/>
  <c r="EF109" i="22"/>
  <c r="EJ109" i="22"/>
  <c r="EN109" i="22"/>
  <c r="ER109" i="22"/>
  <c r="EV109" i="22"/>
  <c r="EZ109" i="22"/>
  <c r="FD109" i="22"/>
  <c r="FH109" i="22"/>
  <c r="FL109" i="22"/>
  <c r="FP109" i="22"/>
  <c r="FT109" i="22"/>
  <c r="FX109" i="22"/>
  <c r="GB109" i="22"/>
  <c r="GF109" i="22"/>
  <c r="GJ109" i="22"/>
  <c r="GN109" i="22"/>
  <c r="GR109" i="22"/>
  <c r="GV109" i="22"/>
  <c r="GZ109" i="22"/>
  <c r="HD109" i="22"/>
  <c r="HH109" i="22"/>
  <c r="HL109" i="22"/>
  <c r="HP109" i="22"/>
  <c r="HT109" i="22"/>
  <c r="HX109" i="22"/>
  <c r="IB109" i="22"/>
  <c r="IF109" i="22"/>
  <c r="IJ109" i="22"/>
  <c r="IN109" i="22"/>
  <c r="IR109" i="22"/>
  <c r="IV109" i="22"/>
  <c r="IZ109" i="22"/>
  <c r="JD109" i="22"/>
  <c r="JH109" i="22"/>
  <c r="JL109" i="22"/>
  <c r="JP109" i="22"/>
  <c r="JT109" i="22"/>
  <c r="JX109" i="22"/>
  <c r="KB109" i="22"/>
  <c r="KF109" i="22"/>
  <c r="X132" i="22"/>
  <c r="AB132" i="22"/>
  <c r="AF132" i="22"/>
  <c r="AJ132" i="22"/>
  <c r="AN132" i="22"/>
  <c r="AR132" i="22"/>
  <c r="AV132" i="22"/>
  <c r="AZ132" i="22"/>
  <c r="BD132" i="22"/>
  <c r="BH132" i="22"/>
  <c r="BL132" i="22"/>
  <c r="BP132" i="22"/>
  <c r="BT132" i="22"/>
  <c r="BX132" i="22"/>
  <c r="CB132" i="22"/>
  <c r="CF132" i="22"/>
  <c r="CJ132" i="22"/>
  <c r="CN132" i="22"/>
  <c r="CR132" i="22"/>
  <c r="CV132" i="22"/>
  <c r="CZ132" i="22"/>
  <c r="DD132" i="22"/>
  <c r="DH132" i="22"/>
  <c r="DL132" i="22"/>
  <c r="DP132" i="22"/>
  <c r="DT132" i="22"/>
  <c r="DX132" i="22"/>
  <c r="EB132" i="22"/>
  <c r="EF132" i="22"/>
  <c r="EJ132" i="22"/>
  <c r="EN132" i="22"/>
  <c r="ER132" i="22"/>
  <c r="EV132" i="22"/>
  <c r="EZ132" i="22"/>
  <c r="FD132" i="22"/>
  <c r="FH132" i="22"/>
  <c r="FL132" i="22"/>
  <c r="FP132" i="22"/>
  <c r="FT132" i="22"/>
  <c r="FX132" i="22"/>
  <c r="GB132" i="22"/>
  <c r="GF132" i="22"/>
  <c r="GJ132" i="22"/>
  <c r="GN132" i="22"/>
  <c r="GR132" i="22"/>
  <c r="GV132" i="22"/>
  <c r="GZ132" i="22"/>
  <c r="HD132" i="22"/>
  <c r="HH132" i="22"/>
  <c r="HL132" i="22"/>
  <c r="HP132" i="22"/>
  <c r="HT132" i="22"/>
  <c r="HX132" i="22"/>
  <c r="IB132" i="22"/>
  <c r="IF132" i="22"/>
  <c r="IJ132" i="22"/>
  <c r="IN132" i="22"/>
  <c r="IR132" i="22"/>
  <c r="IV132" i="22"/>
  <c r="IZ132" i="22"/>
  <c r="JD132" i="22"/>
  <c r="JH132" i="22"/>
  <c r="JL132" i="22"/>
  <c r="JP132" i="22"/>
  <c r="JT132" i="22"/>
  <c r="JX132" i="22"/>
  <c r="KB132" i="22"/>
  <c r="KF132" i="22"/>
  <c r="T82" i="22"/>
  <c r="Q82" i="22"/>
  <c r="T84" i="22"/>
  <c r="Q84" i="22"/>
  <c r="X86" i="22"/>
  <c r="AB86" i="22"/>
  <c r="AF86" i="22"/>
  <c r="AJ86" i="22"/>
  <c r="AN86" i="22"/>
  <c r="AR86" i="22"/>
  <c r="AV86" i="22"/>
  <c r="AZ86" i="22"/>
  <c r="BD86" i="22"/>
  <c r="BH86" i="22"/>
  <c r="BL86" i="22"/>
  <c r="BP86" i="22"/>
  <c r="BT86" i="22"/>
  <c r="BX86" i="22"/>
  <c r="CB86" i="22"/>
  <c r="CF86" i="22"/>
  <c r="CJ86" i="22"/>
  <c r="CN86" i="22"/>
  <c r="CR86" i="22"/>
  <c r="CV86" i="22"/>
  <c r="CZ86" i="22"/>
  <c r="DD86" i="22"/>
  <c r="DH86" i="22"/>
  <c r="DL86" i="22"/>
  <c r="DP86" i="22"/>
  <c r="DT86" i="22"/>
  <c r="DX86" i="22"/>
  <c r="EB86" i="22"/>
  <c r="EF86" i="22"/>
  <c r="EJ86" i="22"/>
  <c r="EN86" i="22"/>
  <c r="ER86" i="22"/>
  <c r="EV86" i="22"/>
  <c r="EZ86" i="22"/>
  <c r="FD86" i="22"/>
  <c r="FH86" i="22"/>
  <c r="FL86" i="22"/>
  <c r="FP86" i="22"/>
  <c r="FT86" i="22"/>
  <c r="FX86" i="22"/>
  <c r="GB86" i="22"/>
  <c r="GF86" i="22"/>
  <c r="GJ86" i="22"/>
  <c r="GN86" i="22"/>
  <c r="GR86" i="22"/>
  <c r="GV86" i="22"/>
  <c r="GZ86" i="22"/>
  <c r="HD86" i="22"/>
  <c r="HH86" i="22"/>
  <c r="HL86" i="22"/>
  <c r="HP86" i="22"/>
  <c r="HT86" i="22"/>
  <c r="HX86" i="22"/>
  <c r="IB86" i="22"/>
  <c r="IF86" i="22"/>
  <c r="IJ86" i="22"/>
  <c r="IN86" i="22"/>
  <c r="IR86" i="22"/>
  <c r="IV86" i="22"/>
  <c r="IZ86" i="22"/>
  <c r="JD86" i="22"/>
  <c r="JH86" i="22"/>
  <c r="JL86" i="22"/>
  <c r="JP86" i="22"/>
  <c r="JT86" i="22"/>
  <c r="JX86" i="22"/>
  <c r="KB86" i="22"/>
  <c r="KF86" i="22"/>
  <c r="X87" i="22"/>
  <c r="AB87" i="22"/>
  <c r="AF87" i="22"/>
  <c r="AJ87" i="22"/>
  <c r="AN87" i="22"/>
  <c r="AR87" i="22"/>
  <c r="AV87" i="22"/>
  <c r="AZ87" i="22"/>
  <c r="BD87" i="22"/>
  <c r="BH87" i="22"/>
  <c r="BL87" i="22"/>
  <c r="BP87" i="22"/>
  <c r="BT87" i="22"/>
  <c r="BX87" i="22"/>
  <c r="CB87" i="22"/>
  <c r="CF87" i="22"/>
  <c r="CJ87" i="22"/>
  <c r="CN87" i="22"/>
  <c r="CR87" i="22"/>
  <c r="CV87" i="22"/>
  <c r="CZ87" i="22"/>
  <c r="DD87" i="22"/>
  <c r="DH87" i="22"/>
  <c r="DL87" i="22"/>
  <c r="DP87" i="22"/>
  <c r="DT87" i="22"/>
  <c r="DX87" i="22"/>
  <c r="EB87" i="22"/>
  <c r="EF87" i="22"/>
  <c r="EJ87" i="22"/>
  <c r="EN87" i="22"/>
  <c r="ER87" i="22"/>
  <c r="EV87" i="22"/>
  <c r="EZ87" i="22"/>
  <c r="FD87" i="22"/>
  <c r="FH87" i="22"/>
  <c r="FL87" i="22"/>
  <c r="FP87" i="22"/>
  <c r="FT87" i="22"/>
  <c r="FX87" i="22"/>
  <c r="GB87" i="22"/>
  <c r="GF87" i="22"/>
  <c r="GJ87" i="22"/>
  <c r="GN87" i="22"/>
  <c r="GR87" i="22"/>
  <c r="GV87" i="22"/>
  <c r="GZ87" i="22"/>
  <c r="HD87" i="22"/>
  <c r="HH87" i="22"/>
  <c r="HL87" i="22"/>
  <c r="HP87" i="22"/>
  <c r="HT87" i="22"/>
  <c r="HX87" i="22"/>
  <c r="IB87" i="22"/>
  <c r="IF87" i="22"/>
  <c r="IJ87" i="22"/>
  <c r="IN87" i="22"/>
  <c r="IR87" i="22"/>
  <c r="IV87" i="22"/>
  <c r="IZ87" i="22"/>
  <c r="JD87" i="22"/>
  <c r="JH87" i="22"/>
  <c r="JL87" i="22"/>
  <c r="JP87" i="22"/>
  <c r="JT87" i="22"/>
  <c r="JX87" i="22"/>
  <c r="KB87" i="22"/>
  <c r="KF87" i="22"/>
  <c r="X88" i="22"/>
  <c r="AB88" i="22"/>
  <c r="AF88" i="22"/>
  <c r="AJ88" i="22"/>
  <c r="AN88" i="22"/>
  <c r="AR88" i="22"/>
  <c r="AV88" i="22"/>
  <c r="AZ88" i="22"/>
  <c r="BD88" i="22"/>
  <c r="BH88" i="22"/>
  <c r="BL88" i="22"/>
  <c r="BP88" i="22"/>
  <c r="BT88" i="22"/>
  <c r="BX88" i="22"/>
  <c r="CB88" i="22"/>
  <c r="CF88" i="22"/>
  <c r="CJ88" i="22"/>
  <c r="CN88" i="22"/>
  <c r="CR88" i="22"/>
  <c r="CV88" i="22"/>
  <c r="CZ88" i="22"/>
  <c r="DD88" i="22"/>
  <c r="DH88" i="22"/>
  <c r="DL88" i="22"/>
  <c r="DP88" i="22"/>
  <c r="DT88" i="22"/>
  <c r="DX88" i="22"/>
  <c r="EB88" i="22"/>
  <c r="EF88" i="22"/>
  <c r="EJ88" i="22"/>
  <c r="EN88" i="22"/>
  <c r="ER88" i="22"/>
  <c r="EV88" i="22"/>
  <c r="EZ88" i="22"/>
  <c r="FD88" i="22"/>
  <c r="FH88" i="22"/>
  <c r="FL88" i="22"/>
  <c r="FP88" i="22"/>
  <c r="FT88" i="22"/>
  <c r="FX88" i="22"/>
  <c r="GB88" i="22"/>
  <c r="GF88" i="22"/>
  <c r="GJ88" i="22"/>
  <c r="GN88" i="22"/>
  <c r="GR88" i="22"/>
  <c r="GV88" i="22"/>
  <c r="GZ88" i="22"/>
  <c r="HD88" i="22"/>
  <c r="HH88" i="22"/>
  <c r="HL88" i="22"/>
  <c r="HP88" i="22"/>
  <c r="HT88" i="22"/>
  <c r="HX88" i="22"/>
  <c r="IB88" i="22"/>
  <c r="IF88" i="22"/>
  <c r="IJ88" i="22"/>
  <c r="IN88" i="22"/>
  <c r="IR88" i="22"/>
  <c r="IV88" i="22"/>
  <c r="IZ88" i="22"/>
  <c r="JD88" i="22"/>
  <c r="JH88" i="22"/>
  <c r="JL88" i="22"/>
  <c r="JP88" i="22"/>
  <c r="JT88" i="22"/>
  <c r="JX88" i="22"/>
  <c r="KB88" i="22"/>
  <c r="KF88" i="22"/>
  <c r="X90" i="22"/>
  <c r="AB90" i="22"/>
  <c r="AF90" i="22"/>
  <c r="AJ90" i="22"/>
  <c r="AN90" i="22"/>
  <c r="AR90" i="22"/>
  <c r="AV90" i="22"/>
  <c r="AZ90" i="22"/>
  <c r="BD90" i="22"/>
  <c r="BH90" i="22"/>
  <c r="BL90" i="22"/>
  <c r="BP90" i="22"/>
  <c r="BT90" i="22"/>
  <c r="BX90" i="22"/>
  <c r="CB90" i="22"/>
  <c r="CF90" i="22"/>
  <c r="CJ90" i="22"/>
  <c r="CN90" i="22"/>
  <c r="CR90" i="22"/>
  <c r="CV90" i="22"/>
  <c r="CZ90" i="22"/>
  <c r="DD90" i="22"/>
  <c r="DH90" i="22"/>
  <c r="DL90" i="22"/>
  <c r="DP90" i="22"/>
  <c r="DT90" i="22"/>
  <c r="DX90" i="22"/>
  <c r="EB90" i="22"/>
  <c r="EF90" i="22"/>
  <c r="EJ90" i="22"/>
  <c r="EN90" i="22"/>
  <c r="ER90" i="22"/>
  <c r="EV90" i="22"/>
  <c r="EZ90" i="22"/>
  <c r="FD90" i="22"/>
  <c r="FH90" i="22"/>
  <c r="FL90" i="22"/>
  <c r="FP90" i="22"/>
  <c r="FT90" i="22"/>
  <c r="FX90" i="22"/>
  <c r="GB90" i="22"/>
  <c r="GF90" i="22"/>
  <c r="GJ90" i="22"/>
  <c r="GN90" i="22"/>
  <c r="GR90" i="22"/>
  <c r="GV90" i="22"/>
  <c r="GZ90" i="22"/>
  <c r="HD90" i="22"/>
  <c r="HH90" i="22"/>
  <c r="HL90" i="22"/>
  <c r="HP90" i="22"/>
  <c r="HT90" i="22"/>
  <c r="HX90" i="22"/>
  <c r="IB90" i="22"/>
  <c r="IF90" i="22"/>
  <c r="IJ90" i="22"/>
  <c r="IN90" i="22"/>
  <c r="IR90" i="22"/>
  <c r="IV90" i="22"/>
  <c r="IZ90" i="22"/>
  <c r="JD90" i="22"/>
  <c r="JH90" i="22"/>
  <c r="JL90" i="22"/>
  <c r="JP90" i="22"/>
  <c r="JT90" i="22"/>
  <c r="JX90" i="22"/>
  <c r="KB90" i="22"/>
  <c r="KF90" i="22"/>
  <c r="X91" i="22"/>
  <c r="AB91" i="22"/>
  <c r="AF91" i="22"/>
  <c r="AJ91" i="22"/>
  <c r="AN91" i="22"/>
  <c r="AR91" i="22"/>
  <c r="AV91" i="22"/>
  <c r="AZ91" i="22"/>
  <c r="BD91" i="22"/>
  <c r="BH91" i="22"/>
  <c r="BL91" i="22"/>
  <c r="BP91" i="22"/>
  <c r="BT91" i="22"/>
  <c r="BX91" i="22"/>
  <c r="CB91" i="22"/>
  <c r="CF91" i="22"/>
  <c r="CJ91" i="22"/>
  <c r="CN91" i="22"/>
  <c r="CR91" i="22"/>
  <c r="CV91" i="22"/>
  <c r="CZ91" i="22"/>
  <c r="DD91" i="22"/>
  <c r="DH91" i="22"/>
  <c r="DL91" i="22"/>
  <c r="DP91" i="22"/>
  <c r="DT91" i="22"/>
  <c r="DX91" i="22"/>
  <c r="EB91" i="22"/>
  <c r="EF91" i="22"/>
  <c r="EJ91" i="22"/>
  <c r="EN91" i="22"/>
  <c r="ER91" i="22"/>
  <c r="EV91" i="22"/>
  <c r="EZ91" i="22"/>
  <c r="FD91" i="22"/>
  <c r="FH91" i="22"/>
  <c r="FL91" i="22"/>
  <c r="FP91" i="22"/>
  <c r="FT91" i="22"/>
  <c r="FX91" i="22"/>
  <c r="GB91" i="22"/>
  <c r="GF91" i="22"/>
  <c r="GJ91" i="22"/>
  <c r="GN91" i="22"/>
  <c r="GR91" i="22"/>
  <c r="GV91" i="22"/>
  <c r="GZ91" i="22"/>
  <c r="HD91" i="22"/>
  <c r="HH91" i="22"/>
  <c r="HL91" i="22"/>
  <c r="HP91" i="22"/>
  <c r="HT91" i="22"/>
  <c r="HX91" i="22"/>
  <c r="IB91" i="22"/>
  <c r="IF91" i="22"/>
  <c r="IJ91" i="22"/>
  <c r="IN91" i="22"/>
  <c r="IR91" i="22"/>
  <c r="IV91" i="22"/>
  <c r="IZ91" i="22"/>
  <c r="JD91" i="22"/>
  <c r="JH91" i="22"/>
  <c r="JL91" i="22"/>
  <c r="JP91" i="22"/>
  <c r="JT91" i="22"/>
  <c r="JX91" i="22"/>
  <c r="KB91" i="22"/>
  <c r="KF91" i="22"/>
  <c r="X92" i="22"/>
  <c r="AB92" i="22"/>
  <c r="AF92" i="22"/>
  <c r="AJ92" i="22"/>
  <c r="AN92" i="22"/>
  <c r="AR92" i="22"/>
  <c r="AV92" i="22"/>
  <c r="AZ92" i="22"/>
  <c r="BD92" i="22"/>
  <c r="BH92" i="22"/>
  <c r="BL92" i="22"/>
  <c r="BP92" i="22"/>
  <c r="BT92" i="22"/>
  <c r="BX92" i="22"/>
  <c r="CB92" i="22"/>
  <c r="CF92" i="22"/>
  <c r="CJ92" i="22"/>
  <c r="CN92" i="22"/>
  <c r="CR92" i="22"/>
  <c r="CV92" i="22"/>
  <c r="CZ92" i="22"/>
  <c r="DD92" i="22"/>
  <c r="DH92" i="22"/>
  <c r="DL92" i="22"/>
  <c r="DP92" i="22"/>
  <c r="DT92" i="22"/>
  <c r="DX92" i="22"/>
  <c r="EB92" i="22"/>
  <c r="EF92" i="22"/>
  <c r="EJ92" i="22"/>
  <c r="EN92" i="22"/>
  <c r="ER92" i="22"/>
  <c r="EV92" i="22"/>
  <c r="EZ92" i="22"/>
  <c r="FD92" i="22"/>
  <c r="FH92" i="22"/>
  <c r="FL92" i="22"/>
  <c r="FP92" i="22"/>
  <c r="FT92" i="22"/>
  <c r="FX92" i="22"/>
  <c r="GB92" i="22"/>
  <c r="GF92" i="22"/>
  <c r="GJ92" i="22"/>
  <c r="GN92" i="22"/>
  <c r="GR92" i="22"/>
  <c r="GV92" i="22"/>
  <c r="GZ92" i="22"/>
  <c r="HD92" i="22"/>
  <c r="HH92" i="22"/>
  <c r="HL92" i="22"/>
  <c r="HP92" i="22"/>
  <c r="HT92" i="22"/>
  <c r="HX92" i="22"/>
  <c r="IB92" i="22"/>
  <c r="IF92" i="22"/>
  <c r="IJ92" i="22"/>
  <c r="IN92" i="22"/>
  <c r="IR92" i="22"/>
  <c r="IV92" i="22"/>
  <c r="IZ92" i="22"/>
  <c r="JD92" i="22"/>
  <c r="JH92" i="22"/>
  <c r="JL92" i="22"/>
  <c r="JP92" i="22"/>
  <c r="JT92" i="22"/>
  <c r="JX92" i="22"/>
  <c r="KB92" i="22"/>
  <c r="KF92" i="22"/>
  <c r="X93" i="22"/>
  <c r="AB93" i="22"/>
  <c r="AF93" i="22"/>
  <c r="AJ93" i="22"/>
  <c r="AN93" i="22"/>
  <c r="AR93" i="22"/>
  <c r="AV93" i="22"/>
  <c r="AZ93" i="22"/>
  <c r="BD93" i="22"/>
  <c r="BH93" i="22"/>
  <c r="BL93" i="22"/>
  <c r="BP93" i="22"/>
  <c r="BT93" i="22"/>
  <c r="BX93" i="22"/>
  <c r="CB93" i="22"/>
  <c r="CF93" i="22"/>
  <c r="CJ93" i="22"/>
  <c r="CN93" i="22"/>
  <c r="CR93" i="22"/>
  <c r="CV93" i="22"/>
  <c r="CZ93" i="22"/>
  <c r="DD93" i="22"/>
  <c r="DH93" i="22"/>
  <c r="DL93" i="22"/>
  <c r="DP93" i="22"/>
  <c r="DT93" i="22"/>
  <c r="DX93" i="22"/>
  <c r="EB93" i="22"/>
  <c r="EF93" i="22"/>
  <c r="EJ93" i="22"/>
  <c r="EN93" i="22"/>
  <c r="ER93" i="22"/>
  <c r="EV93" i="22"/>
  <c r="EZ93" i="22"/>
  <c r="FD93" i="22"/>
  <c r="FH93" i="22"/>
  <c r="FL93" i="22"/>
  <c r="FP93" i="22"/>
  <c r="FT93" i="22"/>
  <c r="FX93" i="22"/>
  <c r="GB93" i="22"/>
  <c r="GF93" i="22"/>
  <c r="GJ93" i="22"/>
  <c r="GN93" i="22"/>
  <c r="GR93" i="22"/>
  <c r="GV93" i="22"/>
  <c r="GZ93" i="22"/>
  <c r="HD93" i="22"/>
  <c r="HH93" i="22"/>
  <c r="HL93" i="22"/>
  <c r="HP93" i="22"/>
  <c r="HT93" i="22"/>
  <c r="HX93" i="22"/>
  <c r="IB93" i="22"/>
  <c r="IF93" i="22"/>
  <c r="IJ93" i="22"/>
  <c r="IN93" i="22"/>
  <c r="IR93" i="22"/>
  <c r="IV93" i="22"/>
  <c r="IZ93" i="22"/>
  <c r="JD93" i="22"/>
  <c r="JH93" i="22"/>
  <c r="JL93" i="22"/>
  <c r="JP93" i="22"/>
  <c r="JT93" i="22"/>
  <c r="JX93" i="22"/>
  <c r="KB93" i="22"/>
  <c r="KF93" i="22"/>
  <c r="X94" i="22"/>
  <c r="AB94" i="22"/>
  <c r="AF94" i="22"/>
  <c r="AJ94" i="22"/>
  <c r="AN94" i="22"/>
  <c r="AR94" i="22"/>
  <c r="AV94" i="22"/>
  <c r="AZ94" i="22"/>
  <c r="BD94" i="22"/>
  <c r="BH94" i="22"/>
  <c r="BL94" i="22"/>
  <c r="BP94" i="22"/>
  <c r="BT94" i="22"/>
  <c r="BX94" i="22"/>
  <c r="CB94" i="22"/>
  <c r="CF94" i="22"/>
  <c r="CJ94" i="22"/>
  <c r="CN94" i="22"/>
  <c r="CR94" i="22"/>
  <c r="CV94" i="22"/>
  <c r="CZ94" i="22"/>
  <c r="DD94" i="22"/>
  <c r="DH94" i="22"/>
  <c r="DL94" i="22"/>
  <c r="DP94" i="22"/>
  <c r="DT94" i="22"/>
  <c r="DX94" i="22"/>
  <c r="EB94" i="22"/>
  <c r="EF94" i="22"/>
  <c r="EJ94" i="22"/>
  <c r="EN94" i="22"/>
  <c r="ER94" i="22"/>
  <c r="EV94" i="22"/>
  <c r="EZ94" i="22"/>
  <c r="FD94" i="22"/>
  <c r="FH94" i="22"/>
  <c r="FL94" i="22"/>
  <c r="FP94" i="22"/>
  <c r="FT94" i="22"/>
  <c r="FX94" i="22"/>
  <c r="GB94" i="22"/>
  <c r="GF94" i="22"/>
  <c r="GJ94" i="22"/>
  <c r="GN94" i="22"/>
  <c r="GR94" i="22"/>
  <c r="GV94" i="22"/>
  <c r="GZ94" i="22"/>
  <c r="HD94" i="22"/>
  <c r="HH94" i="22"/>
  <c r="HL94" i="22"/>
  <c r="HP94" i="22"/>
  <c r="HT94" i="22"/>
  <c r="HX94" i="22"/>
  <c r="IB94" i="22"/>
  <c r="IF94" i="22"/>
  <c r="IJ94" i="22"/>
  <c r="IN94" i="22"/>
  <c r="IR94" i="22"/>
  <c r="IV94" i="22"/>
  <c r="IZ94" i="22"/>
  <c r="JD94" i="22"/>
  <c r="JH94" i="22"/>
  <c r="JL94" i="22"/>
  <c r="JP94" i="22"/>
  <c r="JT94" i="22"/>
  <c r="JX94" i="22"/>
  <c r="KB94" i="22"/>
  <c r="KF94" i="22"/>
  <c r="X95" i="22"/>
  <c r="AB95" i="22"/>
  <c r="AF95" i="22"/>
  <c r="AJ95" i="22"/>
  <c r="AN95" i="22"/>
  <c r="AR95" i="22"/>
  <c r="AV95" i="22"/>
  <c r="AZ95" i="22"/>
  <c r="BD95" i="22"/>
  <c r="BH95" i="22"/>
  <c r="BL95" i="22"/>
  <c r="BP95" i="22"/>
  <c r="BT95" i="22"/>
  <c r="BX95" i="22"/>
  <c r="CB95" i="22"/>
  <c r="CF95" i="22"/>
  <c r="CJ95" i="22"/>
  <c r="CN95" i="22"/>
  <c r="CR95" i="22"/>
  <c r="CV95" i="22"/>
  <c r="CZ95" i="22"/>
  <c r="DD95" i="22"/>
  <c r="DH95" i="22"/>
  <c r="DL95" i="22"/>
  <c r="DP95" i="22"/>
  <c r="DT95" i="22"/>
  <c r="DX95" i="22"/>
  <c r="EB95" i="22"/>
  <c r="EF95" i="22"/>
  <c r="EJ95" i="22"/>
  <c r="EN95" i="22"/>
  <c r="ER95" i="22"/>
  <c r="EV95" i="22"/>
  <c r="EZ95" i="22"/>
  <c r="FD95" i="22"/>
  <c r="FH95" i="22"/>
  <c r="FL95" i="22"/>
  <c r="FP95" i="22"/>
  <c r="FT95" i="22"/>
  <c r="FX95" i="22"/>
  <c r="GB95" i="22"/>
  <c r="GF95" i="22"/>
  <c r="GJ95" i="22"/>
  <c r="GN95" i="22"/>
  <c r="GR95" i="22"/>
  <c r="GV95" i="22"/>
  <c r="GZ95" i="22"/>
  <c r="HD95" i="22"/>
  <c r="HH95" i="22"/>
  <c r="HL95" i="22"/>
  <c r="HP95" i="22"/>
  <c r="HT95" i="22"/>
  <c r="HX95" i="22"/>
  <c r="IB95" i="22"/>
  <c r="IF95" i="22"/>
  <c r="IJ95" i="22"/>
  <c r="IN95" i="22"/>
  <c r="IR95" i="22"/>
  <c r="IV95" i="22"/>
  <c r="IZ95" i="22"/>
  <c r="JD95" i="22"/>
  <c r="JH95" i="22"/>
  <c r="JL95" i="22"/>
  <c r="JP95" i="22"/>
  <c r="JT95" i="22"/>
  <c r="JX95" i="22"/>
  <c r="KB95" i="22"/>
  <c r="KF95" i="22"/>
  <c r="X96" i="22"/>
  <c r="AB96" i="22"/>
  <c r="AF96" i="22"/>
  <c r="AJ96" i="22"/>
  <c r="AN96" i="22"/>
  <c r="AR96" i="22"/>
  <c r="AV96" i="22"/>
  <c r="AZ96" i="22"/>
  <c r="BD96" i="22"/>
  <c r="BH96" i="22"/>
  <c r="BL96" i="22"/>
  <c r="BP96" i="22"/>
  <c r="BT96" i="22"/>
  <c r="BX96" i="22"/>
  <c r="CB96" i="22"/>
  <c r="CF96" i="22"/>
  <c r="CJ96" i="22"/>
  <c r="CN96" i="22"/>
  <c r="CR96" i="22"/>
  <c r="CV96" i="22"/>
  <c r="CZ96" i="22"/>
  <c r="DD96" i="22"/>
  <c r="DH96" i="22"/>
  <c r="DL96" i="22"/>
  <c r="DP96" i="22"/>
  <c r="DT96" i="22"/>
  <c r="DX96" i="22"/>
  <c r="EB96" i="22"/>
  <c r="EF96" i="22"/>
  <c r="EJ96" i="22"/>
  <c r="EN96" i="22"/>
  <c r="ER96" i="22"/>
  <c r="EV96" i="22"/>
  <c r="EZ96" i="22"/>
  <c r="FD96" i="22"/>
  <c r="FH96" i="22"/>
  <c r="FL96" i="22"/>
  <c r="FP96" i="22"/>
  <c r="FT96" i="22"/>
  <c r="FX96" i="22"/>
  <c r="GB96" i="22"/>
  <c r="GF96" i="22"/>
  <c r="GJ96" i="22"/>
  <c r="GN96" i="22"/>
  <c r="GR96" i="22"/>
  <c r="GV96" i="22"/>
  <c r="GZ96" i="22"/>
  <c r="HD96" i="22"/>
  <c r="HH96" i="22"/>
  <c r="HL96" i="22"/>
  <c r="HP96" i="22"/>
  <c r="HT96" i="22"/>
  <c r="HX96" i="22"/>
  <c r="IB96" i="22"/>
  <c r="IF96" i="22"/>
  <c r="IJ96" i="22"/>
  <c r="IN96" i="22"/>
  <c r="IR96" i="22"/>
  <c r="IV96" i="22"/>
  <c r="IZ96" i="22"/>
  <c r="JD96" i="22"/>
  <c r="JH96" i="22"/>
  <c r="JL96" i="22"/>
  <c r="JP96" i="22"/>
  <c r="JT96" i="22"/>
  <c r="JX96" i="22"/>
  <c r="KB96" i="22"/>
  <c r="KF96" i="22"/>
  <c r="X97" i="22"/>
  <c r="AB97" i="22"/>
  <c r="AF97" i="22"/>
  <c r="AJ97" i="22"/>
  <c r="AN97" i="22"/>
  <c r="AR97" i="22"/>
  <c r="AV97" i="22"/>
  <c r="AZ97" i="22"/>
  <c r="BD97" i="22"/>
  <c r="BH97" i="22"/>
  <c r="BL97" i="22"/>
  <c r="BP97" i="22"/>
  <c r="BT97" i="22"/>
  <c r="BX97" i="22"/>
  <c r="CB97" i="22"/>
  <c r="CF97" i="22"/>
  <c r="CJ97" i="22"/>
  <c r="CN97" i="22"/>
  <c r="CR97" i="22"/>
  <c r="CV97" i="22"/>
  <c r="CZ97" i="22"/>
  <c r="DD97" i="22"/>
  <c r="DH97" i="22"/>
  <c r="DL97" i="22"/>
  <c r="DP97" i="22"/>
  <c r="DT97" i="22"/>
  <c r="DX97" i="22"/>
  <c r="EB97" i="22"/>
  <c r="EF97" i="22"/>
  <c r="EJ97" i="22"/>
  <c r="EN97" i="22"/>
  <c r="ER97" i="22"/>
  <c r="EV97" i="22"/>
  <c r="EZ97" i="22"/>
  <c r="FD97" i="22"/>
  <c r="FH97" i="22"/>
  <c r="FL97" i="22"/>
  <c r="FP97" i="22"/>
  <c r="FT97" i="22"/>
  <c r="FX97" i="22"/>
  <c r="GB97" i="22"/>
  <c r="GF97" i="22"/>
  <c r="GJ97" i="22"/>
  <c r="GN97" i="22"/>
  <c r="GR97" i="22"/>
  <c r="GV97" i="22"/>
  <c r="GZ97" i="22"/>
  <c r="HD97" i="22"/>
  <c r="HH97" i="22"/>
  <c r="HL97" i="22"/>
  <c r="HP97" i="22"/>
  <c r="HT97" i="22"/>
  <c r="HX97" i="22"/>
  <c r="IB97" i="22"/>
  <c r="IF97" i="22"/>
  <c r="IJ97" i="22"/>
  <c r="IN97" i="22"/>
  <c r="IR97" i="22"/>
  <c r="IV97" i="22"/>
  <c r="IZ97" i="22"/>
  <c r="JD97" i="22"/>
  <c r="JH97" i="22"/>
  <c r="JL97" i="22"/>
  <c r="JP97" i="22"/>
  <c r="JT97" i="22"/>
  <c r="JX97" i="22"/>
  <c r="KB97" i="22"/>
  <c r="KF97" i="22"/>
  <c r="X98" i="22"/>
  <c r="AB98" i="22"/>
  <c r="AF98" i="22"/>
  <c r="AJ98" i="22"/>
  <c r="AN98" i="22"/>
  <c r="AR98" i="22"/>
  <c r="AV98" i="22"/>
  <c r="AZ98" i="22"/>
  <c r="BD98" i="22"/>
  <c r="BH98" i="22"/>
  <c r="BL98" i="22"/>
  <c r="BP98" i="22"/>
  <c r="BT98" i="22"/>
  <c r="BX98" i="22"/>
  <c r="CB98" i="22"/>
  <c r="CF98" i="22"/>
  <c r="CJ98" i="22"/>
  <c r="CN98" i="22"/>
  <c r="CR98" i="22"/>
  <c r="CV98" i="22"/>
  <c r="CZ98" i="22"/>
  <c r="DD98" i="22"/>
  <c r="DH98" i="22"/>
  <c r="DL98" i="22"/>
  <c r="DP98" i="22"/>
  <c r="DT98" i="22"/>
  <c r="DX98" i="22"/>
  <c r="EB98" i="22"/>
  <c r="EF98" i="22"/>
  <c r="EJ98" i="22"/>
  <c r="EN98" i="22"/>
  <c r="ER98" i="22"/>
  <c r="EV98" i="22"/>
  <c r="EZ98" i="22"/>
  <c r="FD98" i="22"/>
  <c r="FH98" i="22"/>
  <c r="FL98" i="22"/>
  <c r="FP98" i="22"/>
  <c r="FT98" i="22"/>
  <c r="FX98" i="22"/>
  <c r="GB98" i="22"/>
  <c r="GF98" i="22"/>
  <c r="GJ98" i="22"/>
  <c r="GN98" i="22"/>
  <c r="GR98" i="22"/>
  <c r="GV98" i="22"/>
  <c r="GZ98" i="22"/>
  <c r="HD98" i="22"/>
  <c r="HH98" i="22"/>
  <c r="HL98" i="22"/>
  <c r="HP98" i="22"/>
  <c r="HT98" i="22"/>
  <c r="HX98" i="22"/>
  <c r="IB98" i="22"/>
  <c r="IF98" i="22"/>
  <c r="IJ98" i="22"/>
  <c r="IN98" i="22"/>
  <c r="IR98" i="22"/>
  <c r="IV98" i="22"/>
  <c r="IZ98" i="22"/>
  <c r="JD98" i="22"/>
  <c r="JH98" i="22"/>
  <c r="JL98" i="22"/>
  <c r="JP98" i="22"/>
  <c r="JT98" i="22"/>
  <c r="JX98" i="22"/>
  <c r="KB98" i="22"/>
  <c r="KF98" i="22"/>
  <c r="X99" i="22"/>
  <c r="AB99" i="22"/>
  <c r="AF99" i="22"/>
  <c r="AJ99" i="22"/>
  <c r="AN99" i="22"/>
  <c r="AR99" i="22"/>
  <c r="AV99" i="22"/>
  <c r="AZ99" i="22"/>
  <c r="BD99" i="22"/>
  <c r="BH99" i="22"/>
  <c r="BL99" i="22"/>
  <c r="BP99" i="22"/>
  <c r="BT99" i="22"/>
  <c r="BX99" i="22"/>
  <c r="CB99" i="22"/>
  <c r="CF99" i="22"/>
  <c r="CJ99" i="22"/>
  <c r="CN99" i="22"/>
  <c r="CR99" i="22"/>
  <c r="CV99" i="22"/>
  <c r="CZ99" i="22"/>
  <c r="DD99" i="22"/>
  <c r="DH99" i="22"/>
  <c r="DL99" i="22"/>
  <c r="DP99" i="22"/>
  <c r="DT99" i="22"/>
  <c r="DX99" i="22"/>
  <c r="EB99" i="22"/>
  <c r="EF99" i="22"/>
  <c r="EJ99" i="22"/>
  <c r="EN99" i="22"/>
  <c r="ER99" i="22"/>
  <c r="EV99" i="22"/>
  <c r="EZ99" i="22"/>
  <c r="FD99" i="22"/>
  <c r="FH99" i="22"/>
  <c r="FL99" i="22"/>
  <c r="FP99" i="22"/>
  <c r="FT99" i="22"/>
  <c r="FX99" i="22"/>
  <c r="GB99" i="22"/>
  <c r="GF99" i="22"/>
  <c r="GJ99" i="22"/>
  <c r="GN99" i="22"/>
  <c r="GR99" i="22"/>
  <c r="GV99" i="22"/>
  <c r="GZ99" i="22"/>
  <c r="HD99" i="22"/>
  <c r="HH99" i="22"/>
  <c r="HL99" i="22"/>
  <c r="HP99" i="22"/>
  <c r="HT99" i="22"/>
  <c r="HX99" i="22"/>
  <c r="IB99" i="22"/>
  <c r="IF99" i="22"/>
  <c r="IJ99" i="22"/>
  <c r="IN99" i="22"/>
  <c r="IR99" i="22"/>
  <c r="IV99" i="22"/>
  <c r="IZ99" i="22"/>
  <c r="JD99" i="22"/>
  <c r="JH99" i="22"/>
  <c r="JL99" i="22"/>
  <c r="JP99" i="22"/>
  <c r="JT99" i="22"/>
  <c r="JX99" i="22"/>
  <c r="KB99" i="22"/>
  <c r="KF99" i="22"/>
  <c r="X100" i="22"/>
  <c r="AB100" i="22"/>
  <c r="AF100" i="22"/>
  <c r="AJ100" i="22"/>
  <c r="AN100" i="22"/>
  <c r="AR100" i="22"/>
  <c r="AV100" i="22"/>
  <c r="AZ100" i="22"/>
  <c r="BD100" i="22"/>
  <c r="BH100" i="22"/>
  <c r="BL100" i="22"/>
  <c r="BP100" i="22"/>
  <c r="BT100" i="22"/>
  <c r="BX100" i="22"/>
  <c r="CB100" i="22"/>
  <c r="CF100" i="22"/>
  <c r="CJ100" i="22"/>
  <c r="CN100" i="22"/>
  <c r="CR100" i="22"/>
  <c r="CV100" i="22"/>
  <c r="CZ100" i="22"/>
  <c r="DD100" i="22"/>
  <c r="DH100" i="22"/>
  <c r="DL100" i="22"/>
  <c r="DP100" i="22"/>
  <c r="DT100" i="22"/>
  <c r="DX100" i="22"/>
  <c r="EB100" i="22"/>
  <c r="EF100" i="22"/>
  <c r="EJ100" i="22"/>
  <c r="EN100" i="22"/>
  <c r="ER100" i="22"/>
  <c r="EV100" i="22"/>
  <c r="EZ100" i="22"/>
  <c r="FD100" i="22"/>
  <c r="FH100" i="22"/>
  <c r="FL100" i="22"/>
  <c r="FP100" i="22"/>
  <c r="FT100" i="22"/>
  <c r="FX100" i="22"/>
  <c r="GB100" i="22"/>
  <c r="GF100" i="22"/>
  <c r="GJ100" i="22"/>
  <c r="GN100" i="22"/>
  <c r="GR100" i="22"/>
  <c r="GV100" i="22"/>
  <c r="GZ100" i="22"/>
  <c r="HD100" i="22"/>
  <c r="HH100" i="22"/>
  <c r="HL100" i="22"/>
  <c r="HP100" i="22"/>
  <c r="HT100" i="22"/>
  <c r="HX100" i="22"/>
  <c r="IB100" i="22"/>
  <c r="IF100" i="22"/>
  <c r="IJ100" i="22"/>
  <c r="IN100" i="22"/>
  <c r="IR100" i="22"/>
  <c r="IV100" i="22"/>
  <c r="IZ100" i="22"/>
  <c r="JD100" i="22"/>
  <c r="JH100" i="22"/>
  <c r="JL100" i="22"/>
  <c r="JP100" i="22"/>
  <c r="JT100" i="22"/>
  <c r="JX100" i="22"/>
  <c r="KB100" i="22"/>
  <c r="KF100" i="22"/>
  <c r="X101" i="22"/>
  <c r="AB101" i="22"/>
  <c r="AF101" i="22"/>
  <c r="AJ101" i="22"/>
  <c r="AN101" i="22"/>
  <c r="AR101" i="22"/>
  <c r="AV101" i="22"/>
  <c r="AZ101" i="22"/>
  <c r="BD101" i="22"/>
  <c r="BH101" i="22"/>
  <c r="BL101" i="22"/>
  <c r="BP101" i="22"/>
  <c r="BT101" i="22"/>
  <c r="BX101" i="22"/>
  <c r="CB101" i="22"/>
  <c r="CF101" i="22"/>
  <c r="CJ101" i="22"/>
  <c r="CN101" i="22"/>
  <c r="CR101" i="22"/>
  <c r="CV101" i="22"/>
  <c r="CZ101" i="22"/>
  <c r="DD101" i="22"/>
  <c r="DH101" i="22"/>
  <c r="DL101" i="22"/>
  <c r="DP101" i="22"/>
  <c r="DT101" i="22"/>
  <c r="DX101" i="22"/>
  <c r="EB101" i="22"/>
  <c r="EF101" i="22"/>
  <c r="EJ101" i="22"/>
  <c r="EN101" i="22"/>
  <c r="ER101" i="22"/>
  <c r="EV101" i="22"/>
  <c r="EZ101" i="22"/>
  <c r="FD101" i="22"/>
  <c r="FH101" i="22"/>
  <c r="FL101" i="22"/>
  <c r="FP101" i="22"/>
  <c r="FT101" i="22"/>
  <c r="FX101" i="22"/>
  <c r="GB101" i="22"/>
  <c r="GF101" i="22"/>
  <c r="GJ101" i="22"/>
  <c r="GN101" i="22"/>
  <c r="GR101" i="22"/>
  <c r="GV101" i="22"/>
  <c r="GZ101" i="22"/>
  <c r="HD101" i="22"/>
  <c r="HH101" i="22"/>
  <c r="HL101" i="22"/>
  <c r="HP101" i="22"/>
  <c r="HT101" i="22"/>
  <c r="HX101" i="22"/>
  <c r="IB101" i="22"/>
  <c r="IF101" i="22"/>
  <c r="IJ101" i="22"/>
  <c r="IN101" i="22"/>
  <c r="IR101" i="22"/>
  <c r="IV101" i="22"/>
  <c r="IZ101" i="22"/>
  <c r="JD101" i="22"/>
  <c r="JH101" i="22"/>
  <c r="JL101" i="22"/>
  <c r="JP101" i="22"/>
  <c r="JT101" i="22"/>
  <c r="JX101" i="22"/>
  <c r="KB101" i="22"/>
  <c r="KF101" i="22"/>
  <c r="X102" i="22"/>
  <c r="AB102" i="22"/>
  <c r="AF102" i="22"/>
  <c r="AJ102" i="22"/>
  <c r="AN102" i="22"/>
  <c r="AR102" i="22"/>
  <c r="AV102" i="22"/>
  <c r="AZ102" i="22"/>
  <c r="BD102" i="22"/>
  <c r="BH102" i="22"/>
  <c r="BL102" i="22"/>
  <c r="BP102" i="22"/>
  <c r="BT102" i="22"/>
  <c r="BX102" i="22"/>
  <c r="CB102" i="22"/>
  <c r="CF102" i="22"/>
  <c r="CJ102" i="22"/>
  <c r="CN102" i="22"/>
  <c r="CR102" i="22"/>
  <c r="CV102" i="22"/>
  <c r="CZ102" i="22"/>
  <c r="DD102" i="22"/>
  <c r="DH102" i="22"/>
  <c r="DL102" i="22"/>
  <c r="DP102" i="22"/>
  <c r="DT102" i="22"/>
  <c r="DX102" i="22"/>
  <c r="EB102" i="22"/>
  <c r="EF102" i="22"/>
  <c r="EJ102" i="22"/>
  <c r="EN102" i="22"/>
  <c r="ER102" i="22"/>
  <c r="EV102" i="22"/>
  <c r="EZ102" i="22"/>
  <c r="FD102" i="22"/>
  <c r="FH102" i="22"/>
  <c r="FL102" i="22"/>
  <c r="FP102" i="22"/>
  <c r="FT102" i="22"/>
  <c r="FX102" i="22"/>
  <c r="GB102" i="22"/>
  <c r="GF102" i="22"/>
  <c r="GJ102" i="22"/>
  <c r="GN102" i="22"/>
  <c r="GR102" i="22"/>
  <c r="GV102" i="22"/>
  <c r="GZ102" i="22"/>
  <c r="HD102" i="22"/>
  <c r="HH102" i="22"/>
  <c r="HL102" i="22"/>
  <c r="HP102" i="22"/>
  <c r="HT102" i="22"/>
  <c r="HX102" i="22"/>
  <c r="IB102" i="22"/>
  <c r="IF102" i="22"/>
  <c r="IJ102" i="22"/>
  <c r="IN102" i="22"/>
  <c r="IR102" i="22"/>
  <c r="IV102" i="22"/>
  <c r="IZ102" i="22"/>
  <c r="JD102" i="22"/>
  <c r="JH102" i="22"/>
  <c r="JL102" i="22"/>
  <c r="JP102" i="22"/>
  <c r="JT102" i="22"/>
  <c r="JX102" i="22"/>
  <c r="KB102" i="22"/>
  <c r="KF102" i="22"/>
  <c r="X103" i="22"/>
  <c r="AB103" i="22"/>
  <c r="AF103" i="22"/>
  <c r="AJ103" i="22"/>
  <c r="AN103" i="22"/>
  <c r="AR103" i="22"/>
  <c r="AV103" i="22"/>
  <c r="AZ103" i="22"/>
  <c r="BD103" i="22"/>
  <c r="BH103" i="22"/>
  <c r="BL103" i="22"/>
  <c r="BP103" i="22"/>
  <c r="BT103" i="22"/>
  <c r="BX103" i="22"/>
  <c r="CB103" i="22"/>
  <c r="CF103" i="22"/>
  <c r="CJ103" i="22"/>
  <c r="CN103" i="22"/>
  <c r="CR103" i="22"/>
  <c r="CV103" i="22"/>
  <c r="CZ103" i="22"/>
  <c r="DD103" i="22"/>
  <c r="DH103" i="22"/>
  <c r="DL103" i="22"/>
  <c r="DP103" i="22"/>
  <c r="DT103" i="22"/>
  <c r="DX103" i="22"/>
  <c r="EB103" i="22"/>
  <c r="EF103" i="22"/>
  <c r="EJ103" i="22"/>
  <c r="EN103" i="22"/>
  <c r="ER103" i="22"/>
  <c r="EV103" i="22"/>
  <c r="EZ103" i="22"/>
  <c r="FD103" i="22"/>
  <c r="FH103" i="22"/>
  <c r="FL103" i="22"/>
  <c r="FP103" i="22"/>
  <c r="FT103" i="22"/>
  <c r="FX103" i="22"/>
  <c r="GB103" i="22"/>
  <c r="GF103" i="22"/>
  <c r="GJ103" i="22"/>
  <c r="GN103" i="22"/>
  <c r="GR103" i="22"/>
  <c r="GV103" i="22"/>
  <c r="GZ103" i="22"/>
  <c r="HD103" i="22"/>
  <c r="HH103" i="22"/>
  <c r="HL103" i="22"/>
  <c r="HP103" i="22"/>
  <c r="HT103" i="22"/>
  <c r="HX103" i="22"/>
  <c r="IB103" i="22"/>
  <c r="IF103" i="22"/>
  <c r="IJ103" i="22"/>
  <c r="IN103" i="22"/>
  <c r="IR103" i="22"/>
  <c r="IV103" i="22"/>
  <c r="IZ103" i="22"/>
  <c r="JD103" i="22"/>
  <c r="JH103" i="22"/>
  <c r="JL103" i="22"/>
  <c r="JP103" i="22"/>
  <c r="JT103" i="22"/>
  <c r="JX103" i="22"/>
  <c r="KB103" i="22"/>
  <c r="KF103" i="22"/>
  <c r="X104" i="22"/>
  <c r="AB104" i="22"/>
  <c r="AF104" i="22"/>
  <c r="AJ104" i="22"/>
  <c r="AN104" i="22"/>
  <c r="AR104" i="22"/>
  <c r="AV104" i="22"/>
  <c r="AZ104" i="22"/>
  <c r="BD104" i="22"/>
  <c r="BH104" i="22"/>
  <c r="BL104" i="22"/>
  <c r="BP104" i="22"/>
  <c r="BT104" i="22"/>
  <c r="BX104" i="22"/>
  <c r="CB104" i="22"/>
  <c r="CF104" i="22"/>
  <c r="CJ104" i="22"/>
  <c r="CN104" i="22"/>
  <c r="CR104" i="22"/>
  <c r="CV104" i="22"/>
  <c r="CZ104" i="22"/>
  <c r="DD104" i="22"/>
  <c r="DH104" i="22"/>
  <c r="DL104" i="22"/>
  <c r="DP104" i="22"/>
  <c r="DT104" i="22"/>
  <c r="DX104" i="22"/>
  <c r="EB104" i="22"/>
  <c r="EF104" i="22"/>
  <c r="EJ104" i="22"/>
  <c r="EN104" i="22"/>
  <c r="ER104" i="22"/>
  <c r="EV104" i="22"/>
  <c r="EZ104" i="22"/>
  <c r="FD104" i="22"/>
  <c r="FH104" i="22"/>
  <c r="FL104" i="22"/>
  <c r="FP104" i="22"/>
  <c r="FT104" i="22"/>
  <c r="FX104" i="22"/>
  <c r="GB104" i="22"/>
  <c r="GF104" i="22"/>
  <c r="GJ104" i="22"/>
  <c r="GN104" i="22"/>
  <c r="GR104" i="22"/>
  <c r="GV104" i="22"/>
  <c r="GZ104" i="22"/>
  <c r="HD104" i="22"/>
  <c r="HH104" i="22"/>
  <c r="HL104" i="22"/>
  <c r="HP104" i="22"/>
  <c r="HT104" i="22"/>
  <c r="HX104" i="22"/>
  <c r="IB104" i="22"/>
  <c r="IF104" i="22"/>
  <c r="IJ104" i="22"/>
  <c r="IN104" i="22"/>
  <c r="IR104" i="22"/>
  <c r="IV104" i="22"/>
  <c r="IZ104" i="22"/>
  <c r="JD104" i="22"/>
  <c r="JH104" i="22"/>
  <c r="JL104" i="22"/>
  <c r="JP104" i="22"/>
  <c r="JT104" i="22"/>
  <c r="JX104" i="22"/>
  <c r="KB104" i="22"/>
  <c r="KF104" i="22"/>
  <c r="X106" i="22"/>
  <c r="AB106" i="22"/>
  <c r="AF106" i="22"/>
  <c r="AJ106" i="22"/>
  <c r="AN106" i="22"/>
  <c r="AR106" i="22"/>
  <c r="AV106" i="22"/>
  <c r="AZ106" i="22"/>
  <c r="BD106" i="22"/>
  <c r="BH106" i="22"/>
  <c r="BL106" i="22"/>
  <c r="BP106" i="22"/>
  <c r="BT106" i="22"/>
  <c r="BX106" i="22"/>
  <c r="CB106" i="22"/>
  <c r="CF106" i="22"/>
  <c r="CJ106" i="22"/>
  <c r="CN106" i="22"/>
  <c r="CR106" i="22"/>
  <c r="CV106" i="22"/>
  <c r="CZ106" i="22"/>
  <c r="DD106" i="22"/>
  <c r="DH106" i="22"/>
  <c r="DL106" i="22"/>
  <c r="DP106" i="22"/>
  <c r="DT106" i="22"/>
  <c r="DX106" i="22"/>
  <c r="EB106" i="22"/>
  <c r="EF106" i="22"/>
  <c r="EJ106" i="22"/>
  <c r="EN106" i="22"/>
  <c r="ER106" i="22"/>
  <c r="EV106" i="22"/>
  <c r="EZ106" i="22"/>
  <c r="FD106" i="22"/>
  <c r="FH106" i="22"/>
  <c r="FL106" i="22"/>
  <c r="FP106" i="22"/>
  <c r="FT106" i="22"/>
  <c r="FX106" i="22"/>
  <c r="GB106" i="22"/>
  <c r="GF106" i="22"/>
  <c r="GJ106" i="22"/>
  <c r="GN106" i="22"/>
  <c r="GR106" i="22"/>
  <c r="GV106" i="22"/>
  <c r="GZ106" i="22"/>
  <c r="HD106" i="22"/>
  <c r="HH106" i="22"/>
  <c r="HL106" i="22"/>
  <c r="HP106" i="22"/>
  <c r="HT106" i="22"/>
  <c r="HX106" i="22"/>
  <c r="IB106" i="22"/>
  <c r="IF106" i="22"/>
  <c r="IJ106" i="22"/>
  <c r="IN106" i="22"/>
  <c r="IR106" i="22"/>
  <c r="IV106" i="22"/>
  <c r="IZ106" i="22"/>
  <c r="JD106" i="22"/>
  <c r="JH106" i="22"/>
  <c r="JL106" i="22"/>
  <c r="JP106" i="22"/>
  <c r="JT106" i="22"/>
  <c r="JX106" i="22"/>
  <c r="KB106" i="22"/>
  <c r="KF106" i="22"/>
  <c r="X107" i="22"/>
  <c r="AB107" i="22"/>
  <c r="AF107" i="22"/>
  <c r="AJ107" i="22"/>
  <c r="AN107" i="22"/>
  <c r="AR107" i="22"/>
  <c r="AV107" i="22"/>
  <c r="AZ107" i="22"/>
  <c r="BD107" i="22"/>
  <c r="BH107" i="22"/>
  <c r="BL107" i="22"/>
  <c r="BP107" i="22"/>
  <c r="BT107" i="22"/>
  <c r="BX107" i="22"/>
  <c r="CB107" i="22"/>
  <c r="CF107" i="22"/>
  <c r="CJ107" i="22"/>
  <c r="CN107" i="22"/>
  <c r="CR107" i="22"/>
  <c r="CV107" i="22"/>
  <c r="CZ107" i="22"/>
  <c r="DD107" i="22"/>
  <c r="DH107" i="22"/>
  <c r="DL107" i="22"/>
  <c r="DP107" i="22"/>
  <c r="DT107" i="22"/>
  <c r="DX107" i="22"/>
  <c r="EB107" i="22"/>
  <c r="EF107" i="22"/>
  <c r="EJ107" i="22"/>
  <c r="EN107" i="22"/>
  <c r="ER107" i="22"/>
  <c r="EV107" i="22"/>
  <c r="EZ107" i="22"/>
  <c r="FD107" i="22"/>
  <c r="FH107" i="22"/>
  <c r="FL107" i="22"/>
  <c r="FP107" i="22"/>
  <c r="FT107" i="22"/>
  <c r="FX107" i="22"/>
  <c r="GB107" i="22"/>
  <c r="GF107" i="22"/>
  <c r="GJ107" i="22"/>
  <c r="GN107" i="22"/>
  <c r="GR107" i="22"/>
  <c r="GV107" i="22"/>
  <c r="GZ107" i="22"/>
  <c r="HD107" i="22"/>
  <c r="HH107" i="22"/>
  <c r="HL107" i="22"/>
  <c r="HP107" i="22"/>
  <c r="HT107" i="22"/>
  <c r="HX107" i="22"/>
  <c r="IB107" i="22"/>
  <c r="IF107" i="22"/>
  <c r="IJ107" i="22"/>
  <c r="IN107" i="22"/>
  <c r="IR107" i="22"/>
  <c r="IV107" i="22"/>
  <c r="IZ107" i="22"/>
  <c r="JD107" i="22"/>
  <c r="JH107" i="22"/>
  <c r="JL107" i="22"/>
  <c r="JP107" i="22"/>
  <c r="JT107" i="22"/>
  <c r="JX107" i="22"/>
  <c r="KB107" i="22"/>
  <c r="KF107" i="22"/>
  <c r="X108" i="22"/>
  <c r="AB108" i="22"/>
  <c r="AF108" i="22"/>
  <c r="AJ108" i="22"/>
  <c r="AN108" i="22"/>
  <c r="AR108" i="22"/>
  <c r="AV108" i="22"/>
  <c r="AZ108" i="22"/>
  <c r="BD108" i="22"/>
  <c r="BH108" i="22"/>
  <c r="BL108" i="22"/>
  <c r="BP108" i="22"/>
  <c r="BT108" i="22"/>
  <c r="BX108" i="22"/>
  <c r="CB108" i="22"/>
  <c r="CF108" i="22"/>
  <c r="CJ108" i="22"/>
  <c r="CN108" i="22"/>
  <c r="CR108" i="22"/>
  <c r="CV108" i="22"/>
  <c r="CZ108" i="22"/>
  <c r="DD108" i="22"/>
  <c r="DH108" i="22"/>
  <c r="DL108" i="22"/>
  <c r="DP108" i="22"/>
  <c r="DT108" i="22"/>
  <c r="DX108" i="22"/>
  <c r="EB108" i="22"/>
  <c r="EF108" i="22"/>
  <c r="EJ108" i="22"/>
  <c r="EN108" i="22"/>
  <c r="ER108" i="22"/>
  <c r="EV108" i="22"/>
  <c r="EZ108" i="22"/>
  <c r="FD108" i="22"/>
  <c r="FH108" i="22"/>
  <c r="FL108" i="22"/>
  <c r="FP108" i="22"/>
  <c r="FT108" i="22"/>
  <c r="FX108" i="22"/>
  <c r="GB108" i="22"/>
  <c r="GF108" i="22"/>
  <c r="GJ108" i="22"/>
  <c r="GN108" i="22"/>
  <c r="GR108" i="22"/>
  <c r="GV108" i="22"/>
  <c r="GZ108" i="22"/>
  <c r="HD108" i="22"/>
  <c r="HH108" i="22"/>
  <c r="HL108" i="22"/>
  <c r="HP108" i="22"/>
  <c r="HT108" i="22"/>
  <c r="HX108" i="22"/>
  <c r="IB108" i="22"/>
  <c r="IF108" i="22"/>
  <c r="IJ108" i="22"/>
  <c r="IN108" i="22"/>
  <c r="IR108" i="22"/>
  <c r="IV108" i="22"/>
  <c r="IZ108" i="22"/>
  <c r="JD108" i="22"/>
  <c r="JH108" i="22"/>
  <c r="JL108" i="22"/>
  <c r="JP108" i="22"/>
  <c r="JT108" i="22"/>
  <c r="JX108" i="22"/>
  <c r="KB108" i="22"/>
  <c r="KF108" i="22"/>
  <c r="X110" i="22"/>
  <c r="AB110" i="22"/>
  <c r="AF110" i="22"/>
  <c r="AJ110" i="22"/>
  <c r="AN110" i="22"/>
  <c r="AR110" i="22"/>
  <c r="AV110" i="22"/>
  <c r="AZ110" i="22"/>
  <c r="BD110" i="22"/>
  <c r="BH110" i="22"/>
  <c r="BL110" i="22"/>
  <c r="BP110" i="22"/>
  <c r="BT110" i="22"/>
  <c r="BX110" i="22"/>
  <c r="CB110" i="22"/>
  <c r="CF110" i="22"/>
  <c r="CJ110" i="22"/>
  <c r="CN110" i="22"/>
  <c r="CR110" i="22"/>
  <c r="CV110" i="22"/>
  <c r="CZ110" i="22"/>
  <c r="DD110" i="22"/>
  <c r="DH110" i="22"/>
  <c r="DL110" i="22"/>
  <c r="DP110" i="22"/>
  <c r="DT110" i="22"/>
  <c r="DX110" i="22"/>
  <c r="EB110" i="22"/>
  <c r="EF110" i="22"/>
  <c r="EJ110" i="22"/>
  <c r="EN110" i="22"/>
  <c r="ER110" i="22"/>
  <c r="EV110" i="22"/>
  <c r="EZ110" i="22"/>
  <c r="FD110" i="22"/>
  <c r="FH110" i="22"/>
  <c r="FL110" i="22"/>
  <c r="FP110" i="22"/>
  <c r="FT110" i="22"/>
  <c r="FX110" i="22"/>
  <c r="GB110" i="22"/>
  <c r="GF110" i="22"/>
  <c r="GJ110" i="22"/>
  <c r="GN110" i="22"/>
  <c r="GR110" i="22"/>
  <c r="GV110" i="22"/>
  <c r="GZ110" i="22"/>
  <c r="HD110" i="22"/>
  <c r="HH110" i="22"/>
  <c r="HL110" i="22"/>
  <c r="HP110" i="22"/>
  <c r="HT110" i="22"/>
  <c r="HX110" i="22"/>
  <c r="IB110" i="22"/>
  <c r="IF110" i="22"/>
  <c r="IJ110" i="22"/>
  <c r="IN110" i="22"/>
  <c r="IR110" i="22"/>
  <c r="IV110" i="22"/>
  <c r="IZ110" i="22"/>
  <c r="JD110" i="22"/>
  <c r="JH110" i="22"/>
  <c r="JL110" i="22"/>
  <c r="JP110" i="22"/>
  <c r="JT110" i="22"/>
  <c r="JX110" i="22"/>
  <c r="KB110" i="22"/>
  <c r="KF110" i="22"/>
  <c r="X111" i="22"/>
  <c r="AB111" i="22"/>
  <c r="AF111" i="22"/>
  <c r="AJ111" i="22"/>
  <c r="AN111" i="22"/>
  <c r="AR111" i="22"/>
  <c r="AV111" i="22"/>
  <c r="AZ111" i="22"/>
  <c r="BD111" i="22"/>
  <c r="BH111" i="22"/>
  <c r="BL111" i="22"/>
  <c r="BP111" i="22"/>
  <c r="BT111" i="22"/>
  <c r="BX111" i="22"/>
  <c r="CB111" i="22"/>
  <c r="CF111" i="22"/>
  <c r="CJ111" i="22"/>
  <c r="CN111" i="22"/>
  <c r="CR111" i="22"/>
  <c r="CV111" i="22"/>
  <c r="CZ111" i="22"/>
  <c r="DD111" i="22"/>
  <c r="DH111" i="22"/>
  <c r="DL111" i="22"/>
  <c r="DP111" i="22"/>
  <c r="DT111" i="22"/>
  <c r="DX111" i="22"/>
  <c r="EB111" i="22"/>
  <c r="EF111" i="22"/>
  <c r="EJ111" i="22"/>
  <c r="EN111" i="22"/>
  <c r="ER111" i="22"/>
  <c r="EV111" i="22"/>
  <c r="EZ111" i="22"/>
  <c r="FD111" i="22"/>
  <c r="FH111" i="22"/>
  <c r="FL111" i="22"/>
  <c r="FP111" i="22"/>
  <c r="FT111" i="22"/>
  <c r="FX111" i="22"/>
  <c r="GB111" i="22"/>
  <c r="GF111" i="22"/>
  <c r="GJ111" i="22"/>
  <c r="GN111" i="22"/>
  <c r="GR111" i="22"/>
  <c r="GV111" i="22"/>
  <c r="GZ111" i="22"/>
  <c r="HD111" i="22"/>
  <c r="HH111" i="22"/>
  <c r="HL111" i="22"/>
  <c r="HP111" i="22"/>
  <c r="HT111" i="22"/>
  <c r="HX111" i="22"/>
  <c r="IB111" i="22"/>
  <c r="IF111" i="22"/>
  <c r="IJ111" i="22"/>
  <c r="IN111" i="22"/>
  <c r="IR111" i="22"/>
  <c r="IV111" i="22"/>
  <c r="IZ111" i="22"/>
  <c r="JD111" i="22"/>
  <c r="JH111" i="22"/>
  <c r="JL111" i="22"/>
  <c r="JP111" i="22"/>
  <c r="JT111" i="22"/>
  <c r="JX111" i="22"/>
  <c r="KB111" i="22"/>
  <c r="KF111" i="22"/>
  <c r="X112" i="22"/>
  <c r="AB112" i="22"/>
  <c r="AF112" i="22"/>
  <c r="AJ112" i="22"/>
  <c r="AN112" i="22"/>
  <c r="AR112" i="22"/>
  <c r="AV112" i="22"/>
  <c r="AZ112" i="22"/>
  <c r="BD112" i="22"/>
  <c r="BH112" i="22"/>
  <c r="BL112" i="22"/>
  <c r="BP112" i="22"/>
  <c r="BT112" i="22"/>
  <c r="BX112" i="22"/>
  <c r="CB112" i="22"/>
  <c r="CF112" i="22"/>
  <c r="CJ112" i="22"/>
  <c r="CN112" i="22"/>
  <c r="CR112" i="22"/>
  <c r="CV112" i="22"/>
  <c r="CZ112" i="22"/>
  <c r="DD112" i="22"/>
  <c r="DH112" i="22"/>
  <c r="DL112" i="22"/>
  <c r="DP112" i="22"/>
  <c r="DT112" i="22"/>
  <c r="DX112" i="22"/>
  <c r="EB112" i="22"/>
  <c r="EF112" i="22"/>
  <c r="EJ112" i="22"/>
  <c r="EN112" i="22"/>
  <c r="ER112" i="22"/>
  <c r="EV112" i="22"/>
  <c r="EZ112" i="22"/>
  <c r="FD112" i="22"/>
  <c r="FH112" i="22"/>
  <c r="FL112" i="22"/>
  <c r="FP112" i="22"/>
  <c r="FT112" i="22"/>
  <c r="FX112" i="22"/>
  <c r="GB112" i="22"/>
  <c r="GF112" i="22"/>
  <c r="GJ112" i="22"/>
  <c r="GN112" i="22"/>
  <c r="GR112" i="22"/>
  <c r="GV112" i="22"/>
  <c r="GZ112" i="22"/>
  <c r="HD112" i="22"/>
  <c r="HH112" i="22"/>
  <c r="HL112" i="22"/>
  <c r="HP112" i="22"/>
  <c r="HT112" i="22"/>
  <c r="HX112" i="22"/>
  <c r="IB112" i="22"/>
  <c r="IF112" i="22"/>
  <c r="IJ112" i="22"/>
  <c r="IN112" i="22"/>
  <c r="IR112" i="22"/>
  <c r="IV112" i="22"/>
  <c r="IZ112" i="22"/>
  <c r="JD112" i="22"/>
  <c r="JH112" i="22"/>
  <c r="JL112" i="22"/>
  <c r="JP112" i="22"/>
  <c r="JT112" i="22"/>
  <c r="JX112" i="22"/>
  <c r="KB112" i="22"/>
  <c r="KF112" i="22"/>
  <c r="X113" i="22"/>
  <c r="AB113" i="22"/>
  <c r="AF113" i="22"/>
  <c r="AJ113" i="22"/>
  <c r="AN113" i="22"/>
  <c r="AR113" i="22"/>
  <c r="AV113" i="22"/>
  <c r="AZ113" i="22"/>
  <c r="BD113" i="22"/>
  <c r="BH113" i="22"/>
  <c r="BL113" i="22"/>
  <c r="BP113" i="22"/>
  <c r="BT113" i="22"/>
  <c r="BX113" i="22"/>
  <c r="CB113" i="22"/>
  <c r="CF113" i="22"/>
  <c r="CJ113" i="22"/>
  <c r="CN113" i="22"/>
  <c r="CR113" i="22"/>
  <c r="CV113" i="22"/>
  <c r="CZ113" i="22"/>
  <c r="DD113" i="22"/>
  <c r="DH113" i="22"/>
  <c r="DL113" i="22"/>
  <c r="DP113" i="22"/>
  <c r="DT113" i="22"/>
  <c r="DX113" i="22"/>
  <c r="EB113" i="22"/>
  <c r="EF113" i="22"/>
  <c r="EJ113" i="22"/>
  <c r="EN113" i="22"/>
  <c r="ER113" i="22"/>
  <c r="EV113" i="22"/>
  <c r="EZ113" i="22"/>
  <c r="FD113" i="22"/>
  <c r="FH113" i="22"/>
  <c r="FL113" i="22"/>
  <c r="FP113" i="22"/>
  <c r="FT113" i="22"/>
  <c r="FX113" i="22"/>
  <c r="GB113" i="22"/>
  <c r="GF113" i="22"/>
  <c r="GJ113" i="22"/>
  <c r="GN113" i="22"/>
  <c r="GR113" i="22"/>
  <c r="GV113" i="22"/>
  <c r="GZ113" i="22"/>
  <c r="HD113" i="22"/>
  <c r="HH113" i="22"/>
  <c r="HL113" i="22"/>
  <c r="HP113" i="22"/>
  <c r="HT113" i="22"/>
  <c r="HX113" i="22"/>
  <c r="IB113" i="22"/>
  <c r="IF113" i="22"/>
  <c r="IJ113" i="22"/>
  <c r="IN113" i="22"/>
  <c r="IR113" i="22"/>
  <c r="IV113" i="22"/>
  <c r="IZ113" i="22"/>
  <c r="JD113" i="22"/>
  <c r="JH113" i="22"/>
  <c r="JL113" i="22"/>
  <c r="JP113" i="22"/>
  <c r="JT113" i="22"/>
  <c r="JX113" i="22"/>
  <c r="KB113" i="22"/>
  <c r="KF113" i="22"/>
  <c r="X114" i="22"/>
  <c r="AB114" i="22"/>
  <c r="AF114" i="22"/>
  <c r="AJ114" i="22"/>
  <c r="AN114" i="22"/>
  <c r="AR114" i="22"/>
  <c r="AV114" i="22"/>
  <c r="AZ114" i="22"/>
  <c r="BD114" i="22"/>
  <c r="BH114" i="22"/>
  <c r="BL114" i="22"/>
  <c r="BP114" i="22"/>
  <c r="BT114" i="22"/>
  <c r="BX114" i="22"/>
  <c r="CB114" i="22"/>
  <c r="CF114" i="22"/>
  <c r="CJ114" i="22"/>
  <c r="CN114" i="22"/>
  <c r="CR114" i="22"/>
  <c r="CV114" i="22"/>
  <c r="CZ114" i="22"/>
  <c r="DD114" i="22"/>
  <c r="DH114" i="22"/>
  <c r="DL114" i="22"/>
  <c r="DP114" i="22"/>
  <c r="DT114" i="22"/>
  <c r="DX114" i="22"/>
  <c r="EB114" i="22"/>
  <c r="EF114" i="22"/>
  <c r="EJ114" i="22"/>
  <c r="EN114" i="22"/>
  <c r="ER114" i="22"/>
  <c r="EV114" i="22"/>
  <c r="EZ114" i="22"/>
  <c r="FD114" i="22"/>
  <c r="FH114" i="22"/>
  <c r="FL114" i="22"/>
  <c r="FP114" i="22"/>
  <c r="FT114" i="22"/>
  <c r="FX114" i="22"/>
  <c r="GB114" i="22"/>
  <c r="GF114" i="22"/>
  <c r="GJ114" i="22"/>
  <c r="GN114" i="22"/>
  <c r="GR114" i="22"/>
  <c r="GV114" i="22"/>
  <c r="GZ114" i="22"/>
  <c r="HD114" i="22"/>
  <c r="HH114" i="22"/>
  <c r="HL114" i="22"/>
  <c r="HP114" i="22"/>
  <c r="HT114" i="22"/>
  <c r="HX114" i="22"/>
  <c r="IB114" i="22"/>
  <c r="IF114" i="22"/>
  <c r="IJ114" i="22"/>
  <c r="IN114" i="22"/>
  <c r="IR114" i="22"/>
  <c r="IV114" i="22"/>
  <c r="IZ114" i="22"/>
  <c r="JD114" i="22"/>
  <c r="JH114" i="22"/>
  <c r="JL114" i="22"/>
  <c r="JP114" i="22"/>
  <c r="JT114" i="22"/>
  <c r="JX114" i="22"/>
  <c r="KB114" i="22"/>
  <c r="KF114" i="22"/>
  <c r="X115" i="22"/>
  <c r="AB115" i="22"/>
  <c r="AF115" i="22"/>
  <c r="AJ115" i="22"/>
  <c r="AN115" i="22"/>
  <c r="AR115" i="22"/>
  <c r="AV115" i="22"/>
  <c r="AZ115" i="22"/>
  <c r="BD115" i="22"/>
  <c r="BH115" i="22"/>
  <c r="BL115" i="22"/>
  <c r="BP115" i="22"/>
  <c r="BT115" i="22"/>
  <c r="BX115" i="22"/>
  <c r="CB115" i="22"/>
  <c r="CF115" i="22"/>
  <c r="CJ115" i="22"/>
  <c r="CN115" i="22"/>
  <c r="CR115" i="22"/>
  <c r="CV115" i="22"/>
  <c r="CZ115" i="22"/>
  <c r="DD115" i="22"/>
  <c r="DH115" i="22"/>
  <c r="DL115" i="22"/>
  <c r="DP115" i="22"/>
  <c r="DT115" i="22"/>
  <c r="DX115" i="22"/>
  <c r="EB115" i="22"/>
  <c r="EF115" i="22"/>
  <c r="EJ115" i="22"/>
  <c r="EN115" i="22"/>
  <c r="ER115" i="22"/>
  <c r="EV115" i="22"/>
  <c r="EZ115" i="22"/>
  <c r="FD115" i="22"/>
  <c r="FH115" i="22"/>
  <c r="FL115" i="22"/>
  <c r="FP115" i="22"/>
  <c r="FT115" i="22"/>
  <c r="FX115" i="22"/>
  <c r="GB115" i="22"/>
  <c r="GF115" i="22"/>
  <c r="GJ115" i="22"/>
  <c r="GN115" i="22"/>
  <c r="GR115" i="22"/>
  <c r="GV115" i="22"/>
  <c r="GZ115" i="22"/>
  <c r="HD115" i="22"/>
  <c r="HH115" i="22"/>
  <c r="HL115" i="22"/>
  <c r="HP115" i="22"/>
  <c r="HT115" i="22"/>
  <c r="HX115" i="22"/>
  <c r="IB115" i="22"/>
  <c r="IF115" i="22"/>
  <c r="IJ115" i="22"/>
  <c r="IN115" i="22"/>
  <c r="IR115" i="22"/>
  <c r="IV115" i="22"/>
  <c r="IZ115" i="22"/>
  <c r="JD115" i="22"/>
  <c r="JH115" i="22"/>
  <c r="JL115" i="22"/>
  <c r="JP115" i="22"/>
  <c r="JT115" i="22"/>
  <c r="JX115" i="22"/>
  <c r="KB115" i="22"/>
  <c r="KF115" i="22"/>
  <c r="X116" i="22"/>
  <c r="AB116" i="22"/>
  <c r="AF116" i="22"/>
  <c r="AJ116" i="22"/>
  <c r="AN116" i="22"/>
  <c r="AR116" i="22"/>
  <c r="AV116" i="22"/>
  <c r="AZ116" i="22"/>
  <c r="BD116" i="22"/>
  <c r="BH116" i="22"/>
  <c r="BL116" i="22"/>
  <c r="BP116" i="22"/>
  <c r="BT116" i="22"/>
  <c r="BX116" i="22"/>
  <c r="CB116" i="22"/>
  <c r="CF116" i="22"/>
  <c r="CJ116" i="22"/>
  <c r="CN116" i="22"/>
  <c r="CR116" i="22"/>
  <c r="CV116" i="22"/>
  <c r="CZ116" i="22"/>
  <c r="DD116" i="22"/>
  <c r="DH116" i="22"/>
  <c r="DL116" i="22"/>
  <c r="DP116" i="22"/>
  <c r="DT116" i="22"/>
  <c r="DX116" i="22"/>
  <c r="EB116" i="22"/>
  <c r="EF116" i="22"/>
  <c r="EJ116" i="22"/>
  <c r="EN116" i="22"/>
  <c r="ER116" i="22"/>
  <c r="EV116" i="22"/>
  <c r="EZ116" i="22"/>
  <c r="FD116" i="22"/>
  <c r="FH116" i="22"/>
  <c r="FL116" i="22"/>
  <c r="FP116" i="22"/>
  <c r="FT116" i="22"/>
  <c r="FX116" i="22"/>
  <c r="GB116" i="22"/>
  <c r="GF116" i="22"/>
  <c r="GJ116" i="22"/>
  <c r="GN116" i="22"/>
  <c r="GR116" i="22"/>
  <c r="GV116" i="22"/>
  <c r="GZ116" i="22"/>
  <c r="HD116" i="22"/>
  <c r="HH116" i="22"/>
  <c r="HL116" i="22"/>
  <c r="HP116" i="22"/>
  <c r="HT116" i="22"/>
  <c r="HX116" i="22"/>
  <c r="IB116" i="22"/>
  <c r="IF116" i="22"/>
  <c r="IJ116" i="22"/>
  <c r="IN116" i="22"/>
  <c r="IR116" i="22"/>
  <c r="IV116" i="22"/>
  <c r="IZ116" i="22"/>
  <c r="JD116" i="22"/>
  <c r="JH116" i="22"/>
  <c r="JL116" i="22"/>
  <c r="JP116" i="22"/>
  <c r="JT116" i="22"/>
  <c r="JX116" i="22"/>
  <c r="KB116" i="22"/>
  <c r="KF116" i="22"/>
  <c r="X117" i="22"/>
  <c r="AB117" i="22"/>
  <c r="AF117" i="22"/>
  <c r="AJ117" i="22"/>
  <c r="AN117" i="22"/>
  <c r="AR117" i="22"/>
  <c r="AV117" i="22"/>
  <c r="AZ117" i="22"/>
  <c r="BD117" i="22"/>
  <c r="BH117" i="22"/>
  <c r="BL117" i="22"/>
  <c r="BP117" i="22"/>
  <c r="BT117" i="22"/>
  <c r="BX117" i="22"/>
  <c r="CB117" i="22"/>
  <c r="CF117" i="22"/>
  <c r="CJ117" i="22"/>
  <c r="CN117" i="22"/>
  <c r="CR117" i="22"/>
  <c r="CV117" i="22"/>
  <c r="CZ117" i="22"/>
  <c r="DD117" i="22"/>
  <c r="DH117" i="22"/>
  <c r="DL117" i="22"/>
  <c r="DP117" i="22"/>
  <c r="DT117" i="22"/>
  <c r="DX117" i="22"/>
  <c r="EB117" i="22"/>
  <c r="EF117" i="22"/>
  <c r="EJ117" i="22"/>
  <c r="EN117" i="22"/>
  <c r="ER117" i="22"/>
  <c r="EV117" i="22"/>
  <c r="EZ117" i="22"/>
  <c r="FD117" i="22"/>
  <c r="FH117" i="22"/>
  <c r="FL117" i="22"/>
  <c r="FP117" i="22"/>
  <c r="FT117" i="22"/>
  <c r="FX117" i="22"/>
  <c r="GB117" i="22"/>
  <c r="GF117" i="22"/>
  <c r="GJ117" i="22"/>
  <c r="GN117" i="22"/>
  <c r="GR117" i="22"/>
  <c r="GV117" i="22"/>
  <c r="GZ117" i="22"/>
  <c r="HD117" i="22"/>
  <c r="HH117" i="22"/>
  <c r="HL117" i="22"/>
  <c r="HP117" i="22"/>
  <c r="HT117" i="22"/>
  <c r="HX117" i="22"/>
  <c r="IB117" i="22"/>
  <c r="IF117" i="22"/>
  <c r="IJ117" i="22"/>
  <c r="IN117" i="22"/>
  <c r="IR117" i="22"/>
  <c r="IV117" i="22"/>
  <c r="IZ117" i="22"/>
  <c r="JD117" i="22"/>
  <c r="JH117" i="22"/>
  <c r="JL117" i="22"/>
  <c r="JP117" i="22"/>
  <c r="JT117" i="22"/>
  <c r="JX117" i="22"/>
  <c r="KB117" i="22"/>
  <c r="KF117" i="22"/>
  <c r="X118" i="22"/>
  <c r="AB118" i="22"/>
  <c r="AF118" i="22"/>
  <c r="AJ118" i="22"/>
  <c r="AN118" i="22"/>
  <c r="AR118" i="22"/>
  <c r="AV118" i="22"/>
  <c r="AZ118" i="22"/>
  <c r="BD118" i="22"/>
  <c r="BH118" i="22"/>
  <c r="BL118" i="22"/>
  <c r="BP118" i="22"/>
  <c r="BT118" i="22"/>
  <c r="BX118" i="22"/>
  <c r="CB118" i="22"/>
  <c r="CF118" i="22"/>
  <c r="CJ118" i="22"/>
  <c r="CN118" i="22"/>
  <c r="CR118" i="22"/>
  <c r="CV118" i="22"/>
  <c r="CZ118" i="22"/>
  <c r="DD118" i="22"/>
  <c r="DH118" i="22"/>
  <c r="DL118" i="22"/>
  <c r="DP118" i="22"/>
  <c r="DT118" i="22"/>
  <c r="DX118" i="22"/>
  <c r="EB118" i="22"/>
  <c r="EF118" i="22"/>
  <c r="EJ118" i="22"/>
  <c r="EN118" i="22"/>
  <c r="ER118" i="22"/>
  <c r="EV118" i="22"/>
  <c r="EZ118" i="22"/>
  <c r="FD118" i="22"/>
  <c r="FH118" i="22"/>
  <c r="FL118" i="22"/>
  <c r="FP118" i="22"/>
  <c r="FT118" i="22"/>
  <c r="FX118" i="22"/>
  <c r="GB118" i="22"/>
  <c r="GF118" i="22"/>
  <c r="GJ118" i="22"/>
  <c r="GN118" i="22"/>
  <c r="GR118" i="22"/>
  <c r="GV118" i="22"/>
  <c r="GZ118" i="22"/>
  <c r="HD118" i="22"/>
  <c r="HH118" i="22"/>
  <c r="HL118" i="22"/>
  <c r="HP118" i="22"/>
  <c r="HT118" i="22"/>
  <c r="HX118" i="22"/>
  <c r="IB118" i="22"/>
  <c r="IF118" i="22"/>
  <c r="IJ118" i="22"/>
  <c r="IN118" i="22"/>
  <c r="IR118" i="22"/>
  <c r="IV118" i="22"/>
  <c r="IZ118" i="22"/>
  <c r="JD118" i="22"/>
  <c r="JH118" i="22"/>
  <c r="JL118" i="22"/>
  <c r="JP118" i="22"/>
  <c r="JT118" i="22"/>
  <c r="JX118" i="22"/>
  <c r="KB118" i="22"/>
  <c r="KF118" i="22"/>
  <c r="X119" i="22"/>
  <c r="AB119" i="22"/>
  <c r="AF119" i="22"/>
  <c r="AJ119" i="22"/>
  <c r="AN119" i="22"/>
  <c r="AR119" i="22"/>
  <c r="AV119" i="22"/>
  <c r="AZ119" i="22"/>
  <c r="BD119" i="22"/>
  <c r="BH119" i="22"/>
  <c r="BL119" i="22"/>
  <c r="BP119" i="22"/>
  <c r="BT119" i="22"/>
  <c r="BX119" i="22"/>
  <c r="CB119" i="22"/>
  <c r="CF119" i="22"/>
  <c r="CJ119" i="22"/>
  <c r="CN119" i="22"/>
  <c r="CR119" i="22"/>
  <c r="CV119" i="22"/>
  <c r="CZ119" i="22"/>
  <c r="DD119" i="22"/>
  <c r="DH119" i="22"/>
  <c r="DL119" i="22"/>
  <c r="DP119" i="22"/>
  <c r="DT119" i="22"/>
  <c r="DX119" i="22"/>
  <c r="EB119" i="22"/>
  <c r="EF119" i="22"/>
  <c r="EJ119" i="22"/>
  <c r="EN119" i="22"/>
  <c r="ER119" i="22"/>
  <c r="EV119" i="22"/>
  <c r="EZ119" i="22"/>
  <c r="FD119" i="22"/>
  <c r="FH119" i="22"/>
  <c r="FL119" i="22"/>
  <c r="FP119" i="22"/>
  <c r="FT119" i="22"/>
  <c r="FX119" i="22"/>
  <c r="GB119" i="22"/>
  <c r="GF119" i="22"/>
  <c r="GJ119" i="22"/>
  <c r="GN119" i="22"/>
  <c r="GR119" i="22"/>
  <c r="GV119" i="22"/>
  <c r="GZ119" i="22"/>
  <c r="HD119" i="22"/>
  <c r="HH119" i="22"/>
  <c r="HL119" i="22"/>
  <c r="HP119" i="22"/>
  <c r="HT119" i="22"/>
  <c r="HX119" i="22"/>
  <c r="IB119" i="22"/>
  <c r="IF119" i="22"/>
  <c r="IJ119" i="22"/>
  <c r="IN119" i="22"/>
  <c r="IR119" i="22"/>
  <c r="IV119" i="22"/>
  <c r="IZ119" i="22"/>
  <c r="JD119" i="22"/>
  <c r="JH119" i="22"/>
  <c r="JL119" i="22"/>
  <c r="JP119" i="22"/>
  <c r="JT119" i="22"/>
  <c r="JX119" i="22"/>
  <c r="KB119" i="22"/>
  <c r="KF119" i="22"/>
  <c r="X120" i="22"/>
  <c r="AB120" i="22"/>
  <c r="AF120" i="22"/>
  <c r="AJ120" i="22"/>
  <c r="AN120" i="22"/>
  <c r="AR120" i="22"/>
  <c r="AV120" i="22"/>
  <c r="AZ120" i="22"/>
  <c r="BD120" i="22"/>
  <c r="BH120" i="22"/>
  <c r="BL120" i="22"/>
  <c r="BP120" i="22"/>
  <c r="BT120" i="22"/>
  <c r="BX120" i="22"/>
  <c r="CB120" i="22"/>
  <c r="CF120" i="22"/>
  <c r="CJ120" i="22"/>
  <c r="CN120" i="22"/>
  <c r="CR120" i="22"/>
  <c r="CV120" i="22"/>
  <c r="CZ120" i="22"/>
  <c r="DD120" i="22"/>
  <c r="DH120" i="22"/>
  <c r="DL120" i="22"/>
  <c r="DP120" i="22"/>
  <c r="DT120" i="22"/>
  <c r="DX120" i="22"/>
  <c r="EB120" i="22"/>
  <c r="EF120" i="22"/>
  <c r="EJ120" i="22"/>
  <c r="EN120" i="22"/>
  <c r="ER120" i="22"/>
  <c r="EV120" i="22"/>
  <c r="EZ120" i="22"/>
  <c r="FD120" i="22"/>
  <c r="FH120" i="22"/>
  <c r="FL120" i="22"/>
  <c r="FP120" i="22"/>
  <c r="FT120" i="22"/>
  <c r="FX120" i="22"/>
  <c r="GB120" i="22"/>
  <c r="GF120" i="22"/>
  <c r="GJ120" i="22"/>
  <c r="GN120" i="22"/>
  <c r="GR120" i="22"/>
  <c r="GV120" i="22"/>
  <c r="GZ120" i="22"/>
  <c r="HD120" i="22"/>
  <c r="HH120" i="22"/>
  <c r="HL120" i="22"/>
  <c r="HP120" i="22"/>
  <c r="HT120" i="22"/>
  <c r="HX120" i="22"/>
  <c r="IB120" i="22"/>
  <c r="IF120" i="22"/>
  <c r="IJ120" i="22"/>
  <c r="IN120" i="22"/>
  <c r="IR120" i="22"/>
  <c r="IV120" i="22"/>
  <c r="IZ120" i="22"/>
  <c r="JD120" i="22"/>
  <c r="JH120" i="22"/>
  <c r="JL120" i="22"/>
  <c r="JP120" i="22"/>
  <c r="JT120" i="22"/>
  <c r="JX120" i="22"/>
  <c r="KB120" i="22"/>
  <c r="KF120" i="22"/>
  <c r="X121" i="22"/>
  <c r="AB121" i="22"/>
  <c r="AF121" i="22"/>
  <c r="AJ121" i="22"/>
  <c r="AN121" i="22"/>
  <c r="AR121" i="22"/>
  <c r="AV121" i="22"/>
  <c r="AZ121" i="22"/>
  <c r="BD121" i="22"/>
  <c r="BH121" i="22"/>
  <c r="BL121" i="22"/>
  <c r="BP121" i="22"/>
  <c r="BT121" i="22"/>
  <c r="BX121" i="22"/>
  <c r="CB121" i="22"/>
  <c r="CF121" i="22"/>
  <c r="CJ121" i="22"/>
  <c r="CN121" i="22"/>
  <c r="CR121" i="22"/>
  <c r="CV121" i="22"/>
  <c r="CZ121" i="22"/>
  <c r="DD121" i="22"/>
  <c r="DH121" i="22"/>
  <c r="DL121" i="22"/>
  <c r="DP121" i="22"/>
  <c r="DT121" i="22"/>
  <c r="DX121" i="22"/>
  <c r="EB121" i="22"/>
  <c r="EF121" i="22"/>
  <c r="EJ121" i="22"/>
  <c r="EN121" i="22"/>
  <c r="ER121" i="22"/>
  <c r="EV121" i="22"/>
  <c r="EZ121" i="22"/>
  <c r="FD121" i="22"/>
  <c r="FH121" i="22"/>
  <c r="FL121" i="22"/>
  <c r="FP121" i="22"/>
  <c r="FT121" i="22"/>
  <c r="FX121" i="22"/>
  <c r="GB121" i="22"/>
  <c r="GF121" i="22"/>
  <c r="GJ121" i="22"/>
  <c r="GN121" i="22"/>
  <c r="GR121" i="22"/>
  <c r="GV121" i="22"/>
  <c r="GZ121" i="22"/>
  <c r="HD121" i="22"/>
  <c r="HH121" i="22"/>
  <c r="HL121" i="22"/>
  <c r="HP121" i="22"/>
  <c r="HT121" i="22"/>
  <c r="HX121" i="22"/>
  <c r="IB121" i="22"/>
  <c r="IF121" i="22"/>
  <c r="IJ121" i="22"/>
  <c r="IN121" i="22"/>
  <c r="IR121" i="22"/>
  <c r="IV121" i="22"/>
  <c r="IZ121" i="22"/>
  <c r="JD121" i="22"/>
  <c r="JH121" i="22"/>
  <c r="JL121" i="22"/>
  <c r="JP121" i="22"/>
  <c r="JT121" i="22"/>
  <c r="JX121" i="22"/>
  <c r="KB121" i="22"/>
  <c r="KF121" i="22"/>
  <c r="X122" i="22"/>
  <c r="AB122" i="22"/>
  <c r="AF122" i="22"/>
  <c r="AJ122" i="22"/>
  <c r="AN122" i="22"/>
  <c r="AR122" i="22"/>
  <c r="AV122" i="22"/>
  <c r="AZ122" i="22"/>
  <c r="BD122" i="22"/>
  <c r="BH122" i="22"/>
  <c r="BL122" i="22"/>
  <c r="BP122" i="22"/>
  <c r="BT122" i="22"/>
  <c r="BX122" i="22"/>
  <c r="CB122" i="22"/>
  <c r="CF122" i="22"/>
  <c r="CJ122" i="22"/>
  <c r="CN122" i="22"/>
  <c r="CR122" i="22"/>
  <c r="CV122" i="22"/>
  <c r="CZ122" i="22"/>
  <c r="DD122" i="22"/>
  <c r="DH122" i="22"/>
  <c r="DL122" i="22"/>
  <c r="DP122" i="22"/>
  <c r="DT122" i="22"/>
  <c r="DX122" i="22"/>
  <c r="EB122" i="22"/>
  <c r="EF122" i="22"/>
  <c r="EJ122" i="22"/>
  <c r="EN122" i="22"/>
  <c r="ER122" i="22"/>
  <c r="EV122" i="22"/>
  <c r="EZ122" i="22"/>
  <c r="FD122" i="22"/>
  <c r="FH122" i="22"/>
  <c r="FL122" i="22"/>
  <c r="FP122" i="22"/>
  <c r="FT122" i="22"/>
  <c r="FX122" i="22"/>
  <c r="GB122" i="22"/>
  <c r="GF122" i="22"/>
  <c r="GJ122" i="22"/>
  <c r="GN122" i="22"/>
  <c r="GR122" i="22"/>
  <c r="GV122" i="22"/>
  <c r="GZ122" i="22"/>
  <c r="HD122" i="22"/>
  <c r="HH122" i="22"/>
  <c r="HL122" i="22"/>
  <c r="HP122" i="22"/>
  <c r="HT122" i="22"/>
  <c r="HX122" i="22"/>
  <c r="IB122" i="22"/>
  <c r="IF122" i="22"/>
  <c r="IJ122" i="22"/>
  <c r="IN122" i="22"/>
  <c r="IR122" i="22"/>
  <c r="IV122" i="22"/>
  <c r="IZ122" i="22"/>
  <c r="JD122" i="22"/>
  <c r="JH122" i="22"/>
  <c r="JL122" i="22"/>
  <c r="JP122" i="22"/>
  <c r="JT122" i="22"/>
  <c r="JX122" i="22"/>
  <c r="KB122" i="22"/>
  <c r="KF122" i="22"/>
  <c r="X123" i="22"/>
  <c r="AB123" i="22"/>
  <c r="AF123" i="22"/>
  <c r="AJ123" i="22"/>
  <c r="AN123" i="22"/>
  <c r="AR123" i="22"/>
  <c r="AV123" i="22"/>
  <c r="AZ123" i="22"/>
  <c r="BD123" i="22"/>
  <c r="BH123" i="22"/>
  <c r="BL123" i="22"/>
  <c r="BP123" i="22"/>
  <c r="BT123" i="22"/>
  <c r="BX123" i="22"/>
  <c r="CB123" i="22"/>
  <c r="CF123" i="22"/>
  <c r="CJ123" i="22"/>
  <c r="CN123" i="22"/>
  <c r="CR123" i="22"/>
  <c r="CV123" i="22"/>
  <c r="CZ123" i="22"/>
  <c r="DD123" i="22"/>
  <c r="DH123" i="22"/>
  <c r="DL123" i="22"/>
  <c r="DP123" i="22"/>
  <c r="DT123" i="22"/>
  <c r="DX123" i="22"/>
  <c r="EB123" i="22"/>
  <c r="EF123" i="22"/>
  <c r="EJ123" i="22"/>
  <c r="EN123" i="22"/>
  <c r="ER123" i="22"/>
  <c r="EV123" i="22"/>
  <c r="EZ123" i="22"/>
  <c r="FD123" i="22"/>
  <c r="FH123" i="22"/>
  <c r="FL123" i="22"/>
  <c r="FP123" i="22"/>
  <c r="FT123" i="22"/>
  <c r="FX123" i="22"/>
  <c r="GB123" i="22"/>
  <c r="GF123" i="22"/>
  <c r="GJ123" i="22"/>
  <c r="GN123" i="22"/>
  <c r="GR123" i="22"/>
  <c r="GV123" i="22"/>
  <c r="GZ123" i="22"/>
  <c r="HD123" i="22"/>
  <c r="HH123" i="22"/>
  <c r="HL123" i="22"/>
  <c r="HP123" i="22"/>
  <c r="HT123" i="22"/>
  <c r="HX123" i="22"/>
  <c r="IB123" i="22"/>
  <c r="IF123" i="22"/>
  <c r="IJ123" i="22"/>
  <c r="IN123" i="22"/>
  <c r="IR123" i="22"/>
  <c r="IV123" i="22"/>
  <c r="IZ123" i="22"/>
  <c r="JD123" i="22"/>
  <c r="JH123" i="22"/>
  <c r="JL123" i="22"/>
  <c r="JP123" i="22"/>
  <c r="JT123" i="22"/>
  <c r="JX123" i="22"/>
  <c r="KB123" i="22"/>
  <c r="KF123" i="22"/>
  <c r="X124" i="22"/>
  <c r="AB124" i="22"/>
  <c r="AF124" i="22"/>
  <c r="AJ124" i="22"/>
  <c r="AN124" i="22"/>
  <c r="AR124" i="22"/>
  <c r="AV124" i="22"/>
  <c r="AZ124" i="22"/>
  <c r="BD124" i="22"/>
  <c r="BH124" i="22"/>
  <c r="BL124" i="22"/>
  <c r="BP124" i="22"/>
  <c r="BT124" i="22"/>
  <c r="BX124" i="22"/>
  <c r="CB124" i="22"/>
  <c r="CF124" i="22"/>
  <c r="CJ124" i="22"/>
  <c r="CN124" i="22"/>
  <c r="CR124" i="22"/>
  <c r="CV124" i="22"/>
  <c r="CZ124" i="22"/>
  <c r="DD124" i="22"/>
  <c r="DH124" i="22"/>
  <c r="DL124" i="22"/>
  <c r="DP124" i="22"/>
  <c r="DT124" i="22"/>
  <c r="DX124" i="22"/>
  <c r="EB124" i="22"/>
  <c r="EF124" i="22"/>
  <c r="EJ124" i="22"/>
  <c r="EN124" i="22"/>
  <c r="ER124" i="22"/>
  <c r="EV124" i="22"/>
  <c r="EZ124" i="22"/>
  <c r="FD124" i="22"/>
  <c r="FH124" i="22"/>
  <c r="FL124" i="22"/>
  <c r="FP124" i="22"/>
  <c r="FT124" i="22"/>
  <c r="FX124" i="22"/>
  <c r="GB124" i="22"/>
  <c r="GF124" i="22"/>
  <c r="GJ124" i="22"/>
  <c r="GN124" i="22"/>
  <c r="GR124" i="22"/>
  <c r="GV124" i="22"/>
  <c r="GZ124" i="22"/>
  <c r="HD124" i="22"/>
  <c r="HH124" i="22"/>
  <c r="HL124" i="22"/>
  <c r="HP124" i="22"/>
  <c r="HT124" i="22"/>
  <c r="HX124" i="22"/>
  <c r="IB124" i="22"/>
  <c r="IF124" i="22"/>
  <c r="IJ124" i="22"/>
  <c r="IN124" i="22"/>
  <c r="IR124" i="22"/>
  <c r="IV124" i="22"/>
  <c r="IZ124" i="22"/>
  <c r="JD124" i="22"/>
  <c r="JH124" i="22"/>
  <c r="JL124" i="22"/>
  <c r="JP124" i="22"/>
  <c r="JT124" i="22"/>
  <c r="JX124" i="22"/>
  <c r="KB124" i="22"/>
  <c r="KF124" i="22"/>
  <c r="X125" i="22"/>
  <c r="AB125" i="22"/>
  <c r="AF125" i="22"/>
  <c r="AJ125" i="22"/>
  <c r="AN125" i="22"/>
  <c r="AR125" i="22"/>
  <c r="AV125" i="22"/>
  <c r="AZ125" i="22"/>
  <c r="BD125" i="22"/>
  <c r="BH125" i="22"/>
  <c r="BL125" i="22"/>
  <c r="BP125" i="22"/>
  <c r="BT125" i="22"/>
  <c r="BX125" i="22"/>
  <c r="CB125" i="22"/>
  <c r="CF125" i="22"/>
  <c r="CJ125" i="22"/>
  <c r="CN125" i="22"/>
  <c r="CR125" i="22"/>
  <c r="CV125" i="22"/>
  <c r="CZ125" i="22"/>
  <c r="DD125" i="22"/>
  <c r="DH125" i="22"/>
  <c r="DL125" i="22"/>
  <c r="DP125" i="22"/>
  <c r="DT125" i="22"/>
  <c r="DX125" i="22"/>
  <c r="EB125" i="22"/>
  <c r="EF125" i="22"/>
  <c r="EJ125" i="22"/>
  <c r="EN125" i="22"/>
  <c r="ER125" i="22"/>
  <c r="EV125" i="22"/>
  <c r="EZ125" i="22"/>
  <c r="FD125" i="22"/>
  <c r="FH125" i="22"/>
  <c r="FL125" i="22"/>
  <c r="FP125" i="22"/>
  <c r="FT125" i="22"/>
  <c r="FX125" i="22"/>
  <c r="GB125" i="22"/>
  <c r="GF125" i="22"/>
  <c r="GJ125" i="22"/>
  <c r="GN125" i="22"/>
  <c r="GR125" i="22"/>
  <c r="GV125" i="22"/>
  <c r="GZ125" i="22"/>
  <c r="HD125" i="22"/>
  <c r="HH125" i="22"/>
  <c r="HL125" i="22"/>
  <c r="HP125" i="22"/>
  <c r="HT125" i="22"/>
  <c r="HX125" i="22"/>
  <c r="IB125" i="22"/>
  <c r="IF125" i="22"/>
  <c r="IJ125" i="22"/>
  <c r="IN125" i="22"/>
  <c r="IR125" i="22"/>
  <c r="IV125" i="22"/>
  <c r="IZ125" i="22"/>
  <c r="JD125" i="22"/>
  <c r="JH125" i="22"/>
  <c r="JL125" i="22"/>
  <c r="JP125" i="22"/>
  <c r="JT125" i="22"/>
  <c r="JX125" i="22"/>
  <c r="KB125" i="22"/>
  <c r="KF125" i="22"/>
  <c r="X126" i="22"/>
  <c r="AB126" i="22"/>
  <c r="AF126" i="22"/>
  <c r="AJ126" i="22"/>
  <c r="AN126" i="22"/>
  <c r="AR126" i="22"/>
  <c r="AV126" i="22"/>
  <c r="AZ126" i="22"/>
  <c r="BD126" i="22"/>
  <c r="BH126" i="22"/>
  <c r="BL126" i="22"/>
  <c r="BP126" i="22"/>
  <c r="BT126" i="22"/>
  <c r="BX126" i="22"/>
  <c r="CB126" i="22"/>
  <c r="CF126" i="22"/>
  <c r="CJ126" i="22"/>
  <c r="CN126" i="22"/>
  <c r="CR126" i="22"/>
  <c r="CV126" i="22"/>
  <c r="CZ126" i="22"/>
  <c r="DD126" i="22"/>
  <c r="DH126" i="22"/>
  <c r="DL126" i="22"/>
  <c r="DP126" i="22"/>
  <c r="DT126" i="22"/>
  <c r="DX126" i="22"/>
  <c r="EB126" i="22"/>
  <c r="EF126" i="22"/>
  <c r="EJ126" i="22"/>
  <c r="EN126" i="22"/>
  <c r="ER126" i="22"/>
  <c r="EV126" i="22"/>
  <c r="EZ126" i="22"/>
  <c r="FD126" i="22"/>
  <c r="FH126" i="22"/>
  <c r="FL126" i="22"/>
  <c r="FP126" i="22"/>
  <c r="FT126" i="22"/>
  <c r="FX126" i="22"/>
  <c r="GB126" i="22"/>
  <c r="GF126" i="22"/>
  <c r="GJ126" i="22"/>
  <c r="GN126" i="22"/>
  <c r="GR126" i="22"/>
  <c r="GV126" i="22"/>
  <c r="GZ126" i="22"/>
  <c r="HD126" i="22"/>
  <c r="HH126" i="22"/>
  <c r="HL126" i="22"/>
  <c r="HP126" i="22"/>
  <c r="HT126" i="22"/>
  <c r="HX126" i="22"/>
  <c r="IB126" i="22"/>
  <c r="IF126" i="22"/>
  <c r="IJ126" i="22"/>
  <c r="IN126" i="22"/>
  <c r="IR126" i="22"/>
  <c r="IV126" i="22"/>
  <c r="IZ126" i="22"/>
  <c r="JD126" i="22"/>
  <c r="JH126" i="22"/>
  <c r="JL126" i="22"/>
  <c r="JP126" i="22"/>
  <c r="JT126" i="22"/>
  <c r="JX126" i="22"/>
  <c r="KB126" i="22"/>
  <c r="KF126" i="22"/>
  <c r="X127" i="22"/>
  <c r="AB127" i="22"/>
  <c r="AF127" i="22"/>
  <c r="AJ127" i="22"/>
  <c r="AN127" i="22"/>
  <c r="AR127" i="22"/>
  <c r="AV127" i="22"/>
  <c r="AZ127" i="22"/>
  <c r="BD127" i="22"/>
  <c r="BH127" i="22"/>
  <c r="BL127" i="22"/>
  <c r="BP127" i="22"/>
  <c r="BT127" i="22"/>
  <c r="BX127" i="22"/>
  <c r="CB127" i="22"/>
  <c r="CF127" i="22"/>
  <c r="CJ127" i="22"/>
  <c r="CN127" i="22"/>
  <c r="CR127" i="22"/>
  <c r="CV127" i="22"/>
  <c r="CZ127" i="22"/>
  <c r="DD127" i="22"/>
  <c r="DH127" i="22"/>
  <c r="DL127" i="22"/>
  <c r="DP127" i="22"/>
  <c r="DT127" i="22"/>
  <c r="DX127" i="22"/>
  <c r="EB127" i="22"/>
  <c r="EF127" i="22"/>
  <c r="EJ127" i="22"/>
  <c r="EN127" i="22"/>
  <c r="ER127" i="22"/>
  <c r="EV127" i="22"/>
  <c r="EZ127" i="22"/>
  <c r="FD127" i="22"/>
  <c r="FH127" i="22"/>
  <c r="FL127" i="22"/>
  <c r="FP127" i="22"/>
  <c r="FT127" i="22"/>
  <c r="FX127" i="22"/>
  <c r="GB127" i="22"/>
  <c r="GF127" i="22"/>
  <c r="GJ127" i="22"/>
  <c r="GN127" i="22"/>
  <c r="GR127" i="22"/>
  <c r="GV127" i="22"/>
  <c r="GZ127" i="22"/>
  <c r="HD127" i="22"/>
  <c r="HH127" i="22"/>
  <c r="HL127" i="22"/>
  <c r="HP127" i="22"/>
  <c r="HT127" i="22"/>
  <c r="HX127" i="22"/>
  <c r="IB127" i="22"/>
  <c r="IF127" i="22"/>
  <c r="IJ127" i="22"/>
  <c r="IN127" i="22"/>
  <c r="IR127" i="22"/>
  <c r="IV127" i="22"/>
  <c r="IZ127" i="22"/>
  <c r="JD127" i="22"/>
  <c r="JH127" i="22"/>
  <c r="JL127" i="22"/>
  <c r="JP127" i="22"/>
  <c r="JT127" i="22"/>
  <c r="JX127" i="22"/>
  <c r="KB127" i="22"/>
  <c r="KF127" i="22"/>
  <c r="X128" i="22"/>
  <c r="AB128" i="22"/>
  <c r="AF128" i="22"/>
  <c r="AJ128" i="22"/>
  <c r="AN128" i="22"/>
  <c r="AR128" i="22"/>
  <c r="AV128" i="22"/>
  <c r="AZ128" i="22"/>
  <c r="BD128" i="22"/>
  <c r="BH128" i="22"/>
  <c r="BL128" i="22"/>
  <c r="BP128" i="22"/>
  <c r="BT128" i="22"/>
  <c r="BX128" i="22"/>
  <c r="CB128" i="22"/>
  <c r="CF128" i="22"/>
  <c r="CJ128" i="22"/>
  <c r="CN128" i="22"/>
  <c r="CR128" i="22"/>
  <c r="CV128" i="22"/>
  <c r="CZ128" i="22"/>
  <c r="DD128" i="22"/>
  <c r="DH128" i="22"/>
  <c r="DL128" i="22"/>
  <c r="DP128" i="22"/>
  <c r="DT128" i="22"/>
  <c r="DX128" i="22"/>
  <c r="EB128" i="22"/>
  <c r="EF128" i="22"/>
  <c r="EJ128" i="22"/>
  <c r="EN128" i="22"/>
  <c r="ER128" i="22"/>
  <c r="EV128" i="22"/>
  <c r="EZ128" i="22"/>
  <c r="FD128" i="22"/>
  <c r="FH128" i="22"/>
  <c r="FL128" i="22"/>
  <c r="FP128" i="22"/>
  <c r="FT128" i="22"/>
  <c r="FX128" i="22"/>
  <c r="GB128" i="22"/>
  <c r="GF128" i="22"/>
  <c r="GJ128" i="22"/>
  <c r="GN128" i="22"/>
  <c r="GR128" i="22"/>
  <c r="GV128" i="22"/>
  <c r="GZ128" i="22"/>
  <c r="HD128" i="22"/>
  <c r="HH128" i="22"/>
  <c r="HL128" i="22"/>
  <c r="HP128" i="22"/>
  <c r="HT128" i="22"/>
  <c r="HX128" i="22"/>
  <c r="IB128" i="22"/>
  <c r="IF128" i="22"/>
  <c r="IJ128" i="22"/>
  <c r="IN128" i="22"/>
  <c r="IR128" i="22"/>
  <c r="IV128" i="22"/>
  <c r="IZ128" i="22"/>
  <c r="JD128" i="22"/>
  <c r="JH128" i="22"/>
  <c r="JL128" i="22"/>
  <c r="JP128" i="22"/>
  <c r="JT128" i="22"/>
  <c r="JX128" i="22"/>
  <c r="KB128" i="22"/>
  <c r="KF128" i="22"/>
  <c r="X129" i="22"/>
  <c r="AB129" i="22"/>
  <c r="AF129" i="22"/>
  <c r="AJ129" i="22"/>
  <c r="AN129" i="22"/>
  <c r="AR129" i="22"/>
  <c r="AV129" i="22"/>
  <c r="AZ129" i="22"/>
  <c r="BD129" i="22"/>
  <c r="BH129" i="22"/>
  <c r="BL129" i="22"/>
  <c r="BP129" i="22"/>
  <c r="BT129" i="22"/>
  <c r="BX129" i="22"/>
  <c r="CB129" i="22"/>
  <c r="CF129" i="22"/>
  <c r="CJ129" i="22"/>
  <c r="CN129" i="22"/>
  <c r="CR129" i="22"/>
  <c r="CV129" i="22"/>
  <c r="CZ129" i="22"/>
  <c r="DD129" i="22"/>
  <c r="DH129" i="22"/>
  <c r="DL129" i="22"/>
  <c r="DP129" i="22"/>
  <c r="DT129" i="22"/>
  <c r="DX129" i="22"/>
  <c r="EB129" i="22"/>
  <c r="EF129" i="22"/>
  <c r="EJ129" i="22"/>
  <c r="EN129" i="22"/>
  <c r="ER129" i="22"/>
  <c r="EV129" i="22"/>
  <c r="EZ129" i="22"/>
  <c r="FD129" i="22"/>
  <c r="FH129" i="22"/>
  <c r="FL129" i="22"/>
  <c r="FP129" i="22"/>
  <c r="FT129" i="22"/>
  <c r="FX129" i="22"/>
  <c r="GB129" i="22"/>
  <c r="GF129" i="22"/>
  <c r="GJ129" i="22"/>
  <c r="GN129" i="22"/>
  <c r="GR129" i="22"/>
  <c r="GV129" i="22"/>
  <c r="GZ129" i="22"/>
  <c r="HD129" i="22"/>
  <c r="HH129" i="22"/>
  <c r="HL129" i="22"/>
  <c r="HP129" i="22"/>
  <c r="HT129" i="22"/>
  <c r="HX129" i="22"/>
  <c r="IB129" i="22"/>
  <c r="IF129" i="22"/>
  <c r="IJ129" i="22"/>
  <c r="IN129" i="22"/>
  <c r="IR129" i="22"/>
  <c r="IV129" i="22"/>
  <c r="IZ129" i="22"/>
  <c r="JD129" i="22"/>
  <c r="JH129" i="22"/>
  <c r="JL129" i="22"/>
  <c r="JP129" i="22"/>
  <c r="JT129" i="22"/>
  <c r="JX129" i="22"/>
  <c r="KB129" i="22"/>
  <c r="KF129" i="22"/>
  <c r="X130" i="22"/>
  <c r="AB130" i="22"/>
  <c r="AF130" i="22"/>
  <c r="AJ130" i="22"/>
  <c r="AN130" i="22"/>
  <c r="AR130" i="22"/>
  <c r="AV130" i="22"/>
  <c r="AZ130" i="22"/>
  <c r="BD130" i="22"/>
  <c r="BH130" i="22"/>
  <c r="BL130" i="22"/>
  <c r="BP130" i="22"/>
  <c r="BT130" i="22"/>
  <c r="BX130" i="22"/>
  <c r="CB130" i="22"/>
  <c r="CF130" i="22"/>
  <c r="CJ130" i="22"/>
  <c r="CN130" i="22"/>
  <c r="CR130" i="22"/>
  <c r="CV130" i="22"/>
  <c r="CZ130" i="22"/>
  <c r="DD130" i="22"/>
  <c r="DH130" i="22"/>
  <c r="DL130" i="22"/>
  <c r="DP130" i="22"/>
  <c r="DT130" i="22"/>
  <c r="DX130" i="22"/>
  <c r="EB130" i="22"/>
  <c r="EF130" i="22"/>
  <c r="EJ130" i="22"/>
  <c r="EN130" i="22"/>
  <c r="ER130" i="22"/>
  <c r="EV130" i="22"/>
  <c r="EZ130" i="22"/>
  <c r="FD130" i="22"/>
  <c r="FH130" i="22"/>
  <c r="FL130" i="22"/>
  <c r="FP130" i="22"/>
  <c r="FT130" i="22"/>
  <c r="FX130" i="22"/>
  <c r="GB130" i="22"/>
  <c r="GF130" i="22"/>
  <c r="GJ130" i="22"/>
  <c r="GN130" i="22"/>
  <c r="GR130" i="22"/>
  <c r="GV130" i="22"/>
  <c r="GZ130" i="22"/>
  <c r="HD130" i="22"/>
  <c r="HH130" i="22"/>
  <c r="HL130" i="22"/>
  <c r="HP130" i="22"/>
  <c r="HT130" i="22"/>
  <c r="HX130" i="22"/>
  <c r="IB130" i="22"/>
  <c r="IF130" i="22"/>
  <c r="IJ130" i="22"/>
  <c r="IN130" i="22"/>
  <c r="IR130" i="22"/>
  <c r="IV130" i="22"/>
  <c r="IZ130" i="22"/>
  <c r="JD130" i="22"/>
  <c r="JH130" i="22"/>
  <c r="JL130" i="22"/>
  <c r="JP130" i="22"/>
  <c r="JT130" i="22"/>
  <c r="JX130" i="22"/>
  <c r="KB130" i="22"/>
  <c r="KF130" i="22"/>
  <c r="X131" i="22"/>
  <c r="AB131" i="22"/>
  <c r="AF131" i="22"/>
  <c r="AJ131" i="22"/>
  <c r="AN131" i="22"/>
  <c r="AR131" i="22"/>
  <c r="AV131" i="22"/>
  <c r="AZ131" i="22"/>
  <c r="BD131" i="22"/>
  <c r="BH131" i="22"/>
  <c r="BL131" i="22"/>
  <c r="BP131" i="22"/>
  <c r="BT131" i="22"/>
  <c r="BX131" i="22"/>
  <c r="CB131" i="22"/>
  <c r="CF131" i="22"/>
  <c r="CJ131" i="22"/>
  <c r="CN131" i="22"/>
  <c r="CR131" i="22"/>
  <c r="CV131" i="22"/>
  <c r="CZ131" i="22"/>
  <c r="DD131" i="22"/>
  <c r="DH131" i="22"/>
  <c r="DL131" i="22"/>
  <c r="DP131" i="22"/>
  <c r="DT131" i="22"/>
  <c r="DX131" i="22"/>
  <c r="EB131" i="22"/>
  <c r="EF131" i="22"/>
  <c r="EJ131" i="22"/>
  <c r="EN131" i="22"/>
  <c r="ER131" i="22"/>
  <c r="EV131" i="22"/>
  <c r="EZ131" i="22"/>
  <c r="FD131" i="22"/>
  <c r="FH131" i="22"/>
  <c r="FL131" i="22"/>
  <c r="FP131" i="22"/>
  <c r="FT131" i="22"/>
  <c r="FX131" i="22"/>
  <c r="GB131" i="22"/>
  <c r="GF131" i="22"/>
  <c r="GJ131" i="22"/>
  <c r="GN131" i="22"/>
  <c r="GR131" i="22"/>
  <c r="GV131" i="22"/>
  <c r="GZ131" i="22"/>
  <c r="HD131" i="22"/>
  <c r="HH131" i="22"/>
  <c r="HL131" i="22"/>
  <c r="HP131" i="22"/>
  <c r="HT131" i="22"/>
  <c r="HX131" i="22"/>
  <c r="IB131" i="22"/>
  <c r="IF131" i="22"/>
  <c r="IJ131" i="22"/>
  <c r="IN131" i="22"/>
  <c r="IR131" i="22"/>
  <c r="IV131" i="22"/>
  <c r="IZ131" i="22"/>
  <c r="JD131" i="22"/>
  <c r="JH131" i="22"/>
  <c r="JL131" i="22"/>
  <c r="JP131" i="22"/>
  <c r="JT131" i="22"/>
  <c r="JX131" i="22"/>
  <c r="KB131" i="22"/>
  <c r="KF131" i="22"/>
  <c r="X133" i="22"/>
  <c r="AB133" i="22"/>
  <c r="AF133" i="22"/>
  <c r="AJ133" i="22"/>
  <c r="AN133" i="22"/>
  <c r="AR133" i="22"/>
  <c r="AV133" i="22"/>
  <c r="AZ133" i="22"/>
  <c r="BD133" i="22"/>
  <c r="BH133" i="22"/>
  <c r="BL133" i="22"/>
  <c r="BP133" i="22"/>
  <c r="BT133" i="22"/>
  <c r="BX133" i="22"/>
  <c r="CB133" i="22"/>
  <c r="CF133" i="22"/>
  <c r="CJ133" i="22"/>
  <c r="CN133" i="22"/>
  <c r="CR133" i="22"/>
  <c r="CV133" i="22"/>
  <c r="CZ133" i="22"/>
  <c r="DD133" i="22"/>
  <c r="DH133" i="22"/>
  <c r="DL133" i="22"/>
  <c r="DP133" i="22"/>
  <c r="DT133" i="22"/>
  <c r="DX133" i="22"/>
  <c r="EB133" i="22"/>
  <c r="EF133" i="22"/>
  <c r="EJ133" i="22"/>
  <c r="EN133" i="22"/>
  <c r="ER133" i="22"/>
  <c r="EV133" i="22"/>
  <c r="EZ133" i="22"/>
  <c r="FD133" i="22"/>
  <c r="FH133" i="22"/>
  <c r="FL133" i="22"/>
  <c r="FP133" i="22"/>
  <c r="FT133" i="22"/>
  <c r="FX133" i="22"/>
  <c r="GB133" i="22"/>
  <c r="GF133" i="22"/>
  <c r="GJ133" i="22"/>
  <c r="GN133" i="22"/>
  <c r="GR133" i="22"/>
  <c r="GV133" i="22"/>
  <c r="GZ133" i="22"/>
  <c r="HD133" i="22"/>
  <c r="HH133" i="22"/>
  <c r="HL133" i="22"/>
  <c r="HP133" i="22"/>
  <c r="HT133" i="22"/>
  <c r="HX133" i="22"/>
  <c r="IB133" i="22"/>
  <c r="IF133" i="22"/>
  <c r="IJ133" i="22"/>
  <c r="IN133" i="22"/>
  <c r="IR133" i="22"/>
  <c r="IV133" i="22"/>
  <c r="IZ133" i="22"/>
  <c r="JD133" i="22"/>
  <c r="JH133" i="22"/>
  <c r="JL133" i="22"/>
  <c r="JP133" i="22"/>
  <c r="JT133" i="22"/>
  <c r="JX133" i="22"/>
  <c r="KB133" i="22"/>
  <c r="KF133" i="22"/>
  <c r="X134" i="22"/>
  <c r="AB134" i="22"/>
  <c r="AF134" i="22"/>
  <c r="AJ134" i="22"/>
  <c r="AN134" i="22"/>
  <c r="AR134" i="22"/>
  <c r="AV134" i="22"/>
  <c r="AZ134" i="22"/>
  <c r="BD134" i="22"/>
  <c r="BH134" i="22"/>
  <c r="BL134" i="22"/>
  <c r="BP134" i="22"/>
  <c r="BT134" i="22"/>
  <c r="BX134" i="22"/>
  <c r="CB134" i="22"/>
  <c r="CF134" i="22"/>
  <c r="CJ134" i="22"/>
  <c r="CN134" i="22"/>
  <c r="CR134" i="22"/>
  <c r="CV134" i="22"/>
  <c r="CZ134" i="22"/>
  <c r="DD134" i="22"/>
  <c r="DH134" i="22"/>
  <c r="DL134" i="22"/>
  <c r="DP134" i="22"/>
  <c r="DT134" i="22"/>
  <c r="DX134" i="22"/>
  <c r="EB134" i="22"/>
  <c r="EF134" i="22"/>
  <c r="EJ134" i="22"/>
  <c r="EN134" i="22"/>
  <c r="ER134" i="22"/>
  <c r="EV134" i="22"/>
  <c r="EZ134" i="22"/>
  <c r="FD134" i="22"/>
  <c r="FH134" i="22"/>
  <c r="FL134" i="22"/>
  <c r="FP134" i="22"/>
  <c r="FT134" i="22"/>
  <c r="FX134" i="22"/>
  <c r="GB134" i="22"/>
  <c r="GF134" i="22"/>
  <c r="GJ134" i="22"/>
  <c r="GN134" i="22"/>
  <c r="GR134" i="22"/>
  <c r="GV134" i="22"/>
  <c r="GZ134" i="22"/>
  <c r="HD134" i="22"/>
  <c r="HH134" i="22"/>
  <c r="HL134" i="22"/>
  <c r="HP134" i="22"/>
  <c r="HT134" i="22"/>
  <c r="HX134" i="22"/>
  <c r="IB134" i="22"/>
  <c r="IF134" i="22"/>
  <c r="IJ134" i="22"/>
  <c r="IN134" i="22"/>
  <c r="IR134" i="22"/>
  <c r="IV134" i="22"/>
  <c r="IZ134" i="22"/>
  <c r="JD134" i="22"/>
  <c r="JH134" i="22"/>
  <c r="JL134" i="22"/>
  <c r="JP134" i="22"/>
  <c r="JT134" i="22"/>
  <c r="JX134" i="22"/>
  <c r="KB134" i="22"/>
  <c r="KF134" i="22"/>
  <c r="X135" i="22"/>
  <c r="AB135" i="22"/>
  <c r="AF135" i="22"/>
  <c r="AJ135" i="22"/>
  <c r="AN135" i="22"/>
  <c r="AR135" i="22"/>
  <c r="AV135" i="22"/>
  <c r="AZ135" i="22"/>
  <c r="BD135" i="22"/>
  <c r="BH135" i="22"/>
  <c r="BL135" i="22"/>
  <c r="BP135" i="22"/>
  <c r="BT135" i="22"/>
  <c r="BX135" i="22"/>
  <c r="CB135" i="22"/>
  <c r="CF135" i="22"/>
  <c r="CJ135" i="22"/>
  <c r="CN135" i="22"/>
  <c r="CR135" i="22"/>
  <c r="CV135" i="22"/>
  <c r="CZ135" i="22"/>
  <c r="DD135" i="22"/>
  <c r="DH135" i="22"/>
  <c r="DL135" i="22"/>
  <c r="DP135" i="22"/>
  <c r="DT135" i="22"/>
  <c r="DX135" i="22"/>
  <c r="EB135" i="22"/>
  <c r="EF135" i="22"/>
  <c r="EJ135" i="22"/>
  <c r="EN135" i="22"/>
  <c r="ER135" i="22"/>
  <c r="EV135" i="22"/>
  <c r="EZ135" i="22"/>
  <c r="FD135" i="22"/>
  <c r="FH135" i="22"/>
  <c r="FL135" i="22"/>
  <c r="FP135" i="22"/>
  <c r="FT135" i="22"/>
  <c r="FX135" i="22"/>
  <c r="GB135" i="22"/>
  <c r="GF135" i="22"/>
  <c r="GJ135" i="22"/>
  <c r="GN135" i="22"/>
  <c r="GR135" i="22"/>
  <c r="GV135" i="22"/>
  <c r="GZ135" i="22"/>
  <c r="HD135" i="22"/>
  <c r="HH135" i="22"/>
  <c r="HL135" i="22"/>
  <c r="HP135" i="22"/>
  <c r="HT135" i="22"/>
  <c r="HX135" i="22"/>
  <c r="IB135" i="22"/>
  <c r="IF135" i="22"/>
  <c r="IJ135" i="22"/>
  <c r="IN135" i="22"/>
  <c r="IR135" i="22"/>
  <c r="IV135" i="22"/>
  <c r="IZ135" i="22"/>
  <c r="JD135" i="22"/>
  <c r="JH135" i="22"/>
  <c r="JL135" i="22"/>
  <c r="JP135" i="22"/>
  <c r="JT135" i="22"/>
  <c r="JX135" i="22"/>
  <c r="KB135" i="22"/>
  <c r="KF135" i="22"/>
  <c r="X136" i="22"/>
  <c r="AB136" i="22"/>
  <c r="AF136" i="22"/>
  <c r="AJ136" i="22"/>
  <c r="AN136" i="22"/>
  <c r="AR136" i="22"/>
  <c r="AV136" i="22"/>
  <c r="AZ136" i="22"/>
  <c r="BD136" i="22"/>
  <c r="BH136" i="22"/>
  <c r="BL136" i="22"/>
  <c r="BP136" i="22"/>
  <c r="BT136" i="22"/>
  <c r="BX136" i="22"/>
  <c r="CB136" i="22"/>
  <c r="CF136" i="22"/>
  <c r="CJ136" i="22"/>
  <c r="CN136" i="22"/>
  <c r="CR136" i="22"/>
  <c r="CV136" i="22"/>
  <c r="CZ136" i="22"/>
  <c r="DD136" i="22"/>
  <c r="DH136" i="22"/>
  <c r="DL136" i="22"/>
  <c r="DP136" i="22"/>
  <c r="DT136" i="22"/>
  <c r="DX136" i="22"/>
  <c r="EB136" i="22"/>
  <c r="EF136" i="22"/>
  <c r="EJ136" i="22"/>
  <c r="EN136" i="22"/>
  <c r="ER136" i="22"/>
  <c r="EV136" i="22"/>
  <c r="EZ136" i="22"/>
  <c r="FD136" i="22"/>
  <c r="FH136" i="22"/>
  <c r="FL136" i="22"/>
  <c r="FP136" i="22"/>
  <c r="FT136" i="22"/>
  <c r="FX136" i="22"/>
  <c r="GB136" i="22"/>
  <c r="GF136" i="22"/>
  <c r="GJ136" i="22"/>
  <c r="GN136" i="22"/>
  <c r="GR136" i="22"/>
  <c r="GV136" i="22"/>
  <c r="GZ136" i="22"/>
  <c r="HD136" i="22"/>
  <c r="HH136" i="22"/>
  <c r="HL136" i="22"/>
  <c r="HP136" i="22"/>
  <c r="HT136" i="22"/>
  <c r="HX136" i="22"/>
  <c r="IB136" i="22"/>
  <c r="IF136" i="22"/>
  <c r="IJ136" i="22"/>
  <c r="IN136" i="22"/>
  <c r="IR136" i="22"/>
  <c r="IV136" i="22"/>
  <c r="IZ136" i="22"/>
  <c r="JD136" i="22"/>
  <c r="JH136" i="22"/>
  <c r="JL136" i="22"/>
  <c r="JP136" i="22"/>
  <c r="JT136" i="22"/>
  <c r="JX136" i="22"/>
  <c r="KB136" i="22"/>
  <c r="KF136" i="22"/>
  <c r="X137" i="22"/>
  <c r="AB137" i="22"/>
  <c r="AF137" i="22"/>
  <c r="AJ137" i="22"/>
  <c r="AN137" i="22"/>
  <c r="AR137" i="22"/>
  <c r="AV137" i="22"/>
  <c r="AZ137" i="22"/>
  <c r="BD137" i="22"/>
  <c r="BH137" i="22"/>
  <c r="BL137" i="22"/>
  <c r="BP137" i="22"/>
  <c r="BT137" i="22"/>
  <c r="BX137" i="22"/>
  <c r="CB137" i="22"/>
  <c r="CF137" i="22"/>
  <c r="CJ137" i="22"/>
  <c r="CN137" i="22"/>
  <c r="CR137" i="22"/>
  <c r="CV137" i="22"/>
  <c r="CZ137" i="22"/>
  <c r="DD137" i="22"/>
  <c r="DH137" i="22"/>
  <c r="DL137" i="22"/>
  <c r="DP137" i="22"/>
  <c r="DT137" i="22"/>
  <c r="DX137" i="22"/>
  <c r="EB137" i="22"/>
  <c r="EF137" i="22"/>
  <c r="EJ137" i="22"/>
  <c r="EN137" i="22"/>
  <c r="ER137" i="22"/>
  <c r="EV137" i="22"/>
  <c r="EZ137" i="22"/>
  <c r="FD137" i="22"/>
  <c r="FH137" i="22"/>
  <c r="FL137" i="22"/>
  <c r="FP137" i="22"/>
  <c r="FT137" i="22"/>
  <c r="FX137" i="22"/>
  <c r="GB137" i="22"/>
  <c r="GF137" i="22"/>
  <c r="GJ137" i="22"/>
  <c r="GN137" i="22"/>
  <c r="GR137" i="22"/>
  <c r="GV137" i="22"/>
  <c r="GZ137" i="22"/>
  <c r="HD137" i="22"/>
  <c r="HH137" i="22"/>
  <c r="HL137" i="22"/>
  <c r="HP137" i="22"/>
  <c r="HT137" i="22"/>
  <c r="HX137" i="22"/>
  <c r="IB137" i="22"/>
  <c r="IF137" i="22"/>
  <c r="IJ137" i="22"/>
  <c r="IN137" i="22"/>
  <c r="IR137" i="22"/>
  <c r="IV137" i="22"/>
  <c r="IZ137" i="22"/>
  <c r="JD137" i="22"/>
  <c r="JH137" i="22"/>
  <c r="JL137" i="22"/>
  <c r="JP137" i="22"/>
  <c r="JT137" i="22"/>
  <c r="JX137" i="22"/>
  <c r="KB137" i="22"/>
  <c r="KF137" i="22"/>
  <c r="X138" i="22"/>
  <c r="AB138" i="22"/>
  <c r="AF138" i="22"/>
  <c r="AJ138" i="22"/>
  <c r="AN138" i="22"/>
  <c r="AR138" i="22"/>
  <c r="AV138" i="22"/>
  <c r="AZ138" i="22"/>
  <c r="BD138" i="22"/>
  <c r="BH138" i="22"/>
  <c r="BL138" i="22"/>
  <c r="BP138" i="22"/>
  <c r="BT138" i="22"/>
  <c r="BX138" i="22"/>
  <c r="CB138" i="22"/>
  <c r="CF138" i="22"/>
  <c r="CJ138" i="22"/>
  <c r="CN138" i="22"/>
  <c r="CR138" i="22"/>
  <c r="CV138" i="22"/>
  <c r="CZ138" i="22"/>
  <c r="DD138" i="22"/>
  <c r="DH138" i="22"/>
  <c r="DL138" i="22"/>
  <c r="DP138" i="22"/>
  <c r="DT138" i="22"/>
  <c r="DX138" i="22"/>
  <c r="EB138" i="22"/>
  <c r="EF138" i="22"/>
  <c r="EJ138" i="22"/>
  <c r="EN138" i="22"/>
  <c r="ER138" i="22"/>
  <c r="EV138" i="22"/>
  <c r="EZ138" i="22"/>
  <c r="FD138" i="22"/>
  <c r="FH138" i="22"/>
  <c r="FL138" i="22"/>
  <c r="FP138" i="22"/>
  <c r="FT138" i="22"/>
  <c r="FX138" i="22"/>
  <c r="GB138" i="22"/>
  <c r="GF138" i="22"/>
  <c r="GJ138" i="22"/>
  <c r="GN138" i="22"/>
  <c r="GR138" i="22"/>
  <c r="GV138" i="22"/>
  <c r="GZ138" i="22"/>
  <c r="HD138" i="22"/>
  <c r="HH138" i="22"/>
  <c r="HL138" i="22"/>
  <c r="HP138" i="22"/>
  <c r="HT138" i="22"/>
  <c r="HX138" i="22"/>
  <c r="IB138" i="22"/>
  <c r="IF138" i="22"/>
  <c r="IJ138" i="22"/>
  <c r="IN138" i="22"/>
  <c r="IR138" i="22"/>
  <c r="IV138" i="22"/>
  <c r="IZ138" i="22"/>
  <c r="JD138" i="22"/>
  <c r="JH138" i="22"/>
  <c r="JL138" i="22"/>
  <c r="JP138" i="22"/>
  <c r="JT138" i="22"/>
  <c r="JX138" i="22"/>
  <c r="KB138" i="22"/>
  <c r="KF138" i="22"/>
  <c r="X139" i="22"/>
  <c r="AB139" i="22"/>
  <c r="AF139" i="22"/>
  <c r="AJ139" i="22"/>
  <c r="AN139" i="22"/>
  <c r="AR139" i="22"/>
  <c r="AV139" i="22"/>
  <c r="AZ139" i="22"/>
  <c r="BD139" i="22"/>
  <c r="BH139" i="22"/>
  <c r="BL139" i="22"/>
  <c r="BP139" i="22"/>
  <c r="BT139" i="22"/>
  <c r="BX139" i="22"/>
  <c r="CB139" i="22"/>
  <c r="CF139" i="22"/>
  <c r="CJ139" i="22"/>
  <c r="CN139" i="22"/>
  <c r="CR139" i="22"/>
  <c r="CV139" i="22"/>
  <c r="CZ139" i="22"/>
  <c r="DD139" i="22"/>
  <c r="DH139" i="22"/>
  <c r="DL139" i="22"/>
  <c r="DP139" i="22"/>
  <c r="DT139" i="22"/>
  <c r="DX139" i="22"/>
  <c r="EB139" i="22"/>
  <c r="EF139" i="22"/>
  <c r="EJ139" i="22"/>
  <c r="EN139" i="22"/>
  <c r="ER139" i="22"/>
  <c r="EV139" i="22"/>
  <c r="EZ139" i="22"/>
  <c r="FD139" i="22"/>
  <c r="FH139" i="22"/>
  <c r="FL139" i="22"/>
  <c r="FP139" i="22"/>
  <c r="FT139" i="22"/>
  <c r="FX139" i="22"/>
  <c r="GB139" i="22"/>
  <c r="GF139" i="22"/>
  <c r="GJ139" i="22"/>
  <c r="GN139" i="22"/>
  <c r="GR139" i="22"/>
  <c r="GV139" i="22"/>
  <c r="GZ139" i="22"/>
  <c r="HD139" i="22"/>
  <c r="HH139" i="22"/>
  <c r="HL139" i="22"/>
  <c r="HP139" i="22"/>
  <c r="HT139" i="22"/>
  <c r="HX139" i="22"/>
  <c r="IB139" i="22"/>
  <c r="IF139" i="22"/>
  <c r="IJ139" i="22"/>
  <c r="IN139" i="22"/>
  <c r="IR139" i="22"/>
  <c r="IV139" i="22"/>
  <c r="IZ139" i="22"/>
  <c r="JD139" i="22"/>
  <c r="JH139" i="22"/>
  <c r="JL139" i="22"/>
  <c r="JP139" i="22"/>
  <c r="JT139" i="22"/>
  <c r="JX139" i="22"/>
  <c r="KB139" i="22"/>
  <c r="KF139" i="22"/>
  <c r="X140" i="22"/>
  <c r="AB140" i="22"/>
  <c r="AF140" i="22"/>
  <c r="AJ140" i="22"/>
  <c r="AN140" i="22"/>
  <c r="AR140" i="22"/>
  <c r="AV140" i="22"/>
  <c r="AZ140" i="22"/>
  <c r="BD140" i="22"/>
  <c r="BH140" i="22"/>
  <c r="BL140" i="22"/>
  <c r="BP140" i="22"/>
  <c r="BT140" i="22"/>
  <c r="BX140" i="22"/>
  <c r="CB140" i="22"/>
  <c r="CF140" i="22"/>
  <c r="CJ140" i="22"/>
  <c r="CN140" i="22"/>
  <c r="CR140" i="22"/>
  <c r="CV140" i="22"/>
  <c r="CZ140" i="22"/>
  <c r="DD140" i="22"/>
  <c r="DH140" i="22"/>
  <c r="DL140" i="22"/>
  <c r="DP140" i="22"/>
  <c r="DT140" i="22"/>
  <c r="DX140" i="22"/>
  <c r="EB140" i="22"/>
  <c r="EF140" i="22"/>
  <c r="EJ140" i="22"/>
  <c r="EN140" i="22"/>
  <c r="ER140" i="22"/>
  <c r="EV140" i="22"/>
  <c r="EZ140" i="22"/>
  <c r="FD140" i="22"/>
  <c r="FH140" i="22"/>
  <c r="FL140" i="22"/>
  <c r="FP140" i="22"/>
  <c r="FT140" i="22"/>
  <c r="FX140" i="22"/>
  <c r="GB140" i="22"/>
  <c r="GF140" i="22"/>
  <c r="GJ140" i="22"/>
  <c r="GN140" i="22"/>
  <c r="GR140" i="22"/>
  <c r="GV140" i="22"/>
  <c r="GZ140" i="22"/>
  <c r="HD140" i="22"/>
  <c r="HH140" i="22"/>
  <c r="HL140" i="22"/>
  <c r="HP140" i="22"/>
  <c r="HT140" i="22"/>
  <c r="HX140" i="22"/>
  <c r="IB140" i="22"/>
  <c r="IF140" i="22"/>
  <c r="IJ140" i="22"/>
  <c r="IN140" i="22"/>
  <c r="IR140" i="22"/>
  <c r="IV140" i="22"/>
  <c r="IZ140" i="22"/>
  <c r="JD140" i="22"/>
  <c r="JH140" i="22"/>
  <c r="JL140" i="22"/>
  <c r="JP140" i="22"/>
  <c r="JT140" i="22"/>
  <c r="JX140" i="22"/>
  <c r="KB140" i="22"/>
  <c r="KF140" i="22"/>
  <c r="X141" i="22"/>
  <c r="AB141" i="22"/>
  <c r="AF141" i="22"/>
  <c r="AJ141" i="22"/>
  <c r="AN141" i="22"/>
  <c r="AR141" i="22"/>
  <c r="AV141" i="22"/>
  <c r="AZ141" i="22"/>
  <c r="BD141" i="22"/>
  <c r="BH141" i="22"/>
  <c r="BL141" i="22"/>
  <c r="BP141" i="22"/>
  <c r="BT141" i="22"/>
  <c r="BX141" i="22"/>
  <c r="CB141" i="22"/>
  <c r="CF141" i="22"/>
  <c r="CJ141" i="22"/>
  <c r="CN141" i="22"/>
  <c r="CR141" i="22"/>
  <c r="CV141" i="22"/>
  <c r="CZ141" i="22"/>
  <c r="DD141" i="22"/>
  <c r="DH141" i="22"/>
  <c r="DL141" i="22"/>
  <c r="DP141" i="22"/>
  <c r="DT141" i="22"/>
  <c r="DX141" i="22"/>
  <c r="EB141" i="22"/>
  <c r="EF141" i="22"/>
  <c r="EJ141" i="22"/>
  <c r="EN141" i="22"/>
  <c r="ER141" i="22"/>
  <c r="EV141" i="22"/>
  <c r="EZ141" i="22"/>
  <c r="FD141" i="22"/>
  <c r="FH141" i="22"/>
  <c r="FL141" i="22"/>
  <c r="FP141" i="22"/>
  <c r="FT141" i="22"/>
  <c r="FX141" i="22"/>
  <c r="GB141" i="22"/>
  <c r="GF141" i="22"/>
  <c r="GJ141" i="22"/>
  <c r="GN141" i="22"/>
  <c r="GR141" i="22"/>
  <c r="GV141" i="22"/>
  <c r="GZ141" i="22"/>
  <c r="HD141" i="22"/>
  <c r="HH141" i="22"/>
  <c r="HL141" i="22"/>
  <c r="HP141" i="22"/>
  <c r="HT141" i="22"/>
  <c r="HX141" i="22"/>
  <c r="IB141" i="22"/>
  <c r="IF141" i="22"/>
  <c r="IJ141" i="22"/>
  <c r="IN141" i="22"/>
  <c r="IR141" i="22"/>
  <c r="IV141" i="22"/>
  <c r="IZ141" i="22"/>
  <c r="JD141" i="22"/>
  <c r="JH141" i="22"/>
  <c r="JL141" i="22"/>
  <c r="JP141" i="22"/>
  <c r="JT141" i="22"/>
  <c r="JX141" i="22"/>
  <c r="KB141" i="22"/>
  <c r="KF141" i="22"/>
  <c r="X142" i="22"/>
  <c r="AB142" i="22"/>
  <c r="AF142" i="22"/>
  <c r="AJ142" i="22"/>
  <c r="AN142" i="22"/>
  <c r="AR142" i="22"/>
  <c r="AV142" i="22"/>
  <c r="AZ142" i="22"/>
  <c r="BD142" i="22"/>
  <c r="BH142" i="22"/>
  <c r="BL142" i="22"/>
  <c r="BP142" i="22"/>
  <c r="BT142" i="22"/>
  <c r="BX142" i="22"/>
  <c r="CB142" i="22"/>
  <c r="CF142" i="22"/>
  <c r="CJ142" i="22"/>
  <c r="CN142" i="22"/>
  <c r="CR142" i="22"/>
  <c r="CV142" i="22"/>
  <c r="CZ142" i="22"/>
  <c r="DD142" i="22"/>
  <c r="DH142" i="22"/>
  <c r="DL142" i="22"/>
  <c r="DP142" i="22"/>
  <c r="DT142" i="22"/>
  <c r="DX142" i="22"/>
  <c r="EB142" i="22"/>
  <c r="EF142" i="22"/>
  <c r="EJ142" i="22"/>
  <c r="EN142" i="22"/>
  <c r="ER142" i="22"/>
  <c r="EV142" i="22"/>
  <c r="EZ142" i="22"/>
  <c r="FD142" i="22"/>
  <c r="FH142" i="22"/>
  <c r="FL142" i="22"/>
  <c r="FP142" i="22"/>
  <c r="FT142" i="22"/>
  <c r="FX142" i="22"/>
  <c r="GB142" i="22"/>
  <c r="GF142" i="22"/>
  <c r="GJ142" i="22"/>
  <c r="GN142" i="22"/>
  <c r="GR142" i="22"/>
  <c r="GV142" i="22"/>
  <c r="GZ142" i="22"/>
  <c r="HD142" i="22"/>
  <c r="HH142" i="22"/>
  <c r="HL142" i="22"/>
  <c r="HP142" i="22"/>
  <c r="HT142" i="22"/>
  <c r="HX142" i="22"/>
  <c r="IB142" i="22"/>
  <c r="IF142" i="22"/>
  <c r="IJ142" i="22"/>
  <c r="IN142" i="22"/>
  <c r="IR142" i="22"/>
  <c r="IV142" i="22"/>
  <c r="IZ142" i="22"/>
  <c r="JD142" i="22"/>
  <c r="JH142" i="22"/>
  <c r="JL142" i="22"/>
  <c r="JP142" i="22"/>
  <c r="JT142" i="22"/>
  <c r="JX142" i="22"/>
  <c r="KB142" i="22"/>
  <c r="KF142" i="22"/>
  <c r="X143" i="22"/>
  <c r="AB143" i="22"/>
  <c r="AF143" i="22"/>
  <c r="AJ143" i="22"/>
  <c r="AN143" i="22"/>
  <c r="AR143" i="22"/>
  <c r="AV143" i="22"/>
  <c r="AZ143" i="22"/>
  <c r="BD143" i="22"/>
  <c r="BH143" i="22"/>
  <c r="BL143" i="22"/>
  <c r="BP143" i="22"/>
  <c r="BT143" i="22"/>
  <c r="BX143" i="22"/>
  <c r="CB143" i="22"/>
  <c r="CF143" i="22"/>
  <c r="CJ143" i="22"/>
  <c r="CN143" i="22"/>
  <c r="CR143" i="22"/>
  <c r="CV143" i="22"/>
  <c r="CZ143" i="22"/>
  <c r="DD143" i="22"/>
  <c r="DH143" i="22"/>
  <c r="DL143" i="22"/>
  <c r="DP143" i="22"/>
  <c r="DT143" i="22"/>
  <c r="DX143" i="22"/>
  <c r="EB143" i="22"/>
  <c r="EF143" i="22"/>
  <c r="EJ143" i="22"/>
  <c r="EN143" i="22"/>
  <c r="ER143" i="22"/>
  <c r="EV143" i="22"/>
  <c r="EZ143" i="22"/>
  <c r="FD143" i="22"/>
  <c r="FH143" i="22"/>
  <c r="FL143" i="22"/>
  <c r="FP143" i="22"/>
  <c r="FT143" i="22"/>
  <c r="FX143" i="22"/>
  <c r="GB143" i="22"/>
  <c r="GF143" i="22"/>
  <c r="GJ143" i="22"/>
  <c r="GN143" i="22"/>
  <c r="GR143" i="22"/>
  <c r="GV143" i="22"/>
  <c r="GZ143" i="22"/>
  <c r="HD143" i="22"/>
  <c r="HH143" i="22"/>
  <c r="HL143" i="22"/>
  <c r="HP143" i="22"/>
  <c r="HT143" i="22"/>
  <c r="HX143" i="22"/>
  <c r="IB143" i="22"/>
  <c r="IF143" i="22"/>
  <c r="IJ143" i="22"/>
  <c r="IN143" i="22"/>
  <c r="IR143" i="22"/>
  <c r="IV143" i="22"/>
  <c r="IZ143" i="22"/>
  <c r="JD143" i="22"/>
  <c r="JH143" i="22"/>
  <c r="JL143" i="22"/>
  <c r="JP143" i="22"/>
  <c r="JT143" i="22"/>
  <c r="JX143" i="22"/>
  <c r="KB143" i="22"/>
  <c r="KF143" i="22"/>
  <c r="X144" i="22"/>
  <c r="AB144" i="22"/>
  <c r="AF144" i="22"/>
  <c r="AJ144" i="22"/>
  <c r="AN144" i="22"/>
  <c r="AR144" i="22"/>
  <c r="AV144" i="22"/>
  <c r="AZ144" i="22"/>
  <c r="BD144" i="22"/>
  <c r="BH144" i="22"/>
  <c r="BL144" i="22"/>
  <c r="BP144" i="22"/>
  <c r="BT144" i="22"/>
  <c r="BX144" i="22"/>
  <c r="CB144" i="22"/>
  <c r="CF144" i="22"/>
  <c r="CJ144" i="22"/>
  <c r="CN144" i="22"/>
  <c r="CR144" i="22"/>
  <c r="CV144" i="22"/>
  <c r="CZ144" i="22"/>
  <c r="DD144" i="22"/>
  <c r="DH144" i="22"/>
  <c r="DL144" i="22"/>
  <c r="DP144" i="22"/>
  <c r="DT144" i="22"/>
  <c r="DX144" i="22"/>
  <c r="EB144" i="22"/>
  <c r="EF144" i="22"/>
  <c r="EJ144" i="22"/>
  <c r="EN144" i="22"/>
  <c r="ER144" i="22"/>
  <c r="EV144" i="22"/>
  <c r="EZ144" i="22"/>
  <c r="FD144" i="22"/>
  <c r="FH144" i="22"/>
  <c r="FL144" i="22"/>
  <c r="FP144" i="22"/>
  <c r="FT144" i="22"/>
  <c r="FX144" i="22"/>
  <c r="GB144" i="22"/>
  <c r="GF144" i="22"/>
  <c r="GJ144" i="22"/>
  <c r="GN144" i="22"/>
  <c r="GR144" i="22"/>
  <c r="GV144" i="22"/>
  <c r="GZ144" i="22"/>
  <c r="HD144" i="22"/>
  <c r="HH144" i="22"/>
  <c r="HL144" i="22"/>
  <c r="HP144" i="22"/>
  <c r="HT144" i="22"/>
  <c r="HX144" i="22"/>
  <c r="IB144" i="22"/>
  <c r="IF144" i="22"/>
  <c r="IJ144" i="22"/>
  <c r="IN144" i="22"/>
  <c r="IR144" i="22"/>
  <c r="IV144" i="22"/>
  <c r="IZ144" i="22"/>
  <c r="JD144" i="22"/>
  <c r="JH144" i="22"/>
  <c r="JL144" i="22"/>
  <c r="JP144" i="22"/>
  <c r="JT144" i="22"/>
  <c r="JX144" i="22"/>
  <c r="KB144" i="22"/>
  <c r="KF144" i="22"/>
  <c r="X145" i="22"/>
  <c r="AB145" i="22"/>
  <c r="AF145" i="22"/>
  <c r="AJ145" i="22"/>
  <c r="AN145" i="22"/>
  <c r="AR145" i="22"/>
  <c r="AV145" i="22"/>
  <c r="AZ145" i="22"/>
  <c r="BD145" i="22"/>
  <c r="BH145" i="22"/>
  <c r="BL145" i="22"/>
  <c r="BP145" i="22"/>
  <c r="BT145" i="22"/>
  <c r="BX145" i="22"/>
  <c r="CB145" i="22"/>
  <c r="CF145" i="22"/>
  <c r="CJ145" i="22"/>
  <c r="CN145" i="22"/>
  <c r="CR145" i="22"/>
  <c r="CV145" i="22"/>
  <c r="CZ145" i="22"/>
  <c r="DD145" i="22"/>
  <c r="DH145" i="22"/>
  <c r="DL145" i="22"/>
  <c r="DP145" i="22"/>
  <c r="DT145" i="22"/>
  <c r="DX145" i="22"/>
  <c r="EB145" i="22"/>
  <c r="EF145" i="22"/>
  <c r="EJ145" i="22"/>
  <c r="EN145" i="22"/>
  <c r="ER145" i="22"/>
  <c r="EV145" i="22"/>
  <c r="EZ145" i="22"/>
  <c r="FD145" i="22"/>
  <c r="FH145" i="22"/>
  <c r="FL145" i="22"/>
  <c r="FP145" i="22"/>
  <c r="FT145" i="22"/>
  <c r="FX145" i="22"/>
  <c r="GB145" i="22"/>
  <c r="GF145" i="22"/>
  <c r="GJ145" i="22"/>
  <c r="GN145" i="22"/>
  <c r="GR145" i="22"/>
  <c r="GV145" i="22"/>
  <c r="GZ145" i="22"/>
  <c r="HD145" i="22"/>
  <c r="HH145" i="22"/>
  <c r="HL145" i="22"/>
  <c r="HP145" i="22"/>
  <c r="HT145" i="22"/>
  <c r="HX145" i="22"/>
  <c r="IB145" i="22"/>
  <c r="IF145" i="22"/>
  <c r="IJ145" i="22"/>
  <c r="IN145" i="22"/>
  <c r="IR145" i="22"/>
  <c r="IV145" i="22"/>
  <c r="IZ145" i="22"/>
  <c r="JD145" i="22"/>
  <c r="JH145" i="22"/>
  <c r="JL145" i="22"/>
  <c r="JP145" i="22"/>
  <c r="JT145" i="22"/>
  <c r="JX145" i="22"/>
  <c r="KB145" i="22"/>
  <c r="KF145" i="22"/>
  <c r="X146" i="22"/>
  <c r="AB146" i="22"/>
  <c r="AF146" i="22"/>
  <c r="AJ146" i="22"/>
  <c r="AN146" i="22"/>
  <c r="AR146" i="22"/>
  <c r="AV146" i="22"/>
  <c r="AZ146" i="22"/>
  <c r="BD146" i="22"/>
  <c r="BH146" i="22"/>
  <c r="BL146" i="22"/>
  <c r="BP146" i="22"/>
  <c r="BT146" i="22"/>
  <c r="BX146" i="22"/>
  <c r="CB146" i="22"/>
  <c r="CF146" i="22"/>
  <c r="CJ146" i="22"/>
  <c r="CN146" i="22"/>
  <c r="CR146" i="22"/>
  <c r="CV146" i="22"/>
  <c r="CZ146" i="22"/>
  <c r="DD146" i="22"/>
  <c r="DH146" i="22"/>
  <c r="DL146" i="22"/>
  <c r="DP146" i="22"/>
  <c r="DT146" i="22"/>
  <c r="DX146" i="22"/>
  <c r="EB146" i="22"/>
  <c r="EF146" i="22"/>
  <c r="EJ146" i="22"/>
  <c r="EN146" i="22"/>
  <c r="ER146" i="22"/>
  <c r="EV146" i="22"/>
  <c r="EZ146" i="22"/>
  <c r="FD146" i="22"/>
  <c r="FH146" i="22"/>
  <c r="FL146" i="22"/>
  <c r="FP146" i="22"/>
  <c r="FT146" i="22"/>
  <c r="FX146" i="22"/>
  <c r="GB146" i="22"/>
  <c r="GF146" i="22"/>
  <c r="GJ146" i="22"/>
  <c r="GN146" i="22"/>
  <c r="GR146" i="22"/>
  <c r="GV146" i="22"/>
  <c r="GZ146" i="22"/>
  <c r="HD146" i="22"/>
  <c r="HH146" i="22"/>
  <c r="HL146" i="22"/>
  <c r="HP146" i="22"/>
  <c r="HT146" i="22"/>
  <c r="HX146" i="22"/>
  <c r="IB146" i="22"/>
  <c r="IF146" i="22"/>
  <c r="IJ146" i="22"/>
  <c r="IN146" i="22"/>
  <c r="IR146" i="22"/>
  <c r="IV146" i="22"/>
  <c r="IZ146" i="22"/>
  <c r="JD146" i="22"/>
  <c r="JH146" i="22"/>
  <c r="JL146" i="22"/>
  <c r="JP146" i="22"/>
  <c r="JT146" i="22"/>
  <c r="JX146" i="22"/>
  <c r="KB146" i="22"/>
  <c r="KF146" i="22"/>
  <c r="X147" i="22"/>
  <c r="AB147" i="22"/>
  <c r="AF147" i="22"/>
  <c r="AJ147" i="22"/>
  <c r="AN147" i="22"/>
  <c r="AR147" i="22"/>
  <c r="AV147" i="22"/>
  <c r="AZ147" i="22"/>
  <c r="BD147" i="22"/>
  <c r="BH147" i="22"/>
  <c r="BL147" i="22"/>
  <c r="BP147" i="22"/>
  <c r="BT147" i="22"/>
  <c r="BX147" i="22"/>
  <c r="CB147" i="22"/>
  <c r="CF147" i="22"/>
  <c r="CJ147" i="22"/>
  <c r="CN147" i="22"/>
  <c r="CR147" i="22"/>
  <c r="CV147" i="22"/>
  <c r="CZ147" i="22"/>
  <c r="DD147" i="22"/>
  <c r="DH147" i="22"/>
  <c r="DL147" i="22"/>
  <c r="DP147" i="22"/>
  <c r="DT147" i="22"/>
  <c r="DX147" i="22"/>
  <c r="EB147" i="22"/>
  <c r="EF147" i="22"/>
  <c r="EJ147" i="22"/>
  <c r="EN147" i="22"/>
  <c r="ER147" i="22"/>
  <c r="EV147" i="22"/>
  <c r="EZ147" i="22"/>
  <c r="FD147" i="22"/>
  <c r="FH147" i="22"/>
  <c r="FL147" i="22"/>
  <c r="FP147" i="22"/>
  <c r="FT147" i="22"/>
  <c r="FX147" i="22"/>
  <c r="GB147" i="22"/>
  <c r="GF147" i="22"/>
  <c r="GJ147" i="22"/>
  <c r="GN147" i="22"/>
  <c r="GR147" i="22"/>
  <c r="GV147" i="22"/>
  <c r="GZ147" i="22"/>
  <c r="HD147" i="22"/>
  <c r="HH147" i="22"/>
  <c r="HL147" i="22"/>
  <c r="HP147" i="22"/>
  <c r="HT147" i="22"/>
  <c r="HX147" i="22"/>
  <c r="IB147" i="22"/>
  <c r="IF147" i="22"/>
  <c r="IJ147" i="22"/>
  <c r="IN147" i="22"/>
  <c r="IR147" i="22"/>
  <c r="IV147" i="22"/>
  <c r="IZ147" i="22"/>
  <c r="JD147" i="22"/>
  <c r="JH147" i="22"/>
  <c r="JL147" i="22"/>
  <c r="JP147" i="22"/>
  <c r="JT147" i="22"/>
  <c r="JX147" i="22"/>
  <c r="KB147" i="22"/>
  <c r="KF147" i="22"/>
  <c r="X148" i="22"/>
  <c r="AB148" i="22"/>
  <c r="AF148" i="22"/>
  <c r="AJ148" i="22"/>
  <c r="AN148" i="22"/>
  <c r="AR148" i="22"/>
  <c r="AV148" i="22"/>
  <c r="AZ148" i="22"/>
  <c r="BD148" i="22"/>
  <c r="BH148" i="22"/>
  <c r="BL148" i="22"/>
  <c r="BP148" i="22"/>
  <c r="BT148" i="22"/>
  <c r="BX148" i="22"/>
  <c r="CB148" i="22"/>
  <c r="CF148" i="22"/>
  <c r="CJ148" i="22"/>
  <c r="CN148" i="22"/>
  <c r="CR148" i="22"/>
  <c r="CV148" i="22"/>
  <c r="CZ148" i="22"/>
  <c r="DD148" i="22"/>
  <c r="DH148" i="22"/>
  <c r="DL148" i="22"/>
  <c r="DP148" i="22"/>
  <c r="DT148" i="22"/>
  <c r="DX148" i="22"/>
  <c r="EB148" i="22"/>
  <c r="EF148" i="22"/>
  <c r="EJ148" i="22"/>
  <c r="EN148" i="22"/>
  <c r="ER148" i="22"/>
  <c r="EV148" i="22"/>
  <c r="EZ148" i="22"/>
  <c r="FD148" i="22"/>
  <c r="FH148" i="22"/>
  <c r="FL148" i="22"/>
  <c r="FP148" i="22"/>
  <c r="FT148" i="22"/>
  <c r="FX148" i="22"/>
  <c r="GB148" i="22"/>
  <c r="GF148" i="22"/>
  <c r="GJ148" i="22"/>
  <c r="GN148" i="22"/>
  <c r="GR148" i="22"/>
  <c r="GV148" i="22"/>
  <c r="GZ148" i="22"/>
  <c r="HD148" i="22"/>
  <c r="HH148" i="22"/>
  <c r="HL148" i="22"/>
  <c r="HP148" i="22"/>
  <c r="HT148" i="22"/>
  <c r="HX148" i="22"/>
  <c r="IB148" i="22"/>
  <c r="IF148" i="22"/>
  <c r="IJ148" i="22"/>
  <c r="IN148" i="22"/>
  <c r="IR148" i="22"/>
  <c r="IV148" i="22"/>
  <c r="IZ148" i="22"/>
  <c r="JD148" i="22"/>
  <c r="JH148" i="22"/>
  <c r="JL148" i="22"/>
  <c r="JP148" i="22"/>
  <c r="JT148" i="22"/>
  <c r="JX148" i="22"/>
  <c r="KB148" i="22"/>
  <c r="KF148" i="22"/>
  <c r="X149" i="22"/>
  <c r="AB149" i="22"/>
  <c r="AF149" i="22"/>
  <c r="AJ149" i="22"/>
  <c r="AN149" i="22"/>
  <c r="AR149" i="22"/>
  <c r="AV149" i="22"/>
  <c r="AZ149" i="22"/>
  <c r="BD149" i="22"/>
  <c r="BH149" i="22"/>
  <c r="BL149" i="22"/>
  <c r="BP149" i="22"/>
  <c r="BT149" i="22"/>
  <c r="BX149" i="22"/>
  <c r="CB149" i="22"/>
  <c r="CF149" i="22"/>
  <c r="CJ149" i="22"/>
  <c r="CN149" i="22"/>
  <c r="CR149" i="22"/>
  <c r="CV149" i="22"/>
  <c r="CZ149" i="22"/>
  <c r="DD149" i="22"/>
  <c r="DH149" i="22"/>
  <c r="DL149" i="22"/>
  <c r="DP149" i="22"/>
  <c r="DT149" i="22"/>
  <c r="DX149" i="22"/>
  <c r="EB149" i="22"/>
  <c r="EF149" i="22"/>
  <c r="EJ149" i="22"/>
  <c r="EN149" i="22"/>
  <c r="ER149" i="22"/>
  <c r="EV149" i="22"/>
  <c r="EZ149" i="22"/>
  <c r="FD149" i="22"/>
  <c r="FH149" i="22"/>
  <c r="FL149" i="22"/>
  <c r="FP149" i="22"/>
  <c r="FT149" i="22"/>
  <c r="FX149" i="22"/>
  <c r="GB149" i="22"/>
  <c r="GF149" i="22"/>
  <c r="GJ149" i="22"/>
  <c r="GN149" i="22"/>
  <c r="GR149" i="22"/>
  <c r="GV149" i="22"/>
  <c r="GZ149" i="22"/>
  <c r="HD149" i="22"/>
  <c r="HH149" i="22"/>
  <c r="HL149" i="22"/>
  <c r="HP149" i="22"/>
  <c r="HT149" i="22"/>
  <c r="HX149" i="22"/>
  <c r="IB149" i="22"/>
  <c r="IF149" i="22"/>
  <c r="IJ149" i="22"/>
  <c r="IN149" i="22"/>
  <c r="IR149" i="22"/>
  <c r="IV149" i="22"/>
  <c r="IZ149" i="22"/>
  <c r="JD149" i="22"/>
  <c r="JH149" i="22"/>
  <c r="JL149" i="22"/>
  <c r="JP149" i="22"/>
  <c r="JT149" i="22"/>
  <c r="JX149" i="22"/>
  <c r="KB149" i="22"/>
  <c r="KF149" i="22"/>
  <c r="X150" i="22"/>
  <c r="AB150" i="22"/>
  <c r="AF150" i="22"/>
  <c r="AJ150" i="22"/>
  <c r="AN150" i="22"/>
  <c r="AR150" i="22"/>
  <c r="AV150" i="22"/>
  <c r="AZ150" i="22"/>
  <c r="BD150" i="22"/>
  <c r="BH150" i="22"/>
  <c r="BL150" i="22"/>
  <c r="BP150" i="22"/>
  <c r="BT150" i="22"/>
  <c r="BX150" i="22"/>
  <c r="CB150" i="22"/>
  <c r="CF150" i="22"/>
  <c r="CJ150" i="22"/>
  <c r="CN150" i="22"/>
  <c r="CR150" i="22"/>
  <c r="CV150" i="22"/>
  <c r="CZ150" i="22"/>
  <c r="DD150" i="22"/>
  <c r="DH150" i="22"/>
  <c r="DL150" i="22"/>
  <c r="DP150" i="22"/>
  <c r="DT150" i="22"/>
  <c r="DX150" i="22"/>
  <c r="EB150" i="22"/>
  <c r="EF150" i="22"/>
  <c r="EJ150" i="22"/>
  <c r="EN150" i="22"/>
  <c r="ER150" i="22"/>
  <c r="EV150" i="22"/>
  <c r="EZ150" i="22"/>
  <c r="FD150" i="22"/>
  <c r="FH150" i="22"/>
  <c r="FL150" i="22"/>
  <c r="FP150" i="22"/>
  <c r="FT150" i="22"/>
  <c r="FX150" i="22"/>
  <c r="GB150" i="22"/>
  <c r="GF150" i="22"/>
  <c r="GJ150" i="22"/>
  <c r="GN150" i="22"/>
  <c r="GR150" i="22"/>
  <c r="GV150" i="22"/>
  <c r="GZ150" i="22"/>
  <c r="HD150" i="22"/>
  <c r="HH150" i="22"/>
  <c r="HL150" i="22"/>
  <c r="HP150" i="22"/>
  <c r="HT150" i="22"/>
  <c r="HX150" i="22"/>
  <c r="IB150" i="22"/>
  <c r="IF150" i="22"/>
  <c r="IJ150" i="22"/>
  <c r="IN150" i="22"/>
  <c r="IR150" i="22"/>
  <c r="IV150" i="22"/>
  <c r="IZ150" i="22"/>
  <c r="JD150" i="22"/>
  <c r="JH150" i="22"/>
  <c r="JL150" i="22"/>
  <c r="JP150" i="22"/>
  <c r="JT150" i="22"/>
  <c r="JX150" i="22"/>
  <c r="KB150" i="22"/>
  <c r="KF150" i="22"/>
  <c r="X151" i="22"/>
  <c r="AB151" i="22"/>
  <c r="AF151" i="22"/>
  <c r="AJ151" i="22"/>
  <c r="AN151" i="22"/>
  <c r="AR151" i="22"/>
  <c r="AV151" i="22"/>
  <c r="AZ151" i="22"/>
  <c r="BD151" i="22"/>
  <c r="BH151" i="22"/>
  <c r="BL151" i="22"/>
  <c r="BP151" i="22"/>
  <c r="BT151" i="22"/>
  <c r="BX151" i="22"/>
  <c r="CB151" i="22"/>
  <c r="CF151" i="22"/>
  <c r="CJ151" i="22"/>
  <c r="CN151" i="22"/>
  <c r="CR151" i="22"/>
  <c r="CV151" i="22"/>
  <c r="CZ151" i="22"/>
  <c r="DD151" i="22"/>
  <c r="DH151" i="22"/>
  <c r="DL151" i="22"/>
  <c r="DP151" i="22"/>
  <c r="DT151" i="22"/>
  <c r="DX151" i="22"/>
  <c r="EB151" i="22"/>
  <c r="EF151" i="22"/>
  <c r="EJ151" i="22"/>
  <c r="EN151" i="22"/>
  <c r="ER151" i="22"/>
  <c r="EV151" i="22"/>
  <c r="EZ151" i="22"/>
  <c r="FD151" i="22"/>
  <c r="FH151" i="22"/>
  <c r="FL151" i="22"/>
  <c r="FP151" i="22"/>
  <c r="FT151" i="22"/>
  <c r="FX151" i="22"/>
  <c r="GB151" i="22"/>
  <c r="GF151" i="22"/>
  <c r="GJ151" i="22"/>
  <c r="GN151" i="22"/>
  <c r="GR151" i="22"/>
  <c r="GV151" i="22"/>
  <c r="GZ151" i="22"/>
  <c r="HD151" i="22"/>
  <c r="HH151" i="22"/>
  <c r="HL151" i="22"/>
  <c r="HP151" i="22"/>
  <c r="HT151" i="22"/>
  <c r="HX151" i="22"/>
  <c r="IB151" i="22"/>
  <c r="IF151" i="22"/>
  <c r="IJ151" i="22"/>
  <c r="IN151" i="22"/>
  <c r="IR151" i="22"/>
  <c r="IV151" i="22"/>
  <c r="IZ151" i="22"/>
  <c r="JD151" i="22"/>
  <c r="JH151" i="22"/>
  <c r="JL151" i="22"/>
  <c r="JP151" i="22"/>
  <c r="JT151" i="22"/>
  <c r="JX151" i="22"/>
  <c r="KB151" i="22"/>
  <c r="KF151" i="22"/>
  <c r="X152" i="22"/>
  <c r="AB152" i="22"/>
  <c r="AF152" i="22"/>
  <c r="AJ152" i="22"/>
  <c r="AN152" i="22"/>
  <c r="AR152" i="22"/>
  <c r="AV152" i="22"/>
  <c r="AZ152" i="22"/>
  <c r="BD152" i="22"/>
  <c r="BH152" i="22"/>
  <c r="BL152" i="22"/>
  <c r="BP152" i="22"/>
  <c r="BT152" i="22"/>
  <c r="BX152" i="22"/>
  <c r="CB152" i="22"/>
  <c r="CF152" i="22"/>
  <c r="CJ152" i="22"/>
  <c r="CN152" i="22"/>
  <c r="CR152" i="22"/>
  <c r="CV152" i="22"/>
  <c r="CZ152" i="22"/>
  <c r="DD152" i="22"/>
  <c r="DH152" i="22"/>
  <c r="DL152" i="22"/>
  <c r="DP152" i="22"/>
  <c r="DT152" i="22"/>
  <c r="DX152" i="22"/>
  <c r="EB152" i="22"/>
  <c r="EF152" i="22"/>
  <c r="EJ152" i="22"/>
  <c r="EN152" i="22"/>
  <c r="ER152" i="22"/>
  <c r="EV152" i="22"/>
  <c r="EZ152" i="22"/>
  <c r="FD152" i="22"/>
  <c r="FH152" i="22"/>
  <c r="FL152" i="22"/>
  <c r="FP152" i="22"/>
  <c r="FT152" i="22"/>
  <c r="FX152" i="22"/>
  <c r="GB152" i="22"/>
  <c r="GF152" i="22"/>
  <c r="GJ152" i="22"/>
  <c r="GN152" i="22"/>
  <c r="GR152" i="22"/>
  <c r="GV152" i="22"/>
  <c r="GZ152" i="22"/>
  <c r="HD152" i="22"/>
  <c r="HH152" i="22"/>
  <c r="HL152" i="22"/>
  <c r="HP152" i="22"/>
  <c r="HT152" i="22"/>
  <c r="HX152" i="22"/>
  <c r="IB152" i="22"/>
  <c r="IF152" i="22"/>
  <c r="IJ152" i="22"/>
  <c r="IN152" i="22"/>
  <c r="IR152" i="22"/>
  <c r="IV152" i="22"/>
  <c r="IZ152" i="22"/>
  <c r="JD152" i="22"/>
  <c r="JH152" i="22"/>
  <c r="JL152" i="22"/>
  <c r="JP152" i="22"/>
  <c r="JT152" i="22"/>
  <c r="JX152" i="22"/>
  <c r="KB152" i="22"/>
  <c r="KF152" i="22"/>
  <c r="X153" i="22"/>
  <c r="AB153" i="22"/>
  <c r="AF153" i="22"/>
  <c r="AJ153" i="22"/>
  <c r="AN153" i="22"/>
  <c r="AR153" i="22"/>
  <c r="AV153" i="22"/>
  <c r="AZ153" i="22"/>
  <c r="BD153" i="22"/>
  <c r="BH153" i="22"/>
  <c r="BL153" i="22"/>
  <c r="BP153" i="22"/>
  <c r="BT153" i="22"/>
  <c r="BX153" i="22"/>
  <c r="CB153" i="22"/>
  <c r="CF153" i="22"/>
  <c r="CJ153" i="22"/>
  <c r="CN153" i="22"/>
  <c r="CR153" i="22"/>
  <c r="CV153" i="22"/>
  <c r="CZ153" i="22"/>
  <c r="DD153" i="22"/>
  <c r="DH153" i="22"/>
  <c r="DL153" i="22"/>
  <c r="DP153" i="22"/>
  <c r="DT153" i="22"/>
  <c r="DX153" i="22"/>
  <c r="EB153" i="22"/>
  <c r="EF153" i="22"/>
  <c r="EJ153" i="22"/>
  <c r="EN153" i="22"/>
  <c r="ER153" i="22"/>
  <c r="EV153" i="22"/>
  <c r="EZ153" i="22"/>
  <c r="FD153" i="22"/>
  <c r="FH153" i="22"/>
  <c r="FL153" i="22"/>
  <c r="FP153" i="22"/>
  <c r="FT153" i="22"/>
  <c r="FX153" i="22"/>
  <c r="GB153" i="22"/>
  <c r="GF153" i="22"/>
  <c r="GJ153" i="22"/>
  <c r="GN153" i="22"/>
  <c r="GR153" i="22"/>
  <c r="GV153" i="22"/>
  <c r="GZ153" i="22"/>
  <c r="HD153" i="22"/>
  <c r="HH153" i="22"/>
  <c r="HL153" i="22"/>
  <c r="HP153" i="22"/>
  <c r="HT153" i="22"/>
  <c r="HX153" i="22"/>
  <c r="IB153" i="22"/>
  <c r="IF153" i="22"/>
  <c r="IJ153" i="22"/>
  <c r="IN153" i="22"/>
  <c r="IR153" i="22"/>
  <c r="IV153" i="22"/>
  <c r="IZ153" i="22"/>
  <c r="JD153" i="22"/>
  <c r="JH153" i="22"/>
  <c r="JL153" i="22"/>
  <c r="JP153" i="22"/>
  <c r="JT153" i="22"/>
  <c r="JX153" i="22"/>
  <c r="KB153" i="22"/>
  <c r="KF153" i="22"/>
  <c r="X154" i="22"/>
  <c r="AB154" i="22"/>
  <c r="AF154" i="22"/>
  <c r="AJ154" i="22"/>
  <c r="AN154" i="22"/>
  <c r="AR154" i="22"/>
  <c r="AV154" i="22"/>
  <c r="AZ154" i="22"/>
  <c r="BD154" i="22"/>
  <c r="BH154" i="22"/>
  <c r="BL154" i="22"/>
  <c r="BP154" i="22"/>
  <c r="BT154" i="22"/>
  <c r="BX154" i="22"/>
  <c r="CB154" i="22"/>
  <c r="CF154" i="22"/>
  <c r="CJ154" i="22"/>
  <c r="CN154" i="22"/>
  <c r="CR154" i="22"/>
  <c r="CV154" i="22"/>
  <c r="CZ154" i="22"/>
  <c r="DD154" i="22"/>
  <c r="DH154" i="22"/>
  <c r="DL154" i="22"/>
  <c r="DP154" i="22"/>
  <c r="DT154" i="22"/>
  <c r="DX154" i="22"/>
  <c r="EB154" i="22"/>
  <c r="EF154" i="22"/>
  <c r="EJ154" i="22"/>
  <c r="EN154" i="22"/>
  <c r="ER154" i="22"/>
  <c r="EV154" i="22"/>
  <c r="EZ154" i="22"/>
  <c r="FD154" i="22"/>
  <c r="FH154" i="22"/>
  <c r="FL154" i="22"/>
  <c r="FP154" i="22"/>
  <c r="FT154" i="22"/>
  <c r="FX154" i="22"/>
  <c r="GB154" i="22"/>
  <c r="GF154" i="22"/>
  <c r="GJ154" i="22"/>
  <c r="GN154" i="22"/>
  <c r="GR154" i="22"/>
  <c r="GV154" i="22"/>
  <c r="GZ154" i="22"/>
  <c r="HD154" i="22"/>
  <c r="HH154" i="22"/>
  <c r="HL154" i="22"/>
  <c r="HP154" i="22"/>
  <c r="HT154" i="22"/>
  <c r="HX154" i="22"/>
  <c r="IB154" i="22"/>
  <c r="IF154" i="22"/>
  <c r="IJ154" i="22"/>
  <c r="IN154" i="22"/>
  <c r="IR154" i="22"/>
  <c r="IV154" i="22"/>
  <c r="IZ154" i="22"/>
  <c r="JD154" i="22"/>
  <c r="JH154" i="22"/>
  <c r="JL154" i="22"/>
  <c r="JP154" i="22"/>
  <c r="JT154" i="22"/>
  <c r="JX154" i="22"/>
  <c r="KB154" i="22"/>
  <c r="KF154" i="22"/>
  <c r="X155" i="22"/>
  <c r="AB155" i="22"/>
  <c r="AF155" i="22"/>
  <c r="AJ155" i="22"/>
  <c r="AN155" i="22"/>
  <c r="AR155" i="22"/>
  <c r="AV155" i="22"/>
  <c r="AZ155" i="22"/>
  <c r="BD155" i="22"/>
  <c r="BH155" i="22"/>
  <c r="BL155" i="22"/>
  <c r="BP155" i="22"/>
  <c r="BT155" i="22"/>
  <c r="BX155" i="22"/>
  <c r="CB155" i="22"/>
  <c r="CF155" i="22"/>
  <c r="CJ155" i="22"/>
  <c r="CN155" i="22"/>
  <c r="CR155" i="22"/>
  <c r="CV155" i="22"/>
  <c r="CZ155" i="22"/>
  <c r="DD155" i="22"/>
  <c r="DH155" i="22"/>
  <c r="DL155" i="22"/>
  <c r="DP155" i="22"/>
  <c r="DT155" i="22"/>
  <c r="DX155" i="22"/>
  <c r="EB155" i="22"/>
  <c r="EF155" i="22"/>
  <c r="EJ155" i="22"/>
  <c r="EN155" i="22"/>
  <c r="ER155" i="22"/>
  <c r="EV155" i="22"/>
  <c r="EZ155" i="22"/>
  <c r="FD155" i="22"/>
  <c r="FH155" i="22"/>
  <c r="FL155" i="22"/>
  <c r="FP155" i="22"/>
  <c r="FT155" i="22"/>
  <c r="FX155" i="22"/>
  <c r="GB155" i="22"/>
  <c r="GF155" i="22"/>
  <c r="GJ155" i="22"/>
  <c r="GN155" i="22"/>
  <c r="GR155" i="22"/>
  <c r="GV155" i="22"/>
  <c r="GZ155" i="22"/>
  <c r="HD155" i="22"/>
  <c r="HH155" i="22"/>
  <c r="HL155" i="22"/>
  <c r="HP155" i="22"/>
  <c r="HT155" i="22"/>
  <c r="HX155" i="22"/>
  <c r="IB155" i="22"/>
  <c r="IF155" i="22"/>
  <c r="IJ155" i="22"/>
  <c r="IN155" i="22"/>
  <c r="IR155" i="22"/>
  <c r="IV155" i="22"/>
  <c r="IZ155" i="22"/>
  <c r="JD155" i="22"/>
  <c r="JH155" i="22"/>
  <c r="JL155" i="22"/>
  <c r="JP155" i="22"/>
  <c r="JT155" i="22"/>
  <c r="JX155" i="22"/>
  <c r="KB155" i="22"/>
  <c r="KF155" i="22"/>
  <c r="X156" i="22"/>
  <c r="AB156" i="22"/>
  <c r="AF156" i="22"/>
  <c r="AJ156" i="22"/>
  <c r="AN156" i="22"/>
  <c r="AR156" i="22"/>
  <c r="AV156" i="22"/>
  <c r="AZ156" i="22"/>
  <c r="BD156" i="22"/>
  <c r="BH156" i="22"/>
  <c r="BL156" i="22"/>
  <c r="BP156" i="22"/>
  <c r="BT156" i="22"/>
  <c r="BX156" i="22"/>
  <c r="CB156" i="22"/>
  <c r="CF156" i="22"/>
  <c r="CJ156" i="22"/>
  <c r="CN156" i="22"/>
  <c r="CR156" i="22"/>
  <c r="CV156" i="22"/>
  <c r="CZ156" i="22"/>
  <c r="DD156" i="22"/>
  <c r="DH156" i="22"/>
  <c r="DL156" i="22"/>
  <c r="DP156" i="22"/>
  <c r="DT156" i="22"/>
  <c r="DX156" i="22"/>
  <c r="EB156" i="22"/>
  <c r="EF156" i="22"/>
  <c r="EJ156" i="22"/>
  <c r="EN156" i="22"/>
  <c r="ER156" i="22"/>
  <c r="EV156" i="22"/>
  <c r="EZ156" i="22"/>
  <c r="FD156" i="22"/>
  <c r="FH156" i="22"/>
  <c r="FL156" i="22"/>
  <c r="FP156" i="22"/>
  <c r="FT156" i="22"/>
  <c r="FX156" i="22"/>
  <c r="GB156" i="22"/>
  <c r="GF156" i="22"/>
  <c r="GJ156" i="22"/>
  <c r="GN156" i="22"/>
  <c r="GR156" i="22"/>
  <c r="GV156" i="22"/>
  <c r="GZ156" i="22"/>
  <c r="HD156" i="22"/>
  <c r="HH156" i="22"/>
  <c r="HL156" i="22"/>
  <c r="HP156" i="22"/>
  <c r="HT156" i="22"/>
  <c r="HX156" i="22"/>
  <c r="IB156" i="22"/>
  <c r="IF156" i="22"/>
  <c r="IJ156" i="22"/>
  <c r="IN156" i="22"/>
  <c r="IR156" i="22"/>
  <c r="IV156" i="22"/>
  <c r="IZ156" i="22"/>
  <c r="JD156" i="22"/>
  <c r="JH156" i="22"/>
  <c r="JL156" i="22"/>
  <c r="JP156" i="22"/>
  <c r="JT156" i="22"/>
  <c r="JX156" i="22"/>
  <c r="KB156" i="22"/>
  <c r="KF156" i="22"/>
  <c r="X157" i="22"/>
  <c r="AB157" i="22"/>
  <c r="AF157" i="22"/>
  <c r="AJ157" i="22"/>
  <c r="AN157" i="22"/>
  <c r="AR157" i="22"/>
  <c r="AV157" i="22"/>
  <c r="AZ157" i="22"/>
  <c r="BD157" i="22"/>
  <c r="BH157" i="22"/>
  <c r="BL157" i="22"/>
  <c r="BP157" i="22"/>
  <c r="BT157" i="22"/>
  <c r="BX157" i="22"/>
  <c r="CB157" i="22"/>
  <c r="CF157" i="22"/>
  <c r="CJ157" i="22"/>
  <c r="CN157" i="22"/>
  <c r="CR157" i="22"/>
  <c r="CV157" i="22"/>
  <c r="CZ157" i="22"/>
  <c r="DD157" i="22"/>
  <c r="DH157" i="22"/>
  <c r="DL157" i="22"/>
  <c r="DP157" i="22"/>
  <c r="DT157" i="22"/>
  <c r="DX157" i="22"/>
  <c r="EB157" i="22"/>
  <c r="EF157" i="22"/>
  <c r="EJ157" i="22"/>
  <c r="EN157" i="22"/>
  <c r="ER157" i="22"/>
  <c r="EV157" i="22"/>
  <c r="EZ157" i="22"/>
  <c r="FD157" i="22"/>
  <c r="FH157" i="22"/>
  <c r="FL157" i="22"/>
  <c r="FP157" i="22"/>
  <c r="FT157" i="22"/>
  <c r="FX157" i="22"/>
  <c r="GB157" i="22"/>
  <c r="GF157" i="22"/>
  <c r="GJ157" i="22"/>
  <c r="GN157" i="22"/>
  <c r="GR157" i="22"/>
  <c r="GV157" i="22"/>
  <c r="GZ157" i="22"/>
  <c r="HD157" i="22"/>
  <c r="HH157" i="22"/>
  <c r="HL157" i="22"/>
  <c r="HP157" i="22"/>
  <c r="HT157" i="22"/>
  <c r="HX157" i="22"/>
  <c r="IB157" i="22"/>
  <c r="IF157" i="22"/>
  <c r="IJ157" i="22"/>
  <c r="IN157" i="22"/>
  <c r="IR157" i="22"/>
  <c r="IV157" i="22"/>
  <c r="IZ157" i="22"/>
  <c r="JD157" i="22"/>
  <c r="JH157" i="22"/>
  <c r="JL157" i="22"/>
  <c r="JP157" i="22"/>
  <c r="JT157" i="22"/>
  <c r="JX157" i="22"/>
  <c r="KB157" i="22"/>
  <c r="KF157" i="22"/>
  <c r="X158" i="22"/>
  <c r="AB158" i="22"/>
  <c r="AF158" i="22"/>
  <c r="AJ158" i="22"/>
  <c r="AN158" i="22"/>
  <c r="AR158" i="22"/>
  <c r="AV158" i="22"/>
  <c r="AZ158" i="22"/>
  <c r="BD158" i="22"/>
  <c r="BH158" i="22"/>
  <c r="BL158" i="22"/>
  <c r="BP158" i="22"/>
  <c r="BT158" i="22"/>
  <c r="BX158" i="22"/>
  <c r="CB158" i="22"/>
  <c r="CF158" i="22"/>
  <c r="CJ158" i="22"/>
  <c r="CN158" i="22"/>
  <c r="CR158" i="22"/>
  <c r="CV158" i="22"/>
  <c r="CZ158" i="22"/>
  <c r="DD158" i="22"/>
  <c r="DH158" i="22"/>
  <c r="DL158" i="22"/>
  <c r="DP158" i="22"/>
  <c r="DT158" i="22"/>
  <c r="DX158" i="22"/>
  <c r="EB158" i="22"/>
  <c r="EF158" i="22"/>
  <c r="EJ158" i="22"/>
  <c r="EN158" i="22"/>
  <c r="ER158" i="22"/>
  <c r="EV158" i="22"/>
  <c r="EZ158" i="22"/>
  <c r="FD158" i="22"/>
  <c r="FH158" i="22"/>
  <c r="FL158" i="22"/>
  <c r="FP158" i="22"/>
  <c r="FT158" i="22"/>
  <c r="FX158" i="22"/>
  <c r="GB158" i="22"/>
  <c r="GF158" i="22"/>
  <c r="GJ158" i="22"/>
  <c r="GN158" i="22"/>
  <c r="GR158" i="22"/>
  <c r="GV158" i="22"/>
  <c r="GZ158" i="22"/>
  <c r="HD158" i="22"/>
  <c r="HH158" i="22"/>
  <c r="HL158" i="22"/>
  <c r="HP158" i="22"/>
  <c r="HT158" i="22"/>
  <c r="HX158" i="22"/>
  <c r="IB158" i="22"/>
  <c r="IF158" i="22"/>
  <c r="IJ158" i="22"/>
  <c r="IN158" i="22"/>
  <c r="IR158" i="22"/>
  <c r="IV158" i="22"/>
  <c r="IZ158" i="22"/>
  <c r="JD158" i="22"/>
  <c r="JH158" i="22"/>
  <c r="JL158" i="22"/>
  <c r="JP158" i="22"/>
  <c r="JT158" i="22"/>
  <c r="JX158" i="22"/>
  <c r="KB158" i="22"/>
  <c r="KF158" i="22"/>
  <c r="X159" i="22"/>
  <c r="AB159" i="22"/>
  <c r="AF159" i="22"/>
  <c r="AJ159" i="22"/>
  <c r="AN159" i="22"/>
  <c r="AR159" i="22"/>
  <c r="AV159" i="22"/>
  <c r="AZ159" i="22"/>
  <c r="BD159" i="22"/>
  <c r="BH159" i="22"/>
  <c r="BL159" i="22"/>
  <c r="BP159" i="22"/>
  <c r="BT159" i="22"/>
  <c r="BX159" i="22"/>
  <c r="CB159" i="22"/>
  <c r="CF159" i="22"/>
  <c r="CJ159" i="22"/>
  <c r="CN159" i="22"/>
  <c r="CR159" i="22"/>
  <c r="CV159" i="22"/>
  <c r="CZ159" i="22"/>
  <c r="DD159" i="22"/>
  <c r="DH159" i="22"/>
  <c r="DL159" i="22"/>
  <c r="DP159" i="22"/>
  <c r="DT159" i="22"/>
  <c r="DX159" i="22"/>
  <c r="EB159" i="22"/>
  <c r="EF159" i="22"/>
  <c r="EJ159" i="22"/>
  <c r="EN159" i="22"/>
  <c r="ER159" i="22"/>
  <c r="EV159" i="22"/>
  <c r="EZ159" i="22"/>
  <c r="FD159" i="22"/>
  <c r="FH159" i="22"/>
  <c r="FL159" i="22"/>
  <c r="FP159" i="22"/>
  <c r="FT159" i="22"/>
  <c r="FX159" i="22"/>
  <c r="GB159" i="22"/>
  <c r="GF159" i="22"/>
  <c r="GJ159" i="22"/>
  <c r="GN159" i="22"/>
  <c r="GR159" i="22"/>
  <c r="GV159" i="22"/>
  <c r="GZ159" i="22"/>
  <c r="HD159" i="22"/>
  <c r="HH159" i="22"/>
  <c r="HL159" i="22"/>
  <c r="HP159" i="22"/>
  <c r="HT159" i="22"/>
  <c r="HX159" i="22"/>
  <c r="IB159" i="22"/>
  <c r="IF159" i="22"/>
  <c r="IJ159" i="22"/>
  <c r="IN159" i="22"/>
  <c r="IR159" i="22"/>
  <c r="IV159" i="22"/>
  <c r="IZ159" i="22"/>
  <c r="JD159" i="22"/>
  <c r="JH159" i="22"/>
  <c r="JL159" i="22"/>
  <c r="JP159" i="22"/>
  <c r="JT159" i="22"/>
  <c r="JX159" i="22"/>
  <c r="KB159" i="22"/>
  <c r="KF159" i="22"/>
  <c r="X160" i="22"/>
  <c r="AB160" i="22"/>
  <c r="AF160" i="22"/>
  <c r="AJ160" i="22"/>
  <c r="AN160" i="22"/>
  <c r="AR160" i="22"/>
  <c r="AV160" i="22"/>
  <c r="AZ160" i="22"/>
  <c r="BD160" i="22"/>
  <c r="BH160" i="22"/>
  <c r="BL160" i="22"/>
  <c r="BP160" i="22"/>
  <c r="BT160" i="22"/>
  <c r="BX160" i="22"/>
  <c r="CB160" i="22"/>
  <c r="CF160" i="22"/>
  <c r="CJ160" i="22"/>
  <c r="CN160" i="22"/>
  <c r="CR160" i="22"/>
  <c r="CV160" i="22"/>
  <c r="CZ160" i="22"/>
  <c r="DD160" i="22"/>
  <c r="DH160" i="22"/>
  <c r="DL160" i="22"/>
  <c r="DP160" i="22"/>
  <c r="DT160" i="22"/>
  <c r="DX160" i="22"/>
  <c r="EB160" i="22"/>
  <c r="EF160" i="22"/>
  <c r="EJ160" i="22"/>
  <c r="EN160" i="22"/>
  <c r="ER160" i="22"/>
  <c r="EV160" i="22"/>
  <c r="EZ160" i="22"/>
  <c r="FD160" i="22"/>
  <c r="FH160" i="22"/>
  <c r="FL160" i="22"/>
  <c r="FP160" i="22"/>
  <c r="FT160" i="22"/>
  <c r="FX160" i="22"/>
  <c r="GB160" i="22"/>
  <c r="GF160" i="22"/>
  <c r="GJ160" i="22"/>
  <c r="GN160" i="22"/>
  <c r="GR160" i="22"/>
  <c r="GV160" i="22"/>
  <c r="GZ160" i="22"/>
  <c r="HD160" i="22"/>
  <c r="HH160" i="22"/>
  <c r="HL160" i="22"/>
  <c r="HP160" i="22"/>
  <c r="HT160" i="22"/>
  <c r="HX160" i="22"/>
  <c r="IB160" i="22"/>
  <c r="IF160" i="22"/>
  <c r="IJ160" i="22"/>
  <c r="IN160" i="22"/>
  <c r="IR160" i="22"/>
  <c r="IV160" i="22"/>
  <c r="IZ160" i="22"/>
  <c r="JD160" i="22"/>
  <c r="JH160" i="22"/>
  <c r="JL160" i="22"/>
  <c r="JP160" i="22"/>
  <c r="JT160" i="22"/>
  <c r="JX160" i="22"/>
  <c r="KB160" i="22"/>
  <c r="KF160" i="22"/>
  <c r="X161" i="22"/>
  <c r="AB161" i="22"/>
  <c r="AF161" i="22"/>
  <c r="AJ161" i="22"/>
  <c r="AN161" i="22"/>
  <c r="AR161" i="22"/>
  <c r="AV161" i="22"/>
  <c r="AZ161" i="22"/>
  <c r="BD161" i="22"/>
  <c r="BH161" i="22"/>
  <c r="BL161" i="22"/>
  <c r="BP161" i="22"/>
  <c r="BT161" i="22"/>
  <c r="BX161" i="22"/>
  <c r="CB161" i="22"/>
  <c r="CF161" i="22"/>
  <c r="CJ161" i="22"/>
  <c r="CN161" i="22"/>
  <c r="CR161" i="22"/>
  <c r="CV161" i="22"/>
  <c r="CZ161" i="22"/>
  <c r="DD161" i="22"/>
  <c r="DH161" i="22"/>
  <c r="DL161" i="22"/>
  <c r="DP161" i="22"/>
  <c r="DT161" i="22"/>
  <c r="DX161" i="22"/>
  <c r="EB161" i="22"/>
  <c r="EF161" i="22"/>
  <c r="EJ161" i="22"/>
  <c r="EN161" i="22"/>
  <c r="ER161" i="22"/>
  <c r="EV161" i="22"/>
  <c r="EZ161" i="22"/>
  <c r="FD161" i="22"/>
  <c r="FH161" i="22"/>
  <c r="FL161" i="22"/>
  <c r="FP161" i="22"/>
  <c r="FT161" i="22"/>
  <c r="FX161" i="22"/>
  <c r="GB161" i="22"/>
  <c r="GF161" i="22"/>
  <c r="GJ161" i="22"/>
  <c r="GN161" i="22"/>
  <c r="GR161" i="22"/>
  <c r="GV161" i="22"/>
  <c r="GZ161" i="22"/>
  <c r="HD161" i="22"/>
  <c r="HH161" i="22"/>
  <c r="HL161" i="22"/>
  <c r="HP161" i="22"/>
  <c r="HT161" i="22"/>
  <c r="HX161" i="22"/>
  <c r="IB161" i="22"/>
  <c r="IF161" i="22"/>
  <c r="IJ161" i="22"/>
  <c r="IN161" i="22"/>
  <c r="IR161" i="22"/>
  <c r="IV161" i="22"/>
  <c r="IZ161" i="22"/>
  <c r="JD161" i="22"/>
  <c r="JH161" i="22"/>
  <c r="JL161" i="22"/>
  <c r="JP161" i="22"/>
  <c r="JT161" i="22"/>
  <c r="JX161" i="22"/>
  <c r="KB161" i="22"/>
  <c r="KF161" i="22"/>
  <c r="X162" i="22"/>
  <c r="AB162" i="22"/>
  <c r="AF162" i="22"/>
  <c r="AJ162" i="22"/>
  <c r="AN162" i="22"/>
  <c r="AR162" i="22"/>
  <c r="AV162" i="22"/>
  <c r="AZ162" i="22"/>
  <c r="BD162" i="22"/>
  <c r="BH162" i="22"/>
  <c r="BL162" i="22"/>
  <c r="BP162" i="22"/>
  <c r="BT162" i="22"/>
  <c r="BX162" i="22"/>
  <c r="CB162" i="22"/>
  <c r="CF162" i="22"/>
  <c r="CJ162" i="22"/>
  <c r="CN162" i="22"/>
  <c r="CR162" i="22"/>
  <c r="CV162" i="22"/>
  <c r="CZ162" i="22"/>
  <c r="DD162" i="22"/>
  <c r="DH162" i="22"/>
  <c r="DL162" i="22"/>
  <c r="DP162" i="22"/>
  <c r="DT162" i="22"/>
  <c r="DX162" i="22"/>
  <c r="EB162" i="22"/>
  <c r="EF162" i="22"/>
  <c r="EJ162" i="22"/>
  <c r="EN162" i="22"/>
  <c r="ER162" i="22"/>
  <c r="EV162" i="22"/>
  <c r="EZ162" i="22"/>
  <c r="FD162" i="22"/>
  <c r="FH162" i="22"/>
  <c r="FL162" i="22"/>
  <c r="FP162" i="22"/>
  <c r="FT162" i="22"/>
  <c r="FX162" i="22"/>
  <c r="GB162" i="22"/>
  <c r="GF162" i="22"/>
  <c r="GJ162" i="22"/>
  <c r="GN162" i="22"/>
  <c r="GR162" i="22"/>
  <c r="GV162" i="22"/>
  <c r="GZ162" i="22"/>
  <c r="HD162" i="22"/>
  <c r="HH162" i="22"/>
  <c r="HL162" i="22"/>
  <c r="HP162" i="22"/>
  <c r="HT162" i="22"/>
  <c r="HX162" i="22"/>
  <c r="IB162" i="22"/>
  <c r="IF162" i="22"/>
  <c r="IJ162" i="22"/>
  <c r="IN162" i="22"/>
  <c r="IR162" i="22"/>
  <c r="IV162" i="22"/>
  <c r="IZ162" i="22"/>
  <c r="JD162" i="22"/>
  <c r="JH162" i="22"/>
  <c r="JL162" i="22"/>
  <c r="JP162" i="22"/>
  <c r="JT162" i="22"/>
  <c r="JX162" i="22"/>
  <c r="KB162" i="22"/>
  <c r="KF162" i="22"/>
  <c r="X163" i="22"/>
  <c r="AB163" i="22"/>
  <c r="AF163" i="22"/>
  <c r="AJ163" i="22"/>
  <c r="AN163" i="22"/>
  <c r="AR163" i="22"/>
  <c r="AV163" i="22"/>
  <c r="AZ163" i="22"/>
  <c r="BD163" i="22"/>
  <c r="BH163" i="22"/>
  <c r="BL163" i="22"/>
  <c r="BP163" i="22"/>
  <c r="BT163" i="22"/>
  <c r="BX163" i="22"/>
  <c r="CB163" i="22"/>
  <c r="CF163" i="22"/>
  <c r="CJ163" i="22"/>
  <c r="CN163" i="22"/>
  <c r="CR163" i="22"/>
  <c r="CV163" i="22"/>
  <c r="CZ163" i="22"/>
  <c r="DD163" i="22"/>
  <c r="DH163" i="22"/>
  <c r="DL163" i="22"/>
  <c r="DP163" i="22"/>
  <c r="DT163" i="22"/>
  <c r="DX163" i="22"/>
  <c r="EB163" i="22"/>
  <c r="EF163" i="22"/>
  <c r="EJ163" i="22"/>
  <c r="EN163" i="22"/>
  <c r="ER163" i="22"/>
  <c r="EV163" i="22"/>
  <c r="EZ163" i="22"/>
  <c r="FD163" i="22"/>
  <c r="FH163" i="22"/>
  <c r="FL163" i="22"/>
  <c r="FP163" i="22"/>
  <c r="FT163" i="22"/>
  <c r="FX163" i="22"/>
  <c r="GB163" i="22"/>
  <c r="GF163" i="22"/>
  <c r="GJ163" i="22"/>
  <c r="GN163" i="22"/>
  <c r="GR163" i="22"/>
  <c r="GV163" i="22"/>
  <c r="GZ163" i="22"/>
  <c r="HD163" i="22"/>
  <c r="HH163" i="22"/>
  <c r="HL163" i="22"/>
  <c r="HP163" i="22"/>
  <c r="HT163" i="22"/>
  <c r="HX163" i="22"/>
  <c r="IB163" i="22"/>
  <c r="IF163" i="22"/>
  <c r="IJ163" i="22"/>
  <c r="IN163" i="22"/>
  <c r="IR163" i="22"/>
  <c r="IV163" i="22"/>
  <c r="IZ163" i="22"/>
  <c r="JD163" i="22"/>
  <c r="JH163" i="22"/>
  <c r="JL163" i="22"/>
  <c r="JP163" i="22"/>
  <c r="JT163" i="22"/>
  <c r="JX163" i="22"/>
  <c r="KB163" i="22"/>
  <c r="KF163" i="22"/>
  <c r="X164" i="22"/>
  <c r="AB164" i="22"/>
  <c r="AF164" i="22"/>
  <c r="AJ164" i="22"/>
  <c r="AN164" i="22"/>
  <c r="AR164" i="22"/>
  <c r="AV164" i="22"/>
  <c r="AZ164" i="22"/>
  <c r="BD164" i="22"/>
  <c r="BH164" i="22"/>
  <c r="BL164" i="22"/>
  <c r="BP164" i="22"/>
  <c r="BT164" i="22"/>
  <c r="BX164" i="22"/>
  <c r="CB164" i="22"/>
  <c r="CF164" i="22"/>
  <c r="CJ164" i="22"/>
  <c r="CN164" i="22"/>
  <c r="CR164" i="22"/>
  <c r="CV164" i="22"/>
  <c r="CZ164" i="22"/>
  <c r="DD164" i="22"/>
  <c r="DH164" i="22"/>
  <c r="DL164" i="22"/>
  <c r="DP164" i="22"/>
  <c r="DT164" i="22"/>
  <c r="DX164" i="22"/>
  <c r="EB164" i="22"/>
  <c r="EF164" i="22"/>
  <c r="EJ164" i="22"/>
  <c r="EN164" i="22"/>
  <c r="ER164" i="22"/>
  <c r="EV164" i="22"/>
  <c r="EZ164" i="22"/>
  <c r="FD164" i="22"/>
  <c r="FH164" i="22"/>
  <c r="FL164" i="22"/>
  <c r="FP164" i="22"/>
  <c r="FT164" i="22"/>
  <c r="FX164" i="22"/>
  <c r="GB164" i="22"/>
  <c r="GF164" i="22"/>
  <c r="GJ164" i="22"/>
  <c r="GN164" i="22"/>
  <c r="GR164" i="22"/>
  <c r="GV164" i="22"/>
  <c r="GZ164" i="22"/>
  <c r="HD164" i="22"/>
  <c r="HH164" i="22"/>
  <c r="HL164" i="22"/>
  <c r="HP164" i="22"/>
  <c r="HT164" i="22"/>
  <c r="HX164" i="22"/>
  <c r="IB164" i="22"/>
  <c r="IF164" i="22"/>
  <c r="IJ164" i="22"/>
  <c r="IN164" i="22"/>
  <c r="IR164" i="22"/>
  <c r="IV164" i="22"/>
  <c r="IZ164" i="22"/>
  <c r="JD164" i="22"/>
  <c r="JH164" i="22"/>
  <c r="JL164" i="22"/>
  <c r="JP164" i="22"/>
  <c r="JT164" i="22"/>
  <c r="JX164" i="22"/>
  <c r="KB164" i="22"/>
  <c r="KF164" i="22"/>
  <c r="X165" i="22"/>
  <c r="AB165" i="22"/>
  <c r="AF165" i="22"/>
  <c r="AJ165" i="22"/>
  <c r="AN165" i="22"/>
  <c r="AR165" i="22"/>
  <c r="AV165" i="22"/>
  <c r="AZ165" i="22"/>
  <c r="BD165" i="22"/>
  <c r="BH165" i="22"/>
  <c r="BL165" i="22"/>
  <c r="BP165" i="22"/>
  <c r="BT165" i="22"/>
  <c r="BX165" i="22"/>
  <c r="CB165" i="22"/>
  <c r="CF165" i="22"/>
  <c r="CJ165" i="22"/>
  <c r="CN165" i="22"/>
  <c r="CR165" i="22"/>
  <c r="CV165" i="22"/>
  <c r="CZ165" i="22"/>
  <c r="DD165" i="22"/>
  <c r="DH165" i="22"/>
  <c r="DL165" i="22"/>
  <c r="DP165" i="22"/>
  <c r="DT165" i="22"/>
  <c r="DX165" i="22"/>
  <c r="EB165" i="22"/>
  <c r="EF165" i="22"/>
  <c r="EJ165" i="22"/>
  <c r="EN165" i="22"/>
  <c r="ER165" i="22"/>
  <c r="EV165" i="22"/>
  <c r="EZ165" i="22"/>
  <c r="FD165" i="22"/>
  <c r="FH165" i="22"/>
  <c r="FL165" i="22"/>
  <c r="FP165" i="22"/>
  <c r="FT165" i="22"/>
  <c r="FX165" i="22"/>
  <c r="GB165" i="22"/>
  <c r="GF165" i="22"/>
  <c r="GJ165" i="22"/>
  <c r="GN165" i="22"/>
  <c r="GR165" i="22"/>
  <c r="GV165" i="22"/>
  <c r="GZ165" i="22"/>
  <c r="HD165" i="22"/>
  <c r="HH165" i="22"/>
  <c r="HL165" i="22"/>
  <c r="HP165" i="22"/>
  <c r="HT165" i="22"/>
  <c r="HX165" i="22"/>
  <c r="IB165" i="22"/>
  <c r="IF165" i="22"/>
  <c r="IJ165" i="22"/>
  <c r="IN165" i="22"/>
  <c r="IR165" i="22"/>
  <c r="IV165" i="22"/>
  <c r="IZ165" i="22"/>
  <c r="JD165" i="22"/>
  <c r="JH165" i="22"/>
  <c r="JL165" i="22"/>
  <c r="JP165" i="22"/>
  <c r="JT165" i="22"/>
  <c r="JX165" i="22"/>
  <c r="KB165" i="22"/>
  <c r="KF165" i="22"/>
  <c r="X166" i="22"/>
  <c r="AB166" i="22"/>
  <c r="AF166" i="22"/>
  <c r="AJ166" i="22"/>
  <c r="AN166" i="22"/>
  <c r="AR166" i="22"/>
  <c r="AV166" i="22"/>
  <c r="AZ166" i="22"/>
  <c r="BD166" i="22"/>
  <c r="BH166" i="22"/>
  <c r="BL166" i="22"/>
  <c r="BP166" i="22"/>
  <c r="BT166" i="22"/>
  <c r="BX166" i="22"/>
  <c r="CB166" i="22"/>
  <c r="CF166" i="22"/>
  <c r="CJ166" i="22"/>
  <c r="CN166" i="22"/>
  <c r="CR166" i="22"/>
  <c r="CV166" i="22"/>
  <c r="CZ166" i="22"/>
  <c r="DD166" i="22"/>
  <c r="DH166" i="22"/>
  <c r="DL166" i="22"/>
  <c r="DP166" i="22"/>
  <c r="DT166" i="22"/>
  <c r="DX166" i="22"/>
  <c r="EB166" i="22"/>
  <c r="EF166" i="22"/>
  <c r="EJ166" i="22"/>
  <c r="EN166" i="22"/>
  <c r="ER166" i="22"/>
  <c r="EV166" i="22"/>
  <c r="EZ166" i="22"/>
  <c r="FD166" i="22"/>
  <c r="FH166" i="22"/>
  <c r="FL166" i="22"/>
  <c r="FP166" i="22"/>
  <c r="FT166" i="22"/>
  <c r="FX166" i="22"/>
  <c r="GB166" i="22"/>
  <c r="GF166" i="22"/>
  <c r="GJ166" i="22"/>
  <c r="GN166" i="22"/>
  <c r="GR166" i="22"/>
  <c r="GV166" i="22"/>
  <c r="GZ166" i="22"/>
  <c r="HD166" i="22"/>
  <c r="HH166" i="22"/>
  <c r="HL166" i="22"/>
  <c r="HP166" i="22"/>
  <c r="HT166" i="22"/>
  <c r="HX166" i="22"/>
  <c r="IB166" i="22"/>
  <c r="IF166" i="22"/>
  <c r="IJ166" i="22"/>
  <c r="IN166" i="22"/>
  <c r="IR166" i="22"/>
  <c r="IV166" i="22"/>
  <c r="IZ166" i="22"/>
  <c r="JD166" i="22"/>
  <c r="JH166" i="22"/>
  <c r="JL166" i="22"/>
  <c r="JP166" i="22"/>
  <c r="JT166" i="22"/>
  <c r="JX166" i="22"/>
  <c r="KB166" i="22"/>
  <c r="KF166" i="22"/>
  <c r="X167" i="22"/>
  <c r="AB167" i="22"/>
  <c r="AF167" i="22"/>
  <c r="AJ167" i="22"/>
  <c r="AN167" i="22"/>
  <c r="AR167" i="22"/>
  <c r="AV167" i="22"/>
  <c r="AZ167" i="22"/>
  <c r="BD167" i="22"/>
  <c r="BH167" i="22"/>
  <c r="BL167" i="22"/>
  <c r="BP167" i="22"/>
  <c r="BT167" i="22"/>
  <c r="BX167" i="22"/>
  <c r="CB167" i="22"/>
  <c r="CF167" i="22"/>
  <c r="CJ167" i="22"/>
  <c r="CN167" i="22"/>
  <c r="CR167" i="22"/>
  <c r="CV167" i="22"/>
  <c r="CZ167" i="22"/>
  <c r="DD167" i="22"/>
  <c r="DH167" i="22"/>
  <c r="DL167" i="22"/>
  <c r="DP167" i="22"/>
  <c r="DT167" i="22"/>
  <c r="DX167" i="22"/>
  <c r="EB167" i="22"/>
  <c r="EF167" i="22"/>
  <c r="EJ167" i="22"/>
  <c r="EN167" i="22"/>
  <c r="ER167" i="22"/>
  <c r="EV167" i="22"/>
  <c r="EZ167" i="22"/>
  <c r="FD167" i="22"/>
  <c r="FH167" i="22"/>
  <c r="FL167" i="22"/>
  <c r="FP167" i="22"/>
  <c r="FT167" i="22"/>
  <c r="FX167" i="22"/>
  <c r="GB167" i="22"/>
  <c r="GF167" i="22"/>
  <c r="GJ167" i="22"/>
  <c r="GN167" i="22"/>
  <c r="GR167" i="22"/>
  <c r="GV167" i="22"/>
  <c r="GZ167" i="22"/>
  <c r="HD167" i="22"/>
  <c r="HH167" i="22"/>
  <c r="HL167" i="22"/>
  <c r="HP167" i="22"/>
  <c r="HT167" i="22"/>
  <c r="HX167" i="22"/>
  <c r="IB167" i="22"/>
  <c r="IF167" i="22"/>
  <c r="IJ167" i="22"/>
  <c r="IN167" i="22"/>
  <c r="IR167" i="22"/>
  <c r="IV167" i="22"/>
  <c r="IZ167" i="22"/>
  <c r="JD167" i="22"/>
  <c r="JH167" i="22"/>
  <c r="JL167" i="22"/>
  <c r="JP167" i="22"/>
  <c r="JT167" i="22"/>
  <c r="JX167" i="22"/>
  <c r="KB167" i="22"/>
  <c r="KF167" i="22"/>
  <c r="X168" i="22"/>
  <c r="AB168" i="22"/>
  <c r="AF168" i="22"/>
  <c r="AJ168" i="22"/>
  <c r="AN168" i="22"/>
  <c r="AR168" i="22"/>
  <c r="AV168" i="22"/>
  <c r="AZ168" i="22"/>
  <c r="BD168" i="22"/>
  <c r="BH168" i="22"/>
  <c r="BL168" i="22"/>
  <c r="BP168" i="22"/>
  <c r="BT168" i="22"/>
  <c r="BX168" i="22"/>
  <c r="CB168" i="22"/>
  <c r="CF168" i="22"/>
  <c r="CJ168" i="22"/>
  <c r="CN168" i="22"/>
  <c r="CR168" i="22"/>
  <c r="CV168" i="22"/>
  <c r="CZ168" i="22"/>
  <c r="DD168" i="22"/>
  <c r="DH168" i="22"/>
  <c r="DL168" i="22"/>
  <c r="DP168" i="22"/>
  <c r="DT168" i="22"/>
  <c r="DX168" i="22"/>
  <c r="EB168" i="22"/>
  <c r="EF168" i="22"/>
  <c r="EJ168" i="22"/>
  <c r="EN168" i="22"/>
  <c r="ER168" i="22"/>
  <c r="EV168" i="22"/>
  <c r="EZ168" i="22"/>
  <c r="FD168" i="22"/>
  <c r="FH168" i="22"/>
  <c r="FL168" i="22"/>
  <c r="FP168" i="22"/>
  <c r="FT168" i="22"/>
  <c r="FX168" i="22"/>
  <c r="GB168" i="22"/>
  <c r="GF168" i="22"/>
  <c r="GJ168" i="22"/>
  <c r="GN168" i="22"/>
  <c r="GR168" i="22"/>
  <c r="GV168" i="22"/>
  <c r="GZ168" i="22"/>
  <c r="HD168" i="22"/>
  <c r="HH168" i="22"/>
  <c r="HL168" i="22"/>
  <c r="HP168" i="22"/>
  <c r="HT168" i="22"/>
  <c r="HX168" i="22"/>
  <c r="IB168" i="22"/>
  <c r="IF168" i="22"/>
  <c r="IJ168" i="22"/>
  <c r="IN168" i="22"/>
  <c r="IR168" i="22"/>
  <c r="IV168" i="22"/>
  <c r="IZ168" i="22"/>
  <c r="JD168" i="22"/>
  <c r="JH168" i="22"/>
  <c r="JL168" i="22"/>
  <c r="JP168" i="22"/>
  <c r="JT168" i="22"/>
  <c r="JX168" i="22"/>
  <c r="KB168" i="22"/>
  <c r="KF168" i="22"/>
  <c r="X169" i="22"/>
  <c r="AB169" i="22"/>
  <c r="AF169" i="22"/>
  <c r="AJ169" i="22"/>
  <c r="AN169" i="22"/>
  <c r="AR169" i="22"/>
  <c r="AV169" i="22"/>
  <c r="AZ169" i="22"/>
  <c r="BD169" i="22"/>
  <c r="BH169" i="22"/>
  <c r="BL169" i="22"/>
  <c r="BP169" i="22"/>
  <c r="BT169" i="22"/>
  <c r="BX169" i="22"/>
  <c r="CB169" i="22"/>
  <c r="CF169" i="22"/>
  <c r="CJ169" i="22"/>
  <c r="CN169" i="22"/>
  <c r="CR169" i="22"/>
  <c r="CV169" i="22"/>
  <c r="CZ169" i="22"/>
  <c r="DD169" i="22"/>
  <c r="DH169" i="22"/>
  <c r="DL169" i="22"/>
  <c r="DP169" i="22"/>
  <c r="DT169" i="22"/>
  <c r="DX169" i="22"/>
  <c r="EB169" i="22"/>
  <c r="EF169" i="22"/>
  <c r="EJ169" i="22"/>
  <c r="EN169" i="22"/>
  <c r="ER169" i="22"/>
  <c r="EV169" i="22"/>
  <c r="EZ169" i="22"/>
  <c r="FD169" i="22"/>
  <c r="FH169" i="22"/>
  <c r="FL169" i="22"/>
  <c r="FP169" i="22"/>
  <c r="FT169" i="22"/>
  <c r="FX169" i="22"/>
  <c r="GB169" i="22"/>
  <c r="GF169" i="22"/>
  <c r="GJ169" i="22"/>
  <c r="GN169" i="22"/>
  <c r="GR169" i="22"/>
  <c r="GV169" i="22"/>
  <c r="GZ169" i="22"/>
  <c r="HD169" i="22"/>
  <c r="HH169" i="22"/>
  <c r="HL169" i="22"/>
  <c r="HP169" i="22"/>
  <c r="HT169" i="22"/>
  <c r="HX169" i="22"/>
  <c r="IB169" i="22"/>
  <c r="IF169" i="22"/>
  <c r="IJ169" i="22"/>
  <c r="IN169" i="22"/>
  <c r="IR169" i="22"/>
  <c r="IV169" i="22"/>
  <c r="IZ169" i="22"/>
  <c r="JD169" i="22"/>
  <c r="JH169" i="22"/>
  <c r="JL169" i="22"/>
  <c r="JP169" i="22"/>
  <c r="JT169" i="22"/>
  <c r="JX169" i="22"/>
  <c r="KB169" i="22"/>
  <c r="KF169" i="22"/>
  <c r="X170" i="22"/>
  <c r="AB170" i="22"/>
  <c r="AF170" i="22"/>
  <c r="AJ170" i="22"/>
  <c r="AN170" i="22"/>
  <c r="AR170" i="22"/>
  <c r="AV170" i="22"/>
  <c r="AZ170" i="22"/>
  <c r="BD170" i="22"/>
  <c r="BH170" i="22"/>
  <c r="BL170" i="22"/>
  <c r="BP170" i="22"/>
  <c r="BT170" i="22"/>
  <c r="BX170" i="22"/>
  <c r="CB170" i="22"/>
  <c r="CF170" i="22"/>
  <c r="CJ170" i="22"/>
  <c r="CN170" i="22"/>
  <c r="CR170" i="22"/>
  <c r="CV170" i="22"/>
  <c r="CZ170" i="22"/>
  <c r="DD170" i="22"/>
  <c r="DH170" i="22"/>
  <c r="DL170" i="22"/>
  <c r="DP170" i="22"/>
  <c r="DT170" i="22"/>
  <c r="DX170" i="22"/>
  <c r="EB170" i="22"/>
  <c r="EF170" i="22"/>
  <c r="EJ170" i="22"/>
  <c r="EN170" i="22"/>
  <c r="ER170" i="22"/>
  <c r="EV170" i="22"/>
  <c r="EZ170" i="22"/>
  <c r="FD170" i="22"/>
  <c r="FH170" i="22"/>
  <c r="FL170" i="22"/>
  <c r="FP170" i="22"/>
  <c r="FT170" i="22"/>
  <c r="FX170" i="22"/>
  <c r="GB170" i="22"/>
  <c r="GF170" i="22"/>
  <c r="GJ170" i="22"/>
  <c r="GN170" i="22"/>
  <c r="GR170" i="22"/>
  <c r="GV170" i="22"/>
  <c r="GZ170" i="22"/>
  <c r="HD170" i="22"/>
  <c r="HH170" i="22"/>
  <c r="HL170" i="22"/>
  <c r="HP170" i="22"/>
  <c r="HT170" i="22"/>
  <c r="HX170" i="22"/>
  <c r="IB170" i="22"/>
  <c r="IF170" i="22"/>
  <c r="IJ170" i="22"/>
  <c r="IN170" i="22"/>
  <c r="IR170" i="22"/>
  <c r="IV170" i="22"/>
  <c r="IZ170" i="22"/>
  <c r="JD170" i="22"/>
  <c r="JH170" i="22"/>
  <c r="JL170" i="22"/>
  <c r="JP170" i="22"/>
  <c r="JT170" i="22"/>
  <c r="JX170" i="22"/>
  <c r="KB170" i="22"/>
  <c r="KF170" i="22"/>
  <c r="X171" i="22"/>
  <c r="AB171" i="22"/>
  <c r="AF171" i="22"/>
  <c r="AJ171" i="22"/>
  <c r="AN171" i="22"/>
  <c r="AR171" i="22"/>
  <c r="AV171" i="22"/>
  <c r="AZ171" i="22"/>
  <c r="BD171" i="22"/>
  <c r="BH171" i="22"/>
  <c r="BL171" i="22"/>
  <c r="BP171" i="22"/>
  <c r="BT171" i="22"/>
  <c r="BX171" i="22"/>
  <c r="CB171" i="22"/>
  <c r="CF171" i="22"/>
  <c r="CJ171" i="22"/>
  <c r="CN171" i="22"/>
  <c r="CR171" i="22"/>
  <c r="CV171" i="22"/>
  <c r="CZ171" i="22"/>
  <c r="DD171" i="22"/>
  <c r="DH171" i="22"/>
  <c r="DL171" i="22"/>
  <c r="DP171" i="22"/>
  <c r="DT171" i="22"/>
  <c r="DX171" i="22"/>
  <c r="EB171" i="22"/>
  <c r="EF171" i="22"/>
  <c r="EJ171" i="22"/>
  <c r="EN171" i="22"/>
  <c r="ER171" i="22"/>
  <c r="EV171" i="22"/>
  <c r="EZ171" i="22"/>
  <c r="FD171" i="22"/>
  <c r="FH171" i="22"/>
  <c r="FL171" i="22"/>
  <c r="FP171" i="22"/>
  <c r="FT171" i="22"/>
  <c r="FX171" i="22"/>
  <c r="GB171" i="22"/>
  <c r="GF171" i="22"/>
  <c r="GJ171" i="22"/>
  <c r="GN171" i="22"/>
  <c r="GR171" i="22"/>
  <c r="GV171" i="22"/>
  <c r="GZ171" i="22"/>
  <c r="HD171" i="22"/>
  <c r="HH171" i="22"/>
  <c r="HL171" i="22"/>
  <c r="HP171" i="22"/>
  <c r="HT171" i="22"/>
  <c r="HX171" i="22"/>
  <c r="IB171" i="22"/>
  <c r="IF171" i="22"/>
  <c r="IJ171" i="22"/>
  <c r="IN171" i="22"/>
  <c r="IR171" i="22"/>
  <c r="IV171" i="22"/>
  <c r="IZ171" i="22"/>
  <c r="JD171" i="22"/>
  <c r="JH171" i="22"/>
  <c r="JL171" i="22"/>
  <c r="JP171" i="22"/>
  <c r="JT171" i="22"/>
  <c r="JX171" i="22"/>
  <c r="KB171" i="22"/>
  <c r="KF171" i="22"/>
  <c r="X172" i="22"/>
  <c r="AB172" i="22"/>
  <c r="AF172" i="22"/>
  <c r="AJ172" i="22"/>
  <c r="AN172" i="22"/>
  <c r="AR172" i="22"/>
  <c r="AV172" i="22"/>
  <c r="AZ172" i="22"/>
  <c r="BD172" i="22"/>
  <c r="BH172" i="22"/>
  <c r="BL172" i="22"/>
  <c r="BP172" i="22"/>
  <c r="BT172" i="22"/>
  <c r="BX172" i="22"/>
  <c r="CB172" i="22"/>
  <c r="CF172" i="22"/>
  <c r="CJ172" i="22"/>
  <c r="CN172" i="22"/>
  <c r="CR172" i="22"/>
  <c r="CV172" i="22"/>
  <c r="CZ172" i="22"/>
  <c r="DD172" i="22"/>
  <c r="DH172" i="22"/>
  <c r="DL172" i="22"/>
  <c r="DP172" i="22"/>
  <c r="DT172" i="22"/>
  <c r="DX172" i="22"/>
  <c r="EB172" i="22"/>
  <c r="EF172" i="22"/>
  <c r="EJ172" i="22"/>
  <c r="EN172" i="22"/>
  <c r="ER172" i="22"/>
  <c r="EV172" i="22"/>
  <c r="EZ172" i="22"/>
  <c r="FD172" i="22"/>
  <c r="FH172" i="22"/>
  <c r="FL172" i="22"/>
  <c r="FP172" i="22"/>
  <c r="FT172" i="22"/>
  <c r="FX172" i="22"/>
  <c r="GB172" i="22"/>
  <c r="GF172" i="22"/>
  <c r="GJ172" i="22"/>
  <c r="GN172" i="22"/>
  <c r="GR172" i="22"/>
  <c r="GV172" i="22"/>
  <c r="GZ172" i="22"/>
  <c r="HD172" i="22"/>
  <c r="HH172" i="22"/>
  <c r="HL172" i="22"/>
  <c r="HP172" i="22"/>
  <c r="HT172" i="22"/>
  <c r="HX172" i="22"/>
  <c r="IB172" i="22"/>
  <c r="IF172" i="22"/>
  <c r="IJ172" i="22"/>
  <c r="IN172" i="22"/>
  <c r="IR172" i="22"/>
  <c r="IV172" i="22"/>
  <c r="IZ172" i="22"/>
  <c r="JD172" i="22"/>
  <c r="JH172" i="22"/>
  <c r="JL172" i="22"/>
  <c r="JP172" i="22"/>
  <c r="JT172" i="22"/>
  <c r="JX172" i="22"/>
  <c r="KB172" i="22"/>
  <c r="KF172" i="22"/>
  <c r="X173" i="22"/>
  <c r="AB173" i="22"/>
  <c r="AF173" i="22"/>
  <c r="AJ173" i="22"/>
  <c r="AN173" i="22"/>
  <c r="AR173" i="22"/>
  <c r="AV173" i="22"/>
  <c r="AZ173" i="22"/>
  <c r="BD173" i="22"/>
  <c r="BH173" i="22"/>
  <c r="BL173" i="22"/>
  <c r="BP173" i="22"/>
  <c r="BT173" i="22"/>
  <c r="BX173" i="22"/>
  <c r="CB173" i="22"/>
  <c r="CF173" i="22"/>
  <c r="CJ173" i="22"/>
  <c r="CN173" i="22"/>
  <c r="CR173" i="22"/>
  <c r="CV173" i="22"/>
  <c r="CZ173" i="22"/>
  <c r="DD173" i="22"/>
  <c r="DH173" i="22"/>
  <c r="DL173" i="22"/>
  <c r="DP173" i="22"/>
  <c r="DT173" i="22"/>
  <c r="DX173" i="22"/>
  <c r="EB173" i="22"/>
  <c r="EF173" i="22"/>
  <c r="EJ173" i="22"/>
  <c r="EN173" i="22"/>
  <c r="ER173" i="22"/>
  <c r="EV173" i="22"/>
  <c r="EZ173" i="22"/>
  <c r="FD173" i="22"/>
  <c r="FH173" i="22"/>
  <c r="FL173" i="22"/>
  <c r="FP173" i="22"/>
  <c r="FT173" i="22"/>
  <c r="FX173" i="22"/>
  <c r="GB173" i="22"/>
  <c r="GF173" i="22"/>
  <c r="GJ173" i="22"/>
  <c r="GN173" i="22"/>
  <c r="GR173" i="22"/>
  <c r="GV173" i="22"/>
  <c r="GZ173" i="22"/>
  <c r="HD173" i="22"/>
  <c r="HH173" i="22"/>
  <c r="HL173" i="22"/>
  <c r="HP173" i="22"/>
  <c r="HT173" i="22"/>
  <c r="HX173" i="22"/>
  <c r="IB173" i="22"/>
  <c r="IF173" i="22"/>
  <c r="IJ173" i="22"/>
  <c r="IN173" i="22"/>
  <c r="IR173" i="22"/>
  <c r="IV173" i="22"/>
  <c r="IZ173" i="22"/>
  <c r="JD173" i="22"/>
  <c r="JH173" i="22"/>
  <c r="JL173" i="22"/>
  <c r="JP173" i="22"/>
  <c r="JT173" i="22"/>
  <c r="JX173" i="22"/>
  <c r="KB173" i="22"/>
  <c r="KF173" i="22"/>
  <c r="AK3" i="22"/>
  <c r="AI3" i="22"/>
  <c r="M68" i="22"/>
  <c r="AE8" i="22"/>
  <c r="AB72" i="22"/>
  <c r="AB73" i="22"/>
  <c r="AB75" i="22"/>
  <c r="AB76" i="22"/>
  <c r="AB74" i="22"/>
  <c r="T13" i="22"/>
  <c r="Q13" i="22"/>
  <c r="T12" i="22"/>
  <c r="Q12" i="22"/>
  <c r="T11" i="22"/>
  <c r="Q11" i="22"/>
  <c r="T10" i="22"/>
  <c r="Q10" i="22"/>
  <c r="H27" i="36"/>
  <c r="F28" i="36"/>
  <c r="J17" i="36"/>
  <c r="DX16" i="36"/>
  <c r="CZ80" i="36"/>
  <c r="FD84" i="36"/>
  <c r="FL78" i="36"/>
  <c r="FD85" i="36"/>
  <c r="FD82" i="36"/>
  <c r="DT57" i="36"/>
  <c r="DX54" i="36"/>
  <c r="DX40" i="36"/>
  <c r="DT46" i="36"/>
  <c r="DT30" i="36"/>
  <c r="DP37" i="36"/>
  <c r="P186" i="22"/>
  <c r="AX8" i="36"/>
  <c r="BB8" i="36"/>
  <c r="BF8" i="36"/>
  <c r="BJ8" i="36"/>
  <c r="BN8" i="36"/>
  <c r="BR8" i="36"/>
  <c r="M187" i="22"/>
  <c r="M179" i="22"/>
  <c r="Q179" i="22"/>
  <c r="AV180" i="22"/>
  <c r="AZ180" i="22"/>
  <c r="BD180" i="22"/>
  <c r="BH180" i="22"/>
  <c r="BL180" i="22"/>
  <c r="BP180" i="22"/>
  <c r="BT180" i="22"/>
  <c r="BX180" i="22"/>
  <c r="CB180" i="22"/>
  <c r="CF180" i="22"/>
  <c r="CJ180" i="22"/>
  <c r="CN180" i="22"/>
  <c r="CR180" i="22"/>
  <c r="CV180" i="22"/>
  <c r="CZ180" i="22"/>
  <c r="DD180" i="22"/>
  <c r="DH180" i="22"/>
  <c r="DL180" i="22"/>
  <c r="DP180" i="22"/>
  <c r="DT180" i="22"/>
  <c r="DX180" i="22"/>
  <c r="EB180" i="22"/>
  <c r="EF180" i="22"/>
  <c r="EJ180" i="22"/>
  <c r="M180" i="22"/>
  <c r="Q180" i="22"/>
  <c r="P189" i="22"/>
  <c r="M189" i="22"/>
  <c r="L63" i="36"/>
  <c r="L76" i="36"/>
  <c r="L47" i="36"/>
  <c r="L55" i="36"/>
  <c r="L17" i="36"/>
  <c r="EY84" i="36"/>
  <c r="FC84" i="36"/>
  <c r="FG84" i="36"/>
  <c r="FK84" i="36"/>
  <c r="FO84" i="36"/>
  <c r="FS84" i="36"/>
  <c r="FW84" i="36"/>
  <c r="GA84" i="36"/>
  <c r="GE84" i="36"/>
  <c r="GI84" i="36"/>
  <c r="GM84" i="36"/>
  <c r="GQ84" i="36"/>
  <c r="EY83" i="36"/>
  <c r="FC83" i="36"/>
  <c r="FG83" i="36"/>
  <c r="FK83" i="36"/>
  <c r="FO83" i="36"/>
  <c r="FS83" i="36"/>
  <c r="FW83" i="36"/>
  <c r="GA83" i="36"/>
  <c r="GE83" i="36"/>
  <c r="GI83" i="36"/>
  <c r="GM83" i="36"/>
  <c r="GQ83" i="36"/>
  <c r="DC27" i="36"/>
  <c r="DG27" i="36"/>
  <c r="DK27" i="36"/>
  <c r="DO27" i="36"/>
  <c r="DS27" i="36"/>
  <c r="DW27" i="36"/>
  <c r="EA27" i="36"/>
  <c r="EE27" i="36"/>
  <c r="EI27" i="36"/>
  <c r="EM27" i="36"/>
  <c r="EQ27" i="36"/>
  <c r="EU27" i="36"/>
  <c r="DC54" i="36"/>
  <c r="DG54" i="36"/>
  <c r="DK54" i="36"/>
  <c r="DO54" i="36"/>
  <c r="DS54" i="36"/>
  <c r="DW54" i="36"/>
  <c r="EA54" i="36"/>
  <c r="EE54" i="36"/>
  <c r="EI54" i="36"/>
  <c r="EM54" i="36"/>
  <c r="EQ54" i="36"/>
  <c r="EU54" i="36"/>
  <c r="S46" i="35"/>
  <c r="W46" i="35"/>
  <c r="AA46" i="35"/>
  <c r="AE46" i="35"/>
  <c r="AI46" i="35"/>
  <c r="AM46" i="35"/>
  <c r="AQ46" i="35"/>
  <c r="AU46" i="35"/>
  <c r="AY46" i="35"/>
  <c r="BG46" i="35"/>
  <c r="BC46" i="35"/>
  <c r="S47" i="35"/>
  <c r="W47" i="35"/>
  <c r="AA47" i="35"/>
  <c r="AE47" i="35"/>
  <c r="AI47" i="35"/>
  <c r="AM47" i="35"/>
  <c r="AQ47" i="35"/>
  <c r="AU47" i="35"/>
  <c r="AY47" i="35"/>
  <c r="BG47" i="35"/>
  <c r="BC47" i="35"/>
  <c r="S48" i="35"/>
  <c r="W48" i="35"/>
  <c r="AA48" i="35"/>
  <c r="AE48" i="35"/>
  <c r="AI48" i="35"/>
  <c r="AM48" i="35"/>
  <c r="AQ48" i="35"/>
  <c r="AU48" i="35"/>
  <c r="AY48" i="35"/>
  <c r="BG48" i="35"/>
  <c r="BC48" i="35"/>
  <c r="S49" i="35"/>
  <c r="W49" i="35"/>
  <c r="AA49" i="35"/>
  <c r="AE49" i="35"/>
  <c r="AI49" i="35"/>
  <c r="AM49" i="35"/>
  <c r="AQ49" i="35"/>
  <c r="AU49" i="35"/>
  <c r="AY49" i="35"/>
  <c r="BG49" i="35"/>
  <c r="BK49" i="35"/>
  <c r="BC49" i="35"/>
  <c r="S50" i="35"/>
  <c r="W50" i="35"/>
  <c r="AA50" i="35"/>
  <c r="AE50" i="35"/>
  <c r="AI50" i="35"/>
  <c r="AM50" i="35"/>
  <c r="AQ50" i="35"/>
  <c r="AU50" i="35"/>
  <c r="AY50" i="35"/>
  <c r="BG50" i="35"/>
  <c r="BC50" i="35"/>
  <c r="S37" i="35"/>
  <c r="W37" i="35"/>
  <c r="AA37" i="35"/>
  <c r="AE37" i="35"/>
  <c r="AI37" i="35"/>
  <c r="AM37" i="35"/>
  <c r="AQ37" i="35"/>
  <c r="AU37" i="35"/>
  <c r="AY37" i="35"/>
  <c r="BG37" i="35"/>
  <c r="BC37" i="35"/>
  <c r="S38" i="35"/>
  <c r="W38" i="35"/>
  <c r="AA38" i="35"/>
  <c r="AE38" i="35"/>
  <c r="AI38" i="35"/>
  <c r="AM38" i="35"/>
  <c r="AQ38" i="35"/>
  <c r="AU38" i="35"/>
  <c r="AY38" i="35"/>
  <c r="BG38" i="35"/>
  <c r="BK38" i="35"/>
  <c r="BC38" i="35"/>
  <c r="S39" i="35"/>
  <c r="W39" i="35"/>
  <c r="AA39" i="35"/>
  <c r="AE39" i="35"/>
  <c r="AI39" i="35"/>
  <c r="AM39" i="35"/>
  <c r="AQ39" i="35"/>
  <c r="AU39" i="35"/>
  <c r="AY39" i="35"/>
  <c r="BG39" i="35"/>
  <c r="BC39" i="35"/>
  <c r="S40" i="35"/>
  <c r="W40" i="35"/>
  <c r="AA40" i="35"/>
  <c r="AE40" i="35"/>
  <c r="AI40" i="35"/>
  <c r="AM40" i="35"/>
  <c r="AQ40" i="35"/>
  <c r="AU40" i="35"/>
  <c r="AY40" i="35"/>
  <c r="BG40" i="35"/>
  <c r="BC40" i="35"/>
  <c r="S41" i="35"/>
  <c r="W41" i="35"/>
  <c r="AA41" i="35"/>
  <c r="AE41" i="35"/>
  <c r="AI41" i="35"/>
  <c r="AM41" i="35"/>
  <c r="AQ41" i="35"/>
  <c r="AU41" i="35"/>
  <c r="AY41" i="35"/>
  <c r="BG41" i="35"/>
  <c r="BC41" i="35"/>
  <c r="S28" i="35"/>
  <c r="W28" i="35"/>
  <c r="AA28" i="35"/>
  <c r="AE28" i="35"/>
  <c r="AI28" i="35"/>
  <c r="AM28" i="35"/>
  <c r="AQ28" i="35"/>
  <c r="AU28" i="35"/>
  <c r="AY28" i="35"/>
  <c r="BG28" i="35"/>
  <c r="BC28" i="35"/>
  <c r="S29" i="35"/>
  <c r="W29" i="35"/>
  <c r="AA29" i="35"/>
  <c r="AE29" i="35"/>
  <c r="AI29" i="35"/>
  <c r="AM29" i="35"/>
  <c r="AQ29" i="35"/>
  <c r="AU29" i="35"/>
  <c r="AY29" i="35"/>
  <c r="BG29" i="35"/>
  <c r="BC29" i="35"/>
  <c r="S30" i="35"/>
  <c r="W30" i="35"/>
  <c r="AA30" i="35"/>
  <c r="AE30" i="35"/>
  <c r="AI30" i="35"/>
  <c r="AM30" i="35"/>
  <c r="AQ30" i="35"/>
  <c r="AU30" i="35"/>
  <c r="AY30" i="35"/>
  <c r="BG30" i="35"/>
  <c r="BC30" i="35"/>
  <c r="S31" i="35"/>
  <c r="W31" i="35"/>
  <c r="AA31" i="35"/>
  <c r="AE31" i="35"/>
  <c r="AI31" i="35"/>
  <c r="AM31" i="35"/>
  <c r="AQ31" i="35"/>
  <c r="AU31" i="35"/>
  <c r="AY31" i="35"/>
  <c r="BG31" i="35"/>
  <c r="BC31" i="35"/>
  <c r="S32" i="35"/>
  <c r="W32" i="35"/>
  <c r="AA32" i="35"/>
  <c r="AE32" i="35"/>
  <c r="AI32" i="35"/>
  <c r="AM32" i="35"/>
  <c r="AQ32" i="35"/>
  <c r="AU32" i="35"/>
  <c r="AY32" i="35"/>
  <c r="BG32" i="35"/>
  <c r="BK32" i="35"/>
  <c r="BC32" i="35"/>
  <c r="S19" i="35"/>
  <c r="W19" i="35"/>
  <c r="AA19" i="35"/>
  <c r="AE19" i="35"/>
  <c r="AI19" i="35"/>
  <c r="AM19" i="35"/>
  <c r="AQ19" i="35"/>
  <c r="AU19" i="35"/>
  <c r="AY19" i="35"/>
  <c r="BG19" i="35"/>
  <c r="BC19" i="35"/>
  <c r="S20" i="35"/>
  <c r="W20" i="35"/>
  <c r="AA20" i="35"/>
  <c r="AE20" i="35"/>
  <c r="AI20" i="35"/>
  <c r="AM20" i="35"/>
  <c r="AQ20" i="35"/>
  <c r="AU20" i="35"/>
  <c r="AY20" i="35"/>
  <c r="BG20" i="35"/>
  <c r="BK20" i="35"/>
  <c r="BC20" i="35"/>
  <c r="S21" i="35"/>
  <c r="W21" i="35"/>
  <c r="AA21" i="35"/>
  <c r="AE21" i="35"/>
  <c r="AI21" i="35"/>
  <c r="AM21" i="35"/>
  <c r="AQ21" i="35"/>
  <c r="AU21" i="35"/>
  <c r="AY21" i="35"/>
  <c r="BG21" i="35"/>
  <c r="BC21" i="35"/>
  <c r="S22" i="35"/>
  <c r="W22" i="35"/>
  <c r="AA22" i="35"/>
  <c r="AE22" i="35"/>
  <c r="AI22" i="35"/>
  <c r="AM22" i="35"/>
  <c r="AQ22" i="35"/>
  <c r="AU22" i="35"/>
  <c r="AY22" i="35"/>
  <c r="BG22" i="35"/>
  <c r="BC22" i="35"/>
  <c r="S23" i="35"/>
  <c r="W23" i="35"/>
  <c r="AA23" i="35"/>
  <c r="AE23" i="35"/>
  <c r="AI23" i="35"/>
  <c r="AM23" i="35"/>
  <c r="AQ23" i="35"/>
  <c r="AU23" i="35"/>
  <c r="AY23" i="35"/>
  <c r="BG23" i="35"/>
  <c r="BC23" i="35"/>
  <c r="S14" i="35"/>
  <c r="W14" i="35"/>
  <c r="AA14" i="35"/>
  <c r="AE14" i="35"/>
  <c r="AI14" i="35"/>
  <c r="AM14" i="35"/>
  <c r="AQ14" i="35"/>
  <c r="S13" i="35"/>
  <c r="W13" i="35"/>
  <c r="AA13" i="35"/>
  <c r="AE13" i="35"/>
  <c r="AI13" i="35"/>
  <c r="AM13" i="35"/>
  <c r="AQ13" i="35"/>
  <c r="S12" i="35"/>
  <c r="W12" i="35"/>
  <c r="AA12" i="35"/>
  <c r="AE12" i="35"/>
  <c r="AI12" i="35"/>
  <c r="AM12" i="35"/>
  <c r="AQ12" i="35"/>
  <c r="S11" i="35"/>
  <c r="W11" i="35"/>
  <c r="AA11" i="35"/>
  <c r="AE11" i="35"/>
  <c r="AI11" i="35"/>
  <c r="AM11" i="35"/>
  <c r="AQ11" i="35"/>
  <c r="S10" i="35"/>
  <c r="W10" i="35"/>
  <c r="AA10" i="35"/>
  <c r="AE10" i="35"/>
  <c r="AI10" i="35"/>
  <c r="AM10" i="35"/>
  <c r="AQ10" i="35"/>
  <c r="AU14" i="35"/>
  <c r="AU13" i="35"/>
  <c r="AU12" i="35"/>
  <c r="AU11" i="35"/>
  <c r="AU10" i="35"/>
  <c r="L15" i="35"/>
  <c r="N15" i="35"/>
  <c r="R10" i="35"/>
  <c r="P10" i="35"/>
  <c r="H54" i="35"/>
  <c r="H56" i="35"/>
  <c r="R11" i="35"/>
  <c r="P11" i="35"/>
  <c r="R12" i="35"/>
  <c r="P12" i="35"/>
  <c r="R13" i="35"/>
  <c r="P13" i="35"/>
  <c r="R14" i="35"/>
  <c r="P14" i="35"/>
  <c r="L24" i="35"/>
  <c r="N24" i="35"/>
  <c r="R19" i="35"/>
  <c r="P19" i="35"/>
  <c r="BK19" i="35"/>
  <c r="R20" i="35"/>
  <c r="P20" i="35"/>
  <c r="R21" i="35"/>
  <c r="P21" i="35"/>
  <c r="BK21" i="35"/>
  <c r="R22" i="35"/>
  <c r="P22" i="35"/>
  <c r="BK22" i="35"/>
  <c r="R23" i="35"/>
  <c r="P23" i="35"/>
  <c r="BK23" i="35"/>
  <c r="L33" i="35"/>
  <c r="N33" i="35"/>
  <c r="R28" i="35"/>
  <c r="P28" i="35"/>
  <c r="BK28" i="35"/>
  <c r="R29" i="35"/>
  <c r="P29" i="35"/>
  <c r="BK29" i="35"/>
  <c r="R30" i="35"/>
  <c r="P30" i="35"/>
  <c r="BK30" i="35"/>
  <c r="R31" i="35"/>
  <c r="P31" i="35"/>
  <c r="BK31" i="35"/>
  <c r="R32" i="35"/>
  <c r="P32" i="35"/>
  <c r="L42" i="35"/>
  <c r="N42" i="35"/>
  <c r="R37" i="35"/>
  <c r="P37" i="35"/>
  <c r="BK37" i="35"/>
  <c r="R38" i="35"/>
  <c r="P38" i="35"/>
  <c r="R39" i="35"/>
  <c r="P39" i="35"/>
  <c r="BK39" i="35"/>
  <c r="R40" i="35"/>
  <c r="P40" i="35"/>
  <c r="BK40" i="35"/>
  <c r="R41" i="35"/>
  <c r="P41" i="35"/>
  <c r="BK41" i="35"/>
  <c r="L51" i="35"/>
  <c r="N51" i="35"/>
  <c r="R46" i="35"/>
  <c r="P46" i="35"/>
  <c r="BK46" i="35"/>
  <c r="R47" i="35"/>
  <c r="P47" i="35"/>
  <c r="BK47" i="35"/>
  <c r="R48" i="35"/>
  <c r="P48" i="35"/>
  <c r="BK48" i="35"/>
  <c r="R49" i="35"/>
  <c r="P49" i="35"/>
  <c r="R50" i="35"/>
  <c r="P50" i="35"/>
  <c r="BK50" i="35"/>
  <c r="P188" i="22"/>
  <c r="T188" i="22"/>
  <c r="X188" i="22"/>
  <c r="AB188" i="22"/>
  <c r="AF188" i="22"/>
  <c r="AJ188" i="22"/>
  <c r="AN188" i="22"/>
  <c r="M188" i="22"/>
  <c r="T186" i="22"/>
  <c r="X186" i="22"/>
  <c r="AB186" i="22"/>
  <c r="AF186" i="22"/>
  <c r="AJ186" i="22"/>
  <c r="AN186" i="22"/>
  <c r="AR186" i="22"/>
  <c r="T187" i="22"/>
  <c r="X187" i="22"/>
  <c r="AB187" i="22"/>
  <c r="AF187" i="22"/>
  <c r="AJ187" i="22"/>
  <c r="AN187" i="22"/>
  <c r="AB179" i="22"/>
  <c r="BE152" i="26"/>
  <c r="BG152" i="26"/>
  <c r="P19" i="26"/>
  <c r="BK151" i="26"/>
  <c r="BM151" i="26"/>
  <c r="BI151" i="26"/>
  <c r="BG150" i="26"/>
  <c r="BE150" i="26"/>
  <c r="BI155" i="26"/>
  <c r="BK155" i="26"/>
  <c r="BM155" i="26"/>
  <c r="BK154" i="26"/>
  <c r="BM154" i="26"/>
  <c r="BI154" i="26"/>
  <c r="BK157" i="26"/>
  <c r="BM157" i="26"/>
  <c r="BI157" i="26"/>
  <c r="BG156" i="26"/>
  <c r="BE156" i="26"/>
  <c r="BG153" i="26"/>
  <c r="BE153" i="26"/>
  <c r="BA159" i="26"/>
  <c r="BI124" i="26"/>
  <c r="AU159" i="26"/>
  <c r="BI126" i="26"/>
  <c r="AN42" i="26"/>
  <c r="AS42" i="26"/>
  <c r="BE126" i="26"/>
  <c r="N51" i="26"/>
  <c r="P51" i="26"/>
  <c r="P100" i="26"/>
  <c r="AR106" i="26"/>
  <c r="AV106" i="26"/>
  <c r="AZ106" i="26"/>
  <c r="BD106" i="26"/>
  <c r="BH106" i="26"/>
  <c r="BL106" i="26"/>
  <c r="AQ105" i="26"/>
  <c r="AU105" i="26"/>
  <c r="AY105" i="26"/>
  <c r="BC105" i="26"/>
  <c r="BG105" i="26"/>
  <c r="BK105" i="26"/>
  <c r="AR104" i="26"/>
  <c r="AV104" i="26"/>
  <c r="AZ104" i="26"/>
  <c r="BD104" i="26"/>
  <c r="BH104" i="26"/>
  <c r="BL104" i="26"/>
  <c r="T13" i="26"/>
  <c r="V13" i="26"/>
  <c r="T22" i="26"/>
  <c r="V22" i="26"/>
  <c r="T18" i="26"/>
  <c r="V18" i="26"/>
  <c r="AR105" i="26"/>
  <c r="AV105" i="26"/>
  <c r="AZ105" i="26"/>
  <c r="BD105" i="26"/>
  <c r="BH105" i="26"/>
  <c r="BL105" i="26"/>
  <c r="AR107" i="26"/>
  <c r="AV107" i="26"/>
  <c r="AZ107" i="26"/>
  <c r="BD107" i="26"/>
  <c r="BH107" i="26"/>
  <c r="BL107" i="26"/>
  <c r="T17" i="26"/>
  <c r="V17" i="26"/>
  <c r="T21" i="26"/>
  <c r="V21" i="26"/>
  <c r="T14" i="26"/>
  <c r="V14" i="26"/>
  <c r="AR87" i="26"/>
  <c r="AZ87" i="26"/>
  <c r="BD87" i="26"/>
  <c r="BH87" i="26"/>
  <c r="BL87" i="26"/>
  <c r="AR88" i="26"/>
  <c r="AV88" i="26"/>
  <c r="AZ88" i="26"/>
  <c r="BD88" i="26"/>
  <c r="BH88" i="26"/>
  <c r="BL88" i="26"/>
  <c r="AR89" i="26"/>
  <c r="AV89" i="26"/>
  <c r="AZ89" i="26"/>
  <c r="BD89" i="26"/>
  <c r="BH89" i="26"/>
  <c r="BL89" i="26"/>
  <c r="AR90" i="26"/>
  <c r="AV90" i="26"/>
  <c r="AZ90" i="26"/>
  <c r="BD90" i="26"/>
  <c r="BH90" i="26"/>
  <c r="BL90" i="26"/>
  <c r="AR91" i="26"/>
  <c r="AV91" i="26"/>
  <c r="AZ91" i="26"/>
  <c r="BD91" i="26"/>
  <c r="BH91" i="26"/>
  <c r="BL91" i="26"/>
  <c r="AR92" i="26"/>
  <c r="AV92" i="26"/>
  <c r="AZ92" i="26"/>
  <c r="BD92" i="26"/>
  <c r="BH92" i="26"/>
  <c r="BL92" i="26"/>
  <c r="AR93" i="26"/>
  <c r="AV93" i="26"/>
  <c r="AZ93" i="26"/>
  <c r="BD93" i="26"/>
  <c r="BH93" i="26"/>
  <c r="BL93" i="26"/>
  <c r="AR94" i="26"/>
  <c r="AV94" i="26"/>
  <c r="AZ94" i="26"/>
  <c r="BD94" i="26"/>
  <c r="BH94" i="26"/>
  <c r="BL94" i="26"/>
  <c r="AR95" i="26"/>
  <c r="AV95" i="26"/>
  <c r="AZ95" i="26"/>
  <c r="BD95" i="26"/>
  <c r="BH95" i="26"/>
  <c r="BL95" i="26"/>
  <c r="AR96" i="26"/>
  <c r="AV96" i="26"/>
  <c r="AZ96" i="26"/>
  <c r="BD96" i="26"/>
  <c r="BH96" i="26"/>
  <c r="BL96" i="26"/>
  <c r="AR97" i="26"/>
  <c r="AV97" i="26"/>
  <c r="AZ97" i="26"/>
  <c r="BD97" i="26"/>
  <c r="BH97" i="26"/>
  <c r="BL97" i="26"/>
  <c r="AR98" i="26"/>
  <c r="AV98" i="26"/>
  <c r="AZ98" i="26"/>
  <c r="BD98" i="26"/>
  <c r="BH98" i="26"/>
  <c r="BL98" i="26"/>
  <c r="BI122" i="26"/>
  <c r="BK122" i="26"/>
  <c r="BE125" i="26"/>
  <c r="BG125" i="26"/>
  <c r="T16" i="26"/>
  <c r="V16" i="26"/>
  <c r="T19" i="26"/>
  <c r="V19" i="26"/>
  <c r="T15" i="26"/>
  <c r="V15" i="26"/>
  <c r="T20" i="26"/>
  <c r="V20" i="26"/>
  <c r="AU138" i="26"/>
  <c r="AY133" i="26"/>
  <c r="AY134" i="26"/>
  <c r="AW134" i="26"/>
  <c r="AY135" i="26"/>
  <c r="AW135" i="26"/>
  <c r="AU146" i="26"/>
  <c r="AY141" i="26"/>
  <c r="J138" i="26"/>
  <c r="J146" i="26"/>
  <c r="J129" i="26"/>
  <c r="N122" i="26"/>
  <c r="L122" i="26"/>
  <c r="L129" i="26"/>
  <c r="L51" i="26"/>
  <c r="J109" i="26"/>
  <c r="N104" i="26"/>
  <c r="N106" i="26"/>
  <c r="L106" i="26"/>
  <c r="N107" i="26"/>
  <c r="L107" i="26"/>
  <c r="R100" i="26"/>
  <c r="V87" i="26"/>
  <c r="T87" i="26"/>
  <c r="V88" i="26"/>
  <c r="T88" i="26"/>
  <c r="V89" i="26"/>
  <c r="T89" i="26"/>
  <c r="V90" i="26"/>
  <c r="T90" i="26"/>
  <c r="V91" i="26"/>
  <c r="T91" i="26"/>
  <c r="V92" i="26"/>
  <c r="T92" i="26"/>
  <c r="V93" i="26"/>
  <c r="T93" i="26"/>
  <c r="V94" i="26"/>
  <c r="T94" i="26"/>
  <c r="V95" i="26"/>
  <c r="T95" i="26"/>
  <c r="V96" i="26"/>
  <c r="T96" i="26"/>
  <c r="V97" i="26"/>
  <c r="T97" i="26"/>
  <c r="V98" i="26"/>
  <c r="T98" i="26"/>
  <c r="V99" i="26"/>
  <c r="T99" i="26"/>
  <c r="T105" i="26"/>
  <c r="AT113" i="26"/>
  <c r="BD113" i="26"/>
  <c r="BA113" i="26"/>
  <c r="P118" i="26"/>
  <c r="R118" i="26"/>
  <c r="BC129" i="26"/>
  <c r="AU75" i="26"/>
  <c r="N70" i="26"/>
  <c r="J75" i="26"/>
  <c r="H33" i="26"/>
  <c r="BC70" i="26"/>
  <c r="AY75" i="26"/>
  <c r="AU67" i="26"/>
  <c r="AY62" i="26"/>
  <c r="AY63" i="26"/>
  <c r="AW63" i="26"/>
  <c r="AY64" i="26"/>
  <c r="AW64" i="26"/>
  <c r="J67" i="26"/>
  <c r="N62" i="26"/>
  <c r="L62" i="26"/>
  <c r="N63" i="26"/>
  <c r="L63" i="26"/>
  <c r="N64" i="26"/>
  <c r="L64" i="26"/>
  <c r="W51" i="26"/>
  <c r="AA51" i="26"/>
  <c r="AE51" i="26"/>
  <c r="AI51" i="26"/>
  <c r="AM51" i="26"/>
  <c r="AV51" i="26"/>
  <c r="AZ51" i="26"/>
  <c r="BD51" i="26"/>
  <c r="BH51" i="26"/>
  <c r="BL51" i="26"/>
  <c r="O44" i="26"/>
  <c r="J47" i="26"/>
  <c r="N43" i="26"/>
  <c r="L43" i="26"/>
  <c r="N44" i="26"/>
  <c r="L44" i="26"/>
  <c r="O33" i="26"/>
  <c r="O34" i="26"/>
  <c r="O35" i="26"/>
  <c r="O36" i="26"/>
  <c r="J38" i="26"/>
  <c r="N33" i="26"/>
  <c r="N34" i="26"/>
  <c r="N35" i="26"/>
  <c r="L35" i="26"/>
  <c r="N36" i="26"/>
  <c r="L36" i="26"/>
  <c r="S12" i="26"/>
  <c r="R12" i="26"/>
  <c r="P12" i="26"/>
  <c r="S11" i="26"/>
  <c r="R11" i="26"/>
  <c r="P11" i="26"/>
  <c r="S10" i="26"/>
  <c r="L29" i="26"/>
  <c r="N29" i="26"/>
  <c r="R10" i="26"/>
  <c r="P10" i="26"/>
  <c r="Q186" i="22"/>
  <c r="DD1" i="46"/>
  <c r="CY180" i="46"/>
  <c r="DA180" i="46"/>
  <c r="CY187" i="46"/>
  <c r="CY201" i="46"/>
  <c r="CY179" i="46"/>
  <c r="CW179" i="46"/>
  <c r="CW182" i="46"/>
  <c r="CU182" i="46"/>
  <c r="IH82" i="36"/>
  <c r="IH81" i="36"/>
  <c r="IH80" i="36"/>
  <c r="ID82" i="36"/>
  <c r="ID81" i="36"/>
  <c r="ID80" i="36"/>
  <c r="HZ82" i="36"/>
  <c r="HZ81" i="36"/>
  <c r="HZ80" i="36"/>
  <c r="HV82" i="36"/>
  <c r="HV81" i="36"/>
  <c r="HV80" i="36"/>
  <c r="HR82" i="36"/>
  <c r="HR81" i="36"/>
  <c r="HR80" i="36"/>
  <c r="GL82" i="36"/>
  <c r="GL81" i="36"/>
  <c r="GL80" i="36"/>
  <c r="HJ82" i="36"/>
  <c r="HJ81" i="36"/>
  <c r="HJ80" i="36"/>
  <c r="GD82" i="36"/>
  <c r="GD81" i="36"/>
  <c r="GD80" i="36"/>
  <c r="HF82" i="36"/>
  <c r="HF81" i="36"/>
  <c r="HF80" i="36"/>
  <c r="HB82" i="36"/>
  <c r="HB81" i="36"/>
  <c r="HB80" i="36"/>
  <c r="GP82" i="36"/>
  <c r="GP81" i="36"/>
  <c r="GP80" i="36"/>
  <c r="GX82" i="36"/>
  <c r="GX81" i="36"/>
  <c r="GX80" i="36"/>
  <c r="GT82" i="36"/>
  <c r="GT81" i="36"/>
  <c r="GT80" i="36"/>
  <c r="HN82" i="36"/>
  <c r="HN81" i="36"/>
  <c r="HN80" i="36"/>
  <c r="GH82" i="36"/>
  <c r="GH81" i="36"/>
  <c r="GH80" i="36"/>
  <c r="DJ82" i="36"/>
  <c r="DJ81" i="36"/>
  <c r="DJ80" i="36"/>
  <c r="EL82" i="36"/>
  <c r="EL81" i="36"/>
  <c r="EL80" i="36"/>
  <c r="EP82" i="36"/>
  <c r="EP81" i="36"/>
  <c r="EP80" i="36"/>
  <c r="ET82" i="36"/>
  <c r="ET81" i="36"/>
  <c r="ET80" i="36"/>
  <c r="EH82" i="36"/>
  <c r="EH81" i="36"/>
  <c r="EH80" i="36"/>
  <c r="FB82" i="36"/>
  <c r="FB81" i="36"/>
  <c r="FB80" i="36"/>
  <c r="FN82" i="36"/>
  <c r="FN81" i="36"/>
  <c r="FN80" i="36"/>
  <c r="FV82" i="36"/>
  <c r="FV81" i="36"/>
  <c r="FV80" i="36"/>
  <c r="FZ82" i="36"/>
  <c r="FZ81" i="36"/>
  <c r="FZ80" i="36"/>
  <c r="EX82" i="36"/>
  <c r="EX81" i="36"/>
  <c r="EX80" i="36"/>
  <c r="FF82" i="36"/>
  <c r="FF81" i="36"/>
  <c r="FF80" i="36"/>
  <c r="FJ82" i="36"/>
  <c r="FJ81" i="36"/>
  <c r="FJ80" i="36"/>
  <c r="FR82" i="36"/>
  <c r="FR81" i="36"/>
  <c r="FR80" i="36"/>
  <c r="DV82" i="36"/>
  <c r="DV81" i="36"/>
  <c r="DV80" i="36"/>
  <c r="CP82" i="36"/>
  <c r="CP81" i="36"/>
  <c r="CP80" i="36"/>
  <c r="DR82" i="36"/>
  <c r="DR81" i="36"/>
  <c r="DR80" i="36"/>
  <c r="CT82" i="36"/>
  <c r="CT81" i="36"/>
  <c r="CT80" i="36"/>
  <c r="DZ82" i="36"/>
  <c r="DZ81" i="36"/>
  <c r="DZ80" i="36"/>
  <c r="CX82" i="36"/>
  <c r="CX81" i="36"/>
  <c r="CX80" i="36"/>
  <c r="ED82" i="36"/>
  <c r="ED81" i="36"/>
  <c r="ED80" i="36"/>
  <c r="DB82" i="36"/>
  <c r="DB81" i="36"/>
  <c r="DB80" i="36"/>
  <c r="DF82" i="36"/>
  <c r="DF81" i="36"/>
  <c r="DF80" i="36"/>
  <c r="CH82" i="36"/>
  <c r="CH81" i="36"/>
  <c r="CH80" i="36"/>
  <c r="CL82" i="36"/>
  <c r="CL81" i="36"/>
  <c r="CL80" i="36"/>
  <c r="DN82" i="36"/>
  <c r="DN81" i="36"/>
  <c r="DN80" i="36"/>
  <c r="Z82" i="36"/>
  <c r="Z81" i="36"/>
  <c r="Z80" i="36"/>
  <c r="BF82" i="36"/>
  <c r="BF81" i="36"/>
  <c r="BF80" i="36"/>
  <c r="AD82" i="36"/>
  <c r="AD81" i="36"/>
  <c r="AD80" i="36"/>
  <c r="BJ82" i="36"/>
  <c r="BJ81" i="36"/>
  <c r="BJ80" i="36"/>
  <c r="BN82" i="36"/>
  <c r="BN81" i="36"/>
  <c r="BN80" i="36"/>
  <c r="BR82" i="36"/>
  <c r="BR81" i="36"/>
  <c r="BR80" i="36"/>
  <c r="BV82" i="36"/>
  <c r="BV81" i="36"/>
  <c r="BV80" i="36"/>
  <c r="BZ82" i="36"/>
  <c r="BZ81" i="36"/>
  <c r="BZ80" i="36"/>
  <c r="CD82" i="36"/>
  <c r="CD81" i="36"/>
  <c r="CD80" i="36"/>
  <c r="V82" i="36"/>
  <c r="V81" i="36"/>
  <c r="V80" i="36"/>
  <c r="V87" i="36"/>
  <c r="C15" i="48"/>
  <c r="CU204" i="46"/>
  <c r="CS204" i="46"/>
  <c r="CU203" i="46"/>
  <c r="CS203" i="46"/>
  <c r="CU202" i="46"/>
  <c r="CS202" i="46"/>
  <c r="CS201" i="46"/>
  <c r="CU200" i="46"/>
  <c r="CS200" i="46"/>
  <c r="CU199" i="46"/>
  <c r="CS199" i="46"/>
  <c r="CU198" i="46"/>
  <c r="CS198" i="46"/>
  <c r="CU197" i="46"/>
  <c r="CS197" i="46"/>
  <c r="CO205" i="46"/>
  <c r="CQ205" i="46"/>
  <c r="CU196" i="46"/>
  <c r="CS196" i="46"/>
  <c r="CU191" i="46"/>
  <c r="CS191" i="46"/>
  <c r="CU190" i="46"/>
  <c r="CS190" i="46"/>
  <c r="CU189" i="46"/>
  <c r="CS189" i="46"/>
  <c r="CU188" i="46"/>
  <c r="CS188" i="46"/>
  <c r="CS187" i="46"/>
  <c r="CO192" i="46"/>
  <c r="CQ192" i="46"/>
  <c r="CU186" i="46"/>
  <c r="CS186" i="46"/>
  <c r="CU174" i="46"/>
  <c r="CS174" i="46"/>
  <c r="CU173" i="46"/>
  <c r="CS173" i="46"/>
  <c r="CU172" i="46"/>
  <c r="CS172" i="46"/>
  <c r="CU171" i="46"/>
  <c r="CS171" i="46"/>
  <c r="CU170" i="46"/>
  <c r="CS170" i="46"/>
  <c r="CU169" i="46"/>
  <c r="CS169" i="46"/>
  <c r="CU168" i="46"/>
  <c r="CS168" i="46"/>
  <c r="CU167" i="46"/>
  <c r="CS167" i="46"/>
  <c r="CU166" i="46"/>
  <c r="CS166" i="46"/>
  <c r="CU165" i="46"/>
  <c r="CS165" i="46"/>
  <c r="CU164" i="46"/>
  <c r="CS164" i="46"/>
  <c r="CU163" i="46"/>
  <c r="CS163" i="46"/>
  <c r="CU162" i="46"/>
  <c r="CS162" i="46"/>
  <c r="CU161" i="46"/>
  <c r="CS161" i="46"/>
  <c r="CU160" i="46"/>
  <c r="CS160" i="46"/>
  <c r="CU159" i="46"/>
  <c r="CS159" i="46"/>
  <c r="CU158" i="46"/>
  <c r="CS158" i="46"/>
  <c r="CU157" i="46"/>
  <c r="CS157" i="46"/>
  <c r="CU156" i="46"/>
  <c r="CS156" i="46"/>
  <c r="CU155" i="46"/>
  <c r="CS155" i="46"/>
  <c r="CU154" i="46"/>
  <c r="CS154" i="46"/>
  <c r="CU153" i="46"/>
  <c r="CS153" i="46"/>
  <c r="CU152" i="46"/>
  <c r="CS152" i="46"/>
  <c r="CU151" i="46"/>
  <c r="CS151" i="46"/>
  <c r="CU150" i="46"/>
  <c r="CS150" i="46"/>
  <c r="CU149" i="46"/>
  <c r="CS149" i="46"/>
  <c r="CU148" i="46"/>
  <c r="CS148" i="46"/>
  <c r="CU147" i="46"/>
  <c r="CS147" i="46"/>
  <c r="CU146" i="46"/>
  <c r="CS146" i="46"/>
  <c r="CU145" i="46"/>
  <c r="CS145" i="46"/>
  <c r="CU144" i="46"/>
  <c r="CS144" i="46"/>
  <c r="CU143" i="46"/>
  <c r="CS143" i="46"/>
  <c r="CU142" i="46"/>
  <c r="CS142" i="46"/>
  <c r="CU141" i="46"/>
  <c r="CS141" i="46"/>
  <c r="CU140" i="46"/>
  <c r="CS140" i="46"/>
  <c r="CU139" i="46"/>
  <c r="CS139" i="46"/>
  <c r="CU138" i="46"/>
  <c r="CS138" i="46"/>
  <c r="CU137" i="46"/>
  <c r="CS137" i="46"/>
  <c r="CU136" i="46"/>
  <c r="CS136" i="46"/>
  <c r="CU135" i="46"/>
  <c r="CS135" i="46"/>
  <c r="CU134" i="46"/>
  <c r="CS134" i="46"/>
  <c r="CU133" i="46"/>
  <c r="CS133" i="46"/>
  <c r="CY132" i="46"/>
  <c r="CW132" i="46"/>
  <c r="CU131" i="46"/>
  <c r="CS131" i="46"/>
  <c r="CU130" i="46"/>
  <c r="CS130" i="46"/>
  <c r="CU129" i="46"/>
  <c r="CS129" i="46"/>
  <c r="CU128" i="46"/>
  <c r="CS128" i="46"/>
  <c r="CU127" i="46"/>
  <c r="CS127" i="46"/>
  <c r="CU126" i="46"/>
  <c r="CS126" i="46"/>
  <c r="CU125" i="46"/>
  <c r="CS125" i="46"/>
  <c r="CU124" i="46"/>
  <c r="CS124" i="46"/>
  <c r="CU123" i="46"/>
  <c r="CS123" i="46"/>
  <c r="CU122" i="46"/>
  <c r="CS122" i="46"/>
  <c r="CU121" i="46"/>
  <c r="CS121" i="46"/>
  <c r="CU120" i="46"/>
  <c r="CS120" i="46"/>
  <c r="CU119" i="46"/>
  <c r="CS119" i="46"/>
  <c r="CU118" i="46"/>
  <c r="CS118" i="46"/>
  <c r="CU117" i="46"/>
  <c r="CS117" i="46"/>
  <c r="CU116" i="46"/>
  <c r="CS116" i="46"/>
  <c r="CU115" i="46"/>
  <c r="CS115" i="46"/>
  <c r="CU114" i="46"/>
  <c r="CS114" i="46"/>
  <c r="CU113" i="46"/>
  <c r="CS113" i="46"/>
  <c r="CU112" i="46"/>
  <c r="CS112" i="46"/>
  <c r="CU111" i="46"/>
  <c r="CS111" i="46"/>
  <c r="CU110" i="46"/>
  <c r="CS110" i="46"/>
  <c r="CY109" i="46"/>
  <c r="CW109" i="46"/>
  <c r="CU108" i="46"/>
  <c r="CS108" i="46"/>
  <c r="CU107" i="46"/>
  <c r="CS107" i="46"/>
  <c r="CU106" i="46"/>
  <c r="CS106" i="46"/>
  <c r="CY105" i="46"/>
  <c r="CW105" i="46"/>
  <c r="CU104" i="46"/>
  <c r="CS104" i="46"/>
  <c r="CU103" i="46"/>
  <c r="CS103" i="46"/>
  <c r="CU102" i="46"/>
  <c r="CS102" i="46"/>
  <c r="CU101" i="46"/>
  <c r="CS101" i="46"/>
  <c r="CU100" i="46"/>
  <c r="CS100" i="46"/>
  <c r="CU99" i="46"/>
  <c r="CS99" i="46"/>
  <c r="CU98" i="46"/>
  <c r="CS98" i="46"/>
  <c r="CU97" i="46"/>
  <c r="CS97" i="46"/>
  <c r="CU96" i="46"/>
  <c r="CS96" i="46"/>
  <c r="CU95" i="46"/>
  <c r="CS95" i="46"/>
  <c r="CU94" i="46"/>
  <c r="CS94" i="46"/>
  <c r="CU93" i="46"/>
  <c r="CS93" i="46"/>
  <c r="CU92" i="46"/>
  <c r="CS92" i="46"/>
  <c r="CU91" i="46"/>
  <c r="CS91" i="46"/>
  <c r="CU90" i="46"/>
  <c r="CS90" i="46"/>
  <c r="CY89" i="46"/>
  <c r="CW89" i="46"/>
  <c r="CU88" i="46"/>
  <c r="CS88" i="46"/>
  <c r="CU87" i="46"/>
  <c r="CS87" i="46"/>
  <c r="CU86" i="46"/>
  <c r="CS86" i="46"/>
  <c r="CY85" i="46"/>
  <c r="CW85" i="46"/>
  <c r="CU84" i="46"/>
  <c r="CS84" i="46"/>
  <c r="CY83" i="46"/>
  <c r="CW83" i="46"/>
  <c r="CO175" i="46"/>
  <c r="CQ175" i="46"/>
  <c r="CU82" i="46"/>
  <c r="CS82" i="46"/>
  <c r="CU76" i="46"/>
  <c r="CS76" i="46"/>
  <c r="CU75" i="46"/>
  <c r="CS75" i="46"/>
  <c r="CU74" i="46"/>
  <c r="CS74" i="46"/>
  <c r="CU73" i="46"/>
  <c r="CS73" i="46"/>
  <c r="CO78" i="46"/>
  <c r="CQ78" i="46"/>
  <c r="CU72" i="46"/>
  <c r="CS72" i="46"/>
  <c r="CU65" i="46"/>
  <c r="CS65" i="46"/>
  <c r="CU64" i="46"/>
  <c r="CS64" i="46"/>
  <c r="CU63" i="46"/>
  <c r="CS63" i="46"/>
  <c r="CU62" i="46"/>
  <c r="CS62" i="46"/>
  <c r="CU61" i="46"/>
  <c r="CS61" i="46"/>
  <c r="CU60" i="46"/>
  <c r="CS60" i="46"/>
  <c r="CU57" i="46"/>
  <c r="CS57" i="46"/>
  <c r="CU56" i="46"/>
  <c r="CS56" i="46"/>
  <c r="CU55" i="46"/>
  <c r="CS55" i="46"/>
  <c r="CU54" i="46"/>
  <c r="CS54" i="46"/>
  <c r="CU53" i="46"/>
  <c r="CS53" i="46"/>
  <c r="CU52" i="46"/>
  <c r="CS52" i="46"/>
  <c r="CU51" i="46"/>
  <c r="CS51" i="46"/>
  <c r="CU50" i="46"/>
  <c r="CS50" i="46"/>
  <c r="CU49" i="46"/>
  <c r="CS49" i="46"/>
  <c r="CU48" i="46"/>
  <c r="CS48" i="46"/>
  <c r="CU47" i="46"/>
  <c r="CS47" i="46"/>
  <c r="CU46" i="46"/>
  <c r="CS46" i="46"/>
  <c r="CU45" i="46"/>
  <c r="CS45" i="46"/>
  <c r="CU44" i="46"/>
  <c r="CS44" i="46"/>
  <c r="CU43" i="46"/>
  <c r="CS43" i="46"/>
  <c r="CU42" i="46"/>
  <c r="CS42" i="46"/>
  <c r="CU41" i="46"/>
  <c r="CS41" i="46"/>
  <c r="CU40" i="46"/>
  <c r="CS40" i="46"/>
  <c r="CU39" i="46"/>
  <c r="CS39" i="46"/>
  <c r="CU38" i="46"/>
  <c r="CS38" i="46"/>
  <c r="CU37" i="46"/>
  <c r="CS37" i="46"/>
  <c r="CU36" i="46"/>
  <c r="CS36" i="46"/>
  <c r="CU33" i="46"/>
  <c r="CS33" i="46"/>
  <c r="CU32" i="46"/>
  <c r="CS32" i="46"/>
  <c r="CU31" i="46"/>
  <c r="CS31" i="46"/>
  <c r="CU28" i="46"/>
  <c r="CS28" i="46"/>
  <c r="CU27" i="46"/>
  <c r="CS27" i="46"/>
  <c r="CU26" i="46"/>
  <c r="CS26" i="46"/>
  <c r="CU25" i="46"/>
  <c r="CS25" i="46"/>
  <c r="CU24" i="46"/>
  <c r="CS24" i="46"/>
  <c r="CU23" i="46"/>
  <c r="CS23" i="46"/>
  <c r="CU22" i="46"/>
  <c r="CS22" i="46"/>
  <c r="CU21" i="46"/>
  <c r="CS21" i="46"/>
  <c r="CU20" i="46"/>
  <c r="CS20" i="46"/>
  <c r="CU19" i="46"/>
  <c r="CS19" i="46"/>
  <c r="CU18" i="46"/>
  <c r="CS18" i="46"/>
  <c r="CU17" i="46"/>
  <c r="CS17" i="46"/>
  <c r="CU16" i="46"/>
  <c r="CS16" i="46"/>
  <c r="CU15" i="46"/>
  <c r="CS15" i="46"/>
  <c r="CU14" i="46"/>
  <c r="CS14" i="46"/>
  <c r="CU13" i="46"/>
  <c r="CS13" i="46"/>
  <c r="CU12" i="46"/>
  <c r="CS12" i="46"/>
  <c r="CU11" i="46"/>
  <c r="CS11" i="46"/>
  <c r="CG212" i="46"/>
  <c r="CG211" i="46"/>
  <c r="CO68" i="46"/>
  <c r="CQ68" i="46"/>
  <c r="CQ207" i="46"/>
  <c r="CU10" i="46"/>
  <c r="CS10" i="46"/>
  <c r="CM207" i="46"/>
  <c r="CK207" i="46"/>
  <c r="CK209" i="46"/>
  <c r="KO211" i="46"/>
  <c r="KO210" i="46"/>
  <c r="KO208" i="46"/>
  <c r="DG181" i="46"/>
  <c r="DE181" i="46"/>
  <c r="IH60" i="36"/>
  <c r="IH61" i="36"/>
  <c r="IH62" i="36"/>
  <c r="IH59" i="36"/>
  <c r="IJ59" i="36"/>
  <c r="IH52" i="36"/>
  <c r="IH53" i="36"/>
  <c r="IH51" i="36"/>
  <c r="IJ51" i="36"/>
  <c r="IH43" i="36"/>
  <c r="IH44" i="36"/>
  <c r="IH45" i="36"/>
  <c r="IH42" i="36"/>
  <c r="IJ42" i="36"/>
  <c r="IH68" i="36"/>
  <c r="IH69" i="36"/>
  <c r="IH70" i="36"/>
  <c r="IH71" i="36"/>
  <c r="IH72" i="36"/>
  <c r="IH73" i="36"/>
  <c r="IH74" i="36"/>
  <c r="IH75" i="36"/>
  <c r="IH67" i="36"/>
  <c r="IJ67" i="36"/>
  <c r="IH33" i="36"/>
  <c r="IH34" i="36"/>
  <c r="IH35" i="36"/>
  <c r="IH36" i="36"/>
  <c r="IH32" i="36"/>
  <c r="IJ32" i="36"/>
  <c r="IH26" i="36"/>
  <c r="IH22" i="36"/>
  <c r="IH23" i="36"/>
  <c r="IH24" i="36"/>
  <c r="IH25" i="36"/>
  <c r="IH21" i="36"/>
  <c r="IJ21" i="36"/>
  <c r="IH14" i="36"/>
  <c r="IH13" i="36"/>
  <c r="IH12" i="36"/>
  <c r="IH11" i="36"/>
  <c r="IH10" i="36"/>
  <c r="IJ10" i="36"/>
  <c r="ID60" i="36"/>
  <c r="ID61" i="36"/>
  <c r="ID62" i="36"/>
  <c r="ID59" i="36"/>
  <c r="IF59" i="36"/>
  <c r="ID52" i="36"/>
  <c r="ID53" i="36"/>
  <c r="ID51" i="36"/>
  <c r="IF51" i="36"/>
  <c r="ID43" i="36"/>
  <c r="ID44" i="36"/>
  <c r="ID45" i="36"/>
  <c r="ID42" i="36"/>
  <c r="IF42" i="36"/>
  <c r="ID68" i="36"/>
  <c r="ID69" i="36"/>
  <c r="ID70" i="36"/>
  <c r="ID71" i="36"/>
  <c r="ID72" i="36"/>
  <c r="ID73" i="36"/>
  <c r="ID74" i="36"/>
  <c r="ID75" i="36"/>
  <c r="ID67" i="36"/>
  <c r="IF67" i="36"/>
  <c r="ID33" i="36"/>
  <c r="ID34" i="36"/>
  <c r="ID35" i="36"/>
  <c r="ID36" i="36"/>
  <c r="ID32" i="36"/>
  <c r="IF32" i="36"/>
  <c r="ID26" i="36"/>
  <c r="ID22" i="36"/>
  <c r="ID23" i="36"/>
  <c r="ID24" i="36"/>
  <c r="ID25" i="36"/>
  <c r="ID21" i="36"/>
  <c r="IF21" i="36"/>
  <c r="ID14" i="36"/>
  <c r="ID13" i="36"/>
  <c r="ID12" i="36"/>
  <c r="ID11" i="36"/>
  <c r="ID10" i="36"/>
  <c r="IF10" i="36"/>
  <c r="HZ60" i="36"/>
  <c r="HZ61" i="36"/>
  <c r="HZ62" i="36"/>
  <c r="HZ59" i="36"/>
  <c r="IB59" i="36"/>
  <c r="HZ52" i="36"/>
  <c r="HZ53" i="36"/>
  <c r="HZ51" i="36"/>
  <c r="IB51" i="36"/>
  <c r="HZ43" i="36"/>
  <c r="HZ44" i="36"/>
  <c r="HZ45" i="36"/>
  <c r="HZ42" i="36"/>
  <c r="IB42" i="36"/>
  <c r="HZ68" i="36"/>
  <c r="HZ69" i="36"/>
  <c r="HZ70" i="36"/>
  <c r="HZ71" i="36"/>
  <c r="HZ72" i="36"/>
  <c r="HZ73" i="36"/>
  <c r="HZ74" i="36"/>
  <c r="HZ75" i="36"/>
  <c r="HZ67" i="36"/>
  <c r="IB67" i="36"/>
  <c r="HZ33" i="36"/>
  <c r="HZ34" i="36"/>
  <c r="HZ35" i="36"/>
  <c r="HZ36" i="36"/>
  <c r="HZ32" i="36"/>
  <c r="IB32" i="36"/>
  <c r="HZ26" i="36"/>
  <c r="HZ22" i="36"/>
  <c r="HZ23" i="36"/>
  <c r="HZ24" i="36"/>
  <c r="HZ25" i="36"/>
  <c r="HZ21" i="36"/>
  <c r="IB21" i="36"/>
  <c r="HZ14" i="36"/>
  <c r="HZ13" i="36"/>
  <c r="HZ12" i="36"/>
  <c r="HZ11" i="36"/>
  <c r="HZ10" i="36"/>
  <c r="IB10" i="36"/>
  <c r="HV60" i="36"/>
  <c r="HV61" i="36"/>
  <c r="HV62" i="36"/>
  <c r="HV59" i="36"/>
  <c r="HX59" i="36"/>
  <c r="HV52" i="36"/>
  <c r="HV53" i="36"/>
  <c r="HV51" i="36"/>
  <c r="HX51" i="36"/>
  <c r="HV43" i="36"/>
  <c r="HV44" i="36"/>
  <c r="HV45" i="36"/>
  <c r="HV42" i="36"/>
  <c r="HX42" i="36"/>
  <c r="HV68" i="36"/>
  <c r="HV69" i="36"/>
  <c r="HV70" i="36"/>
  <c r="HV71" i="36"/>
  <c r="HV72" i="36"/>
  <c r="HV73" i="36"/>
  <c r="HV74" i="36"/>
  <c r="HV75" i="36"/>
  <c r="HV67" i="36"/>
  <c r="HX67" i="36"/>
  <c r="HV33" i="36"/>
  <c r="HV34" i="36"/>
  <c r="HV35" i="36"/>
  <c r="HV36" i="36"/>
  <c r="HV32" i="36"/>
  <c r="HX32" i="36"/>
  <c r="HV26" i="36"/>
  <c r="HV22" i="36"/>
  <c r="HV23" i="36"/>
  <c r="HV24" i="36"/>
  <c r="HV25" i="36"/>
  <c r="HV21" i="36"/>
  <c r="HX21" i="36"/>
  <c r="HV14" i="36"/>
  <c r="HV13" i="36"/>
  <c r="HV12" i="36"/>
  <c r="HV11" i="36"/>
  <c r="HV10" i="36"/>
  <c r="HX10" i="36"/>
  <c r="HR60" i="36"/>
  <c r="HR61" i="36"/>
  <c r="HR62" i="36"/>
  <c r="HR59" i="36"/>
  <c r="HR52" i="36"/>
  <c r="HR53" i="36"/>
  <c r="HR51" i="36"/>
  <c r="HR43" i="36"/>
  <c r="HR44" i="36"/>
  <c r="HR45" i="36"/>
  <c r="HR42" i="36"/>
  <c r="HR68" i="36"/>
  <c r="HR69" i="36"/>
  <c r="HR70" i="36"/>
  <c r="HR71" i="36"/>
  <c r="HR72" i="36"/>
  <c r="HR73" i="36"/>
  <c r="HR74" i="36"/>
  <c r="HR75" i="36"/>
  <c r="HR67" i="36"/>
  <c r="HR33" i="36"/>
  <c r="HR34" i="36"/>
  <c r="HR35" i="36"/>
  <c r="HR36" i="36"/>
  <c r="HR32" i="36"/>
  <c r="HR26" i="36"/>
  <c r="HR22" i="36"/>
  <c r="HR23" i="36"/>
  <c r="HR24" i="36"/>
  <c r="HR25" i="36"/>
  <c r="HR21" i="36"/>
  <c r="HR14" i="36"/>
  <c r="HR13" i="36"/>
  <c r="HR12" i="36"/>
  <c r="HR11" i="36"/>
  <c r="HR10" i="36"/>
  <c r="GL60" i="36"/>
  <c r="GL61" i="36"/>
  <c r="GL62" i="36"/>
  <c r="GL59" i="36"/>
  <c r="GN59" i="36"/>
  <c r="GL52" i="36"/>
  <c r="GL53" i="36"/>
  <c r="GL51" i="36"/>
  <c r="GN51" i="36"/>
  <c r="GL43" i="36"/>
  <c r="GL44" i="36"/>
  <c r="GL45" i="36"/>
  <c r="GL42" i="36"/>
  <c r="GN42" i="36"/>
  <c r="GL68" i="36"/>
  <c r="GL69" i="36"/>
  <c r="GL70" i="36"/>
  <c r="GL71" i="36"/>
  <c r="GL72" i="36"/>
  <c r="GL73" i="36"/>
  <c r="GL74" i="36"/>
  <c r="GL75" i="36"/>
  <c r="GL67" i="36"/>
  <c r="GN67" i="36"/>
  <c r="GL33" i="36"/>
  <c r="GL34" i="36"/>
  <c r="GL35" i="36"/>
  <c r="GL36" i="36"/>
  <c r="GL32" i="36"/>
  <c r="GN32" i="36"/>
  <c r="GL26" i="36"/>
  <c r="GL22" i="36"/>
  <c r="GL23" i="36"/>
  <c r="GL24" i="36"/>
  <c r="GL25" i="36"/>
  <c r="GL21" i="36"/>
  <c r="GN21" i="36"/>
  <c r="GL14" i="36"/>
  <c r="GL13" i="36"/>
  <c r="GL12" i="36"/>
  <c r="GL11" i="36"/>
  <c r="GL10" i="36"/>
  <c r="GN10" i="36"/>
  <c r="HJ60" i="36"/>
  <c r="HJ61" i="36"/>
  <c r="HJ62" i="36"/>
  <c r="HJ59" i="36"/>
  <c r="HL59" i="36"/>
  <c r="HJ52" i="36"/>
  <c r="HJ53" i="36"/>
  <c r="HJ51" i="36"/>
  <c r="HL51" i="36"/>
  <c r="HJ43" i="36"/>
  <c r="HJ44" i="36"/>
  <c r="HJ45" i="36"/>
  <c r="HJ42" i="36"/>
  <c r="HL42" i="36"/>
  <c r="HJ68" i="36"/>
  <c r="HJ69" i="36"/>
  <c r="HJ70" i="36"/>
  <c r="HJ71" i="36"/>
  <c r="HJ72" i="36"/>
  <c r="HJ73" i="36"/>
  <c r="HJ74" i="36"/>
  <c r="HJ75" i="36"/>
  <c r="HJ67" i="36"/>
  <c r="HL67" i="36"/>
  <c r="HJ33" i="36"/>
  <c r="HJ34" i="36"/>
  <c r="HJ35" i="36"/>
  <c r="HJ36" i="36"/>
  <c r="HJ32" i="36"/>
  <c r="HL32" i="36"/>
  <c r="HJ26" i="36"/>
  <c r="HJ22" i="36"/>
  <c r="HJ23" i="36"/>
  <c r="HJ24" i="36"/>
  <c r="HJ25" i="36"/>
  <c r="HJ21" i="36"/>
  <c r="HL21" i="36"/>
  <c r="HJ14" i="36"/>
  <c r="HJ13" i="36"/>
  <c r="HJ12" i="36"/>
  <c r="HJ11" i="36"/>
  <c r="HJ10" i="36"/>
  <c r="HL10" i="36"/>
  <c r="GD60" i="36"/>
  <c r="GD61" i="36"/>
  <c r="GD62" i="36"/>
  <c r="GD59" i="36"/>
  <c r="GF59" i="36"/>
  <c r="GD52" i="36"/>
  <c r="GD53" i="36"/>
  <c r="GD51" i="36"/>
  <c r="GF51" i="36"/>
  <c r="GD43" i="36"/>
  <c r="GD44" i="36"/>
  <c r="GD45" i="36"/>
  <c r="GD42" i="36"/>
  <c r="GF42" i="36"/>
  <c r="GD68" i="36"/>
  <c r="GD69" i="36"/>
  <c r="GD70" i="36"/>
  <c r="GD71" i="36"/>
  <c r="GD72" i="36"/>
  <c r="GD73" i="36"/>
  <c r="GD74" i="36"/>
  <c r="GD75" i="36"/>
  <c r="GD67" i="36"/>
  <c r="GF67" i="36"/>
  <c r="GD33" i="36"/>
  <c r="GD34" i="36"/>
  <c r="GD35" i="36"/>
  <c r="GD36" i="36"/>
  <c r="GD32" i="36"/>
  <c r="GF32" i="36"/>
  <c r="GD26" i="36"/>
  <c r="GD22" i="36"/>
  <c r="GD23" i="36"/>
  <c r="GD24" i="36"/>
  <c r="GD25" i="36"/>
  <c r="GD21" i="36"/>
  <c r="GF21" i="36"/>
  <c r="GD14" i="36"/>
  <c r="GD13" i="36"/>
  <c r="GD12" i="36"/>
  <c r="GD11" i="36"/>
  <c r="GD10" i="36"/>
  <c r="GF10" i="36"/>
  <c r="HF60" i="36"/>
  <c r="HF61" i="36"/>
  <c r="HF62" i="36"/>
  <c r="HF59" i="36"/>
  <c r="HH59" i="36"/>
  <c r="HF52" i="36"/>
  <c r="HF53" i="36"/>
  <c r="HF51" i="36"/>
  <c r="HH51" i="36"/>
  <c r="HF43" i="36"/>
  <c r="HF44" i="36"/>
  <c r="HF45" i="36"/>
  <c r="HF42" i="36"/>
  <c r="HH42" i="36"/>
  <c r="HF68" i="36"/>
  <c r="HF69" i="36"/>
  <c r="HF70" i="36"/>
  <c r="HF71" i="36"/>
  <c r="HF72" i="36"/>
  <c r="HF73" i="36"/>
  <c r="HF74" i="36"/>
  <c r="HF75" i="36"/>
  <c r="HF67" i="36"/>
  <c r="HH67" i="36"/>
  <c r="HF33" i="36"/>
  <c r="HF34" i="36"/>
  <c r="HF35" i="36"/>
  <c r="HF36" i="36"/>
  <c r="HF32" i="36"/>
  <c r="HH32" i="36"/>
  <c r="HF26" i="36"/>
  <c r="HF22" i="36"/>
  <c r="HF23" i="36"/>
  <c r="HF24" i="36"/>
  <c r="HF25" i="36"/>
  <c r="HF21" i="36"/>
  <c r="HH21" i="36"/>
  <c r="HF14" i="36"/>
  <c r="HF13" i="36"/>
  <c r="HF12" i="36"/>
  <c r="HF11" i="36"/>
  <c r="HF10" i="36"/>
  <c r="HH10" i="36"/>
  <c r="HB60" i="36"/>
  <c r="HB61" i="36"/>
  <c r="HB62" i="36"/>
  <c r="HB59" i="36"/>
  <c r="HD59" i="36"/>
  <c r="HB52" i="36"/>
  <c r="HB53" i="36"/>
  <c r="HB51" i="36"/>
  <c r="HD51" i="36"/>
  <c r="HB43" i="36"/>
  <c r="HB44" i="36"/>
  <c r="HB45" i="36"/>
  <c r="HB42" i="36"/>
  <c r="HD42" i="36"/>
  <c r="HB68" i="36"/>
  <c r="HB69" i="36"/>
  <c r="HB70" i="36"/>
  <c r="HB71" i="36"/>
  <c r="HB72" i="36"/>
  <c r="HB73" i="36"/>
  <c r="HB74" i="36"/>
  <c r="HB75" i="36"/>
  <c r="HB67" i="36"/>
  <c r="HD67" i="36"/>
  <c r="HB33" i="36"/>
  <c r="HB34" i="36"/>
  <c r="HB35" i="36"/>
  <c r="HB36" i="36"/>
  <c r="HB32" i="36"/>
  <c r="HD32" i="36"/>
  <c r="HB26" i="36"/>
  <c r="HB22" i="36"/>
  <c r="HB23" i="36"/>
  <c r="HB24" i="36"/>
  <c r="HB25" i="36"/>
  <c r="HB21" i="36"/>
  <c r="HD21" i="36"/>
  <c r="HB14" i="36"/>
  <c r="HB13" i="36"/>
  <c r="HB12" i="36"/>
  <c r="HB11" i="36"/>
  <c r="HB10" i="36"/>
  <c r="HD10" i="36"/>
  <c r="GP60" i="36"/>
  <c r="GP61" i="36"/>
  <c r="GP62" i="36"/>
  <c r="GP59" i="36"/>
  <c r="GP52" i="36"/>
  <c r="GP53" i="36"/>
  <c r="GP51" i="36"/>
  <c r="GR51" i="36"/>
  <c r="GP43" i="36"/>
  <c r="GP44" i="36"/>
  <c r="GP45" i="36"/>
  <c r="GP42" i="36"/>
  <c r="GR42" i="36"/>
  <c r="GP68" i="36"/>
  <c r="GP69" i="36"/>
  <c r="GP70" i="36"/>
  <c r="GP71" i="36"/>
  <c r="GP72" i="36"/>
  <c r="GP73" i="36"/>
  <c r="GP74" i="36"/>
  <c r="GP75" i="36"/>
  <c r="GP67" i="36"/>
  <c r="GR67" i="36"/>
  <c r="GP33" i="36"/>
  <c r="GP34" i="36"/>
  <c r="GP35" i="36"/>
  <c r="GP36" i="36"/>
  <c r="GP32" i="36"/>
  <c r="GR32" i="36"/>
  <c r="GP26" i="36"/>
  <c r="GP22" i="36"/>
  <c r="GP23" i="36"/>
  <c r="GP24" i="36"/>
  <c r="GP25" i="36"/>
  <c r="GP21" i="36"/>
  <c r="GR21" i="36"/>
  <c r="GP14" i="36"/>
  <c r="GP13" i="36"/>
  <c r="GP12" i="36"/>
  <c r="GP11" i="36"/>
  <c r="GP10" i="36"/>
  <c r="GR10" i="36"/>
  <c r="GX60" i="36"/>
  <c r="GX61" i="36"/>
  <c r="GX62" i="36"/>
  <c r="GX59" i="36"/>
  <c r="GZ59" i="36"/>
  <c r="GX52" i="36"/>
  <c r="GX53" i="36"/>
  <c r="GX51" i="36"/>
  <c r="GZ51" i="36"/>
  <c r="GX43" i="36"/>
  <c r="GX44" i="36"/>
  <c r="GX45" i="36"/>
  <c r="GX42" i="36"/>
  <c r="GZ42" i="36"/>
  <c r="GX68" i="36"/>
  <c r="GX69" i="36"/>
  <c r="GX70" i="36"/>
  <c r="GX71" i="36"/>
  <c r="GX72" i="36"/>
  <c r="GX73" i="36"/>
  <c r="GX74" i="36"/>
  <c r="GX75" i="36"/>
  <c r="GX67" i="36"/>
  <c r="GZ67" i="36"/>
  <c r="GX33" i="36"/>
  <c r="GX34" i="36"/>
  <c r="GX35" i="36"/>
  <c r="GX36" i="36"/>
  <c r="GX32" i="36"/>
  <c r="GZ32" i="36"/>
  <c r="GX26" i="36"/>
  <c r="GX22" i="36"/>
  <c r="GX23" i="36"/>
  <c r="GX24" i="36"/>
  <c r="GX25" i="36"/>
  <c r="GX21" i="36"/>
  <c r="GZ21" i="36"/>
  <c r="GX14" i="36"/>
  <c r="GX13" i="36"/>
  <c r="GX12" i="36"/>
  <c r="GX11" i="36"/>
  <c r="GX10" i="36"/>
  <c r="GZ10" i="36"/>
  <c r="GT60" i="36"/>
  <c r="GT62" i="36"/>
  <c r="GT59" i="36"/>
  <c r="GV59" i="36"/>
  <c r="GT52" i="36"/>
  <c r="GT53" i="36"/>
  <c r="GT51" i="36"/>
  <c r="GV51" i="36"/>
  <c r="GT43" i="36"/>
  <c r="GT44" i="36"/>
  <c r="GT45" i="36"/>
  <c r="GT42" i="36"/>
  <c r="GV42" i="36"/>
  <c r="GT68" i="36"/>
  <c r="GT69" i="36"/>
  <c r="GT70" i="36"/>
  <c r="GT71" i="36"/>
  <c r="GT72" i="36"/>
  <c r="GT73" i="36"/>
  <c r="GT74" i="36"/>
  <c r="GT75" i="36"/>
  <c r="GT67" i="36"/>
  <c r="GV67" i="36"/>
  <c r="GT33" i="36"/>
  <c r="GT34" i="36"/>
  <c r="GT35" i="36"/>
  <c r="GT36" i="36"/>
  <c r="GT32" i="36"/>
  <c r="GV32" i="36"/>
  <c r="GT26" i="36"/>
  <c r="GT22" i="36"/>
  <c r="GT23" i="36"/>
  <c r="GT24" i="36"/>
  <c r="GT25" i="36"/>
  <c r="GT21" i="36"/>
  <c r="GV21" i="36"/>
  <c r="GT14" i="36"/>
  <c r="GT13" i="36"/>
  <c r="GT12" i="36"/>
  <c r="GT11" i="36"/>
  <c r="GT10" i="36"/>
  <c r="GV10" i="36"/>
  <c r="HN60" i="36"/>
  <c r="HN61" i="36"/>
  <c r="HN62" i="36"/>
  <c r="HN59" i="36"/>
  <c r="HP59" i="36"/>
  <c r="HN52" i="36"/>
  <c r="HN53" i="36"/>
  <c r="HN51" i="36"/>
  <c r="HP51" i="36"/>
  <c r="HN43" i="36"/>
  <c r="HN44" i="36"/>
  <c r="HN45" i="36"/>
  <c r="HN42" i="36"/>
  <c r="HP42" i="36"/>
  <c r="HN68" i="36"/>
  <c r="HN69" i="36"/>
  <c r="HN70" i="36"/>
  <c r="HN71" i="36"/>
  <c r="HN72" i="36"/>
  <c r="HN73" i="36"/>
  <c r="HN74" i="36"/>
  <c r="HN75" i="36"/>
  <c r="HN67" i="36"/>
  <c r="HP67" i="36"/>
  <c r="HN33" i="36"/>
  <c r="HN34" i="36"/>
  <c r="HN35" i="36"/>
  <c r="HN36" i="36"/>
  <c r="HN32" i="36"/>
  <c r="HP32" i="36"/>
  <c r="HN26" i="36"/>
  <c r="HN22" i="36"/>
  <c r="HN23" i="36"/>
  <c r="HN24" i="36"/>
  <c r="HN25" i="36"/>
  <c r="HN21" i="36"/>
  <c r="HP21" i="36"/>
  <c r="HN14" i="36"/>
  <c r="HN13" i="36"/>
  <c r="HN12" i="36"/>
  <c r="HN11" i="36"/>
  <c r="HN10" i="36"/>
  <c r="HP10" i="36"/>
  <c r="GH60" i="36"/>
  <c r="GH61" i="36"/>
  <c r="GH62" i="36"/>
  <c r="GH59" i="36"/>
  <c r="GJ59" i="36"/>
  <c r="GH52" i="36"/>
  <c r="GH53" i="36"/>
  <c r="GH51" i="36"/>
  <c r="GJ51" i="36"/>
  <c r="GH43" i="36"/>
  <c r="GH44" i="36"/>
  <c r="GH45" i="36"/>
  <c r="GH42" i="36"/>
  <c r="GJ42" i="36"/>
  <c r="GH68" i="36"/>
  <c r="GH69" i="36"/>
  <c r="GH70" i="36"/>
  <c r="GH71" i="36"/>
  <c r="GH72" i="36"/>
  <c r="GH73" i="36"/>
  <c r="GH74" i="36"/>
  <c r="GH75" i="36"/>
  <c r="GH67" i="36"/>
  <c r="GJ67" i="36"/>
  <c r="GH33" i="36"/>
  <c r="GH34" i="36"/>
  <c r="GH35" i="36"/>
  <c r="GH36" i="36"/>
  <c r="GH32" i="36"/>
  <c r="GJ32" i="36"/>
  <c r="GH26" i="36"/>
  <c r="GH22" i="36"/>
  <c r="GH23" i="36"/>
  <c r="GH24" i="36"/>
  <c r="GH25" i="36"/>
  <c r="GH21" i="36"/>
  <c r="GJ21" i="36"/>
  <c r="GH14" i="36"/>
  <c r="GH13" i="36"/>
  <c r="GH12" i="36"/>
  <c r="GH11" i="36"/>
  <c r="GH10" i="36"/>
  <c r="GJ10" i="36"/>
  <c r="DJ60" i="36"/>
  <c r="DJ61" i="36"/>
  <c r="DJ62" i="36"/>
  <c r="DJ59" i="36"/>
  <c r="DL59" i="36"/>
  <c r="DJ52" i="36"/>
  <c r="DJ53" i="36"/>
  <c r="DJ51" i="36"/>
  <c r="DL51" i="36"/>
  <c r="DJ43" i="36"/>
  <c r="DJ44" i="36"/>
  <c r="DL44" i="36"/>
  <c r="DJ45" i="36"/>
  <c r="DJ42" i="36"/>
  <c r="DL42" i="36"/>
  <c r="DJ68" i="36"/>
  <c r="DJ69" i="36"/>
  <c r="DJ70" i="36"/>
  <c r="DL70" i="36"/>
  <c r="DJ71" i="36"/>
  <c r="DJ72" i="36"/>
  <c r="DL72" i="36"/>
  <c r="DJ73" i="36"/>
  <c r="DJ74" i="36"/>
  <c r="DL74" i="36"/>
  <c r="DJ75" i="36"/>
  <c r="DL75" i="36"/>
  <c r="DJ67" i="36"/>
  <c r="DL67" i="36"/>
  <c r="DJ33" i="36"/>
  <c r="DJ34" i="36"/>
  <c r="DL34" i="36"/>
  <c r="DJ35" i="36"/>
  <c r="DL35" i="36"/>
  <c r="DJ36" i="36"/>
  <c r="DL36" i="36"/>
  <c r="DJ32" i="36"/>
  <c r="DL32" i="36"/>
  <c r="DJ26" i="36"/>
  <c r="DL26" i="36"/>
  <c r="DJ22" i="36"/>
  <c r="DJ23" i="36"/>
  <c r="DL23" i="36"/>
  <c r="DJ24" i="36"/>
  <c r="DJ25" i="36"/>
  <c r="DJ21" i="36"/>
  <c r="DL21" i="36"/>
  <c r="DJ14" i="36"/>
  <c r="DJ13" i="36"/>
  <c r="DJ12" i="36"/>
  <c r="DJ11" i="36"/>
  <c r="DJ10" i="36"/>
  <c r="DL10" i="36"/>
  <c r="EL60" i="36"/>
  <c r="EL61" i="36"/>
  <c r="EL62" i="36"/>
  <c r="EL59" i="36"/>
  <c r="EN59" i="36"/>
  <c r="EL52" i="36"/>
  <c r="EL53" i="36"/>
  <c r="EL51" i="36"/>
  <c r="EN51" i="36"/>
  <c r="EL43" i="36"/>
  <c r="EL44" i="36"/>
  <c r="EL45" i="36"/>
  <c r="EL42" i="36"/>
  <c r="EN42" i="36"/>
  <c r="EL68" i="36"/>
  <c r="EL69" i="36"/>
  <c r="EL70" i="36"/>
  <c r="EL71" i="36"/>
  <c r="EL72" i="36"/>
  <c r="EL73" i="36"/>
  <c r="EL74" i="36"/>
  <c r="EL75" i="36"/>
  <c r="EL67" i="36"/>
  <c r="EN67" i="36"/>
  <c r="EL33" i="36"/>
  <c r="EL34" i="36"/>
  <c r="EL35" i="36"/>
  <c r="EL36" i="36"/>
  <c r="EL32" i="36"/>
  <c r="EN32" i="36"/>
  <c r="EL26" i="36"/>
  <c r="EL22" i="36"/>
  <c r="EL23" i="36"/>
  <c r="EL24" i="36"/>
  <c r="EL25" i="36"/>
  <c r="EL21" i="36"/>
  <c r="EN21" i="36"/>
  <c r="EL14" i="36"/>
  <c r="EL13" i="36"/>
  <c r="EL12" i="36"/>
  <c r="EL11" i="36"/>
  <c r="EL10" i="36"/>
  <c r="EN10" i="36"/>
  <c r="EP60" i="36"/>
  <c r="EP61" i="36"/>
  <c r="EP62" i="36"/>
  <c r="EP59" i="36"/>
  <c r="ER59" i="36"/>
  <c r="EP52" i="36"/>
  <c r="EP53" i="36"/>
  <c r="EP51" i="36"/>
  <c r="ER51" i="36"/>
  <c r="EP43" i="36"/>
  <c r="EP44" i="36"/>
  <c r="EP45" i="36"/>
  <c r="EP42" i="36"/>
  <c r="ER42" i="36"/>
  <c r="EP68" i="36"/>
  <c r="EP69" i="36"/>
  <c r="EP70" i="36"/>
  <c r="EP71" i="36"/>
  <c r="EP72" i="36"/>
  <c r="EP73" i="36"/>
  <c r="EP74" i="36"/>
  <c r="EP75" i="36"/>
  <c r="EP67" i="36"/>
  <c r="ER67" i="36"/>
  <c r="EP33" i="36"/>
  <c r="EP34" i="36"/>
  <c r="EP35" i="36"/>
  <c r="EP36" i="36"/>
  <c r="EP32" i="36"/>
  <c r="ER32" i="36"/>
  <c r="EP26" i="36"/>
  <c r="EP22" i="36"/>
  <c r="EP23" i="36"/>
  <c r="EP24" i="36"/>
  <c r="EP25" i="36"/>
  <c r="EP21" i="36"/>
  <c r="ER21" i="36"/>
  <c r="EP14" i="36"/>
  <c r="EP13" i="36"/>
  <c r="EP12" i="36"/>
  <c r="EP11" i="36"/>
  <c r="EP10" i="36"/>
  <c r="ER10" i="36"/>
  <c r="ET60" i="36"/>
  <c r="ET61" i="36"/>
  <c r="ET62" i="36"/>
  <c r="ET59" i="36"/>
  <c r="EV59" i="36"/>
  <c r="ET52" i="36"/>
  <c r="ET53" i="36"/>
  <c r="ET51" i="36"/>
  <c r="EV51" i="36"/>
  <c r="ET43" i="36"/>
  <c r="ET44" i="36"/>
  <c r="ET45" i="36"/>
  <c r="ET42" i="36"/>
  <c r="EV42" i="36"/>
  <c r="ET68" i="36"/>
  <c r="ET69" i="36"/>
  <c r="ET70" i="36"/>
  <c r="ET71" i="36"/>
  <c r="ET72" i="36"/>
  <c r="ET73" i="36"/>
  <c r="ET74" i="36"/>
  <c r="ET75" i="36"/>
  <c r="ET67" i="36"/>
  <c r="EV67" i="36"/>
  <c r="ET33" i="36"/>
  <c r="ET34" i="36"/>
  <c r="ET35" i="36"/>
  <c r="ET36" i="36"/>
  <c r="ET32" i="36"/>
  <c r="EV32" i="36"/>
  <c r="ET26" i="36"/>
  <c r="ET22" i="36"/>
  <c r="ET23" i="36"/>
  <c r="ET24" i="36"/>
  <c r="ET25" i="36"/>
  <c r="ET21" i="36"/>
  <c r="EV21" i="36"/>
  <c r="ET14" i="36"/>
  <c r="ET13" i="36"/>
  <c r="ET12" i="36"/>
  <c r="ET11" i="36"/>
  <c r="ET10" i="36"/>
  <c r="EV10" i="36"/>
  <c r="EH60" i="36"/>
  <c r="EH61" i="36"/>
  <c r="EH62" i="36"/>
  <c r="EH59" i="36"/>
  <c r="EJ59" i="36"/>
  <c r="EH52" i="36"/>
  <c r="EH53" i="36"/>
  <c r="EH51" i="36"/>
  <c r="EJ51" i="36"/>
  <c r="EH43" i="36"/>
  <c r="EH44" i="36"/>
  <c r="EH45" i="36"/>
  <c r="EH42" i="36"/>
  <c r="EJ42" i="36"/>
  <c r="EH68" i="36"/>
  <c r="EH69" i="36"/>
  <c r="EH70" i="36"/>
  <c r="EH71" i="36"/>
  <c r="EH72" i="36"/>
  <c r="EJ72" i="36"/>
  <c r="EH73" i="36"/>
  <c r="EH74" i="36"/>
  <c r="EH75" i="36"/>
  <c r="EH67" i="36"/>
  <c r="EJ67" i="36"/>
  <c r="EH33" i="36"/>
  <c r="EH34" i="36"/>
  <c r="EH35" i="36"/>
  <c r="EH36" i="36"/>
  <c r="EH32" i="36"/>
  <c r="EJ32" i="36"/>
  <c r="EH26" i="36"/>
  <c r="EH22" i="36"/>
  <c r="EH23" i="36"/>
  <c r="EH24" i="36"/>
  <c r="EH25" i="36"/>
  <c r="EH21" i="36"/>
  <c r="EJ21" i="36"/>
  <c r="EH14" i="36"/>
  <c r="EH13" i="36"/>
  <c r="EH12" i="36"/>
  <c r="EH11" i="36"/>
  <c r="EH10" i="36"/>
  <c r="EJ10" i="36"/>
  <c r="FB60" i="36"/>
  <c r="FB61" i="36"/>
  <c r="FB62" i="36"/>
  <c r="FB59" i="36"/>
  <c r="FD59" i="36"/>
  <c r="FB52" i="36"/>
  <c r="FB53" i="36"/>
  <c r="FB51" i="36"/>
  <c r="FD51" i="36"/>
  <c r="FB43" i="36"/>
  <c r="FB44" i="36"/>
  <c r="FB45" i="36"/>
  <c r="FB42" i="36"/>
  <c r="FD42" i="36"/>
  <c r="FB68" i="36"/>
  <c r="FB69" i="36"/>
  <c r="FB70" i="36"/>
  <c r="FB71" i="36"/>
  <c r="FB72" i="36"/>
  <c r="FB73" i="36"/>
  <c r="FB74" i="36"/>
  <c r="FB75" i="36"/>
  <c r="FB67" i="36"/>
  <c r="FD67" i="36"/>
  <c r="FB33" i="36"/>
  <c r="FB34" i="36"/>
  <c r="FB35" i="36"/>
  <c r="FB36" i="36"/>
  <c r="FB32" i="36"/>
  <c r="FD32" i="36"/>
  <c r="FB26" i="36"/>
  <c r="FB22" i="36"/>
  <c r="FB23" i="36"/>
  <c r="FB24" i="36"/>
  <c r="FB25" i="36"/>
  <c r="FB21" i="36"/>
  <c r="FD21" i="36"/>
  <c r="FB14" i="36"/>
  <c r="FB13" i="36"/>
  <c r="FB12" i="36"/>
  <c r="FB11" i="36"/>
  <c r="FB10" i="36"/>
  <c r="FD10" i="36"/>
  <c r="FN60" i="36"/>
  <c r="FN61" i="36"/>
  <c r="FN62" i="36"/>
  <c r="FN59" i="36"/>
  <c r="FP59" i="36"/>
  <c r="FN52" i="36"/>
  <c r="FN53" i="36"/>
  <c r="FN51" i="36"/>
  <c r="FP51" i="36"/>
  <c r="FN43" i="36"/>
  <c r="FN44" i="36"/>
  <c r="FN45" i="36"/>
  <c r="FN42" i="36"/>
  <c r="FP42" i="36"/>
  <c r="FN68" i="36"/>
  <c r="FN69" i="36"/>
  <c r="FN70" i="36"/>
  <c r="FN71" i="36"/>
  <c r="FN72" i="36"/>
  <c r="FN73" i="36"/>
  <c r="FN74" i="36"/>
  <c r="FN75" i="36"/>
  <c r="FN67" i="36"/>
  <c r="FP67" i="36"/>
  <c r="FN33" i="36"/>
  <c r="FN34" i="36"/>
  <c r="FN35" i="36"/>
  <c r="FN36" i="36"/>
  <c r="FN32" i="36"/>
  <c r="FP32" i="36"/>
  <c r="FN26" i="36"/>
  <c r="FN22" i="36"/>
  <c r="FN23" i="36"/>
  <c r="FN24" i="36"/>
  <c r="FN25" i="36"/>
  <c r="FN21" i="36"/>
  <c r="FP21" i="36"/>
  <c r="FN14" i="36"/>
  <c r="FN13" i="36"/>
  <c r="FN12" i="36"/>
  <c r="FN11" i="36"/>
  <c r="FN10" i="36"/>
  <c r="FP10" i="36"/>
  <c r="FV60" i="36"/>
  <c r="FV61" i="36"/>
  <c r="FV62" i="36"/>
  <c r="FV59" i="36"/>
  <c r="FV52" i="36"/>
  <c r="FV53" i="36"/>
  <c r="FV51" i="36"/>
  <c r="FV43" i="36"/>
  <c r="FV44" i="36"/>
  <c r="FV45" i="36"/>
  <c r="FV42" i="36"/>
  <c r="FV68" i="36"/>
  <c r="FV69" i="36"/>
  <c r="FV70" i="36"/>
  <c r="FV71" i="36"/>
  <c r="FV72" i="36"/>
  <c r="FV73" i="36"/>
  <c r="FV74" i="36"/>
  <c r="FV75" i="36"/>
  <c r="FV67" i="36"/>
  <c r="FV33" i="36"/>
  <c r="FV34" i="36"/>
  <c r="FV35" i="36"/>
  <c r="FV36" i="36"/>
  <c r="FV32" i="36"/>
  <c r="FV26" i="36"/>
  <c r="FV22" i="36"/>
  <c r="FV23" i="36"/>
  <c r="FV24" i="36"/>
  <c r="FV25" i="36"/>
  <c r="FV21" i="36"/>
  <c r="FV14" i="36"/>
  <c r="FV13" i="36"/>
  <c r="FV12" i="36"/>
  <c r="FV11" i="36"/>
  <c r="FV10" i="36"/>
  <c r="FZ60" i="36"/>
  <c r="FZ61" i="36"/>
  <c r="FZ62" i="36"/>
  <c r="FZ59" i="36"/>
  <c r="GB59" i="36"/>
  <c r="FZ52" i="36"/>
  <c r="FZ53" i="36"/>
  <c r="FZ51" i="36"/>
  <c r="GB51" i="36"/>
  <c r="FZ43" i="36"/>
  <c r="FZ44" i="36"/>
  <c r="FZ45" i="36"/>
  <c r="FZ42" i="36"/>
  <c r="GB42" i="36"/>
  <c r="FZ68" i="36"/>
  <c r="FZ69" i="36"/>
  <c r="FZ70" i="36"/>
  <c r="FZ71" i="36"/>
  <c r="FZ72" i="36"/>
  <c r="FZ73" i="36"/>
  <c r="FZ74" i="36"/>
  <c r="FZ75" i="36"/>
  <c r="FZ67" i="36"/>
  <c r="GB67" i="36"/>
  <c r="FZ33" i="36"/>
  <c r="FZ34" i="36"/>
  <c r="FZ35" i="36"/>
  <c r="FZ36" i="36"/>
  <c r="FZ32" i="36"/>
  <c r="GB32" i="36"/>
  <c r="FZ26" i="36"/>
  <c r="FZ22" i="36"/>
  <c r="FZ23" i="36"/>
  <c r="FZ24" i="36"/>
  <c r="FZ25" i="36"/>
  <c r="FZ21" i="36"/>
  <c r="GB21" i="36"/>
  <c r="FZ14" i="36"/>
  <c r="FZ13" i="36"/>
  <c r="FZ12" i="36"/>
  <c r="FZ11" i="36"/>
  <c r="FZ10" i="36"/>
  <c r="GB10" i="36"/>
  <c r="EX60" i="36"/>
  <c r="EX61" i="36"/>
  <c r="EX62" i="36"/>
  <c r="EX59" i="36"/>
  <c r="EZ59" i="36"/>
  <c r="EX52" i="36"/>
  <c r="EX53" i="36"/>
  <c r="EX51" i="36"/>
  <c r="EZ51" i="36"/>
  <c r="EX43" i="36"/>
  <c r="EX44" i="36"/>
  <c r="EX45" i="36"/>
  <c r="EX42" i="36"/>
  <c r="EZ42" i="36"/>
  <c r="EX68" i="36"/>
  <c r="EX69" i="36"/>
  <c r="EX70" i="36"/>
  <c r="EX71" i="36"/>
  <c r="EX72" i="36"/>
  <c r="EX73" i="36"/>
  <c r="EX74" i="36"/>
  <c r="EX75" i="36"/>
  <c r="EX67" i="36"/>
  <c r="EZ67" i="36"/>
  <c r="EX33" i="36"/>
  <c r="EX34" i="36"/>
  <c r="EX35" i="36"/>
  <c r="EX36" i="36"/>
  <c r="EX32" i="36"/>
  <c r="EZ32" i="36"/>
  <c r="EX26" i="36"/>
  <c r="EX22" i="36"/>
  <c r="EX23" i="36"/>
  <c r="EX24" i="36"/>
  <c r="EX25" i="36"/>
  <c r="EX21" i="36"/>
  <c r="EZ21" i="36"/>
  <c r="EX14" i="36"/>
  <c r="EX13" i="36"/>
  <c r="EX12" i="36"/>
  <c r="EX11" i="36"/>
  <c r="EX10" i="36"/>
  <c r="EZ10" i="36"/>
  <c r="FF60" i="36"/>
  <c r="FF61" i="36"/>
  <c r="FF62" i="36"/>
  <c r="FF59" i="36"/>
  <c r="FH59" i="36"/>
  <c r="FF52" i="36"/>
  <c r="FF53" i="36"/>
  <c r="FF51" i="36"/>
  <c r="FH51" i="36"/>
  <c r="FF43" i="36"/>
  <c r="FF44" i="36"/>
  <c r="FF45" i="36"/>
  <c r="FF42" i="36"/>
  <c r="FH42" i="36"/>
  <c r="FF68" i="36"/>
  <c r="FF69" i="36"/>
  <c r="FF70" i="36"/>
  <c r="FF71" i="36"/>
  <c r="FF72" i="36"/>
  <c r="FF73" i="36"/>
  <c r="FF74" i="36"/>
  <c r="FF75" i="36"/>
  <c r="FF67" i="36"/>
  <c r="FH67" i="36"/>
  <c r="FF33" i="36"/>
  <c r="FF34" i="36"/>
  <c r="FF35" i="36"/>
  <c r="FF36" i="36"/>
  <c r="FF32" i="36"/>
  <c r="FH32" i="36"/>
  <c r="FF26" i="36"/>
  <c r="FF22" i="36"/>
  <c r="FF23" i="36"/>
  <c r="FF24" i="36"/>
  <c r="FF25" i="36"/>
  <c r="FF21" i="36"/>
  <c r="FH21" i="36"/>
  <c r="FF14" i="36"/>
  <c r="FF13" i="36"/>
  <c r="FF12" i="36"/>
  <c r="FF11" i="36"/>
  <c r="FF10" i="36"/>
  <c r="FH10" i="36"/>
  <c r="FJ60" i="36"/>
  <c r="FJ61" i="36"/>
  <c r="FJ62" i="36"/>
  <c r="FJ59" i="36"/>
  <c r="FL59" i="36"/>
  <c r="FJ52" i="36"/>
  <c r="FJ53" i="36"/>
  <c r="FJ51" i="36"/>
  <c r="FL51" i="36"/>
  <c r="FJ43" i="36"/>
  <c r="FJ44" i="36"/>
  <c r="FJ45" i="36"/>
  <c r="FJ42" i="36"/>
  <c r="FL42" i="36"/>
  <c r="FJ68" i="36"/>
  <c r="FJ69" i="36"/>
  <c r="FJ70" i="36"/>
  <c r="FJ71" i="36"/>
  <c r="FJ72" i="36"/>
  <c r="FJ73" i="36"/>
  <c r="FJ74" i="36"/>
  <c r="FJ75" i="36"/>
  <c r="FJ67" i="36"/>
  <c r="FL67" i="36"/>
  <c r="FJ33" i="36"/>
  <c r="FJ34" i="36"/>
  <c r="FJ35" i="36"/>
  <c r="FJ36" i="36"/>
  <c r="FJ32" i="36"/>
  <c r="FL32" i="36"/>
  <c r="FJ26" i="36"/>
  <c r="FJ22" i="36"/>
  <c r="FJ23" i="36"/>
  <c r="FJ24" i="36"/>
  <c r="FJ25" i="36"/>
  <c r="FJ21" i="36"/>
  <c r="FL21" i="36"/>
  <c r="FJ14" i="36"/>
  <c r="FJ13" i="36"/>
  <c r="FJ12" i="36"/>
  <c r="FJ11" i="36"/>
  <c r="FJ10" i="36"/>
  <c r="FL10" i="36"/>
  <c r="FR60" i="36"/>
  <c r="FR61" i="36"/>
  <c r="FR62" i="36"/>
  <c r="FR59" i="36"/>
  <c r="FT59" i="36"/>
  <c r="FR52" i="36"/>
  <c r="FR53" i="36"/>
  <c r="FR51" i="36"/>
  <c r="FT51" i="36"/>
  <c r="FR43" i="36"/>
  <c r="FR44" i="36"/>
  <c r="FR45" i="36"/>
  <c r="FR42" i="36"/>
  <c r="FT42" i="36"/>
  <c r="FR68" i="36"/>
  <c r="FR69" i="36"/>
  <c r="FR70" i="36"/>
  <c r="FR71" i="36"/>
  <c r="FR72" i="36"/>
  <c r="FR73" i="36"/>
  <c r="FR74" i="36"/>
  <c r="FR75" i="36"/>
  <c r="FR67" i="36"/>
  <c r="FT67" i="36"/>
  <c r="FR33" i="36"/>
  <c r="FR34" i="36"/>
  <c r="FR35" i="36"/>
  <c r="FR36" i="36"/>
  <c r="FR32" i="36"/>
  <c r="FT32" i="36"/>
  <c r="FR26" i="36"/>
  <c r="FR22" i="36"/>
  <c r="FR23" i="36"/>
  <c r="FR24" i="36"/>
  <c r="FR25" i="36"/>
  <c r="FR21" i="36"/>
  <c r="FT21" i="36"/>
  <c r="FR14" i="36"/>
  <c r="FR13" i="36"/>
  <c r="FR12" i="36"/>
  <c r="FR11" i="36"/>
  <c r="FR10" i="36"/>
  <c r="FT10" i="36"/>
  <c r="DV60" i="36"/>
  <c r="DV61" i="36"/>
  <c r="DV62" i="36"/>
  <c r="DV59" i="36"/>
  <c r="DX59" i="36"/>
  <c r="DV52" i="36"/>
  <c r="DV53" i="36"/>
  <c r="DV51" i="36"/>
  <c r="DX51" i="36"/>
  <c r="DV43" i="36"/>
  <c r="DV44" i="36"/>
  <c r="DV45" i="36"/>
  <c r="DV42" i="36"/>
  <c r="DX42" i="36"/>
  <c r="DV68" i="36"/>
  <c r="DV69" i="36"/>
  <c r="DV70" i="36"/>
  <c r="DX70" i="36"/>
  <c r="DV71" i="36"/>
  <c r="DV72" i="36"/>
  <c r="DX72" i="36"/>
  <c r="DV73" i="36"/>
  <c r="DV74" i="36"/>
  <c r="DV75" i="36"/>
  <c r="DV67" i="36"/>
  <c r="DX67" i="36"/>
  <c r="DV33" i="36"/>
  <c r="DV34" i="36"/>
  <c r="DX34" i="36"/>
  <c r="DV35" i="36"/>
  <c r="DX35" i="36"/>
  <c r="DV36" i="36"/>
  <c r="DV32" i="36"/>
  <c r="DX32" i="36"/>
  <c r="DV26" i="36"/>
  <c r="DV22" i="36"/>
  <c r="DV23" i="36"/>
  <c r="DV24" i="36"/>
  <c r="DV25" i="36"/>
  <c r="DV21" i="36"/>
  <c r="DX21" i="36"/>
  <c r="DV14" i="36"/>
  <c r="DV13" i="36"/>
  <c r="DV12" i="36"/>
  <c r="DV11" i="36"/>
  <c r="DV10" i="36"/>
  <c r="DX10" i="36"/>
  <c r="CP60" i="36"/>
  <c r="CR60" i="36"/>
  <c r="CP61" i="36"/>
  <c r="CR61" i="36"/>
  <c r="CP62" i="36"/>
  <c r="CR62" i="36"/>
  <c r="CP59" i="36"/>
  <c r="CR59" i="36"/>
  <c r="CP52" i="36"/>
  <c r="CR52" i="36"/>
  <c r="CP53" i="36"/>
  <c r="CR53" i="36"/>
  <c r="CP43" i="36"/>
  <c r="CR43" i="36"/>
  <c r="CP44" i="36"/>
  <c r="CR44" i="36"/>
  <c r="CP45" i="36"/>
  <c r="CR45" i="36"/>
  <c r="CP42" i="36"/>
  <c r="CR42" i="36"/>
  <c r="CP68" i="36"/>
  <c r="CR68" i="36"/>
  <c r="CP69" i="36"/>
  <c r="CR69" i="36"/>
  <c r="CP70" i="36"/>
  <c r="CR70" i="36"/>
  <c r="CP71" i="36"/>
  <c r="CR71" i="36"/>
  <c r="CP72" i="36"/>
  <c r="CR72" i="36"/>
  <c r="CP73" i="36"/>
  <c r="CR73" i="36"/>
  <c r="CP74" i="36"/>
  <c r="CR74" i="36"/>
  <c r="CP75" i="36"/>
  <c r="CR75" i="36"/>
  <c r="CP67" i="36"/>
  <c r="CR67" i="36"/>
  <c r="CR76" i="36"/>
  <c r="CP51" i="36"/>
  <c r="CR51" i="36"/>
  <c r="CP33" i="36"/>
  <c r="CR33" i="36"/>
  <c r="CP34" i="36"/>
  <c r="CR34" i="36"/>
  <c r="CP35" i="36"/>
  <c r="CR35" i="36"/>
  <c r="CP36" i="36"/>
  <c r="CR36" i="36"/>
  <c r="CP32" i="36"/>
  <c r="CR32" i="36"/>
  <c r="CP26" i="36"/>
  <c r="CR26" i="36"/>
  <c r="CP22" i="36"/>
  <c r="CR22" i="36"/>
  <c r="CP23" i="36"/>
  <c r="CR23" i="36"/>
  <c r="CP24" i="36"/>
  <c r="CR24" i="36"/>
  <c r="CP25" i="36"/>
  <c r="CR25" i="36"/>
  <c r="CP21" i="36"/>
  <c r="CR21" i="36"/>
  <c r="CP14" i="36"/>
  <c r="CR14" i="36"/>
  <c r="CP13" i="36"/>
  <c r="CR13" i="36"/>
  <c r="CP12" i="36"/>
  <c r="CR12" i="36"/>
  <c r="CP11" i="36"/>
  <c r="CR11" i="36"/>
  <c r="CP10" i="36"/>
  <c r="CR10" i="36"/>
  <c r="DR60" i="36"/>
  <c r="DR61" i="36"/>
  <c r="DR62" i="36"/>
  <c r="DR59" i="36"/>
  <c r="DT59" i="36"/>
  <c r="DR52" i="36"/>
  <c r="DR53" i="36"/>
  <c r="DR51" i="36"/>
  <c r="DT51" i="36"/>
  <c r="DR43" i="36"/>
  <c r="DR44" i="36"/>
  <c r="DR45" i="36"/>
  <c r="DR42" i="36"/>
  <c r="DT42" i="36"/>
  <c r="DR68" i="36"/>
  <c r="DR69" i="36"/>
  <c r="DR70" i="36"/>
  <c r="DT70" i="36"/>
  <c r="DR71" i="36"/>
  <c r="DR72" i="36"/>
  <c r="DT72" i="36"/>
  <c r="DR73" i="36"/>
  <c r="DR74" i="36"/>
  <c r="DR75" i="36"/>
  <c r="DR67" i="36"/>
  <c r="DT67" i="36"/>
  <c r="DR33" i="36"/>
  <c r="DR34" i="36"/>
  <c r="DT34" i="36"/>
  <c r="DR35" i="36"/>
  <c r="DT35" i="36"/>
  <c r="DR36" i="36"/>
  <c r="DR32" i="36"/>
  <c r="DT32" i="36"/>
  <c r="DR26" i="36"/>
  <c r="DR22" i="36"/>
  <c r="DR23" i="36"/>
  <c r="DR24" i="36"/>
  <c r="DR25" i="36"/>
  <c r="DR21" i="36"/>
  <c r="DT21" i="36"/>
  <c r="DR14" i="36"/>
  <c r="DR13" i="36"/>
  <c r="DR12" i="36"/>
  <c r="DR11" i="36"/>
  <c r="DR10" i="36"/>
  <c r="DT10" i="36"/>
  <c r="CT60" i="36"/>
  <c r="CV60" i="36"/>
  <c r="CT61" i="36"/>
  <c r="CV61" i="36"/>
  <c r="CT62" i="36"/>
  <c r="CV62" i="36"/>
  <c r="CT59" i="36"/>
  <c r="CV59" i="36"/>
  <c r="CT52" i="36"/>
  <c r="CV52" i="36"/>
  <c r="CT53" i="36"/>
  <c r="CV53" i="36"/>
  <c r="CT43" i="36"/>
  <c r="CV43" i="36"/>
  <c r="CT44" i="36"/>
  <c r="CV44" i="36"/>
  <c r="CT45" i="36"/>
  <c r="CV45" i="36"/>
  <c r="CT42" i="36"/>
  <c r="CV42" i="36"/>
  <c r="CT68" i="36"/>
  <c r="CV68" i="36"/>
  <c r="CT69" i="36"/>
  <c r="CV69" i="36"/>
  <c r="CT70" i="36"/>
  <c r="CV70" i="36"/>
  <c r="CT71" i="36"/>
  <c r="CV71" i="36"/>
  <c r="CT72" i="36"/>
  <c r="CV72" i="36"/>
  <c r="CT73" i="36"/>
  <c r="CV73" i="36"/>
  <c r="CT74" i="36"/>
  <c r="CV74" i="36"/>
  <c r="CT75" i="36"/>
  <c r="CV75" i="36"/>
  <c r="CT67" i="36"/>
  <c r="CV67" i="36"/>
  <c r="CT51" i="36"/>
  <c r="CV51" i="36"/>
  <c r="CT33" i="36"/>
  <c r="CV33" i="36"/>
  <c r="CT34" i="36"/>
  <c r="CV34" i="36"/>
  <c r="CT35" i="36"/>
  <c r="CV35" i="36"/>
  <c r="CT36" i="36"/>
  <c r="CV36" i="36"/>
  <c r="CT32" i="36"/>
  <c r="CV32" i="36"/>
  <c r="CT26" i="36"/>
  <c r="CV26" i="36"/>
  <c r="CT22" i="36"/>
  <c r="CV22" i="36"/>
  <c r="CT23" i="36"/>
  <c r="CV23" i="36"/>
  <c r="CT24" i="36"/>
  <c r="CV24" i="36"/>
  <c r="CT25" i="36"/>
  <c r="CV25" i="36"/>
  <c r="CT21" i="36"/>
  <c r="CV21" i="36"/>
  <c r="CT14" i="36"/>
  <c r="CV14" i="36"/>
  <c r="CT13" i="36"/>
  <c r="CT12" i="36"/>
  <c r="CT11" i="36"/>
  <c r="CT10" i="36"/>
  <c r="CV10" i="36"/>
  <c r="DZ60" i="36"/>
  <c r="DZ61" i="36"/>
  <c r="DZ62" i="36"/>
  <c r="DZ59" i="36"/>
  <c r="DZ52" i="36"/>
  <c r="DZ53" i="36"/>
  <c r="DZ51" i="36"/>
  <c r="DZ43" i="36"/>
  <c r="DZ44" i="36"/>
  <c r="DZ45" i="36"/>
  <c r="DZ42" i="36"/>
  <c r="DZ68" i="36"/>
  <c r="DZ69" i="36"/>
  <c r="DZ70" i="36"/>
  <c r="DZ71" i="36"/>
  <c r="DZ72" i="36"/>
  <c r="DZ73" i="36"/>
  <c r="DZ74" i="36"/>
  <c r="DZ75" i="36"/>
  <c r="DZ67" i="36"/>
  <c r="DZ33" i="36"/>
  <c r="DZ34" i="36"/>
  <c r="DZ35" i="36"/>
  <c r="DZ36" i="36"/>
  <c r="DZ32" i="36"/>
  <c r="DZ26" i="36"/>
  <c r="DZ22" i="36"/>
  <c r="DZ23" i="36"/>
  <c r="DZ24" i="36"/>
  <c r="DZ25" i="36"/>
  <c r="DZ21" i="36"/>
  <c r="DZ14" i="36"/>
  <c r="DZ13" i="36"/>
  <c r="DZ12" i="36"/>
  <c r="DZ11" i="36"/>
  <c r="DZ10" i="36"/>
  <c r="CX60" i="36"/>
  <c r="CZ60" i="36"/>
  <c r="CX61" i="36"/>
  <c r="CZ61" i="36"/>
  <c r="CX62" i="36"/>
  <c r="CZ62" i="36"/>
  <c r="CX59" i="36"/>
  <c r="CZ59" i="36"/>
  <c r="CX52" i="36"/>
  <c r="CZ52" i="36"/>
  <c r="CX53" i="36"/>
  <c r="CZ53" i="36"/>
  <c r="CX51" i="36"/>
  <c r="CZ51" i="36"/>
  <c r="CX43" i="36"/>
  <c r="CZ43" i="36"/>
  <c r="CX44" i="36"/>
  <c r="CZ44" i="36"/>
  <c r="CX45" i="36"/>
  <c r="CZ45" i="36"/>
  <c r="CX42" i="36"/>
  <c r="CZ42" i="36"/>
  <c r="CX68" i="36"/>
  <c r="CZ68" i="36"/>
  <c r="CX69" i="36"/>
  <c r="CX70" i="36"/>
  <c r="CZ70" i="36"/>
  <c r="CX71" i="36"/>
  <c r="CZ71" i="36"/>
  <c r="CX72" i="36"/>
  <c r="CZ72" i="36"/>
  <c r="CX73" i="36"/>
  <c r="CZ73" i="36"/>
  <c r="CX74" i="36"/>
  <c r="CZ74" i="36"/>
  <c r="CX75" i="36"/>
  <c r="CZ75" i="36"/>
  <c r="CX67" i="36"/>
  <c r="CZ67" i="36"/>
  <c r="CX33" i="36"/>
  <c r="CZ33" i="36"/>
  <c r="CX34" i="36"/>
  <c r="CZ34" i="36"/>
  <c r="CX35" i="36"/>
  <c r="CZ35" i="36"/>
  <c r="CX36" i="36"/>
  <c r="CZ36" i="36"/>
  <c r="CX32" i="36"/>
  <c r="CZ32" i="36"/>
  <c r="CX26" i="36"/>
  <c r="CZ26" i="36"/>
  <c r="CX22" i="36"/>
  <c r="CZ22" i="36"/>
  <c r="CX23" i="36"/>
  <c r="CZ23" i="36"/>
  <c r="CX24" i="36"/>
  <c r="CZ24" i="36"/>
  <c r="CX25" i="36"/>
  <c r="CZ25" i="36"/>
  <c r="CX21" i="36"/>
  <c r="CZ21" i="36"/>
  <c r="CX14" i="36"/>
  <c r="CX13" i="36"/>
  <c r="CX12" i="36"/>
  <c r="CX11" i="36"/>
  <c r="CX10" i="36"/>
  <c r="CZ10" i="36"/>
  <c r="ED60" i="36"/>
  <c r="ED61" i="36"/>
  <c r="ED62" i="36"/>
  <c r="ED59" i="36"/>
  <c r="EF59" i="36"/>
  <c r="ED52" i="36"/>
  <c r="ED53" i="36"/>
  <c r="ED51" i="36"/>
  <c r="EF51" i="36"/>
  <c r="ED43" i="36"/>
  <c r="ED44" i="36"/>
  <c r="ED45" i="36"/>
  <c r="ED42" i="36"/>
  <c r="EF42" i="36"/>
  <c r="ED68" i="36"/>
  <c r="ED69" i="36"/>
  <c r="ED70" i="36"/>
  <c r="ED71" i="36"/>
  <c r="ED72" i="36"/>
  <c r="EF72" i="36"/>
  <c r="ED73" i="36"/>
  <c r="ED74" i="36"/>
  <c r="ED75" i="36"/>
  <c r="ED67" i="36"/>
  <c r="EF67" i="36"/>
  <c r="ED33" i="36"/>
  <c r="ED34" i="36"/>
  <c r="ED35" i="36"/>
  <c r="ED36" i="36"/>
  <c r="ED32" i="36"/>
  <c r="EF32" i="36"/>
  <c r="ED26" i="36"/>
  <c r="ED22" i="36"/>
  <c r="ED23" i="36"/>
  <c r="ED24" i="36"/>
  <c r="ED25" i="36"/>
  <c r="ED21" i="36"/>
  <c r="EF21" i="36"/>
  <c r="ED14" i="36"/>
  <c r="ED13" i="36"/>
  <c r="ED12" i="36"/>
  <c r="ED11" i="36"/>
  <c r="ED10" i="36"/>
  <c r="EF10" i="36"/>
  <c r="DB60" i="36"/>
  <c r="DD60" i="36"/>
  <c r="DB61" i="36"/>
  <c r="DB62" i="36"/>
  <c r="DD62" i="36"/>
  <c r="DB59" i="36"/>
  <c r="DD59" i="36"/>
  <c r="DB52" i="36"/>
  <c r="DD52" i="36"/>
  <c r="DB53" i="36"/>
  <c r="DB51" i="36"/>
  <c r="DD51" i="36"/>
  <c r="DB43" i="36"/>
  <c r="DD43" i="36"/>
  <c r="DB44" i="36"/>
  <c r="DD44" i="36"/>
  <c r="DB45" i="36"/>
  <c r="DD45" i="36"/>
  <c r="DB42" i="36"/>
  <c r="DD42" i="36"/>
  <c r="DB68" i="36"/>
  <c r="DD68" i="36"/>
  <c r="DB69" i="36"/>
  <c r="DB70" i="36"/>
  <c r="DD70" i="36"/>
  <c r="DB71" i="36"/>
  <c r="DD71" i="36"/>
  <c r="DB72" i="36"/>
  <c r="DD72" i="36"/>
  <c r="DB73" i="36"/>
  <c r="DB74" i="36"/>
  <c r="DD74" i="36"/>
  <c r="DB75" i="36"/>
  <c r="DD75" i="36"/>
  <c r="DB67" i="36"/>
  <c r="DD67" i="36"/>
  <c r="DB33" i="36"/>
  <c r="DD33" i="36"/>
  <c r="DB34" i="36"/>
  <c r="DD34" i="36"/>
  <c r="DB35" i="36"/>
  <c r="DD35" i="36"/>
  <c r="DB36" i="36"/>
  <c r="DD36" i="36"/>
  <c r="DB32" i="36"/>
  <c r="DD32" i="36"/>
  <c r="DB26" i="36"/>
  <c r="DD26" i="36"/>
  <c r="DB22" i="36"/>
  <c r="DD22" i="36"/>
  <c r="DB23" i="36"/>
  <c r="DD23" i="36"/>
  <c r="DB24" i="36"/>
  <c r="DD24" i="36"/>
  <c r="DB25" i="36"/>
  <c r="DD25" i="36"/>
  <c r="DB21" i="36"/>
  <c r="DD21" i="36"/>
  <c r="DB14" i="36"/>
  <c r="DB13" i="36"/>
  <c r="DB12" i="36"/>
  <c r="DB11" i="36"/>
  <c r="DB10" i="36"/>
  <c r="DD10" i="36"/>
  <c r="DF60" i="36"/>
  <c r="DH60" i="36"/>
  <c r="DF61" i="36"/>
  <c r="DF62" i="36"/>
  <c r="DF59" i="36"/>
  <c r="DH59" i="36"/>
  <c r="DF52" i="36"/>
  <c r="DH52" i="36"/>
  <c r="DF53" i="36"/>
  <c r="DF51" i="36"/>
  <c r="DH51" i="36"/>
  <c r="DF43" i="36"/>
  <c r="DH43" i="36"/>
  <c r="DF44" i="36"/>
  <c r="DH44" i="36"/>
  <c r="DF45" i="36"/>
  <c r="DF42" i="36"/>
  <c r="DH42" i="36"/>
  <c r="DF68" i="36"/>
  <c r="DH68" i="36"/>
  <c r="DF69" i="36"/>
  <c r="DF70" i="36"/>
  <c r="DH70" i="36"/>
  <c r="DF71" i="36"/>
  <c r="DF72" i="36"/>
  <c r="DH72" i="36"/>
  <c r="DF73" i="36"/>
  <c r="DF74" i="36"/>
  <c r="DH74" i="36"/>
  <c r="DF75" i="36"/>
  <c r="DH75" i="36"/>
  <c r="DF67" i="36"/>
  <c r="DH67" i="36"/>
  <c r="DF33" i="36"/>
  <c r="DH33" i="36"/>
  <c r="DF34" i="36"/>
  <c r="DH34" i="36"/>
  <c r="DF35" i="36"/>
  <c r="DH35" i="36"/>
  <c r="DF36" i="36"/>
  <c r="DH36" i="36"/>
  <c r="DF32" i="36"/>
  <c r="DH32" i="36"/>
  <c r="DF26" i="36"/>
  <c r="DH26" i="36"/>
  <c r="DF22" i="36"/>
  <c r="DH22" i="36"/>
  <c r="DF23" i="36"/>
  <c r="DH23" i="36"/>
  <c r="DF24" i="36"/>
  <c r="DF25" i="36"/>
  <c r="DF21" i="36"/>
  <c r="DH21" i="36"/>
  <c r="DF14" i="36"/>
  <c r="DF13" i="36"/>
  <c r="DF12" i="36"/>
  <c r="DF11" i="36"/>
  <c r="DF10" i="36"/>
  <c r="DH10" i="36"/>
  <c r="CH60" i="36"/>
  <c r="CJ60" i="36"/>
  <c r="CH61" i="36"/>
  <c r="CJ61" i="36"/>
  <c r="CH62" i="36"/>
  <c r="CJ62" i="36"/>
  <c r="CH59" i="36"/>
  <c r="CJ59" i="36"/>
  <c r="CJ63" i="36"/>
  <c r="CH52" i="36"/>
  <c r="CJ52" i="36"/>
  <c r="CH53" i="36"/>
  <c r="CJ53" i="36"/>
  <c r="CH43" i="36"/>
  <c r="CJ43" i="36"/>
  <c r="CH44" i="36"/>
  <c r="CJ44" i="36"/>
  <c r="CH45" i="36"/>
  <c r="CJ45" i="36"/>
  <c r="CH42" i="36"/>
  <c r="CJ42" i="36"/>
  <c r="CH68" i="36"/>
  <c r="CJ68" i="36"/>
  <c r="CH69" i="36"/>
  <c r="CJ69" i="36"/>
  <c r="CH70" i="36"/>
  <c r="CJ70" i="36"/>
  <c r="CH71" i="36"/>
  <c r="CJ71" i="36"/>
  <c r="CH72" i="36"/>
  <c r="CJ72" i="36"/>
  <c r="CH73" i="36"/>
  <c r="CJ73" i="36"/>
  <c r="CH74" i="36"/>
  <c r="CJ74" i="36"/>
  <c r="CH75" i="36"/>
  <c r="CJ75" i="36"/>
  <c r="CH67" i="36"/>
  <c r="CJ67" i="36"/>
  <c r="CH51" i="36"/>
  <c r="CJ51" i="36"/>
  <c r="CJ55" i="36"/>
  <c r="CH33" i="36"/>
  <c r="CJ33" i="36"/>
  <c r="CH34" i="36"/>
  <c r="CJ34" i="36"/>
  <c r="CH35" i="36"/>
  <c r="CJ35" i="36"/>
  <c r="CH36" i="36"/>
  <c r="CJ36" i="36"/>
  <c r="CH32" i="36"/>
  <c r="CJ32" i="36"/>
  <c r="CH26" i="36"/>
  <c r="CJ26" i="36"/>
  <c r="CH22" i="36"/>
  <c r="CJ22" i="36"/>
  <c r="CH23" i="36"/>
  <c r="CJ23" i="36"/>
  <c r="CH24" i="36"/>
  <c r="CJ24" i="36"/>
  <c r="CH25" i="36"/>
  <c r="CJ25" i="36"/>
  <c r="CH21" i="36"/>
  <c r="CJ21" i="36"/>
  <c r="CH14" i="36"/>
  <c r="CJ14" i="36"/>
  <c r="CH13" i="36"/>
  <c r="CJ13" i="36"/>
  <c r="CH12" i="36"/>
  <c r="CJ12" i="36"/>
  <c r="CH11" i="36"/>
  <c r="CJ11" i="36"/>
  <c r="CH10" i="36"/>
  <c r="CJ10" i="36"/>
  <c r="CL60" i="36"/>
  <c r="CN60" i="36"/>
  <c r="CL61" i="36"/>
  <c r="CN61" i="36"/>
  <c r="CL62" i="36"/>
  <c r="CN62" i="36"/>
  <c r="CL59" i="36"/>
  <c r="CN59" i="36"/>
  <c r="CN63" i="36"/>
  <c r="CL52" i="36"/>
  <c r="CN52" i="36"/>
  <c r="CL53" i="36"/>
  <c r="CN53" i="36"/>
  <c r="CL43" i="36"/>
  <c r="CN43" i="36"/>
  <c r="CL44" i="36"/>
  <c r="CN44" i="36"/>
  <c r="CL45" i="36"/>
  <c r="CN45" i="36"/>
  <c r="CL42" i="36"/>
  <c r="CN42" i="36"/>
  <c r="CL68" i="36"/>
  <c r="CN68" i="36"/>
  <c r="CL69" i="36"/>
  <c r="CN69" i="36"/>
  <c r="CL70" i="36"/>
  <c r="CN70" i="36"/>
  <c r="CL71" i="36"/>
  <c r="CN71" i="36"/>
  <c r="CL72" i="36"/>
  <c r="CN72" i="36"/>
  <c r="CL73" i="36"/>
  <c r="CN73" i="36"/>
  <c r="CL74" i="36"/>
  <c r="CN74" i="36"/>
  <c r="CL75" i="36"/>
  <c r="CN75" i="36"/>
  <c r="CL67" i="36"/>
  <c r="CN67" i="36"/>
  <c r="CN76" i="36"/>
  <c r="CL51" i="36"/>
  <c r="CN51" i="36"/>
  <c r="CN55" i="36"/>
  <c r="CL33" i="36"/>
  <c r="CN33" i="36"/>
  <c r="CL34" i="36"/>
  <c r="CN34" i="36"/>
  <c r="CL35" i="36"/>
  <c r="CN35" i="36"/>
  <c r="CL36" i="36"/>
  <c r="CN36" i="36"/>
  <c r="CL32" i="36"/>
  <c r="CN32" i="36"/>
  <c r="CL26" i="36"/>
  <c r="CN26" i="36"/>
  <c r="CL22" i="36"/>
  <c r="CN22" i="36"/>
  <c r="CL23" i="36"/>
  <c r="CN23" i="36"/>
  <c r="CL24" i="36"/>
  <c r="CN24" i="36"/>
  <c r="CL25" i="36"/>
  <c r="CN25" i="36"/>
  <c r="CL21" i="36"/>
  <c r="CN21" i="36"/>
  <c r="CL14" i="36"/>
  <c r="CN14" i="36"/>
  <c r="CL13" i="36"/>
  <c r="CN13" i="36"/>
  <c r="CL12" i="36"/>
  <c r="CN12" i="36"/>
  <c r="CL11" i="36"/>
  <c r="CN11" i="36"/>
  <c r="CL10" i="36"/>
  <c r="CN10" i="36"/>
  <c r="DN60" i="36"/>
  <c r="DN61" i="36"/>
  <c r="DN62" i="36"/>
  <c r="DN59" i="36"/>
  <c r="DP59" i="36"/>
  <c r="DN52" i="36"/>
  <c r="DN53" i="36"/>
  <c r="DN51" i="36"/>
  <c r="DP51" i="36"/>
  <c r="DN43" i="36"/>
  <c r="DN44" i="36"/>
  <c r="DN45" i="36"/>
  <c r="DN42" i="36"/>
  <c r="DP42" i="36"/>
  <c r="DN68" i="36"/>
  <c r="DN69" i="36"/>
  <c r="DN70" i="36"/>
  <c r="DP70" i="36"/>
  <c r="DN71" i="36"/>
  <c r="DN72" i="36"/>
  <c r="DP72" i="36"/>
  <c r="DN73" i="36"/>
  <c r="DN74" i="36"/>
  <c r="DN75" i="36"/>
  <c r="DP75" i="36"/>
  <c r="DN67" i="36"/>
  <c r="DP67" i="36"/>
  <c r="DN33" i="36"/>
  <c r="DN34" i="36"/>
  <c r="DP34" i="36"/>
  <c r="DN35" i="36"/>
  <c r="DP35" i="36"/>
  <c r="DN36" i="36"/>
  <c r="DP36" i="36"/>
  <c r="DN32" i="36"/>
  <c r="DP32" i="36"/>
  <c r="DN26" i="36"/>
  <c r="DP26" i="36"/>
  <c r="DN22" i="36"/>
  <c r="DN23" i="36"/>
  <c r="DN24" i="36"/>
  <c r="DN25" i="36"/>
  <c r="DN21" i="36"/>
  <c r="DP21" i="36"/>
  <c r="DN14" i="36"/>
  <c r="DN13" i="36"/>
  <c r="DN12" i="36"/>
  <c r="DN11" i="36"/>
  <c r="DN10" i="36"/>
  <c r="DP10" i="36"/>
  <c r="Z60" i="36"/>
  <c r="AB60" i="36"/>
  <c r="Z61" i="36"/>
  <c r="AB61" i="36"/>
  <c r="Z62" i="36"/>
  <c r="AB62" i="36"/>
  <c r="Z52" i="36"/>
  <c r="AB52" i="36"/>
  <c r="Z53" i="36"/>
  <c r="AB53" i="36"/>
  <c r="Z43" i="36"/>
  <c r="AB43" i="36"/>
  <c r="Z44" i="36"/>
  <c r="AB44" i="36"/>
  <c r="Z45" i="36"/>
  <c r="AB45" i="36"/>
  <c r="Z68" i="36"/>
  <c r="AB68" i="36"/>
  <c r="Z69" i="36"/>
  <c r="AB69" i="36"/>
  <c r="Z70" i="36"/>
  <c r="AB70" i="36"/>
  <c r="Z71" i="36"/>
  <c r="AB71" i="36"/>
  <c r="Z72" i="36"/>
  <c r="AB72" i="36"/>
  <c r="Z73" i="36"/>
  <c r="AB73" i="36"/>
  <c r="Z74" i="36"/>
  <c r="AB74" i="36"/>
  <c r="Z75" i="36"/>
  <c r="AB75" i="36"/>
  <c r="Z67" i="36"/>
  <c r="AB67" i="36"/>
  <c r="Z59" i="36"/>
  <c r="AB59" i="36"/>
  <c r="AB63" i="36"/>
  <c r="Z51" i="36"/>
  <c r="AB51" i="36"/>
  <c r="AB55" i="36"/>
  <c r="Z42" i="36"/>
  <c r="AB42" i="36"/>
  <c r="AB47" i="36"/>
  <c r="Z33" i="36"/>
  <c r="AB33" i="36"/>
  <c r="Z34" i="36"/>
  <c r="AB34" i="36"/>
  <c r="Z35" i="36"/>
  <c r="AB35" i="36"/>
  <c r="Z36" i="36"/>
  <c r="AB36" i="36"/>
  <c r="Z32" i="36"/>
  <c r="AB32" i="36"/>
  <c r="Z26" i="36"/>
  <c r="AB26" i="36"/>
  <c r="Z22" i="36"/>
  <c r="AB22" i="36"/>
  <c r="Z23" i="36"/>
  <c r="AB23" i="36"/>
  <c r="Z24" i="36"/>
  <c r="AB24" i="36"/>
  <c r="Z25" i="36"/>
  <c r="AB25" i="36"/>
  <c r="Z21" i="36"/>
  <c r="AB21" i="36"/>
  <c r="Z14" i="36"/>
  <c r="AB14" i="36"/>
  <c r="Z13" i="36"/>
  <c r="AB13" i="36"/>
  <c r="Z12" i="36"/>
  <c r="AB12" i="36"/>
  <c r="Z11" i="36"/>
  <c r="AB11" i="36"/>
  <c r="Z10" i="36"/>
  <c r="AB10" i="36"/>
  <c r="AR76" i="36"/>
  <c r="AR47" i="36"/>
  <c r="BF60" i="36"/>
  <c r="BH60" i="36"/>
  <c r="BF61" i="36"/>
  <c r="BH61" i="36"/>
  <c r="BF62" i="36"/>
  <c r="BH62" i="36"/>
  <c r="BF59" i="36"/>
  <c r="BH59" i="36"/>
  <c r="BH63" i="36"/>
  <c r="BF52" i="36"/>
  <c r="BH52" i="36"/>
  <c r="BF53" i="36"/>
  <c r="BH53" i="36"/>
  <c r="BF43" i="36"/>
  <c r="BH43" i="36"/>
  <c r="BF44" i="36"/>
  <c r="BH44" i="36"/>
  <c r="BF45" i="36"/>
  <c r="BH45" i="36"/>
  <c r="BF42" i="36"/>
  <c r="BH42" i="36"/>
  <c r="BF68" i="36"/>
  <c r="BH68" i="36"/>
  <c r="BF69" i="36"/>
  <c r="BH69" i="36"/>
  <c r="BF70" i="36"/>
  <c r="BH70" i="36"/>
  <c r="BF71" i="36"/>
  <c r="BH71" i="36"/>
  <c r="BF72" i="36"/>
  <c r="BH72" i="36"/>
  <c r="BF73" i="36"/>
  <c r="BH73" i="36"/>
  <c r="BF74" i="36"/>
  <c r="BH74" i="36"/>
  <c r="BF75" i="36"/>
  <c r="BH75" i="36"/>
  <c r="BF67" i="36"/>
  <c r="BH67" i="36"/>
  <c r="BF51" i="36"/>
  <c r="BH51" i="36"/>
  <c r="BH55" i="36"/>
  <c r="BF33" i="36"/>
  <c r="BH33" i="36"/>
  <c r="BF34" i="36"/>
  <c r="BH34" i="36"/>
  <c r="BF35" i="36"/>
  <c r="BH35" i="36"/>
  <c r="BF36" i="36"/>
  <c r="BH36" i="36"/>
  <c r="BF32" i="36"/>
  <c r="BH32" i="36"/>
  <c r="BF26" i="36"/>
  <c r="BH26" i="36"/>
  <c r="BF22" i="36"/>
  <c r="BH22" i="36"/>
  <c r="BF23" i="36"/>
  <c r="BH23" i="36"/>
  <c r="BF24" i="36"/>
  <c r="BH24" i="36"/>
  <c r="BF25" i="36"/>
  <c r="BH25" i="36"/>
  <c r="BF21" i="36"/>
  <c r="BH21" i="36"/>
  <c r="BF14" i="36"/>
  <c r="BH14" i="36"/>
  <c r="BF13" i="36"/>
  <c r="BH13" i="36"/>
  <c r="BF12" i="36"/>
  <c r="BH12" i="36"/>
  <c r="BF11" i="36"/>
  <c r="BH11" i="36"/>
  <c r="BF10" i="36"/>
  <c r="BH10" i="36"/>
  <c r="AD60" i="36"/>
  <c r="AF60" i="36"/>
  <c r="AD61" i="36"/>
  <c r="AF61" i="36"/>
  <c r="AD62" i="36"/>
  <c r="AF62" i="36"/>
  <c r="AD52" i="36"/>
  <c r="AF52" i="36"/>
  <c r="AD53" i="36"/>
  <c r="AF53" i="36"/>
  <c r="AD43" i="36"/>
  <c r="AF43" i="36"/>
  <c r="AD44" i="36"/>
  <c r="AF44" i="36"/>
  <c r="AD45" i="36"/>
  <c r="AF45" i="36"/>
  <c r="AD68" i="36"/>
  <c r="AF68" i="36"/>
  <c r="AD69" i="36"/>
  <c r="AF69" i="36"/>
  <c r="AD70" i="36"/>
  <c r="AF70" i="36"/>
  <c r="AD71" i="36"/>
  <c r="AF71" i="36"/>
  <c r="AD72" i="36"/>
  <c r="AF72" i="36"/>
  <c r="AD73" i="36"/>
  <c r="AF73" i="36"/>
  <c r="AD74" i="36"/>
  <c r="AF74" i="36"/>
  <c r="AD75" i="36"/>
  <c r="AF75" i="36"/>
  <c r="AD67" i="36"/>
  <c r="AF67" i="36"/>
  <c r="AD59" i="36"/>
  <c r="AF59" i="36"/>
  <c r="AF63" i="36"/>
  <c r="AD51" i="36"/>
  <c r="AF51" i="36"/>
  <c r="AF55" i="36"/>
  <c r="AD42" i="36"/>
  <c r="AF42" i="36"/>
  <c r="AD33" i="36"/>
  <c r="AF33" i="36"/>
  <c r="AD34" i="36"/>
  <c r="AF34" i="36"/>
  <c r="AD35" i="36"/>
  <c r="AF35" i="36"/>
  <c r="AD36" i="36"/>
  <c r="AF36" i="36"/>
  <c r="AD32" i="36"/>
  <c r="AF32" i="36"/>
  <c r="AD26" i="36"/>
  <c r="AF26" i="36"/>
  <c r="AD22" i="36"/>
  <c r="AF22" i="36"/>
  <c r="AD23" i="36"/>
  <c r="AF23" i="36"/>
  <c r="AD24" i="36"/>
  <c r="AF24" i="36"/>
  <c r="AD25" i="36"/>
  <c r="AF25" i="36"/>
  <c r="AD21" i="36"/>
  <c r="AF21" i="36"/>
  <c r="AD14" i="36"/>
  <c r="AF14" i="36"/>
  <c r="AD13" i="36"/>
  <c r="AF13" i="36"/>
  <c r="AD12" i="36"/>
  <c r="AF12" i="36"/>
  <c r="AD11" i="36"/>
  <c r="AF11" i="36"/>
  <c r="AD10" i="36"/>
  <c r="AF10" i="36"/>
  <c r="BJ60" i="36"/>
  <c r="BL60" i="36"/>
  <c r="BJ61" i="36"/>
  <c r="BL61" i="36"/>
  <c r="BJ62" i="36"/>
  <c r="BL62" i="36"/>
  <c r="BJ59" i="36"/>
  <c r="BL59" i="36"/>
  <c r="BL63" i="36"/>
  <c r="BJ52" i="36"/>
  <c r="BL52" i="36"/>
  <c r="BJ53" i="36"/>
  <c r="BL53" i="36"/>
  <c r="BJ43" i="36"/>
  <c r="BL43" i="36"/>
  <c r="BJ44" i="36"/>
  <c r="BL44" i="36"/>
  <c r="BJ45" i="36"/>
  <c r="BL45" i="36"/>
  <c r="BJ42" i="36"/>
  <c r="BL42" i="36"/>
  <c r="BJ68" i="36"/>
  <c r="BL68" i="36"/>
  <c r="BJ69" i="36"/>
  <c r="BL69" i="36"/>
  <c r="BJ70" i="36"/>
  <c r="BL70" i="36"/>
  <c r="BJ71" i="36"/>
  <c r="BL71" i="36"/>
  <c r="BJ72" i="36"/>
  <c r="BL72" i="36"/>
  <c r="BJ73" i="36"/>
  <c r="BL73" i="36"/>
  <c r="BJ74" i="36"/>
  <c r="BL74" i="36"/>
  <c r="BJ75" i="36"/>
  <c r="BL75" i="36"/>
  <c r="BJ67" i="36"/>
  <c r="BL67" i="36"/>
  <c r="BJ51" i="36"/>
  <c r="BL51" i="36"/>
  <c r="BL55" i="36"/>
  <c r="BJ33" i="36"/>
  <c r="BL33" i="36"/>
  <c r="BJ34" i="36"/>
  <c r="BL34" i="36"/>
  <c r="BJ35" i="36"/>
  <c r="BL35" i="36"/>
  <c r="BJ36" i="36"/>
  <c r="BL36" i="36"/>
  <c r="BJ32" i="36"/>
  <c r="BL32" i="36"/>
  <c r="BJ26" i="36"/>
  <c r="BL26" i="36"/>
  <c r="BJ22" i="36"/>
  <c r="BL22" i="36"/>
  <c r="BJ23" i="36"/>
  <c r="BL23" i="36"/>
  <c r="BJ24" i="36"/>
  <c r="BL24" i="36"/>
  <c r="BJ25" i="36"/>
  <c r="BL25" i="36"/>
  <c r="BJ21" i="36"/>
  <c r="BL21" i="36"/>
  <c r="BJ14" i="36"/>
  <c r="BL14" i="36"/>
  <c r="BJ13" i="36"/>
  <c r="BL13" i="36"/>
  <c r="BJ12" i="36"/>
  <c r="BL12" i="36"/>
  <c r="BJ11" i="36"/>
  <c r="BL11" i="36"/>
  <c r="BJ10" i="36"/>
  <c r="BL10" i="36"/>
  <c r="AJ67" i="36"/>
  <c r="AJ75" i="36"/>
  <c r="AJ74" i="36"/>
  <c r="AJ73" i="36"/>
  <c r="AJ72" i="36"/>
  <c r="AJ71" i="36"/>
  <c r="AJ70" i="36"/>
  <c r="AJ69" i="36"/>
  <c r="AJ68" i="36"/>
  <c r="AJ47" i="36"/>
  <c r="BN60" i="36"/>
  <c r="BP60" i="36"/>
  <c r="BN61" i="36"/>
  <c r="BP61" i="36"/>
  <c r="BN62" i="36"/>
  <c r="BP62" i="36"/>
  <c r="BN59" i="36"/>
  <c r="BP59" i="36"/>
  <c r="BP63" i="36"/>
  <c r="BN52" i="36"/>
  <c r="BP52" i="36"/>
  <c r="BN53" i="36"/>
  <c r="BP53" i="36"/>
  <c r="BN43" i="36"/>
  <c r="BP43" i="36"/>
  <c r="BN44" i="36"/>
  <c r="BP44" i="36"/>
  <c r="BN45" i="36"/>
  <c r="BP45" i="36"/>
  <c r="BN42" i="36"/>
  <c r="BP42" i="36"/>
  <c r="BN68" i="36"/>
  <c r="BN69" i="36"/>
  <c r="BN70" i="36"/>
  <c r="BN71" i="36"/>
  <c r="BN72" i="36"/>
  <c r="BN73" i="36"/>
  <c r="BN74" i="36"/>
  <c r="BN75" i="36"/>
  <c r="BN67" i="36"/>
  <c r="BN51" i="36"/>
  <c r="BP51" i="36"/>
  <c r="BP55" i="36"/>
  <c r="BN33" i="36"/>
  <c r="BP33" i="36"/>
  <c r="BN34" i="36"/>
  <c r="BP34" i="36"/>
  <c r="BN35" i="36"/>
  <c r="BP35" i="36"/>
  <c r="BN36" i="36"/>
  <c r="BP36" i="36"/>
  <c r="BN32" i="36"/>
  <c r="BP32" i="36"/>
  <c r="BN26" i="36"/>
  <c r="BP26" i="36"/>
  <c r="BN22" i="36"/>
  <c r="BP22" i="36"/>
  <c r="BN23" i="36"/>
  <c r="BP23" i="36"/>
  <c r="BN24" i="36"/>
  <c r="BP24" i="36"/>
  <c r="BN25" i="36"/>
  <c r="BP25" i="36"/>
  <c r="BN21" i="36"/>
  <c r="BP21" i="36"/>
  <c r="BN14" i="36"/>
  <c r="BP14" i="36"/>
  <c r="BN13" i="36"/>
  <c r="BP13" i="36"/>
  <c r="BN12" i="36"/>
  <c r="BP12" i="36"/>
  <c r="BN11" i="36"/>
  <c r="BP11" i="36"/>
  <c r="BN10" i="36"/>
  <c r="BP10" i="36"/>
  <c r="AN47" i="36"/>
  <c r="BR60" i="36"/>
  <c r="BT60" i="36"/>
  <c r="BR61" i="36"/>
  <c r="BT61" i="36"/>
  <c r="BR62" i="36"/>
  <c r="BT62" i="36"/>
  <c r="BR59" i="36"/>
  <c r="BT59" i="36"/>
  <c r="BT63" i="36"/>
  <c r="BR52" i="36"/>
  <c r="BT52" i="36"/>
  <c r="BR53" i="36"/>
  <c r="BT53" i="36"/>
  <c r="BR43" i="36"/>
  <c r="BT43" i="36"/>
  <c r="BR44" i="36"/>
  <c r="BT44" i="36"/>
  <c r="BR45" i="36"/>
  <c r="BT45" i="36"/>
  <c r="BR42" i="36"/>
  <c r="BT42" i="36"/>
  <c r="BR68" i="36"/>
  <c r="BT68" i="36"/>
  <c r="BR69" i="36"/>
  <c r="BT69" i="36"/>
  <c r="BR70" i="36"/>
  <c r="BT70" i="36"/>
  <c r="BR71" i="36"/>
  <c r="BT71" i="36"/>
  <c r="BR72" i="36"/>
  <c r="BT72" i="36"/>
  <c r="BR73" i="36"/>
  <c r="BT73" i="36"/>
  <c r="BR74" i="36"/>
  <c r="BT74" i="36"/>
  <c r="BR75" i="36"/>
  <c r="BT75" i="36"/>
  <c r="BR67" i="36"/>
  <c r="BT67" i="36"/>
  <c r="BR51" i="36"/>
  <c r="BT51" i="36"/>
  <c r="BT55" i="36"/>
  <c r="BR33" i="36"/>
  <c r="BT33" i="36"/>
  <c r="BR34" i="36"/>
  <c r="BT34" i="36"/>
  <c r="BR35" i="36"/>
  <c r="BT35" i="36"/>
  <c r="BR36" i="36"/>
  <c r="BT36" i="36"/>
  <c r="BR32" i="36"/>
  <c r="BT32" i="36"/>
  <c r="BR26" i="36"/>
  <c r="BT26" i="36"/>
  <c r="BR22" i="36"/>
  <c r="BT22" i="36"/>
  <c r="BR23" i="36"/>
  <c r="BT23" i="36"/>
  <c r="BR24" i="36"/>
  <c r="BT24" i="36"/>
  <c r="BR25" i="36"/>
  <c r="BT25" i="36"/>
  <c r="BR21" i="36"/>
  <c r="BT21" i="36"/>
  <c r="BR14" i="36"/>
  <c r="BT14" i="36"/>
  <c r="BR13" i="36"/>
  <c r="BT13" i="36"/>
  <c r="BR12" i="36"/>
  <c r="BT12" i="36"/>
  <c r="BR11" i="36"/>
  <c r="BT11" i="36"/>
  <c r="BR10" i="36"/>
  <c r="BT10" i="36"/>
  <c r="BV60" i="36"/>
  <c r="BX60" i="36"/>
  <c r="BV61" i="36"/>
  <c r="BX61" i="36"/>
  <c r="BV62" i="36"/>
  <c r="BX62" i="36"/>
  <c r="BV59" i="36"/>
  <c r="BX59" i="36"/>
  <c r="BX63" i="36"/>
  <c r="BV52" i="36"/>
  <c r="BX52" i="36"/>
  <c r="BV53" i="36"/>
  <c r="BX53" i="36"/>
  <c r="BV43" i="36"/>
  <c r="BX43" i="36"/>
  <c r="BV44" i="36"/>
  <c r="BX44" i="36"/>
  <c r="BV45" i="36"/>
  <c r="BX45" i="36"/>
  <c r="BV42" i="36"/>
  <c r="BX42" i="36"/>
  <c r="BX47" i="36"/>
  <c r="BV68" i="36"/>
  <c r="BX68" i="36"/>
  <c r="BV69" i="36"/>
  <c r="BX69" i="36"/>
  <c r="BV70" i="36"/>
  <c r="BX70" i="36"/>
  <c r="BV71" i="36"/>
  <c r="BX71" i="36"/>
  <c r="BV72" i="36"/>
  <c r="BX72" i="36"/>
  <c r="BV73" i="36"/>
  <c r="BX73" i="36"/>
  <c r="BV74" i="36"/>
  <c r="BX74" i="36"/>
  <c r="BV75" i="36"/>
  <c r="BX75" i="36"/>
  <c r="BV67" i="36"/>
  <c r="BX67" i="36"/>
  <c r="BV51" i="36"/>
  <c r="BX51" i="36"/>
  <c r="BX55" i="36"/>
  <c r="BV33" i="36"/>
  <c r="BX33" i="36"/>
  <c r="BV34" i="36"/>
  <c r="BX34" i="36"/>
  <c r="BV35" i="36"/>
  <c r="BX35" i="36"/>
  <c r="BV36" i="36"/>
  <c r="BX36" i="36"/>
  <c r="BV32" i="36"/>
  <c r="BX32" i="36"/>
  <c r="BV26" i="36"/>
  <c r="BX26" i="36"/>
  <c r="BV22" i="36"/>
  <c r="BX22" i="36"/>
  <c r="BV23" i="36"/>
  <c r="BX23" i="36"/>
  <c r="BV24" i="36"/>
  <c r="BX24" i="36"/>
  <c r="BV25" i="36"/>
  <c r="BX25" i="36"/>
  <c r="BV21" i="36"/>
  <c r="BX21" i="36"/>
  <c r="BV14" i="36"/>
  <c r="BX14" i="36"/>
  <c r="BV13" i="36"/>
  <c r="BX13" i="36"/>
  <c r="BV12" i="36"/>
  <c r="BX12" i="36"/>
  <c r="BV11" i="36"/>
  <c r="BX11" i="36"/>
  <c r="BV10" i="36"/>
  <c r="BX10" i="36"/>
  <c r="AV76" i="36"/>
  <c r="AV47" i="36"/>
  <c r="BZ60" i="36"/>
  <c r="CB60" i="36"/>
  <c r="BZ61" i="36"/>
  <c r="CB61" i="36"/>
  <c r="BZ62" i="36"/>
  <c r="CB62" i="36"/>
  <c r="BZ59" i="36"/>
  <c r="CB59" i="36"/>
  <c r="CB63" i="36"/>
  <c r="BZ52" i="36"/>
  <c r="CB52" i="36"/>
  <c r="BZ53" i="36"/>
  <c r="CB53" i="36"/>
  <c r="BZ43" i="36"/>
  <c r="CB43" i="36"/>
  <c r="BZ44" i="36"/>
  <c r="CB44" i="36"/>
  <c r="BZ45" i="36"/>
  <c r="CB45" i="36"/>
  <c r="BZ42" i="36"/>
  <c r="CB42" i="36"/>
  <c r="BZ68" i="36"/>
  <c r="CB68" i="36"/>
  <c r="BZ69" i="36"/>
  <c r="CB69" i="36"/>
  <c r="BZ70" i="36"/>
  <c r="CB70" i="36"/>
  <c r="BZ71" i="36"/>
  <c r="CB71" i="36"/>
  <c r="BZ72" i="36"/>
  <c r="CB72" i="36"/>
  <c r="BZ73" i="36"/>
  <c r="CB73" i="36"/>
  <c r="BZ74" i="36"/>
  <c r="CB74" i="36"/>
  <c r="BZ75" i="36"/>
  <c r="CB75" i="36"/>
  <c r="BZ67" i="36"/>
  <c r="CB67" i="36"/>
  <c r="CB76" i="36"/>
  <c r="BZ51" i="36"/>
  <c r="CB51" i="36"/>
  <c r="CB55" i="36"/>
  <c r="BZ33" i="36"/>
  <c r="CB33" i="36"/>
  <c r="BZ34" i="36"/>
  <c r="CB34" i="36"/>
  <c r="BZ35" i="36"/>
  <c r="CB35" i="36"/>
  <c r="BZ36" i="36"/>
  <c r="CB36" i="36"/>
  <c r="BZ32" i="36"/>
  <c r="CB32" i="36"/>
  <c r="BZ26" i="36"/>
  <c r="CB26" i="36"/>
  <c r="BZ22" i="36"/>
  <c r="CB22" i="36"/>
  <c r="BZ23" i="36"/>
  <c r="CB23" i="36"/>
  <c r="BZ24" i="36"/>
  <c r="CB24" i="36"/>
  <c r="BZ25" i="36"/>
  <c r="CB25" i="36"/>
  <c r="BZ21" i="36"/>
  <c r="CB21" i="36"/>
  <c r="BZ14" i="36"/>
  <c r="CB14" i="36"/>
  <c r="BZ13" i="36"/>
  <c r="CB13" i="36"/>
  <c r="BZ12" i="36"/>
  <c r="CB12" i="36"/>
  <c r="BZ11" i="36"/>
  <c r="CB11" i="36"/>
  <c r="BZ10" i="36"/>
  <c r="CB10" i="36"/>
  <c r="R2" i="36"/>
  <c r="S62" i="22"/>
  <c r="S169" i="22"/>
  <c r="S158" i="22"/>
  <c r="S148" i="22"/>
  <c r="S137" i="22"/>
  <c r="S125" i="22"/>
  <c r="S115" i="22"/>
  <c r="S100" i="22"/>
  <c r="S87" i="22"/>
  <c r="S167" i="22"/>
  <c r="S157" i="22"/>
  <c r="S147" i="22"/>
  <c r="S135" i="22"/>
  <c r="S124" i="22"/>
  <c r="S114" i="22"/>
  <c r="S98" i="22"/>
  <c r="S85" i="22"/>
  <c r="S165" i="22"/>
  <c r="S155" i="22"/>
  <c r="S143" i="22"/>
  <c r="S132" i="22"/>
  <c r="S122" i="22"/>
  <c r="S109" i="22"/>
  <c r="S96" i="22"/>
  <c r="S164" i="22"/>
  <c r="S153" i="22"/>
  <c r="S142" i="22"/>
  <c r="S131" i="22"/>
  <c r="S120" i="22"/>
  <c r="S105" i="22"/>
  <c r="S95" i="22"/>
  <c r="S170" i="22"/>
  <c r="S162" i="22"/>
  <c r="S154" i="22"/>
  <c r="S146" i="22"/>
  <c r="S138" i="22"/>
  <c r="S129" i="22"/>
  <c r="S121" i="22"/>
  <c r="S113" i="22"/>
  <c r="S101" i="22"/>
  <c r="S93" i="22"/>
  <c r="S75" i="22"/>
  <c r="S168" i="22"/>
  <c r="S160" i="22"/>
  <c r="S152" i="22"/>
  <c r="S144" i="22"/>
  <c r="S136" i="22"/>
  <c r="S127" i="22"/>
  <c r="S119" i="22"/>
  <c r="S111" i="22"/>
  <c r="S99" i="22"/>
  <c r="S91" i="22"/>
  <c r="S11" i="22"/>
  <c r="W11" i="22"/>
  <c r="AA11" i="22"/>
  <c r="AE11" i="22"/>
  <c r="S10" i="22"/>
  <c r="S187" i="22"/>
  <c r="W187" i="22"/>
  <c r="AA187" i="22"/>
  <c r="AE187" i="22"/>
  <c r="S188" i="22"/>
  <c r="W188" i="22"/>
  <c r="AA188" i="22"/>
  <c r="AE188" i="22"/>
  <c r="S189" i="22"/>
  <c r="W189" i="22"/>
  <c r="AA189" i="22"/>
  <c r="AE189" i="22"/>
  <c r="S190" i="22"/>
  <c r="W190" i="22"/>
  <c r="AA190" i="22"/>
  <c r="AE190" i="22"/>
  <c r="S191" i="22"/>
  <c r="W191" i="22"/>
  <c r="AA191" i="22"/>
  <c r="AE191" i="22"/>
  <c r="S186" i="22"/>
  <c r="W186" i="22"/>
  <c r="AA186" i="22"/>
  <c r="AE186" i="22"/>
  <c r="S82" i="22"/>
  <c r="S60" i="22"/>
  <c r="S72" i="22"/>
  <c r="S65" i="22"/>
  <c r="S52" i="22"/>
  <c r="S51" i="22"/>
  <c r="S50" i="22"/>
  <c r="S49" i="22"/>
  <c r="S48" i="22"/>
  <c r="S47" i="22"/>
  <c r="S46" i="22"/>
  <c r="S45" i="22"/>
  <c r="S44" i="22"/>
  <c r="S43" i="22"/>
  <c r="S42" i="22"/>
  <c r="S41" i="22"/>
  <c r="S40" i="22"/>
  <c r="S39" i="22"/>
  <c r="S38" i="22"/>
  <c r="S37" i="22"/>
  <c r="S36" i="22"/>
  <c r="S33" i="22"/>
  <c r="S32" i="22"/>
  <c r="S31" i="22"/>
  <c r="S28" i="22"/>
  <c r="S27" i="22"/>
  <c r="S26" i="22"/>
  <c r="S25" i="22"/>
  <c r="S24" i="22"/>
  <c r="S23" i="22"/>
  <c r="S22" i="22"/>
  <c r="S21" i="22"/>
  <c r="S20" i="22"/>
  <c r="S19" i="22"/>
  <c r="S18" i="22"/>
  <c r="S17" i="22"/>
  <c r="S16" i="22"/>
  <c r="S15" i="22"/>
  <c r="S14" i="22"/>
  <c r="S13" i="22"/>
  <c r="W13" i="22"/>
  <c r="AA13" i="22"/>
  <c r="AE13" i="22"/>
  <c r="S12" i="22"/>
  <c r="W12" i="22"/>
  <c r="AA12" i="22"/>
  <c r="AE12" i="22"/>
  <c r="S174" i="22"/>
  <c r="S173" i="22"/>
  <c r="S133" i="22"/>
  <c r="S110" i="22"/>
  <c r="S108" i="22"/>
  <c r="S107" i="22"/>
  <c r="S106" i="22"/>
  <c r="S90" i="22"/>
  <c r="S88" i="22"/>
  <c r="S86" i="22"/>
  <c r="S84" i="22"/>
  <c r="W84" i="22"/>
  <c r="AA84" i="22"/>
  <c r="AE84" i="22"/>
  <c r="S73" i="22"/>
  <c r="S74" i="22"/>
  <c r="S64" i="22"/>
  <c r="S63" i="22"/>
  <c r="S61" i="22"/>
  <c r="S53" i="22"/>
  <c r="S54" i="22"/>
  <c r="S55" i="22"/>
  <c r="S56" i="22"/>
  <c r="S57" i="22"/>
  <c r="S83" i="22"/>
  <c r="S89" i="22"/>
  <c r="S92" i="22"/>
  <c r="S94" i="22"/>
  <c r="S97" i="22"/>
  <c r="S102" i="22"/>
  <c r="S103" i="22"/>
  <c r="S104" i="22"/>
  <c r="S112" i="22"/>
  <c r="S116" i="22"/>
  <c r="S117" i="22"/>
  <c r="S118" i="22"/>
  <c r="S123" i="22"/>
  <c r="S126" i="22"/>
  <c r="S128" i="22"/>
  <c r="S130" i="22"/>
  <c r="S134" i="22"/>
  <c r="S139" i="22"/>
  <c r="S140" i="22"/>
  <c r="S141" i="22"/>
  <c r="S145" i="22"/>
  <c r="S149" i="22"/>
  <c r="S150" i="22"/>
  <c r="S151" i="22"/>
  <c r="S156" i="22"/>
  <c r="S159" i="22"/>
  <c r="S161" i="22"/>
  <c r="S163" i="22"/>
  <c r="S166" i="22"/>
  <c r="S171" i="22"/>
  <c r="S172" i="22"/>
  <c r="S76" i="22"/>
  <c r="S199" i="22"/>
  <c r="S200" i="22"/>
  <c r="S201" i="22"/>
  <c r="S202" i="22"/>
  <c r="S203" i="22"/>
  <c r="S204" i="22"/>
  <c r="S197" i="22"/>
  <c r="S198" i="22"/>
  <c r="S196" i="22"/>
  <c r="CD60" i="36"/>
  <c r="CD61" i="36"/>
  <c r="CD62" i="36"/>
  <c r="CD59" i="36"/>
  <c r="CD52" i="36"/>
  <c r="CD53" i="36"/>
  <c r="CD43" i="36"/>
  <c r="CD44" i="36"/>
  <c r="CD45" i="36"/>
  <c r="CD42" i="36"/>
  <c r="CD68" i="36"/>
  <c r="CD69" i="36"/>
  <c r="CD70" i="36"/>
  <c r="CD71" i="36"/>
  <c r="CD72" i="36"/>
  <c r="CD73" i="36"/>
  <c r="CD74" i="36"/>
  <c r="CD75" i="36"/>
  <c r="CD67" i="36"/>
  <c r="CD51" i="36"/>
  <c r="CD33" i="36"/>
  <c r="CD34" i="36"/>
  <c r="CD35" i="36"/>
  <c r="CD36" i="36"/>
  <c r="CF36" i="36"/>
  <c r="CD32" i="36"/>
  <c r="CD26" i="36"/>
  <c r="CF26" i="36"/>
  <c r="CD22" i="36"/>
  <c r="CD23" i="36"/>
  <c r="CD24" i="36"/>
  <c r="CF24" i="36"/>
  <c r="CD25" i="36"/>
  <c r="CF25" i="36"/>
  <c r="CD21" i="36"/>
  <c r="CD14" i="36"/>
  <c r="CD13" i="36"/>
  <c r="CD12" i="36"/>
  <c r="CD11" i="36"/>
  <c r="CD10" i="36"/>
  <c r="V60" i="36"/>
  <c r="X60" i="36"/>
  <c r="V61" i="36"/>
  <c r="X61" i="36"/>
  <c r="V62" i="36"/>
  <c r="X62" i="36"/>
  <c r="V52" i="36"/>
  <c r="X52" i="36"/>
  <c r="V53" i="36"/>
  <c r="X53" i="36"/>
  <c r="V43" i="36"/>
  <c r="X43" i="36"/>
  <c r="V44" i="36"/>
  <c r="X44" i="36"/>
  <c r="V45" i="36"/>
  <c r="X45" i="36"/>
  <c r="V68" i="36"/>
  <c r="X68" i="36"/>
  <c r="V69" i="36"/>
  <c r="X69" i="36"/>
  <c r="V70" i="36"/>
  <c r="X70" i="36"/>
  <c r="V71" i="36"/>
  <c r="X71" i="36"/>
  <c r="V72" i="36"/>
  <c r="X72" i="36"/>
  <c r="V73" i="36"/>
  <c r="X73" i="36"/>
  <c r="V74" i="36"/>
  <c r="X74" i="36"/>
  <c r="V75" i="36"/>
  <c r="X75" i="36"/>
  <c r="V67" i="36"/>
  <c r="V59" i="36"/>
  <c r="V51" i="36"/>
  <c r="V42" i="36"/>
  <c r="V33" i="36"/>
  <c r="X33" i="36"/>
  <c r="V34" i="36"/>
  <c r="X34" i="36"/>
  <c r="V35" i="36"/>
  <c r="X35" i="36"/>
  <c r="V36" i="36"/>
  <c r="X36" i="36"/>
  <c r="V32" i="36"/>
  <c r="X32" i="36"/>
  <c r="V26" i="36"/>
  <c r="X26" i="36"/>
  <c r="V22" i="36"/>
  <c r="X22" i="36"/>
  <c r="V23" i="36"/>
  <c r="X23" i="36"/>
  <c r="V24" i="36"/>
  <c r="X24" i="36"/>
  <c r="V25" i="36"/>
  <c r="X25" i="36"/>
  <c r="V21" i="36"/>
  <c r="X21" i="36"/>
  <c r="V14" i="36"/>
  <c r="X14" i="36"/>
  <c r="V13" i="36"/>
  <c r="X13" i="36"/>
  <c r="V12" i="36"/>
  <c r="X12" i="36"/>
  <c r="V11" i="36"/>
  <c r="X11" i="36"/>
  <c r="V10" i="36"/>
  <c r="X10" i="36"/>
  <c r="BD76" i="36"/>
  <c r="BD47" i="36"/>
  <c r="CY12" i="36"/>
  <c r="CV12" i="36"/>
  <c r="DC14" i="36"/>
  <c r="CZ14" i="36"/>
  <c r="CY13" i="36"/>
  <c r="CV13" i="36"/>
  <c r="CY11" i="36"/>
  <c r="CV11" i="36"/>
  <c r="AI189" i="22"/>
  <c r="AI186" i="22"/>
  <c r="AI187" i="22"/>
  <c r="AI191" i="22"/>
  <c r="AI188" i="22"/>
  <c r="AI190" i="22"/>
  <c r="AI84" i="22"/>
  <c r="AI11" i="22"/>
  <c r="AI13" i="22"/>
  <c r="AI12" i="22"/>
  <c r="DG61" i="36"/>
  <c r="DD61" i="36"/>
  <c r="DK62" i="36"/>
  <c r="DH62" i="36"/>
  <c r="DO60" i="36"/>
  <c r="DL60" i="36"/>
  <c r="DG53" i="36"/>
  <c r="DD53" i="36"/>
  <c r="DO52" i="36"/>
  <c r="DL52" i="36"/>
  <c r="DO43" i="36"/>
  <c r="DL43" i="36"/>
  <c r="DK45" i="36"/>
  <c r="DH45" i="36"/>
  <c r="DH47" i="36"/>
  <c r="DS44" i="36"/>
  <c r="DP44" i="36"/>
  <c r="DW75" i="36"/>
  <c r="DT75" i="36"/>
  <c r="DG73" i="36"/>
  <c r="DD73" i="36"/>
  <c r="DK71" i="36"/>
  <c r="DH71" i="36"/>
  <c r="DC69" i="36"/>
  <c r="CZ69" i="36"/>
  <c r="CZ76" i="36"/>
  <c r="DO68" i="36"/>
  <c r="DL68" i="36"/>
  <c r="DP74" i="36"/>
  <c r="DS74" i="36"/>
  <c r="EQ72" i="36"/>
  <c r="EN72" i="36"/>
  <c r="EE70" i="36"/>
  <c r="EB70" i="36"/>
  <c r="DW36" i="36"/>
  <c r="DT36" i="36"/>
  <c r="EE35" i="36"/>
  <c r="EB35" i="36"/>
  <c r="EE34" i="36"/>
  <c r="EB34" i="36"/>
  <c r="DO33" i="36"/>
  <c r="DL33" i="36"/>
  <c r="DW26" i="36"/>
  <c r="DT26" i="36"/>
  <c r="DK24" i="36"/>
  <c r="DH24" i="36"/>
  <c r="DO22" i="36"/>
  <c r="DL22" i="36"/>
  <c r="DS23" i="36"/>
  <c r="DP23" i="36"/>
  <c r="DH25" i="36"/>
  <c r="DK25" i="36"/>
  <c r="M182" i="22"/>
  <c r="M192" i="22"/>
  <c r="Q182" i="22"/>
  <c r="JR17" i="36"/>
  <c r="KL62" i="36"/>
  <c r="KL61" i="36"/>
  <c r="KL60" i="36"/>
  <c r="KL59" i="36"/>
  <c r="KL53" i="36"/>
  <c r="KL52" i="36"/>
  <c r="KL51" i="36"/>
  <c r="KL45" i="36"/>
  <c r="KL44" i="36"/>
  <c r="KL43" i="36"/>
  <c r="KL34" i="36"/>
  <c r="KL33" i="36"/>
  <c r="KL32" i="36"/>
  <c r="KL23" i="36"/>
  <c r="KL22" i="36"/>
  <c r="X181" i="22"/>
  <c r="U181" i="22"/>
  <c r="AE181" i="22"/>
  <c r="KI181" i="22"/>
  <c r="AB174" i="22"/>
  <c r="Q175" i="22"/>
  <c r="FH82" i="36"/>
  <c r="KV82" i="36"/>
  <c r="FH85" i="36"/>
  <c r="KR85" i="36"/>
  <c r="FH84" i="36"/>
  <c r="KR84" i="36"/>
  <c r="FH83" i="36"/>
  <c r="FL83" i="36"/>
  <c r="KR83" i="36"/>
  <c r="DH198" i="22"/>
  <c r="DH197" i="22"/>
  <c r="U190" i="22"/>
  <c r="U191" i="22"/>
  <c r="X84" i="22"/>
  <c r="U84" i="22"/>
  <c r="X82" i="22"/>
  <c r="U82" i="22"/>
  <c r="AM8" i="22"/>
  <c r="AQ8" i="22"/>
  <c r="Q68" i="22"/>
  <c r="AF74" i="22"/>
  <c r="AF76" i="22"/>
  <c r="AF75" i="22"/>
  <c r="AF73" i="22"/>
  <c r="AF72" i="22"/>
  <c r="X10" i="22"/>
  <c r="U10" i="22"/>
  <c r="X11" i="22"/>
  <c r="U11" i="22"/>
  <c r="X12" i="22"/>
  <c r="U12" i="22"/>
  <c r="X13" i="22"/>
  <c r="U13" i="22"/>
  <c r="H38" i="36"/>
  <c r="J28" i="36"/>
  <c r="L27" i="36"/>
  <c r="H28" i="36"/>
  <c r="N17" i="36"/>
  <c r="CR63" i="36"/>
  <c r="DD80" i="36"/>
  <c r="CR55" i="36"/>
  <c r="FL82" i="36"/>
  <c r="FL86" i="36"/>
  <c r="FP78" i="36"/>
  <c r="FL85" i="36"/>
  <c r="FL84" i="36"/>
  <c r="DX57" i="36"/>
  <c r="EB54" i="36"/>
  <c r="DX46" i="36"/>
  <c r="DT37" i="36"/>
  <c r="DX30" i="36"/>
  <c r="EB16" i="36"/>
  <c r="T189" i="22"/>
  <c r="Q189" i="22"/>
  <c r="Q188" i="22"/>
  <c r="AF179" i="22"/>
  <c r="AC179" i="22"/>
  <c r="GU83" i="36"/>
  <c r="GY83" i="36"/>
  <c r="HC83" i="36"/>
  <c r="HG83" i="36"/>
  <c r="HK83" i="36"/>
  <c r="HO83" i="36"/>
  <c r="HS83" i="36"/>
  <c r="HW83" i="36"/>
  <c r="IA83" i="36"/>
  <c r="IE83" i="36"/>
  <c r="II83" i="36"/>
  <c r="IM83" i="36"/>
  <c r="GU84" i="36"/>
  <c r="GY84" i="36"/>
  <c r="HC84" i="36"/>
  <c r="HG84" i="36"/>
  <c r="HK84" i="36"/>
  <c r="HO84" i="36"/>
  <c r="HS84" i="36"/>
  <c r="HW84" i="36"/>
  <c r="IA84" i="36"/>
  <c r="IE84" i="36"/>
  <c r="II84" i="36"/>
  <c r="IM84" i="36"/>
  <c r="Z84" i="36"/>
  <c r="EY27" i="36"/>
  <c r="FC27" i="36"/>
  <c r="FG27" i="36"/>
  <c r="FK27" i="36"/>
  <c r="FO27" i="36"/>
  <c r="FS27" i="36"/>
  <c r="FW27" i="36"/>
  <c r="GA27" i="36"/>
  <c r="GE27" i="36"/>
  <c r="GI27" i="36"/>
  <c r="GM27" i="36"/>
  <c r="GQ27" i="36"/>
  <c r="EY54" i="36"/>
  <c r="FC54" i="36"/>
  <c r="FG54" i="36"/>
  <c r="FK54" i="36"/>
  <c r="FO54" i="36"/>
  <c r="FS54" i="36"/>
  <c r="FW54" i="36"/>
  <c r="GA54" i="36"/>
  <c r="GE54" i="36"/>
  <c r="GI54" i="36"/>
  <c r="GM54" i="36"/>
  <c r="GQ54" i="36"/>
  <c r="AV186" i="22"/>
  <c r="AZ186" i="22"/>
  <c r="BD186" i="22"/>
  <c r="BH186" i="22"/>
  <c r="BL186" i="22"/>
  <c r="BP186" i="22"/>
  <c r="BT186" i="22"/>
  <c r="BX186" i="22"/>
  <c r="CB186" i="22"/>
  <c r="CF186" i="22"/>
  <c r="CJ186" i="22"/>
  <c r="CN186" i="22"/>
  <c r="AY14" i="35"/>
  <c r="BG14" i="35"/>
  <c r="BK14" i="35"/>
  <c r="BC14" i="35"/>
  <c r="AY13" i="35"/>
  <c r="BG13" i="35"/>
  <c r="BK13" i="35"/>
  <c r="BC13" i="35"/>
  <c r="AY12" i="35"/>
  <c r="BG12" i="35"/>
  <c r="BK12" i="35"/>
  <c r="BC12" i="35"/>
  <c r="AY11" i="35"/>
  <c r="BG11" i="35"/>
  <c r="BK11" i="35"/>
  <c r="BC11" i="35"/>
  <c r="AY10" i="35"/>
  <c r="BG10" i="35"/>
  <c r="BK10" i="35"/>
  <c r="BC10" i="35"/>
  <c r="BO50" i="35"/>
  <c r="BS50" i="35"/>
  <c r="BW50" i="35"/>
  <c r="CA50" i="35"/>
  <c r="CE50" i="35"/>
  <c r="CI50" i="35"/>
  <c r="CM50" i="35"/>
  <c r="CQ50" i="35"/>
  <c r="CU50" i="35"/>
  <c r="CY50" i="35"/>
  <c r="DG50" i="35"/>
  <c r="DC50" i="35"/>
  <c r="V50" i="35"/>
  <c r="T50" i="35"/>
  <c r="BO49" i="35"/>
  <c r="BS49" i="35"/>
  <c r="BW49" i="35"/>
  <c r="CA49" i="35"/>
  <c r="CE49" i="35"/>
  <c r="CI49" i="35"/>
  <c r="CM49" i="35"/>
  <c r="CQ49" i="35"/>
  <c r="CU49" i="35"/>
  <c r="CY49" i="35"/>
  <c r="DG49" i="35"/>
  <c r="DC49" i="35"/>
  <c r="V49" i="35"/>
  <c r="T49" i="35"/>
  <c r="BO48" i="35"/>
  <c r="BS48" i="35"/>
  <c r="BW48" i="35"/>
  <c r="CA48" i="35"/>
  <c r="CE48" i="35"/>
  <c r="CI48" i="35"/>
  <c r="CM48" i="35"/>
  <c r="CQ48" i="35"/>
  <c r="CU48" i="35"/>
  <c r="CY48" i="35"/>
  <c r="DG48" i="35"/>
  <c r="DC48" i="35"/>
  <c r="V48" i="35"/>
  <c r="T48" i="35"/>
  <c r="BO47" i="35"/>
  <c r="BS47" i="35"/>
  <c r="BW47" i="35"/>
  <c r="CA47" i="35"/>
  <c r="CE47" i="35"/>
  <c r="CI47" i="35"/>
  <c r="CM47" i="35"/>
  <c r="CQ47" i="35"/>
  <c r="CU47" i="35"/>
  <c r="CY47" i="35"/>
  <c r="DG47" i="35"/>
  <c r="DC47" i="35"/>
  <c r="V47" i="35"/>
  <c r="T47" i="35"/>
  <c r="BO46" i="35"/>
  <c r="BS46" i="35"/>
  <c r="BW46" i="35"/>
  <c r="CA46" i="35"/>
  <c r="CE46" i="35"/>
  <c r="CI46" i="35"/>
  <c r="CM46" i="35"/>
  <c r="CQ46" i="35"/>
  <c r="CU46" i="35"/>
  <c r="CY46" i="35"/>
  <c r="DG46" i="35"/>
  <c r="DC46" i="35"/>
  <c r="P51" i="35"/>
  <c r="R51" i="35"/>
  <c r="V46" i="35"/>
  <c r="T46" i="35"/>
  <c r="BO41" i="35"/>
  <c r="BS41" i="35"/>
  <c r="BW41" i="35"/>
  <c r="CA41" i="35"/>
  <c r="CE41" i="35"/>
  <c r="CI41" i="35"/>
  <c r="CM41" i="35"/>
  <c r="CQ41" i="35"/>
  <c r="CU41" i="35"/>
  <c r="CY41" i="35"/>
  <c r="DG41" i="35"/>
  <c r="DC41" i="35"/>
  <c r="V41" i="35"/>
  <c r="T41" i="35"/>
  <c r="BO40" i="35"/>
  <c r="BS40" i="35"/>
  <c r="BW40" i="35"/>
  <c r="CA40" i="35"/>
  <c r="CE40" i="35"/>
  <c r="CI40" i="35"/>
  <c r="CM40" i="35"/>
  <c r="CQ40" i="35"/>
  <c r="CU40" i="35"/>
  <c r="CY40" i="35"/>
  <c r="DG40" i="35"/>
  <c r="DC40" i="35"/>
  <c r="V40" i="35"/>
  <c r="T40" i="35"/>
  <c r="BO39" i="35"/>
  <c r="BS39" i="35"/>
  <c r="BW39" i="35"/>
  <c r="CA39" i="35"/>
  <c r="CE39" i="35"/>
  <c r="CI39" i="35"/>
  <c r="CM39" i="35"/>
  <c r="CQ39" i="35"/>
  <c r="CU39" i="35"/>
  <c r="CY39" i="35"/>
  <c r="DG39" i="35"/>
  <c r="DC39" i="35"/>
  <c r="V39" i="35"/>
  <c r="T39" i="35"/>
  <c r="BO38" i="35"/>
  <c r="BS38" i="35"/>
  <c r="BW38" i="35"/>
  <c r="CA38" i="35"/>
  <c r="CE38" i="35"/>
  <c r="CI38" i="35"/>
  <c r="CM38" i="35"/>
  <c r="CQ38" i="35"/>
  <c r="CU38" i="35"/>
  <c r="CY38" i="35"/>
  <c r="DG38" i="35"/>
  <c r="DC38" i="35"/>
  <c r="V38" i="35"/>
  <c r="T38" i="35"/>
  <c r="BO37" i="35"/>
  <c r="BS37" i="35"/>
  <c r="BW37" i="35"/>
  <c r="CA37" i="35"/>
  <c r="CE37" i="35"/>
  <c r="CI37" i="35"/>
  <c r="CM37" i="35"/>
  <c r="CQ37" i="35"/>
  <c r="CU37" i="35"/>
  <c r="CY37" i="35"/>
  <c r="DG37" i="35"/>
  <c r="DC37" i="35"/>
  <c r="P42" i="35"/>
  <c r="R42" i="35"/>
  <c r="V37" i="35"/>
  <c r="T37" i="35"/>
  <c r="BO32" i="35"/>
  <c r="BS32" i="35"/>
  <c r="BW32" i="35"/>
  <c r="CA32" i="35"/>
  <c r="CE32" i="35"/>
  <c r="CI32" i="35"/>
  <c r="CM32" i="35"/>
  <c r="CQ32" i="35"/>
  <c r="CU32" i="35"/>
  <c r="CY32" i="35"/>
  <c r="DG32" i="35"/>
  <c r="DC32" i="35"/>
  <c r="V32" i="35"/>
  <c r="T32" i="35"/>
  <c r="BO31" i="35"/>
  <c r="BS31" i="35"/>
  <c r="BW31" i="35"/>
  <c r="CA31" i="35"/>
  <c r="CE31" i="35"/>
  <c r="CI31" i="35"/>
  <c r="CM31" i="35"/>
  <c r="CQ31" i="35"/>
  <c r="CU31" i="35"/>
  <c r="CY31" i="35"/>
  <c r="DG31" i="35"/>
  <c r="DC31" i="35"/>
  <c r="V31" i="35"/>
  <c r="T31" i="35"/>
  <c r="BO30" i="35"/>
  <c r="BS30" i="35"/>
  <c r="BW30" i="35"/>
  <c r="CA30" i="35"/>
  <c r="CE30" i="35"/>
  <c r="CI30" i="35"/>
  <c r="CM30" i="35"/>
  <c r="CQ30" i="35"/>
  <c r="CU30" i="35"/>
  <c r="CY30" i="35"/>
  <c r="DG30" i="35"/>
  <c r="DC30" i="35"/>
  <c r="V30" i="35"/>
  <c r="T30" i="35"/>
  <c r="BO29" i="35"/>
  <c r="BS29" i="35"/>
  <c r="BW29" i="35"/>
  <c r="CA29" i="35"/>
  <c r="CE29" i="35"/>
  <c r="CI29" i="35"/>
  <c r="CM29" i="35"/>
  <c r="CQ29" i="35"/>
  <c r="CU29" i="35"/>
  <c r="CY29" i="35"/>
  <c r="DG29" i="35"/>
  <c r="DC29" i="35"/>
  <c r="V29" i="35"/>
  <c r="T29" i="35"/>
  <c r="BO28" i="35"/>
  <c r="BS28" i="35"/>
  <c r="BW28" i="35"/>
  <c r="CA28" i="35"/>
  <c r="CE28" i="35"/>
  <c r="CI28" i="35"/>
  <c r="CM28" i="35"/>
  <c r="CQ28" i="35"/>
  <c r="CU28" i="35"/>
  <c r="CY28" i="35"/>
  <c r="DG28" i="35"/>
  <c r="DC28" i="35"/>
  <c r="P33" i="35"/>
  <c r="R33" i="35"/>
  <c r="V28" i="35"/>
  <c r="T28" i="35"/>
  <c r="BO23" i="35"/>
  <c r="BS23" i="35"/>
  <c r="BW23" i="35"/>
  <c r="CA23" i="35"/>
  <c r="CE23" i="35"/>
  <c r="CI23" i="35"/>
  <c r="CM23" i="35"/>
  <c r="CQ23" i="35"/>
  <c r="CU23" i="35"/>
  <c r="CY23" i="35"/>
  <c r="DG23" i="35"/>
  <c r="DC23" i="35"/>
  <c r="V23" i="35"/>
  <c r="T23" i="35"/>
  <c r="BO22" i="35"/>
  <c r="BS22" i="35"/>
  <c r="BW22" i="35"/>
  <c r="CA22" i="35"/>
  <c r="CE22" i="35"/>
  <c r="CI22" i="35"/>
  <c r="CM22" i="35"/>
  <c r="CQ22" i="35"/>
  <c r="CU22" i="35"/>
  <c r="CY22" i="35"/>
  <c r="DG22" i="35"/>
  <c r="DC22" i="35"/>
  <c r="V22" i="35"/>
  <c r="T22" i="35"/>
  <c r="BO21" i="35"/>
  <c r="BS21" i="35"/>
  <c r="BW21" i="35"/>
  <c r="CA21" i="35"/>
  <c r="CE21" i="35"/>
  <c r="CI21" i="35"/>
  <c r="CM21" i="35"/>
  <c r="CQ21" i="35"/>
  <c r="CU21" i="35"/>
  <c r="CY21" i="35"/>
  <c r="DG21" i="35"/>
  <c r="DC21" i="35"/>
  <c r="V21" i="35"/>
  <c r="T21" i="35"/>
  <c r="BO20" i="35"/>
  <c r="BS20" i="35"/>
  <c r="BW20" i="35"/>
  <c r="CA20" i="35"/>
  <c r="CE20" i="35"/>
  <c r="CI20" i="35"/>
  <c r="CM20" i="35"/>
  <c r="CQ20" i="35"/>
  <c r="CU20" i="35"/>
  <c r="CY20" i="35"/>
  <c r="DG20" i="35"/>
  <c r="DC20" i="35"/>
  <c r="V20" i="35"/>
  <c r="T20" i="35"/>
  <c r="BO19" i="35"/>
  <c r="BS19" i="35"/>
  <c r="BW19" i="35"/>
  <c r="CA19" i="35"/>
  <c r="CE19" i="35"/>
  <c r="CI19" i="35"/>
  <c r="CM19" i="35"/>
  <c r="CQ19" i="35"/>
  <c r="CU19" i="35"/>
  <c r="CY19" i="35"/>
  <c r="DG19" i="35"/>
  <c r="DC19" i="35"/>
  <c r="P24" i="35"/>
  <c r="R24" i="35"/>
  <c r="V19" i="35"/>
  <c r="T19" i="35"/>
  <c r="BO14" i="35"/>
  <c r="BS14" i="35"/>
  <c r="BW14" i="35"/>
  <c r="CA14" i="35"/>
  <c r="CE14" i="35"/>
  <c r="CI14" i="35"/>
  <c r="CM14" i="35"/>
  <c r="CQ14" i="35"/>
  <c r="CU14" i="35"/>
  <c r="CY14" i="35"/>
  <c r="DG14" i="35"/>
  <c r="DC14" i="35"/>
  <c r="V14" i="35"/>
  <c r="T14" i="35"/>
  <c r="BO13" i="35"/>
  <c r="BS13" i="35"/>
  <c r="BW13" i="35"/>
  <c r="CA13" i="35"/>
  <c r="CE13" i="35"/>
  <c r="CI13" i="35"/>
  <c r="CM13" i="35"/>
  <c r="CQ13" i="35"/>
  <c r="CU13" i="35"/>
  <c r="CY13" i="35"/>
  <c r="DG13" i="35"/>
  <c r="DC13" i="35"/>
  <c r="V13" i="35"/>
  <c r="T13" i="35"/>
  <c r="BO12" i="35"/>
  <c r="BS12" i="35"/>
  <c r="BW12" i="35"/>
  <c r="CA12" i="35"/>
  <c r="CE12" i="35"/>
  <c r="CI12" i="35"/>
  <c r="CM12" i="35"/>
  <c r="CQ12" i="35"/>
  <c r="CU12" i="35"/>
  <c r="CY12" i="35"/>
  <c r="DG12" i="35"/>
  <c r="DC12" i="35"/>
  <c r="V12" i="35"/>
  <c r="T12" i="35"/>
  <c r="BO11" i="35"/>
  <c r="BS11" i="35"/>
  <c r="BW11" i="35"/>
  <c r="CA11" i="35"/>
  <c r="CE11" i="35"/>
  <c r="CI11" i="35"/>
  <c r="CM11" i="35"/>
  <c r="CQ11" i="35"/>
  <c r="CU11" i="35"/>
  <c r="CY11" i="35"/>
  <c r="DG11" i="35"/>
  <c r="DC11" i="35"/>
  <c r="V11" i="35"/>
  <c r="T11" i="35"/>
  <c r="BO10" i="35"/>
  <c r="BS10" i="35"/>
  <c r="BW10" i="35"/>
  <c r="CA10" i="35"/>
  <c r="CE10" i="35"/>
  <c r="CI10" i="35"/>
  <c r="CM10" i="35"/>
  <c r="CQ10" i="35"/>
  <c r="CU10" i="35"/>
  <c r="CY10" i="35"/>
  <c r="DG10" i="35"/>
  <c r="DC10" i="35"/>
  <c r="H58" i="35"/>
  <c r="P15" i="35"/>
  <c r="R15" i="35"/>
  <c r="R54" i="35"/>
  <c r="V10" i="35"/>
  <c r="T10" i="35"/>
  <c r="N54" i="35"/>
  <c r="L54" i="35"/>
  <c r="L56" i="35"/>
  <c r="AR187" i="22"/>
  <c r="AR188" i="22"/>
  <c r="EN180" i="22"/>
  <c r="ER180" i="22"/>
  <c r="EV180" i="22"/>
  <c r="EZ180" i="22"/>
  <c r="FD180" i="22"/>
  <c r="FH180" i="22"/>
  <c r="FL180" i="22"/>
  <c r="FP180" i="22"/>
  <c r="FT180" i="22"/>
  <c r="FX180" i="22"/>
  <c r="GB180" i="22"/>
  <c r="GF180" i="22"/>
  <c r="S180" i="22"/>
  <c r="W180" i="22"/>
  <c r="BE159" i="26"/>
  <c r="BK153" i="26"/>
  <c r="BM153" i="26"/>
  <c r="BI153" i="26"/>
  <c r="BK156" i="26"/>
  <c r="BM156" i="26"/>
  <c r="BI156" i="26"/>
  <c r="BI152" i="26"/>
  <c r="BK152" i="26"/>
  <c r="BM152" i="26"/>
  <c r="BK150" i="26"/>
  <c r="BM150" i="26"/>
  <c r="BM159" i="26"/>
  <c r="BI150" i="26"/>
  <c r="BI159" i="26"/>
  <c r="AY159" i="26"/>
  <c r="R51" i="26"/>
  <c r="T51" i="26"/>
  <c r="N58" i="26"/>
  <c r="Z15" i="26"/>
  <c r="X15" i="26"/>
  <c r="Z16" i="26"/>
  <c r="X16" i="26"/>
  <c r="Z21" i="26"/>
  <c r="X21" i="26"/>
  <c r="Z22" i="26"/>
  <c r="AB22" i="26"/>
  <c r="X22" i="26"/>
  <c r="J78" i="26"/>
  <c r="J167" i="26"/>
  <c r="Z20" i="26"/>
  <c r="X20" i="26"/>
  <c r="Z19" i="26"/>
  <c r="X19" i="26"/>
  <c r="BK125" i="26"/>
  <c r="BM125" i="26"/>
  <c r="BI125" i="26"/>
  <c r="Z14" i="26"/>
  <c r="X14" i="26"/>
  <c r="Z17" i="26"/>
  <c r="X17" i="26"/>
  <c r="Z18" i="26"/>
  <c r="X18" i="26"/>
  <c r="Z13" i="26"/>
  <c r="X13" i="26"/>
  <c r="R107" i="26"/>
  <c r="P107" i="26"/>
  <c r="L109" i="26"/>
  <c r="R106" i="26"/>
  <c r="P106" i="26"/>
  <c r="N109" i="26"/>
  <c r="R104" i="26"/>
  <c r="N129" i="26"/>
  <c r="R122" i="26"/>
  <c r="P122" i="26"/>
  <c r="P129" i="26"/>
  <c r="N146" i="26"/>
  <c r="P138" i="26"/>
  <c r="L138" i="26"/>
  <c r="AS133" i="26"/>
  <c r="N138" i="26"/>
  <c r="AY146" i="26"/>
  <c r="BC141" i="26"/>
  <c r="BC135" i="26"/>
  <c r="BA135" i="26"/>
  <c r="AW138" i="26"/>
  <c r="BC134" i="26"/>
  <c r="BA134" i="26"/>
  <c r="AY138" i="26"/>
  <c r="BC133" i="26"/>
  <c r="BG129" i="26"/>
  <c r="T118" i="26"/>
  <c r="V118" i="26"/>
  <c r="BH113" i="26"/>
  <c r="BE113" i="26"/>
  <c r="X105" i="26"/>
  <c r="Z99" i="26"/>
  <c r="AB99" i="26"/>
  <c r="X99" i="26"/>
  <c r="Z98" i="26"/>
  <c r="X98" i="26"/>
  <c r="Z97" i="26"/>
  <c r="X97" i="26"/>
  <c r="Z96" i="26"/>
  <c r="X96" i="26"/>
  <c r="Z95" i="26"/>
  <c r="X95" i="26"/>
  <c r="Z94" i="26"/>
  <c r="X94" i="26"/>
  <c r="Z93" i="26"/>
  <c r="X93" i="26"/>
  <c r="Z92" i="26"/>
  <c r="X92" i="26"/>
  <c r="Z91" i="26"/>
  <c r="X91" i="26"/>
  <c r="Z90" i="26"/>
  <c r="X90" i="26"/>
  <c r="Z89" i="26"/>
  <c r="X89" i="26"/>
  <c r="Z88" i="26"/>
  <c r="X88" i="26"/>
  <c r="T100" i="26"/>
  <c r="V100" i="26"/>
  <c r="Z87" i="26"/>
  <c r="X87" i="26"/>
  <c r="AW67" i="26"/>
  <c r="R70" i="26"/>
  <c r="N75" i="26"/>
  <c r="M78" i="22"/>
  <c r="Q187" i="22"/>
  <c r="I207" i="22"/>
  <c r="O78" i="22"/>
  <c r="BG70" i="26"/>
  <c r="BC75" i="26"/>
  <c r="W10" i="26"/>
  <c r="AA10" i="26"/>
  <c r="AE10" i="26"/>
  <c r="AI10" i="26"/>
  <c r="AM10" i="26"/>
  <c r="W11" i="26"/>
  <c r="AA11" i="26"/>
  <c r="AE11" i="26"/>
  <c r="AI11" i="26"/>
  <c r="AM11" i="26"/>
  <c r="W12" i="26"/>
  <c r="AA12" i="26"/>
  <c r="AE12" i="26"/>
  <c r="AI12" i="26"/>
  <c r="AM12" i="26"/>
  <c r="P29" i="26"/>
  <c r="R29" i="26"/>
  <c r="V10" i="26"/>
  <c r="T10" i="26"/>
  <c r="V11" i="26"/>
  <c r="T11" i="26"/>
  <c r="V12" i="26"/>
  <c r="T12" i="26"/>
  <c r="R36" i="26"/>
  <c r="P36" i="26"/>
  <c r="R35" i="26"/>
  <c r="P35" i="26"/>
  <c r="R34" i="26"/>
  <c r="N38" i="26"/>
  <c r="R33" i="26"/>
  <c r="S36" i="26"/>
  <c r="W36" i="26"/>
  <c r="AA36" i="26"/>
  <c r="AE36" i="26"/>
  <c r="AI36" i="26"/>
  <c r="AM36" i="26"/>
  <c r="S35" i="26"/>
  <c r="W35" i="26"/>
  <c r="AA35" i="26"/>
  <c r="AE35" i="26"/>
  <c r="AI35" i="26"/>
  <c r="AM35" i="26"/>
  <c r="S34" i="26"/>
  <c r="W34" i="26"/>
  <c r="AA34" i="26"/>
  <c r="AE34" i="26"/>
  <c r="AI34" i="26"/>
  <c r="AM34" i="26"/>
  <c r="S33" i="26"/>
  <c r="W33" i="26"/>
  <c r="AA33" i="26"/>
  <c r="AE33" i="26"/>
  <c r="AI33" i="26"/>
  <c r="AM33" i="26"/>
  <c r="R44" i="26"/>
  <c r="P44" i="26"/>
  <c r="R43" i="26"/>
  <c r="P43" i="26"/>
  <c r="L47" i="26"/>
  <c r="N47" i="26"/>
  <c r="S44" i="26"/>
  <c r="W44" i="26"/>
  <c r="AA44" i="26"/>
  <c r="R64" i="26"/>
  <c r="P64" i="26"/>
  <c r="R63" i="26"/>
  <c r="P63" i="26"/>
  <c r="L67" i="26"/>
  <c r="N67" i="26"/>
  <c r="R62" i="26"/>
  <c r="BC64" i="26"/>
  <c r="BA64" i="26"/>
  <c r="BC63" i="26"/>
  <c r="BA63" i="26"/>
  <c r="AY67" i="26"/>
  <c r="BC62" i="26"/>
  <c r="U187" i="22"/>
  <c r="U188" i="22"/>
  <c r="U186" i="22"/>
  <c r="DC179" i="46"/>
  <c r="DA179" i="46"/>
  <c r="DA182" i="46"/>
  <c r="CY182" i="46"/>
  <c r="DH1" i="46"/>
  <c r="DC180" i="46"/>
  <c r="DE180" i="46"/>
  <c r="DC187" i="46"/>
  <c r="DC201" i="46"/>
  <c r="R82" i="36"/>
  <c r="KH82" i="36"/>
  <c r="KI82" i="36"/>
  <c r="R81" i="36"/>
  <c r="R80" i="36"/>
  <c r="R87" i="36"/>
  <c r="LB11" i="36"/>
  <c r="LB12" i="36"/>
  <c r="LB13" i="36"/>
  <c r="LB14" i="36"/>
  <c r="LB23" i="36"/>
  <c r="LB22" i="36"/>
  <c r="LB35" i="36"/>
  <c r="LB34" i="36"/>
  <c r="LB33" i="36"/>
  <c r="LB75" i="36"/>
  <c r="LB74" i="36"/>
  <c r="LB73" i="36"/>
  <c r="LB72" i="36"/>
  <c r="LB71" i="36"/>
  <c r="LB70" i="36"/>
  <c r="LB69" i="36"/>
  <c r="LB68" i="36"/>
  <c r="LB45" i="36"/>
  <c r="LB44" i="36"/>
  <c r="LB43" i="36"/>
  <c r="LB53" i="36"/>
  <c r="LB52" i="36"/>
  <c r="LB62" i="36"/>
  <c r="LB61" i="36"/>
  <c r="LB60" i="36"/>
  <c r="DK181" i="46"/>
  <c r="DI181" i="46"/>
  <c r="CK211" i="46"/>
  <c r="CS68" i="46"/>
  <c r="CU68" i="46"/>
  <c r="CY10" i="46"/>
  <c r="CW10" i="46"/>
  <c r="CO207" i="46"/>
  <c r="CO209" i="46"/>
  <c r="CY11" i="46"/>
  <c r="CW11" i="46"/>
  <c r="CY12" i="46"/>
  <c r="CW12" i="46"/>
  <c r="CY13" i="46"/>
  <c r="CW13" i="46"/>
  <c r="CY14" i="46"/>
  <c r="CW14" i="46"/>
  <c r="CY15" i="46"/>
  <c r="CW15" i="46"/>
  <c r="CY16" i="46"/>
  <c r="CW16" i="46"/>
  <c r="CY17" i="46"/>
  <c r="CW17" i="46"/>
  <c r="CY18" i="46"/>
  <c r="CW18" i="46"/>
  <c r="CY19" i="46"/>
  <c r="CW19" i="46"/>
  <c r="CY20" i="46"/>
  <c r="CW20" i="46"/>
  <c r="CY21" i="46"/>
  <c r="CW21" i="46"/>
  <c r="CY22" i="46"/>
  <c r="CW22" i="46"/>
  <c r="CY23" i="46"/>
  <c r="CW23" i="46"/>
  <c r="CY24" i="46"/>
  <c r="CW24" i="46"/>
  <c r="CY25" i="46"/>
  <c r="CW25" i="46"/>
  <c r="CY26" i="46"/>
  <c r="CW26" i="46"/>
  <c r="CY27" i="46"/>
  <c r="CW27" i="46"/>
  <c r="CY28" i="46"/>
  <c r="CW28" i="46"/>
  <c r="CY31" i="46"/>
  <c r="CW31" i="46"/>
  <c r="CY32" i="46"/>
  <c r="CW32" i="46"/>
  <c r="CY33" i="46"/>
  <c r="CW33" i="46"/>
  <c r="CY36" i="46"/>
  <c r="CW36" i="46"/>
  <c r="CY37" i="46"/>
  <c r="CW37" i="46"/>
  <c r="CY38" i="46"/>
  <c r="CW38" i="46"/>
  <c r="CY39" i="46"/>
  <c r="CW39" i="46"/>
  <c r="CY40" i="46"/>
  <c r="CW40" i="46"/>
  <c r="CY41" i="46"/>
  <c r="CW41" i="46"/>
  <c r="CY42" i="46"/>
  <c r="CW42" i="46"/>
  <c r="CY43" i="46"/>
  <c r="CW43" i="46"/>
  <c r="CY44" i="46"/>
  <c r="CW44" i="46"/>
  <c r="CY45" i="46"/>
  <c r="CW45" i="46"/>
  <c r="CY46" i="46"/>
  <c r="CW46" i="46"/>
  <c r="CY47" i="46"/>
  <c r="CW47" i="46"/>
  <c r="CY48" i="46"/>
  <c r="CW48" i="46"/>
  <c r="CY49" i="46"/>
  <c r="CW49" i="46"/>
  <c r="CY50" i="46"/>
  <c r="CW50" i="46"/>
  <c r="CY51" i="46"/>
  <c r="CW51" i="46"/>
  <c r="CY52" i="46"/>
  <c r="CW52" i="46"/>
  <c r="CY53" i="46"/>
  <c r="CW53" i="46"/>
  <c r="CY54" i="46"/>
  <c r="CW54" i="46"/>
  <c r="CY55" i="46"/>
  <c r="CW55" i="46"/>
  <c r="CY56" i="46"/>
  <c r="CW56" i="46"/>
  <c r="CY57" i="46"/>
  <c r="CW57" i="46"/>
  <c r="CY60" i="46"/>
  <c r="CW60" i="46"/>
  <c r="CY61" i="46"/>
  <c r="CW61" i="46"/>
  <c r="CY62" i="46"/>
  <c r="CW62" i="46"/>
  <c r="CY63" i="46"/>
  <c r="CW63" i="46"/>
  <c r="CY64" i="46"/>
  <c r="CW64" i="46"/>
  <c r="CY65" i="46"/>
  <c r="CW65" i="46"/>
  <c r="CS78" i="46"/>
  <c r="CU78" i="46"/>
  <c r="CY72" i="46"/>
  <c r="CW72" i="46"/>
  <c r="CY73" i="46"/>
  <c r="CW73" i="46"/>
  <c r="CY74" i="46"/>
  <c r="CW74" i="46"/>
  <c r="CY75" i="46"/>
  <c r="CW75" i="46"/>
  <c r="CY76" i="46"/>
  <c r="CW76" i="46"/>
  <c r="CS175" i="46"/>
  <c r="CU175" i="46"/>
  <c r="CY82" i="46"/>
  <c r="CW82" i="46"/>
  <c r="DC83" i="46"/>
  <c r="DA83" i="46"/>
  <c r="CY84" i="46"/>
  <c r="CW84" i="46"/>
  <c r="DC85" i="46"/>
  <c r="DA85" i="46"/>
  <c r="CY86" i="46"/>
  <c r="CW86" i="46"/>
  <c r="CY87" i="46"/>
  <c r="CW87" i="46"/>
  <c r="CY88" i="46"/>
  <c r="CW88" i="46"/>
  <c r="DC89" i="46"/>
  <c r="DA89" i="46"/>
  <c r="CY90" i="46"/>
  <c r="CW90" i="46"/>
  <c r="CY91" i="46"/>
  <c r="CW91" i="46"/>
  <c r="CY92" i="46"/>
  <c r="CW92" i="46"/>
  <c r="CY93" i="46"/>
  <c r="CW93" i="46"/>
  <c r="CY94" i="46"/>
  <c r="CW94" i="46"/>
  <c r="CY95" i="46"/>
  <c r="CW95" i="46"/>
  <c r="CY96" i="46"/>
  <c r="CW96" i="46"/>
  <c r="CY97" i="46"/>
  <c r="CW97" i="46"/>
  <c r="CY98" i="46"/>
  <c r="CW98" i="46"/>
  <c r="CY99" i="46"/>
  <c r="CW99" i="46"/>
  <c r="CY100" i="46"/>
  <c r="CW100" i="46"/>
  <c r="CY101" i="46"/>
  <c r="CW101" i="46"/>
  <c r="CY102" i="46"/>
  <c r="CW102" i="46"/>
  <c r="CY103" i="46"/>
  <c r="CW103" i="46"/>
  <c r="CY104" i="46"/>
  <c r="CW104" i="46"/>
  <c r="DC105" i="46"/>
  <c r="DA105" i="46"/>
  <c r="CY106" i="46"/>
  <c r="CW106" i="46"/>
  <c r="CY107" i="46"/>
  <c r="CW107" i="46"/>
  <c r="CY108" i="46"/>
  <c r="CW108" i="46"/>
  <c r="DC109" i="46"/>
  <c r="DA109" i="46"/>
  <c r="CY110" i="46"/>
  <c r="CW110" i="46"/>
  <c r="CY111" i="46"/>
  <c r="CW111" i="46"/>
  <c r="CY112" i="46"/>
  <c r="CW112" i="46"/>
  <c r="CY113" i="46"/>
  <c r="CW113" i="46"/>
  <c r="CY114" i="46"/>
  <c r="CW114" i="46"/>
  <c r="CY115" i="46"/>
  <c r="CW115" i="46"/>
  <c r="CY116" i="46"/>
  <c r="CW116" i="46"/>
  <c r="CY117" i="46"/>
  <c r="CW117" i="46"/>
  <c r="CY118" i="46"/>
  <c r="CW118" i="46"/>
  <c r="CY119" i="46"/>
  <c r="CW119" i="46"/>
  <c r="CY120" i="46"/>
  <c r="CW120" i="46"/>
  <c r="CY121" i="46"/>
  <c r="CW121" i="46"/>
  <c r="CY122" i="46"/>
  <c r="CW122" i="46"/>
  <c r="CY123" i="46"/>
  <c r="CW123" i="46"/>
  <c r="CY124" i="46"/>
  <c r="CW124" i="46"/>
  <c r="CY125" i="46"/>
  <c r="CW125" i="46"/>
  <c r="CY126" i="46"/>
  <c r="CW126" i="46"/>
  <c r="CY127" i="46"/>
  <c r="CW127" i="46"/>
  <c r="CY128" i="46"/>
  <c r="CW128" i="46"/>
  <c r="CY129" i="46"/>
  <c r="CW129" i="46"/>
  <c r="CY130" i="46"/>
  <c r="CW130" i="46"/>
  <c r="CY131" i="46"/>
  <c r="CW131" i="46"/>
  <c r="DC132" i="46"/>
  <c r="DA132" i="46"/>
  <c r="CY133" i="46"/>
  <c r="CW133" i="46"/>
  <c r="CY134" i="46"/>
  <c r="CW134" i="46"/>
  <c r="CY135" i="46"/>
  <c r="CW135" i="46"/>
  <c r="CY136" i="46"/>
  <c r="CW136" i="46"/>
  <c r="CY137" i="46"/>
  <c r="CW137" i="46"/>
  <c r="CY138" i="46"/>
  <c r="CW138" i="46"/>
  <c r="CY139" i="46"/>
  <c r="CW139" i="46"/>
  <c r="CY140" i="46"/>
  <c r="CW140" i="46"/>
  <c r="CY141" i="46"/>
  <c r="CW141" i="46"/>
  <c r="CY142" i="46"/>
  <c r="CW142" i="46"/>
  <c r="CY143" i="46"/>
  <c r="CW143" i="46"/>
  <c r="CY144" i="46"/>
  <c r="CW144" i="46"/>
  <c r="CY145" i="46"/>
  <c r="CW145" i="46"/>
  <c r="CY146" i="46"/>
  <c r="CW146" i="46"/>
  <c r="CY147" i="46"/>
  <c r="CW147" i="46"/>
  <c r="CY148" i="46"/>
  <c r="CW148" i="46"/>
  <c r="CY149" i="46"/>
  <c r="CW149" i="46"/>
  <c r="CY150" i="46"/>
  <c r="CW150" i="46"/>
  <c r="CY151" i="46"/>
  <c r="CW151" i="46"/>
  <c r="CY152" i="46"/>
  <c r="CW152" i="46"/>
  <c r="CY153" i="46"/>
  <c r="CW153" i="46"/>
  <c r="CY154" i="46"/>
  <c r="CW154" i="46"/>
  <c r="CY155" i="46"/>
  <c r="CW155" i="46"/>
  <c r="CY156" i="46"/>
  <c r="CW156" i="46"/>
  <c r="CY157" i="46"/>
  <c r="CW157" i="46"/>
  <c r="CY158" i="46"/>
  <c r="CW158" i="46"/>
  <c r="CY159" i="46"/>
  <c r="CW159" i="46"/>
  <c r="CY160" i="46"/>
  <c r="CW160" i="46"/>
  <c r="CY161" i="46"/>
  <c r="CW161" i="46"/>
  <c r="CY162" i="46"/>
  <c r="CW162" i="46"/>
  <c r="CY163" i="46"/>
  <c r="CW163" i="46"/>
  <c r="CY164" i="46"/>
  <c r="CW164" i="46"/>
  <c r="CY165" i="46"/>
  <c r="CW165" i="46"/>
  <c r="CY166" i="46"/>
  <c r="CW166" i="46"/>
  <c r="CY167" i="46"/>
  <c r="CW167" i="46"/>
  <c r="CY168" i="46"/>
  <c r="CW168" i="46"/>
  <c r="CY169" i="46"/>
  <c r="CW169" i="46"/>
  <c r="CY170" i="46"/>
  <c r="CW170" i="46"/>
  <c r="CY171" i="46"/>
  <c r="CW171" i="46"/>
  <c r="CY172" i="46"/>
  <c r="CW172" i="46"/>
  <c r="CY173" i="46"/>
  <c r="CW173" i="46"/>
  <c r="CY174" i="46"/>
  <c r="CW174" i="46"/>
  <c r="CS192" i="46"/>
  <c r="CU192" i="46"/>
  <c r="CY186" i="46"/>
  <c r="CW186" i="46"/>
  <c r="CW187" i="46"/>
  <c r="CY188" i="46"/>
  <c r="CW188" i="46"/>
  <c r="CY189" i="46"/>
  <c r="CW189" i="46"/>
  <c r="CY190" i="46"/>
  <c r="CW190" i="46"/>
  <c r="CY191" i="46"/>
  <c r="CW191" i="46"/>
  <c r="CS205" i="46"/>
  <c r="CU205" i="46"/>
  <c r="CY196" i="46"/>
  <c r="CW196" i="46"/>
  <c r="CY197" i="46"/>
  <c r="CW197" i="46"/>
  <c r="CY198" i="46"/>
  <c r="CW198" i="46"/>
  <c r="CY199" i="46"/>
  <c r="CW199" i="46"/>
  <c r="CY200" i="46"/>
  <c r="CW200" i="46"/>
  <c r="CW201" i="46"/>
  <c r="CY202" i="46"/>
  <c r="CW202" i="46"/>
  <c r="CY203" i="46"/>
  <c r="CW203" i="46"/>
  <c r="CY204" i="46"/>
  <c r="CW204" i="46"/>
  <c r="AM12" i="22"/>
  <c r="AQ12" i="22"/>
  <c r="AU12" i="22"/>
  <c r="AY12" i="22"/>
  <c r="BC12" i="22"/>
  <c r="BG12" i="22"/>
  <c r="BK12" i="22"/>
  <c r="BO12" i="22"/>
  <c r="BS12" i="22"/>
  <c r="BW12" i="22"/>
  <c r="CA12" i="22"/>
  <c r="CE12" i="22"/>
  <c r="CI12" i="22"/>
  <c r="CM12" i="22"/>
  <c r="CQ12" i="22"/>
  <c r="CU12" i="22"/>
  <c r="CY12" i="22"/>
  <c r="DC12" i="22"/>
  <c r="DG12" i="22"/>
  <c r="DK12" i="22"/>
  <c r="DO12" i="22"/>
  <c r="DS12" i="22"/>
  <c r="DW12" i="22"/>
  <c r="EA12" i="22"/>
  <c r="EE12" i="22"/>
  <c r="EI12" i="22"/>
  <c r="EM12" i="22"/>
  <c r="EQ12" i="22"/>
  <c r="EU12" i="22"/>
  <c r="EY12" i="22"/>
  <c r="FC12" i="22"/>
  <c r="FG12" i="22"/>
  <c r="FK12" i="22"/>
  <c r="FO12" i="22"/>
  <c r="FS12" i="22"/>
  <c r="FW12" i="22"/>
  <c r="GA12" i="22"/>
  <c r="GE12" i="22"/>
  <c r="GI12" i="22"/>
  <c r="GM12" i="22"/>
  <c r="GQ12" i="22"/>
  <c r="GU12" i="22"/>
  <c r="GY12" i="22"/>
  <c r="HC12" i="22"/>
  <c r="HG12" i="22"/>
  <c r="HK12" i="22"/>
  <c r="HO12" i="22"/>
  <c r="HS12" i="22"/>
  <c r="HW12" i="22"/>
  <c r="IA12" i="22"/>
  <c r="IE12" i="22"/>
  <c r="II12" i="22"/>
  <c r="IM12" i="22"/>
  <c r="IQ12" i="22"/>
  <c r="IU12" i="22"/>
  <c r="IY12" i="22"/>
  <c r="JC12" i="22"/>
  <c r="JG12" i="22"/>
  <c r="JK12" i="22"/>
  <c r="JO12" i="22"/>
  <c r="JS12" i="22"/>
  <c r="JW12" i="22"/>
  <c r="KA12" i="22"/>
  <c r="KE12" i="22"/>
  <c r="AM13" i="22"/>
  <c r="AQ13" i="22"/>
  <c r="AU13" i="22"/>
  <c r="AY13" i="22"/>
  <c r="BC13" i="22"/>
  <c r="BG13" i="22"/>
  <c r="BK13" i="22"/>
  <c r="BO13" i="22"/>
  <c r="BS13" i="22"/>
  <c r="BW13" i="22"/>
  <c r="CA13" i="22"/>
  <c r="CE13" i="22"/>
  <c r="CI13" i="22"/>
  <c r="CM13" i="22"/>
  <c r="CQ13" i="22"/>
  <c r="CU13" i="22"/>
  <c r="CY13" i="22"/>
  <c r="DC13" i="22"/>
  <c r="DG13" i="22"/>
  <c r="DK13" i="22"/>
  <c r="DO13" i="22"/>
  <c r="DS13" i="22"/>
  <c r="DW13" i="22"/>
  <c r="EA13" i="22"/>
  <c r="EE13" i="22"/>
  <c r="EI13" i="22"/>
  <c r="EM13" i="22"/>
  <c r="EQ13" i="22"/>
  <c r="EU13" i="22"/>
  <c r="EY13" i="22"/>
  <c r="FC13" i="22"/>
  <c r="FG13" i="22"/>
  <c r="FK13" i="22"/>
  <c r="FO13" i="22"/>
  <c r="FS13" i="22"/>
  <c r="FW13" i="22"/>
  <c r="GA13" i="22"/>
  <c r="GE13" i="22"/>
  <c r="GI13" i="22"/>
  <c r="GM13" i="22"/>
  <c r="GQ13" i="22"/>
  <c r="GU13" i="22"/>
  <c r="GY13" i="22"/>
  <c r="HC13" i="22"/>
  <c r="HG13" i="22"/>
  <c r="HK13" i="22"/>
  <c r="HO13" i="22"/>
  <c r="HS13" i="22"/>
  <c r="HW13" i="22"/>
  <c r="IA13" i="22"/>
  <c r="IE13" i="22"/>
  <c r="II13" i="22"/>
  <c r="IM13" i="22"/>
  <c r="IQ13" i="22"/>
  <c r="IU13" i="22"/>
  <c r="IY13" i="22"/>
  <c r="JC13" i="22"/>
  <c r="JG13" i="22"/>
  <c r="JK13" i="22"/>
  <c r="JO13" i="22"/>
  <c r="JS13" i="22"/>
  <c r="JW13" i="22"/>
  <c r="KA13" i="22"/>
  <c r="KE13" i="22"/>
  <c r="AM11" i="22"/>
  <c r="AQ11" i="22"/>
  <c r="AU11" i="22"/>
  <c r="AY11" i="22"/>
  <c r="BC11" i="22"/>
  <c r="BG11" i="22"/>
  <c r="BK11" i="22"/>
  <c r="BO11" i="22"/>
  <c r="BS11" i="22"/>
  <c r="BW11" i="22"/>
  <c r="CA11" i="22"/>
  <c r="CE11" i="22"/>
  <c r="CI11" i="22"/>
  <c r="CM11" i="22"/>
  <c r="CQ11" i="22"/>
  <c r="CU11" i="22"/>
  <c r="CY11" i="22"/>
  <c r="DC11" i="22"/>
  <c r="DG11" i="22"/>
  <c r="DK11" i="22"/>
  <c r="DO11" i="22"/>
  <c r="DS11" i="22"/>
  <c r="DW11" i="22"/>
  <c r="EA11" i="22"/>
  <c r="EE11" i="22"/>
  <c r="EI11" i="22"/>
  <c r="EM11" i="22"/>
  <c r="EQ11" i="22"/>
  <c r="EU11" i="22"/>
  <c r="EY11" i="22"/>
  <c r="FC11" i="22"/>
  <c r="FG11" i="22"/>
  <c r="FK11" i="22"/>
  <c r="FO11" i="22"/>
  <c r="FS11" i="22"/>
  <c r="FW11" i="22"/>
  <c r="GA11" i="22"/>
  <c r="GE11" i="22"/>
  <c r="GI11" i="22"/>
  <c r="GM11" i="22"/>
  <c r="GQ11" i="22"/>
  <c r="GU11" i="22"/>
  <c r="GY11" i="22"/>
  <c r="HC11" i="22"/>
  <c r="HG11" i="22"/>
  <c r="HK11" i="22"/>
  <c r="HO11" i="22"/>
  <c r="HS11" i="22"/>
  <c r="HW11" i="22"/>
  <c r="IA11" i="22"/>
  <c r="IE11" i="22"/>
  <c r="II11" i="22"/>
  <c r="IM11" i="22"/>
  <c r="IQ11" i="22"/>
  <c r="IU11" i="22"/>
  <c r="IY11" i="22"/>
  <c r="JC11" i="22"/>
  <c r="JG11" i="22"/>
  <c r="JK11" i="22"/>
  <c r="JO11" i="22"/>
  <c r="JS11" i="22"/>
  <c r="JW11" i="22"/>
  <c r="KA11" i="22"/>
  <c r="KE11" i="22"/>
  <c r="AM84" i="22"/>
  <c r="AQ84" i="22"/>
  <c r="AU84" i="22"/>
  <c r="AY84" i="22"/>
  <c r="BC84" i="22"/>
  <c r="BG84" i="22"/>
  <c r="BK84" i="22"/>
  <c r="BO84" i="22"/>
  <c r="BS84" i="22"/>
  <c r="BW84" i="22"/>
  <c r="CA84" i="22"/>
  <c r="CE84" i="22"/>
  <c r="CI84" i="22"/>
  <c r="CM84" i="22"/>
  <c r="CQ84" i="22"/>
  <c r="CU84" i="22"/>
  <c r="CY84" i="22"/>
  <c r="DC84" i="22"/>
  <c r="DG84" i="22"/>
  <c r="DK84" i="22"/>
  <c r="DO84" i="22"/>
  <c r="DS84" i="22"/>
  <c r="DW84" i="22"/>
  <c r="EA84" i="22"/>
  <c r="EE84" i="22"/>
  <c r="EI84" i="22"/>
  <c r="EM84" i="22"/>
  <c r="EQ84" i="22"/>
  <c r="EU84" i="22"/>
  <c r="EY84" i="22"/>
  <c r="FC84" i="22"/>
  <c r="FG84" i="22"/>
  <c r="FK84" i="22"/>
  <c r="FO84" i="22"/>
  <c r="FS84" i="22"/>
  <c r="FW84" i="22"/>
  <c r="GA84" i="22"/>
  <c r="GE84" i="22"/>
  <c r="GI84" i="22"/>
  <c r="GM84" i="22"/>
  <c r="GQ84" i="22"/>
  <c r="GU84" i="22"/>
  <c r="GY84" i="22"/>
  <c r="HC84" i="22"/>
  <c r="HG84" i="22"/>
  <c r="HK84" i="22"/>
  <c r="HO84" i="22"/>
  <c r="HS84" i="22"/>
  <c r="HW84" i="22"/>
  <c r="IA84" i="22"/>
  <c r="IE84" i="22"/>
  <c r="II84" i="22"/>
  <c r="IM84" i="22"/>
  <c r="IQ84" i="22"/>
  <c r="IU84" i="22"/>
  <c r="IY84" i="22"/>
  <c r="JC84" i="22"/>
  <c r="JG84" i="22"/>
  <c r="JK84" i="22"/>
  <c r="JO84" i="22"/>
  <c r="JS84" i="22"/>
  <c r="JW84" i="22"/>
  <c r="KA84" i="22"/>
  <c r="KE84" i="22"/>
  <c r="AM190" i="22"/>
  <c r="AQ190" i="22"/>
  <c r="AU190" i="22"/>
  <c r="AY190" i="22"/>
  <c r="BC190" i="22"/>
  <c r="BG190" i="22"/>
  <c r="BK190" i="22"/>
  <c r="BO190" i="22"/>
  <c r="BS190" i="22"/>
  <c r="BW190" i="22"/>
  <c r="CA190" i="22"/>
  <c r="CE190" i="22"/>
  <c r="CI190" i="22"/>
  <c r="CM190" i="22"/>
  <c r="CQ190" i="22"/>
  <c r="CU190" i="22"/>
  <c r="CY190" i="22"/>
  <c r="DC190" i="22"/>
  <c r="DG190" i="22"/>
  <c r="DK190" i="22"/>
  <c r="DO190" i="22"/>
  <c r="DS190" i="22"/>
  <c r="DW190" i="22"/>
  <c r="EA190" i="22"/>
  <c r="EE190" i="22"/>
  <c r="EI190" i="22"/>
  <c r="EM190" i="22"/>
  <c r="EQ190" i="22"/>
  <c r="EU190" i="22"/>
  <c r="EY190" i="22"/>
  <c r="FC190" i="22"/>
  <c r="FG190" i="22"/>
  <c r="FK190" i="22"/>
  <c r="FO190" i="22"/>
  <c r="FS190" i="22"/>
  <c r="FW190" i="22"/>
  <c r="GA190" i="22"/>
  <c r="GE190" i="22"/>
  <c r="GI190" i="22"/>
  <c r="GM190" i="22"/>
  <c r="GQ190" i="22"/>
  <c r="GU190" i="22"/>
  <c r="GY190" i="22"/>
  <c r="HC190" i="22"/>
  <c r="HG190" i="22"/>
  <c r="HK190" i="22"/>
  <c r="HO190" i="22"/>
  <c r="HS190" i="22"/>
  <c r="HW190" i="22"/>
  <c r="IA190" i="22"/>
  <c r="IE190" i="22"/>
  <c r="II190" i="22"/>
  <c r="IM190" i="22"/>
  <c r="IQ190" i="22"/>
  <c r="IU190" i="22"/>
  <c r="IY190" i="22"/>
  <c r="JC190" i="22"/>
  <c r="JG190" i="22"/>
  <c r="JK190" i="22"/>
  <c r="JO190" i="22"/>
  <c r="JS190" i="22"/>
  <c r="JW190" i="22"/>
  <c r="KA190" i="22"/>
  <c r="KE190" i="22"/>
  <c r="AM188" i="22"/>
  <c r="AQ188" i="22"/>
  <c r="AU188" i="22"/>
  <c r="AY188" i="22"/>
  <c r="BC188" i="22"/>
  <c r="BG188" i="22"/>
  <c r="BK188" i="22"/>
  <c r="BO188" i="22"/>
  <c r="BS188" i="22"/>
  <c r="BW188" i="22"/>
  <c r="CA188" i="22"/>
  <c r="CE188" i="22"/>
  <c r="CI188" i="22"/>
  <c r="CM188" i="22"/>
  <c r="CQ188" i="22"/>
  <c r="CU188" i="22"/>
  <c r="CY188" i="22"/>
  <c r="DC188" i="22"/>
  <c r="DG188" i="22"/>
  <c r="DK188" i="22"/>
  <c r="DO188" i="22"/>
  <c r="DS188" i="22"/>
  <c r="DW188" i="22"/>
  <c r="EA188" i="22"/>
  <c r="EE188" i="22"/>
  <c r="EI188" i="22"/>
  <c r="EM188" i="22"/>
  <c r="EQ188" i="22"/>
  <c r="EU188" i="22"/>
  <c r="EY188" i="22"/>
  <c r="FC188" i="22"/>
  <c r="FG188" i="22"/>
  <c r="FK188" i="22"/>
  <c r="FO188" i="22"/>
  <c r="FS188" i="22"/>
  <c r="FW188" i="22"/>
  <c r="GA188" i="22"/>
  <c r="GE188" i="22"/>
  <c r="GI188" i="22"/>
  <c r="GM188" i="22"/>
  <c r="GQ188" i="22"/>
  <c r="GU188" i="22"/>
  <c r="GY188" i="22"/>
  <c r="HC188" i="22"/>
  <c r="HG188" i="22"/>
  <c r="HK188" i="22"/>
  <c r="HO188" i="22"/>
  <c r="HS188" i="22"/>
  <c r="HW188" i="22"/>
  <c r="IA188" i="22"/>
  <c r="IE188" i="22"/>
  <c r="II188" i="22"/>
  <c r="IM188" i="22"/>
  <c r="IQ188" i="22"/>
  <c r="IU188" i="22"/>
  <c r="IY188" i="22"/>
  <c r="JC188" i="22"/>
  <c r="JG188" i="22"/>
  <c r="JK188" i="22"/>
  <c r="JO188" i="22"/>
  <c r="JS188" i="22"/>
  <c r="JW188" i="22"/>
  <c r="KA188" i="22"/>
  <c r="KE188" i="22"/>
  <c r="AM191" i="22"/>
  <c r="AQ191" i="22"/>
  <c r="AU191" i="22"/>
  <c r="AY191" i="22"/>
  <c r="BC191" i="22"/>
  <c r="BG191" i="22"/>
  <c r="BK191" i="22"/>
  <c r="BO191" i="22"/>
  <c r="BS191" i="22"/>
  <c r="BW191" i="22"/>
  <c r="CA191" i="22"/>
  <c r="CE191" i="22"/>
  <c r="CI191" i="22"/>
  <c r="CM191" i="22"/>
  <c r="CQ191" i="22"/>
  <c r="CU191" i="22"/>
  <c r="CY191" i="22"/>
  <c r="DC191" i="22"/>
  <c r="DG191" i="22"/>
  <c r="DK191" i="22"/>
  <c r="DO191" i="22"/>
  <c r="DS191" i="22"/>
  <c r="DW191" i="22"/>
  <c r="EA191" i="22"/>
  <c r="EE191" i="22"/>
  <c r="EI191" i="22"/>
  <c r="EM191" i="22"/>
  <c r="EQ191" i="22"/>
  <c r="EU191" i="22"/>
  <c r="EY191" i="22"/>
  <c r="FC191" i="22"/>
  <c r="FG191" i="22"/>
  <c r="FK191" i="22"/>
  <c r="FO191" i="22"/>
  <c r="FS191" i="22"/>
  <c r="FW191" i="22"/>
  <c r="GA191" i="22"/>
  <c r="GE191" i="22"/>
  <c r="GI191" i="22"/>
  <c r="GM191" i="22"/>
  <c r="GQ191" i="22"/>
  <c r="GU191" i="22"/>
  <c r="GY191" i="22"/>
  <c r="HC191" i="22"/>
  <c r="HG191" i="22"/>
  <c r="HK191" i="22"/>
  <c r="HO191" i="22"/>
  <c r="HS191" i="22"/>
  <c r="HW191" i="22"/>
  <c r="IA191" i="22"/>
  <c r="IE191" i="22"/>
  <c r="II191" i="22"/>
  <c r="IM191" i="22"/>
  <c r="IQ191" i="22"/>
  <c r="IU191" i="22"/>
  <c r="IY191" i="22"/>
  <c r="JC191" i="22"/>
  <c r="JG191" i="22"/>
  <c r="JK191" i="22"/>
  <c r="JO191" i="22"/>
  <c r="JS191" i="22"/>
  <c r="JW191" i="22"/>
  <c r="KA191" i="22"/>
  <c r="KE191" i="22"/>
  <c r="AM187" i="22"/>
  <c r="AQ187" i="22"/>
  <c r="AU187" i="22"/>
  <c r="AY187" i="22"/>
  <c r="BC187" i="22"/>
  <c r="BG187" i="22"/>
  <c r="BK187" i="22"/>
  <c r="BO187" i="22"/>
  <c r="BS187" i="22"/>
  <c r="BW187" i="22"/>
  <c r="CA187" i="22"/>
  <c r="CE187" i="22"/>
  <c r="CI187" i="22"/>
  <c r="CM187" i="22"/>
  <c r="CQ187" i="22"/>
  <c r="CU187" i="22"/>
  <c r="CY187" i="22"/>
  <c r="DC187" i="22"/>
  <c r="DG187" i="22"/>
  <c r="DK187" i="22"/>
  <c r="DO187" i="22"/>
  <c r="DS187" i="22"/>
  <c r="DW187" i="22"/>
  <c r="EA187" i="22"/>
  <c r="EE187" i="22"/>
  <c r="EI187" i="22"/>
  <c r="EM187" i="22"/>
  <c r="EQ187" i="22"/>
  <c r="EU187" i="22"/>
  <c r="EY187" i="22"/>
  <c r="FC187" i="22"/>
  <c r="FG187" i="22"/>
  <c r="FK187" i="22"/>
  <c r="FO187" i="22"/>
  <c r="FS187" i="22"/>
  <c r="FW187" i="22"/>
  <c r="GA187" i="22"/>
  <c r="GE187" i="22"/>
  <c r="GI187" i="22"/>
  <c r="GM187" i="22"/>
  <c r="GQ187" i="22"/>
  <c r="GU187" i="22"/>
  <c r="GY187" i="22"/>
  <c r="HC187" i="22"/>
  <c r="HG187" i="22"/>
  <c r="HK187" i="22"/>
  <c r="HO187" i="22"/>
  <c r="HS187" i="22"/>
  <c r="HW187" i="22"/>
  <c r="IA187" i="22"/>
  <c r="IE187" i="22"/>
  <c r="II187" i="22"/>
  <c r="IM187" i="22"/>
  <c r="IQ187" i="22"/>
  <c r="IU187" i="22"/>
  <c r="IY187" i="22"/>
  <c r="JC187" i="22"/>
  <c r="JG187" i="22"/>
  <c r="JK187" i="22"/>
  <c r="JO187" i="22"/>
  <c r="JS187" i="22"/>
  <c r="JW187" i="22"/>
  <c r="KA187" i="22"/>
  <c r="KE187" i="22"/>
  <c r="AM186" i="22"/>
  <c r="AQ186" i="22"/>
  <c r="AU186" i="22"/>
  <c r="AY186" i="22"/>
  <c r="BC186" i="22"/>
  <c r="BG186" i="22"/>
  <c r="BK186" i="22"/>
  <c r="BO186" i="22"/>
  <c r="BS186" i="22"/>
  <c r="BW186" i="22"/>
  <c r="CA186" i="22"/>
  <c r="CE186" i="22"/>
  <c r="CI186" i="22"/>
  <c r="CM186" i="22"/>
  <c r="CQ186" i="22"/>
  <c r="CU186" i="22"/>
  <c r="CY186" i="22"/>
  <c r="DC186" i="22"/>
  <c r="DG186" i="22"/>
  <c r="DK186" i="22"/>
  <c r="DO186" i="22"/>
  <c r="DS186" i="22"/>
  <c r="DW186" i="22"/>
  <c r="EA186" i="22"/>
  <c r="EE186" i="22"/>
  <c r="EI186" i="22"/>
  <c r="EM186" i="22"/>
  <c r="EQ186" i="22"/>
  <c r="EU186" i="22"/>
  <c r="EY186" i="22"/>
  <c r="FC186" i="22"/>
  <c r="FG186" i="22"/>
  <c r="FK186" i="22"/>
  <c r="FO186" i="22"/>
  <c r="FS186" i="22"/>
  <c r="FW186" i="22"/>
  <c r="GA186" i="22"/>
  <c r="GE186" i="22"/>
  <c r="GI186" i="22"/>
  <c r="GM186" i="22"/>
  <c r="GQ186" i="22"/>
  <c r="GU186" i="22"/>
  <c r="GY186" i="22"/>
  <c r="HC186" i="22"/>
  <c r="HG186" i="22"/>
  <c r="HK186" i="22"/>
  <c r="HO186" i="22"/>
  <c r="HS186" i="22"/>
  <c r="HW186" i="22"/>
  <c r="IA186" i="22"/>
  <c r="IE186" i="22"/>
  <c r="II186" i="22"/>
  <c r="IM186" i="22"/>
  <c r="IQ186" i="22"/>
  <c r="IU186" i="22"/>
  <c r="IY186" i="22"/>
  <c r="JC186" i="22"/>
  <c r="JG186" i="22"/>
  <c r="JK186" i="22"/>
  <c r="JO186" i="22"/>
  <c r="JS186" i="22"/>
  <c r="JW186" i="22"/>
  <c r="KA186" i="22"/>
  <c r="KE186" i="22"/>
  <c r="AM189" i="22"/>
  <c r="AQ189" i="22"/>
  <c r="AU189" i="22"/>
  <c r="AY189" i="22"/>
  <c r="BC189" i="22"/>
  <c r="BG189" i="22"/>
  <c r="BK189" i="22"/>
  <c r="BO189" i="22"/>
  <c r="BS189" i="22"/>
  <c r="BW189" i="22"/>
  <c r="CA189" i="22"/>
  <c r="CE189" i="22"/>
  <c r="CI189" i="22"/>
  <c r="CM189" i="22"/>
  <c r="CQ189" i="22"/>
  <c r="CU189" i="22"/>
  <c r="CY189" i="22"/>
  <c r="DC189" i="22"/>
  <c r="DG189" i="22"/>
  <c r="DK189" i="22"/>
  <c r="DO189" i="22"/>
  <c r="DS189" i="22"/>
  <c r="DW189" i="22"/>
  <c r="EA189" i="22"/>
  <c r="EE189" i="22"/>
  <c r="EI189" i="22"/>
  <c r="EM189" i="22"/>
  <c r="EQ189" i="22"/>
  <c r="EU189" i="22"/>
  <c r="EY189" i="22"/>
  <c r="FC189" i="22"/>
  <c r="FG189" i="22"/>
  <c r="FK189" i="22"/>
  <c r="FO189" i="22"/>
  <c r="FS189" i="22"/>
  <c r="FW189" i="22"/>
  <c r="GA189" i="22"/>
  <c r="GE189" i="22"/>
  <c r="GI189" i="22"/>
  <c r="GM189" i="22"/>
  <c r="GQ189" i="22"/>
  <c r="GU189" i="22"/>
  <c r="GY189" i="22"/>
  <c r="HC189" i="22"/>
  <c r="HG189" i="22"/>
  <c r="HK189" i="22"/>
  <c r="HO189" i="22"/>
  <c r="HS189" i="22"/>
  <c r="HW189" i="22"/>
  <c r="IA189" i="22"/>
  <c r="IE189" i="22"/>
  <c r="II189" i="22"/>
  <c r="IM189" i="22"/>
  <c r="IQ189" i="22"/>
  <c r="IU189" i="22"/>
  <c r="IY189" i="22"/>
  <c r="JC189" i="22"/>
  <c r="JG189" i="22"/>
  <c r="JK189" i="22"/>
  <c r="JO189" i="22"/>
  <c r="JS189" i="22"/>
  <c r="JW189" i="22"/>
  <c r="KA189" i="22"/>
  <c r="KE189" i="22"/>
  <c r="X42" i="36"/>
  <c r="X47" i="36"/>
  <c r="V47" i="36"/>
  <c r="X51" i="36"/>
  <c r="X55" i="36"/>
  <c r="V55" i="36"/>
  <c r="X59" i="36"/>
  <c r="X63" i="36"/>
  <c r="V63" i="36"/>
  <c r="X67" i="36"/>
  <c r="V76" i="36"/>
  <c r="X76" i="36"/>
  <c r="CF10" i="36"/>
  <c r="KP10" i="36"/>
  <c r="CF11" i="36"/>
  <c r="KP11" i="36"/>
  <c r="CF12" i="36"/>
  <c r="KP12" i="36"/>
  <c r="CF13" i="36"/>
  <c r="KP13" i="36"/>
  <c r="CF14" i="36"/>
  <c r="KP14" i="36"/>
  <c r="CF21" i="36"/>
  <c r="KP21" i="36"/>
  <c r="CF23" i="36"/>
  <c r="KP23" i="36"/>
  <c r="CF22" i="36"/>
  <c r="KP22" i="36"/>
  <c r="CF32" i="36"/>
  <c r="KP32" i="36"/>
  <c r="CF35" i="36"/>
  <c r="KP35" i="36"/>
  <c r="CF34" i="36"/>
  <c r="KP34" i="36"/>
  <c r="CF33" i="36"/>
  <c r="KP33" i="36"/>
  <c r="CF51" i="36"/>
  <c r="KP51" i="36"/>
  <c r="CF67" i="36"/>
  <c r="KP67" i="36"/>
  <c r="KP75" i="36"/>
  <c r="CF75" i="36"/>
  <c r="KP74" i="36"/>
  <c r="CF74" i="36"/>
  <c r="KP73" i="36"/>
  <c r="CF73" i="36"/>
  <c r="KP72" i="36"/>
  <c r="CF72" i="36"/>
  <c r="KP71" i="36"/>
  <c r="CF71" i="36"/>
  <c r="KP70" i="36"/>
  <c r="CF70" i="36"/>
  <c r="KP69" i="36"/>
  <c r="CF69" i="36"/>
  <c r="KP68" i="36"/>
  <c r="CF68" i="36"/>
  <c r="CF42" i="36"/>
  <c r="KP42" i="36"/>
  <c r="CF45" i="36"/>
  <c r="KP45" i="36"/>
  <c r="CF44" i="36"/>
  <c r="KP44" i="36"/>
  <c r="CF43" i="36"/>
  <c r="KP43" i="36"/>
  <c r="CF53" i="36"/>
  <c r="KP53" i="36"/>
  <c r="CF52" i="36"/>
  <c r="KP52" i="36"/>
  <c r="CF59" i="36"/>
  <c r="KP59" i="36"/>
  <c r="CF62" i="36"/>
  <c r="KP62" i="36"/>
  <c r="CF61" i="36"/>
  <c r="KP61" i="36"/>
  <c r="CF60" i="36"/>
  <c r="KP60" i="36"/>
  <c r="U196" i="22"/>
  <c r="W196" i="22"/>
  <c r="S205" i="22"/>
  <c r="W198" i="22"/>
  <c r="U198" i="22"/>
  <c r="W197" i="22"/>
  <c r="U197" i="22"/>
  <c r="W204" i="22"/>
  <c r="U204" i="22"/>
  <c r="W203" i="22"/>
  <c r="U203" i="22"/>
  <c r="W202" i="22"/>
  <c r="U202" i="22"/>
  <c r="W201" i="22"/>
  <c r="U201" i="22"/>
  <c r="W200" i="22"/>
  <c r="U200" i="22"/>
  <c r="W199" i="22"/>
  <c r="U199" i="22"/>
  <c r="W76" i="22"/>
  <c r="U76" i="22"/>
  <c r="W172" i="22"/>
  <c r="U172" i="22"/>
  <c r="W171" i="22"/>
  <c r="U171" i="22"/>
  <c r="W166" i="22"/>
  <c r="U166" i="22"/>
  <c r="W163" i="22"/>
  <c r="U163" i="22"/>
  <c r="W161" i="22"/>
  <c r="U161" i="22"/>
  <c r="W159" i="22"/>
  <c r="U159" i="22"/>
  <c r="W156" i="22"/>
  <c r="U156" i="22"/>
  <c r="W151" i="22"/>
  <c r="U151" i="22"/>
  <c r="W150" i="22"/>
  <c r="U150" i="22"/>
  <c r="W149" i="22"/>
  <c r="U149" i="22"/>
  <c r="W145" i="22"/>
  <c r="U145" i="22"/>
  <c r="W141" i="22"/>
  <c r="U141" i="22"/>
  <c r="W140" i="22"/>
  <c r="U140" i="22"/>
  <c r="W139" i="22"/>
  <c r="U139" i="22"/>
  <c r="W134" i="22"/>
  <c r="U134" i="22"/>
  <c r="W130" i="22"/>
  <c r="U130" i="22"/>
  <c r="W128" i="22"/>
  <c r="U128" i="22"/>
  <c r="W126" i="22"/>
  <c r="U126" i="22"/>
  <c r="W123" i="22"/>
  <c r="U123" i="22"/>
  <c r="W118" i="22"/>
  <c r="U118" i="22"/>
  <c r="W117" i="22"/>
  <c r="U117" i="22"/>
  <c r="W116" i="22"/>
  <c r="U116" i="22"/>
  <c r="W112" i="22"/>
  <c r="U112" i="22"/>
  <c r="W104" i="22"/>
  <c r="U104" i="22"/>
  <c r="W103" i="22"/>
  <c r="U103" i="22"/>
  <c r="W102" i="22"/>
  <c r="U102" i="22"/>
  <c r="W97" i="22"/>
  <c r="U97" i="22"/>
  <c r="W94" i="22"/>
  <c r="U94" i="22"/>
  <c r="W92" i="22"/>
  <c r="U92" i="22"/>
  <c r="W89" i="22"/>
  <c r="U89" i="22"/>
  <c r="W83" i="22"/>
  <c r="U83" i="22"/>
  <c r="W57" i="22"/>
  <c r="U57" i="22"/>
  <c r="W56" i="22"/>
  <c r="U56" i="22"/>
  <c r="W55" i="22"/>
  <c r="U55" i="22"/>
  <c r="W54" i="22"/>
  <c r="U54" i="22"/>
  <c r="W53" i="22"/>
  <c r="U53" i="22"/>
  <c r="W61" i="22"/>
  <c r="U61" i="22"/>
  <c r="W63" i="22"/>
  <c r="U63" i="22"/>
  <c r="W64" i="22"/>
  <c r="U64" i="22"/>
  <c r="W74" i="22"/>
  <c r="U74" i="22"/>
  <c r="W73" i="22"/>
  <c r="U73" i="22"/>
  <c r="W86" i="22"/>
  <c r="U86" i="22"/>
  <c r="W88" i="22"/>
  <c r="U88" i="22"/>
  <c r="W90" i="22"/>
  <c r="U90" i="22"/>
  <c r="W106" i="22"/>
  <c r="U106" i="22"/>
  <c r="W107" i="22"/>
  <c r="U107" i="22"/>
  <c r="W108" i="22"/>
  <c r="U108" i="22"/>
  <c r="W110" i="22"/>
  <c r="U110" i="22"/>
  <c r="W133" i="22"/>
  <c r="U133" i="22"/>
  <c r="W173" i="22"/>
  <c r="U173" i="22"/>
  <c r="W174" i="22"/>
  <c r="U174" i="22"/>
  <c r="W14" i="22"/>
  <c r="U14" i="22"/>
  <c r="W15" i="22"/>
  <c r="U15" i="22"/>
  <c r="W16" i="22"/>
  <c r="U16" i="22"/>
  <c r="W17" i="22"/>
  <c r="U17" i="22"/>
  <c r="W18" i="22"/>
  <c r="U18" i="22"/>
  <c r="W19" i="22"/>
  <c r="U19" i="22"/>
  <c r="W20" i="22"/>
  <c r="U20" i="22"/>
  <c r="W21" i="22"/>
  <c r="U21" i="22"/>
  <c r="W22" i="22"/>
  <c r="U22" i="22"/>
  <c r="W23" i="22"/>
  <c r="U23" i="22"/>
  <c r="W24" i="22"/>
  <c r="U24" i="22"/>
  <c r="W25" i="22"/>
  <c r="U25" i="22"/>
  <c r="W26" i="22"/>
  <c r="U26" i="22"/>
  <c r="W27" i="22"/>
  <c r="U27" i="22"/>
  <c r="W28" i="22"/>
  <c r="U28" i="22"/>
  <c r="W31" i="22"/>
  <c r="U31" i="22"/>
  <c r="W32" i="22"/>
  <c r="U32" i="22"/>
  <c r="W33" i="22"/>
  <c r="U33" i="22"/>
  <c r="W36" i="22"/>
  <c r="U36" i="22"/>
  <c r="W37" i="22"/>
  <c r="U37" i="22"/>
  <c r="W38" i="22"/>
  <c r="U38" i="22"/>
  <c r="W39" i="22"/>
  <c r="U39" i="22"/>
  <c r="W40" i="22"/>
  <c r="U40" i="22"/>
  <c r="W41" i="22"/>
  <c r="U41" i="22"/>
  <c r="W42" i="22"/>
  <c r="U42" i="22"/>
  <c r="W43" i="22"/>
  <c r="U43" i="22"/>
  <c r="W44" i="22"/>
  <c r="U44" i="22"/>
  <c r="W45" i="22"/>
  <c r="U45" i="22"/>
  <c r="W46" i="22"/>
  <c r="U46" i="22"/>
  <c r="W47" i="22"/>
  <c r="U47" i="22"/>
  <c r="W48" i="22"/>
  <c r="U48" i="22"/>
  <c r="W49" i="22"/>
  <c r="U49" i="22"/>
  <c r="W50" i="22"/>
  <c r="U50" i="22"/>
  <c r="W51" i="22"/>
  <c r="U51" i="22"/>
  <c r="W52" i="22"/>
  <c r="U52" i="22"/>
  <c r="W65" i="22"/>
  <c r="U65" i="22"/>
  <c r="W72" i="22"/>
  <c r="U72" i="22"/>
  <c r="W60" i="22"/>
  <c r="U60" i="22"/>
  <c r="W82" i="22"/>
  <c r="S175" i="22"/>
  <c r="W10" i="22"/>
  <c r="S68" i="22"/>
  <c r="W91" i="22"/>
  <c r="U91" i="22"/>
  <c r="W99" i="22"/>
  <c r="U99" i="22"/>
  <c r="W111" i="22"/>
  <c r="U111" i="22"/>
  <c r="W119" i="22"/>
  <c r="U119" i="22"/>
  <c r="W127" i="22"/>
  <c r="U127" i="22"/>
  <c r="W136" i="22"/>
  <c r="U136" i="22"/>
  <c r="W144" i="22"/>
  <c r="U144" i="22"/>
  <c r="W152" i="22"/>
  <c r="U152" i="22"/>
  <c r="W160" i="22"/>
  <c r="U160" i="22"/>
  <c r="W168" i="22"/>
  <c r="U168" i="22"/>
  <c r="W75" i="22"/>
  <c r="U75" i="22"/>
  <c r="W93" i="22"/>
  <c r="U93" i="22"/>
  <c r="W101" i="22"/>
  <c r="U101" i="22"/>
  <c r="W113" i="22"/>
  <c r="U113" i="22"/>
  <c r="W121" i="22"/>
  <c r="U121" i="22"/>
  <c r="W129" i="22"/>
  <c r="U129" i="22"/>
  <c r="W138" i="22"/>
  <c r="U138" i="22"/>
  <c r="W146" i="22"/>
  <c r="U146" i="22"/>
  <c r="W154" i="22"/>
  <c r="U154" i="22"/>
  <c r="W162" i="22"/>
  <c r="U162" i="22"/>
  <c r="W170" i="22"/>
  <c r="U170" i="22"/>
  <c r="W95" i="22"/>
  <c r="U95" i="22"/>
  <c r="W105" i="22"/>
  <c r="U105" i="22"/>
  <c r="W120" i="22"/>
  <c r="U120" i="22"/>
  <c r="W131" i="22"/>
  <c r="U131" i="22"/>
  <c r="W142" i="22"/>
  <c r="U142" i="22"/>
  <c r="W153" i="22"/>
  <c r="U153" i="22"/>
  <c r="W164" i="22"/>
  <c r="U164" i="22"/>
  <c r="W96" i="22"/>
  <c r="U96" i="22"/>
  <c r="W109" i="22"/>
  <c r="U109" i="22"/>
  <c r="W122" i="22"/>
  <c r="U122" i="22"/>
  <c r="W132" i="22"/>
  <c r="U132" i="22"/>
  <c r="W143" i="22"/>
  <c r="U143" i="22"/>
  <c r="W155" i="22"/>
  <c r="U155" i="22"/>
  <c r="W165" i="22"/>
  <c r="U165" i="22"/>
  <c r="W85" i="22"/>
  <c r="U85" i="22"/>
  <c r="W98" i="22"/>
  <c r="U98" i="22"/>
  <c r="W114" i="22"/>
  <c r="U114" i="22"/>
  <c r="W124" i="22"/>
  <c r="U124" i="22"/>
  <c r="W135" i="22"/>
  <c r="U135" i="22"/>
  <c r="W147" i="22"/>
  <c r="U147" i="22"/>
  <c r="W157" i="22"/>
  <c r="U157" i="22"/>
  <c r="W167" i="22"/>
  <c r="U167" i="22"/>
  <c r="W87" i="22"/>
  <c r="U87" i="22"/>
  <c r="W100" i="22"/>
  <c r="U100" i="22"/>
  <c r="W115" i="22"/>
  <c r="U115" i="22"/>
  <c r="W125" i="22"/>
  <c r="U125" i="22"/>
  <c r="W137" i="22"/>
  <c r="U137" i="22"/>
  <c r="W148" i="22"/>
  <c r="U148" i="22"/>
  <c r="W158" i="22"/>
  <c r="U158" i="22"/>
  <c r="W169" i="22"/>
  <c r="U169" i="22"/>
  <c r="W62" i="22"/>
  <c r="U62" i="22"/>
  <c r="R60" i="36"/>
  <c r="T60" i="36"/>
  <c r="KJ60" i="36"/>
  <c r="R61" i="36"/>
  <c r="T61" i="36"/>
  <c r="KJ61" i="36"/>
  <c r="R62" i="36"/>
  <c r="T62" i="36"/>
  <c r="KJ62" i="36"/>
  <c r="R52" i="36"/>
  <c r="T52" i="36"/>
  <c r="KJ52" i="36"/>
  <c r="R53" i="36"/>
  <c r="T53" i="36"/>
  <c r="KJ53" i="36"/>
  <c r="R43" i="36"/>
  <c r="T43" i="36"/>
  <c r="KJ43" i="36"/>
  <c r="R44" i="36"/>
  <c r="T44" i="36"/>
  <c r="KJ44" i="36"/>
  <c r="R45" i="36"/>
  <c r="T45" i="36"/>
  <c r="KJ45" i="36"/>
  <c r="R68" i="36"/>
  <c r="R69" i="36"/>
  <c r="R70" i="36"/>
  <c r="R71" i="36"/>
  <c r="R72" i="36"/>
  <c r="R73" i="36"/>
  <c r="R74" i="36"/>
  <c r="R75" i="36"/>
  <c r="R67" i="36"/>
  <c r="R59" i="36"/>
  <c r="R51" i="36"/>
  <c r="R42" i="36"/>
  <c r="R33" i="36"/>
  <c r="R34" i="36"/>
  <c r="R35" i="36"/>
  <c r="R36" i="36"/>
  <c r="T36" i="36"/>
  <c r="R32" i="36"/>
  <c r="R26" i="36"/>
  <c r="T26" i="36"/>
  <c r="KJ26" i="36"/>
  <c r="R22" i="36"/>
  <c r="R23" i="36"/>
  <c r="R24" i="36"/>
  <c r="T24" i="36"/>
  <c r="R25" i="36"/>
  <c r="T25" i="36"/>
  <c r="R21" i="36"/>
  <c r="R14" i="36"/>
  <c r="R13" i="36"/>
  <c r="R12" i="36"/>
  <c r="R11" i="36"/>
  <c r="R10" i="36"/>
  <c r="CB47" i="36"/>
  <c r="BX76" i="36"/>
  <c r="BT76" i="36"/>
  <c r="BT47" i="36"/>
  <c r="KN26" i="36"/>
  <c r="BP67" i="36"/>
  <c r="KL67" i="36"/>
  <c r="BP75" i="36"/>
  <c r="KL75" i="36"/>
  <c r="BP74" i="36"/>
  <c r="KL74" i="36"/>
  <c r="BP73" i="36"/>
  <c r="KL73" i="36"/>
  <c r="BP72" i="36"/>
  <c r="KN72" i="36"/>
  <c r="KL72" i="36"/>
  <c r="BP71" i="36"/>
  <c r="KL71" i="36"/>
  <c r="BP70" i="36"/>
  <c r="KL70" i="36"/>
  <c r="BP69" i="36"/>
  <c r="KL69" i="36"/>
  <c r="BP68" i="36"/>
  <c r="KL68" i="36"/>
  <c r="KN42" i="36"/>
  <c r="BP47" i="36"/>
  <c r="KN45" i="36"/>
  <c r="KM45" i="36"/>
  <c r="KN44" i="36"/>
  <c r="KM44" i="36"/>
  <c r="KN43" i="36"/>
  <c r="KM43" i="36"/>
  <c r="KN53" i="36"/>
  <c r="KM53" i="36"/>
  <c r="KN52" i="36"/>
  <c r="KM52" i="36"/>
  <c r="KN62" i="36"/>
  <c r="KM62" i="36"/>
  <c r="KN61" i="36"/>
  <c r="KM61" i="36"/>
  <c r="KN60" i="36"/>
  <c r="KM60" i="36"/>
  <c r="AJ76" i="36"/>
  <c r="KN67" i="36"/>
  <c r="KM67" i="36"/>
  <c r="BL76" i="36"/>
  <c r="BL47" i="36"/>
  <c r="AF76" i="36"/>
  <c r="AF47" i="36"/>
  <c r="BH76" i="36"/>
  <c r="BH47" i="36"/>
  <c r="KN47" i="36"/>
  <c r="C22" i="48"/>
  <c r="AB76" i="36"/>
  <c r="CN47" i="36"/>
  <c r="CJ76" i="36"/>
  <c r="CJ47" i="36"/>
  <c r="DD47" i="36"/>
  <c r="CZ47" i="36"/>
  <c r="EB10" i="36"/>
  <c r="KT10" i="36"/>
  <c r="KT11" i="36"/>
  <c r="KT12" i="36"/>
  <c r="KT13" i="36"/>
  <c r="KT14" i="36"/>
  <c r="EB21" i="36"/>
  <c r="KT21" i="36"/>
  <c r="KT23" i="36"/>
  <c r="KT22" i="36"/>
  <c r="EB32" i="36"/>
  <c r="KT32" i="36"/>
  <c r="KT35" i="36"/>
  <c r="KT34" i="36"/>
  <c r="KT33" i="36"/>
  <c r="EB67" i="36"/>
  <c r="KV67" i="36"/>
  <c r="KT67" i="36"/>
  <c r="KT75" i="36"/>
  <c r="KT74" i="36"/>
  <c r="KT73" i="36"/>
  <c r="KT72" i="36"/>
  <c r="EB72" i="36"/>
  <c r="KT71" i="36"/>
  <c r="KT70" i="36"/>
  <c r="KT69" i="36"/>
  <c r="KT68" i="36"/>
  <c r="EB42" i="36"/>
  <c r="KT42" i="36"/>
  <c r="KT45" i="36"/>
  <c r="KT44" i="36"/>
  <c r="KT43" i="36"/>
  <c r="EB51" i="36"/>
  <c r="KT51" i="36"/>
  <c r="KT53" i="36"/>
  <c r="KT52" i="36"/>
  <c r="EB59" i="36"/>
  <c r="KT59" i="36"/>
  <c r="KT62" i="36"/>
  <c r="KT61" i="36"/>
  <c r="KT60" i="36"/>
  <c r="CV76" i="36"/>
  <c r="CV47" i="36"/>
  <c r="CR47" i="36"/>
  <c r="FX10" i="36"/>
  <c r="KX10" i="36"/>
  <c r="KX11" i="36"/>
  <c r="KX12" i="36"/>
  <c r="KX13" i="36"/>
  <c r="KX14" i="36"/>
  <c r="FX21" i="36"/>
  <c r="KX21" i="36"/>
  <c r="KX23" i="36"/>
  <c r="KX22" i="36"/>
  <c r="FX32" i="36"/>
  <c r="KX32" i="36"/>
  <c r="KX35" i="36"/>
  <c r="KX34" i="36"/>
  <c r="KX33" i="36"/>
  <c r="FX67" i="36"/>
  <c r="KZ67" i="36"/>
  <c r="KX67" i="36"/>
  <c r="KX75" i="36"/>
  <c r="KX74" i="36"/>
  <c r="KX73" i="36"/>
  <c r="KX72" i="36"/>
  <c r="KX71" i="36"/>
  <c r="KX70" i="36"/>
  <c r="KX69" i="36"/>
  <c r="KX68" i="36"/>
  <c r="FX42" i="36"/>
  <c r="KX42" i="36"/>
  <c r="KX45" i="36"/>
  <c r="KX44" i="36"/>
  <c r="KX43" i="36"/>
  <c r="FX51" i="36"/>
  <c r="KX51" i="36"/>
  <c r="KX53" i="36"/>
  <c r="KX52" i="36"/>
  <c r="FX59" i="36"/>
  <c r="KX59" i="36"/>
  <c r="KX62" i="36"/>
  <c r="KX61" i="36"/>
  <c r="KX60" i="36"/>
  <c r="HT10" i="36"/>
  <c r="LB10" i="36"/>
  <c r="HT21" i="36"/>
  <c r="LB21" i="36"/>
  <c r="HT32" i="36"/>
  <c r="LB32" i="36"/>
  <c r="HT67" i="36"/>
  <c r="LD67" i="36"/>
  <c r="LB67" i="36"/>
  <c r="HT42" i="36"/>
  <c r="LB42" i="36"/>
  <c r="HT51" i="36"/>
  <c r="LB51" i="36"/>
  <c r="HT59" i="36"/>
  <c r="LB59" i="36"/>
  <c r="DC12" i="36"/>
  <c r="CZ12" i="36"/>
  <c r="M209" i="22"/>
  <c r="M207" i="22"/>
  <c r="DG14" i="36"/>
  <c r="DD14" i="36"/>
  <c r="DC13" i="36"/>
  <c r="CZ13" i="36"/>
  <c r="DC11" i="36"/>
  <c r="CZ11" i="36"/>
  <c r="DP60" i="36"/>
  <c r="DS60" i="36"/>
  <c r="DL62" i="36"/>
  <c r="DO62" i="36"/>
  <c r="DH61" i="36"/>
  <c r="DK61" i="36"/>
  <c r="DP52" i="36"/>
  <c r="DS52" i="36"/>
  <c r="DH53" i="36"/>
  <c r="DK53" i="36"/>
  <c r="DW44" i="36"/>
  <c r="DT44" i="36"/>
  <c r="DL45" i="36"/>
  <c r="DL47" i="36"/>
  <c r="DO45" i="36"/>
  <c r="DS43" i="36"/>
  <c r="DP43" i="36"/>
  <c r="DG69" i="36"/>
  <c r="DD69" i="36"/>
  <c r="ER72" i="36"/>
  <c r="EU72" i="36"/>
  <c r="DW74" i="36"/>
  <c r="DT74" i="36"/>
  <c r="DO71" i="36"/>
  <c r="DL71" i="36"/>
  <c r="EI70" i="36"/>
  <c r="EF70" i="36"/>
  <c r="DH73" i="36"/>
  <c r="DK73" i="36"/>
  <c r="DP68" i="36"/>
  <c r="DS68" i="36"/>
  <c r="EA75" i="36"/>
  <c r="DX75" i="36"/>
  <c r="KL42" i="36"/>
  <c r="KM42" i="36"/>
  <c r="EI35" i="36"/>
  <c r="EF35" i="36"/>
  <c r="DS33" i="36"/>
  <c r="DP33" i="36"/>
  <c r="EF34" i="36"/>
  <c r="EI34" i="36"/>
  <c r="EA36" i="36"/>
  <c r="DX36" i="36"/>
  <c r="EA26" i="36"/>
  <c r="DX26" i="36"/>
  <c r="DO25" i="36"/>
  <c r="DL25" i="36"/>
  <c r="DT23" i="36"/>
  <c r="DW23" i="36"/>
  <c r="DP22" i="36"/>
  <c r="DS22" i="36"/>
  <c r="DL24" i="36"/>
  <c r="DO24" i="36"/>
  <c r="KL21" i="36"/>
  <c r="KL14" i="36"/>
  <c r="KL12" i="36"/>
  <c r="KL10" i="36"/>
  <c r="KL11" i="36"/>
  <c r="KL13" i="36"/>
  <c r="U175" i="22"/>
  <c r="KI84" i="22"/>
  <c r="O207" i="22"/>
  <c r="KL35" i="36"/>
  <c r="S182" i="22"/>
  <c r="LF62" i="36"/>
  <c r="LF59" i="36"/>
  <c r="LF53" i="36"/>
  <c r="LF52" i="36"/>
  <c r="LF51" i="36"/>
  <c r="LF45" i="36"/>
  <c r="LF44" i="36"/>
  <c r="LF43" i="36"/>
  <c r="LF35" i="36"/>
  <c r="LF34" i="36"/>
  <c r="LF33" i="36"/>
  <c r="LF32" i="36"/>
  <c r="LF23" i="36"/>
  <c r="LF22" i="36"/>
  <c r="LF10" i="36"/>
  <c r="JV17" i="36"/>
  <c r="LF21" i="36"/>
  <c r="LF42" i="36"/>
  <c r="LF60" i="36"/>
  <c r="LF61" i="36"/>
  <c r="JZ17" i="36"/>
  <c r="AI181" i="22"/>
  <c r="AB181" i="22"/>
  <c r="Y181" i="22"/>
  <c r="AF174" i="22"/>
  <c r="S192" i="22"/>
  <c r="Q192" i="22"/>
  <c r="DL197" i="22"/>
  <c r="DL198" i="22"/>
  <c r="Y191" i="22"/>
  <c r="Y190" i="22"/>
  <c r="AB82" i="22"/>
  <c r="Y82" i="22"/>
  <c r="AB84" i="22"/>
  <c r="Y84" i="22"/>
  <c r="U68" i="22"/>
  <c r="KI11" i="22"/>
  <c r="KI12" i="22"/>
  <c r="KI13" i="22"/>
  <c r="AJ72" i="22"/>
  <c r="AJ73" i="22"/>
  <c r="AJ75" i="22"/>
  <c r="AJ76" i="22"/>
  <c r="AJ74" i="22"/>
  <c r="P17" i="36"/>
  <c r="AB13" i="22"/>
  <c r="Y13" i="22"/>
  <c r="AB12" i="22"/>
  <c r="Y12" i="22"/>
  <c r="AB11" i="22"/>
  <c r="Y11" i="22"/>
  <c r="AB10" i="22"/>
  <c r="Y10" i="22"/>
  <c r="H95" i="36"/>
  <c r="J38" i="36"/>
  <c r="J89" i="36"/>
  <c r="P27" i="36"/>
  <c r="L28" i="36"/>
  <c r="N28" i="36"/>
  <c r="R17" i="36"/>
  <c r="DD76" i="36"/>
  <c r="DH80" i="36"/>
  <c r="CV63" i="36"/>
  <c r="CV55" i="36"/>
  <c r="EB46" i="36"/>
  <c r="FP86" i="36"/>
  <c r="FT78" i="36"/>
  <c r="FP82" i="36"/>
  <c r="FP84" i="36"/>
  <c r="FP85" i="36"/>
  <c r="FP83" i="36"/>
  <c r="EJ65" i="36"/>
  <c r="EF54" i="36"/>
  <c r="EJ49" i="36"/>
  <c r="DX37" i="36"/>
  <c r="EJ19" i="36"/>
  <c r="EJ8" i="36"/>
  <c r="EF16" i="36"/>
  <c r="X189" i="22"/>
  <c r="AB189" i="22"/>
  <c r="AF189" i="22"/>
  <c r="AJ189" i="22"/>
  <c r="AN189" i="22"/>
  <c r="AR189" i="22"/>
  <c r="Z86" i="36"/>
  <c r="Z85" i="36"/>
  <c r="Z46" i="36"/>
  <c r="AJ179" i="22"/>
  <c r="AN179" i="22"/>
  <c r="AR179" i="22"/>
  <c r="AV179" i="22"/>
  <c r="AZ179" i="22"/>
  <c r="BD179" i="22"/>
  <c r="BH179" i="22"/>
  <c r="Z83" i="36"/>
  <c r="KH60" i="36"/>
  <c r="KI60" i="36"/>
  <c r="AD84" i="36"/>
  <c r="IQ83" i="36"/>
  <c r="KH81" i="36"/>
  <c r="IQ84" i="36"/>
  <c r="GU27" i="36"/>
  <c r="GY27" i="36"/>
  <c r="HC27" i="36"/>
  <c r="HG27" i="36"/>
  <c r="HK27" i="36"/>
  <c r="HO27" i="36"/>
  <c r="HS27" i="36"/>
  <c r="HW27" i="36"/>
  <c r="IA27" i="36"/>
  <c r="IE27" i="36"/>
  <c r="II27" i="36"/>
  <c r="IM27" i="36"/>
  <c r="GU54" i="36"/>
  <c r="GY54" i="36"/>
  <c r="HC54" i="36"/>
  <c r="HG54" i="36"/>
  <c r="HK54" i="36"/>
  <c r="HO54" i="36"/>
  <c r="HS54" i="36"/>
  <c r="HW54" i="36"/>
  <c r="IA54" i="36"/>
  <c r="IE54" i="36"/>
  <c r="II54" i="36"/>
  <c r="IM54" i="36"/>
  <c r="Z54" i="36"/>
  <c r="AV188" i="22"/>
  <c r="AZ188" i="22"/>
  <c r="BD188" i="22"/>
  <c r="BH188" i="22"/>
  <c r="BL188" i="22"/>
  <c r="BP188" i="22"/>
  <c r="BT188" i="22"/>
  <c r="BX188" i="22"/>
  <c r="CB188" i="22"/>
  <c r="CF188" i="22"/>
  <c r="CJ188" i="22"/>
  <c r="CN188" i="22"/>
  <c r="CR186" i="22"/>
  <c r="CV186" i="22"/>
  <c r="CZ186" i="22"/>
  <c r="DD186" i="22"/>
  <c r="DH186" i="22"/>
  <c r="DL186" i="22"/>
  <c r="DP186" i="22"/>
  <c r="DT186" i="22"/>
  <c r="DX186" i="22"/>
  <c r="EB186" i="22"/>
  <c r="EF186" i="22"/>
  <c r="EJ186" i="22"/>
  <c r="AV187" i="22"/>
  <c r="AZ187" i="22"/>
  <c r="BD187" i="22"/>
  <c r="BH187" i="22"/>
  <c r="BL187" i="22"/>
  <c r="BP187" i="22"/>
  <c r="BT187" i="22"/>
  <c r="BX187" i="22"/>
  <c r="CB187" i="22"/>
  <c r="CF187" i="22"/>
  <c r="CJ187" i="22"/>
  <c r="CN187" i="22"/>
  <c r="I209" i="22"/>
  <c r="L58" i="35"/>
  <c r="T15" i="35"/>
  <c r="V15" i="35"/>
  <c r="Z10" i="35"/>
  <c r="X10" i="35"/>
  <c r="P54" i="35"/>
  <c r="P56" i="35"/>
  <c r="DK10" i="35"/>
  <c r="Z11" i="35"/>
  <c r="X11" i="35"/>
  <c r="DK11" i="35"/>
  <c r="Z12" i="35"/>
  <c r="X12" i="35"/>
  <c r="DK12" i="35"/>
  <c r="Z13" i="35"/>
  <c r="X13" i="35"/>
  <c r="DK13" i="35"/>
  <c r="Z14" i="35"/>
  <c r="X14" i="35"/>
  <c r="DK14" i="35"/>
  <c r="T24" i="35"/>
  <c r="V24" i="35"/>
  <c r="Z19" i="35"/>
  <c r="X19" i="35"/>
  <c r="DK19" i="35"/>
  <c r="Z20" i="35"/>
  <c r="X20" i="35"/>
  <c r="DK20" i="35"/>
  <c r="Z21" i="35"/>
  <c r="X21" i="35"/>
  <c r="DK21" i="35"/>
  <c r="Z22" i="35"/>
  <c r="X22" i="35"/>
  <c r="DK22" i="35"/>
  <c r="Z23" i="35"/>
  <c r="X23" i="35"/>
  <c r="DK23" i="35"/>
  <c r="T33" i="35"/>
  <c r="V33" i="35"/>
  <c r="Z28" i="35"/>
  <c r="X28" i="35"/>
  <c r="DK28" i="35"/>
  <c r="Z29" i="35"/>
  <c r="X29" i="35"/>
  <c r="DK29" i="35"/>
  <c r="Z30" i="35"/>
  <c r="X30" i="35"/>
  <c r="DK30" i="35"/>
  <c r="Z31" i="35"/>
  <c r="X31" i="35"/>
  <c r="DK31" i="35"/>
  <c r="Z32" i="35"/>
  <c r="X32" i="35"/>
  <c r="DK32" i="35"/>
  <c r="T42" i="35"/>
  <c r="V42" i="35"/>
  <c r="Z37" i="35"/>
  <c r="X37" i="35"/>
  <c r="DK37" i="35"/>
  <c r="Z38" i="35"/>
  <c r="X38" i="35"/>
  <c r="DK38" i="35"/>
  <c r="Z39" i="35"/>
  <c r="X39" i="35"/>
  <c r="DK39" i="35"/>
  <c r="Z40" i="35"/>
  <c r="X40" i="35"/>
  <c r="DK40" i="35"/>
  <c r="Z41" i="35"/>
  <c r="X41" i="35"/>
  <c r="DK41" i="35"/>
  <c r="T51" i="35"/>
  <c r="V51" i="35"/>
  <c r="Z46" i="35"/>
  <c r="X46" i="35"/>
  <c r="DK46" i="35"/>
  <c r="Z47" i="35"/>
  <c r="X47" i="35"/>
  <c r="DK47" i="35"/>
  <c r="Z48" i="35"/>
  <c r="X48" i="35"/>
  <c r="DK48" i="35"/>
  <c r="Z49" i="35"/>
  <c r="X49" i="35"/>
  <c r="DK49" i="35"/>
  <c r="Z50" i="35"/>
  <c r="X50" i="35"/>
  <c r="DK50" i="35"/>
  <c r="GJ180" i="22"/>
  <c r="GN180" i="22"/>
  <c r="GR180" i="22"/>
  <c r="GV180" i="22"/>
  <c r="GZ180" i="22"/>
  <c r="HD180" i="22"/>
  <c r="HH180" i="22"/>
  <c r="HL180" i="22"/>
  <c r="HP180" i="22"/>
  <c r="HT180" i="22"/>
  <c r="HX180" i="22"/>
  <c r="IB180" i="22"/>
  <c r="U189" i="22"/>
  <c r="U180" i="22"/>
  <c r="U179" i="22"/>
  <c r="V51" i="26"/>
  <c r="X51" i="26"/>
  <c r="R58" i="26"/>
  <c r="BC159" i="26"/>
  <c r="AQ99" i="26"/>
  <c r="AU99" i="26"/>
  <c r="AR34" i="26"/>
  <c r="AV34" i="26"/>
  <c r="AZ34" i="26"/>
  <c r="BD34" i="26"/>
  <c r="BH34" i="26"/>
  <c r="BL34" i="26"/>
  <c r="AQ22" i="26"/>
  <c r="AR22" i="26"/>
  <c r="AR36" i="26"/>
  <c r="AV36" i="26"/>
  <c r="AZ36" i="26"/>
  <c r="BD36" i="26"/>
  <c r="BH36" i="26"/>
  <c r="BL36" i="26"/>
  <c r="AS99" i="26"/>
  <c r="AR11" i="26"/>
  <c r="AV11" i="26"/>
  <c r="AZ11" i="26"/>
  <c r="BD11" i="26"/>
  <c r="BH11" i="26"/>
  <c r="BL11" i="26"/>
  <c r="BA138" i="26"/>
  <c r="AB17" i="26"/>
  <c r="AD17" i="26"/>
  <c r="AB19" i="26"/>
  <c r="AD19" i="26"/>
  <c r="AB16" i="26"/>
  <c r="AD16" i="26"/>
  <c r="AB15" i="26"/>
  <c r="AD15" i="26"/>
  <c r="BA67" i="26"/>
  <c r="AR33" i="26"/>
  <c r="AV33" i="26"/>
  <c r="AZ33" i="26"/>
  <c r="BD33" i="26"/>
  <c r="BH33" i="26"/>
  <c r="BL33" i="26"/>
  <c r="AR35" i="26"/>
  <c r="AV35" i="26"/>
  <c r="AZ35" i="26"/>
  <c r="BD35" i="26"/>
  <c r="BH35" i="26"/>
  <c r="BL35" i="26"/>
  <c r="P109" i="26"/>
  <c r="P167" i="26"/>
  <c r="AB18" i="26"/>
  <c r="AD18" i="26"/>
  <c r="AS22" i="26"/>
  <c r="AB21" i="26"/>
  <c r="AD21" i="26"/>
  <c r="AB14" i="26"/>
  <c r="AD14" i="26"/>
  <c r="AB20" i="26"/>
  <c r="AD20" i="26"/>
  <c r="AR12" i="26"/>
  <c r="AV12" i="26"/>
  <c r="AZ12" i="26"/>
  <c r="BD12" i="26"/>
  <c r="BH12" i="26"/>
  <c r="BL12" i="26"/>
  <c r="AR10" i="26"/>
  <c r="AV10" i="26"/>
  <c r="AZ10" i="26"/>
  <c r="BD10" i="26"/>
  <c r="BH10" i="26"/>
  <c r="BL10" i="26"/>
  <c r="X100" i="26"/>
  <c r="AB13" i="26"/>
  <c r="AD13" i="26"/>
  <c r="BK129" i="26"/>
  <c r="BM122" i="26"/>
  <c r="BM129" i="26"/>
  <c r="BC138" i="26"/>
  <c r="BG133" i="26"/>
  <c r="BG134" i="26"/>
  <c r="BE134" i="26"/>
  <c r="BG135" i="26"/>
  <c r="BE135" i="26"/>
  <c r="BC146" i="26"/>
  <c r="BG141" i="26"/>
  <c r="R138" i="26"/>
  <c r="R146" i="26"/>
  <c r="R129" i="26"/>
  <c r="V122" i="26"/>
  <c r="T122" i="26"/>
  <c r="T129" i="26"/>
  <c r="R109" i="26"/>
  <c r="V104" i="26"/>
  <c r="N167" i="26"/>
  <c r="V106" i="26"/>
  <c r="T106" i="26"/>
  <c r="L167" i="26"/>
  <c r="V107" i="26"/>
  <c r="T107" i="26"/>
  <c r="Z100" i="26"/>
  <c r="AD87" i="26"/>
  <c r="AB87" i="26"/>
  <c r="AD88" i="26"/>
  <c r="AB88" i="26"/>
  <c r="AD89" i="26"/>
  <c r="AB89" i="26"/>
  <c r="AD90" i="26"/>
  <c r="AB90" i="26"/>
  <c r="AD91" i="26"/>
  <c r="AB91" i="26"/>
  <c r="AD92" i="26"/>
  <c r="AB92" i="26"/>
  <c r="AD93" i="26"/>
  <c r="AB93" i="26"/>
  <c r="AD94" i="26"/>
  <c r="AB94" i="26"/>
  <c r="AD95" i="26"/>
  <c r="AB95" i="26"/>
  <c r="AD96" i="26"/>
  <c r="AB96" i="26"/>
  <c r="AD97" i="26"/>
  <c r="AB97" i="26"/>
  <c r="AD98" i="26"/>
  <c r="AB98" i="26"/>
  <c r="AB105" i="26"/>
  <c r="BL113" i="26"/>
  <c r="BM113" i="26"/>
  <c r="BI113" i="26"/>
  <c r="X118" i="26"/>
  <c r="Z118" i="26"/>
  <c r="V70" i="26"/>
  <c r="R75" i="26"/>
  <c r="AW91" i="26"/>
  <c r="S78" i="22"/>
  <c r="BK70" i="26"/>
  <c r="BK75" i="26"/>
  <c r="BG75" i="26"/>
  <c r="N78" i="26"/>
  <c r="AE44" i="26"/>
  <c r="AE43" i="26"/>
  <c r="AI43" i="26"/>
  <c r="AM43" i="26"/>
  <c r="BC67" i="26"/>
  <c r="BG62" i="26"/>
  <c r="BG63" i="26"/>
  <c r="BE63" i="26"/>
  <c r="BG64" i="26"/>
  <c r="BE64" i="26"/>
  <c r="P67" i="26"/>
  <c r="R67" i="26"/>
  <c r="V62" i="26"/>
  <c r="V63" i="26"/>
  <c r="T63" i="26"/>
  <c r="V64" i="26"/>
  <c r="T64" i="26"/>
  <c r="V58" i="26"/>
  <c r="Z51" i="26"/>
  <c r="AB51" i="26"/>
  <c r="P47" i="26"/>
  <c r="R47" i="26"/>
  <c r="V43" i="26"/>
  <c r="T43" i="26"/>
  <c r="V44" i="26"/>
  <c r="T44" i="26"/>
  <c r="R38" i="26"/>
  <c r="V33" i="26"/>
  <c r="V34" i="26"/>
  <c r="V35" i="26"/>
  <c r="T35" i="26"/>
  <c r="V36" i="26"/>
  <c r="T36" i="26"/>
  <c r="Z12" i="26"/>
  <c r="X12" i="26"/>
  <c r="Z11" i="26"/>
  <c r="X11" i="26"/>
  <c r="T29" i="26"/>
  <c r="V29" i="26"/>
  <c r="Z10" i="26"/>
  <c r="X10" i="26"/>
  <c r="P58" i="26"/>
  <c r="Y188" i="22"/>
  <c r="Y187" i="22"/>
  <c r="Y186" i="22"/>
  <c r="DL1" i="46"/>
  <c r="DG180" i="46"/>
  <c r="DI180" i="46"/>
  <c r="DG187" i="46"/>
  <c r="DG201" i="46"/>
  <c r="DG179" i="46"/>
  <c r="DE179" i="46"/>
  <c r="DE182" i="46"/>
  <c r="DC182" i="46"/>
  <c r="DC204" i="46"/>
  <c r="DA204" i="46"/>
  <c r="DC203" i="46"/>
  <c r="DA203" i="46"/>
  <c r="DC202" i="46"/>
  <c r="DA202" i="46"/>
  <c r="DA201" i="46"/>
  <c r="DC200" i="46"/>
  <c r="DA200" i="46"/>
  <c r="DC199" i="46"/>
  <c r="DA199" i="46"/>
  <c r="DC198" i="46"/>
  <c r="DA198" i="46"/>
  <c r="DC197" i="46"/>
  <c r="DA197" i="46"/>
  <c r="CW205" i="46"/>
  <c r="CY205" i="46"/>
  <c r="DC196" i="46"/>
  <c r="DA196" i="46"/>
  <c r="DC191" i="46"/>
  <c r="DA191" i="46"/>
  <c r="DC190" i="46"/>
  <c r="DA190" i="46"/>
  <c r="DC189" i="46"/>
  <c r="DA189" i="46"/>
  <c r="DC188" i="46"/>
  <c r="DA188" i="46"/>
  <c r="DA187" i="46"/>
  <c r="CW192" i="46"/>
  <c r="CY192" i="46"/>
  <c r="DC186" i="46"/>
  <c r="DA186" i="46"/>
  <c r="DC174" i="46"/>
  <c r="DA174" i="46"/>
  <c r="DC173" i="46"/>
  <c r="DA173" i="46"/>
  <c r="DC172" i="46"/>
  <c r="DA172" i="46"/>
  <c r="DC171" i="46"/>
  <c r="DA171" i="46"/>
  <c r="DC170" i="46"/>
  <c r="DA170" i="46"/>
  <c r="DC169" i="46"/>
  <c r="DA169" i="46"/>
  <c r="DC168" i="46"/>
  <c r="DA168" i="46"/>
  <c r="DC167" i="46"/>
  <c r="DA167" i="46"/>
  <c r="DC166" i="46"/>
  <c r="DA166" i="46"/>
  <c r="DC165" i="46"/>
  <c r="DA165" i="46"/>
  <c r="DC164" i="46"/>
  <c r="DA164" i="46"/>
  <c r="DC163" i="46"/>
  <c r="DA163" i="46"/>
  <c r="DC162" i="46"/>
  <c r="DA162" i="46"/>
  <c r="DC161" i="46"/>
  <c r="DA161" i="46"/>
  <c r="DC160" i="46"/>
  <c r="DA160" i="46"/>
  <c r="DC159" i="46"/>
  <c r="DA159" i="46"/>
  <c r="DC158" i="46"/>
  <c r="DA158" i="46"/>
  <c r="DC157" i="46"/>
  <c r="DA157" i="46"/>
  <c r="DC156" i="46"/>
  <c r="DA156" i="46"/>
  <c r="DC155" i="46"/>
  <c r="DA155" i="46"/>
  <c r="DC154" i="46"/>
  <c r="DA154" i="46"/>
  <c r="DC153" i="46"/>
  <c r="DA153" i="46"/>
  <c r="DC152" i="46"/>
  <c r="DA152" i="46"/>
  <c r="DC151" i="46"/>
  <c r="DA151" i="46"/>
  <c r="DC150" i="46"/>
  <c r="DA150" i="46"/>
  <c r="DC149" i="46"/>
  <c r="DA149" i="46"/>
  <c r="DC148" i="46"/>
  <c r="DA148" i="46"/>
  <c r="DC147" i="46"/>
  <c r="DA147" i="46"/>
  <c r="DC146" i="46"/>
  <c r="DA146" i="46"/>
  <c r="DC145" i="46"/>
  <c r="DA145" i="46"/>
  <c r="DC144" i="46"/>
  <c r="DA144" i="46"/>
  <c r="DC143" i="46"/>
  <c r="DA143" i="46"/>
  <c r="DC142" i="46"/>
  <c r="DA142" i="46"/>
  <c r="DC141" i="46"/>
  <c r="DA141" i="46"/>
  <c r="DC140" i="46"/>
  <c r="DA140" i="46"/>
  <c r="DC139" i="46"/>
  <c r="DA139" i="46"/>
  <c r="DC138" i="46"/>
  <c r="DA138" i="46"/>
  <c r="DC137" i="46"/>
  <c r="DA137" i="46"/>
  <c r="DC136" i="46"/>
  <c r="DA136" i="46"/>
  <c r="DC135" i="46"/>
  <c r="DA135" i="46"/>
  <c r="DC134" i="46"/>
  <c r="DA134" i="46"/>
  <c r="DC133" i="46"/>
  <c r="DA133" i="46"/>
  <c r="DG132" i="46"/>
  <c r="DE132" i="46"/>
  <c r="DC131" i="46"/>
  <c r="DA131" i="46"/>
  <c r="DC130" i="46"/>
  <c r="DA130" i="46"/>
  <c r="DC129" i="46"/>
  <c r="DA129" i="46"/>
  <c r="DC128" i="46"/>
  <c r="DA128" i="46"/>
  <c r="DC127" i="46"/>
  <c r="DA127" i="46"/>
  <c r="DC126" i="46"/>
  <c r="DA126" i="46"/>
  <c r="DC125" i="46"/>
  <c r="DA125" i="46"/>
  <c r="DC124" i="46"/>
  <c r="DA124" i="46"/>
  <c r="DC123" i="46"/>
  <c r="DA123" i="46"/>
  <c r="DC122" i="46"/>
  <c r="DA122" i="46"/>
  <c r="DC121" i="46"/>
  <c r="DA121" i="46"/>
  <c r="DC120" i="46"/>
  <c r="DA120" i="46"/>
  <c r="DC119" i="46"/>
  <c r="DA119" i="46"/>
  <c r="DC118" i="46"/>
  <c r="DA118" i="46"/>
  <c r="DC117" i="46"/>
  <c r="DA117" i="46"/>
  <c r="DC116" i="46"/>
  <c r="DA116" i="46"/>
  <c r="DC115" i="46"/>
  <c r="DA115" i="46"/>
  <c r="DC114" i="46"/>
  <c r="DA114" i="46"/>
  <c r="DC113" i="46"/>
  <c r="DA113" i="46"/>
  <c r="DC112" i="46"/>
  <c r="DA112" i="46"/>
  <c r="DC111" i="46"/>
  <c r="DA111" i="46"/>
  <c r="DC110" i="46"/>
  <c r="DA110" i="46"/>
  <c r="DG109" i="46"/>
  <c r="DE109" i="46"/>
  <c r="DC108" i="46"/>
  <c r="DA108" i="46"/>
  <c r="DC107" i="46"/>
  <c r="DA107" i="46"/>
  <c r="DC106" i="46"/>
  <c r="DA106" i="46"/>
  <c r="DG105" i="46"/>
  <c r="DE105" i="46"/>
  <c r="DC104" i="46"/>
  <c r="DA104" i="46"/>
  <c r="DC103" i="46"/>
  <c r="DA103" i="46"/>
  <c r="DC102" i="46"/>
  <c r="DA102" i="46"/>
  <c r="DC101" i="46"/>
  <c r="DA101" i="46"/>
  <c r="DC100" i="46"/>
  <c r="DA100" i="46"/>
  <c r="DC99" i="46"/>
  <c r="DA99" i="46"/>
  <c r="DC98" i="46"/>
  <c r="DA98" i="46"/>
  <c r="DC97" i="46"/>
  <c r="DA97" i="46"/>
  <c r="DC96" i="46"/>
  <c r="DA96" i="46"/>
  <c r="DC95" i="46"/>
  <c r="DA95" i="46"/>
  <c r="DC94" i="46"/>
  <c r="DA94" i="46"/>
  <c r="DC93" i="46"/>
  <c r="DA93" i="46"/>
  <c r="DC92" i="46"/>
  <c r="DA92" i="46"/>
  <c r="DC91" i="46"/>
  <c r="DA91" i="46"/>
  <c r="DC90" i="46"/>
  <c r="DA90" i="46"/>
  <c r="DG89" i="46"/>
  <c r="DE89" i="46"/>
  <c r="DC88" i="46"/>
  <c r="DA88" i="46"/>
  <c r="DC87" i="46"/>
  <c r="DA87" i="46"/>
  <c r="DC86" i="46"/>
  <c r="DA86" i="46"/>
  <c r="DG85" i="46"/>
  <c r="DE85" i="46"/>
  <c r="DC84" i="46"/>
  <c r="DA84" i="46"/>
  <c r="DG83" i="46"/>
  <c r="DE83" i="46"/>
  <c r="CW175" i="46"/>
  <c r="CY175" i="46"/>
  <c r="DC82" i="46"/>
  <c r="DA82" i="46"/>
  <c r="DC76" i="46"/>
  <c r="DA76" i="46"/>
  <c r="DC75" i="46"/>
  <c r="DA75" i="46"/>
  <c r="DC74" i="46"/>
  <c r="DA74" i="46"/>
  <c r="DC73" i="46"/>
  <c r="DA73" i="46"/>
  <c r="CW78" i="46"/>
  <c r="CY78" i="46"/>
  <c r="DC72" i="46"/>
  <c r="DA72" i="46"/>
  <c r="DC65" i="46"/>
  <c r="DA65" i="46"/>
  <c r="DC64" i="46"/>
  <c r="DA64" i="46"/>
  <c r="DC63" i="46"/>
  <c r="DA63" i="46"/>
  <c r="DC62" i="46"/>
  <c r="DA62" i="46"/>
  <c r="DC61" i="46"/>
  <c r="DA61" i="46"/>
  <c r="DC60" i="46"/>
  <c r="DA60" i="46"/>
  <c r="DC57" i="46"/>
  <c r="DA57" i="46"/>
  <c r="DC56" i="46"/>
  <c r="DA56" i="46"/>
  <c r="DC55" i="46"/>
  <c r="DA55" i="46"/>
  <c r="DC54" i="46"/>
  <c r="DA54" i="46"/>
  <c r="DC53" i="46"/>
  <c r="DA53" i="46"/>
  <c r="DC52" i="46"/>
  <c r="DA52" i="46"/>
  <c r="DC51" i="46"/>
  <c r="DA51" i="46"/>
  <c r="DC50" i="46"/>
  <c r="DA50" i="46"/>
  <c r="DC49" i="46"/>
  <c r="DA49" i="46"/>
  <c r="DC48" i="46"/>
  <c r="DA48" i="46"/>
  <c r="DC47" i="46"/>
  <c r="DA47" i="46"/>
  <c r="DC46" i="46"/>
  <c r="DA46" i="46"/>
  <c r="DC45" i="46"/>
  <c r="DA45" i="46"/>
  <c r="DC44" i="46"/>
  <c r="DA44" i="46"/>
  <c r="DC43" i="46"/>
  <c r="DA43" i="46"/>
  <c r="DC42" i="46"/>
  <c r="DA42" i="46"/>
  <c r="DC41" i="46"/>
  <c r="DA41" i="46"/>
  <c r="DC40" i="46"/>
  <c r="DA40" i="46"/>
  <c r="DC39" i="46"/>
  <c r="DA39" i="46"/>
  <c r="DC38" i="46"/>
  <c r="DA38" i="46"/>
  <c r="DC37" i="46"/>
  <c r="DA37" i="46"/>
  <c r="DC36" i="46"/>
  <c r="DA36" i="46"/>
  <c r="DC33" i="46"/>
  <c r="DA33" i="46"/>
  <c r="DC32" i="46"/>
  <c r="DA32" i="46"/>
  <c r="DC31" i="46"/>
  <c r="DA31" i="46"/>
  <c r="DC28" i="46"/>
  <c r="DA28" i="46"/>
  <c r="DC27" i="46"/>
  <c r="DA27" i="46"/>
  <c r="DC26" i="46"/>
  <c r="DA26" i="46"/>
  <c r="DC25" i="46"/>
  <c r="DA25" i="46"/>
  <c r="DC24" i="46"/>
  <c r="DA24" i="46"/>
  <c r="DC23" i="46"/>
  <c r="DA23" i="46"/>
  <c r="DC22" i="46"/>
  <c r="DA22" i="46"/>
  <c r="DC21" i="46"/>
  <c r="DA21" i="46"/>
  <c r="DC20" i="46"/>
  <c r="DA20" i="46"/>
  <c r="DC19" i="46"/>
  <c r="DA19" i="46"/>
  <c r="DC18" i="46"/>
  <c r="DA18" i="46"/>
  <c r="DC17" i="46"/>
  <c r="DA17" i="46"/>
  <c r="DC16" i="46"/>
  <c r="DA16" i="46"/>
  <c r="DC15" i="46"/>
  <c r="DA15" i="46"/>
  <c r="DC14" i="46"/>
  <c r="DA14" i="46"/>
  <c r="DC13" i="46"/>
  <c r="DA13" i="46"/>
  <c r="DC12" i="46"/>
  <c r="DA12" i="46"/>
  <c r="DC11" i="46"/>
  <c r="DA11" i="46"/>
  <c r="CO211" i="46"/>
  <c r="CW68" i="46"/>
  <c r="CY68" i="46"/>
  <c r="CY207" i="46"/>
  <c r="DC10" i="46"/>
  <c r="DA10" i="46"/>
  <c r="CU207" i="46"/>
  <c r="CS207" i="46"/>
  <c r="CS209" i="46"/>
  <c r="DO181" i="46"/>
  <c r="DM181" i="46"/>
  <c r="LC67" i="36"/>
  <c r="KY67" i="36"/>
  <c r="KU67" i="36"/>
  <c r="BP76" i="36"/>
  <c r="KM72" i="36"/>
  <c r="T10" i="36"/>
  <c r="KH10" i="36"/>
  <c r="T11" i="36"/>
  <c r="KH11" i="36"/>
  <c r="T12" i="36"/>
  <c r="KH12" i="36"/>
  <c r="T13" i="36"/>
  <c r="KH13" i="36"/>
  <c r="T14" i="36"/>
  <c r="KH14" i="36"/>
  <c r="T21" i="36"/>
  <c r="KH21" i="36"/>
  <c r="T23" i="36"/>
  <c r="KH23" i="36"/>
  <c r="T22" i="36"/>
  <c r="KH22" i="36"/>
  <c r="T32" i="36"/>
  <c r="KJ32" i="36"/>
  <c r="KH32" i="36"/>
  <c r="T35" i="36"/>
  <c r="KH35" i="36"/>
  <c r="T34" i="36"/>
  <c r="KH34" i="36"/>
  <c r="T33" i="36"/>
  <c r="KH33" i="36"/>
  <c r="T42" i="36"/>
  <c r="R47" i="36"/>
  <c r="T51" i="36"/>
  <c r="R55" i="36"/>
  <c r="T59" i="36"/>
  <c r="R63" i="36"/>
  <c r="T67" i="36"/>
  <c r="KJ67" i="36"/>
  <c r="KH67" i="36"/>
  <c r="R76" i="36"/>
  <c r="T75" i="36"/>
  <c r="KJ75" i="36"/>
  <c r="KH75" i="36"/>
  <c r="T74" i="36"/>
  <c r="KJ74" i="36"/>
  <c r="KH74" i="36"/>
  <c r="T73" i="36"/>
  <c r="KJ73" i="36"/>
  <c r="KH73" i="36"/>
  <c r="T72" i="36"/>
  <c r="KJ72" i="36"/>
  <c r="KH72" i="36"/>
  <c r="T71" i="36"/>
  <c r="KJ71" i="36"/>
  <c r="KH71" i="36"/>
  <c r="T70" i="36"/>
  <c r="KJ70" i="36"/>
  <c r="KH70" i="36"/>
  <c r="T69" i="36"/>
  <c r="KH69" i="36"/>
  <c r="T68" i="36"/>
  <c r="KJ68" i="36"/>
  <c r="KH68" i="36"/>
  <c r="AA62" i="22"/>
  <c r="Y62" i="22"/>
  <c r="AA169" i="22"/>
  <c r="Y169" i="22"/>
  <c r="AA158" i="22"/>
  <c r="Y158" i="22"/>
  <c r="AA148" i="22"/>
  <c r="Y148" i="22"/>
  <c r="AA137" i="22"/>
  <c r="Y137" i="22"/>
  <c r="AA125" i="22"/>
  <c r="Y125" i="22"/>
  <c r="AA115" i="22"/>
  <c r="Y115" i="22"/>
  <c r="AA100" i="22"/>
  <c r="Y100" i="22"/>
  <c r="AA87" i="22"/>
  <c r="Y87" i="22"/>
  <c r="AA167" i="22"/>
  <c r="Y167" i="22"/>
  <c r="AA157" i="22"/>
  <c r="Y157" i="22"/>
  <c r="AA147" i="22"/>
  <c r="Y147" i="22"/>
  <c r="AA135" i="22"/>
  <c r="Y135" i="22"/>
  <c r="AA124" i="22"/>
  <c r="Y124" i="22"/>
  <c r="AA114" i="22"/>
  <c r="Y114" i="22"/>
  <c r="AA98" i="22"/>
  <c r="Y98" i="22"/>
  <c r="AA85" i="22"/>
  <c r="Y85" i="22"/>
  <c r="AA165" i="22"/>
  <c r="Y165" i="22"/>
  <c r="AA155" i="22"/>
  <c r="Y155" i="22"/>
  <c r="AA143" i="22"/>
  <c r="Y143" i="22"/>
  <c r="AA132" i="22"/>
  <c r="Y132" i="22"/>
  <c r="AA122" i="22"/>
  <c r="Y122" i="22"/>
  <c r="AA109" i="22"/>
  <c r="Y109" i="22"/>
  <c r="AA96" i="22"/>
  <c r="Y96" i="22"/>
  <c r="AA164" i="22"/>
  <c r="Y164" i="22"/>
  <c r="AA153" i="22"/>
  <c r="Y153" i="22"/>
  <c r="AA142" i="22"/>
  <c r="Y142" i="22"/>
  <c r="AA131" i="22"/>
  <c r="Y131" i="22"/>
  <c r="AA120" i="22"/>
  <c r="Y120" i="22"/>
  <c r="AA105" i="22"/>
  <c r="Y105" i="22"/>
  <c r="AA95" i="22"/>
  <c r="Y95" i="22"/>
  <c r="AA170" i="22"/>
  <c r="Y170" i="22"/>
  <c r="AA162" i="22"/>
  <c r="Y162" i="22"/>
  <c r="AA154" i="22"/>
  <c r="Y154" i="22"/>
  <c r="AA146" i="22"/>
  <c r="Y146" i="22"/>
  <c r="AA138" i="22"/>
  <c r="Y138" i="22"/>
  <c r="AA129" i="22"/>
  <c r="Y129" i="22"/>
  <c r="AA121" i="22"/>
  <c r="Y121" i="22"/>
  <c r="AA113" i="22"/>
  <c r="Y113" i="22"/>
  <c r="AA101" i="22"/>
  <c r="Y101" i="22"/>
  <c r="AA93" i="22"/>
  <c r="Y93" i="22"/>
  <c r="AA75" i="22"/>
  <c r="Y75" i="22"/>
  <c r="AA168" i="22"/>
  <c r="Y168" i="22"/>
  <c r="AA160" i="22"/>
  <c r="Y160" i="22"/>
  <c r="AA152" i="22"/>
  <c r="Y152" i="22"/>
  <c r="AA144" i="22"/>
  <c r="Y144" i="22"/>
  <c r="AA136" i="22"/>
  <c r="Y136" i="22"/>
  <c r="AA127" i="22"/>
  <c r="Y127" i="22"/>
  <c r="AA119" i="22"/>
  <c r="Y119" i="22"/>
  <c r="AA111" i="22"/>
  <c r="Y111" i="22"/>
  <c r="AA99" i="22"/>
  <c r="Y99" i="22"/>
  <c r="AA91" i="22"/>
  <c r="Y91" i="22"/>
  <c r="AA10" i="22"/>
  <c r="W68" i="22"/>
  <c r="AA82" i="22"/>
  <c r="W175" i="22"/>
  <c r="AA60" i="22"/>
  <c r="Y60" i="22"/>
  <c r="AA72" i="22"/>
  <c r="Y72" i="22"/>
  <c r="AA65" i="22"/>
  <c r="Y65" i="22"/>
  <c r="AA52" i="22"/>
  <c r="Y52" i="22"/>
  <c r="AA51" i="22"/>
  <c r="Y51" i="22"/>
  <c r="AA50" i="22"/>
  <c r="Y50" i="22"/>
  <c r="AA49" i="22"/>
  <c r="Y49" i="22"/>
  <c r="AA48" i="22"/>
  <c r="Y48" i="22"/>
  <c r="AA47" i="22"/>
  <c r="Y47" i="22"/>
  <c r="AA46" i="22"/>
  <c r="Y46" i="22"/>
  <c r="AA45" i="22"/>
  <c r="Y45" i="22"/>
  <c r="AA44" i="22"/>
  <c r="Y44" i="22"/>
  <c r="AA43" i="22"/>
  <c r="Y43" i="22"/>
  <c r="AA42" i="22"/>
  <c r="Y42" i="22"/>
  <c r="AA41" i="22"/>
  <c r="Y41" i="22"/>
  <c r="AA40" i="22"/>
  <c r="Y40" i="22"/>
  <c r="AA39" i="22"/>
  <c r="Y39" i="22"/>
  <c r="AA38" i="22"/>
  <c r="Y38" i="22"/>
  <c r="AA37" i="22"/>
  <c r="Y37" i="22"/>
  <c r="AA36" i="22"/>
  <c r="Y36" i="22"/>
  <c r="AA33" i="22"/>
  <c r="Y33" i="22"/>
  <c r="AA32" i="22"/>
  <c r="Y32" i="22"/>
  <c r="AA31" i="22"/>
  <c r="Y31" i="22"/>
  <c r="AA28" i="22"/>
  <c r="Y28" i="22"/>
  <c r="AA27" i="22"/>
  <c r="Y27" i="22"/>
  <c r="AA26" i="22"/>
  <c r="Y26" i="22"/>
  <c r="AA25" i="22"/>
  <c r="Y25" i="22"/>
  <c r="AA24" i="22"/>
  <c r="Y24" i="22"/>
  <c r="AA23" i="22"/>
  <c r="Y23" i="22"/>
  <c r="AA22" i="22"/>
  <c r="Y22" i="22"/>
  <c r="AA21" i="22"/>
  <c r="Y21" i="22"/>
  <c r="AA20" i="22"/>
  <c r="Y20" i="22"/>
  <c r="AA19" i="22"/>
  <c r="Y19" i="22"/>
  <c r="AA18" i="22"/>
  <c r="Y18" i="22"/>
  <c r="AA17" i="22"/>
  <c r="Y17" i="22"/>
  <c r="AA16" i="22"/>
  <c r="Y16" i="22"/>
  <c r="AA15" i="22"/>
  <c r="Y15" i="22"/>
  <c r="AA14" i="22"/>
  <c r="Y14" i="22"/>
  <c r="AA174" i="22"/>
  <c r="Y174" i="22"/>
  <c r="AA173" i="22"/>
  <c r="Y173" i="22"/>
  <c r="AA133" i="22"/>
  <c r="Y133" i="22"/>
  <c r="AA110" i="22"/>
  <c r="Y110" i="22"/>
  <c r="AA108" i="22"/>
  <c r="Y108" i="22"/>
  <c r="AA107" i="22"/>
  <c r="Y107" i="22"/>
  <c r="AA106" i="22"/>
  <c r="Y106" i="22"/>
  <c r="AA90" i="22"/>
  <c r="Y90" i="22"/>
  <c r="AA88" i="22"/>
  <c r="Y88" i="22"/>
  <c r="AA86" i="22"/>
  <c r="Y86" i="22"/>
  <c r="AA73" i="22"/>
  <c r="Y73" i="22"/>
  <c r="AA74" i="22"/>
  <c r="Y74" i="22"/>
  <c r="AA64" i="22"/>
  <c r="Y64" i="22"/>
  <c r="AA63" i="22"/>
  <c r="Y63" i="22"/>
  <c r="AA61" i="22"/>
  <c r="Y61" i="22"/>
  <c r="AA53" i="22"/>
  <c r="Y53" i="22"/>
  <c r="AA54" i="22"/>
  <c r="Y54" i="22"/>
  <c r="AA55" i="22"/>
  <c r="Y55" i="22"/>
  <c r="AA56" i="22"/>
  <c r="Y56" i="22"/>
  <c r="AA57" i="22"/>
  <c r="Y57" i="22"/>
  <c r="AA83" i="22"/>
  <c r="Y83" i="22"/>
  <c r="AA89" i="22"/>
  <c r="Y89" i="22"/>
  <c r="AA92" i="22"/>
  <c r="Y92" i="22"/>
  <c r="AA94" i="22"/>
  <c r="Y94" i="22"/>
  <c r="AA97" i="22"/>
  <c r="Y97" i="22"/>
  <c r="AA102" i="22"/>
  <c r="Y102" i="22"/>
  <c r="AA103" i="22"/>
  <c r="Y103" i="22"/>
  <c r="AA104" i="22"/>
  <c r="Y104" i="22"/>
  <c r="AA112" i="22"/>
  <c r="Y112" i="22"/>
  <c r="AA116" i="22"/>
  <c r="Y116" i="22"/>
  <c r="AA117" i="22"/>
  <c r="Y117" i="22"/>
  <c r="AA118" i="22"/>
  <c r="Y118" i="22"/>
  <c r="AA123" i="22"/>
  <c r="Y123" i="22"/>
  <c r="AA126" i="22"/>
  <c r="Y126" i="22"/>
  <c r="AA128" i="22"/>
  <c r="Y128" i="22"/>
  <c r="AA130" i="22"/>
  <c r="Y130" i="22"/>
  <c r="AA134" i="22"/>
  <c r="Y134" i="22"/>
  <c r="AA139" i="22"/>
  <c r="Y139" i="22"/>
  <c r="AA140" i="22"/>
  <c r="Y140" i="22"/>
  <c r="AA141" i="22"/>
  <c r="Y141" i="22"/>
  <c r="AA145" i="22"/>
  <c r="Y145" i="22"/>
  <c r="AA149" i="22"/>
  <c r="Y149" i="22"/>
  <c r="AA150" i="22"/>
  <c r="Y150" i="22"/>
  <c r="AA151" i="22"/>
  <c r="Y151" i="22"/>
  <c r="AA156" i="22"/>
  <c r="Y156" i="22"/>
  <c r="AA159" i="22"/>
  <c r="Y159" i="22"/>
  <c r="AA161" i="22"/>
  <c r="Y161" i="22"/>
  <c r="AA163" i="22"/>
  <c r="Y163" i="22"/>
  <c r="AA166" i="22"/>
  <c r="Y166" i="22"/>
  <c r="AA171" i="22"/>
  <c r="Y171" i="22"/>
  <c r="AA172" i="22"/>
  <c r="Y172" i="22"/>
  <c r="AA76" i="22"/>
  <c r="Y76" i="22"/>
  <c r="AA199" i="22"/>
  <c r="Y199" i="22"/>
  <c r="AA200" i="22"/>
  <c r="Y200" i="22"/>
  <c r="AA201" i="22"/>
  <c r="Y201" i="22"/>
  <c r="AA202" i="22"/>
  <c r="Y202" i="22"/>
  <c r="AA203" i="22"/>
  <c r="Y203" i="22"/>
  <c r="AA204" i="22"/>
  <c r="Y204" i="22"/>
  <c r="AA197" i="22"/>
  <c r="Y197" i="22"/>
  <c r="AA198" i="22"/>
  <c r="Y198" i="22"/>
  <c r="Y196" i="22"/>
  <c r="Y205" i="22"/>
  <c r="AA196" i="22"/>
  <c r="W205" i="22"/>
  <c r="U205" i="22"/>
  <c r="CF63" i="36"/>
  <c r="CF47" i="36"/>
  <c r="KR67" i="36"/>
  <c r="KQ67" i="36"/>
  <c r="CF76" i="36"/>
  <c r="CF55" i="36"/>
  <c r="DG12" i="36"/>
  <c r="DD12" i="36"/>
  <c r="M211" i="22"/>
  <c r="DK14" i="36"/>
  <c r="DH14" i="36"/>
  <c r="DG13" i="36"/>
  <c r="DD13" i="36"/>
  <c r="DG11" i="36"/>
  <c r="DD11" i="36"/>
  <c r="DL61" i="36"/>
  <c r="DO61" i="36"/>
  <c r="DP62" i="36"/>
  <c r="DS62" i="36"/>
  <c r="DW60" i="36"/>
  <c r="DT60" i="36"/>
  <c r="DW52" i="36"/>
  <c r="DT52" i="36"/>
  <c r="DL53" i="36"/>
  <c r="DO53" i="36"/>
  <c r="DW43" i="36"/>
  <c r="DT43" i="36"/>
  <c r="DS45" i="36"/>
  <c r="DP45" i="36"/>
  <c r="DP47" i="36"/>
  <c r="EA44" i="36"/>
  <c r="DX44" i="36"/>
  <c r="U182" i="22"/>
  <c r="EE75" i="36"/>
  <c r="EB75" i="36"/>
  <c r="DW68" i="36"/>
  <c r="DT68" i="36"/>
  <c r="DS71" i="36"/>
  <c r="DP71" i="36"/>
  <c r="DX74" i="36"/>
  <c r="EA74" i="36"/>
  <c r="DO73" i="36"/>
  <c r="DL73" i="36"/>
  <c r="EV72" i="36"/>
  <c r="EY72" i="36"/>
  <c r="EM70" i="36"/>
  <c r="EJ70" i="36"/>
  <c r="DK69" i="36"/>
  <c r="DH69" i="36"/>
  <c r="DW33" i="36"/>
  <c r="DT33" i="36"/>
  <c r="EE36" i="36"/>
  <c r="EB36" i="36"/>
  <c r="EM34" i="36"/>
  <c r="EJ34" i="36"/>
  <c r="EM35" i="36"/>
  <c r="EJ35" i="36"/>
  <c r="EB26" i="36"/>
  <c r="EE26" i="36"/>
  <c r="DS24" i="36"/>
  <c r="DP24" i="36"/>
  <c r="DW22" i="36"/>
  <c r="DT22" i="36"/>
  <c r="EA23" i="36"/>
  <c r="DX23" i="36"/>
  <c r="DP25" i="36"/>
  <c r="DS25" i="36"/>
  <c r="LF12" i="36"/>
  <c r="LF13" i="36"/>
  <c r="LF11" i="36"/>
  <c r="LF14" i="36"/>
  <c r="W182" i="22"/>
  <c r="AA180" i="22"/>
  <c r="S207" i="22"/>
  <c r="KD17" i="36"/>
  <c r="AF181" i="22"/>
  <c r="AC181" i="22"/>
  <c r="AM181" i="22"/>
  <c r="AJ174" i="22"/>
  <c r="Y175" i="22"/>
  <c r="U192" i="22"/>
  <c r="W192" i="22"/>
  <c r="DP198" i="22"/>
  <c r="DP197" i="22"/>
  <c r="AC190" i="22"/>
  <c r="KI190" i="22"/>
  <c r="AC191" i="22"/>
  <c r="KI191" i="22"/>
  <c r="AF84" i="22"/>
  <c r="AC84" i="22"/>
  <c r="AF82" i="22"/>
  <c r="AC82" i="22"/>
  <c r="Y68" i="22"/>
  <c r="AN74" i="22"/>
  <c r="AN76" i="22"/>
  <c r="AN75" i="22"/>
  <c r="AN73" i="22"/>
  <c r="AN72" i="22"/>
  <c r="AF10" i="22"/>
  <c r="AC10" i="22"/>
  <c r="AF11" i="22"/>
  <c r="AC11" i="22"/>
  <c r="AF12" i="22"/>
  <c r="AC12" i="22"/>
  <c r="AF13" i="22"/>
  <c r="AC13" i="22"/>
  <c r="L81" i="36"/>
  <c r="H87" i="36"/>
  <c r="P38" i="36"/>
  <c r="N38" i="36"/>
  <c r="N89" i="36"/>
  <c r="L38" i="36"/>
  <c r="R28" i="36"/>
  <c r="T27" i="36"/>
  <c r="P28" i="36"/>
  <c r="V17" i="36"/>
  <c r="T17" i="36"/>
  <c r="DL80" i="36"/>
  <c r="KR80" i="36"/>
  <c r="CZ63" i="36"/>
  <c r="DH76" i="36"/>
  <c r="CZ55" i="36"/>
  <c r="FT84" i="36"/>
  <c r="FX84" i="36"/>
  <c r="FT82" i="36"/>
  <c r="FT85" i="36"/>
  <c r="FT86" i="36"/>
  <c r="FT83" i="36"/>
  <c r="EN65" i="36"/>
  <c r="EJ54" i="36"/>
  <c r="EN49" i="36"/>
  <c r="EJ40" i="36"/>
  <c r="EF46" i="36"/>
  <c r="EB37" i="36"/>
  <c r="EN19" i="36"/>
  <c r="ER19" i="36"/>
  <c r="EN8" i="36"/>
  <c r="EJ16" i="36"/>
  <c r="AV189" i="22"/>
  <c r="AZ189" i="22"/>
  <c r="BD189" i="22"/>
  <c r="BH189" i="22"/>
  <c r="BL189" i="22"/>
  <c r="BP189" i="22"/>
  <c r="BT189" i="22"/>
  <c r="BX189" i="22"/>
  <c r="CB189" i="22"/>
  <c r="CF189" i="22"/>
  <c r="CJ189" i="22"/>
  <c r="CN189" i="22"/>
  <c r="Z87" i="36"/>
  <c r="AD86" i="36"/>
  <c r="AD85" i="36"/>
  <c r="KH62" i="36"/>
  <c r="KI62" i="36"/>
  <c r="KH61" i="36"/>
  <c r="KI61" i="36"/>
  <c r="KH45" i="36"/>
  <c r="KI45" i="36"/>
  <c r="KH43" i="36"/>
  <c r="KI43" i="36"/>
  <c r="KH44" i="36"/>
  <c r="KI44" i="36"/>
  <c r="AD46" i="36"/>
  <c r="AD37" i="36"/>
  <c r="Z55" i="36"/>
  <c r="BL179" i="22"/>
  <c r="BP179" i="22"/>
  <c r="BT179" i="22"/>
  <c r="BX179" i="22"/>
  <c r="CB179" i="22"/>
  <c r="CF179" i="22"/>
  <c r="CJ179" i="22"/>
  <c r="CN179" i="22"/>
  <c r="CR179" i="22"/>
  <c r="I211" i="22"/>
  <c r="KH80" i="36"/>
  <c r="KI80" i="36"/>
  <c r="Z76" i="36"/>
  <c r="KH59" i="36"/>
  <c r="Z63" i="36"/>
  <c r="Z47" i="36"/>
  <c r="AD83" i="36"/>
  <c r="KN84" i="36"/>
  <c r="AH84" i="36"/>
  <c r="IU84" i="36"/>
  <c r="IU83" i="36"/>
  <c r="IQ27" i="36"/>
  <c r="KH53" i="36"/>
  <c r="KI53" i="36"/>
  <c r="KH52" i="36"/>
  <c r="KI52" i="36"/>
  <c r="KH51" i="36"/>
  <c r="KH42" i="36"/>
  <c r="IQ54" i="36"/>
  <c r="AD54" i="36"/>
  <c r="EN186" i="22"/>
  <c r="ER186" i="22"/>
  <c r="EV186" i="22"/>
  <c r="EZ186" i="22"/>
  <c r="FD186" i="22"/>
  <c r="FH186" i="22"/>
  <c r="FL186" i="22"/>
  <c r="FP186" i="22"/>
  <c r="FT186" i="22"/>
  <c r="FX186" i="22"/>
  <c r="GB186" i="22"/>
  <c r="GF186" i="22"/>
  <c r="CR187" i="22"/>
  <c r="CV187" i="22"/>
  <c r="CZ187" i="22"/>
  <c r="DD187" i="22"/>
  <c r="DH187" i="22"/>
  <c r="DL187" i="22"/>
  <c r="DP187" i="22"/>
  <c r="DT187" i="22"/>
  <c r="DX187" i="22"/>
  <c r="EB187" i="22"/>
  <c r="EF187" i="22"/>
  <c r="EJ187" i="22"/>
  <c r="CR188" i="22"/>
  <c r="CV188" i="22"/>
  <c r="CZ188" i="22"/>
  <c r="DD188" i="22"/>
  <c r="DH188" i="22"/>
  <c r="DL188" i="22"/>
  <c r="DP188" i="22"/>
  <c r="DT188" i="22"/>
  <c r="DX188" i="22"/>
  <c r="EB188" i="22"/>
  <c r="EF188" i="22"/>
  <c r="EJ188" i="22"/>
  <c r="DO50" i="35"/>
  <c r="DS50" i="35"/>
  <c r="DW50" i="35"/>
  <c r="EA50" i="35"/>
  <c r="EE50" i="35"/>
  <c r="EI50" i="35"/>
  <c r="EM50" i="35"/>
  <c r="EQ50" i="35"/>
  <c r="EU50" i="35"/>
  <c r="EY50" i="35"/>
  <c r="FG50" i="35"/>
  <c r="FC50" i="35"/>
  <c r="AD50" i="35"/>
  <c r="AB50" i="35"/>
  <c r="DO49" i="35"/>
  <c r="DS49" i="35"/>
  <c r="DW49" i="35"/>
  <c r="EA49" i="35"/>
  <c r="EE49" i="35"/>
  <c r="EI49" i="35"/>
  <c r="EM49" i="35"/>
  <c r="EQ49" i="35"/>
  <c r="EU49" i="35"/>
  <c r="EY49" i="35"/>
  <c r="FG49" i="35"/>
  <c r="FC49" i="35"/>
  <c r="AD49" i="35"/>
  <c r="AB49" i="35"/>
  <c r="DO48" i="35"/>
  <c r="DS48" i="35"/>
  <c r="DW48" i="35"/>
  <c r="EA48" i="35"/>
  <c r="EE48" i="35"/>
  <c r="EI48" i="35"/>
  <c r="EM48" i="35"/>
  <c r="EQ48" i="35"/>
  <c r="EU48" i="35"/>
  <c r="EY48" i="35"/>
  <c r="FG48" i="35"/>
  <c r="FC48" i="35"/>
  <c r="AD48" i="35"/>
  <c r="AB48" i="35"/>
  <c r="DO47" i="35"/>
  <c r="DS47" i="35"/>
  <c r="DW47" i="35"/>
  <c r="EA47" i="35"/>
  <c r="EE47" i="35"/>
  <c r="EI47" i="35"/>
  <c r="EM47" i="35"/>
  <c r="EQ47" i="35"/>
  <c r="EU47" i="35"/>
  <c r="EY47" i="35"/>
  <c r="FG47" i="35"/>
  <c r="FC47" i="35"/>
  <c r="AD47" i="35"/>
  <c r="AB47" i="35"/>
  <c r="DO46" i="35"/>
  <c r="DS46" i="35"/>
  <c r="DW46" i="35"/>
  <c r="EA46" i="35"/>
  <c r="EE46" i="35"/>
  <c r="EI46" i="35"/>
  <c r="EM46" i="35"/>
  <c r="EQ46" i="35"/>
  <c r="EU46" i="35"/>
  <c r="EY46" i="35"/>
  <c r="FG46" i="35"/>
  <c r="FC46" i="35"/>
  <c r="X51" i="35"/>
  <c r="Z51" i="35"/>
  <c r="AD46" i="35"/>
  <c r="AB46" i="35"/>
  <c r="DO41" i="35"/>
  <c r="DS41" i="35"/>
  <c r="DW41" i="35"/>
  <c r="EA41" i="35"/>
  <c r="EE41" i="35"/>
  <c r="EI41" i="35"/>
  <c r="EM41" i="35"/>
  <c r="EQ41" i="35"/>
  <c r="EU41" i="35"/>
  <c r="EY41" i="35"/>
  <c r="FG41" i="35"/>
  <c r="FC41" i="35"/>
  <c r="AD41" i="35"/>
  <c r="AB41" i="35"/>
  <c r="DO40" i="35"/>
  <c r="DS40" i="35"/>
  <c r="DW40" i="35"/>
  <c r="EA40" i="35"/>
  <c r="EE40" i="35"/>
  <c r="EI40" i="35"/>
  <c r="EM40" i="35"/>
  <c r="EQ40" i="35"/>
  <c r="EU40" i="35"/>
  <c r="EY40" i="35"/>
  <c r="FG40" i="35"/>
  <c r="FC40" i="35"/>
  <c r="AD40" i="35"/>
  <c r="AB40" i="35"/>
  <c r="DO39" i="35"/>
  <c r="DS39" i="35"/>
  <c r="DW39" i="35"/>
  <c r="EA39" i="35"/>
  <c r="EE39" i="35"/>
  <c r="EI39" i="35"/>
  <c r="EM39" i="35"/>
  <c r="EQ39" i="35"/>
  <c r="EU39" i="35"/>
  <c r="EY39" i="35"/>
  <c r="FG39" i="35"/>
  <c r="FC39" i="35"/>
  <c r="AD39" i="35"/>
  <c r="AB39" i="35"/>
  <c r="DO38" i="35"/>
  <c r="DS38" i="35"/>
  <c r="DW38" i="35"/>
  <c r="EA38" i="35"/>
  <c r="EE38" i="35"/>
  <c r="EI38" i="35"/>
  <c r="EM38" i="35"/>
  <c r="EQ38" i="35"/>
  <c r="EU38" i="35"/>
  <c r="EY38" i="35"/>
  <c r="FG38" i="35"/>
  <c r="FC38" i="35"/>
  <c r="AD38" i="35"/>
  <c r="AB38" i="35"/>
  <c r="DO37" i="35"/>
  <c r="DS37" i="35"/>
  <c r="DW37" i="35"/>
  <c r="EA37" i="35"/>
  <c r="EE37" i="35"/>
  <c r="EI37" i="35"/>
  <c r="EM37" i="35"/>
  <c r="EQ37" i="35"/>
  <c r="EU37" i="35"/>
  <c r="EY37" i="35"/>
  <c r="FG37" i="35"/>
  <c r="FC37" i="35"/>
  <c r="X42" i="35"/>
  <c r="Z42" i="35"/>
  <c r="AD37" i="35"/>
  <c r="AB37" i="35"/>
  <c r="DO32" i="35"/>
  <c r="DS32" i="35"/>
  <c r="DW32" i="35"/>
  <c r="EA32" i="35"/>
  <c r="EE32" i="35"/>
  <c r="EI32" i="35"/>
  <c r="EM32" i="35"/>
  <c r="EQ32" i="35"/>
  <c r="EU32" i="35"/>
  <c r="EY32" i="35"/>
  <c r="FG32" i="35"/>
  <c r="FC32" i="35"/>
  <c r="AD32" i="35"/>
  <c r="AB32" i="35"/>
  <c r="DO31" i="35"/>
  <c r="DS31" i="35"/>
  <c r="DW31" i="35"/>
  <c r="EA31" i="35"/>
  <c r="EE31" i="35"/>
  <c r="EI31" i="35"/>
  <c r="EM31" i="35"/>
  <c r="EQ31" i="35"/>
  <c r="EU31" i="35"/>
  <c r="EY31" i="35"/>
  <c r="FG31" i="35"/>
  <c r="FC31" i="35"/>
  <c r="AD31" i="35"/>
  <c r="AB31" i="35"/>
  <c r="DO30" i="35"/>
  <c r="DS30" i="35"/>
  <c r="DW30" i="35"/>
  <c r="EA30" i="35"/>
  <c r="EE30" i="35"/>
  <c r="EI30" i="35"/>
  <c r="EM30" i="35"/>
  <c r="EQ30" i="35"/>
  <c r="EU30" i="35"/>
  <c r="EY30" i="35"/>
  <c r="FG30" i="35"/>
  <c r="FC30" i="35"/>
  <c r="AD30" i="35"/>
  <c r="AB30" i="35"/>
  <c r="DO29" i="35"/>
  <c r="DS29" i="35"/>
  <c r="DW29" i="35"/>
  <c r="EA29" i="35"/>
  <c r="EE29" i="35"/>
  <c r="EI29" i="35"/>
  <c r="EM29" i="35"/>
  <c r="EQ29" i="35"/>
  <c r="EU29" i="35"/>
  <c r="EY29" i="35"/>
  <c r="FG29" i="35"/>
  <c r="FC29" i="35"/>
  <c r="AD29" i="35"/>
  <c r="AB29" i="35"/>
  <c r="DO28" i="35"/>
  <c r="DS28" i="35"/>
  <c r="DW28" i="35"/>
  <c r="EA28" i="35"/>
  <c r="EE28" i="35"/>
  <c r="EI28" i="35"/>
  <c r="EM28" i="35"/>
  <c r="EQ28" i="35"/>
  <c r="EU28" i="35"/>
  <c r="EY28" i="35"/>
  <c r="FG28" i="35"/>
  <c r="FC28" i="35"/>
  <c r="X33" i="35"/>
  <c r="Z33" i="35"/>
  <c r="AD28" i="35"/>
  <c r="AB28" i="35"/>
  <c r="DO23" i="35"/>
  <c r="DS23" i="35"/>
  <c r="DW23" i="35"/>
  <c r="EA23" i="35"/>
  <c r="EE23" i="35"/>
  <c r="EI23" i="35"/>
  <c r="EM23" i="35"/>
  <c r="EQ23" i="35"/>
  <c r="EU23" i="35"/>
  <c r="EY23" i="35"/>
  <c r="FG23" i="35"/>
  <c r="FC23" i="35"/>
  <c r="AD23" i="35"/>
  <c r="AB23" i="35"/>
  <c r="DO22" i="35"/>
  <c r="DS22" i="35"/>
  <c r="DW22" i="35"/>
  <c r="EA22" i="35"/>
  <c r="EE22" i="35"/>
  <c r="EI22" i="35"/>
  <c r="EM22" i="35"/>
  <c r="EQ22" i="35"/>
  <c r="EU22" i="35"/>
  <c r="EY22" i="35"/>
  <c r="FG22" i="35"/>
  <c r="FC22" i="35"/>
  <c r="AD22" i="35"/>
  <c r="AB22" i="35"/>
  <c r="DO21" i="35"/>
  <c r="DS21" i="35"/>
  <c r="DW21" i="35"/>
  <c r="EA21" i="35"/>
  <c r="EE21" i="35"/>
  <c r="EI21" i="35"/>
  <c r="EM21" i="35"/>
  <c r="EQ21" i="35"/>
  <c r="EU21" i="35"/>
  <c r="EY21" i="35"/>
  <c r="FG21" i="35"/>
  <c r="FC21" i="35"/>
  <c r="AD21" i="35"/>
  <c r="AB21" i="35"/>
  <c r="DO20" i="35"/>
  <c r="DS20" i="35"/>
  <c r="DW20" i="35"/>
  <c r="EA20" i="35"/>
  <c r="EE20" i="35"/>
  <c r="EI20" i="35"/>
  <c r="EM20" i="35"/>
  <c r="EQ20" i="35"/>
  <c r="EU20" i="35"/>
  <c r="EY20" i="35"/>
  <c r="FG20" i="35"/>
  <c r="FC20" i="35"/>
  <c r="AD20" i="35"/>
  <c r="AB20" i="35"/>
  <c r="DO19" i="35"/>
  <c r="DS19" i="35"/>
  <c r="DW19" i="35"/>
  <c r="EA19" i="35"/>
  <c r="EE19" i="35"/>
  <c r="EI19" i="35"/>
  <c r="EM19" i="35"/>
  <c r="EQ19" i="35"/>
  <c r="EU19" i="35"/>
  <c r="EY19" i="35"/>
  <c r="FG19" i="35"/>
  <c r="FC19" i="35"/>
  <c r="X24" i="35"/>
  <c r="Z24" i="35"/>
  <c r="AD19" i="35"/>
  <c r="AB19" i="35"/>
  <c r="DO14" i="35"/>
  <c r="DS14" i="35"/>
  <c r="DW14" i="35"/>
  <c r="EA14" i="35"/>
  <c r="EE14" i="35"/>
  <c r="EI14" i="35"/>
  <c r="EM14" i="35"/>
  <c r="EQ14" i="35"/>
  <c r="EU14" i="35"/>
  <c r="EY14" i="35"/>
  <c r="FG14" i="35"/>
  <c r="FC14" i="35"/>
  <c r="AD14" i="35"/>
  <c r="AB14" i="35"/>
  <c r="DO13" i="35"/>
  <c r="DS13" i="35"/>
  <c r="DW13" i="35"/>
  <c r="EA13" i="35"/>
  <c r="EE13" i="35"/>
  <c r="EI13" i="35"/>
  <c r="EM13" i="35"/>
  <c r="EQ13" i="35"/>
  <c r="EU13" i="35"/>
  <c r="EY13" i="35"/>
  <c r="FG13" i="35"/>
  <c r="FC13" i="35"/>
  <c r="AD13" i="35"/>
  <c r="AB13" i="35"/>
  <c r="DO12" i="35"/>
  <c r="DS12" i="35"/>
  <c r="DW12" i="35"/>
  <c r="EA12" i="35"/>
  <c r="EE12" i="35"/>
  <c r="EI12" i="35"/>
  <c r="EM12" i="35"/>
  <c r="EQ12" i="35"/>
  <c r="EU12" i="35"/>
  <c r="EY12" i="35"/>
  <c r="FG12" i="35"/>
  <c r="FC12" i="35"/>
  <c r="AD12" i="35"/>
  <c r="AB12" i="35"/>
  <c r="DO11" i="35"/>
  <c r="DS11" i="35"/>
  <c r="DW11" i="35"/>
  <c r="EA11" i="35"/>
  <c r="EE11" i="35"/>
  <c r="EI11" i="35"/>
  <c r="EM11" i="35"/>
  <c r="EQ11" i="35"/>
  <c r="EU11" i="35"/>
  <c r="EY11" i="35"/>
  <c r="FG11" i="35"/>
  <c r="FC11" i="35"/>
  <c r="AD11" i="35"/>
  <c r="AB11" i="35"/>
  <c r="DO10" i="35"/>
  <c r="DS10" i="35"/>
  <c r="DW10" i="35"/>
  <c r="EA10" i="35"/>
  <c r="EE10" i="35"/>
  <c r="EI10" i="35"/>
  <c r="EM10" i="35"/>
  <c r="EQ10" i="35"/>
  <c r="EU10" i="35"/>
  <c r="EY10" i="35"/>
  <c r="FG10" i="35"/>
  <c r="FC10" i="35"/>
  <c r="P58" i="35"/>
  <c r="X15" i="35"/>
  <c r="Z15" i="35"/>
  <c r="Z54" i="35"/>
  <c r="AD10" i="35"/>
  <c r="AB10" i="35"/>
  <c r="V54" i="35"/>
  <c r="T54" i="35"/>
  <c r="T56" i="35"/>
  <c r="IF180" i="22"/>
  <c r="AA182" i="22"/>
  <c r="Y180" i="22"/>
  <c r="Y182" i="22"/>
  <c r="Y189" i="22"/>
  <c r="AR99" i="26"/>
  <c r="AV99" i="26"/>
  <c r="AZ99" i="26"/>
  <c r="BD99" i="26"/>
  <c r="BH99" i="26"/>
  <c r="BL99" i="26"/>
  <c r="BG159" i="26"/>
  <c r="BK159" i="26"/>
  <c r="AQ26" i="26"/>
  <c r="AU22" i="26"/>
  <c r="AY22" i="26"/>
  <c r="AR43" i="26"/>
  <c r="AV43" i="26"/>
  <c r="AZ43" i="26"/>
  <c r="BD43" i="26"/>
  <c r="BH43" i="26"/>
  <c r="BL43" i="26"/>
  <c r="AF13" i="26"/>
  <c r="AH13" i="26"/>
  <c r="AH20" i="26"/>
  <c r="AF20" i="26"/>
  <c r="AH18" i="26"/>
  <c r="AF18" i="26"/>
  <c r="AF16" i="26"/>
  <c r="AH16" i="26"/>
  <c r="AV22" i="26"/>
  <c r="AZ22" i="26"/>
  <c r="BD22" i="26"/>
  <c r="BH22" i="26"/>
  <c r="BL22" i="26"/>
  <c r="AT22" i="26"/>
  <c r="AF17" i="26"/>
  <c r="AH17" i="26"/>
  <c r="R78" i="26"/>
  <c r="AH21" i="26"/>
  <c r="AF21" i="26"/>
  <c r="R167" i="26"/>
  <c r="AF14" i="26"/>
  <c r="AH14" i="26"/>
  <c r="AH15" i="26"/>
  <c r="AF15" i="26"/>
  <c r="AH19" i="26"/>
  <c r="AF19" i="26"/>
  <c r="Z107" i="26"/>
  <c r="X107" i="26"/>
  <c r="T109" i="26"/>
  <c r="Z106" i="26"/>
  <c r="X106" i="26"/>
  <c r="V109" i="26"/>
  <c r="Z104" i="26"/>
  <c r="V129" i="26"/>
  <c r="Z122" i="26"/>
  <c r="X122" i="26"/>
  <c r="X129" i="26"/>
  <c r="V146" i="26"/>
  <c r="T138" i="26"/>
  <c r="X138" i="26"/>
  <c r="V138" i="26"/>
  <c r="BG146" i="26"/>
  <c r="BK141" i="26"/>
  <c r="BK146" i="26"/>
  <c r="BK135" i="26"/>
  <c r="BM135" i="26"/>
  <c r="BI135" i="26"/>
  <c r="BE138" i="26"/>
  <c r="BK134" i="26"/>
  <c r="BM134" i="26"/>
  <c r="BI134" i="26"/>
  <c r="BG138" i="26"/>
  <c r="BK133" i="26"/>
  <c r="AB118" i="26"/>
  <c r="AD118" i="26"/>
  <c r="AF105" i="26"/>
  <c r="AY99" i="26"/>
  <c r="AW99" i="26"/>
  <c r="AX99" i="26"/>
  <c r="AH98" i="26"/>
  <c r="AF98" i="26"/>
  <c r="AH97" i="26"/>
  <c r="AF97" i="26"/>
  <c r="AH96" i="26"/>
  <c r="AF96" i="26"/>
  <c r="AH95" i="26"/>
  <c r="AF95" i="26"/>
  <c r="AH94" i="26"/>
  <c r="AF94" i="26"/>
  <c r="AH93" i="26"/>
  <c r="AF93" i="26"/>
  <c r="AH92" i="26"/>
  <c r="AF92" i="26"/>
  <c r="AH91" i="26"/>
  <c r="AF91" i="26"/>
  <c r="AH90" i="26"/>
  <c r="AF90" i="26"/>
  <c r="AH89" i="26"/>
  <c r="AF89" i="26"/>
  <c r="AH88" i="26"/>
  <c r="AF88" i="26"/>
  <c r="AB100" i="26"/>
  <c r="AD100" i="26"/>
  <c r="AH87" i="26"/>
  <c r="AF87" i="26"/>
  <c r="BE67" i="26"/>
  <c r="Z70" i="26"/>
  <c r="V75" i="26"/>
  <c r="L33" i="26"/>
  <c r="U78" i="22"/>
  <c r="W78" i="22"/>
  <c r="Q207" i="22"/>
  <c r="P33" i="26"/>
  <c r="AI44" i="26"/>
  <c r="X29" i="26"/>
  <c r="Z29" i="26"/>
  <c r="AD10" i="26"/>
  <c r="AB10" i="26"/>
  <c r="AD11" i="26"/>
  <c r="AB11" i="26"/>
  <c r="AD12" i="26"/>
  <c r="AB12" i="26"/>
  <c r="Z36" i="26"/>
  <c r="X36" i="26"/>
  <c r="Z35" i="26"/>
  <c r="X35" i="26"/>
  <c r="Z34" i="26"/>
  <c r="L58" i="26"/>
  <c r="V38" i="26"/>
  <c r="Z33" i="26"/>
  <c r="Z44" i="26"/>
  <c r="X44" i="26"/>
  <c r="Z43" i="26"/>
  <c r="X43" i="26"/>
  <c r="T47" i="26"/>
  <c r="V47" i="26"/>
  <c r="Z58" i="26"/>
  <c r="AD51" i="26"/>
  <c r="AF51" i="26"/>
  <c r="Z64" i="26"/>
  <c r="X64" i="26"/>
  <c r="Z63" i="26"/>
  <c r="X63" i="26"/>
  <c r="T67" i="26"/>
  <c r="V67" i="26"/>
  <c r="Z62" i="26"/>
  <c r="BK64" i="26"/>
  <c r="BM64" i="26"/>
  <c r="BI64" i="26"/>
  <c r="BK63" i="26"/>
  <c r="BM63" i="26"/>
  <c r="BI63" i="26"/>
  <c r="BG67" i="26"/>
  <c r="BK62" i="26"/>
  <c r="KI186" i="22"/>
  <c r="KI187" i="22"/>
  <c r="AC187" i="22"/>
  <c r="KI188" i="22"/>
  <c r="AC188" i="22"/>
  <c r="AC186" i="22"/>
  <c r="DK179" i="46"/>
  <c r="DI179" i="46"/>
  <c r="DI182" i="46"/>
  <c r="DG182" i="46"/>
  <c r="KQ179" i="46"/>
  <c r="DP1" i="46"/>
  <c r="DK180" i="46"/>
  <c r="DM180" i="46"/>
  <c r="DK187" i="46"/>
  <c r="DK201" i="46"/>
  <c r="DS181" i="46"/>
  <c r="DQ181" i="46"/>
  <c r="CS211" i="46"/>
  <c r="DA68" i="46"/>
  <c r="DC68" i="46"/>
  <c r="DG10" i="46"/>
  <c r="DE10" i="46"/>
  <c r="CW207" i="46"/>
  <c r="CW209" i="46"/>
  <c r="DG11" i="46"/>
  <c r="DE11" i="46"/>
  <c r="DG12" i="46"/>
  <c r="DE12" i="46"/>
  <c r="DG13" i="46"/>
  <c r="DE13" i="46"/>
  <c r="DG14" i="46"/>
  <c r="DE14" i="46"/>
  <c r="DG15" i="46"/>
  <c r="DE15" i="46"/>
  <c r="DG16" i="46"/>
  <c r="DE16" i="46"/>
  <c r="DG17" i="46"/>
  <c r="DE17" i="46"/>
  <c r="DG18" i="46"/>
  <c r="DE18" i="46"/>
  <c r="DG19" i="46"/>
  <c r="DE19" i="46"/>
  <c r="DG20" i="46"/>
  <c r="DE20" i="46"/>
  <c r="DG21" i="46"/>
  <c r="DE21" i="46"/>
  <c r="DG22" i="46"/>
  <c r="DE22" i="46"/>
  <c r="DG23" i="46"/>
  <c r="DE23" i="46"/>
  <c r="DG24" i="46"/>
  <c r="DE24" i="46"/>
  <c r="DG25" i="46"/>
  <c r="DE25" i="46"/>
  <c r="DG26" i="46"/>
  <c r="DE26" i="46"/>
  <c r="DG27" i="46"/>
  <c r="DE27" i="46"/>
  <c r="DG28" i="46"/>
  <c r="DE28" i="46"/>
  <c r="DG31" i="46"/>
  <c r="DE31" i="46"/>
  <c r="DG32" i="46"/>
  <c r="DE32" i="46"/>
  <c r="DG33" i="46"/>
  <c r="DE33" i="46"/>
  <c r="DG36" i="46"/>
  <c r="DE36" i="46"/>
  <c r="DG37" i="46"/>
  <c r="DE37" i="46"/>
  <c r="DG38" i="46"/>
  <c r="DE38" i="46"/>
  <c r="DG39" i="46"/>
  <c r="DE39" i="46"/>
  <c r="DG40" i="46"/>
  <c r="DE40" i="46"/>
  <c r="DG41" i="46"/>
  <c r="DE41" i="46"/>
  <c r="DG42" i="46"/>
  <c r="DE42" i="46"/>
  <c r="DG43" i="46"/>
  <c r="DE43" i="46"/>
  <c r="DG44" i="46"/>
  <c r="DE44" i="46"/>
  <c r="DG45" i="46"/>
  <c r="DE45" i="46"/>
  <c r="DG46" i="46"/>
  <c r="DE46" i="46"/>
  <c r="DG47" i="46"/>
  <c r="DE47" i="46"/>
  <c r="DG48" i="46"/>
  <c r="DE48" i="46"/>
  <c r="DG49" i="46"/>
  <c r="DE49" i="46"/>
  <c r="DG50" i="46"/>
  <c r="DE50" i="46"/>
  <c r="DG51" i="46"/>
  <c r="DE51" i="46"/>
  <c r="DG52" i="46"/>
  <c r="DE52" i="46"/>
  <c r="DG53" i="46"/>
  <c r="DE53" i="46"/>
  <c r="DG54" i="46"/>
  <c r="DE54" i="46"/>
  <c r="DG55" i="46"/>
  <c r="DE55" i="46"/>
  <c r="DG56" i="46"/>
  <c r="DE56" i="46"/>
  <c r="DG57" i="46"/>
  <c r="DE57" i="46"/>
  <c r="DG60" i="46"/>
  <c r="DE60" i="46"/>
  <c r="DG61" i="46"/>
  <c r="DE61" i="46"/>
  <c r="DG62" i="46"/>
  <c r="DE62" i="46"/>
  <c r="DG63" i="46"/>
  <c r="DE63" i="46"/>
  <c r="DG64" i="46"/>
  <c r="DE64" i="46"/>
  <c r="DG65" i="46"/>
  <c r="DE65" i="46"/>
  <c r="DA78" i="46"/>
  <c r="DC78" i="46"/>
  <c r="DG72" i="46"/>
  <c r="DE72" i="46"/>
  <c r="DG73" i="46"/>
  <c r="DE73" i="46"/>
  <c r="DG74" i="46"/>
  <c r="DE74" i="46"/>
  <c r="DG75" i="46"/>
  <c r="DE75" i="46"/>
  <c r="DG76" i="46"/>
  <c r="DE76" i="46"/>
  <c r="DA175" i="46"/>
  <c r="DC175" i="46"/>
  <c r="DG82" i="46"/>
  <c r="DE82" i="46"/>
  <c r="DK83" i="46"/>
  <c r="DI83" i="46"/>
  <c r="DG84" i="46"/>
  <c r="DE84" i="46"/>
  <c r="DK85" i="46"/>
  <c r="DI85" i="46"/>
  <c r="DG86" i="46"/>
  <c r="DE86" i="46"/>
  <c r="DG87" i="46"/>
  <c r="DE87" i="46"/>
  <c r="DG88" i="46"/>
  <c r="DE88" i="46"/>
  <c r="DK89" i="46"/>
  <c r="DI89" i="46"/>
  <c r="DG90" i="46"/>
  <c r="DE90" i="46"/>
  <c r="DG91" i="46"/>
  <c r="DE91" i="46"/>
  <c r="DG92" i="46"/>
  <c r="DE92" i="46"/>
  <c r="DG93" i="46"/>
  <c r="DE93" i="46"/>
  <c r="DG94" i="46"/>
  <c r="DE94" i="46"/>
  <c r="DG95" i="46"/>
  <c r="DE95" i="46"/>
  <c r="DG96" i="46"/>
  <c r="DE96" i="46"/>
  <c r="DG97" i="46"/>
  <c r="DE97" i="46"/>
  <c r="DG98" i="46"/>
  <c r="DE98" i="46"/>
  <c r="DG99" i="46"/>
  <c r="DE99" i="46"/>
  <c r="DG100" i="46"/>
  <c r="DE100" i="46"/>
  <c r="DG101" i="46"/>
  <c r="DE101" i="46"/>
  <c r="DG102" i="46"/>
  <c r="DE102" i="46"/>
  <c r="DG103" i="46"/>
  <c r="DE103" i="46"/>
  <c r="DG104" i="46"/>
  <c r="DE104" i="46"/>
  <c r="DK105" i="46"/>
  <c r="DI105" i="46"/>
  <c r="DG106" i="46"/>
  <c r="DE106" i="46"/>
  <c r="DG107" i="46"/>
  <c r="DE107" i="46"/>
  <c r="DG108" i="46"/>
  <c r="DE108" i="46"/>
  <c r="DK109" i="46"/>
  <c r="DI109" i="46"/>
  <c r="DG110" i="46"/>
  <c r="DE110" i="46"/>
  <c r="DG111" i="46"/>
  <c r="DE111" i="46"/>
  <c r="DG112" i="46"/>
  <c r="DE112" i="46"/>
  <c r="DG113" i="46"/>
  <c r="DE113" i="46"/>
  <c r="DG114" i="46"/>
  <c r="DE114" i="46"/>
  <c r="DG115" i="46"/>
  <c r="DE115" i="46"/>
  <c r="DG116" i="46"/>
  <c r="DE116" i="46"/>
  <c r="DG117" i="46"/>
  <c r="DE117" i="46"/>
  <c r="DG118" i="46"/>
  <c r="DE118" i="46"/>
  <c r="DG119" i="46"/>
  <c r="DE119" i="46"/>
  <c r="DG120" i="46"/>
  <c r="DE120" i="46"/>
  <c r="DG121" i="46"/>
  <c r="DE121" i="46"/>
  <c r="DG122" i="46"/>
  <c r="DE122" i="46"/>
  <c r="DG123" i="46"/>
  <c r="DE123" i="46"/>
  <c r="DG124" i="46"/>
  <c r="DE124" i="46"/>
  <c r="DG125" i="46"/>
  <c r="DE125" i="46"/>
  <c r="DG126" i="46"/>
  <c r="DE126" i="46"/>
  <c r="DG127" i="46"/>
  <c r="DE127" i="46"/>
  <c r="DG128" i="46"/>
  <c r="DE128" i="46"/>
  <c r="DG129" i="46"/>
  <c r="DE129" i="46"/>
  <c r="DG130" i="46"/>
  <c r="DE130" i="46"/>
  <c r="DG131" i="46"/>
  <c r="DE131" i="46"/>
  <c r="DK132" i="46"/>
  <c r="DI132" i="46"/>
  <c r="DG133" i="46"/>
  <c r="DE133" i="46"/>
  <c r="DG134" i="46"/>
  <c r="DE134" i="46"/>
  <c r="DG135" i="46"/>
  <c r="DE135" i="46"/>
  <c r="DG136" i="46"/>
  <c r="DE136" i="46"/>
  <c r="DG137" i="46"/>
  <c r="DE137" i="46"/>
  <c r="DG138" i="46"/>
  <c r="DE138" i="46"/>
  <c r="DG139" i="46"/>
  <c r="DE139" i="46"/>
  <c r="DG140" i="46"/>
  <c r="DE140" i="46"/>
  <c r="DG141" i="46"/>
  <c r="DE141" i="46"/>
  <c r="DG142" i="46"/>
  <c r="DE142" i="46"/>
  <c r="DG143" i="46"/>
  <c r="DE143" i="46"/>
  <c r="DG144" i="46"/>
  <c r="DE144" i="46"/>
  <c r="DG145" i="46"/>
  <c r="DE145" i="46"/>
  <c r="DG146" i="46"/>
  <c r="DE146" i="46"/>
  <c r="DG147" i="46"/>
  <c r="DE147" i="46"/>
  <c r="DG148" i="46"/>
  <c r="DE148" i="46"/>
  <c r="DG149" i="46"/>
  <c r="DE149" i="46"/>
  <c r="DG150" i="46"/>
  <c r="DE150" i="46"/>
  <c r="DG151" i="46"/>
  <c r="DE151" i="46"/>
  <c r="DG152" i="46"/>
  <c r="DE152" i="46"/>
  <c r="DG153" i="46"/>
  <c r="DE153" i="46"/>
  <c r="DG154" i="46"/>
  <c r="DE154" i="46"/>
  <c r="DG155" i="46"/>
  <c r="DE155" i="46"/>
  <c r="DG156" i="46"/>
  <c r="DE156" i="46"/>
  <c r="DG157" i="46"/>
  <c r="DE157" i="46"/>
  <c r="DG158" i="46"/>
  <c r="DE158" i="46"/>
  <c r="DG159" i="46"/>
  <c r="DE159" i="46"/>
  <c r="DG160" i="46"/>
  <c r="DE160" i="46"/>
  <c r="DG161" i="46"/>
  <c r="DE161" i="46"/>
  <c r="DG162" i="46"/>
  <c r="DE162" i="46"/>
  <c r="DG163" i="46"/>
  <c r="DE163" i="46"/>
  <c r="DG164" i="46"/>
  <c r="DE164" i="46"/>
  <c r="DG165" i="46"/>
  <c r="DE165" i="46"/>
  <c r="DG166" i="46"/>
  <c r="DE166" i="46"/>
  <c r="DG167" i="46"/>
  <c r="DE167" i="46"/>
  <c r="DG168" i="46"/>
  <c r="DE168" i="46"/>
  <c r="DG169" i="46"/>
  <c r="DE169" i="46"/>
  <c r="DG170" i="46"/>
  <c r="DE170" i="46"/>
  <c r="DG171" i="46"/>
  <c r="DE171" i="46"/>
  <c r="DG172" i="46"/>
  <c r="DE172" i="46"/>
  <c r="DG173" i="46"/>
  <c r="DE173" i="46"/>
  <c r="DG174" i="46"/>
  <c r="DE174" i="46"/>
  <c r="DA192" i="46"/>
  <c r="DC192" i="46"/>
  <c r="DG186" i="46"/>
  <c r="DE186" i="46"/>
  <c r="DE187" i="46"/>
  <c r="DG188" i="46"/>
  <c r="DE188" i="46"/>
  <c r="DG189" i="46"/>
  <c r="DE189" i="46"/>
  <c r="DG190" i="46"/>
  <c r="DE190" i="46"/>
  <c r="DG191" i="46"/>
  <c r="DE191" i="46"/>
  <c r="DA205" i="46"/>
  <c r="DC205" i="46"/>
  <c r="DG196" i="46"/>
  <c r="DE196" i="46"/>
  <c r="DG197" i="46"/>
  <c r="DE197" i="46"/>
  <c r="DG198" i="46"/>
  <c r="DE198" i="46"/>
  <c r="DG199" i="46"/>
  <c r="DE199" i="46"/>
  <c r="DG200" i="46"/>
  <c r="DE200" i="46"/>
  <c r="DE201" i="46"/>
  <c r="DG202" i="46"/>
  <c r="DE202" i="46"/>
  <c r="DG203" i="46"/>
  <c r="DE203" i="46"/>
  <c r="DG204" i="46"/>
  <c r="DE204" i="46"/>
  <c r="AC196" i="22"/>
  <c r="AE196" i="22"/>
  <c r="AA205" i="22"/>
  <c r="AE198" i="22"/>
  <c r="AC198" i="22"/>
  <c r="AE197" i="22"/>
  <c r="AC197" i="22"/>
  <c r="AC204" i="22"/>
  <c r="AE204" i="22"/>
  <c r="AC203" i="22"/>
  <c r="AE203" i="22"/>
  <c r="AC202" i="22"/>
  <c r="AE202" i="22"/>
  <c r="AC201" i="22"/>
  <c r="AE201" i="22"/>
  <c r="AC200" i="22"/>
  <c r="AE200" i="22"/>
  <c r="AC199" i="22"/>
  <c r="AE199" i="22"/>
  <c r="AE76" i="22"/>
  <c r="AC76" i="22"/>
  <c r="KI76" i="22"/>
  <c r="AE172" i="22"/>
  <c r="AC172" i="22"/>
  <c r="KI172" i="22"/>
  <c r="AE171" i="22"/>
  <c r="AC171" i="22"/>
  <c r="KI171" i="22"/>
  <c r="AE166" i="22"/>
  <c r="AC166" i="22"/>
  <c r="KI166" i="22"/>
  <c r="AE163" i="22"/>
  <c r="AC163" i="22"/>
  <c r="KI163" i="22"/>
  <c r="AE161" i="22"/>
  <c r="AC161" i="22"/>
  <c r="KI161" i="22"/>
  <c r="AE159" i="22"/>
  <c r="AC159" i="22"/>
  <c r="KI159" i="22"/>
  <c r="AE156" i="22"/>
  <c r="AC156" i="22"/>
  <c r="KI156" i="22"/>
  <c r="AE151" i="22"/>
  <c r="AC151" i="22"/>
  <c r="KI151" i="22"/>
  <c r="AE150" i="22"/>
  <c r="AC150" i="22"/>
  <c r="KI150" i="22"/>
  <c r="AE149" i="22"/>
  <c r="AC149" i="22"/>
  <c r="KI149" i="22"/>
  <c r="AE145" i="22"/>
  <c r="AC145" i="22"/>
  <c r="KI145" i="22"/>
  <c r="AE141" i="22"/>
  <c r="AC141" i="22"/>
  <c r="KI141" i="22"/>
  <c r="AE140" i="22"/>
  <c r="AC140" i="22"/>
  <c r="KI140" i="22"/>
  <c r="AE139" i="22"/>
  <c r="AC139" i="22"/>
  <c r="KI139" i="22"/>
  <c r="AE134" i="22"/>
  <c r="AC134" i="22"/>
  <c r="KI134" i="22"/>
  <c r="AE130" i="22"/>
  <c r="AC130" i="22"/>
  <c r="KI130" i="22"/>
  <c r="AE128" i="22"/>
  <c r="AC128" i="22"/>
  <c r="KI128" i="22"/>
  <c r="AE126" i="22"/>
  <c r="AC126" i="22"/>
  <c r="KI126" i="22"/>
  <c r="AE123" i="22"/>
  <c r="AC123" i="22"/>
  <c r="KI123" i="22"/>
  <c r="AE118" i="22"/>
  <c r="AC118" i="22"/>
  <c r="KI118" i="22"/>
  <c r="AE117" i="22"/>
  <c r="AC117" i="22"/>
  <c r="KI117" i="22"/>
  <c r="AE116" i="22"/>
  <c r="AC116" i="22"/>
  <c r="KI116" i="22"/>
  <c r="AE112" i="22"/>
  <c r="AC112" i="22"/>
  <c r="KI112" i="22"/>
  <c r="AE104" i="22"/>
  <c r="AC104" i="22"/>
  <c r="KI104" i="22"/>
  <c r="AE103" i="22"/>
  <c r="AC103" i="22"/>
  <c r="KI103" i="22"/>
  <c r="AE102" i="22"/>
  <c r="AC102" i="22"/>
  <c r="KI102" i="22"/>
  <c r="AE97" i="22"/>
  <c r="AC97" i="22"/>
  <c r="KI97" i="22"/>
  <c r="AE94" i="22"/>
  <c r="AC94" i="22"/>
  <c r="KI94" i="22"/>
  <c r="AE92" i="22"/>
  <c r="AC92" i="22"/>
  <c r="KI92" i="22"/>
  <c r="AE89" i="22"/>
  <c r="AC89" i="22"/>
  <c r="KI89" i="22"/>
  <c r="AE83" i="22"/>
  <c r="AC83" i="22"/>
  <c r="KI83" i="22"/>
  <c r="AE57" i="22"/>
  <c r="AC57" i="22"/>
  <c r="AE56" i="22"/>
  <c r="AC56" i="22"/>
  <c r="AE55" i="22"/>
  <c r="AC55" i="22"/>
  <c r="AE54" i="22"/>
  <c r="AC54" i="22"/>
  <c r="AE53" i="22"/>
  <c r="AC53" i="22"/>
  <c r="AE61" i="22"/>
  <c r="AC61" i="22"/>
  <c r="AE63" i="22"/>
  <c r="AC63" i="22"/>
  <c r="AE64" i="22"/>
  <c r="AC64" i="22"/>
  <c r="AE74" i="22"/>
  <c r="AC74" i="22"/>
  <c r="KI74" i="22"/>
  <c r="AE73" i="22"/>
  <c r="AC73" i="22"/>
  <c r="KI73" i="22"/>
  <c r="AE86" i="22"/>
  <c r="AC86" i="22"/>
  <c r="KI86" i="22"/>
  <c r="AE88" i="22"/>
  <c r="AC88" i="22"/>
  <c r="KI88" i="22"/>
  <c r="AE90" i="22"/>
  <c r="AC90" i="22"/>
  <c r="KI90" i="22"/>
  <c r="AE106" i="22"/>
  <c r="AC106" i="22"/>
  <c r="KI106" i="22"/>
  <c r="AE107" i="22"/>
  <c r="AC107" i="22"/>
  <c r="KI107" i="22"/>
  <c r="AE108" i="22"/>
  <c r="AC108" i="22"/>
  <c r="KI108" i="22"/>
  <c r="AE110" i="22"/>
  <c r="AC110" i="22"/>
  <c r="KI110" i="22"/>
  <c r="AE133" i="22"/>
  <c r="AC133" i="22"/>
  <c r="KI133" i="22"/>
  <c r="AE173" i="22"/>
  <c r="AC173" i="22"/>
  <c r="KI173" i="22"/>
  <c r="AE174" i="22"/>
  <c r="KI174" i="22"/>
  <c r="AC174" i="22"/>
  <c r="AE14" i="22"/>
  <c r="AC14" i="22"/>
  <c r="AE15" i="22"/>
  <c r="AC15" i="22"/>
  <c r="AE16" i="22"/>
  <c r="AC16" i="22"/>
  <c r="AE17" i="22"/>
  <c r="AC17" i="22"/>
  <c r="AE18" i="22"/>
  <c r="AC18" i="22"/>
  <c r="AE19" i="22"/>
  <c r="AC19" i="22"/>
  <c r="AE20" i="22"/>
  <c r="AC20" i="22"/>
  <c r="AE21" i="22"/>
  <c r="AC21" i="22"/>
  <c r="AE22" i="22"/>
  <c r="AC22" i="22"/>
  <c r="AE23" i="22"/>
  <c r="AC23" i="22"/>
  <c r="AE24" i="22"/>
  <c r="AC24" i="22"/>
  <c r="AE25" i="22"/>
  <c r="AC25" i="22"/>
  <c r="AE26" i="22"/>
  <c r="AC26" i="22"/>
  <c r="AE27" i="22"/>
  <c r="AC27" i="22"/>
  <c r="AE28" i="22"/>
  <c r="AC28" i="22"/>
  <c r="AE31" i="22"/>
  <c r="KI31" i="22"/>
  <c r="AC31" i="22"/>
  <c r="AE32" i="22"/>
  <c r="KI32" i="22"/>
  <c r="AC32" i="22"/>
  <c r="AE33" i="22"/>
  <c r="KI33" i="22"/>
  <c r="AC33" i="22"/>
  <c r="AE36" i="22"/>
  <c r="AC36" i="22"/>
  <c r="AE37" i="22"/>
  <c r="AC37" i="22"/>
  <c r="AE38" i="22"/>
  <c r="AC38" i="22"/>
  <c r="AE39" i="22"/>
  <c r="AC39" i="22"/>
  <c r="AE40" i="22"/>
  <c r="AC40" i="22"/>
  <c r="AE41" i="22"/>
  <c r="AC41" i="22"/>
  <c r="AE42" i="22"/>
  <c r="AC42" i="22"/>
  <c r="AE43" i="22"/>
  <c r="AC43" i="22"/>
  <c r="AE44" i="22"/>
  <c r="AC44" i="22"/>
  <c r="AE45" i="22"/>
  <c r="AC45" i="22"/>
  <c r="AE46" i="22"/>
  <c r="AC46" i="22"/>
  <c r="AE47" i="22"/>
  <c r="AC47" i="22"/>
  <c r="AE48" i="22"/>
  <c r="AC48" i="22"/>
  <c r="AE49" i="22"/>
  <c r="AC49" i="22"/>
  <c r="AE50" i="22"/>
  <c r="AC50" i="22"/>
  <c r="AE51" i="22"/>
  <c r="AC51" i="22"/>
  <c r="AE52" i="22"/>
  <c r="AC52" i="22"/>
  <c r="AE65" i="22"/>
  <c r="AC65" i="22"/>
  <c r="AE72" i="22"/>
  <c r="AC72" i="22"/>
  <c r="KI72" i="22"/>
  <c r="AE60" i="22"/>
  <c r="AC60" i="22"/>
  <c r="AE82" i="22"/>
  <c r="AA175" i="22"/>
  <c r="KI82" i="22"/>
  <c r="AE10" i="22"/>
  <c r="AA68" i="22"/>
  <c r="KI10" i="22"/>
  <c r="AE91" i="22"/>
  <c r="AC91" i="22"/>
  <c r="KI91" i="22"/>
  <c r="AE99" i="22"/>
  <c r="AC99" i="22"/>
  <c r="KI99" i="22"/>
  <c r="AE111" i="22"/>
  <c r="AC111" i="22"/>
  <c r="KI111" i="22"/>
  <c r="AE119" i="22"/>
  <c r="AC119" i="22"/>
  <c r="KI119" i="22"/>
  <c r="AE127" i="22"/>
  <c r="AC127" i="22"/>
  <c r="KI127" i="22"/>
  <c r="AE136" i="22"/>
  <c r="AC136" i="22"/>
  <c r="KI136" i="22"/>
  <c r="AE144" i="22"/>
  <c r="AC144" i="22"/>
  <c r="KI144" i="22"/>
  <c r="AE152" i="22"/>
  <c r="AC152" i="22"/>
  <c r="KI152" i="22"/>
  <c r="AE160" i="22"/>
  <c r="AC160" i="22"/>
  <c r="KI160" i="22"/>
  <c r="AE168" i="22"/>
  <c r="AC168" i="22"/>
  <c r="KI168" i="22"/>
  <c r="AE75" i="22"/>
  <c r="AC75" i="22"/>
  <c r="KI75" i="22"/>
  <c r="AE93" i="22"/>
  <c r="AC93" i="22"/>
  <c r="KI93" i="22"/>
  <c r="AE101" i="22"/>
  <c r="AC101" i="22"/>
  <c r="KI101" i="22"/>
  <c r="AE113" i="22"/>
  <c r="AC113" i="22"/>
  <c r="KI113" i="22"/>
  <c r="AE121" i="22"/>
  <c r="AC121" i="22"/>
  <c r="KI121" i="22"/>
  <c r="AE129" i="22"/>
  <c r="AC129" i="22"/>
  <c r="KI129" i="22"/>
  <c r="AE138" i="22"/>
  <c r="AC138" i="22"/>
  <c r="KI138" i="22"/>
  <c r="AE146" i="22"/>
  <c r="AC146" i="22"/>
  <c r="KI146" i="22"/>
  <c r="AE154" i="22"/>
  <c r="AC154" i="22"/>
  <c r="KI154" i="22"/>
  <c r="AE162" i="22"/>
  <c r="AC162" i="22"/>
  <c r="KI162" i="22"/>
  <c r="AE170" i="22"/>
  <c r="AC170" i="22"/>
  <c r="KI170" i="22"/>
  <c r="AE95" i="22"/>
  <c r="AC95" i="22"/>
  <c r="KI95" i="22"/>
  <c r="AE105" i="22"/>
  <c r="AC105" i="22"/>
  <c r="KI105" i="22"/>
  <c r="AE120" i="22"/>
  <c r="AC120" i="22"/>
  <c r="KI120" i="22"/>
  <c r="AE131" i="22"/>
  <c r="AC131" i="22"/>
  <c r="KI131" i="22"/>
  <c r="AE142" i="22"/>
  <c r="AC142" i="22"/>
  <c r="KI142" i="22"/>
  <c r="AE153" i="22"/>
  <c r="AC153" i="22"/>
  <c r="KI153" i="22"/>
  <c r="AE164" i="22"/>
  <c r="AC164" i="22"/>
  <c r="KI164" i="22"/>
  <c r="AE96" i="22"/>
  <c r="AC96" i="22"/>
  <c r="KI96" i="22"/>
  <c r="AE109" i="22"/>
  <c r="AC109" i="22"/>
  <c r="KI109" i="22"/>
  <c r="AE122" i="22"/>
  <c r="AC122" i="22"/>
  <c r="KI122" i="22"/>
  <c r="AE132" i="22"/>
  <c r="AC132" i="22"/>
  <c r="KI132" i="22"/>
  <c r="AE143" i="22"/>
  <c r="AC143" i="22"/>
  <c r="KI143" i="22"/>
  <c r="AE155" i="22"/>
  <c r="AC155" i="22"/>
  <c r="KI155" i="22"/>
  <c r="AE165" i="22"/>
  <c r="AC165" i="22"/>
  <c r="KI165" i="22"/>
  <c r="AE85" i="22"/>
  <c r="AC85" i="22"/>
  <c r="KI85" i="22"/>
  <c r="AE98" i="22"/>
  <c r="AC98" i="22"/>
  <c r="KI98" i="22"/>
  <c r="AE114" i="22"/>
  <c r="AC114" i="22"/>
  <c r="KI114" i="22"/>
  <c r="AE124" i="22"/>
  <c r="AC124" i="22"/>
  <c r="KI124" i="22"/>
  <c r="AE135" i="22"/>
  <c r="AC135" i="22"/>
  <c r="KI135" i="22"/>
  <c r="AE147" i="22"/>
  <c r="AC147" i="22"/>
  <c r="KI147" i="22"/>
  <c r="AE157" i="22"/>
  <c r="AC157" i="22"/>
  <c r="KI157" i="22"/>
  <c r="AE167" i="22"/>
  <c r="AC167" i="22"/>
  <c r="KI167" i="22"/>
  <c r="AE87" i="22"/>
  <c r="AC87" i="22"/>
  <c r="KI87" i="22"/>
  <c r="AE100" i="22"/>
  <c r="AC100" i="22"/>
  <c r="KI100" i="22"/>
  <c r="AE115" i="22"/>
  <c r="AC115" i="22"/>
  <c r="KI115" i="22"/>
  <c r="AE125" i="22"/>
  <c r="AC125" i="22"/>
  <c r="KI125" i="22"/>
  <c r="AE137" i="22"/>
  <c r="AC137" i="22"/>
  <c r="KI137" i="22"/>
  <c r="AE148" i="22"/>
  <c r="AC148" i="22"/>
  <c r="KI148" i="22"/>
  <c r="AE158" i="22"/>
  <c r="AC158" i="22"/>
  <c r="KI158" i="22"/>
  <c r="AE169" i="22"/>
  <c r="AC169" i="22"/>
  <c r="KI169" i="22"/>
  <c r="AE62" i="22"/>
  <c r="AC62" i="22"/>
  <c r="KI68" i="36"/>
  <c r="T76" i="36"/>
  <c r="KJ69" i="36"/>
  <c r="KI69" i="36"/>
  <c r="KI70" i="36"/>
  <c r="KI71" i="36"/>
  <c r="KI72" i="36"/>
  <c r="KI73" i="36"/>
  <c r="KI74" i="36"/>
  <c r="KI75" i="36"/>
  <c r="KI67" i="36"/>
  <c r="T63" i="36"/>
  <c r="KJ59" i="36"/>
  <c r="KI59" i="36"/>
  <c r="T55" i="36"/>
  <c r="KJ55" i="36"/>
  <c r="B23" i="48"/>
  <c r="KJ51" i="36"/>
  <c r="KI51" i="36"/>
  <c r="T47" i="36"/>
  <c r="KJ47" i="36"/>
  <c r="B22" i="48"/>
  <c r="KJ42" i="36"/>
  <c r="KI42" i="36"/>
  <c r="KI32" i="36"/>
  <c r="DK12" i="36"/>
  <c r="DH12" i="36"/>
  <c r="DO14" i="36"/>
  <c r="DL14" i="36"/>
  <c r="DK13" i="36"/>
  <c r="DH13" i="36"/>
  <c r="DK11" i="36"/>
  <c r="DH11" i="36"/>
  <c r="DW62" i="36"/>
  <c r="DT62" i="36"/>
  <c r="EA60" i="36"/>
  <c r="DX60" i="36"/>
  <c r="DS61" i="36"/>
  <c r="DP61" i="36"/>
  <c r="DS53" i="36"/>
  <c r="DP53" i="36"/>
  <c r="EA52" i="36"/>
  <c r="DX52" i="36"/>
  <c r="EE44" i="36"/>
  <c r="EB44" i="36"/>
  <c r="DW45" i="36"/>
  <c r="DT45" i="36"/>
  <c r="DT47" i="36"/>
  <c r="EA43" i="36"/>
  <c r="DX43" i="36"/>
  <c r="EQ70" i="36"/>
  <c r="EN70" i="36"/>
  <c r="DO69" i="36"/>
  <c r="DL69" i="36"/>
  <c r="DL76" i="36"/>
  <c r="DW71" i="36"/>
  <c r="DT71" i="36"/>
  <c r="FC72" i="36"/>
  <c r="EZ72" i="36"/>
  <c r="EA68" i="36"/>
  <c r="DX68" i="36"/>
  <c r="EB74" i="36"/>
  <c r="EE74" i="36"/>
  <c r="DS73" i="36"/>
  <c r="DP73" i="36"/>
  <c r="EI75" i="36"/>
  <c r="EF75" i="36"/>
  <c r="EN34" i="36"/>
  <c r="EQ34" i="36"/>
  <c r="EI36" i="36"/>
  <c r="EF36" i="36"/>
  <c r="EQ35" i="36"/>
  <c r="EN35" i="36"/>
  <c r="EA33" i="36"/>
  <c r="DX33" i="36"/>
  <c r="EI26" i="36"/>
  <c r="EF26" i="36"/>
  <c r="EE23" i="36"/>
  <c r="EB23" i="36"/>
  <c r="DT25" i="36"/>
  <c r="DW25" i="36"/>
  <c r="EA22" i="36"/>
  <c r="DX22" i="36"/>
  <c r="DW24" i="36"/>
  <c r="DT24" i="36"/>
  <c r="AC175" i="22"/>
  <c r="W207" i="22"/>
  <c r="AQ181" i="22"/>
  <c r="AJ181" i="22"/>
  <c r="AG181" i="22"/>
  <c r="KK181" i="22"/>
  <c r="KJ181" i="22"/>
  <c r="AN174" i="22"/>
  <c r="KJ14" i="36"/>
  <c r="KI14" i="36"/>
  <c r="Y192" i="22"/>
  <c r="AA192" i="22"/>
  <c r="DT197" i="22"/>
  <c r="DT198" i="22"/>
  <c r="AG191" i="22"/>
  <c r="KK191" i="22"/>
  <c r="KJ191" i="22"/>
  <c r="AG190" i="22"/>
  <c r="KK190" i="22"/>
  <c r="KJ190" i="22"/>
  <c r="AG82" i="22"/>
  <c r="AJ82" i="22"/>
  <c r="AJ84" i="22"/>
  <c r="AG84" i="22"/>
  <c r="KK84" i="22"/>
  <c r="KJ84" i="22"/>
  <c r="KM11" i="22"/>
  <c r="KM12" i="22"/>
  <c r="KM13" i="22"/>
  <c r="AC68" i="22"/>
  <c r="AR72" i="22"/>
  <c r="AR73" i="22"/>
  <c r="AR75" i="22"/>
  <c r="AR76" i="22"/>
  <c r="AR74" i="22"/>
  <c r="X17" i="36"/>
  <c r="AJ13" i="22"/>
  <c r="AG13" i="22"/>
  <c r="KK13" i="22"/>
  <c r="KJ13" i="22"/>
  <c r="AJ12" i="22"/>
  <c r="AG12" i="22"/>
  <c r="KK12" i="22"/>
  <c r="KJ12" i="22"/>
  <c r="AJ11" i="22"/>
  <c r="AG11" i="22"/>
  <c r="KK11" i="22"/>
  <c r="KJ11" i="22"/>
  <c r="AJ10" i="22"/>
  <c r="AG10" i="22"/>
  <c r="H89" i="36"/>
  <c r="H91" i="36"/>
  <c r="P81" i="36"/>
  <c r="L87" i="36"/>
  <c r="P95" i="36"/>
  <c r="L95" i="36"/>
  <c r="R38" i="36"/>
  <c r="R89" i="36"/>
  <c r="X27" i="36"/>
  <c r="T28" i="36"/>
  <c r="V28" i="36"/>
  <c r="KJ10" i="36"/>
  <c r="KI10" i="36"/>
  <c r="DD63" i="36"/>
  <c r="KN59" i="36"/>
  <c r="KM59" i="36"/>
  <c r="DP80" i="36"/>
  <c r="KN51" i="36"/>
  <c r="KM51" i="36"/>
  <c r="DD55" i="36"/>
  <c r="FX83" i="36"/>
  <c r="EN16" i="36"/>
  <c r="EJ46" i="36"/>
  <c r="FX82" i="36"/>
  <c r="FX86" i="36"/>
  <c r="FX85" i="36"/>
  <c r="GF78" i="36"/>
  <c r="ER65" i="36"/>
  <c r="EJ57" i="36"/>
  <c r="EN54" i="36"/>
  <c r="ER49" i="36"/>
  <c r="EN40" i="36"/>
  <c r="EF37" i="36"/>
  <c r="EJ30" i="36"/>
  <c r="EV19" i="36"/>
  <c r="ER8" i="36"/>
  <c r="AJ15" i="36"/>
  <c r="AN15" i="36"/>
  <c r="AV15" i="36"/>
  <c r="AZ15" i="36"/>
  <c r="BD15" i="36"/>
  <c r="BH15" i="36"/>
  <c r="BL15" i="36"/>
  <c r="BP15" i="36"/>
  <c r="BT15" i="36"/>
  <c r="BX15" i="36"/>
  <c r="CB15" i="36"/>
  <c r="CF15" i="36"/>
  <c r="CR189" i="22"/>
  <c r="CV189" i="22"/>
  <c r="CZ189" i="22"/>
  <c r="DD189" i="22"/>
  <c r="DH189" i="22"/>
  <c r="DL189" i="22"/>
  <c r="DP189" i="22"/>
  <c r="DT189" i="22"/>
  <c r="DX189" i="22"/>
  <c r="EB189" i="22"/>
  <c r="EF189" i="22"/>
  <c r="EJ189" i="22"/>
  <c r="CV179" i="22"/>
  <c r="CZ179" i="22"/>
  <c r="DD179" i="22"/>
  <c r="DH179" i="22"/>
  <c r="DL179" i="22"/>
  <c r="DP179" i="22"/>
  <c r="DT179" i="22"/>
  <c r="DX179" i="22"/>
  <c r="EB179" i="22"/>
  <c r="EF179" i="22"/>
  <c r="EJ179" i="22"/>
  <c r="EN179" i="22"/>
  <c r="ER179" i="22"/>
  <c r="EV179" i="22"/>
  <c r="EZ179" i="22"/>
  <c r="FD179" i="22"/>
  <c r="FH179" i="22"/>
  <c r="FL179" i="22"/>
  <c r="FP179" i="22"/>
  <c r="FT179" i="22"/>
  <c r="FX179" i="22"/>
  <c r="GB179" i="22"/>
  <c r="GF179" i="22"/>
  <c r="IJ180" i="22"/>
  <c r="IN180" i="22"/>
  <c r="IR180" i="22"/>
  <c r="IV180" i="22"/>
  <c r="IZ180" i="22"/>
  <c r="JD180" i="22"/>
  <c r="JH180" i="22"/>
  <c r="JL180" i="22"/>
  <c r="JP180" i="22"/>
  <c r="JT180" i="22"/>
  <c r="JX180" i="22"/>
  <c r="KB180" i="22"/>
  <c r="KF180" i="22"/>
  <c r="AH86" i="36"/>
  <c r="KN86" i="36"/>
  <c r="KN85" i="36"/>
  <c r="AH85" i="36"/>
  <c r="AD87" i="36"/>
  <c r="AH46" i="36"/>
  <c r="AD47" i="36"/>
  <c r="AH37" i="36"/>
  <c r="AL37" i="36"/>
  <c r="AP37" i="36"/>
  <c r="AD55" i="36"/>
  <c r="AD76" i="36"/>
  <c r="AD63" i="36"/>
  <c r="AH83" i="36"/>
  <c r="KN83" i="36"/>
  <c r="IU54" i="36"/>
  <c r="IU27" i="36"/>
  <c r="IY27" i="36"/>
  <c r="IY83" i="36"/>
  <c r="IY84" i="36"/>
  <c r="AL84" i="36"/>
  <c r="AH54" i="36"/>
  <c r="AA78" i="22"/>
  <c r="EN188" i="22"/>
  <c r="ER188" i="22"/>
  <c r="EV188" i="22"/>
  <c r="EZ188" i="22"/>
  <c r="FD188" i="22"/>
  <c r="FH188" i="22"/>
  <c r="FL188" i="22"/>
  <c r="FP188" i="22"/>
  <c r="FT188" i="22"/>
  <c r="FX188" i="22"/>
  <c r="GB188" i="22"/>
  <c r="GF188" i="22"/>
  <c r="EN187" i="22"/>
  <c r="ER187" i="22"/>
  <c r="EV187" i="22"/>
  <c r="EZ187" i="22"/>
  <c r="FD187" i="22"/>
  <c r="FH187" i="22"/>
  <c r="FL187" i="22"/>
  <c r="FP187" i="22"/>
  <c r="FT187" i="22"/>
  <c r="FX187" i="22"/>
  <c r="GB187" i="22"/>
  <c r="GF187" i="22"/>
  <c r="GJ186" i="22"/>
  <c r="GN186" i="22"/>
  <c r="GR186" i="22"/>
  <c r="GV186" i="22"/>
  <c r="GZ186" i="22"/>
  <c r="HD186" i="22"/>
  <c r="HH186" i="22"/>
  <c r="HL186" i="22"/>
  <c r="HP186" i="22"/>
  <c r="HT186" i="22"/>
  <c r="HX186" i="22"/>
  <c r="IB186" i="22"/>
  <c r="Q209" i="22"/>
  <c r="T58" i="35"/>
  <c r="AB15" i="35"/>
  <c r="AD15" i="35"/>
  <c r="AH10" i="35"/>
  <c r="AF10" i="35"/>
  <c r="X54" i="35"/>
  <c r="X56" i="35"/>
  <c r="FK10" i="35"/>
  <c r="AH11" i="35"/>
  <c r="AF11" i="35"/>
  <c r="FK11" i="35"/>
  <c r="AH12" i="35"/>
  <c r="AF12" i="35"/>
  <c r="FK12" i="35"/>
  <c r="AH13" i="35"/>
  <c r="AF13" i="35"/>
  <c r="FK13" i="35"/>
  <c r="AH14" i="35"/>
  <c r="AF14" i="35"/>
  <c r="FK14" i="35"/>
  <c r="AB24" i="35"/>
  <c r="AD24" i="35"/>
  <c r="AH19" i="35"/>
  <c r="AF19" i="35"/>
  <c r="FK19" i="35"/>
  <c r="AH20" i="35"/>
  <c r="AF20" i="35"/>
  <c r="FK20" i="35"/>
  <c r="AH21" i="35"/>
  <c r="AF21" i="35"/>
  <c r="FK21" i="35"/>
  <c r="AH22" i="35"/>
  <c r="AF22" i="35"/>
  <c r="FK22" i="35"/>
  <c r="AH23" i="35"/>
  <c r="AF23" i="35"/>
  <c r="FK23" i="35"/>
  <c r="AB33" i="35"/>
  <c r="AD33" i="35"/>
  <c r="AH28" i="35"/>
  <c r="AF28" i="35"/>
  <c r="FK28" i="35"/>
  <c r="AH29" i="35"/>
  <c r="AF29" i="35"/>
  <c r="FK29" i="35"/>
  <c r="AH30" i="35"/>
  <c r="AF30" i="35"/>
  <c r="FK30" i="35"/>
  <c r="AH31" i="35"/>
  <c r="AF31" i="35"/>
  <c r="FK31" i="35"/>
  <c r="AH32" i="35"/>
  <c r="AF32" i="35"/>
  <c r="FK32" i="35"/>
  <c r="AB42" i="35"/>
  <c r="AD42" i="35"/>
  <c r="AH37" i="35"/>
  <c r="AF37" i="35"/>
  <c r="FK37" i="35"/>
  <c r="AH38" i="35"/>
  <c r="AF38" i="35"/>
  <c r="FK38" i="35"/>
  <c r="AH39" i="35"/>
  <c r="AF39" i="35"/>
  <c r="FK39" i="35"/>
  <c r="AH40" i="35"/>
  <c r="AF40" i="35"/>
  <c r="FK40" i="35"/>
  <c r="AH41" i="35"/>
  <c r="AF41" i="35"/>
  <c r="FK41" i="35"/>
  <c r="AB51" i="35"/>
  <c r="AD51" i="35"/>
  <c r="AH46" i="35"/>
  <c r="AF46" i="35"/>
  <c r="FK46" i="35"/>
  <c r="AH47" i="35"/>
  <c r="AF47" i="35"/>
  <c r="FK47" i="35"/>
  <c r="AH48" i="35"/>
  <c r="AF48" i="35"/>
  <c r="FK48" i="35"/>
  <c r="AH49" i="35"/>
  <c r="AF49" i="35"/>
  <c r="FK49" i="35"/>
  <c r="AH50" i="35"/>
  <c r="AF50" i="35"/>
  <c r="FK50" i="35"/>
  <c r="Y78" i="22"/>
  <c r="KI189" i="22"/>
  <c r="AC189" i="22"/>
  <c r="AE180" i="22"/>
  <c r="KI180" i="22"/>
  <c r="AC180" i="22"/>
  <c r="AC182" i="22"/>
  <c r="AE179" i="22"/>
  <c r="AT99" i="26"/>
  <c r="BI67" i="26"/>
  <c r="BM67" i="26"/>
  <c r="BM138" i="26"/>
  <c r="AW22" i="26"/>
  <c r="AX22" i="26"/>
  <c r="AF100" i="26"/>
  <c r="BK138" i="26"/>
  <c r="AJ15" i="26"/>
  <c r="AL15" i="26"/>
  <c r="AN15" i="26"/>
  <c r="AJ16" i="26"/>
  <c r="AL16" i="26"/>
  <c r="AJ18" i="26"/>
  <c r="AL18" i="26"/>
  <c r="AN18" i="26"/>
  <c r="BC22" i="26"/>
  <c r="BA22" i="26"/>
  <c r="BB22" i="26"/>
  <c r="BI138" i="26"/>
  <c r="X109" i="26"/>
  <c r="X167" i="26"/>
  <c r="AJ19" i="26"/>
  <c r="AL19" i="26"/>
  <c r="AN19" i="26"/>
  <c r="AJ14" i="26"/>
  <c r="AL14" i="26"/>
  <c r="AJ20" i="26"/>
  <c r="AL20" i="26"/>
  <c r="AJ13" i="26"/>
  <c r="AL13" i="26"/>
  <c r="AJ21" i="26"/>
  <c r="AL21" i="26"/>
  <c r="AN21" i="26"/>
  <c r="AJ17" i="26"/>
  <c r="AL17" i="26"/>
  <c r="AN17" i="26"/>
  <c r="Z138" i="26"/>
  <c r="Z146" i="26"/>
  <c r="Z129" i="26"/>
  <c r="AD122" i="26"/>
  <c r="AB122" i="26"/>
  <c r="AB129" i="26"/>
  <c r="Z109" i="26"/>
  <c r="AD104" i="26"/>
  <c r="V167" i="26"/>
  <c r="AD106" i="26"/>
  <c r="AB106" i="26"/>
  <c r="T167" i="26"/>
  <c r="AD107" i="26"/>
  <c r="AB107" i="26"/>
  <c r="AH100" i="26"/>
  <c r="AL87" i="26"/>
  <c r="AJ87" i="26"/>
  <c r="AL88" i="26"/>
  <c r="AJ88" i="26"/>
  <c r="AL89" i="26"/>
  <c r="AJ89" i="26"/>
  <c r="AL90" i="26"/>
  <c r="AJ90" i="26"/>
  <c r="AL91" i="26"/>
  <c r="AJ91" i="26"/>
  <c r="AL92" i="26"/>
  <c r="AJ92" i="26"/>
  <c r="AL93" i="26"/>
  <c r="AJ93" i="26"/>
  <c r="AL94" i="26"/>
  <c r="AJ94" i="26"/>
  <c r="AL95" i="26"/>
  <c r="AJ95" i="26"/>
  <c r="AL96" i="26"/>
  <c r="AJ96" i="26"/>
  <c r="AL97" i="26"/>
  <c r="AJ97" i="26"/>
  <c r="AL98" i="26"/>
  <c r="AJ98" i="26"/>
  <c r="BC99" i="26"/>
  <c r="BA99" i="26"/>
  <c r="BB99" i="26"/>
  <c r="AJ105" i="26"/>
  <c r="AF118" i="26"/>
  <c r="AH118" i="26"/>
  <c r="AL114" i="26"/>
  <c r="AJ114" i="26"/>
  <c r="AL115" i="26"/>
  <c r="AJ115" i="26"/>
  <c r="AD70" i="26"/>
  <c r="Z75" i="26"/>
  <c r="U207" i="22"/>
  <c r="T33" i="26"/>
  <c r="V78" i="26"/>
  <c r="AM44" i="26"/>
  <c r="AR44" i="26"/>
  <c r="AV44" i="26"/>
  <c r="AZ44" i="26"/>
  <c r="BD44" i="26"/>
  <c r="BH44" i="26"/>
  <c r="BL44" i="26"/>
  <c r="BK67" i="26"/>
  <c r="X67" i="26"/>
  <c r="Z67" i="26"/>
  <c r="AD62" i="26"/>
  <c r="AD63" i="26"/>
  <c r="AB63" i="26"/>
  <c r="AD64" i="26"/>
  <c r="AB64" i="26"/>
  <c r="AD58" i="26"/>
  <c r="AH51" i="26"/>
  <c r="AJ51" i="26"/>
  <c r="X47" i="26"/>
  <c r="Z47" i="26"/>
  <c r="AD43" i="26"/>
  <c r="AB43" i="26"/>
  <c r="AD44" i="26"/>
  <c r="AB44" i="26"/>
  <c r="Z38" i="26"/>
  <c r="AD33" i="26"/>
  <c r="AD34" i="26"/>
  <c r="AD35" i="26"/>
  <c r="AB35" i="26"/>
  <c r="AD36" i="26"/>
  <c r="AB36" i="26"/>
  <c r="AH12" i="26"/>
  <c r="AF12" i="26"/>
  <c r="AH11" i="26"/>
  <c r="AF11" i="26"/>
  <c r="AB29" i="26"/>
  <c r="AD29" i="26"/>
  <c r="AH10" i="26"/>
  <c r="AF10" i="26"/>
  <c r="X58" i="26"/>
  <c r="AG188" i="22"/>
  <c r="KK188" i="22"/>
  <c r="KJ188" i="22"/>
  <c r="AG187" i="22"/>
  <c r="KK187" i="22"/>
  <c r="KJ187" i="22"/>
  <c r="AG186" i="22"/>
  <c r="KK186" i="22"/>
  <c r="KJ186" i="22"/>
  <c r="DT1" i="46"/>
  <c r="DO180" i="46"/>
  <c r="DQ180" i="46"/>
  <c r="DO187" i="46"/>
  <c r="DO201" i="46"/>
  <c r="DO179" i="46"/>
  <c r="DM179" i="46"/>
  <c r="DK182" i="46"/>
  <c r="DK204" i="46"/>
  <c r="DI204" i="46"/>
  <c r="DK203" i="46"/>
  <c r="DI203" i="46"/>
  <c r="DK202" i="46"/>
  <c r="DI202" i="46"/>
  <c r="DI201" i="46"/>
  <c r="DK200" i="46"/>
  <c r="DI200" i="46"/>
  <c r="DK199" i="46"/>
  <c r="DI199" i="46"/>
  <c r="DK198" i="46"/>
  <c r="DI198" i="46"/>
  <c r="DK197" i="46"/>
  <c r="DI197" i="46"/>
  <c r="DE205" i="46"/>
  <c r="DG205" i="46"/>
  <c r="DK196" i="46"/>
  <c r="DI196" i="46"/>
  <c r="DK191" i="46"/>
  <c r="DI191" i="46"/>
  <c r="DK190" i="46"/>
  <c r="DI190" i="46"/>
  <c r="DK189" i="46"/>
  <c r="DI189" i="46"/>
  <c r="DK188" i="46"/>
  <c r="DI188" i="46"/>
  <c r="DI187" i="46"/>
  <c r="DE192" i="46"/>
  <c r="DG192" i="46"/>
  <c r="DK186" i="46"/>
  <c r="DI186" i="46"/>
  <c r="DK174" i="46"/>
  <c r="DI174" i="46"/>
  <c r="DK173" i="46"/>
  <c r="DI173" i="46"/>
  <c r="DK172" i="46"/>
  <c r="DI172" i="46"/>
  <c r="DK171" i="46"/>
  <c r="DI171" i="46"/>
  <c r="DK170" i="46"/>
  <c r="DI170" i="46"/>
  <c r="DK169" i="46"/>
  <c r="DI169" i="46"/>
  <c r="DK168" i="46"/>
  <c r="DI168" i="46"/>
  <c r="DK167" i="46"/>
  <c r="DI167" i="46"/>
  <c r="DK166" i="46"/>
  <c r="DI166" i="46"/>
  <c r="DK165" i="46"/>
  <c r="DI165" i="46"/>
  <c r="DK164" i="46"/>
  <c r="DI164" i="46"/>
  <c r="DK163" i="46"/>
  <c r="DI163" i="46"/>
  <c r="DK162" i="46"/>
  <c r="DI162" i="46"/>
  <c r="DK161" i="46"/>
  <c r="DI161" i="46"/>
  <c r="DK160" i="46"/>
  <c r="DI160" i="46"/>
  <c r="DK159" i="46"/>
  <c r="DI159" i="46"/>
  <c r="DK158" i="46"/>
  <c r="DI158" i="46"/>
  <c r="DK157" i="46"/>
  <c r="DI157" i="46"/>
  <c r="DK156" i="46"/>
  <c r="DI156" i="46"/>
  <c r="DK155" i="46"/>
  <c r="DI155" i="46"/>
  <c r="DK154" i="46"/>
  <c r="DI154" i="46"/>
  <c r="DK153" i="46"/>
  <c r="DI153" i="46"/>
  <c r="DK152" i="46"/>
  <c r="DI152" i="46"/>
  <c r="DK151" i="46"/>
  <c r="DI151" i="46"/>
  <c r="DK150" i="46"/>
  <c r="DI150" i="46"/>
  <c r="DK149" i="46"/>
  <c r="DI149" i="46"/>
  <c r="DK148" i="46"/>
  <c r="DI148" i="46"/>
  <c r="DK147" i="46"/>
  <c r="DI147" i="46"/>
  <c r="DK146" i="46"/>
  <c r="DI146" i="46"/>
  <c r="DK145" i="46"/>
  <c r="DI145" i="46"/>
  <c r="DK144" i="46"/>
  <c r="DI144" i="46"/>
  <c r="DK143" i="46"/>
  <c r="DI143" i="46"/>
  <c r="DK142" i="46"/>
  <c r="DI142" i="46"/>
  <c r="DK141" i="46"/>
  <c r="DI141" i="46"/>
  <c r="DK140" i="46"/>
  <c r="DI140" i="46"/>
  <c r="DK139" i="46"/>
  <c r="DI139" i="46"/>
  <c r="DK138" i="46"/>
  <c r="DI138" i="46"/>
  <c r="DK137" i="46"/>
  <c r="DI137" i="46"/>
  <c r="DK136" i="46"/>
  <c r="DI136" i="46"/>
  <c r="DK135" i="46"/>
  <c r="DI135" i="46"/>
  <c r="DK134" i="46"/>
  <c r="DI134" i="46"/>
  <c r="DK133" i="46"/>
  <c r="DI133" i="46"/>
  <c r="DO132" i="46"/>
  <c r="DM132" i="46"/>
  <c r="DK131" i="46"/>
  <c r="DI131" i="46"/>
  <c r="DK130" i="46"/>
  <c r="DI130" i="46"/>
  <c r="DK129" i="46"/>
  <c r="DI129" i="46"/>
  <c r="DK128" i="46"/>
  <c r="DI128" i="46"/>
  <c r="DK127" i="46"/>
  <c r="DI127" i="46"/>
  <c r="DK126" i="46"/>
  <c r="DI126" i="46"/>
  <c r="DK125" i="46"/>
  <c r="DI125" i="46"/>
  <c r="DK124" i="46"/>
  <c r="DI124" i="46"/>
  <c r="DK123" i="46"/>
  <c r="DI123" i="46"/>
  <c r="DK122" i="46"/>
  <c r="DI122" i="46"/>
  <c r="DK121" i="46"/>
  <c r="DI121" i="46"/>
  <c r="DK120" i="46"/>
  <c r="DI120" i="46"/>
  <c r="DK119" i="46"/>
  <c r="DI119" i="46"/>
  <c r="DK118" i="46"/>
  <c r="DI118" i="46"/>
  <c r="DK117" i="46"/>
  <c r="DI117" i="46"/>
  <c r="DK116" i="46"/>
  <c r="DI116" i="46"/>
  <c r="DK115" i="46"/>
  <c r="DI115" i="46"/>
  <c r="DK114" i="46"/>
  <c r="DI114" i="46"/>
  <c r="DK113" i="46"/>
  <c r="DI113" i="46"/>
  <c r="DK112" i="46"/>
  <c r="DI112" i="46"/>
  <c r="DK111" i="46"/>
  <c r="DI111" i="46"/>
  <c r="DK110" i="46"/>
  <c r="DI110" i="46"/>
  <c r="DO109" i="46"/>
  <c r="DM109" i="46"/>
  <c r="DK108" i="46"/>
  <c r="DI108" i="46"/>
  <c r="DK107" i="46"/>
  <c r="DI107" i="46"/>
  <c r="DK106" i="46"/>
  <c r="DI106" i="46"/>
  <c r="DO105" i="46"/>
  <c r="DM105" i="46"/>
  <c r="DK104" i="46"/>
  <c r="DI104" i="46"/>
  <c r="DK103" i="46"/>
  <c r="DI103" i="46"/>
  <c r="DK102" i="46"/>
  <c r="DI102" i="46"/>
  <c r="DK101" i="46"/>
  <c r="DI101" i="46"/>
  <c r="DK100" i="46"/>
  <c r="DI100" i="46"/>
  <c r="DK99" i="46"/>
  <c r="DI99" i="46"/>
  <c r="DK98" i="46"/>
  <c r="DI98" i="46"/>
  <c r="DK97" i="46"/>
  <c r="DI97" i="46"/>
  <c r="DK96" i="46"/>
  <c r="DI96" i="46"/>
  <c r="DK95" i="46"/>
  <c r="DI95" i="46"/>
  <c r="DK94" i="46"/>
  <c r="DI94" i="46"/>
  <c r="DK93" i="46"/>
  <c r="DI93" i="46"/>
  <c r="DK92" i="46"/>
  <c r="DI92" i="46"/>
  <c r="DK91" i="46"/>
  <c r="DI91" i="46"/>
  <c r="DK90" i="46"/>
  <c r="DI90" i="46"/>
  <c r="DO89" i="46"/>
  <c r="DM89" i="46"/>
  <c r="DK88" i="46"/>
  <c r="DI88" i="46"/>
  <c r="DK87" i="46"/>
  <c r="DI87" i="46"/>
  <c r="DK86" i="46"/>
  <c r="DI86" i="46"/>
  <c r="DO85" i="46"/>
  <c r="DM85" i="46"/>
  <c r="DK84" i="46"/>
  <c r="DI84" i="46"/>
  <c r="DO83" i="46"/>
  <c r="DM83" i="46"/>
  <c r="DE175" i="46"/>
  <c r="DG175" i="46"/>
  <c r="DK82" i="46"/>
  <c r="DI82" i="46"/>
  <c r="DK76" i="46"/>
  <c r="DI76" i="46"/>
  <c r="DK75" i="46"/>
  <c r="DI75" i="46"/>
  <c r="DK74" i="46"/>
  <c r="DI74" i="46"/>
  <c r="DK73" i="46"/>
  <c r="DI73" i="46"/>
  <c r="DE78" i="46"/>
  <c r="DG78" i="46"/>
  <c r="DK72" i="46"/>
  <c r="DI72" i="46"/>
  <c r="DK65" i="46"/>
  <c r="DI65" i="46"/>
  <c r="DK64" i="46"/>
  <c r="DI64" i="46"/>
  <c r="DK63" i="46"/>
  <c r="DI63" i="46"/>
  <c r="DK62" i="46"/>
  <c r="DI62" i="46"/>
  <c r="DK61" i="46"/>
  <c r="DI61" i="46"/>
  <c r="DK60" i="46"/>
  <c r="DI60" i="46"/>
  <c r="DK57" i="46"/>
  <c r="DI57" i="46"/>
  <c r="DK56" i="46"/>
  <c r="DI56" i="46"/>
  <c r="DK55" i="46"/>
  <c r="DI55" i="46"/>
  <c r="DK54" i="46"/>
  <c r="DI54" i="46"/>
  <c r="DK53" i="46"/>
  <c r="DI53" i="46"/>
  <c r="DK52" i="46"/>
  <c r="DI52" i="46"/>
  <c r="DK51" i="46"/>
  <c r="DI51" i="46"/>
  <c r="DK50" i="46"/>
  <c r="DI50" i="46"/>
  <c r="DK49" i="46"/>
  <c r="DI49" i="46"/>
  <c r="DK48" i="46"/>
  <c r="DI48" i="46"/>
  <c r="DK47" i="46"/>
  <c r="DI47" i="46"/>
  <c r="DK46" i="46"/>
  <c r="DI46" i="46"/>
  <c r="DK45" i="46"/>
  <c r="DI45" i="46"/>
  <c r="DK44" i="46"/>
  <c r="DI44" i="46"/>
  <c r="DK43" i="46"/>
  <c r="DI43" i="46"/>
  <c r="DK42" i="46"/>
  <c r="DI42" i="46"/>
  <c r="DK41" i="46"/>
  <c r="DI41" i="46"/>
  <c r="DK40" i="46"/>
  <c r="DI40" i="46"/>
  <c r="DK39" i="46"/>
  <c r="DI39" i="46"/>
  <c r="DK38" i="46"/>
  <c r="DI38" i="46"/>
  <c r="DK37" i="46"/>
  <c r="DI37" i="46"/>
  <c r="DK36" i="46"/>
  <c r="DI36" i="46"/>
  <c r="DK33" i="46"/>
  <c r="DI33" i="46"/>
  <c r="DK32" i="46"/>
  <c r="DI32" i="46"/>
  <c r="DK31" i="46"/>
  <c r="DI31" i="46"/>
  <c r="DK28" i="46"/>
  <c r="DI28" i="46"/>
  <c r="DK27" i="46"/>
  <c r="DI27" i="46"/>
  <c r="DK26" i="46"/>
  <c r="DI26" i="46"/>
  <c r="DK25" i="46"/>
  <c r="DI25" i="46"/>
  <c r="DK24" i="46"/>
  <c r="DI24" i="46"/>
  <c r="DK23" i="46"/>
  <c r="DI23" i="46"/>
  <c r="DK22" i="46"/>
  <c r="DI22" i="46"/>
  <c r="DK21" i="46"/>
  <c r="DI21" i="46"/>
  <c r="DK20" i="46"/>
  <c r="DI20" i="46"/>
  <c r="DK19" i="46"/>
  <c r="DI19" i="46"/>
  <c r="DK18" i="46"/>
  <c r="DI18" i="46"/>
  <c r="DK17" i="46"/>
  <c r="DI17" i="46"/>
  <c r="DK16" i="46"/>
  <c r="DI16" i="46"/>
  <c r="DK15" i="46"/>
  <c r="DI15" i="46"/>
  <c r="DK14" i="46"/>
  <c r="DI14" i="46"/>
  <c r="DK13" i="46"/>
  <c r="DI13" i="46"/>
  <c r="DK12" i="46"/>
  <c r="DI12" i="46"/>
  <c r="DK11" i="46"/>
  <c r="DI11" i="46"/>
  <c r="CW211" i="46"/>
  <c r="DE68" i="46"/>
  <c r="DG68" i="46"/>
  <c r="DG207" i="46"/>
  <c r="DK10" i="46"/>
  <c r="DI10" i="46"/>
  <c r="DC207" i="46"/>
  <c r="DA207" i="46"/>
  <c r="DA209" i="46"/>
  <c r="KQ180" i="46"/>
  <c r="DW181" i="46"/>
  <c r="DU181" i="46"/>
  <c r="KQ181" i="46"/>
  <c r="AI62" i="22"/>
  <c r="AG62" i="22"/>
  <c r="AI169" i="22"/>
  <c r="AG169" i="22"/>
  <c r="KK169" i="22"/>
  <c r="KJ169" i="22"/>
  <c r="AI158" i="22"/>
  <c r="AG158" i="22"/>
  <c r="KK158" i="22"/>
  <c r="KJ158" i="22"/>
  <c r="AI148" i="22"/>
  <c r="AG148" i="22"/>
  <c r="KK148" i="22"/>
  <c r="KJ148" i="22"/>
  <c r="AI137" i="22"/>
  <c r="AG137" i="22"/>
  <c r="KK137" i="22"/>
  <c r="KJ137" i="22"/>
  <c r="AI125" i="22"/>
  <c r="AG125" i="22"/>
  <c r="KK125" i="22"/>
  <c r="KJ125" i="22"/>
  <c r="AI115" i="22"/>
  <c r="AG115" i="22"/>
  <c r="KK115" i="22"/>
  <c r="KJ115" i="22"/>
  <c r="AI100" i="22"/>
  <c r="AG100" i="22"/>
  <c r="KK100" i="22"/>
  <c r="KJ100" i="22"/>
  <c r="AI87" i="22"/>
  <c r="AG87" i="22"/>
  <c r="KK87" i="22"/>
  <c r="KJ87" i="22"/>
  <c r="AI167" i="22"/>
  <c r="AG167" i="22"/>
  <c r="KK167" i="22"/>
  <c r="KJ167" i="22"/>
  <c r="AI157" i="22"/>
  <c r="AG157" i="22"/>
  <c r="KK157" i="22"/>
  <c r="KJ157" i="22"/>
  <c r="AI147" i="22"/>
  <c r="AG147" i="22"/>
  <c r="KK147" i="22"/>
  <c r="KJ147" i="22"/>
  <c r="AI135" i="22"/>
  <c r="AG135" i="22"/>
  <c r="KK135" i="22"/>
  <c r="KJ135" i="22"/>
  <c r="AI124" i="22"/>
  <c r="AG124" i="22"/>
  <c r="KK124" i="22"/>
  <c r="KJ124" i="22"/>
  <c r="AI114" i="22"/>
  <c r="AG114" i="22"/>
  <c r="KK114" i="22"/>
  <c r="KJ114" i="22"/>
  <c r="AI98" i="22"/>
  <c r="AG98" i="22"/>
  <c r="KK98" i="22"/>
  <c r="KJ98" i="22"/>
  <c r="AI85" i="22"/>
  <c r="AG85" i="22"/>
  <c r="KK85" i="22"/>
  <c r="KJ85" i="22"/>
  <c r="AI165" i="22"/>
  <c r="AG165" i="22"/>
  <c r="KK165" i="22"/>
  <c r="KJ165" i="22"/>
  <c r="AI155" i="22"/>
  <c r="AG155" i="22"/>
  <c r="KK155" i="22"/>
  <c r="KJ155" i="22"/>
  <c r="AI143" i="22"/>
  <c r="AG143" i="22"/>
  <c r="KK143" i="22"/>
  <c r="KJ143" i="22"/>
  <c r="AI132" i="22"/>
  <c r="AG132" i="22"/>
  <c r="KK132" i="22"/>
  <c r="KJ132" i="22"/>
  <c r="AI122" i="22"/>
  <c r="AG122" i="22"/>
  <c r="KK122" i="22"/>
  <c r="KJ122" i="22"/>
  <c r="AI109" i="22"/>
  <c r="AG109" i="22"/>
  <c r="KK109" i="22"/>
  <c r="KJ109" i="22"/>
  <c r="AI96" i="22"/>
  <c r="AG96" i="22"/>
  <c r="KK96" i="22"/>
  <c r="KJ96" i="22"/>
  <c r="AI164" i="22"/>
  <c r="AG164" i="22"/>
  <c r="KK164" i="22"/>
  <c r="KJ164" i="22"/>
  <c r="AI153" i="22"/>
  <c r="AG153" i="22"/>
  <c r="KK153" i="22"/>
  <c r="KJ153" i="22"/>
  <c r="AI142" i="22"/>
  <c r="AG142" i="22"/>
  <c r="KK142" i="22"/>
  <c r="KJ142" i="22"/>
  <c r="AI131" i="22"/>
  <c r="AG131" i="22"/>
  <c r="KK131" i="22"/>
  <c r="KJ131" i="22"/>
  <c r="AI120" i="22"/>
  <c r="AG120" i="22"/>
  <c r="KK120" i="22"/>
  <c r="KJ120" i="22"/>
  <c r="AI105" i="22"/>
  <c r="AG105" i="22"/>
  <c r="KK105" i="22"/>
  <c r="KJ105" i="22"/>
  <c r="AI95" i="22"/>
  <c r="AG95" i="22"/>
  <c r="KK95" i="22"/>
  <c r="KJ95" i="22"/>
  <c r="AI170" i="22"/>
  <c r="AG170" i="22"/>
  <c r="KK170" i="22"/>
  <c r="KJ170" i="22"/>
  <c r="AI162" i="22"/>
  <c r="AG162" i="22"/>
  <c r="KK162" i="22"/>
  <c r="KJ162" i="22"/>
  <c r="AI154" i="22"/>
  <c r="AG154" i="22"/>
  <c r="KK154" i="22"/>
  <c r="KJ154" i="22"/>
  <c r="AI146" i="22"/>
  <c r="AG146" i="22"/>
  <c r="KK146" i="22"/>
  <c r="KJ146" i="22"/>
  <c r="AI138" i="22"/>
  <c r="AG138" i="22"/>
  <c r="KK138" i="22"/>
  <c r="KJ138" i="22"/>
  <c r="AI129" i="22"/>
  <c r="AG129" i="22"/>
  <c r="KK129" i="22"/>
  <c r="KJ129" i="22"/>
  <c r="AI121" i="22"/>
  <c r="AG121" i="22"/>
  <c r="KK121" i="22"/>
  <c r="KJ121" i="22"/>
  <c r="AI113" i="22"/>
  <c r="AG113" i="22"/>
  <c r="KK113" i="22"/>
  <c r="KJ113" i="22"/>
  <c r="AI101" i="22"/>
  <c r="AG101" i="22"/>
  <c r="KK101" i="22"/>
  <c r="KJ101" i="22"/>
  <c r="AI93" i="22"/>
  <c r="AG93" i="22"/>
  <c r="KK93" i="22"/>
  <c r="KJ93" i="22"/>
  <c r="AI75" i="22"/>
  <c r="AG75" i="22"/>
  <c r="KK75" i="22"/>
  <c r="KJ75" i="22"/>
  <c r="AI168" i="22"/>
  <c r="AG168" i="22"/>
  <c r="KK168" i="22"/>
  <c r="KJ168" i="22"/>
  <c r="AI160" i="22"/>
  <c r="AG160" i="22"/>
  <c r="KK160" i="22"/>
  <c r="KJ160" i="22"/>
  <c r="AI152" i="22"/>
  <c r="AG152" i="22"/>
  <c r="KK152" i="22"/>
  <c r="KJ152" i="22"/>
  <c r="AI144" i="22"/>
  <c r="AG144" i="22"/>
  <c r="KK144" i="22"/>
  <c r="KJ144" i="22"/>
  <c r="AI136" i="22"/>
  <c r="AG136" i="22"/>
  <c r="KK136" i="22"/>
  <c r="KJ136" i="22"/>
  <c r="AI127" i="22"/>
  <c r="AG127" i="22"/>
  <c r="KK127" i="22"/>
  <c r="KJ127" i="22"/>
  <c r="AI119" i="22"/>
  <c r="AG119" i="22"/>
  <c r="KK119" i="22"/>
  <c r="KJ119" i="22"/>
  <c r="AI111" i="22"/>
  <c r="AG111" i="22"/>
  <c r="KK111" i="22"/>
  <c r="KJ111" i="22"/>
  <c r="AI99" i="22"/>
  <c r="AG99" i="22"/>
  <c r="KK99" i="22"/>
  <c r="KJ99" i="22"/>
  <c r="AI91" i="22"/>
  <c r="AG91" i="22"/>
  <c r="KK91" i="22"/>
  <c r="KJ91" i="22"/>
  <c r="AI10" i="22"/>
  <c r="AE68" i="22"/>
  <c r="KI175" i="22"/>
  <c r="AI82" i="22"/>
  <c r="AE175" i="22"/>
  <c r="AI60" i="22"/>
  <c r="AG60" i="22"/>
  <c r="KK60" i="22"/>
  <c r="KI60" i="22"/>
  <c r="AI72" i="22"/>
  <c r="AG72" i="22"/>
  <c r="KK72" i="22"/>
  <c r="AI65" i="22"/>
  <c r="AG65" i="22"/>
  <c r="KK65" i="22"/>
  <c r="KI65" i="22"/>
  <c r="AI52" i="22"/>
  <c r="AG52" i="22"/>
  <c r="KK52" i="22"/>
  <c r="KI52" i="22"/>
  <c r="AI51" i="22"/>
  <c r="AG51" i="22"/>
  <c r="KK51" i="22"/>
  <c r="KI51" i="22"/>
  <c r="AI50" i="22"/>
  <c r="AG50" i="22"/>
  <c r="KK50" i="22"/>
  <c r="KI50" i="22"/>
  <c r="AI49" i="22"/>
  <c r="AG49" i="22"/>
  <c r="KK49" i="22"/>
  <c r="KI49" i="22"/>
  <c r="AI48" i="22"/>
  <c r="AG48" i="22"/>
  <c r="KK48" i="22"/>
  <c r="KI48" i="22"/>
  <c r="AI47" i="22"/>
  <c r="AG47" i="22"/>
  <c r="KK47" i="22"/>
  <c r="KI47" i="22"/>
  <c r="AI46" i="22"/>
  <c r="AG46" i="22"/>
  <c r="KK46" i="22"/>
  <c r="KI46" i="22"/>
  <c r="AI45" i="22"/>
  <c r="AG45" i="22"/>
  <c r="KK45" i="22"/>
  <c r="KI45" i="22"/>
  <c r="AI44" i="22"/>
  <c r="AG44" i="22"/>
  <c r="KK44" i="22"/>
  <c r="KI44" i="22"/>
  <c r="AI43" i="22"/>
  <c r="AG43" i="22"/>
  <c r="KK43" i="22"/>
  <c r="KI43" i="22"/>
  <c r="AI42" i="22"/>
  <c r="AG42" i="22"/>
  <c r="KK42" i="22"/>
  <c r="KI42" i="22"/>
  <c r="AI41" i="22"/>
  <c r="AG41" i="22"/>
  <c r="KK41" i="22"/>
  <c r="KI41" i="22"/>
  <c r="AI40" i="22"/>
  <c r="AG40" i="22"/>
  <c r="KK40" i="22"/>
  <c r="KI40" i="22"/>
  <c r="AI39" i="22"/>
  <c r="AG39" i="22"/>
  <c r="KK39" i="22"/>
  <c r="KI39" i="22"/>
  <c r="AI38" i="22"/>
  <c r="AG38" i="22"/>
  <c r="KK38" i="22"/>
  <c r="KI38" i="22"/>
  <c r="AI37" i="22"/>
  <c r="AG37" i="22"/>
  <c r="KK37" i="22"/>
  <c r="KI37" i="22"/>
  <c r="AI36" i="22"/>
  <c r="AG36" i="22"/>
  <c r="KK36" i="22"/>
  <c r="KI36" i="22"/>
  <c r="AI33" i="22"/>
  <c r="AG33" i="22"/>
  <c r="KK33" i="22"/>
  <c r="KJ33" i="22"/>
  <c r="AI32" i="22"/>
  <c r="AG32" i="22"/>
  <c r="KK32" i="22"/>
  <c r="KJ32" i="22"/>
  <c r="AI31" i="22"/>
  <c r="AG31" i="22"/>
  <c r="KK31" i="22"/>
  <c r="KJ31" i="22"/>
  <c r="AI28" i="22"/>
  <c r="AG28" i="22"/>
  <c r="KK28" i="22"/>
  <c r="KI28" i="22"/>
  <c r="AI27" i="22"/>
  <c r="AG27" i="22"/>
  <c r="KK27" i="22"/>
  <c r="KI27" i="22"/>
  <c r="AI26" i="22"/>
  <c r="AG26" i="22"/>
  <c r="KK26" i="22"/>
  <c r="KI26" i="22"/>
  <c r="AI25" i="22"/>
  <c r="AG25" i="22"/>
  <c r="KK25" i="22"/>
  <c r="KI25" i="22"/>
  <c r="AI24" i="22"/>
  <c r="AG24" i="22"/>
  <c r="KK24" i="22"/>
  <c r="KI24" i="22"/>
  <c r="AI23" i="22"/>
  <c r="AG23" i="22"/>
  <c r="KK23" i="22"/>
  <c r="KI23" i="22"/>
  <c r="AI22" i="22"/>
  <c r="AG22" i="22"/>
  <c r="KK22" i="22"/>
  <c r="KI22" i="22"/>
  <c r="AI21" i="22"/>
  <c r="AG21" i="22"/>
  <c r="KK21" i="22"/>
  <c r="KI21" i="22"/>
  <c r="AI20" i="22"/>
  <c r="AG20" i="22"/>
  <c r="KK20" i="22"/>
  <c r="KI20" i="22"/>
  <c r="AI19" i="22"/>
  <c r="KI19" i="22"/>
  <c r="AG19" i="22"/>
  <c r="KK19" i="22"/>
  <c r="KJ19" i="22"/>
  <c r="AI18" i="22"/>
  <c r="KI18" i="22"/>
  <c r="AG18" i="22"/>
  <c r="KK18" i="22"/>
  <c r="KJ18" i="22"/>
  <c r="AI17" i="22"/>
  <c r="KI17" i="22"/>
  <c r="AG17" i="22"/>
  <c r="KK17" i="22"/>
  <c r="KJ17" i="22"/>
  <c r="AI16" i="22"/>
  <c r="KI16" i="22"/>
  <c r="AG16" i="22"/>
  <c r="KK16" i="22"/>
  <c r="KJ16" i="22"/>
  <c r="AI15" i="22"/>
  <c r="KI15" i="22"/>
  <c r="AG15" i="22"/>
  <c r="KK15" i="22"/>
  <c r="KJ15" i="22"/>
  <c r="AI14" i="22"/>
  <c r="KI14" i="22"/>
  <c r="AG14" i="22"/>
  <c r="KK14" i="22"/>
  <c r="KJ14" i="22"/>
  <c r="AI174" i="22"/>
  <c r="AG174" i="22"/>
  <c r="KK174" i="22"/>
  <c r="KJ174" i="22"/>
  <c r="AI173" i="22"/>
  <c r="AG173" i="22"/>
  <c r="KK173" i="22"/>
  <c r="KJ173" i="22"/>
  <c r="AI133" i="22"/>
  <c r="AG133" i="22"/>
  <c r="KK133" i="22"/>
  <c r="KJ133" i="22"/>
  <c r="AI110" i="22"/>
  <c r="AG110" i="22"/>
  <c r="KK110" i="22"/>
  <c r="KJ110" i="22"/>
  <c r="AI108" i="22"/>
  <c r="AG108" i="22"/>
  <c r="KK108" i="22"/>
  <c r="KJ108" i="22"/>
  <c r="AI107" i="22"/>
  <c r="AG107" i="22"/>
  <c r="KK107" i="22"/>
  <c r="KJ107" i="22"/>
  <c r="AI106" i="22"/>
  <c r="AG106" i="22"/>
  <c r="KK106" i="22"/>
  <c r="KJ106" i="22"/>
  <c r="AI90" i="22"/>
  <c r="AG90" i="22"/>
  <c r="KK90" i="22"/>
  <c r="KJ90" i="22"/>
  <c r="AI88" i="22"/>
  <c r="AG88" i="22"/>
  <c r="KK88" i="22"/>
  <c r="KJ88" i="22"/>
  <c r="AI86" i="22"/>
  <c r="AG86" i="22"/>
  <c r="KK86" i="22"/>
  <c r="KJ86" i="22"/>
  <c r="AI73" i="22"/>
  <c r="AG73" i="22"/>
  <c r="KK73" i="22"/>
  <c r="KJ73" i="22"/>
  <c r="AI74" i="22"/>
  <c r="AG74" i="22"/>
  <c r="KK74" i="22"/>
  <c r="KJ74" i="22"/>
  <c r="AI64" i="22"/>
  <c r="AG64" i="22"/>
  <c r="KK64" i="22"/>
  <c r="KI64" i="22"/>
  <c r="AI63" i="22"/>
  <c r="AG63" i="22"/>
  <c r="KK63" i="22"/>
  <c r="KI63" i="22"/>
  <c r="AI61" i="22"/>
  <c r="AG61" i="22"/>
  <c r="KK61" i="22"/>
  <c r="KI61" i="22"/>
  <c r="AI53" i="22"/>
  <c r="AG53" i="22"/>
  <c r="KK53" i="22"/>
  <c r="KI53" i="22"/>
  <c r="AI54" i="22"/>
  <c r="AG54" i="22"/>
  <c r="KK54" i="22"/>
  <c r="KI54" i="22"/>
  <c r="AI55" i="22"/>
  <c r="AG55" i="22"/>
  <c r="KK55" i="22"/>
  <c r="KI55" i="22"/>
  <c r="AI56" i="22"/>
  <c r="AG56" i="22"/>
  <c r="KK56" i="22"/>
  <c r="KI56" i="22"/>
  <c r="AI57" i="22"/>
  <c r="AG57" i="22"/>
  <c r="KK57" i="22"/>
  <c r="KI57" i="22"/>
  <c r="AI83" i="22"/>
  <c r="AG83" i="22"/>
  <c r="KK83" i="22"/>
  <c r="KJ83" i="22"/>
  <c r="AI89" i="22"/>
  <c r="AG89" i="22"/>
  <c r="KK89" i="22"/>
  <c r="KJ89" i="22"/>
  <c r="AI92" i="22"/>
  <c r="AG92" i="22"/>
  <c r="KK92" i="22"/>
  <c r="KJ92" i="22"/>
  <c r="AI94" i="22"/>
  <c r="AG94" i="22"/>
  <c r="KK94" i="22"/>
  <c r="KJ94" i="22"/>
  <c r="AI97" i="22"/>
  <c r="AG97" i="22"/>
  <c r="KK97" i="22"/>
  <c r="KJ97" i="22"/>
  <c r="AI102" i="22"/>
  <c r="AG102" i="22"/>
  <c r="KK102" i="22"/>
  <c r="KJ102" i="22"/>
  <c r="AI103" i="22"/>
  <c r="AG103" i="22"/>
  <c r="KK103" i="22"/>
  <c r="KJ103" i="22"/>
  <c r="AI104" i="22"/>
  <c r="AG104" i="22"/>
  <c r="KK104" i="22"/>
  <c r="KJ104" i="22"/>
  <c r="AI112" i="22"/>
  <c r="AG112" i="22"/>
  <c r="KK112" i="22"/>
  <c r="KJ112" i="22"/>
  <c r="AI116" i="22"/>
  <c r="AG116" i="22"/>
  <c r="KK116" i="22"/>
  <c r="KJ116" i="22"/>
  <c r="AI117" i="22"/>
  <c r="AG117" i="22"/>
  <c r="KK117" i="22"/>
  <c r="KJ117" i="22"/>
  <c r="AI118" i="22"/>
  <c r="AG118" i="22"/>
  <c r="KK118" i="22"/>
  <c r="KJ118" i="22"/>
  <c r="AI123" i="22"/>
  <c r="AG123" i="22"/>
  <c r="KK123" i="22"/>
  <c r="KJ123" i="22"/>
  <c r="AI126" i="22"/>
  <c r="AG126" i="22"/>
  <c r="KK126" i="22"/>
  <c r="KJ126" i="22"/>
  <c r="AI128" i="22"/>
  <c r="AG128" i="22"/>
  <c r="KK128" i="22"/>
  <c r="KJ128" i="22"/>
  <c r="AI130" i="22"/>
  <c r="AG130" i="22"/>
  <c r="KK130" i="22"/>
  <c r="KJ130" i="22"/>
  <c r="AI134" i="22"/>
  <c r="AG134" i="22"/>
  <c r="KK134" i="22"/>
  <c r="KJ134" i="22"/>
  <c r="AI139" i="22"/>
  <c r="AG139" i="22"/>
  <c r="KK139" i="22"/>
  <c r="KJ139" i="22"/>
  <c r="AI140" i="22"/>
  <c r="AG140" i="22"/>
  <c r="KK140" i="22"/>
  <c r="KJ140" i="22"/>
  <c r="AI141" i="22"/>
  <c r="AG141" i="22"/>
  <c r="KK141" i="22"/>
  <c r="KJ141" i="22"/>
  <c r="AI145" i="22"/>
  <c r="AG145" i="22"/>
  <c r="KK145" i="22"/>
  <c r="KJ145" i="22"/>
  <c r="AI149" i="22"/>
  <c r="AG149" i="22"/>
  <c r="KK149" i="22"/>
  <c r="KJ149" i="22"/>
  <c r="AI150" i="22"/>
  <c r="AG150" i="22"/>
  <c r="KK150" i="22"/>
  <c r="KJ150" i="22"/>
  <c r="AI151" i="22"/>
  <c r="AG151" i="22"/>
  <c r="KK151" i="22"/>
  <c r="KJ151" i="22"/>
  <c r="AI156" i="22"/>
  <c r="AG156" i="22"/>
  <c r="KK156" i="22"/>
  <c r="KJ156" i="22"/>
  <c r="AI159" i="22"/>
  <c r="AG159" i="22"/>
  <c r="KK159" i="22"/>
  <c r="KJ159" i="22"/>
  <c r="AI161" i="22"/>
  <c r="AG161" i="22"/>
  <c r="KK161" i="22"/>
  <c r="KJ161" i="22"/>
  <c r="AI163" i="22"/>
  <c r="AG163" i="22"/>
  <c r="KK163" i="22"/>
  <c r="KJ163" i="22"/>
  <c r="AI166" i="22"/>
  <c r="AG166" i="22"/>
  <c r="KK166" i="22"/>
  <c r="KJ166" i="22"/>
  <c r="AI171" i="22"/>
  <c r="AG171" i="22"/>
  <c r="KK171" i="22"/>
  <c r="KJ171" i="22"/>
  <c r="AI172" i="22"/>
  <c r="AG172" i="22"/>
  <c r="KK172" i="22"/>
  <c r="KJ172" i="22"/>
  <c r="AI76" i="22"/>
  <c r="AG76" i="22"/>
  <c r="KK76" i="22"/>
  <c r="KJ76" i="22"/>
  <c r="AG199" i="22"/>
  <c r="KK199" i="22"/>
  <c r="AI199" i="22"/>
  <c r="KI199" i="22"/>
  <c r="AG200" i="22"/>
  <c r="KK200" i="22"/>
  <c r="AI200" i="22"/>
  <c r="KI200" i="22"/>
  <c r="AG201" i="22"/>
  <c r="KK201" i="22"/>
  <c r="AI201" i="22"/>
  <c r="KI201" i="22"/>
  <c r="AG202" i="22"/>
  <c r="KK202" i="22"/>
  <c r="AI202" i="22"/>
  <c r="KI202" i="22"/>
  <c r="AG203" i="22"/>
  <c r="KK203" i="22"/>
  <c r="AI203" i="22"/>
  <c r="KI203" i="22"/>
  <c r="AG204" i="22"/>
  <c r="KK204" i="22"/>
  <c r="AI204" i="22"/>
  <c r="KI204" i="22"/>
  <c r="AI197" i="22"/>
  <c r="AG197" i="22"/>
  <c r="KK197" i="22"/>
  <c r="KI197" i="22"/>
  <c r="AI198" i="22"/>
  <c r="AG198" i="22"/>
  <c r="KK198" i="22"/>
  <c r="KI198" i="22"/>
  <c r="AG196" i="22"/>
  <c r="AG205" i="22"/>
  <c r="AI196" i="22"/>
  <c r="AE205" i="22"/>
  <c r="KI196" i="22"/>
  <c r="KI205" i="22"/>
  <c r="AC205" i="22"/>
  <c r="KK196" i="22"/>
  <c r="KJ196" i="22"/>
  <c r="DO12" i="36"/>
  <c r="DL12" i="36"/>
  <c r="DS14" i="36"/>
  <c r="DP14" i="36"/>
  <c r="DL13" i="36"/>
  <c r="DO13" i="36"/>
  <c r="DO11" i="36"/>
  <c r="DL11" i="36"/>
  <c r="EB60" i="36"/>
  <c r="EE60" i="36"/>
  <c r="DT61" i="36"/>
  <c r="DW61" i="36"/>
  <c r="EA62" i="36"/>
  <c r="DX62" i="36"/>
  <c r="EB52" i="36"/>
  <c r="EE52" i="36"/>
  <c r="DT53" i="36"/>
  <c r="DW53" i="36"/>
  <c r="DX45" i="36"/>
  <c r="DX47" i="36"/>
  <c r="EA45" i="36"/>
  <c r="EE43" i="36"/>
  <c r="EB43" i="36"/>
  <c r="EF44" i="36"/>
  <c r="EI44" i="36"/>
  <c r="FG72" i="36"/>
  <c r="FD72" i="36"/>
  <c r="DW73" i="36"/>
  <c r="DT73" i="36"/>
  <c r="DS69" i="36"/>
  <c r="DP69" i="36"/>
  <c r="EI74" i="36"/>
  <c r="EF74" i="36"/>
  <c r="EA71" i="36"/>
  <c r="DX71" i="36"/>
  <c r="EE68" i="36"/>
  <c r="EB68" i="36"/>
  <c r="ER70" i="36"/>
  <c r="EU70" i="36"/>
  <c r="EJ75" i="36"/>
  <c r="EM75" i="36"/>
  <c r="EE33" i="36"/>
  <c r="EB33" i="36"/>
  <c r="EM36" i="36"/>
  <c r="EJ36" i="36"/>
  <c r="EU34" i="36"/>
  <c r="ER34" i="36"/>
  <c r="EU35" i="36"/>
  <c r="ER35" i="36"/>
  <c r="EJ26" i="36"/>
  <c r="EM26" i="36"/>
  <c r="EA25" i="36"/>
  <c r="DX25" i="36"/>
  <c r="DX24" i="36"/>
  <c r="EA24" i="36"/>
  <c r="EE22" i="36"/>
  <c r="EB22" i="36"/>
  <c r="EI23" i="36"/>
  <c r="EF23" i="36"/>
  <c r="KK205" i="22"/>
  <c r="AA207" i="22"/>
  <c r="KI179" i="22"/>
  <c r="KI182" i="22"/>
  <c r="AE182" i="22"/>
  <c r="AN181" i="22"/>
  <c r="AK181" i="22"/>
  <c r="AU181" i="22"/>
  <c r="AR174" i="22"/>
  <c r="KK82" i="22"/>
  <c r="AG175" i="22"/>
  <c r="KJ13" i="36"/>
  <c r="KI13" i="36"/>
  <c r="KJ12" i="36"/>
  <c r="KI12" i="36"/>
  <c r="KJ34" i="36"/>
  <c r="KI34" i="36"/>
  <c r="CJ15" i="36"/>
  <c r="CN15" i="36"/>
  <c r="CR15" i="36"/>
  <c r="CV15" i="36"/>
  <c r="CZ15" i="36"/>
  <c r="DD15" i="36"/>
  <c r="DH15" i="36"/>
  <c r="DL15" i="36"/>
  <c r="KN15" i="36"/>
  <c r="AC192" i="22"/>
  <c r="DX198" i="22"/>
  <c r="DX197" i="22"/>
  <c r="AE192" i="22"/>
  <c r="AK190" i="22"/>
  <c r="AK191" i="22"/>
  <c r="KI192" i="22"/>
  <c r="AN84" i="22"/>
  <c r="AK84" i="22"/>
  <c r="AN82" i="22"/>
  <c r="AK82" i="22"/>
  <c r="AG68" i="22"/>
  <c r="KK10" i="22"/>
  <c r="KJ10" i="22"/>
  <c r="AV74" i="22"/>
  <c r="AV76" i="22"/>
  <c r="AV75" i="22"/>
  <c r="AV73" i="22"/>
  <c r="AV72" i="22"/>
  <c r="AN10" i="22"/>
  <c r="AK10" i="22"/>
  <c r="AN11" i="22"/>
  <c r="AK11" i="22"/>
  <c r="AN12" i="22"/>
  <c r="AK12" i="22"/>
  <c r="AN13" i="22"/>
  <c r="AK13" i="22"/>
  <c r="L89" i="36"/>
  <c r="L91" i="36"/>
  <c r="T81" i="36"/>
  <c r="KJ81" i="36"/>
  <c r="KI81" i="36"/>
  <c r="P87" i="36"/>
  <c r="H93" i="36"/>
  <c r="AF17" i="36"/>
  <c r="AD17" i="36"/>
  <c r="X38" i="36"/>
  <c r="V38" i="36"/>
  <c r="V89" i="36"/>
  <c r="KJ33" i="36"/>
  <c r="KI33" i="36"/>
  <c r="KJ11" i="36"/>
  <c r="KI11" i="36"/>
  <c r="Z17" i="36"/>
  <c r="T38" i="36"/>
  <c r="Z28" i="36"/>
  <c r="AB27" i="36"/>
  <c r="X28" i="36"/>
  <c r="KJ22" i="36"/>
  <c r="KI22" i="36"/>
  <c r="KI78" i="22"/>
  <c r="KH36" i="36"/>
  <c r="DT80" i="36"/>
  <c r="DH63" i="36"/>
  <c r="DP76" i="36"/>
  <c r="DH55" i="36"/>
  <c r="KN55" i="36"/>
  <c r="C23" i="48"/>
  <c r="EN46" i="36"/>
  <c r="GB85" i="36"/>
  <c r="GF85" i="36"/>
  <c r="GB86" i="36"/>
  <c r="GF86" i="36"/>
  <c r="GJ78" i="36"/>
  <c r="GB82" i="36"/>
  <c r="GB84" i="36"/>
  <c r="GF84" i="36"/>
  <c r="GB83" i="36"/>
  <c r="GF83" i="36"/>
  <c r="EV65" i="36"/>
  <c r="EN57" i="36"/>
  <c r="ER54" i="36"/>
  <c r="EV49" i="36"/>
  <c r="ER40" i="36"/>
  <c r="EN30" i="36"/>
  <c r="EJ37" i="36"/>
  <c r="EZ19" i="36"/>
  <c r="EV8" i="36"/>
  <c r="ER16" i="36"/>
  <c r="KJ76" i="36"/>
  <c r="KJ83" i="36"/>
  <c r="AG179" i="22"/>
  <c r="KJ72" i="22"/>
  <c r="AC78" i="22"/>
  <c r="EN189" i="22"/>
  <c r="ER189" i="22"/>
  <c r="EV189" i="22"/>
  <c r="EZ189" i="22"/>
  <c r="FD189" i="22"/>
  <c r="FH189" i="22"/>
  <c r="FL189" i="22"/>
  <c r="FP189" i="22"/>
  <c r="FT189" i="22"/>
  <c r="FX189" i="22"/>
  <c r="GB189" i="22"/>
  <c r="GF189" i="22"/>
  <c r="AH87" i="36"/>
  <c r="AL85" i="36"/>
  <c r="AL86" i="36"/>
  <c r="AL46" i="36"/>
  <c r="AP46" i="36"/>
  <c r="AT46" i="36"/>
  <c r="KN63" i="36"/>
  <c r="AH55" i="36"/>
  <c r="AH76" i="36"/>
  <c r="AH63" i="36"/>
  <c r="AH47" i="36"/>
  <c r="AL83" i="36"/>
  <c r="JC27" i="36"/>
  <c r="IY54" i="36"/>
  <c r="AP84" i="36"/>
  <c r="JC84" i="36"/>
  <c r="JG84" i="36"/>
  <c r="JC83" i="36"/>
  <c r="JG83" i="36"/>
  <c r="JK83" i="36"/>
  <c r="JO83" i="36"/>
  <c r="JS83" i="36"/>
  <c r="JW83" i="36"/>
  <c r="KA83" i="36"/>
  <c r="KE83" i="36"/>
  <c r="AT37" i="36"/>
  <c r="AL54" i="36"/>
  <c r="U209" i="22"/>
  <c r="U211" i="22"/>
  <c r="GJ187" i="22"/>
  <c r="GN187" i="22"/>
  <c r="GR187" i="22"/>
  <c r="GV187" i="22"/>
  <c r="GZ187" i="22"/>
  <c r="HD187" i="22"/>
  <c r="HH187" i="22"/>
  <c r="HL187" i="22"/>
  <c r="HP187" i="22"/>
  <c r="HT187" i="22"/>
  <c r="HX187" i="22"/>
  <c r="IB187" i="22"/>
  <c r="IF186" i="22"/>
  <c r="GJ188" i="22"/>
  <c r="GN188" i="22"/>
  <c r="GR188" i="22"/>
  <c r="GV188" i="22"/>
  <c r="GZ188" i="22"/>
  <c r="HD188" i="22"/>
  <c r="HH188" i="22"/>
  <c r="HL188" i="22"/>
  <c r="HP188" i="22"/>
  <c r="HT188" i="22"/>
  <c r="HX188" i="22"/>
  <c r="IB188" i="22"/>
  <c r="Q211" i="22"/>
  <c r="AL13" i="35"/>
  <c r="AL12" i="35"/>
  <c r="AL11" i="35"/>
  <c r="AL10" i="35"/>
  <c r="AP10" i="35"/>
  <c r="FO50" i="35"/>
  <c r="FS50" i="35"/>
  <c r="FW50" i="35"/>
  <c r="GA50" i="35"/>
  <c r="GE50" i="35"/>
  <c r="GI50" i="35"/>
  <c r="GM50" i="35"/>
  <c r="GQ50" i="35"/>
  <c r="GU50" i="35"/>
  <c r="GY50" i="35"/>
  <c r="HG50" i="35"/>
  <c r="HC50" i="35"/>
  <c r="AL50" i="35"/>
  <c r="AJ50" i="35"/>
  <c r="FO49" i="35"/>
  <c r="FS49" i="35"/>
  <c r="FW49" i="35"/>
  <c r="GA49" i="35"/>
  <c r="GE49" i="35"/>
  <c r="GI49" i="35"/>
  <c r="GM49" i="35"/>
  <c r="GQ49" i="35"/>
  <c r="GU49" i="35"/>
  <c r="GY49" i="35"/>
  <c r="HG49" i="35"/>
  <c r="HC49" i="35"/>
  <c r="AL49" i="35"/>
  <c r="AJ49" i="35"/>
  <c r="FO48" i="35"/>
  <c r="FS48" i="35"/>
  <c r="FW48" i="35"/>
  <c r="GA48" i="35"/>
  <c r="GE48" i="35"/>
  <c r="GI48" i="35"/>
  <c r="GM48" i="35"/>
  <c r="GQ48" i="35"/>
  <c r="GU48" i="35"/>
  <c r="GY48" i="35"/>
  <c r="HG48" i="35"/>
  <c r="HC48" i="35"/>
  <c r="AL48" i="35"/>
  <c r="AJ48" i="35"/>
  <c r="FO47" i="35"/>
  <c r="FS47" i="35"/>
  <c r="FW47" i="35"/>
  <c r="GA47" i="35"/>
  <c r="GE47" i="35"/>
  <c r="GI47" i="35"/>
  <c r="GM47" i="35"/>
  <c r="GQ47" i="35"/>
  <c r="GU47" i="35"/>
  <c r="GY47" i="35"/>
  <c r="HG47" i="35"/>
  <c r="HC47" i="35"/>
  <c r="AL47" i="35"/>
  <c r="AJ47" i="35"/>
  <c r="FO46" i="35"/>
  <c r="FS46" i="35"/>
  <c r="FW46" i="35"/>
  <c r="GA46" i="35"/>
  <c r="GE46" i="35"/>
  <c r="GI46" i="35"/>
  <c r="GM46" i="35"/>
  <c r="GQ46" i="35"/>
  <c r="GU46" i="35"/>
  <c r="GY46" i="35"/>
  <c r="HG46" i="35"/>
  <c r="HC46" i="35"/>
  <c r="AF51" i="35"/>
  <c r="AH51" i="35"/>
  <c r="AL46" i="35"/>
  <c r="AJ46" i="35"/>
  <c r="FO41" i="35"/>
  <c r="FS41" i="35"/>
  <c r="FW41" i="35"/>
  <c r="GA41" i="35"/>
  <c r="GE41" i="35"/>
  <c r="GI41" i="35"/>
  <c r="GM41" i="35"/>
  <c r="GQ41" i="35"/>
  <c r="GU41" i="35"/>
  <c r="GY41" i="35"/>
  <c r="HG41" i="35"/>
  <c r="HC41" i="35"/>
  <c r="AL41" i="35"/>
  <c r="AJ41" i="35"/>
  <c r="FO40" i="35"/>
  <c r="FS40" i="35"/>
  <c r="FW40" i="35"/>
  <c r="GA40" i="35"/>
  <c r="GE40" i="35"/>
  <c r="GI40" i="35"/>
  <c r="GM40" i="35"/>
  <c r="GQ40" i="35"/>
  <c r="GU40" i="35"/>
  <c r="GY40" i="35"/>
  <c r="HG40" i="35"/>
  <c r="HC40" i="35"/>
  <c r="AL40" i="35"/>
  <c r="AJ40" i="35"/>
  <c r="FO39" i="35"/>
  <c r="FS39" i="35"/>
  <c r="FW39" i="35"/>
  <c r="GA39" i="35"/>
  <c r="GE39" i="35"/>
  <c r="GI39" i="35"/>
  <c r="GM39" i="35"/>
  <c r="GQ39" i="35"/>
  <c r="GU39" i="35"/>
  <c r="GY39" i="35"/>
  <c r="HG39" i="35"/>
  <c r="HC39" i="35"/>
  <c r="AL39" i="35"/>
  <c r="AJ39" i="35"/>
  <c r="FO38" i="35"/>
  <c r="FS38" i="35"/>
  <c r="FW38" i="35"/>
  <c r="GA38" i="35"/>
  <c r="GE38" i="35"/>
  <c r="GI38" i="35"/>
  <c r="GM38" i="35"/>
  <c r="GQ38" i="35"/>
  <c r="GU38" i="35"/>
  <c r="GY38" i="35"/>
  <c r="HG38" i="35"/>
  <c r="HC38" i="35"/>
  <c r="AL38" i="35"/>
  <c r="AJ38" i="35"/>
  <c r="FO37" i="35"/>
  <c r="FS37" i="35"/>
  <c r="FW37" i="35"/>
  <c r="GA37" i="35"/>
  <c r="GE37" i="35"/>
  <c r="GI37" i="35"/>
  <c r="GM37" i="35"/>
  <c r="GQ37" i="35"/>
  <c r="GU37" i="35"/>
  <c r="GY37" i="35"/>
  <c r="HG37" i="35"/>
  <c r="HC37" i="35"/>
  <c r="AF42" i="35"/>
  <c r="AH42" i="35"/>
  <c r="AL37" i="35"/>
  <c r="AJ37" i="35"/>
  <c r="FO32" i="35"/>
  <c r="FS32" i="35"/>
  <c r="FW32" i="35"/>
  <c r="GA32" i="35"/>
  <c r="GE32" i="35"/>
  <c r="GI32" i="35"/>
  <c r="GM32" i="35"/>
  <c r="GQ32" i="35"/>
  <c r="GU32" i="35"/>
  <c r="GY32" i="35"/>
  <c r="HG32" i="35"/>
  <c r="HC32" i="35"/>
  <c r="AL32" i="35"/>
  <c r="AJ32" i="35"/>
  <c r="FO31" i="35"/>
  <c r="FS31" i="35"/>
  <c r="FW31" i="35"/>
  <c r="GA31" i="35"/>
  <c r="GE31" i="35"/>
  <c r="GI31" i="35"/>
  <c r="GM31" i="35"/>
  <c r="GQ31" i="35"/>
  <c r="GU31" i="35"/>
  <c r="GY31" i="35"/>
  <c r="HG31" i="35"/>
  <c r="HC31" i="35"/>
  <c r="AL31" i="35"/>
  <c r="AJ31" i="35"/>
  <c r="FO30" i="35"/>
  <c r="FS30" i="35"/>
  <c r="FW30" i="35"/>
  <c r="GA30" i="35"/>
  <c r="GE30" i="35"/>
  <c r="GI30" i="35"/>
  <c r="GM30" i="35"/>
  <c r="GQ30" i="35"/>
  <c r="GU30" i="35"/>
  <c r="GY30" i="35"/>
  <c r="HG30" i="35"/>
  <c r="HC30" i="35"/>
  <c r="AL30" i="35"/>
  <c r="AJ30" i="35"/>
  <c r="FO29" i="35"/>
  <c r="FS29" i="35"/>
  <c r="FW29" i="35"/>
  <c r="GA29" i="35"/>
  <c r="GE29" i="35"/>
  <c r="GI29" i="35"/>
  <c r="GM29" i="35"/>
  <c r="GQ29" i="35"/>
  <c r="GU29" i="35"/>
  <c r="GY29" i="35"/>
  <c r="HG29" i="35"/>
  <c r="HC29" i="35"/>
  <c r="AL29" i="35"/>
  <c r="AJ29" i="35"/>
  <c r="FO28" i="35"/>
  <c r="FS28" i="35"/>
  <c r="FW28" i="35"/>
  <c r="GA28" i="35"/>
  <c r="GE28" i="35"/>
  <c r="GI28" i="35"/>
  <c r="GM28" i="35"/>
  <c r="GQ28" i="35"/>
  <c r="GU28" i="35"/>
  <c r="GY28" i="35"/>
  <c r="HG28" i="35"/>
  <c r="HC28" i="35"/>
  <c r="AF33" i="35"/>
  <c r="AH33" i="35"/>
  <c r="AL28" i="35"/>
  <c r="AJ28" i="35"/>
  <c r="FO23" i="35"/>
  <c r="FS23" i="35"/>
  <c r="FW23" i="35"/>
  <c r="GA23" i="35"/>
  <c r="GE23" i="35"/>
  <c r="GI23" i="35"/>
  <c r="GM23" i="35"/>
  <c r="GQ23" i="35"/>
  <c r="GU23" i="35"/>
  <c r="GY23" i="35"/>
  <c r="HG23" i="35"/>
  <c r="HC23" i="35"/>
  <c r="AL23" i="35"/>
  <c r="AJ23" i="35"/>
  <c r="FO22" i="35"/>
  <c r="FS22" i="35"/>
  <c r="FW22" i="35"/>
  <c r="GA22" i="35"/>
  <c r="GE22" i="35"/>
  <c r="GI22" i="35"/>
  <c r="GM22" i="35"/>
  <c r="GQ22" i="35"/>
  <c r="GU22" i="35"/>
  <c r="GY22" i="35"/>
  <c r="HG22" i="35"/>
  <c r="HC22" i="35"/>
  <c r="AL22" i="35"/>
  <c r="AJ22" i="35"/>
  <c r="FO21" i="35"/>
  <c r="FS21" i="35"/>
  <c r="FW21" i="35"/>
  <c r="GA21" i="35"/>
  <c r="GE21" i="35"/>
  <c r="GI21" i="35"/>
  <c r="GM21" i="35"/>
  <c r="GQ21" i="35"/>
  <c r="GU21" i="35"/>
  <c r="GY21" i="35"/>
  <c r="HG21" i="35"/>
  <c r="HC21" i="35"/>
  <c r="AL21" i="35"/>
  <c r="AJ21" i="35"/>
  <c r="FO20" i="35"/>
  <c r="FS20" i="35"/>
  <c r="FW20" i="35"/>
  <c r="GA20" i="35"/>
  <c r="GE20" i="35"/>
  <c r="GI20" i="35"/>
  <c r="GM20" i="35"/>
  <c r="GQ20" i="35"/>
  <c r="GU20" i="35"/>
  <c r="GY20" i="35"/>
  <c r="HG20" i="35"/>
  <c r="HC20" i="35"/>
  <c r="AL20" i="35"/>
  <c r="AJ20" i="35"/>
  <c r="FO19" i="35"/>
  <c r="FS19" i="35"/>
  <c r="FW19" i="35"/>
  <c r="GA19" i="35"/>
  <c r="GE19" i="35"/>
  <c r="GI19" i="35"/>
  <c r="GM19" i="35"/>
  <c r="GQ19" i="35"/>
  <c r="GU19" i="35"/>
  <c r="GY19" i="35"/>
  <c r="HG19" i="35"/>
  <c r="HC19" i="35"/>
  <c r="AF24" i="35"/>
  <c r="AH24" i="35"/>
  <c r="AL19" i="35"/>
  <c r="AJ19" i="35"/>
  <c r="FO14" i="35"/>
  <c r="FS14" i="35"/>
  <c r="FW14" i="35"/>
  <c r="GA14" i="35"/>
  <c r="GE14" i="35"/>
  <c r="GI14" i="35"/>
  <c r="GM14" i="35"/>
  <c r="GQ14" i="35"/>
  <c r="GU14" i="35"/>
  <c r="GY14" i="35"/>
  <c r="HG14" i="35"/>
  <c r="HC14" i="35"/>
  <c r="AL14" i="35"/>
  <c r="AJ14" i="35"/>
  <c r="FO13" i="35"/>
  <c r="FS13" i="35"/>
  <c r="FW13" i="35"/>
  <c r="GA13" i="35"/>
  <c r="GE13" i="35"/>
  <c r="GI13" i="35"/>
  <c r="GM13" i="35"/>
  <c r="GQ13" i="35"/>
  <c r="GU13" i="35"/>
  <c r="GY13" i="35"/>
  <c r="HG13" i="35"/>
  <c r="HC13" i="35"/>
  <c r="AP13" i="35"/>
  <c r="AJ13" i="35"/>
  <c r="FO12" i="35"/>
  <c r="FS12" i="35"/>
  <c r="FW12" i="35"/>
  <c r="GA12" i="35"/>
  <c r="GE12" i="35"/>
  <c r="GI12" i="35"/>
  <c r="GM12" i="35"/>
  <c r="GQ12" i="35"/>
  <c r="GU12" i="35"/>
  <c r="GY12" i="35"/>
  <c r="HG12" i="35"/>
  <c r="HC12" i="35"/>
  <c r="AP12" i="35"/>
  <c r="AJ12" i="35"/>
  <c r="FO11" i="35"/>
  <c r="FS11" i="35"/>
  <c r="FW11" i="35"/>
  <c r="GA11" i="35"/>
  <c r="GE11" i="35"/>
  <c r="GI11" i="35"/>
  <c r="GM11" i="35"/>
  <c r="GQ11" i="35"/>
  <c r="GU11" i="35"/>
  <c r="GY11" i="35"/>
  <c r="HG11" i="35"/>
  <c r="HC11" i="35"/>
  <c r="AP11" i="35"/>
  <c r="AJ11" i="35"/>
  <c r="FO10" i="35"/>
  <c r="FS10" i="35"/>
  <c r="FW10" i="35"/>
  <c r="GA10" i="35"/>
  <c r="GE10" i="35"/>
  <c r="GI10" i="35"/>
  <c r="GM10" i="35"/>
  <c r="GQ10" i="35"/>
  <c r="GU10" i="35"/>
  <c r="GY10" i="35"/>
  <c r="HG10" i="35"/>
  <c r="HC10" i="35"/>
  <c r="X58" i="35"/>
  <c r="AF15" i="35"/>
  <c r="AH15" i="35"/>
  <c r="AH54" i="35"/>
  <c r="AJ10" i="35"/>
  <c r="AD54" i="35"/>
  <c r="AB54" i="35"/>
  <c r="AB56" i="35"/>
  <c r="AI179" i="22"/>
  <c r="AI180" i="22"/>
  <c r="AG180" i="22"/>
  <c r="KK180" i="22"/>
  <c r="KJ180" i="22"/>
  <c r="AG189" i="22"/>
  <c r="KK189" i="22"/>
  <c r="KJ189" i="22"/>
  <c r="AE78" i="22"/>
  <c r="AS19" i="26"/>
  <c r="AS17" i="26"/>
  <c r="AS18" i="26"/>
  <c r="AS15" i="26"/>
  <c r="AQ17" i="26"/>
  <c r="AQ15" i="26"/>
  <c r="AU15" i="26"/>
  <c r="AQ19" i="26"/>
  <c r="AU19" i="26"/>
  <c r="Z78" i="26"/>
  <c r="Z167" i="26"/>
  <c r="AS21" i="26"/>
  <c r="AN13" i="26"/>
  <c r="AS13" i="26"/>
  <c r="AQ13" i="26"/>
  <c r="AQ18" i="26"/>
  <c r="AQ21" i="26"/>
  <c r="AN14" i="26"/>
  <c r="AS14" i="26"/>
  <c r="AQ14" i="26"/>
  <c r="BG22" i="26"/>
  <c r="BE22" i="26"/>
  <c r="BF22" i="26"/>
  <c r="AN16" i="26"/>
  <c r="AS16" i="26"/>
  <c r="AQ16" i="26"/>
  <c r="AN20" i="26"/>
  <c r="AS20" i="26"/>
  <c r="AQ20" i="26"/>
  <c r="AH107" i="26"/>
  <c r="AF107" i="26"/>
  <c r="AB109" i="26"/>
  <c r="AH106" i="26"/>
  <c r="AF106" i="26"/>
  <c r="AD109" i="26"/>
  <c r="AH104" i="26"/>
  <c r="AD129" i="26"/>
  <c r="AH122" i="26"/>
  <c r="AF122" i="26"/>
  <c r="AF129" i="26"/>
  <c r="AD146" i="26"/>
  <c r="AB138" i="26"/>
  <c r="AF138" i="26"/>
  <c r="AD138" i="26"/>
  <c r="AN115" i="26"/>
  <c r="AS115" i="26"/>
  <c r="AQ115" i="26"/>
  <c r="AJ118" i="26"/>
  <c r="AN114" i="26"/>
  <c r="AL118" i="26"/>
  <c r="AQ114" i="26"/>
  <c r="AN105" i="26"/>
  <c r="BG99" i="26"/>
  <c r="BE99" i="26"/>
  <c r="BF99" i="26"/>
  <c r="AN98" i="26"/>
  <c r="AS98" i="26"/>
  <c r="AQ98" i="26"/>
  <c r="AN97" i="26"/>
  <c r="AS97" i="26"/>
  <c r="AQ97" i="26"/>
  <c r="AN96" i="26"/>
  <c r="AS96" i="26"/>
  <c r="AQ96" i="26"/>
  <c r="AN95" i="26"/>
  <c r="AS95" i="26"/>
  <c r="AQ95" i="26"/>
  <c r="AN94" i="26"/>
  <c r="AS94" i="26"/>
  <c r="AQ94" i="26"/>
  <c r="AN93" i="26"/>
  <c r="AS93" i="26"/>
  <c r="AQ93" i="26"/>
  <c r="AN92" i="26"/>
  <c r="AS92" i="26"/>
  <c r="AQ92" i="26"/>
  <c r="AN91" i="26"/>
  <c r="AS91" i="26"/>
  <c r="AQ91" i="26"/>
  <c r="AN90" i="26"/>
  <c r="AS90" i="26"/>
  <c r="AQ90" i="26"/>
  <c r="AN89" i="26"/>
  <c r="AS89" i="26"/>
  <c r="AQ89" i="26"/>
  <c r="AN88" i="26"/>
  <c r="AS88" i="26"/>
  <c r="AQ88" i="26"/>
  <c r="AJ100" i="26"/>
  <c r="AL100" i="26"/>
  <c r="AN87" i="26"/>
  <c r="AQ87" i="26"/>
  <c r="AH70" i="26"/>
  <c r="AD75" i="26"/>
  <c r="GJ179" i="22"/>
  <c r="GN179" i="22"/>
  <c r="GR179" i="22"/>
  <c r="GV179" i="22"/>
  <c r="GZ179" i="22"/>
  <c r="HD179" i="22"/>
  <c r="HH179" i="22"/>
  <c r="HL179" i="22"/>
  <c r="HP179" i="22"/>
  <c r="HT179" i="22"/>
  <c r="HX179" i="22"/>
  <c r="IB179" i="22"/>
  <c r="Y207" i="22"/>
  <c r="X33" i="26"/>
  <c r="AF29" i="26"/>
  <c r="AH29" i="26"/>
  <c r="AL10" i="26"/>
  <c r="AQ10" i="26"/>
  <c r="AJ10" i="26"/>
  <c r="AL11" i="26"/>
  <c r="AQ11" i="26"/>
  <c r="AU11" i="26"/>
  <c r="AJ11" i="26"/>
  <c r="AL12" i="26"/>
  <c r="AQ12" i="26"/>
  <c r="AJ12" i="26"/>
  <c r="AH36" i="26"/>
  <c r="AF36" i="26"/>
  <c r="AH35" i="26"/>
  <c r="AF35" i="26"/>
  <c r="AH34" i="26"/>
  <c r="T58" i="26"/>
  <c r="AD38" i="26"/>
  <c r="AH33" i="26"/>
  <c r="AH44" i="26"/>
  <c r="AF44" i="26"/>
  <c r="AH43" i="26"/>
  <c r="AF43" i="26"/>
  <c r="AB47" i="26"/>
  <c r="AD47" i="26"/>
  <c r="AH58" i="26"/>
  <c r="AL51" i="26"/>
  <c r="AN51" i="26"/>
  <c r="AS51" i="26"/>
  <c r="AW51" i="26"/>
  <c r="AH64" i="26"/>
  <c r="AF64" i="26"/>
  <c r="AH63" i="26"/>
  <c r="AF63" i="26"/>
  <c r="AB67" i="26"/>
  <c r="AD67" i="26"/>
  <c r="AH62" i="26"/>
  <c r="AK187" i="22"/>
  <c r="AK188" i="22"/>
  <c r="AK186" i="22"/>
  <c r="DM182" i="46"/>
  <c r="KS179" i="46"/>
  <c r="KR179" i="46"/>
  <c r="DS179" i="46"/>
  <c r="DQ179" i="46"/>
  <c r="DQ182" i="46"/>
  <c r="DO182" i="46"/>
  <c r="DX1" i="46"/>
  <c r="DS180" i="46"/>
  <c r="DU180" i="46"/>
  <c r="DS187" i="46"/>
  <c r="DS201" i="46"/>
  <c r="C26" i="1"/>
  <c r="C24" i="48"/>
  <c r="B27" i="1"/>
  <c r="B25" i="48"/>
  <c r="GF82" i="36"/>
  <c r="EA181" i="46"/>
  <c r="DY181" i="46"/>
  <c r="KS181" i="46"/>
  <c r="KR181" i="46"/>
  <c r="KQ182" i="46"/>
  <c r="DA211" i="46"/>
  <c r="DI68" i="46"/>
  <c r="DK68" i="46"/>
  <c r="DO10" i="46"/>
  <c r="DM10" i="46"/>
  <c r="DE207" i="46"/>
  <c r="DE209" i="46"/>
  <c r="DO11" i="46"/>
  <c r="DM11" i="46"/>
  <c r="DO12" i="46"/>
  <c r="DM12" i="46"/>
  <c r="DO13" i="46"/>
  <c r="DM13" i="46"/>
  <c r="DO14" i="46"/>
  <c r="DM14" i="46"/>
  <c r="DO15" i="46"/>
  <c r="DM15" i="46"/>
  <c r="DO16" i="46"/>
  <c r="DM16" i="46"/>
  <c r="DO17" i="46"/>
  <c r="DM17" i="46"/>
  <c r="DO18" i="46"/>
  <c r="DM18" i="46"/>
  <c r="DO19" i="46"/>
  <c r="DM19" i="46"/>
  <c r="DO20" i="46"/>
  <c r="DM20" i="46"/>
  <c r="DO21" i="46"/>
  <c r="DM21" i="46"/>
  <c r="DO22" i="46"/>
  <c r="DM22" i="46"/>
  <c r="DO23" i="46"/>
  <c r="DM23" i="46"/>
  <c r="DO24" i="46"/>
  <c r="DM24" i="46"/>
  <c r="DO25" i="46"/>
  <c r="DM25" i="46"/>
  <c r="DO26" i="46"/>
  <c r="DM26" i="46"/>
  <c r="DO27" i="46"/>
  <c r="DM27" i="46"/>
  <c r="DO28" i="46"/>
  <c r="DM28" i="46"/>
  <c r="DO31" i="46"/>
  <c r="DM31" i="46"/>
  <c r="DO32" i="46"/>
  <c r="DM32" i="46"/>
  <c r="DO33" i="46"/>
  <c r="DM33" i="46"/>
  <c r="DO36" i="46"/>
  <c r="DM36" i="46"/>
  <c r="DO37" i="46"/>
  <c r="DM37" i="46"/>
  <c r="DO38" i="46"/>
  <c r="DM38" i="46"/>
  <c r="DO39" i="46"/>
  <c r="DM39" i="46"/>
  <c r="DO40" i="46"/>
  <c r="DM40" i="46"/>
  <c r="DO41" i="46"/>
  <c r="DM41" i="46"/>
  <c r="DO42" i="46"/>
  <c r="DM42" i="46"/>
  <c r="DO43" i="46"/>
  <c r="DM43" i="46"/>
  <c r="DO44" i="46"/>
  <c r="DM44" i="46"/>
  <c r="DO45" i="46"/>
  <c r="DM45" i="46"/>
  <c r="DO46" i="46"/>
  <c r="DM46" i="46"/>
  <c r="DO47" i="46"/>
  <c r="DM47" i="46"/>
  <c r="DO48" i="46"/>
  <c r="DM48" i="46"/>
  <c r="DO49" i="46"/>
  <c r="DM49" i="46"/>
  <c r="DO50" i="46"/>
  <c r="DM50" i="46"/>
  <c r="DO51" i="46"/>
  <c r="DM51" i="46"/>
  <c r="DO52" i="46"/>
  <c r="DM52" i="46"/>
  <c r="DO53" i="46"/>
  <c r="DM53" i="46"/>
  <c r="DO54" i="46"/>
  <c r="DM54" i="46"/>
  <c r="DO55" i="46"/>
  <c r="DM55" i="46"/>
  <c r="DO56" i="46"/>
  <c r="DM56" i="46"/>
  <c r="DO57" i="46"/>
  <c r="DM57" i="46"/>
  <c r="DO60" i="46"/>
  <c r="DM60" i="46"/>
  <c r="DO61" i="46"/>
  <c r="DM61" i="46"/>
  <c r="DO62" i="46"/>
  <c r="DM62" i="46"/>
  <c r="DO63" i="46"/>
  <c r="DM63" i="46"/>
  <c r="DO64" i="46"/>
  <c r="DM64" i="46"/>
  <c r="DO65" i="46"/>
  <c r="DM65" i="46"/>
  <c r="DI78" i="46"/>
  <c r="DK78" i="46"/>
  <c r="DO72" i="46"/>
  <c r="DM72" i="46"/>
  <c r="DO73" i="46"/>
  <c r="DM73" i="46"/>
  <c r="DO74" i="46"/>
  <c r="DM74" i="46"/>
  <c r="DO75" i="46"/>
  <c r="DM75" i="46"/>
  <c r="DO76" i="46"/>
  <c r="DM76" i="46"/>
  <c r="DI175" i="46"/>
  <c r="DK175" i="46"/>
  <c r="DO82" i="46"/>
  <c r="DM82" i="46"/>
  <c r="DS83" i="46"/>
  <c r="DQ83" i="46"/>
  <c r="DO84" i="46"/>
  <c r="DM84" i="46"/>
  <c r="DS85" i="46"/>
  <c r="DQ85" i="46"/>
  <c r="DO86" i="46"/>
  <c r="DM86" i="46"/>
  <c r="DO87" i="46"/>
  <c r="DM87" i="46"/>
  <c r="DO88" i="46"/>
  <c r="DM88" i="46"/>
  <c r="DS89" i="46"/>
  <c r="DQ89" i="46"/>
  <c r="DO90" i="46"/>
  <c r="DM90" i="46"/>
  <c r="DO91" i="46"/>
  <c r="DM91" i="46"/>
  <c r="DO92" i="46"/>
  <c r="DM92" i="46"/>
  <c r="DO93" i="46"/>
  <c r="DM93" i="46"/>
  <c r="DO94" i="46"/>
  <c r="DM94" i="46"/>
  <c r="DO95" i="46"/>
  <c r="DM95" i="46"/>
  <c r="DO96" i="46"/>
  <c r="DM96" i="46"/>
  <c r="DO97" i="46"/>
  <c r="DM97" i="46"/>
  <c r="DO98" i="46"/>
  <c r="DM98" i="46"/>
  <c r="DO99" i="46"/>
  <c r="DM99" i="46"/>
  <c r="DO100" i="46"/>
  <c r="DM100" i="46"/>
  <c r="DO101" i="46"/>
  <c r="DM101" i="46"/>
  <c r="DO102" i="46"/>
  <c r="DM102" i="46"/>
  <c r="DO103" i="46"/>
  <c r="DM103" i="46"/>
  <c r="DO104" i="46"/>
  <c r="DM104" i="46"/>
  <c r="DS105" i="46"/>
  <c r="DQ105" i="46"/>
  <c r="DO106" i="46"/>
  <c r="DM106" i="46"/>
  <c r="DO107" i="46"/>
  <c r="DM107" i="46"/>
  <c r="DO108" i="46"/>
  <c r="DM108" i="46"/>
  <c r="DS109" i="46"/>
  <c r="DQ109" i="46"/>
  <c r="DO110" i="46"/>
  <c r="DM110" i="46"/>
  <c r="DO111" i="46"/>
  <c r="DM111" i="46"/>
  <c r="DO112" i="46"/>
  <c r="DM112" i="46"/>
  <c r="DO113" i="46"/>
  <c r="DM113" i="46"/>
  <c r="DO114" i="46"/>
  <c r="DM114" i="46"/>
  <c r="DO115" i="46"/>
  <c r="DM115" i="46"/>
  <c r="DO116" i="46"/>
  <c r="DM116" i="46"/>
  <c r="DO117" i="46"/>
  <c r="DM117" i="46"/>
  <c r="DO118" i="46"/>
  <c r="DM118" i="46"/>
  <c r="DO119" i="46"/>
  <c r="DM119" i="46"/>
  <c r="DO120" i="46"/>
  <c r="DM120" i="46"/>
  <c r="DO121" i="46"/>
  <c r="DM121" i="46"/>
  <c r="DO122" i="46"/>
  <c r="DM122" i="46"/>
  <c r="DO123" i="46"/>
  <c r="DM123" i="46"/>
  <c r="DO124" i="46"/>
  <c r="DM124" i="46"/>
  <c r="DO125" i="46"/>
  <c r="DM125" i="46"/>
  <c r="DO126" i="46"/>
  <c r="DM126" i="46"/>
  <c r="DO127" i="46"/>
  <c r="DM127" i="46"/>
  <c r="DO128" i="46"/>
  <c r="DM128" i="46"/>
  <c r="DO129" i="46"/>
  <c r="DM129" i="46"/>
  <c r="DO130" i="46"/>
  <c r="DM130" i="46"/>
  <c r="DO131" i="46"/>
  <c r="DM131" i="46"/>
  <c r="DS132" i="46"/>
  <c r="DQ132" i="46"/>
  <c r="DO133" i="46"/>
  <c r="DM133" i="46"/>
  <c r="DO134" i="46"/>
  <c r="DM134" i="46"/>
  <c r="DO135" i="46"/>
  <c r="DM135" i="46"/>
  <c r="DO136" i="46"/>
  <c r="DM136" i="46"/>
  <c r="DO137" i="46"/>
  <c r="DM137" i="46"/>
  <c r="DO138" i="46"/>
  <c r="DM138" i="46"/>
  <c r="DO139" i="46"/>
  <c r="DM139" i="46"/>
  <c r="DO140" i="46"/>
  <c r="DM140" i="46"/>
  <c r="DO141" i="46"/>
  <c r="DM141" i="46"/>
  <c r="DO142" i="46"/>
  <c r="DM142" i="46"/>
  <c r="DO143" i="46"/>
  <c r="DM143" i="46"/>
  <c r="DO144" i="46"/>
  <c r="DM144" i="46"/>
  <c r="DO145" i="46"/>
  <c r="DM145" i="46"/>
  <c r="DO146" i="46"/>
  <c r="DM146" i="46"/>
  <c r="DO147" i="46"/>
  <c r="DM147" i="46"/>
  <c r="DO148" i="46"/>
  <c r="DM148" i="46"/>
  <c r="DO149" i="46"/>
  <c r="DM149" i="46"/>
  <c r="DO150" i="46"/>
  <c r="DM150" i="46"/>
  <c r="DO151" i="46"/>
  <c r="DM151" i="46"/>
  <c r="DO152" i="46"/>
  <c r="DM152" i="46"/>
  <c r="DO153" i="46"/>
  <c r="DM153" i="46"/>
  <c r="DO154" i="46"/>
  <c r="DM154" i="46"/>
  <c r="DO155" i="46"/>
  <c r="DM155" i="46"/>
  <c r="DO156" i="46"/>
  <c r="DM156" i="46"/>
  <c r="DO157" i="46"/>
  <c r="DM157" i="46"/>
  <c r="DO158" i="46"/>
  <c r="DM158" i="46"/>
  <c r="DO159" i="46"/>
  <c r="DM159" i="46"/>
  <c r="DO160" i="46"/>
  <c r="DM160" i="46"/>
  <c r="DO161" i="46"/>
  <c r="DM161" i="46"/>
  <c r="DO162" i="46"/>
  <c r="DM162" i="46"/>
  <c r="DO163" i="46"/>
  <c r="DM163" i="46"/>
  <c r="DO164" i="46"/>
  <c r="DM164" i="46"/>
  <c r="DO165" i="46"/>
  <c r="DM165" i="46"/>
  <c r="DO166" i="46"/>
  <c r="DM166" i="46"/>
  <c r="DO167" i="46"/>
  <c r="DM167" i="46"/>
  <c r="DO168" i="46"/>
  <c r="DM168" i="46"/>
  <c r="DO169" i="46"/>
  <c r="DM169" i="46"/>
  <c r="DO170" i="46"/>
  <c r="DM170" i="46"/>
  <c r="DO171" i="46"/>
  <c r="DM171" i="46"/>
  <c r="DO172" i="46"/>
  <c r="DM172" i="46"/>
  <c r="DO173" i="46"/>
  <c r="DM173" i="46"/>
  <c r="DO174" i="46"/>
  <c r="DM174" i="46"/>
  <c r="DI192" i="46"/>
  <c r="DK192" i="46"/>
  <c r="DO186" i="46"/>
  <c r="DM186" i="46"/>
  <c r="DM187" i="46"/>
  <c r="DO188" i="46"/>
  <c r="DM188" i="46"/>
  <c r="DO189" i="46"/>
  <c r="DM189" i="46"/>
  <c r="DO190" i="46"/>
  <c r="DM190" i="46"/>
  <c r="DO191" i="46"/>
  <c r="DM191" i="46"/>
  <c r="DI205" i="46"/>
  <c r="DK205" i="46"/>
  <c r="DO196" i="46"/>
  <c r="DM196" i="46"/>
  <c r="DO197" i="46"/>
  <c r="DM197" i="46"/>
  <c r="DO198" i="46"/>
  <c r="DM198" i="46"/>
  <c r="DO199" i="46"/>
  <c r="DM199" i="46"/>
  <c r="DO200" i="46"/>
  <c r="DM200" i="46"/>
  <c r="DM201" i="46"/>
  <c r="DO202" i="46"/>
  <c r="DM202" i="46"/>
  <c r="DO203" i="46"/>
  <c r="DM203" i="46"/>
  <c r="DO204" i="46"/>
  <c r="DM204" i="46"/>
  <c r="AK196" i="22"/>
  <c r="AI205" i="22"/>
  <c r="AM196" i="22"/>
  <c r="KJ198" i="22"/>
  <c r="AM198" i="22"/>
  <c r="AK198" i="22"/>
  <c r="KJ197" i="22"/>
  <c r="AM197" i="22"/>
  <c r="AK197" i="22"/>
  <c r="AK204" i="22"/>
  <c r="AM204" i="22"/>
  <c r="KJ204" i="22"/>
  <c r="AK203" i="22"/>
  <c r="AM203" i="22"/>
  <c r="KJ203" i="22"/>
  <c r="AK202" i="22"/>
  <c r="AM202" i="22"/>
  <c r="KJ202" i="22"/>
  <c r="AK201" i="22"/>
  <c r="AM201" i="22"/>
  <c r="KJ201" i="22"/>
  <c r="AK200" i="22"/>
  <c r="AM200" i="22"/>
  <c r="KJ200" i="22"/>
  <c r="AK199" i="22"/>
  <c r="AM199" i="22"/>
  <c r="KJ199" i="22"/>
  <c r="AM76" i="22"/>
  <c r="AK76" i="22"/>
  <c r="AM172" i="22"/>
  <c r="AK172" i="22"/>
  <c r="AM171" i="22"/>
  <c r="AK171" i="22"/>
  <c r="AM166" i="22"/>
  <c r="AK166" i="22"/>
  <c r="AM163" i="22"/>
  <c r="AK163" i="22"/>
  <c r="AM161" i="22"/>
  <c r="AK161" i="22"/>
  <c r="AM159" i="22"/>
  <c r="AK159" i="22"/>
  <c r="AM156" i="22"/>
  <c r="AK156" i="22"/>
  <c r="AM151" i="22"/>
  <c r="AK151" i="22"/>
  <c r="AM150" i="22"/>
  <c r="AK150" i="22"/>
  <c r="AM149" i="22"/>
  <c r="AK149" i="22"/>
  <c r="AM145" i="22"/>
  <c r="AK145" i="22"/>
  <c r="AM141" i="22"/>
  <c r="AK141" i="22"/>
  <c r="AM140" i="22"/>
  <c r="AK140" i="22"/>
  <c r="AM139" i="22"/>
  <c r="AK139" i="22"/>
  <c r="AM134" i="22"/>
  <c r="AK134" i="22"/>
  <c r="AM130" i="22"/>
  <c r="AK130" i="22"/>
  <c r="AM128" i="22"/>
  <c r="AK128" i="22"/>
  <c r="AM126" i="22"/>
  <c r="AK126" i="22"/>
  <c r="AM123" i="22"/>
  <c r="AK123" i="22"/>
  <c r="AM118" i="22"/>
  <c r="AK118" i="22"/>
  <c r="AM117" i="22"/>
  <c r="AK117" i="22"/>
  <c r="AM116" i="22"/>
  <c r="AK116" i="22"/>
  <c r="AM112" i="22"/>
  <c r="AK112" i="22"/>
  <c r="AM104" i="22"/>
  <c r="AK104" i="22"/>
  <c r="AM103" i="22"/>
  <c r="AK103" i="22"/>
  <c r="AM102" i="22"/>
  <c r="AK102" i="22"/>
  <c r="AM97" i="22"/>
  <c r="AK97" i="22"/>
  <c r="AM94" i="22"/>
  <c r="AK94" i="22"/>
  <c r="AM92" i="22"/>
  <c r="AK92" i="22"/>
  <c r="AM89" i="22"/>
  <c r="AK89" i="22"/>
  <c r="AM83" i="22"/>
  <c r="AK83" i="22"/>
  <c r="KJ57" i="22"/>
  <c r="AM57" i="22"/>
  <c r="AK57" i="22"/>
  <c r="KJ56" i="22"/>
  <c r="AM56" i="22"/>
  <c r="AK56" i="22"/>
  <c r="KJ55" i="22"/>
  <c r="AM55" i="22"/>
  <c r="AK55" i="22"/>
  <c r="KJ54" i="22"/>
  <c r="AM54" i="22"/>
  <c r="AK54" i="22"/>
  <c r="KJ53" i="22"/>
  <c r="AM53" i="22"/>
  <c r="AK53" i="22"/>
  <c r="KJ61" i="22"/>
  <c r="AM61" i="22"/>
  <c r="AK61" i="22"/>
  <c r="KJ63" i="22"/>
  <c r="AM63" i="22"/>
  <c r="AK63" i="22"/>
  <c r="KJ64" i="22"/>
  <c r="AM64" i="22"/>
  <c r="AK64" i="22"/>
  <c r="AM74" i="22"/>
  <c r="AK74" i="22"/>
  <c r="AM73" i="22"/>
  <c r="AK73" i="22"/>
  <c r="AM86" i="22"/>
  <c r="AK86" i="22"/>
  <c r="AM88" i="22"/>
  <c r="AK88" i="22"/>
  <c r="AM90" i="22"/>
  <c r="AK90" i="22"/>
  <c r="AM106" i="22"/>
  <c r="AK106" i="22"/>
  <c r="AM107" i="22"/>
  <c r="AK107" i="22"/>
  <c r="AM108" i="22"/>
  <c r="AK108" i="22"/>
  <c r="AM110" i="22"/>
  <c r="AK110" i="22"/>
  <c r="AM133" i="22"/>
  <c r="AK133" i="22"/>
  <c r="AM173" i="22"/>
  <c r="AK173" i="22"/>
  <c r="AM174" i="22"/>
  <c r="AK174" i="22"/>
  <c r="KI68" i="22"/>
  <c r="AM14" i="22"/>
  <c r="AK14" i="22"/>
  <c r="AM15" i="22"/>
  <c r="AK15" i="22"/>
  <c r="AM16" i="22"/>
  <c r="AK16" i="22"/>
  <c r="AM17" i="22"/>
  <c r="AK17" i="22"/>
  <c r="AM18" i="22"/>
  <c r="AK18" i="22"/>
  <c r="AM19" i="22"/>
  <c r="AK19" i="22"/>
  <c r="KJ20" i="22"/>
  <c r="AM20" i="22"/>
  <c r="AK20" i="22"/>
  <c r="KJ21" i="22"/>
  <c r="AM21" i="22"/>
  <c r="AK21" i="22"/>
  <c r="KJ22" i="22"/>
  <c r="AM22" i="22"/>
  <c r="AK22" i="22"/>
  <c r="KJ23" i="22"/>
  <c r="AM23" i="22"/>
  <c r="AK23" i="22"/>
  <c r="KJ24" i="22"/>
  <c r="AM24" i="22"/>
  <c r="AK24" i="22"/>
  <c r="KJ25" i="22"/>
  <c r="AM25" i="22"/>
  <c r="AK25" i="22"/>
  <c r="KJ26" i="22"/>
  <c r="AM26" i="22"/>
  <c r="AK26" i="22"/>
  <c r="KJ27" i="22"/>
  <c r="AM27" i="22"/>
  <c r="AK27" i="22"/>
  <c r="KJ28" i="22"/>
  <c r="AM28" i="22"/>
  <c r="AK28" i="22"/>
  <c r="AM31" i="22"/>
  <c r="AK31" i="22"/>
  <c r="AM32" i="22"/>
  <c r="AK32" i="22"/>
  <c r="AM33" i="22"/>
  <c r="AK33" i="22"/>
  <c r="KJ36" i="22"/>
  <c r="AM36" i="22"/>
  <c r="AK36" i="22"/>
  <c r="KJ37" i="22"/>
  <c r="AM37" i="22"/>
  <c r="AK37" i="22"/>
  <c r="KJ38" i="22"/>
  <c r="AM38" i="22"/>
  <c r="AK38" i="22"/>
  <c r="KJ39" i="22"/>
  <c r="AM39" i="22"/>
  <c r="AK39" i="22"/>
  <c r="KJ40" i="22"/>
  <c r="AM40" i="22"/>
  <c r="AK40" i="22"/>
  <c r="KJ41" i="22"/>
  <c r="AM41" i="22"/>
  <c r="AK41" i="22"/>
  <c r="KJ42" i="22"/>
  <c r="AM42" i="22"/>
  <c r="AK42" i="22"/>
  <c r="KJ43" i="22"/>
  <c r="AM43" i="22"/>
  <c r="AK43" i="22"/>
  <c r="KJ44" i="22"/>
  <c r="AM44" i="22"/>
  <c r="AK44" i="22"/>
  <c r="KJ45" i="22"/>
  <c r="AM45" i="22"/>
  <c r="AK45" i="22"/>
  <c r="KJ46" i="22"/>
  <c r="AM46" i="22"/>
  <c r="AK46" i="22"/>
  <c r="KJ47" i="22"/>
  <c r="AM47" i="22"/>
  <c r="AK47" i="22"/>
  <c r="KJ48" i="22"/>
  <c r="AM48" i="22"/>
  <c r="AK48" i="22"/>
  <c r="KJ49" i="22"/>
  <c r="AM49" i="22"/>
  <c r="AK49" i="22"/>
  <c r="KJ50" i="22"/>
  <c r="AM50" i="22"/>
  <c r="AK50" i="22"/>
  <c r="KJ51" i="22"/>
  <c r="AM51" i="22"/>
  <c r="AK51" i="22"/>
  <c r="KJ52" i="22"/>
  <c r="AM52" i="22"/>
  <c r="AK52" i="22"/>
  <c r="KJ65" i="22"/>
  <c r="AM65" i="22"/>
  <c r="AK65" i="22"/>
  <c r="AM72" i="22"/>
  <c r="AI78" i="22"/>
  <c r="AK72" i="22"/>
  <c r="KJ60" i="22"/>
  <c r="AM60" i="22"/>
  <c r="AK60" i="22"/>
  <c r="AM82" i="22"/>
  <c r="AI175" i="22"/>
  <c r="AM10" i="22"/>
  <c r="AI68" i="22"/>
  <c r="AM91" i="22"/>
  <c r="AK91" i="22"/>
  <c r="AM99" i="22"/>
  <c r="AK99" i="22"/>
  <c r="AM111" i="22"/>
  <c r="AK111" i="22"/>
  <c r="AM119" i="22"/>
  <c r="AK119" i="22"/>
  <c r="AM127" i="22"/>
  <c r="AK127" i="22"/>
  <c r="AM136" i="22"/>
  <c r="AK136" i="22"/>
  <c r="AM144" i="22"/>
  <c r="AK144" i="22"/>
  <c r="AM152" i="22"/>
  <c r="AK152" i="22"/>
  <c r="AM160" i="22"/>
  <c r="AK160" i="22"/>
  <c r="AM168" i="22"/>
  <c r="AK168" i="22"/>
  <c r="AM75" i="22"/>
  <c r="AK75" i="22"/>
  <c r="AM93" i="22"/>
  <c r="AK93" i="22"/>
  <c r="AM101" i="22"/>
  <c r="AK101" i="22"/>
  <c r="AM113" i="22"/>
  <c r="AK113" i="22"/>
  <c r="AM121" i="22"/>
  <c r="AK121" i="22"/>
  <c r="AM129" i="22"/>
  <c r="AK129" i="22"/>
  <c r="AM138" i="22"/>
  <c r="AK138" i="22"/>
  <c r="AM146" i="22"/>
  <c r="AK146" i="22"/>
  <c r="AM154" i="22"/>
  <c r="AK154" i="22"/>
  <c r="AM162" i="22"/>
  <c r="AK162" i="22"/>
  <c r="AM170" i="22"/>
  <c r="AK170" i="22"/>
  <c r="AM95" i="22"/>
  <c r="AK95" i="22"/>
  <c r="AM105" i="22"/>
  <c r="AK105" i="22"/>
  <c r="AM120" i="22"/>
  <c r="AK120" i="22"/>
  <c r="AM131" i="22"/>
  <c r="AK131" i="22"/>
  <c r="AM142" i="22"/>
  <c r="AK142" i="22"/>
  <c r="AM153" i="22"/>
  <c r="AK153" i="22"/>
  <c r="AM164" i="22"/>
  <c r="AK164" i="22"/>
  <c r="AM96" i="22"/>
  <c r="AK96" i="22"/>
  <c r="AM109" i="22"/>
  <c r="AK109" i="22"/>
  <c r="AM122" i="22"/>
  <c r="AK122" i="22"/>
  <c r="AM132" i="22"/>
  <c r="AK132" i="22"/>
  <c r="AM143" i="22"/>
  <c r="AK143" i="22"/>
  <c r="AM155" i="22"/>
  <c r="AK155" i="22"/>
  <c r="AM165" i="22"/>
  <c r="AK165" i="22"/>
  <c r="AM85" i="22"/>
  <c r="AK85" i="22"/>
  <c r="AM98" i="22"/>
  <c r="AK98" i="22"/>
  <c r="AM114" i="22"/>
  <c r="AK114" i="22"/>
  <c r="AM124" i="22"/>
  <c r="AK124" i="22"/>
  <c r="AM135" i="22"/>
  <c r="AK135" i="22"/>
  <c r="AM147" i="22"/>
  <c r="AK147" i="22"/>
  <c r="AM157" i="22"/>
  <c r="AK157" i="22"/>
  <c r="AM167" i="22"/>
  <c r="AK167" i="22"/>
  <c r="AM87" i="22"/>
  <c r="AK87" i="22"/>
  <c r="AM100" i="22"/>
  <c r="AK100" i="22"/>
  <c r="AM115" i="22"/>
  <c r="AK115" i="22"/>
  <c r="AM125" i="22"/>
  <c r="AK125" i="22"/>
  <c r="AM137" i="22"/>
  <c r="AK137" i="22"/>
  <c r="AM148" i="22"/>
  <c r="AK148" i="22"/>
  <c r="AM158" i="22"/>
  <c r="AK158" i="22"/>
  <c r="AM169" i="22"/>
  <c r="AK169" i="22"/>
  <c r="AM62" i="22"/>
  <c r="AK62" i="22"/>
  <c r="DS12" i="36"/>
  <c r="DP12" i="36"/>
  <c r="DW14" i="36"/>
  <c r="DT14" i="36"/>
  <c r="DS13" i="36"/>
  <c r="DP13" i="36"/>
  <c r="DS11" i="36"/>
  <c r="DP11" i="36"/>
  <c r="EA61" i="36"/>
  <c r="DX61" i="36"/>
  <c r="EE62" i="36"/>
  <c r="EB62" i="36"/>
  <c r="EI60" i="36"/>
  <c r="EF60" i="36"/>
  <c r="EI52" i="36"/>
  <c r="EF52" i="36"/>
  <c r="EA53" i="36"/>
  <c r="DX53" i="36"/>
  <c r="EI43" i="36"/>
  <c r="EF43" i="36"/>
  <c r="EM44" i="36"/>
  <c r="EJ44" i="36"/>
  <c r="EE45" i="36"/>
  <c r="EB45" i="36"/>
  <c r="EB47" i="36"/>
  <c r="EJ74" i="36"/>
  <c r="EM74" i="36"/>
  <c r="EY70" i="36"/>
  <c r="EV70" i="36"/>
  <c r="DT69" i="36"/>
  <c r="DT76" i="36"/>
  <c r="DW69" i="36"/>
  <c r="EI68" i="36"/>
  <c r="EF68" i="36"/>
  <c r="EA73" i="36"/>
  <c r="DX73" i="36"/>
  <c r="EQ75" i="36"/>
  <c r="EN75" i="36"/>
  <c r="EE71" i="36"/>
  <c r="EB71" i="36"/>
  <c r="FK72" i="36"/>
  <c r="FH72" i="36"/>
  <c r="EY34" i="36"/>
  <c r="EV34" i="36"/>
  <c r="EQ36" i="36"/>
  <c r="EN36" i="36"/>
  <c r="EY35" i="36"/>
  <c r="EV35" i="36"/>
  <c r="EI33" i="36"/>
  <c r="EF33" i="36"/>
  <c r="EN26" i="36"/>
  <c r="EQ26" i="36"/>
  <c r="EM23" i="36"/>
  <c r="EJ23" i="36"/>
  <c r="EI22" i="36"/>
  <c r="EF22" i="36"/>
  <c r="EE24" i="36"/>
  <c r="EB24" i="36"/>
  <c r="EB25" i="36"/>
  <c r="EE25" i="36"/>
  <c r="AK175" i="22"/>
  <c r="KK68" i="22"/>
  <c r="AE207" i="22"/>
  <c r="AI182" i="22"/>
  <c r="KK179" i="22"/>
  <c r="AG182" i="22"/>
  <c r="AY181" i="22"/>
  <c r="AR181" i="22"/>
  <c r="AO181" i="22"/>
  <c r="AV174" i="22"/>
  <c r="KK175" i="22"/>
  <c r="KJ82" i="22"/>
  <c r="KJ21" i="36"/>
  <c r="KI21" i="36"/>
  <c r="KJ25" i="36"/>
  <c r="DP15" i="36"/>
  <c r="DT15" i="36"/>
  <c r="DX15" i="36"/>
  <c r="EB15" i="36"/>
  <c r="EF15" i="36"/>
  <c r="EJ15" i="36"/>
  <c r="EN15" i="36"/>
  <c r="ER15" i="36"/>
  <c r="EV15" i="36"/>
  <c r="AI192" i="22"/>
  <c r="AK179" i="22"/>
  <c r="EN37" i="36"/>
  <c r="EB197" i="22"/>
  <c r="EB198" i="22"/>
  <c r="AG192" i="22"/>
  <c r="AO191" i="22"/>
  <c r="AO190" i="22"/>
  <c r="KK192" i="22"/>
  <c r="AR82" i="22"/>
  <c r="AO82" i="22"/>
  <c r="AR84" i="22"/>
  <c r="AO84" i="22"/>
  <c r="AK68" i="22"/>
  <c r="AZ72" i="22"/>
  <c r="AZ73" i="22"/>
  <c r="AZ75" i="22"/>
  <c r="AZ76" i="22"/>
  <c r="AZ74" i="22"/>
  <c r="KQ13" i="22"/>
  <c r="KQ12" i="22"/>
  <c r="KQ11" i="22"/>
  <c r="AR13" i="22"/>
  <c r="AO13" i="22"/>
  <c r="AR12" i="22"/>
  <c r="AO12" i="22"/>
  <c r="AR11" i="22"/>
  <c r="AO11" i="22"/>
  <c r="AR10" i="22"/>
  <c r="AO10" i="22"/>
  <c r="P89" i="36"/>
  <c r="P91" i="36"/>
  <c r="X81" i="36"/>
  <c r="T87" i="36"/>
  <c r="L93" i="36"/>
  <c r="X95" i="36"/>
  <c r="T95" i="36"/>
  <c r="AJ17" i="36"/>
  <c r="AH17" i="36"/>
  <c r="KJ24" i="36"/>
  <c r="KJ23" i="36"/>
  <c r="KI23" i="36"/>
  <c r="KJ35" i="36"/>
  <c r="KI35" i="36"/>
  <c r="Z38" i="36"/>
  <c r="Z89" i="36"/>
  <c r="AB17" i="36"/>
  <c r="KJ17" i="36"/>
  <c r="B19" i="48"/>
  <c r="AB38" i="36"/>
  <c r="AF27" i="36"/>
  <c r="KJ27" i="36"/>
  <c r="AB28" i="36"/>
  <c r="AD28" i="36"/>
  <c r="KK78" i="22"/>
  <c r="KJ36" i="36"/>
  <c r="DL63" i="36"/>
  <c r="DX80" i="36"/>
  <c r="DL55" i="36"/>
  <c r="ER46" i="36"/>
  <c r="EV16" i="36"/>
  <c r="GJ82" i="36"/>
  <c r="GJ86" i="36"/>
  <c r="GN78" i="36"/>
  <c r="GR78" i="36"/>
  <c r="GJ83" i="36"/>
  <c r="GN83" i="36"/>
  <c r="GR83" i="36"/>
  <c r="GJ84" i="36"/>
  <c r="GJ85" i="36"/>
  <c r="EZ65" i="36"/>
  <c r="ER57" i="36"/>
  <c r="EV54" i="36"/>
  <c r="EZ49" i="36"/>
  <c r="EV40" i="36"/>
  <c r="ER30" i="36"/>
  <c r="FD19" i="36"/>
  <c r="EZ8" i="36"/>
  <c r="KJ63" i="36"/>
  <c r="AG78" i="22"/>
  <c r="GJ189" i="22"/>
  <c r="GN189" i="22"/>
  <c r="GR189" i="22"/>
  <c r="GV189" i="22"/>
  <c r="GZ189" i="22"/>
  <c r="HD189" i="22"/>
  <c r="HH189" i="22"/>
  <c r="HL189" i="22"/>
  <c r="HP189" i="22"/>
  <c r="HT189" i="22"/>
  <c r="HX189" i="22"/>
  <c r="IB189" i="22"/>
  <c r="AL87" i="36"/>
  <c r="IJ186" i="22"/>
  <c r="IN186" i="22"/>
  <c r="IR186" i="22"/>
  <c r="IV186" i="22"/>
  <c r="IZ186" i="22"/>
  <c r="JD186" i="22"/>
  <c r="JH186" i="22"/>
  <c r="JL186" i="22"/>
  <c r="JP186" i="22"/>
  <c r="AP86" i="36"/>
  <c r="AP85" i="36"/>
  <c r="AL47" i="36"/>
  <c r="AL76" i="36"/>
  <c r="AL63" i="36"/>
  <c r="AL55" i="36"/>
  <c r="JG27" i="36"/>
  <c r="JC54" i="36"/>
  <c r="JG54" i="36"/>
  <c r="JK54" i="36"/>
  <c r="JO54" i="36"/>
  <c r="JS54" i="36"/>
  <c r="JW54" i="36"/>
  <c r="KA54" i="36"/>
  <c r="KE54" i="36"/>
  <c r="AP83" i="36"/>
  <c r="JK84" i="36"/>
  <c r="JO84" i="36"/>
  <c r="JS84" i="36"/>
  <c r="JW84" i="36"/>
  <c r="KA84" i="36"/>
  <c r="KE84" i="36"/>
  <c r="AT84" i="36"/>
  <c r="AX46" i="36"/>
  <c r="AX37" i="36"/>
  <c r="AP54" i="36"/>
  <c r="IF188" i="22"/>
  <c r="IF187" i="22"/>
  <c r="Y209" i="22"/>
  <c r="Y211" i="22"/>
  <c r="AP50" i="35"/>
  <c r="AP49" i="35"/>
  <c r="AP48" i="35"/>
  <c r="AP47" i="35"/>
  <c r="AP46" i="35"/>
  <c r="AT46" i="35"/>
  <c r="AX46" i="35"/>
  <c r="BF46" i="35"/>
  <c r="BB46" i="35"/>
  <c r="AP32" i="35"/>
  <c r="AP31" i="35"/>
  <c r="AP30" i="35"/>
  <c r="AP29" i="35"/>
  <c r="AP28" i="35"/>
  <c r="AT28" i="35"/>
  <c r="AX28" i="35"/>
  <c r="BF28" i="35"/>
  <c r="BJ28" i="35"/>
  <c r="BB28" i="35"/>
  <c r="AP23" i="35"/>
  <c r="AP22" i="35"/>
  <c r="AP21" i="35"/>
  <c r="AP20" i="35"/>
  <c r="AP19" i="35"/>
  <c r="AT19" i="35"/>
  <c r="AX19" i="35"/>
  <c r="BF19" i="35"/>
  <c r="BB19" i="35"/>
  <c r="AP14" i="35"/>
  <c r="AP37" i="35"/>
  <c r="AT37" i="35"/>
  <c r="AX37" i="35"/>
  <c r="BF37" i="35"/>
  <c r="BB37" i="35"/>
  <c r="AP38" i="35"/>
  <c r="AP39" i="35"/>
  <c r="AP40" i="35"/>
  <c r="AP41" i="35"/>
  <c r="AP51" i="35"/>
  <c r="AR46" i="35"/>
  <c r="AP42" i="35"/>
  <c r="AR37" i="35"/>
  <c r="AP33" i="35"/>
  <c r="AR28" i="35"/>
  <c r="AP24" i="35"/>
  <c r="AR19" i="35"/>
  <c r="AT14" i="35"/>
  <c r="AR14" i="35"/>
  <c r="AT13" i="35"/>
  <c r="AR13" i="35"/>
  <c r="AT12" i="35"/>
  <c r="AR12" i="35"/>
  <c r="AT11" i="35"/>
  <c r="AR11" i="35"/>
  <c r="AP15" i="35"/>
  <c r="AP54" i="35"/>
  <c r="AT10" i="35"/>
  <c r="AR10" i="35"/>
  <c r="AR15" i="35"/>
  <c r="AB58" i="35"/>
  <c r="AJ15" i="35"/>
  <c r="AL15" i="35"/>
  <c r="AN10" i="35"/>
  <c r="AF54" i="35"/>
  <c r="AF56" i="35"/>
  <c r="HK10" i="35"/>
  <c r="AN11" i="35"/>
  <c r="BD11" i="35"/>
  <c r="HK11" i="35"/>
  <c r="AN12" i="35"/>
  <c r="BD12" i="35"/>
  <c r="HK12" i="35"/>
  <c r="AN13" i="35"/>
  <c r="BD13" i="35"/>
  <c r="HK13" i="35"/>
  <c r="AN14" i="35"/>
  <c r="BD14" i="35"/>
  <c r="HK14" i="35"/>
  <c r="AJ24" i="35"/>
  <c r="AL24" i="35"/>
  <c r="AN19" i="35"/>
  <c r="HK19" i="35"/>
  <c r="AN20" i="35"/>
  <c r="BD20" i="35"/>
  <c r="HK20" i="35"/>
  <c r="AN21" i="35"/>
  <c r="BD21" i="35"/>
  <c r="HK21" i="35"/>
  <c r="AN22" i="35"/>
  <c r="BD22" i="35"/>
  <c r="HK22" i="35"/>
  <c r="AN23" i="35"/>
  <c r="BD23" i="35"/>
  <c r="HK23" i="35"/>
  <c r="AJ33" i="35"/>
  <c r="AL33" i="35"/>
  <c r="AN28" i="35"/>
  <c r="HK28" i="35"/>
  <c r="AN29" i="35"/>
  <c r="BD29" i="35"/>
  <c r="HK29" i="35"/>
  <c r="AN30" i="35"/>
  <c r="BD30" i="35"/>
  <c r="HK30" i="35"/>
  <c r="AN31" i="35"/>
  <c r="BD31" i="35"/>
  <c r="HK31" i="35"/>
  <c r="AN32" i="35"/>
  <c r="BD32" i="35"/>
  <c r="HK32" i="35"/>
  <c r="AJ42" i="35"/>
  <c r="AL42" i="35"/>
  <c r="AN37" i="35"/>
  <c r="HK37" i="35"/>
  <c r="AN38" i="35"/>
  <c r="BD38" i="35"/>
  <c r="HK38" i="35"/>
  <c r="AN39" i="35"/>
  <c r="BD39" i="35"/>
  <c r="HK39" i="35"/>
  <c r="AN40" i="35"/>
  <c r="BD40" i="35"/>
  <c r="HK40" i="35"/>
  <c r="AN41" i="35"/>
  <c r="BD41" i="35"/>
  <c r="HK41" i="35"/>
  <c r="AJ51" i="35"/>
  <c r="AL51" i="35"/>
  <c r="AN46" i="35"/>
  <c r="HK46" i="35"/>
  <c r="AN47" i="35"/>
  <c r="BD47" i="35"/>
  <c r="HK47" i="35"/>
  <c r="AN48" i="35"/>
  <c r="BD48" i="35"/>
  <c r="HK48" i="35"/>
  <c r="AN49" i="35"/>
  <c r="BD49" i="35"/>
  <c r="HK49" i="35"/>
  <c r="AN50" i="35"/>
  <c r="BD50" i="35"/>
  <c r="HK50" i="35"/>
  <c r="AK189" i="22"/>
  <c r="AM180" i="22"/>
  <c r="AK180" i="22"/>
  <c r="AM179" i="22"/>
  <c r="AT17" i="26"/>
  <c r="AQ23" i="26"/>
  <c r="AQ27" i="26"/>
  <c r="AN100" i="26"/>
  <c r="AT15" i="26"/>
  <c r="AT19" i="26"/>
  <c r="AU17" i="26"/>
  <c r="AW17" i="26"/>
  <c r="AX17" i="26"/>
  <c r="AF109" i="26"/>
  <c r="AF167" i="26"/>
  <c r="AU21" i="26"/>
  <c r="AT21" i="26"/>
  <c r="AQ25" i="26"/>
  <c r="AU16" i="26"/>
  <c r="AT16" i="26"/>
  <c r="BK22" i="26"/>
  <c r="BI22" i="26"/>
  <c r="BJ22" i="26"/>
  <c r="AY15" i="26"/>
  <c r="AW15" i="26"/>
  <c r="AX15" i="26"/>
  <c r="AU14" i="26"/>
  <c r="AT14" i="26"/>
  <c r="AY19" i="26"/>
  <c r="AW19" i="26"/>
  <c r="AX19" i="26"/>
  <c r="AT20" i="26"/>
  <c r="AQ24" i="26"/>
  <c r="AU20" i="26"/>
  <c r="AT18" i="26"/>
  <c r="AU18" i="26"/>
  <c r="AY17" i="26"/>
  <c r="AT13" i="26"/>
  <c r="AU13" i="26"/>
  <c r="AH138" i="26"/>
  <c r="AS135" i="26"/>
  <c r="AH146" i="26"/>
  <c r="AL146" i="26"/>
  <c r="AH129" i="26"/>
  <c r="AL122" i="26"/>
  <c r="AJ122" i="26"/>
  <c r="AJ129" i="26"/>
  <c r="AH109" i="26"/>
  <c r="AL104" i="26"/>
  <c r="AD167" i="26"/>
  <c r="AL106" i="26"/>
  <c r="AJ106" i="26"/>
  <c r="AB167" i="26"/>
  <c r="AL107" i="26"/>
  <c r="AJ107" i="26"/>
  <c r="AS105" i="26"/>
  <c r="AT105" i="26"/>
  <c r="AS87" i="26"/>
  <c r="AU88" i="26"/>
  <c r="AT88" i="26"/>
  <c r="AU89" i="26"/>
  <c r="AT89" i="26"/>
  <c r="AU90" i="26"/>
  <c r="AT90" i="26"/>
  <c r="AU91" i="26"/>
  <c r="AT91" i="26"/>
  <c r="AU92" i="26"/>
  <c r="AT92" i="26"/>
  <c r="AU93" i="26"/>
  <c r="AT93" i="26"/>
  <c r="AU94" i="26"/>
  <c r="AT94" i="26"/>
  <c r="AU95" i="26"/>
  <c r="AT95" i="26"/>
  <c r="AU96" i="26"/>
  <c r="AT96" i="26"/>
  <c r="AU97" i="26"/>
  <c r="AT97" i="26"/>
  <c r="AU98" i="26"/>
  <c r="AT98" i="26"/>
  <c r="BK99" i="26"/>
  <c r="BI99" i="26"/>
  <c r="BJ99" i="26"/>
  <c r="AQ118" i="26"/>
  <c r="AN118" i="26"/>
  <c r="AS114" i="26"/>
  <c r="AT115" i="26"/>
  <c r="AS58" i="26"/>
  <c r="AL70" i="26"/>
  <c r="AL75" i="26"/>
  <c r="AH75" i="26"/>
  <c r="IF179" i="22"/>
  <c r="AC207" i="22"/>
  <c r="AB33" i="26"/>
  <c r="AD78" i="26"/>
  <c r="AY11" i="26"/>
  <c r="AW11" i="26"/>
  <c r="AX11" i="26"/>
  <c r="AS10" i="26"/>
  <c r="AU10" i="26"/>
  <c r="AF67" i="26"/>
  <c r="AH67" i="26"/>
  <c r="AL62" i="26"/>
  <c r="AL63" i="26"/>
  <c r="AN63" i="26"/>
  <c r="AJ63" i="26"/>
  <c r="AL64" i="26"/>
  <c r="AN64" i="26"/>
  <c r="AJ64" i="26"/>
  <c r="AL58" i="26"/>
  <c r="AF47" i="26"/>
  <c r="AH47" i="26"/>
  <c r="AL43" i="26"/>
  <c r="AJ43" i="26"/>
  <c r="AL44" i="26"/>
  <c r="AJ44" i="26"/>
  <c r="AH38" i="26"/>
  <c r="AL33" i="26"/>
  <c r="AL34" i="26"/>
  <c r="AL35" i="26"/>
  <c r="AJ35" i="26"/>
  <c r="AL36" i="26"/>
  <c r="AJ36" i="26"/>
  <c r="AN12" i="26"/>
  <c r="AS12" i="26"/>
  <c r="AN11" i="26"/>
  <c r="AS11" i="26"/>
  <c r="AJ29" i="26"/>
  <c r="AL29" i="26"/>
  <c r="AN10" i="26"/>
  <c r="AF58" i="26"/>
  <c r="AO188" i="22"/>
  <c r="AO187" i="22"/>
  <c r="AO186" i="22"/>
  <c r="EB1" i="46"/>
  <c r="DW180" i="46"/>
  <c r="DY180" i="46"/>
  <c r="DW187" i="46"/>
  <c r="DW201" i="46"/>
  <c r="DW179" i="46"/>
  <c r="DU179" i="46"/>
  <c r="DU182" i="46"/>
  <c r="DS182" i="46"/>
  <c r="B26" i="1"/>
  <c r="B24" i="48"/>
  <c r="DS204" i="46"/>
  <c r="DQ204" i="46"/>
  <c r="DS203" i="46"/>
  <c r="DQ203" i="46"/>
  <c r="DS202" i="46"/>
  <c r="DQ202" i="46"/>
  <c r="DQ201" i="46"/>
  <c r="DS200" i="46"/>
  <c r="DQ200" i="46"/>
  <c r="DS199" i="46"/>
  <c r="DQ199" i="46"/>
  <c r="DS198" i="46"/>
  <c r="DQ198" i="46"/>
  <c r="DS197" i="46"/>
  <c r="DQ197" i="46"/>
  <c r="DM205" i="46"/>
  <c r="DO205" i="46"/>
  <c r="DS196" i="46"/>
  <c r="DQ196" i="46"/>
  <c r="DS191" i="46"/>
  <c r="DQ191" i="46"/>
  <c r="DS190" i="46"/>
  <c r="DQ190" i="46"/>
  <c r="DS189" i="46"/>
  <c r="DQ189" i="46"/>
  <c r="DS188" i="46"/>
  <c r="DQ188" i="46"/>
  <c r="DQ187" i="46"/>
  <c r="DM192" i="46"/>
  <c r="DO192" i="46"/>
  <c r="DS186" i="46"/>
  <c r="DQ186" i="46"/>
  <c r="DS174" i="46"/>
  <c r="DQ174" i="46"/>
  <c r="DS173" i="46"/>
  <c r="DQ173" i="46"/>
  <c r="DS172" i="46"/>
  <c r="DQ172" i="46"/>
  <c r="DS171" i="46"/>
  <c r="DQ171" i="46"/>
  <c r="DS170" i="46"/>
  <c r="DQ170" i="46"/>
  <c r="DS169" i="46"/>
  <c r="DQ169" i="46"/>
  <c r="DS168" i="46"/>
  <c r="DQ168" i="46"/>
  <c r="DS167" i="46"/>
  <c r="DQ167" i="46"/>
  <c r="DS166" i="46"/>
  <c r="DQ166" i="46"/>
  <c r="DS165" i="46"/>
  <c r="DQ165" i="46"/>
  <c r="DS164" i="46"/>
  <c r="DQ164" i="46"/>
  <c r="DS163" i="46"/>
  <c r="DQ163" i="46"/>
  <c r="DS162" i="46"/>
  <c r="DQ162" i="46"/>
  <c r="DS161" i="46"/>
  <c r="DQ161" i="46"/>
  <c r="DS160" i="46"/>
  <c r="DQ160" i="46"/>
  <c r="DS159" i="46"/>
  <c r="DQ159" i="46"/>
  <c r="DS158" i="46"/>
  <c r="DQ158" i="46"/>
  <c r="DS157" i="46"/>
  <c r="DQ157" i="46"/>
  <c r="DS156" i="46"/>
  <c r="DQ156" i="46"/>
  <c r="DS155" i="46"/>
  <c r="DQ155" i="46"/>
  <c r="DS154" i="46"/>
  <c r="DQ154" i="46"/>
  <c r="DS153" i="46"/>
  <c r="DQ153" i="46"/>
  <c r="DS152" i="46"/>
  <c r="DQ152" i="46"/>
  <c r="DS151" i="46"/>
  <c r="DQ151" i="46"/>
  <c r="DS150" i="46"/>
  <c r="DQ150" i="46"/>
  <c r="DS149" i="46"/>
  <c r="DQ149" i="46"/>
  <c r="DS148" i="46"/>
  <c r="DQ148" i="46"/>
  <c r="DS147" i="46"/>
  <c r="DQ147" i="46"/>
  <c r="DS146" i="46"/>
  <c r="DQ146" i="46"/>
  <c r="DS145" i="46"/>
  <c r="DQ145" i="46"/>
  <c r="DS144" i="46"/>
  <c r="DQ144" i="46"/>
  <c r="DS143" i="46"/>
  <c r="DQ143" i="46"/>
  <c r="DS142" i="46"/>
  <c r="DQ142" i="46"/>
  <c r="DS141" i="46"/>
  <c r="DQ141" i="46"/>
  <c r="DS140" i="46"/>
  <c r="DQ140" i="46"/>
  <c r="DS139" i="46"/>
  <c r="DQ139" i="46"/>
  <c r="DS138" i="46"/>
  <c r="DQ138" i="46"/>
  <c r="DS137" i="46"/>
  <c r="DQ137" i="46"/>
  <c r="DS136" i="46"/>
  <c r="DQ136" i="46"/>
  <c r="DS135" i="46"/>
  <c r="DQ135" i="46"/>
  <c r="DS134" i="46"/>
  <c r="DQ134" i="46"/>
  <c r="DS133" i="46"/>
  <c r="DQ133" i="46"/>
  <c r="DW132" i="46"/>
  <c r="DU132" i="46"/>
  <c r="KQ132" i="46"/>
  <c r="DS131" i="46"/>
  <c r="DQ131" i="46"/>
  <c r="DS130" i="46"/>
  <c r="DQ130" i="46"/>
  <c r="DS129" i="46"/>
  <c r="DQ129" i="46"/>
  <c r="DS128" i="46"/>
  <c r="DQ128" i="46"/>
  <c r="DS127" i="46"/>
  <c r="DQ127" i="46"/>
  <c r="DS126" i="46"/>
  <c r="DQ126" i="46"/>
  <c r="DS125" i="46"/>
  <c r="DQ125" i="46"/>
  <c r="DS124" i="46"/>
  <c r="DQ124" i="46"/>
  <c r="DS123" i="46"/>
  <c r="DQ123" i="46"/>
  <c r="DS122" i="46"/>
  <c r="DQ122" i="46"/>
  <c r="DS121" i="46"/>
  <c r="DQ121" i="46"/>
  <c r="DS120" i="46"/>
  <c r="DQ120" i="46"/>
  <c r="DS119" i="46"/>
  <c r="DQ119" i="46"/>
  <c r="DS118" i="46"/>
  <c r="DQ118" i="46"/>
  <c r="DS117" i="46"/>
  <c r="DQ117" i="46"/>
  <c r="DS116" i="46"/>
  <c r="DQ116" i="46"/>
  <c r="DS115" i="46"/>
  <c r="DQ115" i="46"/>
  <c r="DS114" i="46"/>
  <c r="DQ114" i="46"/>
  <c r="DS113" i="46"/>
  <c r="DQ113" i="46"/>
  <c r="DS112" i="46"/>
  <c r="DQ112" i="46"/>
  <c r="DS111" i="46"/>
  <c r="DQ111" i="46"/>
  <c r="DS110" i="46"/>
  <c r="DQ110" i="46"/>
  <c r="DW109" i="46"/>
  <c r="DU109" i="46"/>
  <c r="KQ109" i="46"/>
  <c r="DS108" i="46"/>
  <c r="DQ108" i="46"/>
  <c r="DS107" i="46"/>
  <c r="DQ107" i="46"/>
  <c r="DS106" i="46"/>
  <c r="DQ106" i="46"/>
  <c r="DW105" i="46"/>
  <c r="DU105" i="46"/>
  <c r="KQ105" i="46"/>
  <c r="DS104" i="46"/>
  <c r="DQ104" i="46"/>
  <c r="DS103" i="46"/>
  <c r="DQ103" i="46"/>
  <c r="DS102" i="46"/>
  <c r="DQ102" i="46"/>
  <c r="DS101" i="46"/>
  <c r="DQ101" i="46"/>
  <c r="DS100" i="46"/>
  <c r="DQ100" i="46"/>
  <c r="DS99" i="46"/>
  <c r="DQ99" i="46"/>
  <c r="DS98" i="46"/>
  <c r="DQ98" i="46"/>
  <c r="DS97" i="46"/>
  <c r="DQ97" i="46"/>
  <c r="DS96" i="46"/>
  <c r="DQ96" i="46"/>
  <c r="DS95" i="46"/>
  <c r="DQ95" i="46"/>
  <c r="DS94" i="46"/>
  <c r="DQ94" i="46"/>
  <c r="DS93" i="46"/>
  <c r="DQ93" i="46"/>
  <c r="DS92" i="46"/>
  <c r="DQ92" i="46"/>
  <c r="DS91" i="46"/>
  <c r="DQ91" i="46"/>
  <c r="DS90" i="46"/>
  <c r="DQ90" i="46"/>
  <c r="DW89" i="46"/>
  <c r="DU89" i="46"/>
  <c r="KQ89" i="46"/>
  <c r="DS88" i="46"/>
  <c r="DQ88" i="46"/>
  <c r="DS87" i="46"/>
  <c r="DQ87" i="46"/>
  <c r="DS86" i="46"/>
  <c r="DQ86" i="46"/>
  <c r="DW85" i="46"/>
  <c r="DU85" i="46"/>
  <c r="KQ85" i="46"/>
  <c r="DS84" i="46"/>
  <c r="DQ84" i="46"/>
  <c r="DW83" i="46"/>
  <c r="DU83" i="46"/>
  <c r="KQ83" i="46"/>
  <c r="DM175" i="46"/>
  <c r="DO175" i="46"/>
  <c r="DS82" i="46"/>
  <c r="DQ82" i="46"/>
  <c r="DS76" i="46"/>
  <c r="DQ76" i="46"/>
  <c r="DS75" i="46"/>
  <c r="DQ75" i="46"/>
  <c r="DS74" i="46"/>
  <c r="DQ74" i="46"/>
  <c r="DS73" i="46"/>
  <c r="DQ73" i="46"/>
  <c r="DM78" i="46"/>
  <c r="DO78" i="46"/>
  <c r="DS72" i="46"/>
  <c r="DQ72" i="46"/>
  <c r="DS65" i="46"/>
  <c r="DQ65" i="46"/>
  <c r="DS64" i="46"/>
  <c r="DQ64" i="46"/>
  <c r="DS63" i="46"/>
  <c r="DQ63" i="46"/>
  <c r="DS62" i="46"/>
  <c r="DQ62" i="46"/>
  <c r="DS61" i="46"/>
  <c r="DQ61" i="46"/>
  <c r="DS60" i="46"/>
  <c r="DQ60" i="46"/>
  <c r="DS57" i="46"/>
  <c r="DQ57" i="46"/>
  <c r="DS56" i="46"/>
  <c r="DQ56" i="46"/>
  <c r="DS55" i="46"/>
  <c r="DQ55" i="46"/>
  <c r="DS54" i="46"/>
  <c r="DQ54" i="46"/>
  <c r="DS53" i="46"/>
  <c r="DQ53" i="46"/>
  <c r="DS52" i="46"/>
  <c r="DQ52" i="46"/>
  <c r="DS51" i="46"/>
  <c r="DQ51" i="46"/>
  <c r="DS50" i="46"/>
  <c r="DQ50" i="46"/>
  <c r="DS49" i="46"/>
  <c r="DQ49" i="46"/>
  <c r="DS48" i="46"/>
  <c r="DQ48" i="46"/>
  <c r="DS47" i="46"/>
  <c r="DQ47" i="46"/>
  <c r="DS46" i="46"/>
  <c r="DQ46" i="46"/>
  <c r="DS45" i="46"/>
  <c r="DQ45" i="46"/>
  <c r="DS44" i="46"/>
  <c r="DQ44" i="46"/>
  <c r="DS43" i="46"/>
  <c r="DQ43" i="46"/>
  <c r="DS42" i="46"/>
  <c r="DQ42" i="46"/>
  <c r="DS41" i="46"/>
  <c r="DQ41" i="46"/>
  <c r="DS40" i="46"/>
  <c r="DQ40" i="46"/>
  <c r="DS39" i="46"/>
  <c r="DQ39" i="46"/>
  <c r="DS38" i="46"/>
  <c r="DQ38" i="46"/>
  <c r="DS37" i="46"/>
  <c r="DQ37" i="46"/>
  <c r="DS36" i="46"/>
  <c r="DQ36" i="46"/>
  <c r="DS33" i="46"/>
  <c r="DQ33" i="46"/>
  <c r="DS32" i="46"/>
  <c r="DQ32" i="46"/>
  <c r="DS31" i="46"/>
  <c r="DQ31" i="46"/>
  <c r="DS28" i="46"/>
  <c r="DQ28" i="46"/>
  <c r="DS27" i="46"/>
  <c r="DQ27" i="46"/>
  <c r="DS26" i="46"/>
  <c r="DQ26" i="46"/>
  <c r="DS25" i="46"/>
  <c r="DQ25" i="46"/>
  <c r="DS24" i="46"/>
  <c r="DQ24" i="46"/>
  <c r="DS23" i="46"/>
  <c r="DQ23" i="46"/>
  <c r="DS22" i="46"/>
  <c r="DQ22" i="46"/>
  <c r="DS21" i="46"/>
  <c r="DQ21" i="46"/>
  <c r="DS20" i="46"/>
  <c r="DQ20" i="46"/>
  <c r="DS19" i="46"/>
  <c r="DQ19" i="46"/>
  <c r="DS18" i="46"/>
  <c r="DQ18" i="46"/>
  <c r="DS17" i="46"/>
  <c r="DQ17" i="46"/>
  <c r="DS16" i="46"/>
  <c r="DQ16" i="46"/>
  <c r="DS15" i="46"/>
  <c r="DQ15" i="46"/>
  <c r="DS14" i="46"/>
  <c r="DQ14" i="46"/>
  <c r="DS13" i="46"/>
  <c r="DQ13" i="46"/>
  <c r="DS12" i="46"/>
  <c r="DQ12" i="46"/>
  <c r="DS11" i="46"/>
  <c r="DQ11" i="46"/>
  <c r="DE211" i="46"/>
  <c r="DM68" i="46"/>
  <c r="DO68" i="46"/>
  <c r="DO207" i="46"/>
  <c r="DS10" i="46"/>
  <c r="DQ10" i="46"/>
  <c r="DK207" i="46"/>
  <c r="DI207" i="46"/>
  <c r="DI209" i="46"/>
  <c r="KS180" i="46"/>
  <c r="EE181" i="46"/>
  <c r="EC181" i="46"/>
  <c r="AQ62" i="22"/>
  <c r="AO62" i="22"/>
  <c r="AQ169" i="22"/>
  <c r="AO169" i="22"/>
  <c r="AQ158" i="22"/>
  <c r="AO158" i="22"/>
  <c r="AQ148" i="22"/>
  <c r="AO148" i="22"/>
  <c r="AQ137" i="22"/>
  <c r="AO137" i="22"/>
  <c r="AQ125" i="22"/>
  <c r="AO125" i="22"/>
  <c r="AQ115" i="22"/>
  <c r="AO115" i="22"/>
  <c r="AQ100" i="22"/>
  <c r="AO100" i="22"/>
  <c r="AQ87" i="22"/>
  <c r="AO87" i="22"/>
  <c r="AQ167" i="22"/>
  <c r="AO167" i="22"/>
  <c r="AQ157" i="22"/>
  <c r="AO157" i="22"/>
  <c r="AQ147" i="22"/>
  <c r="AO147" i="22"/>
  <c r="AQ135" i="22"/>
  <c r="AO135" i="22"/>
  <c r="AQ124" i="22"/>
  <c r="AO124" i="22"/>
  <c r="AQ114" i="22"/>
  <c r="AO114" i="22"/>
  <c r="AQ98" i="22"/>
  <c r="AO98" i="22"/>
  <c r="AQ85" i="22"/>
  <c r="AO85" i="22"/>
  <c r="AQ165" i="22"/>
  <c r="AO165" i="22"/>
  <c r="AQ155" i="22"/>
  <c r="AO155" i="22"/>
  <c r="AQ143" i="22"/>
  <c r="AO143" i="22"/>
  <c r="AQ132" i="22"/>
  <c r="AO132" i="22"/>
  <c r="AQ122" i="22"/>
  <c r="AO122" i="22"/>
  <c r="AQ109" i="22"/>
  <c r="AO109" i="22"/>
  <c r="AQ96" i="22"/>
  <c r="AO96" i="22"/>
  <c r="AQ164" i="22"/>
  <c r="AO164" i="22"/>
  <c r="AQ153" i="22"/>
  <c r="AO153" i="22"/>
  <c r="AQ142" i="22"/>
  <c r="AO142" i="22"/>
  <c r="AQ131" i="22"/>
  <c r="AO131" i="22"/>
  <c r="AQ120" i="22"/>
  <c r="AO120" i="22"/>
  <c r="AQ105" i="22"/>
  <c r="AO105" i="22"/>
  <c r="AQ95" i="22"/>
  <c r="AO95" i="22"/>
  <c r="AQ170" i="22"/>
  <c r="AO170" i="22"/>
  <c r="AQ162" i="22"/>
  <c r="AO162" i="22"/>
  <c r="AQ154" i="22"/>
  <c r="AO154" i="22"/>
  <c r="AQ146" i="22"/>
  <c r="AO146" i="22"/>
  <c r="AQ138" i="22"/>
  <c r="AO138" i="22"/>
  <c r="AQ129" i="22"/>
  <c r="AO129" i="22"/>
  <c r="AQ121" i="22"/>
  <c r="AO121" i="22"/>
  <c r="AQ113" i="22"/>
  <c r="AO113" i="22"/>
  <c r="AQ101" i="22"/>
  <c r="AO101" i="22"/>
  <c r="AQ93" i="22"/>
  <c r="AO93" i="22"/>
  <c r="AQ75" i="22"/>
  <c r="AO75" i="22"/>
  <c r="AQ168" i="22"/>
  <c r="AO168" i="22"/>
  <c r="AQ160" i="22"/>
  <c r="AO160" i="22"/>
  <c r="AQ152" i="22"/>
  <c r="AO152" i="22"/>
  <c r="AQ144" i="22"/>
  <c r="AO144" i="22"/>
  <c r="AQ136" i="22"/>
  <c r="AO136" i="22"/>
  <c r="AQ127" i="22"/>
  <c r="AO127" i="22"/>
  <c r="AQ119" i="22"/>
  <c r="AO119" i="22"/>
  <c r="AQ111" i="22"/>
  <c r="AO111" i="22"/>
  <c r="AQ99" i="22"/>
  <c r="AO99" i="22"/>
  <c r="AQ91" i="22"/>
  <c r="AO91" i="22"/>
  <c r="AQ10" i="22"/>
  <c r="AM68" i="22"/>
  <c r="AQ82" i="22"/>
  <c r="AM175" i="22"/>
  <c r="AQ60" i="22"/>
  <c r="AO60" i="22"/>
  <c r="AQ72" i="22"/>
  <c r="AM78" i="22"/>
  <c r="AO72" i="22"/>
  <c r="AQ65" i="22"/>
  <c r="AO65" i="22"/>
  <c r="AQ52" i="22"/>
  <c r="AO52" i="22"/>
  <c r="AQ51" i="22"/>
  <c r="AO51" i="22"/>
  <c r="AQ50" i="22"/>
  <c r="AO50" i="22"/>
  <c r="AQ49" i="22"/>
  <c r="AO49" i="22"/>
  <c r="AQ48" i="22"/>
  <c r="AO48" i="22"/>
  <c r="AQ47" i="22"/>
  <c r="AO47" i="22"/>
  <c r="AQ46" i="22"/>
  <c r="AO46" i="22"/>
  <c r="AQ45" i="22"/>
  <c r="AO45" i="22"/>
  <c r="AQ44" i="22"/>
  <c r="AO44" i="22"/>
  <c r="AQ43" i="22"/>
  <c r="AO43" i="22"/>
  <c r="AQ42" i="22"/>
  <c r="AO42" i="22"/>
  <c r="AQ41" i="22"/>
  <c r="AO41" i="22"/>
  <c r="AQ40" i="22"/>
  <c r="AO40" i="22"/>
  <c r="AQ39" i="22"/>
  <c r="AO39" i="22"/>
  <c r="AQ38" i="22"/>
  <c r="AO38" i="22"/>
  <c r="AQ37" i="22"/>
  <c r="AO37" i="22"/>
  <c r="AQ36" i="22"/>
  <c r="AO36" i="22"/>
  <c r="AQ33" i="22"/>
  <c r="AO33" i="22"/>
  <c r="AQ32" i="22"/>
  <c r="AO32" i="22"/>
  <c r="AQ31" i="22"/>
  <c r="AO31" i="22"/>
  <c r="AQ28" i="22"/>
  <c r="AO28" i="22"/>
  <c r="AQ27" i="22"/>
  <c r="AO27" i="22"/>
  <c r="AQ26" i="22"/>
  <c r="AO26" i="22"/>
  <c r="AQ25" i="22"/>
  <c r="AO25" i="22"/>
  <c r="AQ24" i="22"/>
  <c r="AO24" i="22"/>
  <c r="AQ23" i="22"/>
  <c r="AO23" i="22"/>
  <c r="AQ22" i="22"/>
  <c r="AO22" i="22"/>
  <c r="AQ21" i="22"/>
  <c r="AO21" i="22"/>
  <c r="AQ20" i="22"/>
  <c r="AO20" i="22"/>
  <c r="AQ19" i="22"/>
  <c r="AO19" i="22"/>
  <c r="AQ18" i="22"/>
  <c r="AO18" i="22"/>
  <c r="AQ17" i="22"/>
  <c r="AO17" i="22"/>
  <c r="AQ16" i="22"/>
  <c r="AO16" i="22"/>
  <c r="AQ15" i="22"/>
  <c r="AO15" i="22"/>
  <c r="AQ14" i="22"/>
  <c r="AO14" i="22"/>
  <c r="AQ174" i="22"/>
  <c r="AO174" i="22"/>
  <c r="AQ173" i="22"/>
  <c r="AO173" i="22"/>
  <c r="AQ133" i="22"/>
  <c r="AO133" i="22"/>
  <c r="AQ110" i="22"/>
  <c r="AO110" i="22"/>
  <c r="AQ108" i="22"/>
  <c r="AO108" i="22"/>
  <c r="AQ107" i="22"/>
  <c r="AO107" i="22"/>
  <c r="AQ106" i="22"/>
  <c r="AO106" i="22"/>
  <c r="AQ90" i="22"/>
  <c r="AO90" i="22"/>
  <c r="AQ88" i="22"/>
  <c r="AO88" i="22"/>
  <c r="AQ86" i="22"/>
  <c r="AO86" i="22"/>
  <c r="AQ73" i="22"/>
  <c r="AO73" i="22"/>
  <c r="AQ74" i="22"/>
  <c r="AO74" i="22"/>
  <c r="AQ64" i="22"/>
  <c r="AO64" i="22"/>
  <c r="AQ63" i="22"/>
  <c r="AO63" i="22"/>
  <c r="AQ61" i="22"/>
  <c r="AO61" i="22"/>
  <c r="AQ53" i="22"/>
  <c r="AO53" i="22"/>
  <c r="AQ54" i="22"/>
  <c r="AO54" i="22"/>
  <c r="AQ55" i="22"/>
  <c r="AO55" i="22"/>
  <c r="AQ56" i="22"/>
  <c r="AO56" i="22"/>
  <c r="AQ57" i="22"/>
  <c r="AO57" i="22"/>
  <c r="AQ83" i="22"/>
  <c r="AO83" i="22"/>
  <c r="AQ89" i="22"/>
  <c r="AO89" i="22"/>
  <c r="AQ92" i="22"/>
  <c r="AO92" i="22"/>
  <c r="AQ94" i="22"/>
  <c r="AO94" i="22"/>
  <c r="AQ97" i="22"/>
  <c r="AO97" i="22"/>
  <c r="AQ102" i="22"/>
  <c r="AO102" i="22"/>
  <c r="AQ103" i="22"/>
  <c r="AO103" i="22"/>
  <c r="AQ104" i="22"/>
  <c r="AO104" i="22"/>
  <c r="AQ112" i="22"/>
  <c r="AO112" i="22"/>
  <c r="AQ116" i="22"/>
  <c r="AO116" i="22"/>
  <c r="AQ117" i="22"/>
  <c r="AO117" i="22"/>
  <c r="AQ118" i="22"/>
  <c r="AO118" i="22"/>
  <c r="AQ123" i="22"/>
  <c r="AO123" i="22"/>
  <c r="AQ126" i="22"/>
  <c r="AO126" i="22"/>
  <c r="AQ128" i="22"/>
  <c r="AO128" i="22"/>
  <c r="AQ130" i="22"/>
  <c r="AO130" i="22"/>
  <c r="AQ134" i="22"/>
  <c r="AO134" i="22"/>
  <c r="AQ139" i="22"/>
  <c r="AO139" i="22"/>
  <c r="AQ140" i="22"/>
  <c r="AO140" i="22"/>
  <c r="AQ141" i="22"/>
  <c r="AO141" i="22"/>
  <c r="AQ145" i="22"/>
  <c r="AO145" i="22"/>
  <c r="AQ149" i="22"/>
  <c r="AO149" i="22"/>
  <c r="AQ150" i="22"/>
  <c r="AO150" i="22"/>
  <c r="AQ151" i="22"/>
  <c r="AO151" i="22"/>
  <c r="AQ156" i="22"/>
  <c r="AO156" i="22"/>
  <c r="AQ159" i="22"/>
  <c r="AO159" i="22"/>
  <c r="AQ161" i="22"/>
  <c r="AO161" i="22"/>
  <c r="AQ163" i="22"/>
  <c r="AO163" i="22"/>
  <c r="AQ166" i="22"/>
  <c r="AO166" i="22"/>
  <c r="AQ171" i="22"/>
  <c r="AO171" i="22"/>
  <c r="AQ172" i="22"/>
  <c r="AO172" i="22"/>
  <c r="AQ76" i="22"/>
  <c r="AO76" i="22"/>
  <c r="AO199" i="22"/>
  <c r="AQ199" i="22"/>
  <c r="AO200" i="22"/>
  <c r="AQ200" i="22"/>
  <c r="AO201" i="22"/>
  <c r="AQ201" i="22"/>
  <c r="AO202" i="22"/>
  <c r="AQ202" i="22"/>
  <c r="AO203" i="22"/>
  <c r="AQ203" i="22"/>
  <c r="AO204" i="22"/>
  <c r="AQ204" i="22"/>
  <c r="AQ197" i="22"/>
  <c r="AO197" i="22"/>
  <c r="AQ198" i="22"/>
  <c r="AO198" i="22"/>
  <c r="AO196" i="22"/>
  <c r="AO205" i="22"/>
  <c r="AM205" i="22"/>
  <c r="AQ196" i="22"/>
  <c r="AK205" i="22"/>
  <c r="DW12" i="36"/>
  <c r="DT12" i="36"/>
  <c r="AM182" i="22"/>
  <c r="EA14" i="36"/>
  <c r="DX14" i="36"/>
  <c r="DW13" i="36"/>
  <c r="DT13" i="36"/>
  <c r="DW11" i="36"/>
  <c r="DT11" i="36"/>
  <c r="KI36" i="36"/>
  <c r="KJ38" i="36"/>
  <c r="B21" i="48"/>
  <c r="EM60" i="36"/>
  <c r="EJ60" i="36"/>
  <c r="EI62" i="36"/>
  <c r="EF62" i="36"/>
  <c r="EE61" i="36"/>
  <c r="EB61" i="36"/>
  <c r="EE53" i="36"/>
  <c r="EB53" i="36"/>
  <c r="EJ52" i="36"/>
  <c r="EM52" i="36"/>
  <c r="EI45" i="36"/>
  <c r="EF45" i="36"/>
  <c r="EF47" i="36"/>
  <c r="EN44" i="36"/>
  <c r="EQ44" i="36"/>
  <c r="EJ43" i="36"/>
  <c r="EM43" i="36"/>
  <c r="EQ74" i="36"/>
  <c r="EN74" i="36"/>
  <c r="FO72" i="36"/>
  <c r="FL72" i="36"/>
  <c r="EE73" i="36"/>
  <c r="EB73" i="36"/>
  <c r="EA69" i="36"/>
  <c r="DX69" i="36"/>
  <c r="DX76" i="36"/>
  <c r="ER75" i="36"/>
  <c r="EU75" i="36"/>
  <c r="FC70" i="36"/>
  <c r="EZ70" i="36"/>
  <c r="EI71" i="36"/>
  <c r="EF71" i="36"/>
  <c r="EM68" i="36"/>
  <c r="EJ68" i="36"/>
  <c r="EJ33" i="36"/>
  <c r="EM33" i="36"/>
  <c r="EU36" i="36"/>
  <c r="ER36" i="36"/>
  <c r="FC35" i="36"/>
  <c r="EZ35" i="36"/>
  <c r="FC34" i="36"/>
  <c r="EZ34" i="36"/>
  <c r="EU26" i="36"/>
  <c r="ER26" i="36"/>
  <c r="EI25" i="36"/>
  <c r="EF25" i="36"/>
  <c r="EI24" i="36"/>
  <c r="EF24" i="36"/>
  <c r="EJ22" i="36"/>
  <c r="EM22" i="36"/>
  <c r="EN23" i="36"/>
  <c r="EQ23" i="36"/>
  <c r="AI207" i="22"/>
  <c r="AK182" i="22"/>
  <c r="KJ179" i="22"/>
  <c r="KK182" i="22"/>
  <c r="AV181" i="22"/>
  <c r="AS181" i="22"/>
  <c r="BC181" i="22"/>
  <c r="AZ174" i="22"/>
  <c r="AO175" i="22"/>
  <c r="AK192" i="22"/>
  <c r="AM192" i="22"/>
  <c r="JT186" i="22"/>
  <c r="EZ16" i="36"/>
  <c r="EF198" i="22"/>
  <c r="EF197" i="22"/>
  <c r="AS186" i="22"/>
  <c r="AS190" i="22"/>
  <c r="AS191" i="22"/>
  <c r="AV84" i="22"/>
  <c r="AS84" i="22"/>
  <c r="AV82" i="22"/>
  <c r="AS82" i="22"/>
  <c r="AO68" i="22"/>
  <c r="BD74" i="22"/>
  <c r="BD76" i="22"/>
  <c r="BD75" i="22"/>
  <c r="BD73" i="22"/>
  <c r="BD72" i="22"/>
  <c r="AV10" i="22"/>
  <c r="AS10" i="22"/>
  <c r="AV11" i="22"/>
  <c r="AS11" i="22"/>
  <c r="AV12" i="22"/>
  <c r="AS12" i="22"/>
  <c r="AV13" i="22"/>
  <c r="AS13" i="22"/>
  <c r="T89" i="36"/>
  <c r="T91" i="36"/>
  <c r="AB81" i="36"/>
  <c r="X87" i="36"/>
  <c r="P93" i="36"/>
  <c r="AB95" i="36"/>
  <c r="H98" i="36"/>
  <c r="AF38" i="36"/>
  <c r="AD38" i="36"/>
  <c r="AD89" i="36"/>
  <c r="AH28" i="36"/>
  <c r="AJ27" i="36"/>
  <c r="AF28" i="36"/>
  <c r="KJ28" i="36"/>
  <c r="B20" i="48"/>
  <c r="DP63" i="36"/>
  <c r="EB80" i="36"/>
  <c r="DP55" i="36"/>
  <c r="GN84" i="36"/>
  <c r="GR84" i="36"/>
  <c r="GN82" i="36"/>
  <c r="GV78" i="36"/>
  <c r="GZ78" i="36"/>
  <c r="GN85" i="36"/>
  <c r="GR85" i="36"/>
  <c r="GN86" i="36"/>
  <c r="GR86" i="36"/>
  <c r="FD65" i="36"/>
  <c r="EV57" i="36"/>
  <c r="EZ54" i="36"/>
  <c r="FD49" i="36"/>
  <c r="EZ40" i="36"/>
  <c r="EV46" i="36"/>
  <c r="EV30" i="36"/>
  <c r="ER37" i="36"/>
  <c r="FH19" i="36"/>
  <c r="KR26" i="36"/>
  <c r="FD8" i="36"/>
  <c r="EZ15" i="36"/>
  <c r="IF189" i="22"/>
  <c r="IJ189" i="22"/>
  <c r="IN189" i="22"/>
  <c r="IR189" i="22"/>
  <c r="IV189" i="22"/>
  <c r="IZ189" i="22"/>
  <c r="JD189" i="22"/>
  <c r="JH189" i="22"/>
  <c r="JL189" i="22"/>
  <c r="JP189" i="22"/>
  <c r="JT189" i="22"/>
  <c r="JX189" i="22"/>
  <c r="KB189" i="22"/>
  <c r="KF189" i="22"/>
  <c r="IJ188" i="22"/>
  <c r="IN188" i="22"/>
  <c r="IR188" i="22"/>
  <c r="IV188" i="22"/>
  <c r="IZ188" i="22"/>
  <c r="JD188" i="22"/>
  <c r="JH188" i="22"/>
  <c r="JL188" i="22"/>
  <c r="JP188" i="22"/>
  <c r="JT188" i="22"/>
  <c r="JX188" i="22"/>
  <c r="KB188" i="22"/>
  <c r="KF188" i="22"/>
  <c r="IJ179" i="22"/>
  <c r="IN179" i="22"/>
  <c r="IR179" i="22"/>
  <c r="IV179" i="22"/>
  <c r="IZ179" i="22"/>
  <c r="JD179" i="22"/>
  <c r="JH179" i="22"/>
  <c r="JL179" i="22"/>
  <c r="JP179" i="22"/>
  <c r="JT179" i="22"/>
  <c r="JX179" i="22"/>
  <c r="KB179" i="22"/>
  <c r="KF179" i="22"/>
  <c r="IJ187" i="22"/>
  <c r="IN187" i="22"/>
  <c r="IR187" i="22"/>
  <c r="IV187" i="22"/>
  <c r="IZ187" i="22"/>
  <c r="JD187" i="22"/>
  <c r="JH187" i="22"/>
  <c r="JL187" i="22"/>
  <c r="JP187" i="22"/>
  <c r="AP87" i="36"/>
  <c r="AT85" i="36"/>
  <c r="AT86" i="36"/>
  <c r="AP47" i="36"/>
  <c r="AO179" i="22"/>
  <c r="AP76" i="36"/>
  <c r="AP63" i="36"/>
  <c r="AP55" i="36"/>
  <c r="JK27" i="36"/>
  <c r="JO27" i="36"/>
  <c r="JS27" i="36"/>
  <c r="JW27" i="36"/>
  <c r="KA27" i="36"/>
  <c r="KE27" i="36"/>
  <c r="AT83" i="36"/>
  <c r="AX84" i="36"/>
  <c r="BB46" i="36"/>
  <c r="BB37" i="36"/>
  <c r="AT54" i="36"/>
  <c r="AC209" i="22"/>
  <c r="AC211" i="22"/>
  <c r="AK78" i="22"/>
  <c r="AS187" i="22"/>
  <c r="AS188" i="22"/>
  <c r="AR50" i="35"/>
  <c r="AT50" i="35"/>
  <c r="AR49" i="35"/>
  <c r="AT49" i="35"/>
  <c r="AR48" i="35"/>
  <c r="AT48" i="35"/>
  <c r="AR47" i="35"/>
  <c r="AR51" i="35"/>
  <c r="AT47" i="35"/>
  <c r="AT32" i="35"/>
  <c r="AR32" i="35"/>
  <c r="AR31" i="35"/>
  <c r="AT31" i="35"/>
  <c r="AR30" i="35"/>
  <c r="AT30" i="35"/>
  <c r="AT29" i="35"/>
  <c r="AR29" i="35"/>
  <c r="AR33" i="35"/>
  <c r="AR23" i="35"/>
  <c r="AT23" i="35"/>
  <c r="AR22" i="35"/>
  <c r="AT22" i="35"/>
  <c r="AR21" i="35"/>
  <c r="AT21" i="35"/>
  <c r="AR20" i="35"/>
  <c r="AR24" i="35"/>
  <c r="AT20" i="35"/>
  <c r="AR41" i="35"/>
  <c r="AT41" i="35"/>
  <c r="AT40" i="35"/>
  <c r="AR40" i="35"/>
  <c r="AR39" i="35"/>
  <c r="AT39" i="35"/>
  <c r="AT38" i="35"/>
  <c r="AR38" i="35"/>
  <c r="AR42" i="35"/>
  <c r="AT51" i="35"/>
  <c r="AV46" i="35"/>
  <c r="AT42" i="35"/>
  <c r="AV37" i="35"/>
  <c r="AT33" i="35"/>
  <c r="AV28" i="35"/>
  <c r="AT24" i="35"/>
  <c r="AV19" i="35"/>
  <c r="AX14" i="35"/>
  <c r="AV14" i="35"/>
  <c r="AX13" i="35"/>
  <c r="AV13" i="35"/>
  <c r="AX12" i="35"/>
  <c r="AV12" i="35"/>
  <c r="AX11" i="35"/>
  <c r="AV11" i="35"/>
  <c r="AR56" i="35"/>
  <c r="AR54" i="35"/>
  <c r="AT15" i="35"/>
  <c r="AT54" i="35"/>
  <c r="AX10" i="35"/>
  <c r="AV10" i="35"/>
  <c r="AV15" i="35"/>
  <c r="HO50" i="35"/>
  <c r="HS50" i="35"/>
  <c r="HW50" i="35"/>
  <c r="IA50" i="35"/>
  <c r="IE50" i="35"/>
  <c r="II50" i="35"/>
  <c r="IM50" i="35"/>
  <c r="IQ50" i="35"/>
  <c r="IU50" i="35"/>
  <c r="IY50" i="35"/>
  <c r="JG50" i="35"/>
  <c r="JC50" i="35"/>
  <c r="HO49" i="35"/>
  <c r="HS49" i="35"/>
  <c r="HW49" i="35"/>
  <c r="IA49" i="35"/>
  <c r="IE49" i="35"/>
  <c r="II49" i="35"/>
  <c r="IM49" i="35"/>
  <c r="IQ49" i="35"/>
  <c r="IU49" i="35"/>
  <c r="IY49" i="35"/>
  <c r="JG49" i="35"/>
  <c r="JC49" i="35"/>
  <c r="HO48" i="35"/>
  <c r="HS48" i="35"/>
  <c r="HW48" i="35"/>
  <c r="IA48" i="35"/>
  <c r="IE48" i="35"/>
  <c r="II48" i="35"/>
  <c r="IM48" i="35"/>
  <c r="IQ48" i="35"/>
  <c r="IU48" i="35"/>
  <c r="IY48" i="35"/>
  <c r="JG48" i="35"/>
  <c r="JC48" i="35"/>
  <c r="HO47" i="35"/>
  <c r="HS47" i="35"/>
  <c r="HW47" i="35"/>
  <c r="IA47" i="35"/>
  <c r="IE47" i="35"/>
  <c r="II47" i="35"/>
  <c r="IM47" i="35"/>
  <c r="IQ47" i="35"/>
  <c r="IU47" i="35"/>
  <c r="IY47" i="35"/>
  <c r="JG47" i="35"/>
  <c r="JC47" i="35"/>
  <c r="HO46" i="35"/>
  <c r="HS46" i="35"/>
  <c r="HW46" i="35"/>
  <c r="IA46" i="35"/>
  <c r="IE46" i="35"/>
  <c r="II46" i="35"/>
  <c r="IM46" i="35"/>
  <c r="IQ46" i="35"/>
  <c r="IU46" i="35"/>
  <c r="IY46" i="35"/>
  <c r="JG46" i="35"/>
  <c r="JC46" i="35"/>
  <c r="AN51" i="35"/>
  <c r="BD46" i="35"/>
  <c r="BD51" i="35"/>
  <c r="BJ46" i="35"/>
  <c r="BH46" i="35"/>
  <c r="HO41" i="35"/>
  <c r="HS41" i="35"/>
  <c r="HW41" i="35"/>
  <c r="IA41" i="35"/>
  <c r="IE41" i="35"/>
  <c r="II41" i="35"/>
  <c r="IM41" i="35"/>
  <c r="IQ41" i="35"/>
  <c r="IU41" i="35"/>
  <c r="IY41" i="35"/>
  <c r="JG41" i="35"/>
  <c r="JC41" i="35"/>
  <c r="HO40" i="35"/>
  <c r="HS40" i="35"/>
  <c r="HW40" i="35"/>
  <c r="IA40" i="35"/>
  <c r="IE40" i="35"/>
  <c r="II40" i="35"/>
  <c r="IM40" i="35"/>
  <c r="IQ40" i="35"/>
  <c r="IU40" i="35"/>
  <c r="IY40" i="35"/>
  <c r="JG40" i="35"/>
  <c r="JC40" i="35"/>
  <c r="HO39" i="35"/>
  <c r="HS39" i="35"/>
  <c r="HW39" i="35"/>
  <c r="IA39" i="35"/>
  <c r="IE39" i="35"/>
  <c r="II39" i="35"/>
  <c r="IM39" i="35"/>
  <c r="IQ39" i="35"/>
  <c r="IU39" i="35"/>
  <c r="IY39" i="35"/>
  <c r="JG39" i="35"/>
  <c r="JC39" i="35"/>
  <c r="HO38" i="35"/>
  <c r="HS38" i="35"/>
  <c r="HW38" i="35"/>
  <c r="IA38" i="35"/>
  <c r="IE38" i="35"/>
  <c r="II38" i="35"/>
  <c r="IM38" i="35"/>
  <c r="IQ38" i="35"/>
  <c r="IU38" i="35"/>
  <c r="IY38" i="35"/>
  <c r="JG38" i="35"/>
  <c r="JC38" i="35"/>
  <c r="HO37" i="35"/>
  <c r="HS37" i="35"/>
  <c r="HW37" i="35"/>
  <c r="IA37" i="35"/>
  <c r="IE37" i="35"/>
  <c r="II37" i="35"/>
  <c r="IM37" i="35"/>
  <c r="IQ37" i="35"/>
  <c r="IU37" i="35"/>
  <c r="IY37" i="35"/>
  <c r="JG37" i="35"/>
  <c r="JC37" i="35"/>
  <c r="AN42" i="35"/>
  <c r="BD37" i="35"/>
  <c r="BJ37" i="35"/>
  <c r="BH37" i="35"/>
  <c r="HO32" i="35"/>
  <c r="HS32" i="35"/>
  <c r="HW32" i="35"/>
  <c r="IA32" i="35"/>
  <c r="IE32" i="35"/>
  <c r="II32" i="35"/>
  <c r="IM32" i="35"/>
  <c r="IQ32" i="35"/>
  <c r="IU32" i="35"/>
  <c r="IY32" i="35"/>
  <c r="JG32" i="35"/>
  <c r="JC32" i="35"/>
  <c r="HO31" i="35"/>
  <c r="HS31" i="35"/>
  <c r="HW31" i="35"/>
  <c r="IA31" i="35"/>
  <c r="IE31" i="35"/>
  <c r="II31" i="35"/>
  <c r="IM31" i="35"/>
  <c r="IQ31" i="35"/>
  <c r="IU31" i="35"/>
  <c r="IY31" i="35"/>
  <c r="JG31" i="35"/>
  <c r="JC31" i="35"/>
  <c r="HO30" i="35"/>
  <c r="HS30" i="35"/>
  <c r="HW30" i="35"/>
  <c r="IA30" i="35"/>
  <c r="IE30" i="35"/>
  <c r="II30" i="35"/>
  <c r="IM30" i="35"/>
  <c r="IQ30" i="35"/>
  <c r="IU30" i="35"/>
  <c r="IY30" i="35"/>
  <c r="JG30" i="35"/>
  <c r="JC30" i="35"/>
  <c r="HO29" i="35"/>
  <c r="HS29" i="35"/>
  <c r="HW29" i="35"/>
  <c r="IA29" i="35"/>
  <c r="IE29" i="35"/>
  <c r="II29" i="35"/>
  <c r="IM29" i="35"/>
  <c r="IQ29" i="35"/>
  <c r="IU29" i="35"/>
  <c r="IY29" i="35"/>
  <c r="JG29" i="35"/>
  <c r="JC29" i="35"/>
  <c r="HO28" i="35"/>
  <c r="HS28" i="35"/>
  <c r="HW28" i="35"/>
  <c r="IA28" i="35"/>
  <c r="IE28" i="35"/>
  <c r="II28" i="35"/>
  <c r="IM28" i="35"/>
  <c r="IQ28" i="35"/>
  <c r="IU28" i="35"/>
  <c r="IY28" i="35"/>
  <c r="JG28" i="35"/>
  <c r="JC28" i="35"/>
  <c r="AN33" i="35"/>
  <c r="BD28" i="35"/>
  <c r="BH28" i="35"/>
  <c r="HO23" i="35"/>
  <c r="HS23" i="35"/>
  <c r="HW23" i="35"/>
  <c r="IA23" i="35"/>
  <c r="IE23" i="35"/>
  <c r="II23" i="35"/>
  <c r="IM23" i="35"/>
  <c r="IQ23" i="35"/>
  <c r="IU23" i="35"/>
  <c r="IY23" i="35"/>
  <c r="JG23" i="35"/>
  <c r="JC23" i="35"/>
  <c r="HO22" i="35"/>
  <c r="HS22" i="35"/>
  <c r="HW22" i="35"/>
  <c r="IA22" i="35"/>
  <c r="IE22" i="35"/>
  <c r="II22" i="35"/>
  <c r="IM22" i="35"/>
  <c r="IQ22" i="35"/>
  <c r="IU22" i="35"/>
  <c r="IY22" i="35"/>
  <c r="JG22" i="35"/>
  <c r="JC22" i="35"/>
  <c r="HO21" i="35"/>
  <c r="HS21" i="35"/>
  <c r="HW21" i="35"/>
  <c r="IA21" i="35"/>
  <c r="IE21" i="35"/>
  <c r="II21" i="35"/>
  <c r="IM21" i="35"/>
  <c r="IQ21" i="35"/>
  <c r="IU21" i="35"/>
  <c r="IY21" i="35"/>
  <c r="JG21" i="35"/>
  <c r="JC21" i="35"/>
  <c r="HO20" i="35"/>
  <c r="HS20" i="35"/>
  <c r="HW20" i="35"/>
  <c r="IA20" i="35"/>
  <c r="IE20" i="35"/>
  <c r="II20" i="35"/>
  <c r="IM20" i="35"/>
  <c r="IQ20" i="35"/>
  <c r="IU20" i="35"/>
  <c r="IY20" i="35"/>
  <c r="JG20" i="35"/>
  <c r="JC20" i="35"/>
  <c r="HO19" i="35"/>
  <c r="HS19" i="35"/>
  <c r="HW19" i="35"/>
  <c r="IA19" i="35"/>
  <c r="IE19" i="35"/>
  <c r="II19" i="35"/>
  <c r="IM19" i="35"/>
  <c r="IQ19" i="35"/>
  <c r="IU19" i="35"/>
  <c r="IY19" i="35"/>
  <c r="JG19" i="35"/>
  <c r="JC19" i="35"/>
  <c r="AN24" i="35"/>
  <c r="BD19" i="35"/>
  <c r="BJ19" i="35"/>
  <c r="BH19" i="35"/>
  <c r="HO14" i="35"/>
  <c r="HS14" i="35"/>
  <c r="HW14" i="35"/>
  <c r="IA14" i="35"/>
  <c r="IE14" i="35"/>
  <c r="II14" i="35"/>
  <c r="IM14" i="35"/>
  <c r="IQ14" i="35"/>
  <c r="IU14" i="35"/>
  <c r="IY14" i="35"/>
  <c r="JG14" i="35"/>
  <c r="JC14" i="35"/>
  <c r="HO13" i="35"/>
  <c r="HS13" i="35"/>
  <c r="HW13" i="35"/>
  <c r="IA13" i="35"/>
  <c r="IE13" i="35"/>
  <c r="II13" i="35"/>
  <c r="IM13" i="35"/>
  <c r="IQ13" i="35"/>
  <c r="IU13" i="35"/>
  <c r="IY13" i="35"/>
  <c r="JG13" i="35"/>
  <c r="JC13" i="35"/>
  <c r="HO12" i="35"/>
  <c r="HS12" i="35"/>
  <c r="HW12" i="35"/>
  <c r="IA12" i="35"/>
  <c r="IE12" i="35"/>
  <c r="II12" i="35"/>
  <c r="IM12" i="35"/>
  <c r="IQ12" i="35"/>
  <c r="IU12" i="35"/>
  <c r="IY12" i="35"/>
  <c r="JG12" i="35"/>
  <c r="JC12" i="35"/>
  <c r="HO11" i="35"/>
  <c r="HS11" i="35"/>
  <c r="HW11" i="35"/>
  <c r="IA11" i="35"/>
  <c r="IE11" i="35"/>
  <c r="II11" i="35"/>
  <c r="IM11" i="35"/>
  <c r="IQ11" i="35"/>
  <c r="IU11" i="35"/>
  <c r="IY11" i="35"/>
  <c r="JG11" i="35"/>
  <c r="JC11" i="35"/>
  <c r="HO10" i="35"/>
  <c r="HS10" i="35"/>
  <c r="HW10" i="35"/>
  <c r="IA10" i="35"/>
  <c r="IE10" i="35"/>
  <c r="II10" i="35"/>
  <c r="IM10" i="35"/>
  <c r="IQ10" i="35"/>
  <c r="IU10" i="35"/>
  <c r="IY10" i="35"/>
  <c r="JG10" i="35"/>
  <c r="JC10" i="35"/>
  <c r="AF58" i="35"/>
  <c r="AN15" i="35"/>
  <c r="BD10" i="35"/>
  <c r="AL54" i="35"/>
  <c r="AJ54" i="35"/>
  <c r="AJ56" i="35"/>
  <c r="AQ179" i="22"/>
  <c r="AO180" i="22"/>
  <c r="AQ180" i="22"/>
  <c r="AO189" i="22"/>
  <c r="AH78" i="26"/>
  <c r="AS64" i="26"/>
  <c r="AH167" i="26"/>
  <c r="AW20" i="26"/>
  <c r="AX20" i="26"/>
  <c r="AY20" i="26"/>
  <c r="BA19" i="26"/>
  <c r="BB19" i="26"/>
  <c r="BC19" i="26"/>
  <c r="BA15" i="26"/>
  <c r="BB15" i="26"/>
  <c r="BC15" i="26"/>
  <c r="AY21" i="26"/>
  <c r="AW21" i="26"/>
  <c r="AX21" i="26"/>
  <c r="BA17" i="26"/>
  <c r="BB17" i="26"/>
  <c r="BC17" i="26"/>
  <c r="AW16" i="26"/>
  <c r="AX16" i="26"/>
  <c r="AY16" i="26"/>
  <c r="AS63" i="26"/>
  <c r="AY13" i="26"/>
  <c r="AW13" i="26"/>
  <c r="AX13" i="26"/>
  <c r="AW18" i="26"/>
  <c r="AX18" i="26"/>
  <c r="AY18" i="26"/>
  <c r="AW14" i="26"/>
  <c r="AX14" i="26"/>
  <c r="AY14" i="26"/>
  <c r="BM22" i="26"/>
  <c r="BN22" i="26"/>
  <c r="AN107" i="26"/>
  <c r="AS107" i="26"/>
  <c r="AQ107" i="26"/>
  <c r="AJ109" i="26"/>
  <c r="AN106" i="26"/>
  <c r="AQ106" i="26"/>
  <c r="AL109" i="26"/>
  <c r="AQ104" i="26"/>
  <c r="AL129" i="26"/>
  <c r="AN122" i="26"/>
  <c r="AJ138" i="26"/>
  <c r="AS134" i="26"/>
  <c r="AS138" i="26"/>
  <c r="AN138" i="26"/>
  <c r="AL138" i="26"/>
  <c r="AY115" i="26"/>
  <c r="BC115" i="26"/>
  <c r="AS118" i="26"/>
  <c r="AT114" i="26"/>
  <c r="AU118" i="26"/>
  <c r="AY114" i="26"/>
  <c r="BC114" i="26"/>
  <c r="AW118" i="26"/>
  <c r="BM99" i="26"/>
  <c r="BN99" i="26"/>
  <c r="AY98" i="26"/>
  <c r="AW98" i="26"/>
  <c r="AX98" i="26"/>
  <c r="AY97" i="26"/>
  <c r="AW97" i="26"/>
  <c r="AX97" i="26"/>
  <c r="AY96" i="26"/>
  <c r="AW96" i="26"/>
  <c r="AX96" i="26"/>
  <c r="AQ100" i="26"/>
  <c r="AY95" i="26"/>
  <c r="AW95" i="26"/>
  <c r="AX95" i="26"/>
  <c r="AY94" i="26"/>
  <c r="AW94" i="26"/>
  <c r="AX94" i="26"/>
  <c r="AY93" i="26"/>
  <c r="AW93" i="26"/>
  <c r="AX93" i="26"/>
  <c r="AY92" i="26"/>
  <c r="AW92" i="26"/>
  <c r="AX92" i="26"/>
  <c r="AY91" i="26"/>
  <c r="AX91" i="26"/>
  <c r="AY90" i="26"/>
  <c r="AY89" i="26"/>
  <c r="AY88" i="26"/>
  <c r="AS100" i="26"/>
  <c r="AT87" i="26"/>
  <c r="AU100" i="26"/>
  <c r="AY87" i="26"/>
  <c r="AW87" i="26"/>
  <c r="AS29" i="26"/>
  <c r="BA51" i="26"/>
  <c r="AW58" i="26"/>
  <c r="AW188" i="22"/>
  <c r="AF33" i="26"/>
  <c r="AY10" i="26"/>
  <c r="AW10" i="26"/>
  <c r="BA11" i="26"/>
  <c r="BB11" i="26"/>
  <c r="AQ29" i="26"/>
  <c r="AN29" i="26"/>
  <c r="AT11" i="26"/>
  <c r="AU12" i="26"/>
  <c r="AT12" i="26"/>
  <c r="AN36" i="26"/>
  <c r="AS36" i="26"/>
  <c r="AQ36" i="26"/>
  <c r="AN35" i="26"/>
  <c r="AS35" i="26"/>
  <c r="AQ35" i="26"/>
  <c r="AQ34" i="26"/>
  <c r="AB58" i="26"/>
  <c r="AL38" i="26"/>
  <c r="AQ33" i="26"/>
  <c r="AN44" i="26"/>
  <c r="AS44" i="26"/>
  <c r="AQ44" i="26"/>
  <c r="AN43" i="26"/>
  <c r="AS43" i="26"/>
  <c r="AQ43" i="26"/>
  <c r="AJ47" i="26"/>
  <c r="AL47" i="26"/>
  <c r="AQ58" i="26"/>
  <c r="AU51" i="26"/>
  <c r="AJ67" i="26"/>
  <c r="AL67" i="26"/>
  <c r="AJ33" i="26"/>
  <c r="A1" i="8"/>
  <c r="H27" i="2"/>
  <c r="I27" i="2"/>
  <c r="E21" i="19"/>
  <c r="C21" i="19"/>
  <c r="C8" i="15"/>
  <c r="P34" i="2"/>
  <c r="O34" i="2"/>
  <c r="N34" i="2"/>
  <c r="M34" i="2"/>
  <c r="L34" i="2"/>
  <c r="K34" i="2"/>
  <c r="J34" i="2"/>
  <c r="J10" i="2"/>
  <c r="J19" i="2"/>
  <c r="K19" i="2"/>
  <c r="L19" i="2"/>
  <c r="M19" i="2"/>
  <c r="N19" i="2"/>
  <c r="O19" i="2"/>
  <c r="P19" i="2"/>
  <c r="EA179" i="46"/>
  <c r="DY179" i="46"/>
  <c r="DY182" i="46"/>
  <c r="DW182" i="46"/>
  <c r="EF1" i="46"/>
  <c r="EA180" i="46"/>
  <c r="EC180" i="46"/>
  <c r="EA187" i="46"/>
  <c r="EA201" i="46"/>
  <c r="GR82" i="36"/>
  <c r="EI181" i="46"/>
  <c r="EG181" i="46"/>
  <c r="KR180" i="46"/>
  <c r="KS182" i="46"/>
  <c r="D14" i="1" s="1"/>
  <c r="DI211" i="46"/>
  <c r="DQ68" i="46"/>
  <c r="DS68" i="46"/>
  <c r="DW10" i="46"/>
  <c r="DU10" i="46"/>
  <c r="KQ10" i="46"/>
  <c r="DM207" i="46"/>
  <c r="DM209" i="46"/>
  <c r="DW11" i="46"/>
  <c r="DU11" i="46"/>
  <c r="KQ11" i="46"/>
  <c r="DW12" i="46"/>
  <c r="DU12" i="46"/>
  <c r="KQ12" i="46"/>
  <c r="DW13" i="46"/>
  <c r="DU13" i="46"/>
  <c r="KQ13" i="46"/>
  <c r="DW14" i="46"/>
  <c r="DU14" i="46"/>
  <c r="KQ14" i="46"/>
  <c r="DW15" i="46"/>
  <c r="DU15" i="46"/>
  <c r="KQ15" i="46"/>
  <c r="DW16" i="46"/>
  <c r="DU16" i="46"/>
  <c r="KQ16" i="46"/>
  <c r="DW17" i="46"/>
  <c r="DU17" i="46"/>
  <c r="KQ17" i="46"/>
  <c r="DW18" i="46"/>
  <c r="DU18" i="46"/>
  <c r="KQ18" i="46"/>
  <c r="DW19" i="46"/>
  <c r="DU19" i="46"/>
  <c r="KQ19" i="46"/>
  <c r="DW20" i="46"/>
  <c r="DU20" i="46"/>
  <c r="KQ20" i="46"/>
  <c r="DW21" i="46"/>
  <c r="DU21" i="46"/>
  <c r="KQ21" i="46"/>
  <c r="DW22" i="46"/>
  <c r="DU22" i="46"/>
  <c r="KQ22" i="46"/>
  <c r="DW23" i="46"/>
  <c r="DU23" i="46"/>
  <c r="KQ23" i="46"/>
  <c r="DW24" i="46"/>
  <c r="DU24" i="46"/>
  <c r="KQ24" i="46"/>
  <c r="DW25" i="46"/>
  <c r="DU25" i="46"/>
  <c r="KQ25" i="46"/>
  <c r="DW26" i="46"/>
  <c r="DU26" i="46"/>
  <c r="KQ26" i="46"/>
  <c r="DW27" i="46"/>
  <c r="DU27" i="46"/>
  <c r="KQ27" i="46"/>
  <c r="DW28" i="46"/>
  <c r="DU28" i="46"/>
  <c r="KQ28" i="46"/>
  <c r="DW31" i="46"/>
  <c r="DU31" i="46"/>
  <c r="KQ31" i="46"/>
  <c r="DW32" i="46"/>
  <c r="DU32" i="46"/>
  <c r="KQ32" i="46"/>
  <c r="DW33" i="46"/>
  <c r="DU33" i="46"/>
  <c r="KQ33" i="46"/>
  <c r="DW36" i="46"/>
  <c r="DU36" i="46"/>
  <c r="KQ36" i="46"/>
  <c r="DW37" i="46"/>
  <c r="DU37" i="46"/>
  <c r="KQ37" i="46"/>
  <c r="DW38" i="46"/>
  <c r="DU38" i="46"/>
  <c r="KQ38" i="46"/>
  <c r="DW39" i="46"/>
  <c r="DU39" i="46"/>
  <c r="KQ39" i="46"/>
  <c r="DW40" i="46"/>
  <c r="DU40" i="46"/>
  <c r="KQ40" i="46"/>
  <c r="DW41" i="46"/>
  <c r="DU41" i="46"/>
  <c r="KQ41" i="46"/>
  <c r="DW42" i="46"/>
  <c r="DU42" i="46"/>
  <c r="KQ42" i="46"/>
  <c r="DW43" i="46"/>
  <c r="DU43" i="46"/>
  <c r="KQ43" i="46"/>
  <c r="DW44" i="46"/>
  <c r="DU44" i="46"/>
  <c r="KQ44" i="46"/>
  <c r="DW45" i="46"/>
  <c r="DU45" i="46"/>
  <c r="KQ45" i="46"/>
  <c r="DW46" i="46"/>
  <c r="DU46" i="46"/>
  <c r="KQ46" i="46"/>
  <c r="DW47" i="46"/>
  <c r="DU47" i="46"/>
  <c r="KQ47" i="46"/>
  <c r="DW48" i="46"/>
  <c r="DU48" i="46"/>
  <c r="KQ48" i="46"/>
  <c r="DW49" i="46"/>
  <c r="DU49" i="46"/>
  <c r="KQ49" i="46"/>
  <c r="DW50" i="46"/>
  <c r="DU50" i="46"/>
  <c r="KQ50" i="46"/>
  <c r="DW51" i="46"/>
  <c r="DU51" i="46"/>
  <c r="KQ51" i="46"/>
  <c r="DW52" i="46"/>
  <c r="DU52" i="46"/>
  <c r="KQ52" i="46"/>
  <c r="DW53" i="46"/>
  <c r="DU53" i="46"/>
  <c r="KQ53" i="46"/>
  <c r="DW54" i="46"/>
  <c r="DU54" i="46"/>
  <c r="KQ54" i="46"/>
  <c r="DW55" i="46"/>
  <c r="DU55" i="46"/>
  <c r="KQ55" i="46"/>
  <c r="DW56" i="46"/>
  <c r="DU56" i="46"/>
  <c r="KQ56" i="46"/>
  <c r="DW57" i="46"/>
  <c r="DU57" i="46"/>
  <c r="KQ57" i="46"/>
  <c r="DW60" i="46"/>
  <c r="DU60" i="46"/>
  <c r="KQ60" i="46"/>
  <c r="DW61" i="46"/>
  <c r="DU61" i="46"/>
  <c r="KQ61" i="46"/>
  <c r="DW62" i="46"/>
  <c r="DU62" i="46"/>
  <c r="DW63" i="46"/>
  <c r="DU63" i="46"/>
  <c r="KQ63" i="46"/>
  <c r="DW64" i="46"/>
  <c r="DU64" i="46"/>
  <c r="KQ64" i="46"/>
  <c r="DW65" i="46"/>
  <c r="DU65" i="46"/>
  <c r="KQ65" i="46"/>
  <c r="DQ78" i="46"/>
  <c r="DS78" i="46"/>
  <c r="DW72" i="46"/>
  <c r="DU72" i="46"/>
  <c r="KQ72" i="46"/>
  <c r="DW73" i="46"/>
  <c r="DU73" i="46"/>
  <c r="KQ73" i="46"/>
  <c r="DW74" i="46"/>
  <c r="DU74" i="46"/>
  <c r="KQ74" i="46"/>
  <c r="DW75" i="46"/>
  <c r="DU75" i="46"/>
  <c r="KQ75" i="46"/>
  <c r="DW76" i="46"/>
  <c r="DU76" i="46"/>
  <c r="KQ76" i="46"/>
  <c r="DQ175" i="46"/>
  <c r="DS175" i="46"/>
  <c r="DW82" i="46"/>
  <c r="DU82" i="46"/>
  <c r="KQ82" i="46"/>
  <c r="EA83" i="46"/>
  <c r="DY83" i="46"/>
  <c r="KS83" i="46"/>
  <c r="KR83" i="46"/>
  <c r="DW84" i="46"/>
  <c r="DU84" i="46"/>
  <c r="KQ84" i="46"/>
  <c r="EA85" i="46"/>
  <c r="DY85" i="46"/>
  <c r="KS85" i="46"/>
  <c r="KR85" i="46"/>
  <c r="DW86" i="46"/>
  <c r="DU86" i="46"/>
  <c r="KQ86" i="46"/>
  <c r="DW87" i="46"/>
  <c r="DU87" i="46"/>
  <c r="KQ87" i="46"/>
  <c r="DW88" i="46"/>
  <c r="DU88" i="46"/>
  <c r="KQ88" i="46"/>
  <c r="EA89" i="46"/>
  <c r="DY89" i="46"/>
  <c r="KS89" i="46"/>
  <c r="KR89" i="46"/>
  <c r="DW90" i="46"/>
  <c r="DU90" i="46"/>
  <c r="KQ90" i="46"/>
  <c r="DW91" i="46"/>
  <c r="DU91" i="46"/>
  <c r="KQ91" i="46"/>
  <c r="DW92" i="46"/>
  <c r="DU92" i="46"/>
  <c r="KQ92" i="46"/>
  <c r="DW93" i="46"/>
  <c r="DU93" i="46"/>
  <c r="KQ93" i="46"/>
  <c r="DW94" i="46"/>
  <c r="DU94" i="46"/>
  <c r="KQ94" i="46"/>
  <c r="DW95" i="46"/>
  <c r="DU95" i="46"/>
  <c r="KQ95" i="46"/>
  <c r="DW96" i="46"/>
  <c r="DU96" i="46"/>
  <c r="KQ96" i="46"/>
  <c r="DW97" i="46"/>
  <c r="DU97" i="46"/>
  <c r="KQ97" i="46"/>
  <c r="DW98" i="46"/>
  <c r="DU98" i="46"/>
  <c r="KQ98" i="46"/>
  <c r="DW99" i="46"/>
  <c r="DU99" i="46"/>
  <c r="KQ99" i="46"/>
  <c r="DW100" i="46"/>
  <c r="DU100" i="46"/>
  <c r="KQ100" i="46"/>
  <c r="DW101" i="46"/>
  <c r="DU101" i="46"/>
  <c r="KQ101" i="46"/>
  <c r="DW102" i="46"/>
  <c r="DU102" i="46"/>
  <c r="KQ102" i="46"/>
  <c r="DW103" i="46"/>
  <c r="DU103" i="46"/>
  <c r="KQ103" i="46"/>
  <c r="DW104" i="46"/>
  <c r="DU104" i="46"/>
  <c r="KQ104" i="46"/>
  <c r="EA105" i="46"/>
  <c r="DY105" i="46"/>
  <c r="KS105" i="46"/>
  <c r="KR105" i="46"/>
  <c r="DW106" i="46"/>
  <c r="DU106" i="46"/>
  <c r="KQ106" i="46"/>
  <c r="DW107" i="46"/>
  <c r="DU107" i="46"/>
  <c r="KQ107" i="46"/>
  <c r="DW108" i="46"/>
  <c r="DU108" i="46"/>
  <c r="KQ108" i="46"/>
  <c r="EA109" i="46"/>
  <c r="DY109" i="46"/>
  <c r="KS109" i="46"/>
  <c r="KR109" i="46"/>
  <c r="DW110" i="46"/>
  <c r="DU110" i="46"/>
  <c r="KQ110" i="46"/>
  <c r="DW111" i="46"/>
  <c r="DU111" i="46"/>
  <c r="KQ111" i="46"/>
  <c r="DW112" i="46"/>
  <c r="DU112" i="46"/>
  <c r="KQ112" i="46"/>
  <c r="DW113" i="46"/>
  <c r="DU113" i="46"/>
  <c r="KQ113" i="46"/>
  <c r="DW114" i="46"/>
  <c r="DU114" i="46"/>
  <c r="KQ114" i="46"/>
  <c r="DW115" i="46"/>
  <c r="DU115" i="46"/>
  <c r="KQ115" i="46"/>
  <c r="DW116" i="46"/>
  <c r="DU116" i="46"/>
  <c r="KQ116" i="46"/>
  <c r="DW117" i="46"/>
  <c r="DU117" i="46"/>
  <c r="KQ117" i="46"/>
  <c r="DW118" i="46"/>
  <c r="DU118" i="46"/>
  <c r="KQ118" i="46"/>
  <c r="DW119" i="46"/>
  <c r="DU119" i="46"/>
  <c r="KQ119" i="46"/>
  <c r="DW120" i="46"/>
  <c r="DU120" i="46"/>
  <c r="KQ120" i="46"/>
  <c r="DW121" i="46"/>
  <c r="DU121" i="46"/>
  <c r="KQ121" i="46"/>
  <c r="DW122" i="46"/>
  <c r="DU122" i="46"/>
  <c r="KQ122" i="46"/>
  <c r="DW123" i="46"/>
  <c r="DU123" i="46"/>
  <c r="KQ123" i="46"/>
  <c r="DW124" i="46"/>
  <c r="DU124" i="46"/>
  <c r="KQ124" i="46"/>
  <c r="DW125" i="46"/>
  <c r="DU125" i="46"/>
  <c r="KQ125" i="46"/>
  <c r="DW126" i="46"/>
  <c r="DU126" i="46"/>
  <c r="KQ126" i="46"/>
  <c r="DW127" i="46"/>
  <c r="DU127" i="46"/>
  <c r="KQ127" i="46"/>
  <c r="DW128" i="46"/>
  <c r="DU128" i="46"/>
  <c r="KQ128" i="46"/>
  <c r="DW129" i="46"/>
  <c r="DU129" i="46"/>
  <c r="KQ129" i="46"/>
  <c r="DW130" i="46"/>
  <c r="DU130" i="46"/>
  <c r="KQ130" i="46"/>
  <c r="DW131" i="46"/>
  <c r="DU131" i="46"/>
  <c r="KQ131" i="46"/>
  <c r="EA132" i="46"/>
  <c r="DY132" i="46"/>
  <c r="KS132" i="46"/>
  <c r="KR132" i="46"/>
  <c r="DW133" i="46"/>
  <c r="DU133" i="46"/>
  <c r="KQ133" i="46"/>
  <c r="DW134" i="46"/>
  <c r="DU134" i="46"/>
  <c r="KQ134" i="46"/>
  <c r="DW135" i="46"/>
  <c r="DU135" i="46"/>
  <c r="KQ135" i="46"/>
  <c r="DW136" i="46"/>
  <c r="DU136" i="46"/>
  <c r="KQ136" i="46"/>
  <c r="DW137" i="46"/>
  <c r="DU137" i="46"/>
  <c r="KQ137" i="46"/>
  <c r="DW138" i="46"/>
  <c r="DU138" i="46"/>
  <c r="KQ138" i="46"/>
  <c r="DW139" i="46"/>
  <c r="DU139" i="46"/>
  <c r="KQ139" i="46"/>
  <c r="DW140" i="46"/>
  <c r="DU140" i="46"/>
  <c r="KQ140" i="46"/>
  <c r="DW141" i="46"/>
  <c r="DU141" i="46"/>
  <c r="KQ141" i="46"/>
  <c r="DW142" i="46"/>
  <c r="DU142" i="46"/>
  <c r="KQ142" i="46"/>
  <c r="DW143" i="46"/>
  <c r="DU143" i="46"/>
  <c r="KQ143" i="46"/>
  <c r="DW144" i="46"/>
  <c r="DU144" i="46"/>
  <c r="KQ144" i="46"/>
  <c r="DW145" i="46"/>
  <c r="DU145" i="46"/>
  <c r="KQ145" i="46"/>
  <c r="DW146" i="46"/>
  <c r="DU146" i="46"/>
  <c r="KQ146" i="46"/>
  <c r="DW147" i="46"/>
  <c r="DU147" i="46"/>
  <c r="KQ147" i="46"/>
  <c r="DW148" i="46"/>
  <c r="DU148" i="46"/>
  <c r="KQ148" i="46"/>
  <c r="DW149" i="46"/>
  <c r="DU149" i="46"/>
  <c r="KQ149" i="46"/>
  <c r="DW150" i="46"/>
  <c r="DU150" i="46"/>
  <c r="KQ150" i="46"/>
  <c r="DW151" i="46"/>
  <c r="DU151" i="46"/>
  <c r="KQ151" i="46"/>
  <c r="DW152" i="46"/>
  <c r="DU152" i="46"/>
  <c r="KQ152" i="46"/>
  <c r="DW153" i="46"/>
  <c r="DU153" i="46"/>
  <c r="KQ153" i="46"/>
  <c r="DW154" i="46"/>
  <c r="DU154" i="46"/>
  <c r="KQ154" i="46"/>
  <c r="DW155" i="46"/>
  <c r="DU155" i="46"/>
  <c r="KQ155" i="46"/>
  <c r="DW156" i="46"/>
  <c r="DU156" i="46"/>
  <c r="KQ156" i="46"/>
  <c r="DW157" i="46"/>
  <c r="DU157" i="46"/>
  <c r="KQ157" i="46"/>
  <c r="DW158" i="46"/>
  <c r="DU158" i="46"/>
  <c r="KQ158" i="46"/>
  <c r="DW159" i="46"/>
  <c r="DU159" i="46"/>
  <c r="KQ159" i="46"/>
  <c r="DW160" i="46"/>
  <c r="DU160" i="46"/>
  <c r="KQ160" i="46"/>
  <c r="DW161" i="46"/>
  <c r="DU161" i="46"/>
  <c r="KQ161" i="46"/>
  <c r="DW162" i="46"/>
  <c r="DU162" i="46"/>
  <c r="KQ162" i="46"/>
  <c r="DW163" i="46"/>
  <c r="DU163" i="46"/>
  <c r="KQ163" i="46"/>
  <c r="DW164" i="46"/>
  <c r="DU164" i="46"/>
  <c r="KQ164" i="46"/>
  <c r="DW165" i="46"/>
  <c r="DU165" i="46"/>
  <c r="KQ165" i="46"/>
  <c r="DW166" i="46"/>
  <c r="DU166" i="46"/>
  <c r="KQ166" i="46"/>
  <c r="DW167" i="46"/>
  <c r="DU167" i="46"/>
  <c r="KQ167" i="46"/>
  <c r="DW168" i="46"/>
  <c r="DU168" i="46"/>
  <c r="KQ168" i="46"/>
  <c r="DW169" i="46"/>
  <c r="DU169" i="46"/>
  <c r="KQ169" i="46"/>
  <c r="DW170" i="46"/>
  <c r="DU170" i="46"/>
  <c r="KQ170" i="46"/>
  <c r="DW171" i="46"/>
  <c r="DU171" i="46"/>
  <c r="KQ171" i="46"/>
  <c r="DW172" i="46"/>
  <c r="DU172" i="46"/>
  <c r="KQ172" i="46"/>
  <c r="DW173" i="46"/>
  <c r="DU173" i="46"/>
  <c r="KQ173" i="46"/>
  <c r="DW174" i="46"/>
  <c r="DU174" i="46"/>
  <c r="KQ174" i="46"/>
  <c r="DQ192" i="46"/>
  <c r="DS192" i="46"/>
  <c r="DW186" i="46"/>
  <c r="DU186" i="46"/>
  <c r="KQ186" i="46"/>
  <c r="DU187" i="46"/>
  <c r="KQ187" i="46"/>
  <c r="DW188" i="46"/>
  <c r="DU188" i="46"/>
  <c r="KQ188" i="46"/>
  <c r="DW189" i="46"/>
  <c r="DU189" i="46"/>
  <c r="KQ189" i="46"/>
  <c r="DW190" i="46"/>
  <c r="DU190" i="46"/>
  <c r="KQ190" i="46"/>
  <c r="DW191" i="46"/>
  <c r="DU191" i="46"/>
  <c r="KQ191" i="46"/>
  <c r="DQ205" i="46"/>
  <c r="DS205" i="46"/>
  <c r="DW196" i="46"/>
  <c r="DU196" i="46"/>
  <c r="KQ196" i="46"/>
  <c r="DW197" i="46"/>
  <c r="DU197" i="46"/>
  <c r="KQ197" i="46"/>
  <c r="DW198" i="46"/>
  <c r="DU198" i="46"/>
  <c r="KQ198" i="46"/>
  <c r="DW199" i="46"/>
  <c r="DU199" i="46"/>
  <c r="KQ199" i="46"/>
  <c r="DW200" i="46"/>
  <c r="DU200" i="46"/>
  <c r="KQ200" i="46"/>
  <c r="DU201" i="46"/>
  <c r="KQ201" i="46"/>
  <c r="DW202" i="46"/>
  <c r="DU202" i="46"/>
  <c r="KQ202" i="46"/>
  <c r="DW203" i="46"/>
  <c r="DU203" i="46"/>
  <c r="KQ203" i="46"/>
  <c r="DW204" i="46"/>
  <c r="DU204" i="46"/>
  <c r="KQ204" i="46"/>
  <c r="AS196" i="22"/>
  <c r="AU196" i="22"/>
  <c r="AQ205" i="22"/>
  <c r="AU198" i="22"/>
  <c r="AS198" i="22"/>
  <c r="AU197" i="22"/>
  <c r="AS197" i="22"/>
  <c r="AS204" i="22"/>
  <c r="AU204" i="22"/>
  <c r="AS203" i="22"/>
  <c r="AU203" i="22"/>
  <c r="AS202" i="22"/>
  <c r="AU202" i="22"/>
  <c r="AS201" i="22"/>
  <c r="AU201" i="22"/>
  <c r="AS200" i="22"/>
  <c r="AU200" i="22"/>
  <c r="AS199" i="22"/>
  <c r="AU199" i="22"/>
  <c r="AU76" i="22"/>
  <c r="AS76" i="22"/>
  <c r="AU172" i="22"/>
  <c r="AS172" i="22"/>
  <c r="AU171" i="22"/>
  <c r="AS171" i="22"/>
  <c r="AU166" i="22"/>
  <c r="AS166" i="22"/>
  <c r="AU163" i="22"/>
  <c r="AS163" i="22"/>
  <c r="AU161" i="22"/>
  <c r="AS161" i="22"/>
  <c r="AU159" i="22"/>
  <c r="AS159" i="22"/>
  <c r="AU156" i="22"/>
  <c r="AS156" i="22"/>
  <c r="AU151" i="22"/>
  <c r="AS151" i="22"/>
  <c r="AU150" i="22"/>
  <c r="AS150" i="22"/>
  <c r="AU149" i="22"/>
  <c r="AS149" i="22"/>
  <c r="AU145" i="22"/>
  <c r="AS145" i="22"/>
  <c r="AU141" i="22"/>
  <c r="AS141" i="22"/>
  <c r="AU140" i="22"/>
  <c r="AS140" i="22"/>
  <c r="AU139" i="22"/>
  <c r="AS139" i="22"/>
  <c r="AU134" i="22"/>
  <c r="AS134" i="22"/>
  <c r="AU130" i="22"/>
  <c r="AS130" i="22"/>
  <c r="AU128" i="22"/>
  <c r="AS128" i="22"/>
  <c r="AU126" i="22"/>
  <c r="AS126" i="22"/>
  <c r="AU123" i="22"/>
  <c r="AS123" i="22"/>
  <c r="AU118" i="22"/>
  <c r="AS118" i="22"/>
  <c r="AU117" i="22"/>
  <c r="AS117" i="22"/>
  <c r="AU116" i="22"/>
  <c r="AS116" i="22"/>
  <c r="AU112" i="22"/>
  <c r="AS112" i="22"/>
  <c r="AU104" i="22"/>
  <c r="AS104" i="22"/>
  <c r="AU103" i="22"/>
  <c r="AS103" i="22"/>
  <c r="AU102" i="22"/>
  <c r="AS102" i="22"/>
  <c r="AU97" i="22"/>
  <c r="AS97" i="22"/>
  <c r="AU94" i="22"/>
  <c r="AS94" i="22"/>
  <c r="AU92" i="22"/>
  <c r="AS92" i="22"/>
  <c r="AU89" i="22"/>
  <c r="AS89" i="22"/>
  <c r="AU83" i="22"/>
  <c r="AS83" i="22"/>
  <c r="AU57" i="22"/>
  <c r="AS57" i="22"/>
  <c r="AU56" i="22"/>
  <c r="AS56" i="22"/>
  <c r="AU55" i="22"/>
  <c r="AS55" i="22"/>
  <c r="AU54" i="22"/>
  <c r="AS54" i="22"/>
  <c r="AU53" i="22"/>
  <c r="AS53" i="22"/>
  <c r="AU61" i="22"/>
  <c r="AS61" i="22"/>
  <c r="AU63" i="22"/>
  <c r="AS63" i="22"/>
  <c r="AU64" i="22"/>
  <c r="AS64" i="22"/>
  <c r="AU74" i="22"/>
  <c r="AS74" i="22"/>
  <c r="AU73" i="22"/>
  <c r="AS73" i="22"/>
  <c r="AU86" i="22"/>
  <c r="AS86" i="22"/>
  <c r="AU88" i="22"/>
  <c r="AS88" i="22"/>
  <c r="AU90" i="22"/>
  <c r="AS90" i="22"/>
  <c r="AU106" i="22"/>
  <c r="AS106" i="22"/>
  <c r="AU107" i="22"/>
  <c r="AS107" i="22"/>
  <c r="AU108" i="22"/>
  <c r="AS108" i="22"/>
  <c r="AU110" i="22"/>
  <c r="AS110" i="22"/>
  <c r="AU133" i="22"/>
  <c r="AS133" i="22"/>
  <c r="AU173" i="22"/>
  <c r="AS173" i="22"/>
  <c r="AU174" i="22"/>
  <c r="AS174" i="22"/>
  <c r="AU14" i="22"/>
  <c r="AS14" i="22"/>
  <c r="AU15" i="22"/>
  <c r="AS15" i="22"/>
  <c r="AU16" i="22"/>
  <c r="AS16" i="22"/>
  <c r="AU17" i="22"/>
  <c r="AS17" i="22"/>
  <c r="AU18" i="22"/>
  <c r="AS18" i="22"/>
  <c r="AU19" i="22"/>
  <c r="AS19" i="22"/>
  <c r="AU20" i="22"/>
  <c r="AS20" i="22"/>
  <c r="AU21" i="22"/>
  <c r="AS21" i="22"/>
  <c r="AU22" i="22"/>
  <c r="AS22" i="22"/>
  <c r="AU23" i="22"/>
  <c r="AS23" i="22"/>
  <c r="AU24" i="22"/>
  <c r="AS24" i="22"/>
  <c r="AU25" i="22"/>
  <c r="AS25" i="22"/>
  <c r="AU26" i="22"/>
  <c r="AS26" i="22"/>
  <c r="AU27" i="22"/>
  <c r="AS27" i="22"/>
  <c r="AU28" i="22"/>
  <c r="AS28" i="22"/>
  <c r="AU31" i="22"/>
  <c r="AS31" i="22"/>
  <c r="AU32" i="22"/>
  <c r="AS32" i="22"/>
  <c r="AU33" i="22"/>
  <c r="AS33" i="22"/>
  <c r="AU36" i="22"/>
  <c r="AS36" i="22"/>
  <c r="AU37" i="22"/>
  <c r="AS37" i="22"/>
  <c r="AU38" i="22"/>
  <c r="AS38" i="22"/>
  <c r="AU39" i="22"/>
  <c r="AS39" i="22"/>
  <c r="AU40" i="22"/>
  <c r="AS40" i="22"/>
  <c r="AU41" i="22"/>
  <c r="AS41" i="22"/>
  <c r="AU42" i="22"/>
  <c r="AS42" i="22"/>
  <c r="AU43" i="22"/>
  <c r="AS43" i="22"/>
  <c r="AU44" i="22"/>
  <c r="AS44" i="22"/>
  <c r="AU45" i="22"/>
  <c r="AS45" i="22"/>
  <c r="AU46" i="22"/>
  <c r="AS46" i="22"/>
  <c r="AU47" i="22"/>
  <c r="AS47" i="22"/>
  <c r="AU48" i="22"/>
  <c r="AS48" i="22"/>
  <c r="AU49" i="22"/>
  <c r="AS49" i="22"/>
  <c r="AU50" i="22"/>
  <c r="AS50" i="22"/>
  <c r="AU51" i="22"/>
  <c r="AS51" i="22"/>
  <c r="AU52" i="22"/>
  <c r="AS52" i="22"/>
  <c r="AU65" i="22"/>
  <c r="AS65" i="22"/>
  <c r="AU72" i="22"/>
  <c r="AQ78" i="22"/>
  <c r="AS72" i="22"/>
  <c r="AU60" i="22"/>
  <c r="AS60" i="22"/>
  <c r="AU82" i="22"/>
  <c r="AQ175" i="22"/>
  <c r="AU10" i="22"/>
  <c r="AQ68" i="22"/>
  <c r="AU91" i="22"/>
  <c r="AS91" i="22"/>
  <c r="AU99" i="22"/>
  <c r="AS99" i="22"/>
  <c r="AU111" i="22"/>
  <c r="AS111" i="22"/>
  <c r="AU119" i="22"/>
  <c r="AS119" i="22"/>
  <c r="AU127" i="22"/>
  <c r="AS127" i="22"/>
  <c r="AU136" i="22"/>
  <c r="AS136" i="22"/>
  <c r="AU144" i="22"/>
  <c r="AS144" i="22"/>
  <c r="AU152" i="22"/>
  <c r="AS152" i="22"/>
  <c r="AU160" i="22"/>
  <c r="AS160" i="22"/>
  <c r="AU168" i="22"/>
  <c r="AS168" i="22"/>
  <c r="AU75" i="22"/>
  <c r="AS75" i="22"/>
  <c r="AU93" i="22"/>
  <c r="AS93" i="22"/>
  <c r="AU101" i="22"/>
  <c r="AS101" i="22"/>
  <c r="AU113" i="22"/>
  <c r="AS113" i="22"/>
  <c r="AU121" i="22"/>
  <c r="AS121" i="22"/>
  <c r="AU129" i="22"/>
  <c r="AS129" i="22"/>
  <c r="AU138" i="22"/>
  <c r="AS138" i="22"/>
  <c r="AU146" i="22"/>
  <c r="AS146" i="22"/>
  <c r="AU154" i="22"/>
  <c r="AS154" i="22"/>
  <c r="AU162" i="22"/>
  <c r="AS162" i="22"/>
  <c r="AU170" i="22"/>
  <c r="AS170" i="22"/>
  <c r="AU95" i="22"/>
  <c r="AS95" i="22"/>
  <c r="AU105" i="22"/>
  <c r="AS105" i="22"/>
  <c r="AU120" i="22"/>
  <c r="AS120" i="22"/>
  <c r="AU131" i="22"/>
  <c r="AS131" i="22"/>
  <c r="AU142" i="22"/>
  <c r="AS142" i="22"/>
  <c r="AU153" i="22"/>
  <c r="AS153" i="22"/>
  <c r="AU164" i="22"/>
  <c r="AS164" i="22"/>
  <c r="AU96" i="22"/>
  <c r="AS96" i="22"/>
  <c r="AU109" i="22"/>
  <c r="AS109" i="22"/>
  <c r="AU122" i="22"/>
  <c r="AS122" i="22"/>
  <c r="AU132" i="22"/>
  <c r="AS132" i="22"/>
  <c r="AU143" i="22"/>
  <c r="AS143" i="22"/>
  <c r="AU155" i="22"/>
  <c r="AS155" i="22"/>
  <c r="AU165" i="22"/>
  <c r="AS165" i="22"/>
  <c r="AU85" i="22"/>
  <c r="AS85" i="22"/>
  <c r="AU98" i="22"/>
  <c r="AS98" i="22"/>
  <c r="AU114" i="22"/>
  <c r="AS114" i="22"/>
  <c r="AU124" i="22"/>
  <c r="AS124" i="22"/>
  <c r="AU135" i="22"/>
  <c r="AS135" i="22"/>
  <c r="AU147" i="22"/>
  <c r="AS147" i="22"/>
  <c r="AU157" i="22"/>
  <c r="AS157" i="22"/>
  <c r="AU167" i="22"/>
  <c r="AS167" i="22"/>
  <c r="AU87" i="22"/>
  <c r="AS87" i="22"/>
  <c r="AU100" i="22"/>
  <c r="AS100" i="22"/>
  <c r="AU115" i="22"/>
  <c r="AS115" i="22"/>
  <c r="AU125" i="22"/>
  <c r="AS125" i="22"/>
  <c r="AU137" i="22"/>
  <c r="AS137" i="22"/>
  <c r="AU148" i="22"/>
  <c r="AS148" i="22"/>
  <c r="AU158" i="22"/>
  <c r="AS158" i="22"/>
  <c r="AU169" i="22"/>
  <c r="AS169" i="22"/>
  <c r="AU62" i="22"/>
  <c r="AS62" i="22"/>
  <c r="EA12" i="36"/>
  <c r="DX12" i="36"/>
  <c r="FD16" i="36"/>
  <c r="EE14" i="36"/>
  <c r="EB14" i="36"/>
  <c r="DX13" i="36"/>
  <c r="EA13" i="36"/>
  <c r="EA11" i="36"/>
  <c r="DX11" i="36"/>
  <c r="KK207" i="22"/>
  <c r="KK208" i="22"/>
  <c r="EJ62" i="36"/>
  <c r="EM62" i="36"/>
  <c r="EF61" i="36"/>
  <c r="EI61" i="36"/>
  <c r="EN60" i="36"/>
  <c r="EQ60" i="36"/>
  <c r="EN52" i="36"/>
  <c r="EQ52" i="36"/>
  <c r="EF53" i="36"/>
  <c r="EI53" i="36"/>
  <c r="EU44" i="36"/>
  <c r="ER44" i="36"/>
  <c r="EN43" i="36"/>
  <c r="EQ43" i="36"/>
  <c r="EJ45" i="36"/>
  <c r="EJ47" i="36"/>
  <c r="EM45" i="36"/>
  <c r="KK209" i="22"/>
  <c r="EF73" i="36"/>
  <c r="EI73" i="36"/>
  <c r="FD70" i="36"/>
  <c r="FG70" i="36"/>
  <c r="EY75" i="36"/>
  <c r="EV75" i="36"/>
  <c r="EU74" i="36"/>
  <c r="ER74" i="36"/>
  <c r="EM71" i="36"/>
  <c r="EJ71" i="36"/>
  <c r="FS72" i="36"/>
  <c r="FP72" i="36"/>
  <c r="EQ68" i="36"/>
  <c r="EN68" i="36"/>
  <c r="EE69" i="36"/>
  <c r="EB69" i="36"/>
  <c r="EB76" i="36"/>
  <c r="EV36" i="36"/>
  <c r="EY36" i="36"/>
  <c r="FG34" i="36"/>
  <c r="FD34" i="36"/>
  <c r="FG35" i="36"/>
  <c r="FD35" i="36"/>
  <c r="EQ33" i="36"/>
  <c r="EN33" i="36"/>
  <c r="EV26" i="36"/>
  <c r="EY26" i="36"/>
  <c r="ER23" i="36"/>
  <c r="EU23" i="36"/>
  <c r="EN22" i="36"/>
  <c r="EQ22" i="36"/>
  <c r="EJ24" i="36"/>
  <c r="EM24" i="36"/>
  <c r="EM25" i="36"/>
  <c r="EJ25" i="36"/>
  <c r="AS175" i="22"/>
  <c r="AQ182" i="22"/>
  <c r="AO182" i="22"/>
  <c r="BG181" i="22"/>
  <c r="AZ181" i="22"/>
  <c r="AW181" i="22"/>
  <c r="BD174" i="22"/>
  <c r="H100" i="36"/>
  <c r="KR16" i="36"/>
  <c r="AG209" i="22"/>
  <c r="AG207" i="22"/>
  <c r="AQ192" i="22"/>
  <c r="AO192" i="22"/>
  <c r="AS179" i="22"/>
  <c r="AM207" i="22"/>
  <c r="B17" i="1"/>
  <c r="JT187" i="22"/>
  <c r="JX186" i="22"/>
  <c r="EJ197" i="22"/>
  <c r="EJ198" i="22"/>
  <c r="AW191" i="22"/>
  <c r="AW190" i="22"/>
  <c r="AZ82" i="22"/>
  <c r="AW82" i="22"/>
  <c r="AZ84" i="22"/>
  <c r="AW84" i="22"/>
  <c r="AS68" i="22"/>
  <c r="BH72" i="22"/>
  <c r="BH73" i="22"/>
  <c r="BH75" i="22"/>
  <c r="BH76" i="22"/>
  <c r="BH74" i="22"/>
  <c r="AZ13" i="22"/>
  <c r="AW13" i="22"/>
  <c r="AZ12" i="22"/>
  <c r="AW12" i="22"/>
  <c r="AZ11" i="22"/>
  <c r="AW11" i="22"/>
  <c r="AZ10" i="22"/>
  <c r="AW10" i="22"/>
  <c r="X89" i="36"/>
  <c r="X91" i="36"/>
  <c r="AF81" i="36"/>
  <c r="AB87" i="36"/>
  <c r="T93" i="36"/>
  <c r="AF95" i="36"/>
  <c r="H99" i="36"/>
  <c r="AH38" i="36"/>
  <c r="AH89" i="36"/>
  <c r="AL17" i="36"/>
  <c r="AN27" i="36"/>
  <c r="AJ28" i="36"/>
  <c r="AL28" i="36"/>
  <c r="DT63" i="36"/>
  <c r="EF80" i="36"/>
  <c r="DT55" i="36"/>
  <c r="KR53" i="36"/>
  <c r="KQ53" i="36"/>
  <c r="KR52" i="36"/>
  <c r="KQ52" i="36"/>
  <c r="HD78" i="36"/>
  <c r="GV86" i="36"/>
  <c r="GZ86" i="36"/>
  <c r="GV82" i="36"/>
  <c r="GV83" i="36"/>
  <c r="GZ83" i="36"/>
  <c r="GV84" i="36"/>
  <c r="GZ84" i="36"/>
  <c r="GV85" i="36"/>
  <c r="GZ85" i="36"/>
  <c r="HD85" i="36"/>
  <c r="FH65" i="36"/>
  <c r="EZ57" i="36"/>
  <c r="FD54" i="36"/>
  <c r="KR54" i="36"/>
  <c r="FH49" i="36"/>
  <c r="FD40" i="36"/>
  <c r="EZ46" i="36"/>
  <c r="EZ30" i="36"/>
  <c r="EV37" i="36"/>
  <c r="FL19" i="36"/>
  <c r="FD15" i="36"/>
  <c r="KR15" i="36"/>
  <c r="FH8" i="36"/>
  <c r="AT87" i="36"/>
  <c r="AW187" i="22"/>
  <c r="AX86" i="36"/>
  <c r="AX85" i="36"/>
  <c r="AT47" i="36"/>
  <c r="AT76" i="36"/>
  <c r="AT63" i="36"/>
  <c r="AT55" i="36"/>
  <c r="AX83" i="36"/>
  <c r="BB84" i="36"/>
  <c r="BF46" i="36"/>
  <c r="BF37" i="36"/>
  <c r="AX54" i="36"/>
  <c r="AW186" i="22"/>
  <c r="AO78" i="22"/>
  <c r="AR58" i="35"/>
  <c r="AV50" i="35"/>
  <c r="AX50" i="35"/>
  <c r="BB50" i="35"/>
  <c r="BE50" i="35"/>
  <c r="AV49" i="35"/>
  <c r="AX49" i="35"/>
  <c r="BB49" i="35"/>
  <c r="BE49" i="35"/>
  <c r="AV48" i="35"/>
  <c r="AX48" i="35"/>
  <c r="BB48" i="35"/>
  <c r="BE48" i="35"/>
  <c r="AV47" i="35"/>
  <c r="AV51" i="35"/>
  <c r="AX47" i="35"/>
  <c r="BB47" i="35"/>
  <c r="AV32" i="35"/>
  <c r="AX32" i="35"/>
  <c r="BB32" i="35"/>
  <c r="BE32" i="35"/>
  <c r="AV31" i="35"/>
  <c r="AX31" i="35"/>
  <c r="BB31" i="35"/>
  <c r="BE31" i="35"/>
  <c r="AV30" i="35"/>
  <c r="AX30" i="35"/>
  <c r="BB30" i="35"/>
  <c r="BE30" i="35"/>
  <c r="AX29" i="35"/>
  <c r="AV29" i="35"/>
  <c r="AV33" i="35"/>
  <c r="BB29" i="35"/>
  <c r="AV23" i="35"/>
  <c r="AX23" i="35"/>
  <c r="BB23" i="35"/>
  <c r="BE23" i="35"/>
  <c r="AV22" i="35"/>
  <c r="AX22" i="35"/>
  <c r="BB22" i="35"/>
  <c r="BE22" i="35"/>
  <c r="AX21" i="35"/>
  <c r="AV21" i="35"/>
  <c r="BB21" i="35"/>
  <c r="BE21" i="35"/>
  <c r="AV20" i="35"/>
  <c r="AV24" i="35"/>
  <c r="AX20" i="35"/>
  <c r="BB20" i="35"/>
  <c r="AZ14" i="35"/>
  <c r="BF14" i="35"/>
  <c r="BB14" i="35"/>
  <c r="BE14" i="35"/>
  <c r="AZ13" i="35"/>
  <c r="BF13" i="35"/>
  <c r="BB13" i="35"/>
  <c r="BE13" i="35"/>
  <c r="AZ12" i="35"/>
  <c r="BF12" i="35"/>
  <c r="BB12" i="35"/>
  <c r="BE12" i="35"/>
  <c r="AZ11" i="35"/>
  <c r="BF11" i="35"/>
  <c r="BB11" i="35"/>
  <c r="BE11" i="35"/>
  <c r="BF10" i="35"/>
  <c r="BB10" i="35"/>
  <c r="BB15" i="35"/>
  <c r="AV38" i="35"/>
  <c r="AX38" i="35"/>
  <c r="BB38" i="35"/>
  <c r="AX39" i="35"/>
  <c r="AV39" i="35"/>
  <c r="BB39" i="35"/>
  <c r="BE39" i="35"/>
  <c r="AV40" i="35"/>
  <c r="AX40" i="35"/>
  <c r="BB40" i="35"/>
  <c r="BE40" i="35"/>
  <c r="AV41" i="35"/>
  <c r="AX41" i="35"/>
  <c r="BB41" i="35"/>
  <c r="BE41" i="35"/>
  <c r="AX51" i="35"/>
  <c r="AZ46" i="35"/>
  <c r="AX42" i="35"/>
  <c r="AZ37" i="35"/>
  <c r="AX33" i="35"/>
  <c r="AZ28" i="35"/>
  <c r="AX24" i="35"/>
  <c r="AZ19" i="35"/>
  <c r="AX15" i="35"/>
  <c r="AX54" i="35"/>
  <c r="AZ10" i="35"/>
  <c r="AZ15" i="35"/>
  <c r="AJ58" i="35"/>
  <c r="BD15" i="35"/>
  <c r="BE10" i="35"/>
  <c r="AN54" i="35"/>
  <c r="AN56" i="35"/>
  <c r="JK10" i="35"/>
  <c r="JK11" i="35"/>
  <c r="JK12" i="35"/>
  <c r="JK13" i="35"/>
  <c r="JK14" i="35"/>
  <c r="BN19" i="35"/>
  <c r="BL19" i="35"/>
  <c r="BD24" i="35"/>
  <c r="BE19" i="35"/>
  <c r="JK19" i="35"/>
  <c r="JK20" i="35"/>
  <c r="JK21" i="35"/>
  <c r="JK22" i="35"/>
  <c r="JK23" i="35"/>
  <c r="BN28" i="35"/>
  <c r="BL28" i="35"/>
  <c r="BD33" i="35"/>
  <c r="BE28" i="35"/>
  <c r="JK28" i="35"/>
  <c r="JK29" i="35"/>
  <c r="JK30" i="35"/>
  <c r="JK31" i="35"/>
  <c r="JK32" i="35"/>
  <c r="BN37" i="35"/>
  <c r="BL37" i="35"/>
  <c r="BD42" i="35"/>
  <c r="BE37" i="35"/>
  <c r="JK37" i="35"/>
  <c r="JK38" i="35"/>
  <c r="JK39" i="35"/>
  <c r="JK40" i="35"/>
  <c r="JK41" i="35"/>
  <c r="BN46" i="35"/>
  <c r="BL46" i="35"/>
  <c r="BE46" i="35"/>
  <c r="JK46" i="35"/>
  <c r="JK47" i="35"/>
  <c r="JK48" i="35"/>
  <c r="JK49" i="35"/>
  <c r="JK50" i="35"/>
  <c r="AS189" i="22"/>
  <c r="AS180" i="22"/>
  <c r="AU180" i="22"/>
  <c r="AU179" i="22"/>
  <c r="BC16" i="26"/>
  <c r="BA16" i="26"/>
  <c r="BB16" i="26"/>
  <c r="BC14" i="26"/>
  <c r="BA14" i="26"/>
  <c r="BB14" i="26"/>
  <c r="BA21" i="26"/>
  <c r="BB21" i="26"/>
  <c r="BC21" i="26"/>
  <c r="AS47" i="26"/>
  <c r="BG114" i="26"/>
  <c r="BE114" i="26"/>
  <c r="BG115" i="26"/>
  <c r="BE115" i="26"/>
  <c r="BA13" i="26"/>
  <c r="BB13" i="26"/>
  <c r="BC13" i="26"/>
  <c r="BE17" i="26"/>
  <c r="BF17" i="26"/>
  <c r="BG17" i="26"/>
  <c r="BG15" i="26"/>
  <c r="BE15" i="26"/>
  <c r="BF15" i="26"/>
  <c r="BC20" i="26"/>
  <c r="BA20" i="26"/>
  <c r="BB20" i="26"/>
  <c r="BC18" i="26"/>
  <c r="BA18" i="26"/>
  <c r="BB18" i="26"/>
  <c r="BE19" i="26"/>
  <c r="BF19" i="26"/>
  <c r="BG19" i="26"/>
  <c r="AN129" i="26"/>
  <c r="AS122" i="26"/>
  <c r="AQ109" i="26"/>
  <c r="AQ167" i="26"/>
  <c r="AU104" i="26"/>
  <c r="AT104" i="26"/>
  <c r="AL167" i="26"/>
  <c r="AU106" i="26"/>
  <c r="AS106" i="26"/>
  <c r="AN109" i="26"/>
  <c r="AJ167" i="26"/>
  <c r="AU107" i="26"/>
  <c r="AT107" i="26"/>
  <c r="AX87" i="26"/>
  <c r="AY100" i="26"/>
  <c r="BC87" i="26"/>
  <c r="BA87" i="26"/>
  <c r="BC88" i="26"/>
  <c r="BC89" i="26"/>
  <c r="BC90" i="26"/>
  <c r="BC91" i="26"/>
  <c r="BC92" i="26"/>
  <c r="BA92" i="26"/>
  <c r="BB92" i="26"/>
  <c r="BC93" i="26"/>
  <c r="BA93" i="26"/>
  <c r="BB93" i="26"/>
  <c r="BC94" i="26"/>
  <c r="BA94" i="26"/>
  <c r="BB94" i="26"/>
  <c r="BC95" i="26"/>
  <c r="BA95" i="26"/>
  <c r="BB95" i="26"/>
  <c r="BC96" i="26"/>
  <c r="BA96" i="26"/>
  <c r="BB96" i="26"/>
  <c r="BC97" i="26"/>
  <c r="BA97" i="26"/>
  <c r="BB97" i="26"/>
  <c r="BC98" i="26"/>
  <c r="BA98" i="26"/>
  <c r="BB98" i="26"/>
  <c r="AY118" i="26"/>
  <c r="BA114" i="26"/>
  <c r="BA115" i="26"/>
  <c r="AX10" i="26"/>
  <c r="BE51" i="26"/>
  <c r="BA58" i="26"/>
  <c r="BA187" i="22"/>
  <c r="BA188" i="22"/>
  <c r="AL78" i="26"/>
  <c r="BA10" i="26"/>
  <c r="BB10" i="26"/>
  <c r="AY12" i="26"/>
  <c r="AW12" i="26"/>
  <c r="AN67" i="26"/>
  <c r="AS62" i="26"/>
  <c r="AS67" i="26"/>
  <c r="AU58" i="26"/>
  <c r="AY51" i="26"/>
  <c r="AQ47" i="26"/>
  <c r="AN47" i="26"/>
  <c r="AU43" i="26"/>
  <c r="AT43" i="26"/>
  <c r="AU44" i="26"/>
  <c r="AT44" i="26"/>
  <c r="AQ38" i="26"/>
  <c r="AU33" i="26"/>
  <c r="AU34" i="26"/>
  <c r="AU35" i="26"/>
  <c r="AT35" i="26"/>
  <c r="AU36" i="26"/>
  <c r="AT36" i="26"/>
  <c r="AT10" i="26"/>
  <c r="AN58" i="26"/>
  <c r="AU29" i="26"/>
  <c r="EJ1" i="46"/>
  <c r="EE180" i="46"/>
  <c r="EG180" i="46"/>
  <c r="EE187" i="46"/>
  <c r="EE201" i="46"/>
  <c r="EE179" i="46"/>
  <c r="EC179" i="46"/>
  <c r="EC182" i="46"/>
  <c r="EA182" i="46"/>
  <c r="GZ82" i="36"/>
  <c r="EA204" i="46"/>
  <c r="DY204" i="46"/>
  <c r="KS204" i="46"/>
  <c r="KR204" i="46"/>
  <c r="EA203" i="46"/>
  <c r="DY203" i="46"/>
  <c r="KS203" i="46"/>
  <c r="KR203" i="46"/>
  <c r="EA202" i="46"/>
  <c r="DY202" i="46"/>
  <c r="KS202" i="46"/>
  <c r="KR202" i="46"/>
  <c r="DY201" i="46"/>
  <c r="KS201" i="46"/>
  <c r="KR201" i="46"/>
  <c r="EA200" i="46"/>
  <c r="DY200" i="46"/>
  <c r="KS200" i="46"/>
  <c r="KR200" i="46"/>
  <c r="EA199" i="46"/>
  <c r="DY199" i="46"/>
  <c r="KS199" i="46"/>
  <c r="KR199" i="46"/>
  <c r="EA198" i="46"/>
  <c r="DY198" i="46"/>
  <c r="KS198" i="46"/>
  <c r="KR198" i="46"/>
  <c r="EA197" i="46"/>
  <c r="DY197" i="46"/>
  <c r="KS197" i="46"/>
  <c r="KR197" i="46"/>
  <c r="KQ205" i="46"/>
  <c r="DU205" i="46"/>
  <c r="DW205" i="46"/>
  <c r="EA196" i="46"/>
  <c r="DY196" i="46"/>
  <c r="EA191" i="46"/>
  <c r="DY191" i="46"/>
  <c r="KS191" i="46"/>
  <c r="KR191" i="46"/>
  <c r="EA190" i="46"/>
  <c r="DY190" i="46"/>
  <c r="KS190" i="46"/>
  <c r="KR190" i="46"/>
  <c r="EA189" i="46"/>
  <c r="DY189" i="46"/>
  <c r="KS189" i="46"/>
  <c r="KR189" i="46"/>
  <c r="EA188" i="46"/>
  <c r="DY188" i="46"/>
  <c r="KS188" i="46"/>
  <c r="KR188" i="46"/>
  <c r="DY187" i="46"/>
  <c r="KS187" i="46"/>
  <c r="KR187" i="46"/>
  <c r="KQ192" i="46"/>
  <c r="DU192" i="46"/>
  <c r="DW192" i="46"/>
  <c r="EA186" i="46"/>
  <c r="DY186" i="46"/>
  <c r="EA174" i="46"/>
  <c r="DY174" i="46"/>
  <c r="KS174" i="46"/>
  <c r="KR174" i="46"/>
  <c r="EA173" i="46"/>
  <c r="DY173" i="46"/>
  <c r="KS173" i="46"/>
  <c r="KR173" i="46"/>
  <c r="EA172" i="46"/>
  <c r="DY172" i="46"/>
  <c r="KS172" i="46"/>
  <c r="KR172" i="46"/>
  <c r="EA171" i="46"/>
  <c r="DY171" i="46"/>
  <c r="KS171" i="46"/>
  <c r="KR171" i="46"/>
  <c r="EA170" i="46"/>
  <c r="DY170" i="46"/>
  <c r="KS170" i="46"/>
  <c r="KR170" i="46"/>
  <c r="EA169" i="46"/>
  <c r="DY169" i="46"/>
  <c r="KS169" i="46"/>
  <c r="KR169" i="46"/>
  <c r="EA168" i="46"/>
  <c r="DY168" i="46"/>
  <c r="KS168" i="46"/>
  <c r="KR168" i="46"/>
  <c r="EA167" i="46"/>
  <c r="DY167" i="46"/>
  <c r="KS167" i="46"/>
  <c r="KR167" i="46"/>
  <c r="EA166" i="46"/>
  <c r="DY166" i="46"/>
  <c r="KS166" i="46"/>
  <c r="KR166" i="46"/>
  <c r="EA165" i="46"/>
  <c r="DY165" i="46"/>
  <c r="KS165" i="46"/>
  <c r="KR165" i="46"/>
  <c r="EA164" i="46"/>
  <c r="DY164" i="46"/>
  <c r="KS164" i="46"/>
  <c r="KR164" i="46"/>
  <c r="EA163" i="46"/>
  <c r="DY163" i="46"/>
  <c r="KS163" i="46"/>
  <c r="KR163" i="46"/>
  <c r="EA162" i="46"/>
  <c r="DY162" i="46"/>
  <c r="KS162" i="46"/>
  <c r="KR162" i="46"/>
  <c r="EA161" i="46"/>
  <c r="DY161" i="46"/>
  <c r="KS161" i="46"/>
  <c r="KR161" i="46"/>
  <c r="EA160" i="46"/>
  <c r="DY160" i="46"/>
  <c r="KS160" i="46"/>
  <c r="KR160" i="46"/>
  <c r="EA159" i="46"/>
  <c r="DY159" i="46"/>
  <c r="KS159" i="46"/>
  <c r="KR159" i="46"/>
  <c r="EA158" i="46"/>
  <c r="DY158" i="46"/>
  <c r="KS158" i="46"/>
  <c r="KR158" i="46"/>
  <c r="EA157" i="46"/>
  <c r="DY157" i="46"/>
  <c r="KS157" i="46"/>
  <c r="KR157" i="46"/>
  <c r="EA156" i="46"/>
  <c r="DY156" i="46"/>
  <c r="KS156" i="46"/>
  <c r="KR156" i="46"/>
  <c r="EA155" i="46"/>
  <c r="DY155" i="46"/>
  <c r="KS155" i="46"/>
  <c r="KR155" i="46"/>
  <c r="EA154" i="46"/>
  <c r="DY154" i="46"/>
  <c r="KS154" i="46"/>
  <c r="KR154" i="46"/>
  <c r="EA153" i="46"/>
  <c r="DY153" i="46"/>
  <c r="KS153" i="46"/>
  <c r="KR153" i="46"/>
  <c r="EA152" i="46"/>
  <c r="DY152" i="46"/>
  <c r="KS152" i="46"/>
  <c r="KR152" i="46"/>
  <c r="EA151" i="46"/>
  <c r="DY151" i="46"/>
  <c r="KS151" i="46"/>
  <c r="KR151" i="46"/>
  <c r="EA150" i="46"/>
  <c r="DY150" i="46"/>
  <c r="KS150" i="46"/>
  <c r="KR150" i="46"/>
  <c r="EA149" i="46"/>
  <c r="DY149" i="46"/>
  <c r="KS149" i="46"/>
  <c r="KR149" i="46"/>
  <c r="EA148" i="46"/>
  <c r="DY148" i="46"/>
  <c r="KS148" i="46"/>
  <c r="KR148" i="46"/>
  <c r="EA147" i="46"/>
  <c r="DY147" i="46"/>
  <c r="KS147" i="46"/>
  <c r="KR147" i="46"/>
  <c r="EA146" i="46"/>
  <c r="DY146" i="46"/>
  <c r="KS146" i="46"/>
  <c r="KR146" i="46"/>
  <c r="EA145" i="46"/>
  <c r="DY145" i="46"/>
  <c r="KS145" i="46"/>
  <c r="KR145" i="46"/>
  <c r="EA144" i="46"/>
  <c r="DY144" i="46"/>
  <c r="KS144" i="46"/>
  <c r="KR144" i="46"/>
  <c r="EA143" i="46"/>
  <c r="DY143" i="46"/>
  <c r="KS143" i="46"/>
  <c r="KR143" i="46"/>
  <c r="EA142" i="46"/>
  <c r="DY142" i="46"/>
  <c r="KS142" i="46"/>
  <c r="KR142" i="46"/>
  <c r="EA141" i="46"/>
  <c r="DY141" i="46"/>
  <c r="KS141" i="46"/>
  <c r="KR141" i="46"/>
  <c r="EA140" i="46"/>
  <c r="DY140" i="46"/>
  <c r="KS140" i="46"/>
  <c r="KR140" i="46"/>
  <c r="EA139" i="46"/>
  <c r="DY139" i="46"/>
  <c r="KS139" i="46"/>
  <c r="KR139" i="46"/>
  <c r="EA138" i="46"/>
  <c r="DY138" i="46"/>
  <c r="KS138" i="46"/>
  <c r="KR138" i="46"/>
  <c r="EA137" i="46"/>
  <c r="DY137" i="46"/>
  <c r="KS137" i="46"/>
  <c r="KR137" i="46"/>
  <c r="EA136" i="46"/>
  <c r="DY136" i="46"/>
  <c r="KS136" i="46"/>
  <c r="KR136" i="46"/>
  <c r="EA135" i="46"/>
  <c r="DY135" i="46"/>
  <c r="KS135" i="46"/>
  <c r="KR135" i="46"/>
  <c r="EA134" i="46"/>
  <c r="DY134" i="46"/>
  <c r="KS134" i="46"/>
  <c r="KR134" i="46"/>
  <c r="EA133" i="46"/>
  <c r="DY133" i="46"/>
  <c r="KS133" i="46"/>
  <c r="KR133" i="46"/>
  <c r="EE132" i="46"/>
  <c r="EC132" i="46"/>
  <c r="EA131" i="46"/>
  <c r="DY131" i="46"/>
  <c r="KS131" i="46"/>
  <c r="KR131" i="46"/>
  <c r="EA130" i="46"/>
  <c r="DY130" i="46"/>
  <c r="KS130" i="46"/>
  <c r="KR130" i="46"/>
  <c r="EA129" i="46"/>
  <c r="DY129" i="46"/>
  <c r="KS129" i="46"/>
  <c r="KR129" i="46"/>
  <c r="EA128" i="46"/>
  <c r="DY128" i="46"/>
  <c r="KS128" i="46"/>
  <c r="KR128" i="46"/>
  <c r="EA127" i="46"/>
  <c r="DY127" i="46"/>
  <c r="KS127" i="46"/>
  <c r="KR127" i="46"/>
  <c r="EA126" i="46"/>
  <c r="DY126" i="46"/>
  <c r="KS126" i="46"/>
  <c r="KR126" i="46"/>
  <c r="EA125" i="46"/>
  <c r="DY125" i="46"/>
  <c r="KS125" i="46"/>
  <c r="KR125" i="46"/>
  <c r="EA124" i="46"/>
  <c r="DY124" i="46"/>
  <c r="KS124" i="46"/>
  <c r="KR124" i="46"/>
  <c r="EA123" i="46"/>
  <c r="DY123" i="46"/>
  <c r="KS123" i="46"/>
  <c r="KR123" i="46"/>
  <c r="EA122" i="46"/>
  <c r="DY122" i="46"/>
  <c r="KS122" i="46"/>
  <c r="KR122" i="46"/>
  <c r="EA121" i="46"/>
  <c r="DY121" i="46"/>
  <c r="KS121" i="46"/>
  <c r="KR121" i="46"/>
  <c r="EA120" i="46"/>
  <c r="DY120" i="46"/>
  <c r="KS120" i="46"/>
  <c r="KR120" i="46"/>
  <c r="EA119" i="46"/>
  <c r="DY119" i="46"/>
  <c r="KS119" i="46"/>
  <c r="KR119" i="46"/>
  <c r="EA118" i="46"/>
  <c r="DY118" i="46"/>
  <c r="KS118" i="46"/>
  <c r="KR118" i="46"/>
  <c r="EA117" i="46"/>
  <c r="DY117" i="46"/>
  <c r="KS117" i="46"/>
  <c r="KR117" i="46"/>
  <c r="EA116" i="46"/>
  <c r="DY116" i="46"/>
  <c r="KS116" i="46"/>
  <c r="KR116" i="46"/>
  <c r="EA115" i="46"/>
  <c r="DY115" i="46"/>
  <c r="KS115" i="46"/>
  <c r="KR115" i="46"/>
  <c r="EA114" i="46"/>
  <c r="DY114" i="46"/>
  <c r="KS114" i="46"/>
  <c r="KR114" i="46"/>
  <c r="EA113" i="46"/>
  <c r="DY113" i="46"/>
  <c r="KS113" i="46"/>
  <c r="KR113" i="46"/>
  <c r="EA112" i="46"/>
  <c r="DY112" i="46"/>
  <c r="KS112" i="46"/>
  <c r="KR112" i="46"/>
  <c r="EA111" i="46"/>
  <c r="DY111" i="46"/>
  <c r="KS111" i="46"/>
  <c r="KR111" i="46"/>
  <c r="EA110" i="46"/>
  <c r="DY110" i="46"/>
  <c r="KS110" i="46"/>
  <c r="KR110" i="46"/>
  <c r="EE109" i="46"/>
  <c r="EC109" i="46"/>
  <c r="EA108" i="46"/>
  <c r="DY108" i="46"/>
  <c r="KS108" i="46"/>
  <c r="KR108" i="46"/>
  <c r="EA107" i="46"/>
  <c r="DY107" i="46"/>
  <c r="KS107" i="46"/>
  <c r="KR107" i="46"/>
  <c r="EA106" i="46"/>
  <c r="DY106" i="46"/>
  <c r="KS106" i="46"/>
  <c r="KR106" i="46"/>
  <c r="EE105" i="46"/>
  <c r="EC105" i="46"/>
  <c r="EA104" i="46"/>
  <c r="DY104" i="46"/>
  <c r="KS104" i="46"/>
  <c r="KR104" i="46"/>
  <c r="EA103" i="46"/>
  <c r="DY103" i="46"/>
  <c r="KS103" i="46"/>
  <c r="KR103" i="46"/>
  <c r="EA102" i="46"/>
  <c r="DY102" i="46"/>
  <c r="KS102" i="46"/>
  <c r="KR102" i="46"/>
  <c r="EA101" i="46"/>
  <c r="DY101" i="46"/>
  <c r="KS101" i="46"/>
  <c r="KR101" i="46"/>
  <c r="EA100" i="46"/>
  <c r="DY100" i="46"/>
  <c r="KS100" i="46"/>
  <c r="KR100" i="46"/>
  <c r="EA99" i="46"/>
  <c r="DY99" i="46"/>
  <c r="KS99" i="46"/>
  <c r="KR99" i="46"/>
  <c r="EA98" i="46"/>
  <c r="DY98" i="46"/>
  <c r="KS98" i="46"/>
  <c r="KR98" i="46"/>
  <c r="EA97" i="46"/>
  <c r="DY97" i="46"/>
  <c r="KS97" i="46"/>
  <c r="KR97" i="46"/>
  <c r="EA96" i="46"/>
  <c r="DY96" i="46"/>
  <c r="KS96" i="46"/>
  <c r="KR96" i="46"/>
  <c r="EA95" i="46"/>
  <c r="DY95" i="46"/>
  <c r="KS95" i="46"/>
  <c r="KR95" i="46"/>
  <c r="EA94" i="46"/>
  <c r="DY94" i="46"/>
  <c r="KS94" i="46"/>
  <c r="KR94" i="46"/>
  <c r="EA93" i="46"/>
  <c r="DY93" i="46"/>
  <c r="KS93" i="46"/>
  <c r="KR93" i="46"/>
  <c r="EA92" i="46"/>
  <c r="DY92" i="46"/>
  <c r="KS92" i="46"/>
  <c r="KR92" i="46"/>
  <c r="EA91" i="46"/>
  <c r="DY91" i="46"/>
  <c r="KS91" i="46"/>
  <c r="KR91" i="46"/>
  <c r="EA90" i="46"/>
  <c r="DY90" i="46"/>
  <c r="KS90" i="46"/>
  <c r="KR90" i="46"/>
  <c r="EE89" i="46"/>
  <c r="EC89" i="46"/>
  <c r="EA88" i="46"/>
  <c r="DY88" i="46"/>
  <c r="KS88" i="46"/>
  <c r="KR88" i="46"/>
  <c r="EA87" i="46"/>
  <c r="DY87" i="46"/>
  <c r="KS87" i="46"/>
  <c r="KR87" i="46"/>
  <c r="EA86" i="46"/>
  <c r="DY86" i="46"/>
  <c r="KS86" i="46"/>
  <c r="KR86" i="46"/>
  <c r="EE85" i="46"/>
  <c r="EC85" i="46"/>
  <c r="EA84" i="46"/>
  <c r="DY84" i="46"/>
  <c r="KS84" i="46"/>
  <c r="KR84" i="46"/>
  <c r="EE83" i="46"/>
  <c r="EC83" i="46"/>
  <c r="KQ175" i="46"/>
  <c r="DU175" i="46"/>
  <c r="DW175" i="46"/>
  <c r="EA82" i="46"/>
  <c r="DY82" i="46"/>
  <c r="EA76" i="46"/>
  <c r="DY76" i="46"/>
  <c r="KS76" i="46"/>
  <c r="KR76" i="46"/>
  <c r="EA75" i="46"/>
  <c r="DY75" i="46"/>
  <c r="KS75" i="46"/>
  <c r="KR75" i="46"/>
  <c r="EA74" i="46"/>
  <c r="DY74" i="46"/>
  <c r="KS74" i="46"/>
  <c r="KR74" i="46"/>
  <c r="EA73" i="46"/>
  <c r="DY73" i="46"/>
  <c r="KS73" i="46"/>
  <c r="KR73" i="46"/>
  <c r="KQ78" i="46"/>
  <c r="DU78" i="46"/>
  <c r="DW78" i="46"/>
  <c r="EA72" i="46"/>
  <c r="DY72" i="46"/>
  <c r="EA65" i="46"/>
  <c r="DY65" i="46"/>
  <c r="KS65" i="46"/>
  <c r="KR65" i="46"/>
  <c r="EA64" i="46"/>
  <c r="DY64" i="46"/>
  <c r="KS64" i="46"/>
  <c r="KR64" i="46"/>
  <c r="EA63" i="46"/>
  <c r="DY63" i="46"/>
  <c r="KS63" i="46"/>
  <c r="KR63" i="46"/>
  <c r="EA62" i="46"/>
  <c r="DY62" i="46"/>
  <c r="EA61" i="46"/>
  <c r="DY61" i="46"/>
  <c r="KS61" i="46"/>
  <c r="KR61" i="46"/>
  <c r="EA60" i="46"/>
  <c r="DY60" i="46"/>
  <c r="KS60" i="46"/>
  <c r="KR60" i="46"/>
  <c r="EA57" i="46"/>
  <c r="DY57" i="46"/>
  <c r="KS57" i="46"/>
  <c r="KR57" i="46"/>
  <c r="EA56" i="46"/>
  <c r="DY56" i="46"/>
  <c r="KS56" i="46"/>
  <c r="KR56" i="46"/>
  <c r="EA55" i="46"/>
  <c r="DY55" i="46"/>
  <c r="KS55" i="46"/>
  <c r="KR55" i="46"/>
  <c r="EA54" i="46"/>
  <c r="DY54" i="46"/>
  <c r="KS54" i="46"/>
  <c r="KR54" i="46"/>
  <c r="EA53" i="46"/>
  <c r="DY53" i="46"/>
  <c r="KS53" i="46"/>
  <c r="KR53" i="46"/>
  <c r="EA52" i="46"/>
  <c r="DY52" i="46"/>
  <c r="KS52" i="46"/>
  <c r="KR52" i="46"/>
  <c r="EA51" i="46"/>
  <c r="DY51" i="46"/>
  <c r="KS51" i="46"/>
  <c r="KR51" i="46"/>
  <c r="EA50" i="46"/>
  <c r="DY50" i="46"/>
  <c r="KS50" i="46"/>
  <c r="KR50" i="46"/>
  <c r="EA49" i="46"/>
  <c r="DY49" i="46"/>
  <c r="KS49" i="46"/>
  <c r="KR49" i="46"/>
  <c r="EA48" i="46"/>
  <c r="DY48" i="46"/>
  <c r="KS48" i="46"/>
  <c r="KR48" i="46"/>
  <c r="EA47" i="46"/>
  <c r="DY47" i="46"/>
  <c r="KS47" i="46"/>
  <c r="KR47" i="46"/>
  <c r="EA46" i="46"/>
  <c r="DY46" i="46"/>
  <c r="KS46" i="46"/>
  <c r="KR46" i="46"/>
  <c r="EA45" i="46"/>
  <c r="DY45" i="46"/>
  <c r="KS45" i="46"/>
  <c r="KR45" i="46"/>
  <c r="EA44" i="46"/>
  <c r="DY44" i="46"/>
  <c r="KS44" i="46"/>
  <c r="KR44" i="46"/>
  <c r="EA43" i="46"/>
  <c r="DY43" i="46"/>
  <c r="KS43" i="46"/>
  <c r="KR43" i="46"/>
  <c r="EA42" i="46"/>
  <c r="DY42" i="46"/>
  <c r="KS42" i="46"/>
  <c r="KR42" i="46"/>
  <c r="EA41" i="46"/>
  <c r="DY41" i="46"/>
  <c r="KS41" i="46"/>
  <c r="KR41" i="46"/>
  <c r="EA40" i="46"/>
  <c r="DY40" i="46"/>
  <c r="KS40" i="46"/>
  <c r="KR40" i="46"/>
  <c r="EA39" i="46"/>
  <c r="DY39" i="46"/>
  <c r="KS39" i="46"/>
  <c r="KR39" i="46"/>
  <c r="EA38" i="46"/>
  <c r="DY38" i="46"/>
  <c r="KS38" i="46"/>
  <c r="KR38" i="46"/>
  <c r="EA37" i="46"/>
  <c r="DY37" i="46"/>
  <c r="KS37" i="46"/>
  <c r="KR37" i="46"/>
  <c r="EA36" i="46"/>
  <c r="DY36" i="46"/>
  <c r="KS36" i="46"/>
  <c r="KR36" i="46"/>
  <c r="EA33" i="46"/>
  <c r="DY33" i="46"/>
  <c r="KS33" i="46"/>
  <c r="KR33" i="46"/>
  <c r="EA32" i="46"/>
  <c r="DY32" i="46"/>
  <c r="KS32" i="46"/>
  <c r="KR32" i="46"/>
  <c r="EA31" i="46"/>
  <c r="DY31" i="46"/>
  <c r="KS31" i="46"/>
  <c r="KR31" i="46"/>
  <c r="EA28" i="46"/>
  <c r="DY28" i="46"/>
  <c r="KS28" i="46"/>
  <c r="KR28" i="46"/>
  <c r="EA27" i="46"/>
  <c r="DY27" i="46"/>
  <c r="KS27" i="46"/>
  <c r="KR27" i="46"/>
  <c r="EA26" i="46"/>
  <c r="DY26" i="46"/>
  <c r="KS26" i="46"/>
  <c r="KR26" i="46"/>
  <c r="EA25" i="46"/>
  <c r="DY25" i="46"/>
  <c r="KS25" i="46"/>
  <c r="KR25" i="46"/>
  <c r="EA24" i="46"/>
  <c r="DY24" i="46"/>
  <c r="KS24" i="46"/>
  <c r="KR24" i="46"/>
  <c r="EA23" i="46"/>
  <c r="DY23" i="46"/>
  <c r="KS23" i="46"/>
  <c r="KR23" i="46"/>
  <c r="EA22" i="46"/>
  <c r="DY22" i="46"/>
  <c r="KS22" i="46"/>
  <c r="KR22" i="46"/>
  <c r="EA21" i="46"/>
  <c r="DY21" i="46"/>
  <c r="KS21" i="46"/>
  <c r="KR21" i="46"/>
  <c r="EA20" i="46"/>
  <c r="DY20" i="46"/>
  <c r="KS20" i="46"/>
  <c r="KR20" i="46"/>
  <c r="EA19" i="46"/>
  <c r="DY19" i="46"/>
  <c r="KS19" i="46"/>
  <c r="KR19" i="46"/>
  <c r="EA18" i="46"/>
  <c r="DY18" i="46"/>
  <c r="KS18" i="46"/>
  <c r="KR18" i="46"/>
  <c r="EA17" i="46"/>
  <c r="DY17" i="46"/>
  <c r="KS17" i="46"/>
  <c r="KR17" i="46"/>
  <c r="EA16" i="46"/>
  <c r="DY16" i="46"/>
  <c r="KS16" i="46"/>
  <c r="KR16" i="46"/>
  <c r="EA15" i="46"/>
  <c r="DY15" i="46"/>
  <c r="KS15" i="46"/>
  <c r="KR15" i="46"/>
  <c r="EA14" i="46"/>
  <c r="DY14" i="46"/>
  <c r="KS14" i="46"/>
  <c r="KR14" i="46"/>
  <c r="EA13" i="46"/>
  <c r="DY13" i="46"/>
  <c r="KS13" i="46"/>
  <c r="KR13" i="46"/>
  <c r="EA12" i="46"/>
  <c r="DY12" i="46"/>
  <c r="KS12" i="46"/>
  <c r="KR12" i="46"/>
  <c r="EA11" i="46"/>
  <c r="DY11" i="46"/>
  <c r="KS11" i="46"/>
  <c r="KR11" i="46"/>
  <c r="DM211" i="46"/>
  <c r="KQ68" i="46"/>
  <c r="DU68" i="46"/>
  <c r="DW68" i="46"/>
  <c r="DW207" i="46"/>
  <c r="EA10" i="46"/>
  <c r="DY10" i="46"/>
  <c r="DS207" i="46"/>
  <c r="DQ207" i="46"/>
  <c r="DQ209" i="46"/>
  <c r="EM181" i="46"/>
  <c r="EK181" i="46"/>
  <c r="AY62" i="22"/>
  <c r="AW62" i="22"/>
  <c r="AY169" i="22"/>
  <c r="AW169" i="22"/>
  <c r="AY158" i="22"/>
  <c r="AW158" i="22"/>
  <c r="AY148" i="22"/>
  <c r="AW148" i="22"/>
  <c r="AY137" i="22"/>
  <c r="AW137" i="22"/>
  <c r="AY125" i="22"/>
  <c r="AW125" i="22"/>
  <c r="AY115" i="22"/>
  <c r="AW115" i="22"/>
  <c r="AY100" i="22"/>
  <c r="AW100" i="22"/>
  <c r="AY87" i="22"/>
  <c r="AW87" i="22"/>
  <c r="AY167" i="22"/>
  <c r="AW167" i="22"/>
  <c r="AY157" i="22"/>
  <c r="AW157" i="22"/>
  <c r="AY147" i="22"/>
  <c r="AW147" i="22"/>
  <c r="AY135" i="22"/>
  <c r="AW135" i="22"/>
  <c r="AY124" i="22"/>
  <c r="AW124" i="22"/>
  <c r="AY114" i="22"/>
  <c r="AW114" i="22"/>
  <c r="AY98" i="22"/>
  <c r="AW98" i="22"/>
  <c r="AY85" i="22"/>
  <c r="AW85" i="22"/>
  <c r="AY165" i="22"/>
  <c r="AW165" i="22"/>
  <c r="AY155" i="22"/>
  <c r="AW155" i="22"/>
  <c r="AY143" i="22"/>
  <c r="AW143" i="22"/>
  <c r="AY132" i="22"/>
  <c r="AW132" i="22"/>
  <c r="AY122" i="22"/>
  <c r="AW122" i="22"/>
  <c r="AY109" i="22"/>
  <c r="AW109" i="22"/>
  <c r="AY96" i="22"/>
  <c r="AW96" i="22"/>
  <c r="AY164" i="22"/>
  <c r="AW164" i="22"/>
  <c r="AY153" i="22"/>
  <c r="AW153" i="22"/>
  <c r="AY142" i="22"/>
  <c r="AW142" i="22"/>
  <c r="AY131" i="22"/>
  <c r="AW131" i="22"/>
  <c r="AY120" i="22"/>
  <c r="AW120" i="22"/>
  <c r="AY105" i="22"/>
  <c r="AW105" i="22"/>
  <c r="AY95" i="22"/>
  <c r="AW95" i="22"/>
  <c r="AY170" i="22"/>
  <c r="AW170" i="22"/>
  <c r="AY162" i="22"/>
  <c r="AW162" i="22"/>
  <c r="AY154" i="22"/>
  <c r="AW154" i="22"/>
  <c r="AY146" i="22"/>
  <c r="AW146" i="22"/>
  <c r="AY138" i="22"/>
  <c r="AW138" i="22"/>
  <c r="AY129" i="22"/>
  <c r="AW129" i="22"/>
  <c r="AY121" i="22"/>
  <c r="AW121" i="22"/>
  <c r="AY113" i="22"/>
  <c r="AW113" i="22"/>
  <c r="AY101" i="22"/>
  <c r="AW101" i="22"/>
  <c r="AY93" i="22"/>
  <c r="AW93" i="22"/>
  <c r="AY75" i="22"/>
  <c r="AW75" i="22"/>
  <c r="AY168" i="22"/>
  <c r="AW168" i="22"/>
  <c r="AY160" i="22"/>
  <c r="AW160" i="22"/>
  <c r="AY152" i="22"/>
  <c r="AW152" i="22"/>
  <c r="AY144" i="22"/>
  <c r="AW144" i="22"/>
  <c r="AY136" i="22"/>
  <c r="AW136" i="22"/>
  <c r="AY127" i="22"/>
  <c r="AW127" i="22"/>
  <c r="AY119" i="22"/>
  <c r="AW119" i="22"/>
  <c r="AY111" i="22"/>
  <c r="AW111" i="22"/>
  <c r="AY99" i="22"/>
  <c r="AW99" i="22"/>
  <c r="AY91" i="22"/>
  <c r="AW91" i="22"/>
  <c r="AY10" i="22"/>
  <c r="AU68" i="22"/>
  <c r="AY82" i="22"/>
  <c r="AU175" i="22"/>
  <c r="AY60" i="22"/>
  <c r="AW60" i="22"/>
  <c r="AY72" i="22"/>
  <c r="AU78" i="22"/>
  <c r="AW72" i="22"/>
  <c r="AY65" i="22"/>
  <c r="AW65" i="22"/>
  <c r="AY52" i="22"/>
  <c r="AW52" i="22"/>
  <c r="AY51" i="22"/>
  <c r="AW51" i="22"/>
  <c r="AY50" i="22"/>
  <c r="AW50" i="22"/>
  <c r="AY49" i="22"/>
  <c r="AW49" i="22"/>
  <c r="AY48" i="22"/>
  <c r="AW48" i="22"/>
  <c r="AY47" i="22"/>
  <c r="AW47" i="22"/>
  <c r="AY46" i="22"/>
  <c r="AW46" i="22"/>
  <c r="AY45" i="22"/>
  <c r="AW45" i="22"/>
  <c r="AY44" i="22"/>
  <c r="AW44" i="22"/>
  <c r="AY43" i="22"/>
  <c r="AW43" i="22"/>
  <c r="AY42" i="22"/>
  <c r="AW42" i="22"/>
  <c r="AY41" i="22"/>
  <c r="AW41" i="22"/>
  <c r="AY40" i="22"/>
  <c r="AW40" i="22"/>
  <c r="AY39" i="22"/>
  <c r="AW39" i="22"/>
  <c r="AY38" i="22"/>
  <c r="AW38" i="22"/>
  <c r="AY37" i="22"/>
  <c r="AW37" i="22"/>
  <c r="AY36" i="22"/>
  <c r="AW36" i="22"/>
  <c r="AY33" i="22"/>
  <c r="AW33" i="22"/>
  <c r="AY32" i="22"/>
  <c r="AW32" i="22"/>
  <c r="AY31" i="22"/>
  <c r="AW31" i="22"/>
  <c r="AY28" i="22"/>
  <c r="AW28" i="22"/>
  <c r="AY27" i="22"/>
  <c r="AW27" i="22"/>
  <c r="AY26" i="22"/>
  <c r="AW26" i="22"/>
  <c r="AY25" i="22"/>
  <c r="AW25" i="22"/>
  <c r="AY24" i="22"/>
  <c r="AW24" i="22"/>
  <c r="AY23" i="22"/>
  <c r="AW23" i="22"/>
  <c r="AY22" i="22"/>
  <c r="AW22" i="22"/>
  <c r="AY21" i="22"/>
  <c r="AW21" i="22"/>
  <c r="AY20" i="22"/>
  <c r="AW20" i="22"/>
  <c r="AY19" i="22"/>
  <c r="AW19" i="22"/>
  <c r="AY18" i="22"/>
  <c r="AW18" i="22"/>
  <c r="AY17" i="22"/>
  <c r="AW17" i="22"/>
  <c r="AY16" i="22"/>
  <c r="AW16" i="22"/>
  <c r="AY15" i="22"/>
  <c r="AW15" i="22"/>
  <c r="AY14" i="22"/>
  <c r="AW14" i="22"/>
  <c r="AY174" i="22"/>
  <c r="AW174" i="22"/>
  <c r="AY173" i="22"/>
  <c r="AW173" i="22"/>
  <c r="AY133" i="22"/>
  <c r="AW133" i="22"/>
  <c r="AY110" i="22"/>
  <c r="AW110" i="22"/>
  <c r="AY108" i="22"/>
  <c r="AW108" i="22"/>
  <c r="AY107" i="22"/>
  <c r="AW107" i="22"/>
  <c r="AY106" i="22"/>
  <c r="AW106" i="22"/>
  <c r="AY90" i="22"/>
  <c r="AW90" i="22"/>
  <c r="AY88" i="22"/>
  <c r="AW88" i="22"/>
  <c r="AY86" i="22"/>
  <c r="AW86" i="22"/>
  <c r="AY73" i="22"/>
  <c r="AW73" i="22"/>
  <c r="AY74" i="22"/>
  <c r="AW74" i="22"/>
  <c r="AY64" i="22"/>
  <c r="AW64" i="22"/>
  <c r="AY63" i="22"/>
  <c r="AW63" i="22"/>
  <c r="AY61" i="22"/>
  <c r="AW61" i="22"/>
  <c r="AY53" i="22"/>
  <c r="AW53" i="22"/>
  <c r="AY54" i="22"/>
  <c r="AW54" i="22"/>
  <c r="AY55" i="22"/>
  <c r="AW55" i="22"/>
  <c r="AY56" i="22"/>
  <c r="AW56" i="22"/>
  <c r="AY57" i="22"/>
  <c r="AW57" i="22"/>
  <c r="AY83" i="22"/>
  <c r="AW83" i="22"/>
  <c r="AY89" i="22"/>
  <c r="AW89" i="22"/>
  <c r="AY92" i="22"/>
  <c r="AW92" i="22"/>
  <c r="AY94" i="22"/>
  <c r="AW94" i="22"/>
  <c r="AY97" i="22"/>
  <c r="AW97" i="22"/>
  <c r="AY102" i="22"/>
  <c r="AW102" i="22"/>
  <c r="AY103" i="22"/>
  <c r="AW103" i="22"/>
  <c r="AY104" i="22"/>
  <c r="AW104" i="22"/>
  <c r="AY112" i="22"/>
  <c r="AW112" i="22"/>
  <c r="AY116" i="22"/>
  <c r="AW116" i="22"/>
  <c r="AY117" i="22"/>
  <c r="AW117" i="22"/>
  <c r="AY118" i="22"/>
  <c r="AW118" i="22"/>
  <c r="AY123" i="22"/>
  <c r="AW123" i="22"/>
  <c r="AY126" i="22"/>
  <c r="AW126" i="22"/>
  <c r="AY128" i="22"/>
  <c r="AW128" i="22"/>
  <c r="AY130" i="22"/>
  <c r="AW130" i="22"/>
  <c r="AY134" i="22"/>
  <c r="AW134" i="22"/>
  <c r="AY139" i="22"/>
  <c r="AW139" i="22"/>
  <c r="AY140" i="22"/>
  <c r="AW140" i="22"/>
  <c r="AY141" i="22"/>
  <c r="AW141" i="22"/>
  <c r="AY145" i="22"/>
  <c r="AW145" i="22"/>
  <c r="AY149" i="22"/>
  <c r="AW149" i="22"/>
  <c r="AY150" i="22"/>
  <c r="AW150" i="22"/>
  <c r="AY151" i="22"/>
  <c r="AW151" i="22"/>
  <c r="AY156" i="22"/>
  <c r="AW156" i="22"/>
  <c r="AY159" i="22"/>
  <c r="AW159" i="22"/>
  <c r="AY161" i="22"/>
  <c r="AW161" i="22"/>
  <c r="AY163" i="22"/>
  <c r="AW163" i="22"/>
  <c r="AY166" i="22"/>
  <c r="AW166" i="22"/>
  <c r="AY171" i="22"/>
  <c r="AW171" i="22"/>
  <c r="AY172" i="22"/>
  <c r="AW172" i="22"/>
  <c r="AY76" i="22"/>
  <c r="AW76" i="22"/>
  <c r="AW199" i="22"/>
  <c r="AY199" i="22"/>
  <c r="AW200" i="22"/>
  <c r="AY200" i="22"/>
  <c r="AW201" i="22"/>
  <c r="AY201" i="22"/>
  <c r="AW202" i="22"/>
  <c r="AY202" i="22"/>
  <c r="AW203" i="22"/>
  <c r="AY203" i="22"/>
  <c r="AW204" i="22"/>
  <c r="AY204" i="22"/>
  <c r="AY197" i="22"/>
  <c r="AW197" i="22"/>
  <c r="AY198" i="22"/>
  <c r="AW198" i="22"/>
  <c r="AW196" i="22"/>
  <c r="AW205" i="22"/>
  <c r="AY196" i="22"/>
  <c r="AU205" i="22"/>
  <c r="AS205" i="22"/>
  <c r="EE12" i="36"/>
  <c r="EB12" i="36"/>
  <c r="EI14" i="36"/>
  <c r="EF14" i="36"/>
  <c r="EE13" i="36"/>
  <c r="EB13" i="36"/>
  <c r="EE11" i="36"/>
  <c r="EB11" i="36"/>
  <c r="AU182" i="22"/>
  <c r="KK211" i="22"/>
  <c r="EU60" i="36"/>
  <c r="ER60" i="36"/>
  <c r="EM61" i="36"/>
  <c r="EJ61" i="36"/>
  <c r="EQ62" i="36"/>
  <c r="EN62" i="36"/>
  <c r="EM53" i="36"/>
  <c r="EJ53" i="36"/>
  <c r="EU52" i="36"/>
  <c r="ER52" i="36"/>
  <c r="EQ45" i="36"/>
  <c r="EN45" i="36"/>
  <c r="EN47" i="36"/>
  <c r="EU43" i="36"/>
  <c r="ER43" i="36"/>
  <c r="EY44" i="36"/>
  <c r="EV44" i="36"/>
  <c r="KK210" i="22"/>
  <c r="EU68" i="36"/>
  <c r="ER68" i="36"/>
  <c r="EZ75" i="36"/>
  <c r="FC75" i="36"/>
  <c r="FK70" i="36"/>
  <c r="FH70" i="36"/>
  <c r="EQ71" i="36"/>
  <c r="EN71" i="36"/>
  <c r="EM73" i="36"/>
  <c r="EJ73" i="36"/>
  <c r="FW72" i="36"/>
  <c r="FT72" i="36"/>
  <c r="EI69" i="36"/>
  <c r="EF69" i="36"/>
  <c r="EF76" i="36"/>
  <c r="EY74" i="36"/>
  <c r="EV74" i="36"/>
  <c r="FK34" i="36"/>
  <c r="FH34" i="36"/>
  <c r="EU33" i="36"/>
  <c r="ER33" i="36"/>
  <c r="EZ36" i="36"/>
  <c r="FC36" i="36"/>
  <c r="FK35" i="36"/>
  <c r="FH35" i="36"/>
  <c r="FC26" i="36"/>
  <c r="EZ26" i="36"/>
  <c r="EY23" i="36"/>
  <c r="EV23" i="36"/>
  <c r="EQ25" i="36"/>
  <c r="EN25" i="36"/>
  <c r="EQ24" i="36"/>
  <c r="EN24" i="36"/>
  <c r="EU22" i="36"/>
  <c r="ER22" i="36"/>
  <c r="AS182" i="22"/>
  <c r="BD181" i="22"/>
  <c r="BA181" i="22"/>
  <c r="BK181" i="22"/>
  <c r="BH174" i="22"/>
  <c r="AW175" i="22"/>
  <c r="AN17" i="36"/>
  <c r="KR45" i="36"/>
  <c r="KQ45" i="36"/>
  <c r="AK207" i="22"/>
  <c r="AK212" i="22"/>
  <c r="AU192" i="22"/>
  <c r="AS192" i="22"/>
  <c r="AQ207" i="22"/>
  <c r="JX187" i="22"/>
  <c r="KB186" i="22"/>
  <c r="EN198" i="22"/>
  <c r="EN197" i="22"/>
  <c r="BA190" i="22"/>
  <c r="BA191" i="22"/>
  <c r="BD84" i="22"/>
  <c r="BA84" i="22"/>
  <c r="BD82" i="22"/>
  <c r="BA82" i="22"/>
  <c r="AW68" i="22"/>
  <c r="BL74" i="22"/>
  <c r="BL76" i="22"/>
  <c r="BL75" i="22"/>
  <c r="BL73" i="22"/>
  <c r="BL72" i="22"/>
  <c r="BD10" i="22"/>
  <c r="BA10" i="22"/>
  <c r="BD11" i="22"/>
  <c r="BA11" i="22"/>
  <c r="BD12" i="22"/>
  <c r="BA12" i="22"/>
  <c r="BD13" i="22"/>
  <c r="BA13" i="22"/>
  <c r="AB89" i="36"/>
  <c r="AB91" i="36"/>
  <c r="AJ81" i="36"/>
  <c r="AF87" i="36"/>
  <c r="X93" i="36"/>
  <c r="AL38" i="36"/>
  <c r="AL89" i="36"/>
  <c r="AJ38" i="36"/>
  <c r="AP17" i="36"/>
  <c r="AP28" i="36"/>
  <c r="AR27" i="36"/>
  <c r="AN28" i="36"/>
  <c r="AG211" i="22"/>
  <c r="AG212" i="22"/>
  <c r="EJ80" i="36"/>
  <c r="DX63" i="36"/>
  <c r="DX55" i="36"/>
  <c r="HD82" i="36"/>
  <c r="KZ82" i="36"/>
  <c r="FD46" i="36"/>
  <c r="KR46" i="36"/>
  <c r="HD83" i="36"/>
  <c r="EZ37" i="36"/>
  <c r="HD86" i="36"/>
  <c r="HH78" i="36"/>
  <c r="HL78" i="36"/>
  <c r="HD84" i="36"/>
  <c r="FL65" i="36"/>
  <c r="FD57" i="36"/>
  <c r="FH54" i="36"/>
  <c r="FL49" i="36"/>
  <c r="KR42" i="36"/>
  <c r="KQ42" i="36"/>
  <c r="KR44" i="36"/>
  <c r="KQ44" i="36"/>
  <c r="FH40" i="36"/>
  <c r="KR43" i="36"/>
  <c r="KQ43" i="36"/>
  <c r="FD30" i="36"/>
  <c r="FP19" i="36"/>
  <c r="FH16" i="36"/>
  <c r="FL8" i="36"/>
  <c r="FH15" i="36"/>
  <c r="AW179" i="22"/>
  <c r="AX87" i="36"/>
  <c r="BA186" i="22"/>
  <c r="BB85" i="36"/>
  <c r="BB86" i="36"/>
  <c r="AX47" i="36"/>
  <c r="AX76" i="36"/>
  <c r="AX63" i="36"/>
  <c r="AX55" i="36"/>
  <c r="BB83" i="36"/>
  <c r="BF84" i="36"/>
  <c r="BJ46" i="36"/>
  <c r="BJ37" i="36"/>
  <c r="BB54" i="36"/>
  <c r="AK209" i="22"/>
  <c r="AS78" i="22"/>
  <c r="AZ50" i="35"/>
  <c r="BF50" i="35"/>
  <c r="AZ49" i="35"/>
  <c r="BF49" i="35"/>
  <c r="AZ48" i="35"/>
  <c r="BF48" i="35"/>
  <c r="BE47" i="35"/>
  <c r="BB51" i="35"/>
  <c r="AZ47" i="35"/>
  <c r="AZ51" i="35"/>
  <c r="BF47" i="35"/>
  <c r="AZ32" i="35"/>
  <c r="BF32" i="35"/>
  <c r="AZ31" i="35"/>
  <c r="BF31" i="35"/>
  <c r="AZ30" i="35"/>
  <c r="BF30" i="35"/>
  <c r="BB33" i="35"/>
  <c r="BE29" i="35"/>
  <c r="AZ29" i="35"/>
  <c r="AZ33" i="35"/>
  <c r="BF29" i="35"/>
  <c r="AZ23" i="35"/>
  <c r="BF23" i="35"/>
  <c r="AZ22" i="35"/>
  <c r="BF22" i="35"/>
  <c r="AZ21" i="35"/>
  <c r="BF21" i="35"/>
  <c r="BB24" i="35"/>
  <c r="BE20" i="35"/>
  <c r="AZ20" i="35"/>
  <c r="AZ24" i="35"/>
  <c r="BF20" i="35"/>
  <c r="BJ14" i="35"/>
  <c r="BH14" i="35"/>
  <c r="BJ13" i="35"/>
  <c r="BH13" i="35"/>
  <c r="BJ12" i="35"/>
  <c r="BH12" i="35"/>
  <c r="BJ11" i="35"/>
  <c r="BH11" i="35"/>
  <c r="BJ10" i="35"/>
  <c r="BF15" i="35"/>
  <c r="BH10" i="35"/>
  <c r="BH15" i="35"/>
  <c r="BD56" i="35"/>
  <c r="BD54" i="35"/>
  <c r="AZ41" i="35"/>
  <c r="BF41" i="35"/>
  <c r="AZ40" i="35"/>
  <c r="BF40" i="35"/>
  <c r="AZ39" i="35"/>
  <c r="BF39" i="35"/>
  <c r="BB42" i="35"/>
  <c r="BE38" i="35"/>
  <c r="AZ38" i="35"/>
  <c r="AZ42" i="35"/>
  <c r="BF38" i="35"/>
  <c r="AV42" i="35"/>
  <c r="AZ56" i="35"/>
  <c r="AZ54" i="35"/>
  <c r="JO50" i="35"/>
  <c r="JS50" i="35"/>
  <c r="JW50" i="35"/>
  <c r="KA50" i="35"/>
  <c r="KE50" i="35"/>
  <c r="KI50" i="35"/>
  <c r="KM50" i="35"/>
  <c r="KQ50" i="35"/>
  <c r="KU50" i="35"/>
  <c r="KY50" i="35"/>
  <c r="LC50" i="35"/>
  <c r="JO49" i="35"/>
  <c r="JS49" i="35"/>
  <c r="JW49" i="35"/>
  <c r="KA49" i="35"/>
  <c r="KE49" i="35"/>
  <c r="KI49" i="35"/>
  <c r="KM49" i="35"/>
  <c r="KQ49" i="35"/>
  <c r="KU49" i="35"/>
  <c r="KY49" i="35"/>
  <c r="LC49" i="35"/>
  <c r="JO48" i="35"/>
  <c r="JS48" i="35"/>
  <c r="JW48" i="35"/>
  <c r="KA48" i="35"/>
  <c r="KE48" i="35"/>
  <c r="KI48" i="35"/>
  <c r="KM48" i="35"/>
  <c r="KQ48" i="35"/>
  <c r="KU48" i="35"/>
  <c r="KY48" i="35"/>
  <c r="LC48" i="35"/>
  <c r="JO47" i="35"/>
  <c r="JS47" i="35"/>
  <c r="JW47" i="35"/>
  <c r="KA47" i="35"/>
  <c r="KE47" i="35"/>
  <c r="KI47" i="35"/>
  <c r="KM47" i="35"/>
  <c r="KQ47" i="35"/>
  <c r="KU47" i="35"/>
  <c r="KY47" i="35"/>
  <c r="LC47" i="35"/>
  <c r="JO46" i="35"/>
  <c r="JS46" i="35"/>
  <c r="JW46" i="35"/>
  <c r="KA46" i="35"/>
  <c r="KE46" i="35"/>
  <c r="KI46" i="35"/>
  <c r="KM46" i="35"/>
  <c r="KQ46" i="35"/>
  <c r="KU46" i="35"/>
  <c r="KY46" i="35"/>
  <c r="LC46" i="35"/>
  <c r="BR46" i="35"/>
  <c r="BP46" i="35"/>
  <c r="JO41" i="35"/>
  <c r="JS41" i="35"/>
  <c r="JW41" i="35"/>
  <c r="KA41" i="35"/>
  <c r="KE41" i="35"/>
  <c r="KI41" i="35"/>
  <c r="KM41" i="35"/>
  <c r="KQ41" i="35"/>
  <c r="KU41" i="35"/>
  <c r="KY41" i="35"/>
  <c r="LC41" i="35"/>
  <c r="JO40" i="35"/>
  <c r="JS40" i="35"/>
  <c r="JW40" i="35"/>
  <c r="KA40" i="35"/>
  <c r="KE40" i="35"/>
  <c r="KI40" i="35"/>
  <c r="KM40" i="35"/>
  <c r="KQ40" i="35"/>
  <c r="KU40" i="35"/>
  <c r="KY40" i="35"/>
  <c r="LC40" i="35"/>
  <c r="JO39" i="35"/>
  <c r="JS39" i="35"/>
  <c r="JW39" i="35"/>
  <c r="KA39" i="35"/>
  <c r="KE39" i="35"/>
  <c r="KI39" i="35"/>
  <c r="KM39" i="35"/>
  <c r="KQ39" i="35"/>
  <c r="KU39" i="35"/>
  <c r="KY39" i="35"/>
  <c r="LC39" i="35"/>
  <c r="JO38" i="35"/>
  <c r="JS38" i="35"/>
  <c r="JW38" i="35"/>
  <c r="KA38" i="35"/>
  <c r="KE38" i="35"/>
  <c r="KI38" i="35"/>
  <c r="KM38" i="35"/>
  <c r="KQ38" i="35"/>
  <c r="KU38" i="35"/>
  <c r="KY38" i="35"/>
  <c r="LC38" i="35"/>
  <c r="JO37" i="35"/>
  <c r="JS37" i="35"/>
  <c r="JW37" i="35"/>
  <c r="KA37" i="35"/>
  <c r="KE37" i="35"/>
  <c r="KI37" i="35"/>
  <c r="KM37" i="35"/>
  <c r="KQ37" i="35"/>
  <c r="KU37" i="35"/>
  <c r="KY37" i="35"/>
  <c r="LC37" i="35"/>
  <c r="BR37" i="35"/>
  <c r="BP37" i="35"/>
  <c r="JO32" i="35"/>
  <c r="JS32" i="35"/>
  <c r="JW32" i="35"/>
  <c r="KA32" i="35"/>
  <c r="KE32" i="35"/>
  <c r="KI32" i="35"/>
  <c r="KM32" i="35"/>
  <c r="KQ32" i="35"/>
  <c r="KU32" i="35"/>
  <c r="KY32" i="35"/>
  <c r="LC32" i="35"/>
  <c r="JO31" i="35"/>
  <c r="JS31" i="35"/>
  <c r="JW31" i="35"/>
  <c r="KA31" i="35"/>
  <c r="KE31" i="35"/>
  <c r="KI31" i="35"/>
  <c r="KM31" i="35"/>
  <c r="KQ31" i="35"/>
  <c r="KU31" i="35"/>
  <c r="KY31" i="35"/>
  <c r="LC31" i="35"/>
  <c r="JO30" i="35"/>
  <c r="JS30" i="35"/>
  <c r="JW30" i="35"/>
  <c r="KA30" i="35"/>
  <c r="KE30" i="35"/>
  <c r="KI30" i="35"/>
  <c r="KM30" i="35"/>
  <c r="KQ30" i="35"/>
  <c r="KU30" i="35"/>
  <c r="KY30" i="35"/>
  <c r="LC30" i="35"/>
  <c r="JO29" i="35"/>
  <c r="JS29" i="35"/>
  <c r="JW29" i="35"/>
  <c r="KA29" i="35"/>
  <c r="KE29" i="35"/>
  <c r="KI29" i="35"/>
  <c r="KM29" i="35"/>
  <c r="KQ29" i="35"/>
  <c r="KU29" i="35"/>
  <c r="KY29" i="35"/>
  <c r="LC29" i="35"/>
  <c r="JO28" i="35"/>
  <c r="JS28" i="35"/>
  <c r="JW28" i="35"/>
  <c r="KA28" i="35"/>
  <c r="KE28" i="35"/>
  <c r="KI28" i="35"/>
  <c r="KM28" i="35"/>
  <c r="KQ28" i="35"/>
  <c r="KU28" i="35"/>
  <c r="KY28" i="35"/>
  <c r="LC28" i="35"/>
  <c r="BR28" i="35"/>
  <c r="BP28" i="35"/>
  <c r="JO23" i="35"/>
  <c r="JS23" i="35"/>
  <c r="JW23" i="35"/>
  <c r="KA23" i="35"/>
  <c r="KE23" i="35"/>
  <c r="KI23" i="35"/>
  <c r="KM23" i="35"/>
  <c r="KQ23" i="35"/>
  <c r="KU23" i="35"/>
  <c r="KY23" i="35"/>
  <c r="LC23" i="35"/>
  <c r="JO22" i="35"/>
  <c r="JS22" i="35"/>
  <c r="JW22" i="35"/>
  <c r="KA22" i="35"/>
  <c r="KE22" i="35"/>
  <c r="KI22" i="35"/>
  <c r="KM22" i="35"/>
  <c r="KQ22" i="35"/>
  <c r="KU22" i="35"/>
  <c r="KY22" i="35"/>
  <c r="LC22" i="35"/>
  <c r="JO21" i="35"/>
  <c r="JS21" i="35"/>
  <c r="JW21" i="35"/>
  <c r="KA21" i="35"/>
  <c r="KE21" i="35"/>
  <c r="KI21" i="35"/>
  <c r="KM21" i="35"/>
  <c r="KQ21" i="35"/>
  <c r="KU21" i="35"/>
  <c r="KY21" i="35"/>
  <c r="LC21" i="35"/>
  <c r="JO20" i="35"/>
  <c r="JS20" i="35"/>
  <c r="JW20" i="35"/>
  <c r="KA20" i="35"/>
  <c r="KE20" i="35"/>
  <c r="KI20" i="35"/>
  <c r="KM20" i="35"/>
  <c r="KQ20" i="35"/>
  <c r="KU20" i="35"/>
  <c r="KY20" i="35"/>
  <c r="LC20" i="35"/>
  <c r="JO19" i="35"/>
  <c r="JS19" i="35"/>
  <c r="JW19" i="35"/>
  <c r="KA19" i="35"/>
  <c r="KE19" i="35"/>
  <c r="KI19" i="35"/>
  <c r="KM19" i="35"/>
  <c r="KQ19" i="35"/>
  <c r="KU19" i="35"/>
  <c r="KY19" i="35"/>
  <c r="LC19" i="35"/>
  <c r="BR19" i="35"/>
  <c r="BP19" i="35"/>
  <c r="JO14" i="35"/>
  <c r="JS14" i="35"/>
  <c r="JW14" i="35"/>
  <c r="KA14" i="35"/>
  <c r="KE14" i="35"/>
  <c r="KI14" i="35"/>
  <c r="KM14" i="35"/>
  <c r="KQ14" i="35"/>
  <c r="KU14" i="35"/>
  <c r="KY14" i="35"/>
  <c r="LC14" i="35"/>
  <c r="JO13" i="35"/>
  <c r="JS13" i="35"/>
  <c r="JW13" i="35"/>
  <c r="KA13" i="35"/>
  <c r="KE13" i="35"/>
  <c r="KI13" i="35"/>
  <c r="KM13" i="35"/>
  <c r="KQ13" i="35"/>
  <c r="KU13" i="35"/>
  <c r="KY13" i="35"/>
  <c r="LC13" i="35"/>
  <c r="JO12" i="35"/>
  <c r="JS12" i="35"/>
  <c r="JW12" i="35"/>
  <c r="KA12" i="35"/>
  <c r="KE12" i="35"/>
  <c r="KI12" i="35"/>
  <c r="KM12" i="35"/>
  <c r="KQ12" i="35"/>
  <c r="KU12" i="35"/>
  <c r="KY12" i="35"/>
  <c r="LC12" i="35"/>
  <c r="JO11" i="35"/>
  <c r="JS11" i="35"/>
  <c r="JW11" i="35"/>
  <c r="KA11" i="35"/>
  <c r="KE11" i="35"/>
  <c r="KI11" i="35"/>
  <c r="KM11" i="35"/>
  <c r="KQ11" i="35"/>
  <c r="KU11" i="35"/>
  <c r="KY11" i="35"/>
  <c r="LC11" i="35"/>
  <c r="JO10" i="35"/>
  <c r="JS10" i="35"/>
  <c r="JW10" i="35"/>
  <c r="KA10" i="35"/>
  <c r="KE10" i="35"/>
  <c r="KI10" i="35"/>
  <c r="KM10" i="35"/>
  <c r="KQ10" i="35"/>
  <c r="KU10" i="35"/>
  <c r="KY10" i="35"/>
  <c r="LC10" i="35"/>
  <c r="AN58" i="35"/>
  <c r="AY179" i="22"/>
  <c r="AW180" i="22"/>
  <c r="AY180" i="22"/>
  <c r="AW189" i="22"/>
  <c r="AN167" i="26"/>
  <c r="AQ78" i="26"/>
  <c r="BI15" i="26"/>
  <c r="BJ15" i="26"/>
  <c r="BK15" i="26"/>
  <c r="BI19" i="26"/>
  <c r="BJ19" i="26"/>
  <c r="BK19" i="26"/>
  <c r="BI17" i="26"/>
  <c r="BJ17" i="26"/>
  <c r="BK17" i="26"/>
  <c r="BE14" i="26"/>
  <c r="BF14" i="26"/>
  <c r="BG14" i="26"/>
  <c r="BE18" i="26"/>
  <c r="BF18" i="26"/>
  <c r="BG18" i="26"/>
  <c r="BI114" i="26"/>
  <c r="BK114" i="26"/>
  <c r="BM114" i="26"/>
  <c r="BG20" i="26"/>
  <c r="BE20" i="26"/>
  <c r="BF20" i="26"/>
  <c r="BI115" i="26"/>
  <c r="BK115" i="26"/>
  <c r="BM115" i="26"/>
  <c r="BG21" i="26"/>
  <c r="BE21" i="26"/>
  <c r="BF21" i="26"/>
  <c r="BE13" i="26"/>
  <c r="BF13" i="26"/>
  <c r="BG13" i="26"/>
  <c r="BE16" i="26"/>
  <c r="BF16" i="26"/>
  <c r="BG16" i="26"/>
  <c r="AY107" i="26"/>
  <c r="AW107" i="26"/>
  <c r="AS109" i="26"/>
  <c r="AT106" i="26"/>
  <c r="AY106" i="26"/>
  <c r="AW106" i="26"/>
  <c r="AU109" i="26"/>
  <c r="AU167" i="26"/>
  <c r="AY104" i="26"/>
  <c r="AS129" i="26"/>
  <c r="AT122" i="26"/>
  <c r="BA118" i="26"/>
  <c r="BC118" i="26"/>
  <c r="BE118" i="26"/>
  <c r="BG98" i="26"/>
  <c r="BE98" i="26"/>
  <c r="BF98" i="26"/>
  <c r="BG97" i="26"/>
  <c r="BE97" i="26"/>
  <c r="BF97" i="26"/>
  <c r="BG96" i="26"/>
  <c r="BE96" i="26"/>
  <c r="BF96" i="26"/>
  <c r="BG95" i="26"/>
  <c r="BE95" i="26"/>
  <c r="BF95" i="26"/>
  <c r="BG94" i="26"/>
  <c r="BE94" i="26"/>
  <c r="BF94" i="26"/>
  <c r="BG93" i="26"/>
  <c r="BE93" i="26"/>
  <c r="BF93" i="26"/>
  <c r="BG92" i="26"/>
  <c r="BE92" i="26"/>
  <c r="BF92" i="26"/>
  <c r="BG91" i="26"/>
  <c r="BG90" i="26"/>
  <c r="BG89" i="26"/>
  <c r="BG88" i="26"/>
  <c r="BB87" i="26"/>
  <c r="BC100" i="26"/>
  <c r="BG87" i="26"/>
  <c r="BE87" i="26"/>
  <c r="AX12" i="26"/>
  <c r="AW29" i="26"/>
  <c r="BI51" i="26"/>
  <c r="BE58" i="26"/>
  <c r="BE186" i="22"/>
  <c r="BE187" i="22"/>
  <c r="BE188" i="22"/>
  <c r="AO207" i="22"/>
  <c r="AN33" i="26"/>
  <c r="AS33" i="26"/>
  <c r="AT33" i="26"/>
  <c r="BA12" i="26"/>
  <c r="BA29" i="26"/>
  <c r="AY29" i="26"/>
  <c r="BC10" i="26"/>
  <c r="BG10" i="26"/>
  <c r="BC11" i="26"/>
  <c r="BC12" i="26"/>
  <c r="AY36" i="26"/>
  <c r="AW36" i="26"/>
  <c r="AY35" i="26"/>
  <c r="AW35" i="26"/>
  <c r="AY34" i="26"/>
  <c r="AJ58" i="26"/>
  <c r="AU38" i="26"/>
  <c r="AY33" i="26"/>
  <c r="AY44" i="26"/>
  <c r="AW44" i="26"/>
  <c r="AY43" i="26"/>
  <c r="AW43" i="26"/>
  <c r="AT42" i="26"/>
  <c r="AU47" i="26"/>
  <c r="AY58" i="26"/>
  <c r="BC51" i="26"/>
  <c r="E27" i="2"/>
  <c r="H34" i="2"/>
  <c r="C27" i="2"/>
  <c r="F27" i="2"/>
  <c r="D27" i="2"/>
  <c r="G27" i="2"/>
  <c r="E34" i="2"/>
  <c r="F34" i="2"/>
  <c r="D19" i="2"/>
  <c r="E19" i="2"/>
  <c r="F19" i="2"/>
  <c r="G19" i="2"/>
  <c r="H19" i="2"/>
  <c r="I19" i="2"/>
  <c r="D32" i="2"/>
  <c r="E32" i="2"/>
  <c r="F32" i="2"/>
  <c r="G32" i="2"/>
  <c r="EI179" i="46"/>
  <c r="EG179" i="46"/>
  <c r="EG182" i="46"/>
  <c r="EE182" i="46"/>
  <c r="EN1" i="46"/>
  <c r="EI180" i="46"/>
  <c r="EK180" i="46"/>
  <c r="EI187" i="46"/>
  <c r="EI201" i="46"/>
  <c r="EQ181" i="46"/>
  <c r="EO181" i="46"/>
  <c r="DQ211" i="46"/>
  <c r="DY68" i="46"/>
  <c r="KS10" i="46"/>
  <c r="EA68" i="46"/>
  <c r="EE10" i="46"/>
  <c r="EC10" i="46"/>
  <c r="DU207" i="46"/>
  <c r="DU209" i="46"/>
  <c r="KQ207" i="46"/>
  <c r="KQ209" i="46"/>
  <c r="EE11" i="46"/>
  <c r="EC11" i="46"/>
  <c r="EE12" i="46"/>
  <c r="EC12" i="46"/>
  <c r="EE13" i="46"/>
  <c r="EC13" i="46"/>
  <c r="EE14" i="46"/>
  <c r="EC14" i="46"/>
  <c r="EE15" i="46"/>
  <c r="EC15" i="46"/>
  <c r="EE16" i="46"/>
  <c r="EC16" i="46"/>
  <c r="EE17" i="46"/>
  <c r="EC17" i="46"/>
  <c r="EE18" i="46"/>
  <c r="EC18" i="46"/>
  <c r="EE19" i="46"/>
  <c r="EC19" i="46"/>
  <c r="EE20" i="46"/>
  <c r="EC20" i="46"/>
  <c r="EE21" i="46"/>
  <c r="EC21" i="46"/>
  <c r="EE22" i="46"/>
  <c r="EC22" i="46"/>
  <c r="EE23" i="46"/>
  <c r="EC23" i="46"/>
  <c r="EE24" i="46"/>
  <c r="EC24" i="46"/>
  <c r="EE25" i="46"/>
  <c r="EC25" i="46"/>
  <c r="EE26" i="46"/>
  <c r="EC26" i="46"/>
  <c r="EE27" i="46"/>
  <c r="EC27" i="46"/>
  <c r="EE28" i="46"/>
  <c r="EC28" i="46"/>
  <c r="EE31" i="46"/>
  <c r="EC31" i="46"/>
  <c r="EE32" i="46"/>
  <c r="EC32" i="46"/>
  <c r="EE33" i="46"/>
  <c r="EC33" i="46"/>
  <c r="EE36" i="46"/>
  <c r="EC36" i="46"/>
  <c r="EE37" i="46"/>
  <c r="EC37" i="46"/>
  <c r="EE38" i="46"/>
  <c r="EC38" i="46"/>
  <c r="EE39" i="46"/>
  <c r="EC39" i="46"/>
  <c r="EE40" i="46"/>
  <c r="EC40" i="46"/>
  <c r="EE41" i="46"/>
  <c r="EC41" i="46"/>
  <c r="EE42" i="46"/>
  <c r="EC42" i="46"/>
  <c r="EE43" i="46"/>
  <c r="EC43" i="46"/>
  <c r="EE44" i="46"/>
  <c r="EC44" i="46"/>
  <c r="EE45" i="46"/>
  <c r="EC45" i="46"/>
  <c r="EE46" i="46"/>
  <c r="EC46" i="46"/>
  <c r="EE47" i="46"/>
  <c r="EC47" i="46"/>
  <c r="EE48" i="46"/>
  <c r="EC48" i="46"/>
  <c r="EE49" i="46"/>
  <c r="EC49" i="46"/>
  <c r="EE50" i="46"/>
  <c r="EC50" i="46"/>
  <c r="EE51" i="46"/>
  <c r="EC51" i="46"/>
  <c r="EE52" i="46"/>
  <c r="EC52" i="46"/>
  <c r="EE53" i="46"/>
  <c r="EC53" i="46"/>
  <c r="EE54" i="46"/>
  <c r="EC54" i="46"/>
  <c r="EE55" i="46"/>
  <c r="EC55" i="46"/>
  <c r="EE56" i="46"/>
  <c r="EC56" i="46"/>
  <c r="EE57" i="46"/>
  <c r="EC57" i="46"/>
  <c r="EE60" i="46"/>
  <c r="EC60" i="46"/>
  <c r="EE61" i="46"/>
  <c r="EC61" i="46"/>
  <c r="EE62" i="46"/>
  <c r="EC62" i="46"/>
  <c r="EE63" i="46"/>
  <c r="EC63" i="46"/>
  <c r="EE64" i="46"/>
  <c r="EC64" i="46"/>
  <c r="EE65" i="46"/>
  <c r="EC65" i="46"/>
  <c r="DY78" i="46"/>
  <c r="KS72" i="46"/>
  <c r="EA78" i="46"/>
  <c r="EE72" i="46"/>
  <c r="EC72" i="46"/>
  <c r="EE73" i="46"/>
  <c r="EC73" i="46"/>
  <c r="EE74" i="46"/>
  <c r="EC74" i="46"/>
  <c r="EE75" i="46"/>
  <c r="EC75" i="46"/>
  <c r="EE76" i="46"/>
  <c r="EC76" i="46"/>
  <c r="DY175" i="46"/>
  <c r="KS82" i="46"/>
  <c r="EA175" i="46"/>
  <c r="EE82" i="46"/>
  <c r="EC82" i="46"/>
  <c r="EI83" i="46"/>
  <c r="EG83" i="46"/>
  <c r="EE84" i="46"/>
  <c r="EC84" i="46"/>
  <c r="EI85" i="46"/>
  <c r="EG85" i="46"/>
  <c r="EE86" i="46"/>
  <c r="EC86" i="46"/>
  <c r="EE87" i="46"/>
  <c r="EC87" i="46"/>
  <c r="EE88" i="46"/>
  <c r="EC88" i="46"/>
  <c r="EI89" i="46"/>
  <c r="EG89" i="46"/>
  <c r="EE90" i="46"/>
  <c r="EC90" i="46"/>
  <c r="EE91" i="46"/>
  <c r="EC91" i="46"/>
  <c r="EE92" i="46"/>
  <c r="EC92" i="46"/>
  <c r="EE93" i="46"/>
  <c r="EC93" i="46"/>
  <c r="EE94" i="46"/>
  <c r="EC94" i="46"/>
  <c r="EE95" i="46"/>
  <c r="EC95" i="46"/>
  <c r="EE96" i="46"/>
  <c r="EC96" i="46"/>
  <c r="EE97" i="46"/>
  <c r="EC97" i="46"/>
  <c r="EE98" i="46"/>
  <c r="EC98" i="46"/>
  <c r="EE99" i="46"/>
  <c r="EC99" i="46"/>
  <c r="EE100" i="46"/>
  <c r="EC100" i="46"/>
  <c r="EE101" i="46"/>
  <c r="EC101" i="46"/>
  <c r="EE102" i="46"/>
  <c r="EC102" i="46"/>
  <c r="EE103" i="46"/>
  <c r="EC103" i="46"/>
  <c r="EE104" i="46"/>
  <c r="EC104" i="46"/>
  <c r="EI105" i="46"/>
  <c r="EG105" i="46"/>
  <c r="EE106" i="46"/>
  <c r="EC106" i="46"/>
  <c r="EE107" i="46"/>
  <c r="EC107" i="46"/>
  <c r="EE108" i="46"/>
  <c r="EC108" i="46"/>
  <c r="EI109" i="46"/>
  <c r="EG109" i="46"/>
  <c r="EE110" i="46"/>
  <c r="EC110" i="46"/>
  <c r="EE111" i="46"/>
  <c r="EC111" i="46"/>
  <c r="EE112" i="46"/>
  <c r="EC112" i="46"/>
  <c r="EE113" i="46"/>
  <c r="EC113" i="46"/>
  <c r="EE114" i="46"/>
  <c r="EC114" i="46"/>
  <c r="EE115" i="46"/>
  <c r="EC115" i="46"/>
  <c r="EE116" i="46"/>
  <c r="EC116" i="46"/>
  <c r="EE117" i="46"/>
  <c r="EC117" i="46"/>
  <c r="EE118" i="46"/>
  <c r="EC118" i="46"/>
  <c r="EE119" i="46"/>
  <c r="EC119" i="46"/>
  <c r="EE120" i="46"/>
  <c r="EC120" i="46"/>
  <c r="EE121" i="46"/>
  <c r="EC121" i="46"/>
  <c r="EE122" i="46"/>
  <c r="EC122" i="46"/>
  <c r="EE123" i="46"/>
  <c r="EC123" i="46"/>
  <c r="EE124" i="46"/>
  <c r="EC124" i="46"/>
  <c r="EE125" i="46"/>
  <c r="EC125" i="46"/>
  <c r="EE126" i="46"/>
  <c r="EC126" i="46"/>
  <c r="EE127" i="46"/>
  <c r="EC127" i="46"/>
  <c r="EE128" i="46"/>
  <c r="EC128" i="46"/>
  <c r="EE129" i="46"/>
  <c r="EC129" i="46"/>
  <c r="EE130" i="46"/>
  <c r="EC130" i="46"/>
  <c r="EE131" i="46"/>
  <c r="EC131" i="46"/>
  <c r="EI132" i="46"/>
  <c r="EG132" i="46"/>
  <c r="EE133" i="46"/>
  <c r="EC133" i="46"/>
  <c r="EE134" i="46"/>
  <c r="EC134" i="46"/>
  <c r="EE135" i="46"/>
  <c r="EC135" i="46"/>
  <c r="EE136" i="46"/>
  <c r="EC136" i="46"/>
  <c r="EE137" i="46"/>
  <c r="EC137" i="46"/>
  <c r="EE138" i="46"/>
  <c r="EC138" i="46"/>
  <c r="EE139" i="46"/>
  <c r="EC139" i="46"/>
  <c r="EE140" i="46"/>
  <c r="EC140" i="46"/>
  <c r="EE141" i="46"/>
  <c r="EC141" i="46"/>
  <c r="EE142" i="46"/>
  <c r="EC142" i="46"/>
  <c r="EE143" i="46"/>
  <c r="EC143" i="46"/>
  <c r="EE144" i="46"/>
  <c r="EC144" i="46"/>
  <c r="EE145" i="46"/>
  <c r="EC145" i="46"/>
  <c r="EE146" i="46"/>
  <c r="EC146" i="46"/>
  <c r="EE147" i="46"/>
  <c r="EC147" i="46"/>
  <c r="EE148" i="46"/>
  <c r="EC148" i="46"/>
  <c r="EE149" i="46"/>
  <c r="EC149" i="46"/>
  <c r="EE150" i="46"/>
  <c r="EC150" i="46"/>
  <c r="EE151" i="46"/>
  <c r="EC151" i="46"/>
  <c r="EE152" i="46"/>
  <c r="EC152" i="46"/>
  <c r="EE153" i="46"/>
  <c r="EC153" i="46"/>
  <c r="EE154" i="46"/>
  <c r="EC154" i="46"/>
  <c r="EE155" i="46"/>
  <c r="EC155" i="46"/>
  <c r="EE156" i="46"/>
  <c r="EC156" i="46"/>
  <c r="EE157" i="46"/>
  <c r="EC157" i="46"/>
  <c r="EE158" i="46"/>
  <c r="EC158" i="46"/>
  <c r="EE159" i="46"/>
  <c r="EC159" i="46"/>
  <c r="EE160" i="46"/>
  <c r="EC160" i="46"/>
  <c r="EE161" i="46"/>
  <c r="EC161" i="46"/>
  <c r="EE162" i="46"/>
  <c r="EC162" i="46"/>
  <c r="EE163" i="46"/>
  <c r="EC163" i="46"/>
  <c r="EE164" i="46"/>
  <c r="EC164" i="46"/>
  <c r="EE165" i="46"/>
  <c r="EC165" i="46"/>
  <c r="EE166" i="46"/>
  <c r="EC166" i="46"/>
  <c r="EE167" i="46"/>
  <c r="EC167" i="46"/>
  <c r="EE168" i="46"/>
  <c r="EC168" i="46"/>
  <c r="EE169" i="46"/>
  <c r="EC169" i="46"/>
  <c r="EE170" i="46"/>
  <c r="EC170" i="46"/>
  <c r="EE171" i="46"/>
  <c r="EC171" i="46"/>
  <c r="EE172" i="46"/>
  <c r="EC172" i="46"/>
  <c r="EE173" i="46"/>
  <c r="EC173" i="46"/>
  <c r="EE174" i="46"/>
  <c r="EC174" i="46"/>
  <c r="DY192" i="46"/>
  <c r="KS186" i="46"/>
  <c r="EA192" i="46"/>
  <c r="EE186" i="46"/>
  <c r="EC186" i="46"/>
  <c r="EC187" i="46"/>
  <c r="EE188" i="46"/>
  <c r="EC188" i="46"/>
  <c r="EE189" i="46"/>
  <c r="EC189" i="46"/>
  <c r="EE190" i="46"/>
  <c r="EC190" i="46"/>
  <c r="EE191" i="46"/>
  <c r="EC191" i="46"/>
  <c r="DY205" i="46"/>
  <c r="KS196" i="46"/>
  <c r="EA205" i="46"/>
  <c r="EE196" i="46"/>
  <c r="EC196" i="46"/>
  <c r="EE197" i="46"/>
  <c r="EC197" i="46"/>
  <c r="EE198" i="46"/>
  <c r="EC198" i="46"/>
  <c r="EE199" i="46"/>
  <c r="EC199" i="46"/>
  <c r="EE200" i="46"/>
  <c r="EC200" i="46"/>
  <c r="EC201" i="46"/>
  <c r="EE202" i="46"/>
  <c r="EC202" i="46"/>
  <c r="EE203" i="46"/>
  <c r="EC203" i="46"/>
  <c r="EE204" i="46"/>
  <c r="EC204" i="46"/>
  <c r="BA196" i="22"/>
  <c r="BC196" i="22"/>
  <c r="AY205" i="22"/>
  <c r="BC198" i="22"/>
  <c r="BA198" i="22"/>
  <c r="BC197" i="22"/>
  <c r="BA197" i="22"/>
  <c r="BA204" i="22"/>
  <c r="BC204" i="22"/>
  <c r="BA203" i="22"/>
  <c r="BC203" i="22"/>
  <c r="BA202" i="22"/>
  <c r="BC202" i="22"/>
  <c r="BA201" i="22"/>
  <c r="BC201" i="22"/>
  <c r="BA200" i="22"/>
  <c r="BC200" i="22"/>
  <c r="BA199" i="22"/>
  <c r="BC199" i="22"/>
  <c r="BC76" i="22"/>
  <c r="BA76" i="22"/>
  <c r="BC172" i="22"/>
  <c r="BA172" i="22"/>
  <c r="BC171" i="22"/>
  <c r="BA171" i="22"/>
  <c r="BC166" i="22"/>
  <c r="BA166" i="22"/>
  <c r="BC163" i="22"/>
  <c r="BA163" i="22"/>
  <c r="BC161" i="22"/>
  <c r="BA161" i="22"/>
  <c r="BC159" i="22"/>
  <c r="BA159" i="22"/>
  <c r="BC156" i="22"/>
  <c r="BA156" i="22"/>
  <c r="BC151" i="22"/>
  <c r="BA151" i="22"/>
  <c r="BC150" i="22"/>
  <c r="BA150" i="22"/>
  <c r="BC149" i="22"/>
  <c r="BA149" i="22"/>
  <c r="BC145" i="22"/>
  <c r="BA145" i="22"/>
  <c r="BC141" i="22"/>
  <c r="BA141" i="22"/>
  <c r="BC140" i="22"/>
  <c r="BA140" i="22"/>
  <c r="BC139" i="22"/>
  <c r="BA139" i="22"/>
  <c r="BC134" i="22"/>
  <c r="BA134" i="22"/>
  <c r="BC130" i="22"/>
  <c r="BA130" i="22"/>
  <c r="BC128" i="22"/>
  <c r="BA128" i="22"/>
  <c r="BC126" i="22"/>
  <c r="BA126" i="22"/>
  <c r="BC123" i="22"/>
  <c r="BA123" i="22"/>
  <c r="BC118" i="22"/>
  <c r="BA118" i="22"/>
  <c r="BC117" i="22"/>
  <c r="BA117" i="22"/>
  <c r="BC116" i="22"/>
  <c r="BA116" i="22"/>
  <c r="BC112" i="22"/>
  <c r="BA112" i="22"/>
  <c r="BC104" i="22"/>
  <c r="BA104" i="22"/>
  <c r="BC103" i="22"/>
  <c r="BA103" i="22"/>
  <c r="BC102" i="22"/>
  <c r="BA102" i="22"/>
  <c r="BC97" i="22"/>
  <c r="BA97" i="22"/>
  <c r="BC94" i="22"/>
  <c r="BA94" i="22"/>
  <c r="BC92" i="22"/>
  <c r="BA92" i="22"/>
  <c r="BC89" i="22"/>
  <c r="BA89" i="22"/>
  <c r="BC83" i="22"/>
  <c r="BA83" i="22"/>
  <c r="BC57" i="22"/>
  <c r="BA57" i="22"/>
  <c r="BC56" i="22"/>
  <c r="BA56" i="22"/>
  <c r="BC55" i="22"/>
  <c r="BA55" i="22"/>
  <c r="BC54" i="22"/>
  <c r="BA54" i="22"/>
  <c r="BC53" i="22"/>
  <c r="BA53" i="22"/>
  <c r="BC61" i="22"/>
  <c r="BA61" i="22"/>
  <c r="BC63" i="22"/>
  <c r="BA63" i="22"/>
  <c r="BC64" i="22"/>
  <c r="BA64" i="22"/>
  <c r="BC74" i="22"/>
  <c r="BA74" i="22"/>
  <c r="BC73" i="22"/>
  <c r="BA73" i="22"/>
  <c r="BC86" i="22"/>
  <c r="BA86" i="22"/>
  <c r="BC88" i="22"/>
  <c r="BA88" i="22"/>
  <c r="BC90" i="22"/>
  <c r="BA90" i="22"/>
  <c r="BC106" i="22"/>
  <c r="BA106" i="22"/>
  <c r="BC107" i="22"/>
  <c r="BA107" i="22"/>
  <c r="BC108" i="22"/>
  <c r="BA108" i="22"/>
  <c r="BC110" i="22"/>
  <c r="BA110" i="22"/>
  <c r="BC133" i="22"/>
  <c r="BA133" i="22"/>
  <c r="BC173" i="22"/>
  <c r="BA173" i="22"/>
  <c r="BC174" i="22"/>
  <c r="BA174" i="22"/>
  <c r="BC14" i="22"/>
  <c r="BA14" i="22"/>
  <c r="BC15" i="22"/>
  <c r="BA15" i="22"/>
  <c r="BC16" i="22"/>
  <c r="BA16" i="22"/>
  <c r="BC17" i="22"/>
  <c r="BA17" i="22"/>
  <c r="BC18" i="22"/>
  <c r="BA18" i="22"/>
  <c r="BC19" i="22"/>
  <c r="BA19" i="22"/>
  <c r="BC20" i="22"/>
  <c r="BA20" i="22"/>
  <c r="BC21" i="22"/>
  <c r="BA21" i="22"/>
  <c r="BC22" i="22"/>
  <c r="BA22" i="22"/>
  <c r="BC23" i="22"/>
  <c r="BA23" i="22"/>
  <c r="BC24" i="22"/>
  <c r="BA24" i="22"/>
  <c r="BC25" i="22"/>
  <c r="BA25" i="22"/>
  <c r="BC26" i="22"/>
  <c r="BA26" i="22"/>
  <c r="BC27" i="22"/>
  <c r="BA27" i="22"/>
  <c r="BC28" i="22"/>
  <c r="BA28" i="22"/>
  <c r="BC31" i="22"/>
  <c r="BA31" i="22"/>
  <c r="BC32" i="22"/>
  <c r="BA32" i="22"/>
  <c r="BC33" i="22"/>
  <c r="BA33" i="22"/>
  <c r="BC36" i="22"/>
  <c r="BA36" i="22"/>
  <c r="BC37" i="22"/>
  <c r="BA37" i="22"/>
  <c r="BC38" i="22"/>
  <c r="BA38" i="22"/>
  <c r="BC39" i="22"/>
  <c r="BA39" i="22"/>
  <c r="BC40" i="22"/>
  <c r="BA40" i="22"/>
  <c r="BC41" i="22"/>
  <c r="BA41" i="22"/>
  <c r="BC42" i="22"/>
  <c r="BA42" i="22"/>
  <c r="BC43" i="22"/>
  <c r="BA43" i="22"/>
  <c r="BC44" i="22"/>
  <c r="BA44" i="22"/>
  <c r="BC45" i="22"/>
  <c r="BA45" i="22"/>
  <c r="BC46" i="22"/>
  <c r="BA46" i="22"/>
  <c r="BC47" i="22"/>
  <c r="BA47" i="22"/>
  <c r="BC48" i="22"/>
  <c r="BA48" i="22"/>
  <c r="BC49" i="22"/>
  <c r="BA49" i="22"/>
  <c r="BC50" i="22"/>
  <c r="BA50" i="22"/>
  <c r="BC51" i="22"/>
  <c r="BA51" i="22"/>
  <c r="BC52" i="22"/>
  <c r="BA52" i="22"/>
  <c r="BC65" i="22"/>
  <c r="BA65" i="22"/>
  <c r="BC72" i="22"/>
  <c r="AY78" i="22"/>
  <c r="BA72" i="22"/>
  <c r="BC60" i="22"/>
  <c r="BA60" i="22"/>
  <c r="BC82" i="22"/>
  <c r="AY175" i="22"/>
  <c r="BC10" i="22"/>
  <c r="AY68" i="22"/>
  <c r="BC91" i="22"/>
  <c r="BA91" i="22"/>
  <c r="BC99" i="22"/>
  <c r="BA99" i="22"/>
  <c r="BC111" i="22"/>
  <c r="BA111" i="22"/>
  <c r="BC119" i="22"/>
  <c r="BA119" i="22"/>
  <c r="BC127" i="22"/>
  <c r="BA127" i="22"/>
  <c r="BC136" i="22"/>
  <c r="BA136" i="22"/>
  <c r="BC144" i="22"/>
  <c r="BA144" i="22"/>
  <c r="BC152" i="22"/>
  <c r="BA152" i="22"/>
  <c r="BC160" i="22"/>
  <c r="BA160" i="22"/>
  <c r="BC168" i="22"/>
  <c r="BA168" i="22"/>
  <c r="BC75" i="22"/>
  <c r="BA75" i="22"/>
  <c r="BC93" i="22"/>
  <c r="BA93" i="22"/>
  <c r="BC101" i="22"/>
  <c r="BA101" i="22"/>
  <c r="BC113" i="22"/>
  <c r="BA113" i="22"/>
  <c r="BC121" i="22"/>
  <c r="BA121" i="22"/>
  <c r="BC129" i="22"/>
  <c r="BA129" i="22"/>
  <c r="BC138" i="22"/>
  <c r="BA138" i="22"/>
  <c r="BC146" i="22"/>
  <c r="BA146" i="22"/>
  <c r="BC154" i="22"/>
  <c r="BA154" i="22"/>
  <c r="BC162" i="22"/>
  <c r="BA162" i="22"/>
  <c r="BC170" i="22"/>
  <c r="BA170" i="22"/>
  <c r="BC95" i="22"/>
  <c r="BA95" i="22"/>
  <c r="BC105" i="22"/>
  <c r="BA105" i="22"/>
  <c r="BC120" i="22"/>
  <c r="BA120" i="22"/>
  <c r="BC131" i="22"/>
  <c r="BA131" i="22"/>
  <c r="BC142" i="22"/>
  <c r="BA142" i="22"/>
  <c r="BC153" i="22"/>
  <c r="BA153" i="22"/>
  <c r="BC164" i="22"/>
  <c r="BA164" i="22"/>
  <c r="BC96" i="22"/>
  <c r="BA96" i="22"/>
  <c r="BC109" i="22"/>
  <c r="BA109" i="22"/>
  <c r="BC122" i="22"/>
  <c r="BA122" i="22"/>
  <c r="BC132" i="22"/>
  <c r="BA132" i="22"/>
  <c r="BC143" i="22"/>
  <c r="BA143" i="22"/>
  <c r="BC155" i="22"/>
  <c r="BA155" i="22"/>
  <c r="BC165" i="22"/>
  <c r="BA165" i="22"/>
  <c r="BC85" i="22"/>
  <c r="BA85" i="22"/>
  <c r="BC98" i="22"/>
  <c r="BA98" i="22"/>
  <c r="BC114" i="22"/>
  <c r="BA114" i="22"/>
  <c r="BC124" i="22"/>
  <c r="BA124" i="22"/>
  <c r="BC135" i="22"/>
  <c r="BA135" i="22"/>
  <c r="BC147" i="22"/>
  <c r="BA147" i="22"/>
  <c r="BC157" i="22"/>
  <c r="BA157" i="22"/>
  <c r="BC167" i="22"/>
  <c r="BA167" i="22"/>
  <c r="BC87" i="22"/>
  <c r="BA87" i="22"/>
  <c r="BC100" i="22"/>
  <c r="BA100" i="22"/>
  <c r="BC115" i="22"/>
  <c r="BA115" i="22"/>
  <c r="BC125" i="22"/>
  <c r="BA125" i="22"/>
  <c r="BC137" i="22"/>
  <c r="BA137" i="22"/>
  <c r="BC148" i="22"/>
  <c r="BA148" i="22"/>
  <c r="BC158" i="22"/>
  <c r="BA158" i="22"/>
  <c r="BC169" i="22"/>
  <c r="BA169" i="22"/>
  <c r="BC62" i="22"/>
  <c r="BA62" i="22"/>
  <c r="EI12" i="36"/>
  <c r="EF12" i="36"/>
  <c r="AK211" i="22"/>
  <c r="EM14" i="36"/>
  <c r="EJ14" i="36"/>
  <c r="EF13" i="36"/>
  <c r="EI13" i="36"/>
  <c r="EI11" i="36"/>
  <c r="EF11" i="36"/>
  <c r="ER62" i="36"/>
  <c r="EU62" i="36"/>
  <c r="EQ61" i="36"/>
  <c r="EN61" i="36"/>
  <c r="EV60" i="36"/>
  <c r="EY60" i="36"/>
  <c r="EV52" i="36"/>
  <c r="EY52" i="36"/>
  <c r="EN53" i="36"/>
  <c r="EQ53" i="36"/>
  <c r="EY43" i="36"/>
  <c r="EV43" i="36"/>
  <c r="EZ44" i="36"/>
  <c r="FC44" i="36"/>
  <c r="ER45" i="36"/>
  <c r="ER47" i="36"/>
  <c r="EU45" i="36"/>
  <c r="FG75" i="36"/>
  <c r="FD75" i="36"/>
  <c r="FO70" i="36"/>
  <c r="FL70" i="36"/>
  <c r="FC74" i="36"/>
  <c r="EZ74" i="36"/>
  <c r="EQ73" i="36"/>
  <c r="EN73" i="36"/>
  <c r="EV68" i="36"/>
  <c r="EY68" i="36"/>
  <c r="GA72" i="36"/>
  <c r="FX72" i="36"/>
  <c r="EM69" i="36"/>
  <c r="EJ69" i="36"/>
  <c r="EU71" i="36"/>
  <c r="ER71" i="36"/>
  <c r="FO35" i="36"/>
  <c r="FL35" i="36"/>
  <c r="FG36" i="36"/>
  <c r="FD36" i="36"/>
  <c r="EV33" i="36"/>
  <c r="EY33" i="36"/>
  <c r="FL34" i="36"/>
  <c r="FO34" i="36"/>
  <c r="FG26" i="36"/>
  <c r="FD26" i="36"/>
  <c r="ER24" i="36"/>
  <c r="EU24" i="36"/>
  <c r="EU25" i="36"/>
  <c r="ER25" i="36"/>
  <c r="EV22" i="36"/>
  <c r="EY22" i="36"/>
  <c r="EZ23" i="36"/>
  <c r="FC23" i="36"/>
  <c r="BA175" i="22"/>
  <c r="AN38" i="36"/>
  <c r="AS207" i="22"/>
  <c r="AY182" i="22"/>
  <c r="AW182" i="22"/>
  <c r="BO181" i="22"/>
  <c r="BH181" i="22"/>
  <c r="BE181" i="22"/>
  <c r="BL174" i="22"/>
  <c r="AR17" i="36"/>
  <c r="AY192" i="22"/>
  <c r="AW192" i="22"/>
  <c r="AU207" i="22"/>
  <c r="KB187" i="22"/>
  <c r="KF186" i="22"/>
  <c r="ER197" i="22"/>
  <c r="ER198" i="22"/>
  <c r="BE191" i="22"/>
  <c r="BE190" i="22"/>
  <c r="BH82" i="22"/>
  <c r="BE82" i="22"/>
  <c r="BH84" i="22"/>
  <c r="BE84" i="22"/>
  <c r="BA68" i="22"/>
  <c r="BP72" i="22"/>
  <c r="BP73" i="22"/>
  <c r="BP75" i="22"/>
  <c r="BP76" i="22"/>
  <c r="BP74" i="22"/>
  <c r="BH13" i="22"/>
  <c r="BE13" i="22"/>
  <c r="BH12" i="22"/>
  <c r="BE12" i="22"/>
  <c r="BH11" i="22"/>
  <c r="BE11" i="22"/>
  <c r="BH10" i="22"/>
  <c r="BE10" i="22"/>
  <c r="AF89" i="36"/>
  <c r="AF91" i="36"/>
  <c r="AN81" i="36"/>
  <c r="AJ87" i="36"/>
  <c r="AB93" i="36"/>
  <c r="AZ17" i="36"/>
  <c r="AX17" i="36"/>
  <c r="AP38" i="36"/>
  <c r="AP89" i="36"/>
  <c r="AR38" i="36"/>
  <c r="AT17" i="36"/>
  <c r="AV27" i="36"/>
  <c r="AR28" i="36"/>
  <c r="AT28" i="36"/>
  <c r="EB63" i="36"/>
  <c r="EN80" i="36"/>
  <c r="EB55" i="36"/>
  <c r="KR62" i="36"/>
  <c r="KQ62" i="36"/>
  <c r="HH83" i="36"/>
  <c r="HL83" i="36"/>
  <c r="FD37" i="36"/>
  <c r="KR37" i="36"/>
  <c r="KR60" i="36"/>
  <c r="KQ60" i="36"/>
  <c r="FL15" i="36"/>
  <c r="HH85" i="36"/>
  <c r="HL85" i="36"/>
  <c r="HP78" i="36"/>
  <c r="HH86" i="36"/>
  <c r="HL86" i="36"/>
  <c r="HH84" i="36"/>
  <c r="HL84" i="36"/>
  <c r="HH82" i="36"/>
  <c r="FP65" i="36"/>
  <c r="FH57" i="36"/>
  <c r="KR61" i="36"/>
  <c r="KQ61" i="36"/>
  <c r="FL54" i="36"/>
  <c r="FP49" i="36"/>
  <c r="FL40" i="36"/>
  <c r="FH46" i="36"/>
  <c r="FH30" i="36"/>
  <c r="FT19" i="36"/>
  <c r="FL16" i="36"/>
  <c r="FP8" i="36"/>
  <c r="AW78" i="22"/>
  <c r="BB87" i="36"/>
  <c r="BF86" i="36"/>
  <c r="BF85" i="36"/>
  <c r="BB47" i="36"/>
  <c r="BB76" i="36"/>
  <c r="BB63" i="36"/>
  <c r="BB55" i="36"/>
  <c r="BF83" i="36"/>
  <c r="BJ84" i="36"/>
  <c r="BN46" i="36"/>
  <c r="BN37" i="36"/>
  <c r="BF54" i="36"/>
  <c r="AS209" i="22"/>
  <c r="AO209" i="22"/>
  <c r="AO211" i="22"/>
  <c r="AZ58" i="35"/>
  <c r="BJ50" i="35"/>
  <c r="BH50" i="35"/>
  <c r="BJ49" i="35"/>
  <c r="BH49" i="35"/>
  <c r="BJ48" i="35"/>
  <c r="BH48" i="35"/>
  <c r="BJ47" i="35"/>
  <c r="BH47" i="35"/>
  <c r="BH51" i="35"/>
  <c r="BF51" i="35"/>
  <c r="BJ32" i="35"/>
  <c r="BH32" i="35"/>
  <c r="BJ31" i="35"/>
  <c r="BH31" i="35"/>
  <c r="BJ30" i="35"/>
  <c r="BH30" i="35"/>
  <c r="BJ29" i="35"/>
  <c r="BH29" i="35"/>
  <c r="BH33" i="35"/>
  <c r="BF33" i="35"/>
  <c r="BJ23" i="35"/>
  <c r="BH23" i="35"/>
  <c r="BJ22" i="35"/>
  <c r="BH22" i="35"/>
  <c r="BJ21" i="35"/>
  <c r="BH21" i="35"/>
  <c r="BJ20" i="35"/>
  <c r="BH20" i="35"/>
  <c r="BH24" i="35"/>
  <c r="BF24" i="35"/>
  <c r="BN14" i="35"/>
  <c r="BL14" i="35"/>
  <c r="BN13" i="35"/>
  <c r="BL13" i="35"/>
  <c r="BN12" i="35"/>
  <c r="BL12" i="35"/>
  <c r="BN11" i="35"/>
  <c r="BL11" i="35"/>
  <c r="BJ15" i="35"/>
  <c r="BN10" i="35"/>
  <c r="BL10" i="35"/>
  <c r="BL15" i="35"/>
  <c r="AV56" i="35"/>
  <c r="AV54" i="35"/>
  <c r="BJ38" i="35"/>
  <c r="BH38" i="35"/>
  <c r="BF42" i="35"/>
  <c r="BF54" i="35"/>
  <c r="BB56" i="35"/>
  <c r="BB54" i="35"/>
  <c r="BJ39" i="35"/>
  <c r="BH39" i="35"/>
  <c r="BJ40" i="35"/>
  <c r="BH40" i="35"/>
  <c r="BJ41" i="35"/>
  <c r="BH41" i="35"/>
  <c r="BD58" i="35"/>
  <c r="BD57" i="35"/>
  <c r="BD55" i="35"/>
  <c r="BV19" i="35"/>
  <c r="BT19" i="35"/>
  <c r="BV28" i="35"/>
  <c r="BT28" i="35"/>
  <c r="BV37" i="35"/>
  <c r="BT37" i="35"/>
  <c r="BV46" i="35"/>
  <c r="BT46" i="35"/>
  <c r="BA78" i="22"/>
  <c r="BA189" i="22"/>
  <c r="BA180" i="22"/>
  <c r="BC180" i="22"/>
  <c r="BC179" i="22"/>
  <c r="BA179" i="22"/>
  <c r="AW47" i="26"/>
  <c r="BB12" i="26"/>
  <c r="BI21" i="26"/>
  <c r="BJ21" i="26"/>
  <c r="BK21" i="26"/>
  <c r="BK14" i="26"/>
  <c r="BI14" i="26"/>
  <c r="BJ14" i="26"/>
  <c r="BM19" i="26"/>
  <c r="BN19" i="26"/>
  <c r="BK16" i="26"/>
  <c r="BI16" i="26"/>
  <c r="BJ16" i="26"/>
  <c r="BK18" i="26"/>
  <c r="BI18" i="26"/>
  <c r="BJ18" i="26"/>
  <c r="BM17" i="26"/>
  <c r="BN17" i="26"/>
  <c r="BM15" i="26"/>
  <c r="BN15" i="26"/>
  <c r="BI13" i="26"/>
  <c r="BJ13" i="26"/>
  <c r="BK13" i="26"/>
  <c r="BI20" i="26"/>
  <c r="BJ20" i="26"/>
  <c r="BK20" i="26"/>
  <c r="AW129" i="26"/>
  <c r="AY109" i="26"/>
  <c r="AY167" i="26"/>
  <c r="BC104" i="26"/>
  <c r="BC106" i="26"/>
  <c r="BA106" i="26"/>
  <c r="AS167" i="26"/>
  <c r="AS168" i="26"/>
  <c r="BC107" i="26"/>
  <c r="BA107" i="26"/>
  <c r="BF87" i="26"/>
  <c r="BG100" i="26"/>
  <c r="BK87" i="26"/>
  <c r="BI87" i="26"/>
  <c r="BK88" i="26"/>
  <c r="BK89" i="26"/>
  <c r="BK90" i="26"/>
  <c r="BK91" i="26"/>
  <c r="BK92" i="26"/>
  <c r="BI92" i="26"/>
  <c r="BJ92" i="26"/>
  <c r="BK93" i="26"/>
  <c r="BI93" i="26"/>
  <c r="BJ93" i="26"/>
  <c r="BK94" i="26"/>
  <c r="BI94" i="26"/>
  <c r="BJ94" i="26"/>
  <c r="BK95" i="26"/>
  <c r="BI95" i="26"/>
  <c r="BJ95" i="26"/>
  <c r="BK96" i="26"/>
  <c r="BI96" i="26"/>
  <c r="BJ96" i="26"/>
  <c r="BK97" i="26"/>
  <c r="BI97" i="26"/>
  <c r="BJ97" i="26"/>
  <c r="BK98" i="26"/>
  <c r="BI98" i="26"/>
  <c r="BJ98" i="26"/>
  <c r="BG118" i="26"/>
  <c r="BM51" i="26"/>
  <c r="BM58" i="26"/>
  <c r="BI58" i="26"/>
  <c r="BI186" i="22"/>
  <c r="BI188" i="22"/>
  <c r="BI187" i="22"/>
  <c r="AU78" i="26"/>
  <c r="BE12" i="26"/>
  <c r="BF12" i="26"/>
  <c r="BE11" i="26"/>
  <c r="BF11" i="26"/>
  <c r="BE10" i="26"/>
  <c r="BC58" i="26"/>
  <c r="BG51" i="26"/>
  <c r="AY47" i="26"/>
  <c r="BA42" i="26"/>
  <c r="BC43" i="26"/>
  <c r="BA43" i="26"/>
  <c r="BC44" i="26"/>
  <c r="BA44" i="26"/>
  <c r="AY38" i="26"/>
  <c r="BC33" i="26"/>
  <c r="BC34" i="26"/>
  <c r="BC35" i="26"/>
  <c r="BA35" i="26"/>
  <c r="BC36" i="26"/>
  <c r="BA36" i="26"/>
  <c r="BG12" i="26"/>
  <c r="BG11" i="26"/>
  <c r="BC29" i="26"/>
  <c r="G34" i="2"/>
  <c r="I34" i="2"/>
  <c r="ER1" i="46"/>
  <c r="EM180" i="46"/>
  <c r="EO180" i="46"/>
  <c r="EM187" i="46"/>
  <c r="EM201" i="46"/>
  <c r="EM179" i="46"/>
  <c r="EK179" i="46"/>
  <c r="EK182" i="46"/>
  <c r="EI182" i="46"/>
  <c r="HL82" i="36"/>
  <c r="EI204" i="46"/>
  <c r="EG204" i="46"/>
  <c r="EI203" i="46"/>
  <c r="EG203" i="46"/>
  <c r="EI202" i="46"/>
  <c r="EG202" i="46"/>
  <c r="EG201" i="46"/>
  <c r="EI200" i="46"/>
  <c r="EG200" i="46"/>
  <c r="EI199" i="46"/>
  <c r="EG199" i="46"/>
  <c r="EI198" i="46"/>
  <c r="EG198" i="46"/>
  <c r="EI197" i="46"/>
  <c r="EG197" i="46"/>
  <c r="EC205" i="46"/>
  <c r="EE205" i="46"/>
  <c r="EI196" i="46"/>
  <c r="EG196" i="46"/>
  <c r="KS205" i="46"/>
  <c r="D16" i="1"/>
  <c r="KR196" i="46"/>
  <c r="EI191" i="46"/>
  <c r="EG191" i="46"/>
  <c r="EI190" i="46"/>
  <c r="EG190" i="46"/>
  <c r="EI189" i="46"/>
  <c r="EG189" i="46"/>
  <c r="EI188" i="46"/>
  <c r="EG188" i="46"/>
  <c r="EG187" i="46"/>
  <c r="EC192" i="46"/>
  <c r="EE192" i="46"/>
  <c r="EI186" i="46"/>
  <c r="EG186" i="46"/>
  <c r="KS192" i="46"/>
  <c r="D15" i="1" s="1"/>
  <c r="KR186" i="46"/>
  <c r="EI174" i="46"/>
  <c r="EG174" i="46"/>
  <c r="EI173" i="46"/>
  <c r="EG173" i="46"/>
  <c r="EI172" i="46"/>
  <c r="EG172" i="46"/>
  <c r="EI171" i="46"/>
  <c r="EG171" i="46"/>
  <c r="EI170" i="46"/>
  <c r="EG170" i="46"/>
  <c r="EI169" i="46"/>
  <c r="EG169" i="46"/>
  <c r="EI168" i="46"/>
  <c r="EG168" i="46"/>
  <c r="EI167" i="46"/>
  <c r="EG167" i="46"/>
  <c r="EI166" i="46"/>
  <c r="EG166" i="46"/>
  <c r="EI165" i="46"/>
  <c r="EG165" i="46"/>
  <c r="EI164" i="46"/>
  <c r="EG164" i="46"/>
  <c r="EI163" i="46"/>
  <c r="EG163" i="46"/>
  <c r="EI162" i="46"/>
  <c r="EG162" i="46"/>
  <c r="EI161" i="46"/>
  <c r="EG161" i="46"/>
  <c r="EI160" i="46"/>
  <c r="EG160" i="46"/>
  <c r="EI159" i="46"/>
  <c r="EG159" i="46"/>
  <c r="EI158" i="46"/>
  <c r="EG158" i="46"/>
  <c r="EI157" i="46"/>
  <c r="EG157" i="46"/>
  <c r="EI156" i="46"/>
  <c r="EG156" i="46"/>
  <c r="EI155" i="46"/>
  <c r="EG155" i="46"/>
  <c r="EI154" i="46"/>
  <c r="EG154" i="46"/>
  <c r="EI153" i="46"/>
  <c r="EG153" i="46"/>
  <c r="EI152" i="46"/>
  <c r="EG152" i="46"/>
  <c r="EI151" i="46"/>
  <c r="EG151" i="46"/>
  <c r="EI150" i="46"/>
  <c r="EG150" i="46"/>
  <c r="EI149" i="46"/>
  <c r="EG149" i="46"/>
  <c r="EI148" i="46"/>
  <c r="EG148" i="46"/>
  <c r="EI147" i="46"/>
  <c r="EG147" i="46"/>
  <c r="EI146" i="46"/>
  <c r="EG146" i="46"/>
  <c r="EI145" i="46"/>
  <c r="EG145" i="46"/>
  <c r="EI144" i="46"/>
  <c r="EG144" i="46"/>
  <c r="EI143" i="46"/>
  <c r="EG143" i="46"/>
  <c r="EI142" i="46"/>
  <c r="EG142" i="46"/>
  <c r="EI141" i="46"/>
  <c r="EG141" i="46"/>
  <c r="EI140" i="46"/>
  <c r="EG140" i="46"/>
  <c r="EI139" i="46"/>
  <c r="EG139" i="46"/>
  <c r="EI138" i="46"/>
  <c r="EG138" i="46"/>
  <c r="EI137" i="46"/>
  <c r="EG137" i="46"/>
  <c r="EI136" i="46"/>
  <c r="EG136" i="46"/>
  <c r="EI135" i="46"/>
  <c r="EG135" i="46"/>
  <c r="EI134" i="46"/>
  <c r="EG134" i="46"/>
  <c r="EI133" i="46"/>
  <c r="EG133" i="46"/>
  <c r="EM132" i="46"/>
  <c r="EK132" i="46"/>
  <c r="EI131" i="46"/>
  <c r="EG131" i="46"/>
  <c r="EI130" i="46"/>
  <c r="EG130" i="46"/>
  <c r="EI129" i="46"/>
  <c r="EG129" i="46"/>
  <c r="EI128" i="46"/>
  <c r="EG128" i="46"/>
  <c r="EI127" i="46"/>
  <c r="EG127" i="46"/>
  <c r="EI126" i="46"/>
  <c r="EG126" i="46"/>
  <c r="EI125" i="46"/>
  <c r="EG125" i="46"/>
  <c r="EI124" i="46"/>
  <c r="EG124" i="46"/>
  <c r="EI123" i="46"/>
  <c r="EG123" i="46"/>
  <c r="EI122" i="46"/>
  <c r="EG122" i="46"/>
  <c r="EI121" i="46"/>
  <c r="EG121" i="46"/>
  <c r="EI120" i="46"/>
  <c r="EG120" i="46"/>
  <c r="EI119" i="46"/>
  <c r="EG119" i="46"/>
  <c r="EI118" i="46"/>
  <c r="EG118" i="46"/>
  <c r="EI117" i="46"/>
  <c r="EG117" i="46"/>
  <c r="EI116" i="46"/>
  <c r="EG116" i="46"/>
  <c r="EI115" i="46"/>
  <c r="EG115" i="46"/>
  <c r="EI114" i="46"/>
  <c r="EG114" i="46"/>
  <c r="EI113" i="46"/>
  <c r="EG113" i="46"/>
  <c r="EI112" i="46"/>
  <c r="EG112" i="46"/>
  <c r="EI111" i="46"/>
  <c r="EG111" i="46"/>
  <c r="EI110" i="46"/>
  <c r="EG110" i="46"/>
  <c r="EM109" i="46"/>
  <c r="EK109" i="46"/>
  <c r="EI108" i="46"/>
  <c r="EG108" i="46"/>
  <c r="EI107" i="46"/>
  <c r="EG107" i="46"/>
  <c r="EI106" i="46"/>
  <c r="EG106" i="46"/>
  <c r="EM105" i="46"/>
  <c r="EK105" i="46"/>
  <c r="EI104" i="46"/>
  <c r="EG104" i="46"/>
  <c r="EI103" i="46"/>
  <c r="EG103" i="46"/>
  <c r="EI102" i="46"/>
  <c r="EG102" i="46"/>
  <c r="EI101" i="46"/>
  <c r="EG101" i="46"/>
  <c r="EI100" i="46"/>
  <c r="EG100" i="46"/>
  <c r="EI99" i="46"/>
  <c r="EG99" i="46"/>
  <c r="EI98" i="46"/>
  <c r="EG98" i="46"/>
  <c r="EI97" i="46"/>
  <c r="EG97" i="46"/>
  <c r="EI96" i="46"/>
  <c r="EG96" i="46"/>
  <c r="EI95" i="46"/>
  <c r="EG95" i="46"/>
  <c r="EI94" i="46"/>
  <c r="EG94" i="46"/>
  <c r="EI93" i="46"/>
  <c r="EG93" i="46"/>
  <c r="EI92" i="46"/>
  <c r="EG92" i="46"/>
  <c r="EI91" i="46"/>
  <c r="EG91" i="46"/>
  <c r="EI90" i="46"/>
  <c r="EG90" i="46"/>
  <c r="EM89" i="46"/>
  <c r="EK89" i="46"/>
  <c r="EI88" i="46"/>
  <c r="EG88" i="46"/>
  <c r="EI87" i="46"/>
  <c r="EG87" i="46"/>
  <c r="EI86" i="46"/>
  <c r="EG86" i="46"/>
  <c r="EM85" i="46"/>
  <c r="EK85" i="46"/>
  <c r="EI84" i="46"/>
  <c r="EG84" i="46"/>
  <c r="EM83" i="46"/>
  <c r="EK83" i="46"/>
  <c r="EC175" i="46"/>
  <c r="EE175" i="46"/>
  <c r="EI82" i="46"/>
  <c r="EG82" i="46"/>
  <c r="KS175" i="46"/>
  <c r="KR82" i="46"/>
  <c r="EI76" i="46"/>
  <c r="EG76" i="46"/>
  <c r="EI75" i="46"/>
  <c r="EG75" i="46"/>
  <c r="EI74" i="46"/>
  <c r="EG74" i="46"/>
  <c r="EI73" i="46"/>
  <c r="EG73" i="46"/>
  <c r="EC78" i="46"/>
  <c r="EE78" i="46"/>
  <c r="EI72" i="46"/>
  <c r="EG72" i="46"/>
  <c r="KS78" i="46"/>
  <c r="KR72" i="46"/>
  <c r="EI65" i="46"/>
  <c r="EG65" i="46"/>
  <c r="EI64" i="46"/>
  <c r="EG64" i="46"/>
  <c r="EI63" i="46"/>
  <c r="EG63" i="46"/>
  <c r="EI62" i="46"/>
  <c r="EG62" i="46"/>
  <c r="EI61" i="46"/>
  <c r="EG61" i="46"/>
  <c r="EI60" i="46"/>
  <c r="EG60" i="46"/>
  <c r="EI57" i="46"/>
  <c r="EG57" i="46"/>
  <c r="EI56" i="46"/>
  <c r="EG56" i="46"/>
  <c r="EI55" i="46"/>
  <c r="EG55" i="46"/>
  <c r="EI54" i="46"/>
  <c r="EG54" i="46"/>
  <c r="EI53" i="46"/>
  <c r="EG53" i="46"/>
  <c r="EI52" i="46"/>
  <c r="EG52" i="46"/>
  <c r="EI51" i="46"/>
  <c r="EG51" i="46"/>
  <c r="EI50" i="46"/>
  <c r="EG50" i="46"/>
  <c r="EI49" i="46"/>
  <c r="EG49" i="46"/>
  <c r="EI48" i="46"/>
  <c r="EG48" i="46"/>
  <c r="EI47" i="46"/>
  <c r="EG47" i="46"/>
  <c r="EI46" i="46"/>
  <c r="EG46" i="46"/>
  <c r="EI45" i="46"/>
  <c r="EG45" i="46"/>
  <c r="EI44" i="46"/>
  <c r="EG44" i="46"/>
  <c r="EI43" i="46"/>
  <c r="EG43" i="46"/>
  <c r="EI42" i="46"/>
  <c r="EG42" i="46"/>
  <c r="EI41" i="46"/>
  <c r="EG41" i="46"/>
  <c r="EI40" i="46"/>
  <c r="EG40" i="46"/>
  <c r="EI39" i="46"/>
  <c r="EG39" i="46"/>
  <c r="EI38" i="46"/>
  <c r="EG38" i="46"/>
  <c r="EI37" i="46"/>
  <c r="EG37" i="46"/>
  <c r="EI36" i="46"/>
  <c r="EG36" i="46"/>
  <c r="EI33" i="46"/>
  <c r="EG33" i="46"/>
  <c r="EI32" i="46"/>
  <c r="EG32" i="46"/>
  <c r="EI31" i="46"/>
  <c r="EG31" i="46"/>
  <c r="EI28" i="46"/>
  <c r="EG28" i="46"/>
  <c r="EI27" i="46"/>
  <c r="EG27" i="46"/>
  <c r="EI26" i="46"/>
  <c r="EG26" i="46"/>
  <c r="EI25" i="46"/>
  <c r="EG25" i="46"/>
  <c r="EI24" i="46"/>
  <c r="EG24" i="46"/>
  <c r="EI23" i="46"/>
  <c r="EG23" i="46"/>
  <c r="EI22" i="46"/>
  <c r="EG22" i="46"/>
  <c r="EI21" i="46"/>
  <c r="EG21" i="46"/>
  <c r="EI20" i="46"/>
  <c r="EG20" i="46"/>
  <c r="EI19" i="46"/>
  <c r="EG19" i="46"/>
  <c r="EI18" i="46"/>
  <c r="EG18" i="46"/>
  <c r="EI17" i="46"/>
  <c r="EG17" i="46"/>
  <c r="EI16" i="46"/>
  <c r="EG16" i="46"/>
  <c r="EI15" i="46"/>
  <c r="EG15" i="46"/>
  <c r="EI14" i="46"/>
  <c r="EG14" i="46"/>
  <c r="EI13" i="46"/>
  <c r="EG13" i="46"/>
  <c r="EI12" i="46"/>
  <c r="EG12" i="46"/>
  <c r="EI11" i="46"/>
  <c r="EG11" i="46"/>
  <c r="KQ211" i="46"/>
  <c r="KQ210" i="46"/>
  <c r="DU211" i="46"/>
  <c r="EC68" i="46"/>
  <c r="EE68" i="46"/>
  <c r="EE207" i="46"/>
  <c r="EI10" i="46"/>
  <c r="EG10" i="46"/>
  <c r="EA207" i="46"/>
  <c r="KS68" i="46"/>
  <c r="D11" i="1" s="1"/>
  <c r="KR10" i="46"/>
  <c r="DY207" i="46"/>
  <c r="DY209" i="46"/>
  <c r="EU181" i="46"/>
  <c r="ES181" i="46"/>
  <c r="BG62" i="22"/>
  <c r="BE62" i="22"/>
  <c r="BG169" i="22"/>
  <c r="BE169" i="22"/>
  <c r="BG158" i="22"/>
  <c r="BE158" i="22"/>
  <c r="BG148" i="22"/>
  <c r="BE148" i="22"/>
  <c r="BG137" i="22"/>
  <c r="BE137" i="22"/>
  <c r="BG125" i="22"/>
  <c r="BE125" i="22"/>
  <c r="BG115" i="22"/>
  <c r="BE115" i="22"/>
  <c r="BG100" i="22"/>
  <c r="BE100" i="22"/>
  <c r="BG87" i="22"/>
  <c r="BE87" i="22"/>
  <c r="BG167" i="22"/>
  <c r="BE167" i="22"/>
  <c r="BG157" i="22"/>
  <c r="BE157" i="22"/>
  <c r="BG147" i="22"/>
  <c r="BE147" i="22"/>
  <c r="BG135" i="22"/>
  <c r="BE135" i="22"/>
  <c r="BG124" i="22"/>
  <c r="BE124" i="22"/>
  <c r="BG114" i="22"/>
  <c r="BE114" i="22"/>
  <c r="BG98" i="22"/>
  <c r="BE98" i="22"/>
  <c r="BG85" i="22"/>
  <c r="BE85" i="22"/>
  <c r="BG165" i="22"/>
  <c r="BE165" i="22"/>
  <c r="BG155" i="22"/>
  <c r="BE155" i="22"/>
  <c r="BG143" i="22"/>
  <c r="BE143" i="22"/>
  <c r="BG132" i="22"/>
  <c r="BE132" i="22"/>
  <c r="BG122" i="22"/>
  <c r="BE122" i="22"/>
  <c r="BG109" i="22"/>
  <c r="BE109" i="22"/>
  <c r="BG96" i="22"/>
  <c r="BE96" i="22"/>
  <c r="BG164" i="22"/>
  <c r="BE164" i="22"/>
  <c r="BG153" i="22"/>
  <c r="BE153" i="22"/>
  <c r="BG142" i="22"/>
  <c r="BE142" i="22"/>
  <c r="BG131" i="22"/>
  <c r="BE131" i="22"/>
  <c r="BG120" i="22"/>
  <c r="BE120" i="22"/>
  <c r="BG105" i="22"/>
  <c r="BE105" i="22"/>
  <c r="BG95" i="22"/>
  <c r="BE95" i="22"/>
  <c r="BG170" i="22"/>
  <c r="BE170" i="22"/>
  <c r="BG162" i="22"/>
  <c r="BE162" i="22"/>
  <c r="BG154" i="22"/>
  <c r="BE154" i="22"/>
  <c r="BG146" i="22"/>
  <c r="BE146" i="22"/>
  <c r="BG138" i="22"/>
  <c r="BE138" i="22"/>
  <c r="BG129" i="22"/>
  <c r="BE129" i="22"/>
  <c r="BG121" i="22"/>
  <c r="BE121" i="22"/>
  <c r="BG113" i="22"/>
  <c r="BE113" i="22"/>
  <c r="BG101" i="22"/>
  <c r="BE101" i="22"/>
  <c r="BG93" i="22"/>
  <c r="BE93" i="22"/>
  <c r="BG75" i="22"/>
  <c r="BE75" i="22"/>
  <c r="BG168" i="22"/>
  <c r="BE168" i="22"/>
  <c r="BG160" i="22"/>
  <c r="BE160" i="22"/>
  <c r="BG152" i="22"/>
  <c r="BE152" i="22"/>
  <c r="BG144" i="22"/>
  <c r="BE144" i="22"/>
  <c r="BG136" i="22"/>
  <c r="BE136" i="22"/>
  <c r="BG127" i="22"/>
  <c r="BE127" i="22"/>
  <c r="BG119" i="22"/>
  <c r="BE119" i="22"/>
  <c r="BG111" i="22"/>
  <c r="BE111" i="22"/>
  <c r="BG99" i="22"/>
  <c r="BE99" i="22"/>
  <c r="BG91" i="22"/>
  <c r="BE91" i="22"/>
  <c r="BG10" i="22"/>
  <c r="BC68" i="22"/>
  <c r="BG82" i="22"/>
  <c r="BC175" i="22"/>
  <c r="BG60" i="22"/>
  <c r="BE60" i="22"/>
  <c r="BG72" i="22"/>
  <c r="BC78" i="22"/>
  <c r="BE72" i="22"/>
  <c r="BG65" i="22"/>
  <c r="BE65" i="22"/>
  <c r="BG52" i="22"/>
  <c r="BE52" i="22"/>
  <c r="BG51" i="22"/>
  <c r="BE51" i="22"/>
  <c r="BG50" i="22"/>
  <c r="BE50" i="22"/>
  <c r="BG49" i="22"/>
  <c r="BE49" i="22"/>
  <c r="BG48" i="22"/>
  <c r="BE48" i="22"/>
  <c r="BG47" i="22"/>
  <c r="BE47" i="22"/>
  <c r="BG46" i="22"/>
  <c r="BE46" i="22"/>
  <c r="BG45" i="22"/>
  <c r="BE45" i="22"/>
  <c r="BG44" i="22"/>
  <c r="BE44" i="22"/>
  <c r="BG43" i="22"/>
  <c r="BE43" i="22"/>
  <c r="BG42" i="22"/>
  <c r="BE42" i="22"/>
  <c r="BG41" i="22"/>
  <c r="BE41" i="22"/>
  <c r="BG40" i="22"/>
  <c r="BE40" i="22"/>
  <c r="BG39" i="22"/>
  <c r="BE39" i="22"/>
  <c r="BG38" i="22"/>
  <c r="BE38" i="22"/>
  <c r="BG37" i="22"/>
  <c r="BE37" i="22"/>
  <c r="BG36" i="22"/>
  <c r="BE36" i="22"/>
  <c r="BG33" i="22"/>
  <c r="BE33" i="22"/>
  <c r="BG32" i="22"/>
  <c r="BE32" i="22"/>
  <c r="BG31" i="22"/>
  <c r="BE31" i="22"/>
  <c r="BG28" i="22"/>
  <c r="BE28" i="22"/>
  <c r="BG27" i="22"/>
  <c r="BE27" i="22"/>
  <c r="BG26" i="22"/>
  <c r="BE26" i="22"/>
  <c r="BG25" i="22"/>
  <c r="BE25" i="22"/>
  <c r="BG24" i="22"/>
  <c r="BE24" i="22"/>
  <c r="BG23" i="22"/>
  <c r="BE23" i="22"/>
  <c r="BG22" i="22"/>
  <c r="BE22" i="22"/>
  <c r="BG21" i="22"/>
  <c r="BE21" i="22"/>
  <c r="BG20" i="22"/>
  <c r="BE20" i="22"/>
  <c r="BG19" i="22"/>
  <c r="BE19" i="22"/>
  <c r="BG18" i="22"/>
  <c r="BE18" i="22"/>
  <c r="BG17" i="22"/>
  <c r="BE17" i="22"/>
  <c r="BG16" i="22"/>
  <c r="BE16" i="22"/>
  <c r="BG15" i="22"/>
  <c r="BE15" i="22"/>
  <c r="BG14" i="22"/>
  <c r="BE14" i="22"/>
  <c r="BG174" i="22"/>
  <c r="BE174" i="22"/>
  <c r="BG173" i="22"/>
  <c r="BE173" i="22"/>
  <c r="BG133" i="22"/>
  <c r="BE133" i="22"/>
  <c r="BG110" i="22"/>
  <c r="BE110" i="22"/>
  <c r="BG108" i="22"/>
  <c r="BE108" i="22"/>
  <c r="BG107" i="22"/>
  <c r="BE107" i="22"/>
  <c r="BG106" i="22"/>
  <c r="BE106" i="22"/>
  <c r="BG90" i="22"/>
  <c r="BE90" i="22"/>
  <c r="BG88" i="22"/>
  <c r="BE88" i="22"/>
  <c r="BG86" i="22"/>
  <c r="BE86" i="22"/>
  <c r="BG73" i="22"/>
  <c r="BE73" i="22"/>
  <c r="BG74" i="22"/>
  <c r="BE74" i="22"/>
  <c r="BG64" i="22"/>
  <c r="BE64" i="22"/>
  <c r="BG63" i="22"/>
  <c r="BE63" i="22"/>
  <c r="BG61" i="22"/>
  <c r="BE61" i="22"/>
  <c r="BG53" i="22"/>
  <c r="BE53" i="22"/>
  <c r="BG54" i="22"/>
  <c r="BE54" i="22"/>
  <c r="BG55" i="22"/>
  <c r="BE55" i="22"/>
  <c r="BG56" i="22"/>
  <c r="BE56" i="22"/>
  <c r="BG57" i="22"/>
  <c r="BE57" i="22"/>
  <c r="BG83" i="22"/>
  <c r="BE83" i="22"/>
  <c r="BG89" i="22"/>
  <c r="BE89" i="22"/>
  <c r="BG92" i="22"/>
  <c r="BE92" i="22"/>
  <c r="BG94" i="22"/>
  <c r="BE94" i="22"/>
  <c r="BG97" i="22"/>
  <c r="BE97" i="22"/>
  <c r="BG102" i="22"/>
  <c r="BE102" i="22"/>
  <c r="BG103" i="22"/>
  <c r="BE103" i="22"/>
  <c r="BG104" i="22"/>
  <c r="BE104" i="22"/>
  <c r="BG112" i="22"/>
  <c r="BE112" i="22"/>
  <c r="BG116" i="22"/>
  <c r="BE116" i="22"/>
  <c r="BG117" i="22"/>
  <c r="BE117" i="22"/>
  <c r="BG118" i="22"/>
  <c r="BE118" i="22"/>
  <c r="BG123" i="22"/>
  <c r="BE123" i="22"/>
  <c r="BG126" i="22"/>
  <c r="BE126" i="22"/>
  <c r="BG128" i="22"/>
  <c r="BE128" i="22"/>
  <c r="BG130" i="22"/>
  <c r="BE130" i="22"/>
  <c r="BG134" i="22"/>
  <c r="BE134" i="22"/>
  <c r="BG139" i="22"/>
  <c r="BE139" i="22"/>
  <c r="BG140" i="22"/>
  <c r="BE140" i="22"/>
  <c r="BG141" i="22"/>
  <c r="BE141" i="22"/>
  <c r="BG145" i="22"/>
  <c r="BE145" i="22"/>
  <c r="BG149" i="22"/>
  <c r="BE149" i="22"/>
  <c r="BG150" i="22"/>
  <c r="BE150" i="22"/>
  <c r="BG151" i="22"/>
  <c r="BE151" i="22"/>
  <c r="BG156" i="22"/>
  <c r="BE156" i="22"/>
  <c r="BG159" i="22"/>
  <c r="BE159" i="22"/>
  <c r="BG161" i="22"/>
  <c r="BE161" i="22"/>
  <c r="BG163" i="22"/>
  <c r="BE163" i="22"/>
  <c r="BG166" i="22"/>
  <c r="BE166" i="22"/>
  <c r="BG171" i="22"/>
  <c r="BE171" i="22"/>
  <c r="BG172" i="22"/>
  <c r="BE172" i="22"/>
  <c r="BG76" i="22"/>
  <c r="BE76" i="22"/>
  <c r="BE199" i="22"/>
  <c r="BG199" i="22"/>
  <c r="BE200" i="22"/>
  <c r="BG200" i="22"/>
  <c r="BE201" i="22"/>
  <c r="BG201" i="22"/>
  <c r="BE202" i="22"/>
  <c r="BG202" i="22"/>
  <c r="BE203" i="22"/>
  <c r="BG203" i="22"/>
  <c r="BE204" i="22"/>
  <c r="BG204" i="22"/>
  <c r="BG197" i="22"/>
  <c r="BE197" i="22"/>
  <c r="BG198" i="22"/>
  <c r="BE198" i="22"/>
  <c r="BE196" i="22"/>
  <c r="BE205" i="22"/>
  <c r="BG196" i="22"/>
  <c r="BC205" i="22"/>
  <c r="BA205" i="22"/>
  <c r="EM12" i="36"/>
  <c r="EJ12" i="36"/>
  <c r="EQ14" i="36"/>
  <c r="EN14" i="36"/>
  <c r="EM13" i="36"/>
  <c r="EJ13" i="36"/>
  <c r="EM11" i="36"/>
  <c r="EJ11" i="36"/>
  <c r="BC182" i="22"/>
  <c r="FC60" i="36"/>
  <c r="EZ60" i="36"/>
  <c r="ER61" i="36"/>
  <c r="EU61" i="36"/>
  <c r="EV62" i="36"/>
  <c r="EY62" i="36"/>
  <c r="ER53" i="36"/>
  <c r="EU53" i="36"/>
  <c r="FC52" i="36"/>
  <c r="EZ52" i="36"/>
  <c r="FG44" i="36"/>
  <c r="FD44" i="36"/>
  <c r="FC43" i="36"/>
  <c r="EZ43" i="36"/>
  <c r="EV45" i="36"/>
  <c r="EV47" i="36"/>
  <c r="EY45" i="36"/>
  <c r="BA182" i="22"/>
  <c r="EJ76" i="36"/>
  <c r="GE72" i="36"/>
  <c r="GB72" i="36"/>
  <c r="FS70" i="36"/>
  <c r="FP70" i="36"/>
  <c r="FC68" i="36"/>
  <c r="EZ68" i="36"/>
  <c r="EY71" i="36"/>
  <c r="EV71" i="36"/>
  <c r="ER73" i="36"/>
  <c r="EU73" i="36"/>
  <c r="FD74" i="36"/>
  <c r="FG74" i="36"/>
  <c r="FH75" i="36"/>
  <c r="FK75" i="36"/>
  <c r="EN69" i="36"/>
  <c r="EN76" i="36"/>
  <c r="EQ69" i="36"/>
  <c r="FH36" i="36"/>
  <c r="FK36" i="36"/>
  <c r="FC33" i="36"/>
  <c r="EZ33" i="36"/>
  <c r="FS34" i="36"/>
  <c r="FP34" i="36"/>
  <c r="FS35" i="36"/>
  <c r="FP35" i="36"/>
  <c r="FK26" i="36"/>
  <c r="FH26" i="36"/>
  <c r="FG23" i="36"/>
  <c r="FD23" i="36"/>
  <c r="FC22" i="36"/>
  <c r="EZ22" i="36"/>
  <c r="EV25" i="36"/>
  <c r="EY25" i="36"/>
  <c r="EV24" i="36"/>
  <c r="EY24" i="36"/>
  <c r="BL181" i="22"/>
  <c r="BI181" i="22"/>
  <c r="BS181" i="22"/>
  <c r="BP174" i="22"/>
  <c r="BE175" i="22"/>
  <c r="BC192" i="22"/>
  <c r="BA192" i="22"/>
  <c r="AY207" i="22"/>
  <c r="AW207" i="22"/>
  <c r="KF187" i="22"/>
  <c r="EV198" i="22"/>
  <c r="EV197" i="22"/>
  <c r="BI190" i="22"/>
  <c r="BI191" i="22"/>
  <c r="BL84" i="22"/>
  <c r="BI84" i="22"/>
  <c r="BL82" i="22"/>
  <c r="BI82" i="22"/>
  <c r="BE68" i="22"/>
  <c r="BT74" i="22"/>
  <c r="BT76" i="22"/>
  <c r="BT75" i="22"/>
  <c r="BT73" i="22"/>
  <c r="BT72" i="22"/>
  <c r="BL10" i="22"/>
  <c r="BI10" i="22"/>
  <c r="BL11" i="22"/>
  <c r="BI11" i="22"/>
  <c r="BL12" i="22"/>
  <c r="BI12" i="22"/>
  <c r="BL13" i="22"/>
  <c r="BI13" i="22"/>
  <c r="AJ89" i="36"/>
  <c r="AJ91" i="36"/>
  <c r="AR81" i="36"/>
  <c r="AN87" i="36"/>
  <c r="AF93" i="36"/>
  <c r="BB17" i="36"/>
  <c r="AT38" i="36"/>
  <c r="AT89" i="36"/>
  <c r="AV17" i="36"/>
  <c r="B21" i="1"/>
  <c r="J98" i="36"/>
  <c r="AX28" i="36"/>
  <c r="AZ27" i="36"/>
  <c r="AV28" i="36"/>
  <c r="ER80" i="36"/>
  <c r="EF63" i="36"/>
  <c r="EF55" i="36"/>
  <c r="HP86" i="36"/>
  <c r="HT86" i="36"/>
  <c r="HP83" i="36"/>
  <c r="HT83" i="36"/>
  <c r="HP82" i="36"/>
  <c r="FL46" i="36"/>
  <c r="FH37" i="36"/>
  <c r="HP84" i="36"/>
  <c r="HT84" i="36"/>
  <c r="HP85" i="36"/>
  <c r="HT85" i="36"/>
  <c r="FT65" i="36"/>
  <c r="FL57" i="36"/>
  <c r="FP54" i="36"/>
  <c r="FT49" i="36"/>
  <c r="FP40" i="36"/>
  <c r="FL30" i="36"/>
  <c r="FT8" i="36"/>
  <c r="FP16" i="36"/>
  <c r="FP15" i="36"/>
  <c r="BF47" i="36"/>
  <c r="BF87" i="36"/>
  <c r="BJ85" i="36"/>
  <c r="BJ86" i="36"/>
  <c r="BF76" i="36"/>
  <c r="BF63" i="36"/>
  <c r="BF55" i="36"/>
  <c r="BK37" i="36"/>
  <c r="BJ83" i="36"/>
  <c r="BN84" i="36"/>
  <c r="KL82" i="36"/>
  <c r="KM82" i="36"/>
  <c r="BK46" i="36"/>
  <c r="BR46" i="36"/>
  <c r="BR37" i="36"/>
  <c r="BJ54" i="36"/>
  <c r="AS211" i="22"/>
  <c r="AW209" i="22"/>
  <c r="AV58" i="35"/>
  <c r="BN50" i="35"/>
  <c r="BL50" i="35"/>
  <c r="BN49" i="35"/>
  <c r="BL49" i="35"/>
  <c r="BN48" i="35"/>
  <c r="BL48" i="35"/>
  <c r="BJ51" i="35"/>
  <c r="BN47" i="35"/>
  <c r="BL47" i="35"/>
  <c r="BL51" i="35"/>
  <c r="BN32" i="35"/>
  <c r="BL32" i="35"/>
  <c r="BN31" i="35"/>
  <c r="BL31" i="35"/>
  <c r="BN30" i="35"/>
  <c r="BL30" i="35"/>
  <c r="BJ33" i="35"/>
  <c r="BN29" i="35"/>
  <c r="BL29" i="35"/>
  <c r="BL33" i="35"/>
  <c r="BN23" i="35"/>
  <c r="BL23" i="35"/>
  <c r="BN22" i="35"/>
  <c r="BL22" i="35"/>
  <c r="BN21" i="35"/>
  <c r="BL21" i="35"/>
  <c r="BJ24" i="35"/>
  <c r="BN20" i="35"/>
  <c r="BL20" i="35"/>
  <c r="BL24" i="35"/>
  <c r="BR14" i="35"/>
  <c r="BP14" i="35"/>
  <c r="BR13" i="35"/>
  <c r="BP13" i="35"/>
  <c r="BR12" i="35"/>
  <c r="BP12" i="35"/>
  <c r="BR11" i="35"/>
  <c r="BP11" i="35"/>
  <c r="BN15" i="35"/>
  <c r="BR10" i="35"/>
  <c r="BP10" i="35"/>
  <c r="BP15" i="35"/>
  <c r="BN41" i="35"/>
  <c r="BL41" i="35"/>
  <c r="BN40" i="35"/>
  <c r="BL40" i="35"/>
  <c r="BN39" i="35"/>
  <c r="BL39" i="35"/>
  <c r="BB58" i="35"/>
  <c r="BB57" i="35"/>
  <c r="BH42" i="35"/>
  <c r="BJ42" i="35"/>
  <c r="BJ54" i="35"/>
  <c r="BN38" i="35"/>
  <c r="BL38" i="35"/>
  <c r="BL42" i="35"/>
  <c r="BZ46" i="35"/>
  <c r="BX46" i="35"/>
  <c r="BZ37" i="35"/>
  <c r="BX37" i="35"/>
  <c r="BZ28" i="35"/>
  <c r="BX28" i="35"/>
  <c r="BZ19" i="35"/>
  <c r="BX19" i="35"/>
  <c r="BE179" i="22"/>
  <c r="BG179" i="22"/>
  <c r="BE180" i="22"/>
  <c r="BG180" i="22"/>
  <c r="BE189" i="22"/>
  <c r="BM20" i="26"/>
  <c r="BN20" i="26"/>
  <c r="BM21" i="26"/>
  <c r="BN21" i="26"/>
  <c r="BM18" i="26"/>
  <c r="BN18" i="26"/>
  <c r="BM13" i="26"/>
  <c r="BN13" i="26"/>
  <c r="AY78" i="26"/>
  <c r="BM16" i="26"/>
  <c r="BN16" i="26"/>
  <c r="BM14" i="26"/>
  <c r="BN14" i="26"/>
  <c r="BG107" i="26"/>
  <c r="BE107" i="26"/>
  <c r="BG106" i="26"/>
  <c r="BE106" i="26"/>
  <c r="BC109" i="26"/>
  <c r="BC167" i="26"/>
  <c r="BG104" i="26"/>
  <c r="BA129" i="26"/>
  <c r="BI118" i="26"/>
  <c r="BK118" i="26"/>
  <c r="BM118" i="26"/>
  <c r="BM98" i="26"/>
  <c r="BN98" i="26"/>
  <c r="BM97" i="26"/>
  <c r="BN97" i="26"/>
  <c r="BM96" i="26"/>
  <c r="BN96" i="26"/>
  <c r="BM95" i="26"/>
  <c r="BN95" i="26"/>
  <c r="BM94" i="26"/>
  <c r="BN94" i="26"/>
  <c r="BM93" i="26"/>
  <c r="BN93" i="26"/>
  <c r="BM92" i="26"/>
  <c r="BN92" i="26"/>
  <c r="BJ87" i="26"/>
  <c r="BK100" i="26"/>
  <c r="BM87" i="26"/>
  <c r="BA47" i="26"/>
  <c r="BF10" i="26"/>
  <c r="BE29" i="26"/>
  <c r="BM186" i="22"/>
  <c r="BM187" i="22"/>
  <c r="BM188" i="22"/>
  <c r="BI10" i="26"/>
  <c r="BJ10" i="26"/>
  <c r="BI11" i="26"/>
  <c r="BJ11" i="26"/>
  <c r="BI12" i="26"/>
  <c r="BJ12" i="26"/>
  <c r="BG29" i="26"/>
  <c r="BK10" i="26"/>
  <c r="BK11" i="26"/>
  <c r="BK12" i="26"/>
  <c r="BG36" i="26"/>
  <c r="BE36" i="26"/>
  <c r="BG35" i="26"/>
  <c r="BE35" i="26"/>
  <c r="BG34" i="26"/>
  <c r="BC38" i="26"/>
  <c r="BG33" i="26"/>
  <c r="BG44" i="26"/>
  <c r="BE44" i="26"/>
  <c r="BG43" i="26"/>
  <c r="BE43" i="26"/>
  <c r="BC47" i="26"/>
  <c r="BE42" i="26"/>
  <c r="BG58" i="26"/>
  <c r="BK51" i="26"/>
  <c r="BK58" i="26"/>
  <c r="C9" i="15"/>
  <c r="C11" i="15"/>
  <c r="EQ179" i="46"/>
  <c r="EO179" i="46"/>
  <c r="EO182" i="46"/>
  <c r="EM182" i="46"/>
  <c r="EV1" i="46"/>
  <c r="EQ180" i="46"/>
  <c r="ES180" i="46"/>
  <c r="EQ187" i="46"/>
  <c r="EQ201" i="46"/>
  <c r="D11" i="48"/>
  <c r="D12" i="1"/>
  <c r="D12" i="48"/>
  <c r="D13" i="1"/>
  <c r="D13" i="48"/>
  <c r="D14" i="48"/>
  <c r="HT82" i="36"/>
  <c r="EI68" i="46"/>
  <c r="EM10" i="46"/>
  <c r="EK10" i="46"/>
  <c r="EQ83" i="46"/>
  <c r="EO83" i="46"/>
  <c r="EM84" i="46"/>
  <c r="EK84" i="46"/>
  <c r="EQ105" i="46"/>
  <c r="EO105" i="46"/>
  <c r="EM106" i="46"/>
  <c r="EK106" i="46"/>
  <c r="EM107" i="46"/>
  <c r="EK107" i="46"/>
  <c r="EM108" i="46"/>
  <c r="EK108" i="46"/>
  <c r="KS207" i="46"/>
  <c r="KS209" i="46"/>
  <c r="EC207" i="46"/>
  <c r="EC209" i="46"/>
  <c r="DY212" i="46"/>
  <c r="DY211" i="46"/>
  <c r="EM63" i="46"/>
  <c r="EK63" i="46"/>
  <c r="EM64" i="46"/>
  <c r="EK64" i="46"/>
  <c r="EM65" i="46"/>
  <c r="EK65" i="46"/>
  <c r="EI175" i="46"/>
  <c r="EM82" i="46"/>
  <c r="EK82" i="46"/>
  <c r="EY181" i="46"/>
  <c r="EW181" i="46"/>
  <c r="EG68" i="46"/>
  <c r="EM11" i="46"/>
  <c r="EK11" i="46"/>
  <c r="EM12" i="46"/>
  <c r="EK12" i="46"/>
  <c r="EM13" i="46"/>
  <c r="EK13" i="46"/>
  <c r="EM14" i="46"/>
  <c r="EK14" i="46"/>
  <c r="EM15" i="46"/>
  <c r="EK15" i="46"/>
  <c r="EM16" i="46"/>
  <c r="EK16" i="46"/>
  <c r="EM17" i="46"/>
  <c r="EK17" i="46"/>
  <c r="EM18" i="46"/>
  <c r="EK18" i="46"/>
  <c r="EM19" i="46"/>
  <c r="EK19" i="46"/>
  <c r="EM20" i="46"/>
  <c r="EK20" i="46"/>
  <c r="EM21" i="46"/>
  <c r="EK21" i="46"/>
  <c r="EM22" i="46"/>
  <c r="EK22" i="46"/>
  <c r="EM23" i="46"/>
  <c r="EK23" i="46"/>
  <c r="EM24" i="46"/>
  <c r="EK24" i="46"/>
  <c r="EM25" i="46"/>
  <c r="EK25" i="46"/>
  <c r="EM26" i="46"/>
  <c r="EK26" i="46"/>
  <c r="EM27" i="46"/>
  <c r="EK27" i="46"/>
  <c r="EM28" i="46"/>
  <c r="EK28" i="46"/>
  <c r="EM31" i="46"/>
  <c r="EK31" i="46"/>
  <c r="EM32" i="46"/>
  <c r="EK32" i="46"/>
  <c r="EM33" i="46"/>
  <c r="EK33" i="46"/>
  <c r="EM36" i="46"/>
  <c r="EK36" i="46"/>
  <c r="EM37" i="46"/>
  <c r="EK37" i="46"/>
  <c r="EM38" i="46"/>
  <c r="EK38" i="46"/>
  <c r="EM39" i="46"/>
  <c r="EK39" i="46"/>
  <c r="EM40" i="46"/>
  <c r="EK40" i="46"/>
  <c r="EM41" i="46"/>
  <c r="EK41" i="46"/>
  <c r="EM42" i="46"/>
  <c r="EK42" i="46"/>
  <c r="EM43" i="46"/>
  <c r="EK43" i="46"/>
  <c r="EM44" i="46"/>
  <c r="EK44" i="46"/>
  <c r="EM45" i="46"/>
  <c r="EK45" i="46"/>
  <c r="EM46" i="46"/>
  <c r="EK46" i="46"/>
  <c r="EM47" i="46"/>
  <c r="EK47" i="46"/>
  <c r="EM48" i="46"/>
  <c r="EK48" i="46"/>
  <c r="EM49" i="46"/>
  <c r="EK49" i="46"/>
  <c r="EM50" i="46"/>
  <c r="EK50" i="46"/>
  <c r="EM51" i="46"/>
  <c r="EK51" i="46"/>
  <c r="EM52" i="46"/>
  <c r="EK52" i="46"/>
  <c r="EM53" i="46"/>
  <c r="EK53" i="46"/>
  <c r="EM54" i="46"/>
  <c r="EK54" i="46"/>
  <c r="EM55" i="46"/>
  <c r="EK55" i="46"/>
  <c r="EM56" i="46"/>
  <c r="EK56" i="46"/>
  <c r="EM57" i="46"/>
  <c r="EK57" i="46"/>
  <c r="EM60" i="46"/>
  <c r="EK60" i="46"/>
  <c r="EM61" i="46"/>
  <c r="EK61" i="46"/>
  <c r="EM62" i="46"/>
  <c r="EK62" i="46"/>
  <c r="EG78" i="46"/>
  <c r="EM73" i="46"/>
  <c r="EK73" i="46"/>
  <c r="EM74" i="46"/>
  <c r="EK74" i="46"/>
  <c r="EM75" i="46"/>
  <c r="EK75" i="46"/>
  <c r="EM76" i="46"/>
  <c r="EK76" i="46"/>
  <c r="EQ85" i="46"/>
  <c r="EO85" i="46"/>
  <c r="EM86" i="46"/>
  <c r="EK86" i="46"/>
  <c r="EM87" i="46"/>
  <c r="EK87" i="46"/>
  <c r="EM88" i="46"/>
  <c r="EK88" i="46"/>
  <c r="EQ109" i="46"/>
  <c r="EO109" i="46"/>
  <c r="EM110" i="46"/>
  <c r="EK110" i="46"/>
  <c r="EM111" i="46"/>
  <c r="EK111" i="46"/>
  <c r="EM112" i="46"/>
  <c r="EK112" i="46"/>
  <c r="EM113" i="46"/>
  <c r="EK113" i="46"/>
  <c r="EM114" i="46"/>
  <c r="EK114" i="46"/>
  <c r="EM115" i="46"/>
  <c r="EK115" i="46"/>
  <c r="EM116" i="46"/>
  <c r="EK116" i="46"/>
  <c r="EM117" i="46"/>
  <c r="EK117" i="46"/>
  <c r="EM118" i="46"/>
  <c r="EK118" i="46"/>
  <c r="EM119" i="46"/>
  <c r="EK119" i="46"/>
  <c r="EM120" i="46"/>
  <c r="EK120" i="46"/>
  <c r="EM121" i="46"/>
  <c r="EK121" i="46"/>
  <c r="EM122" i="46"/>
  <c r="EK122" i="46"/>
  <c r="EM123" i="46"/>
  <c r="EK123" i="46"/>
  <c r="EM124" i="46"/>
  <c r="EK124" i="46"/>
  <c r="EM125" i="46"/>
  <c r="EK125" i="46"/>
  <c r="EM126" i="46"/>
  <c r="EK126" i="46"/>
  <c r="EM127" i="46"/>
  <c r="EK127" i="46"/>
  <c r="EM128" i="46"/>
  <c r="EK128" i="46"/>
  <c r="EM129" i="46"/>
  <c r="EK129" i="46"/>
  <c r="EM130" i="46"/>
  <c r="EK130" i="46"/>
  <c r="EM131" i="46"/>
  <c r="EK131" i="46"/>
  <c r="EI78" i="46"/>
  <c r="EM72" i="46"/>
  <c r="EK72" i="46"/>
  <c r="EK78" i="46"/>
  <c r="EG175" i="46"/>
  <c r="EQ89" i="46"/>
  <c r="EO89" i="46"/>
  <c r="EM90" i="46"/>
  <c r="EK90" i="46"/>
  <c r="EM91" i="46"/>
  <c r="EK91" i="46"/>
  <c r="EM92" i="46"/>
  <c r="EK92" i="46"/>
  <c r="EM93" i="46"/>
  <c r="EK93" i="46"/>
  <c r="EM94" i="46"/>
  <c r="EK94" i="46"/>
  <c r="EM95" i="46"/>
  <c r="EK95" i="46"/>
  <c r="EM96" i="46"/>
  <c r="EK96" i="46"/>
  <c r="EM97" i="46"/>
  <c r="EK97" i="46"/>
  <c r="EM98" i="46"/>
  <c r="EK98" i="46"/>
  <c r="EM99" i="46"/>
  <c r="EK99" i="46"/>
  <c r="EM100" i="46"/>
  <c r="EK100" i="46"/>
  <c r="EM101" i="46"/>
  <c r="EK101" i="46"/>
  <c r="EM102" i="46"/>
  <c r="EK102" i="46"/>
  <c r="EM103" i="46"/>
  <c r="EK103" i="46"/>
  <c r="EM104" i="46"/>
  <c r="EK104" i="46"/>
  <c r="EQ132" i="46"/>
  <c r="EO132" i="46"/>
  <c r="EM133" i="46"/>
  <c r="EK133" i="46"/>
  <c r="EM134" i="46"/>
  <c r="EK134" i="46"/>
  <c r="EM135" i="46"/>
  <c r="EK135" i="46"/>
  <c r="EM136" i="46"/>
  <c r="EK136" i="46"/>
  <c r="EM137" i="46"/>
  <c r="EK137" i="46"/>
  <c r="EM138" i="46"/>
  <c r="EK138" i="46"/>
  <c r="EM139" i="46"/>
  <c r="EK139" i="46"/>
  <c r="EM140" i="46"/>
  <c r="EK140" i="46"/>
  <c r="EM141" i="46"/>
  <c r="EK141" i="46"/>
  <c r="EM142" i="46"/>
  <c r="EK142" i="46"/>
  <c r="EM143" i="46"/>
  <c r="EK143" i="46"/>
  <c r="EM144" i="46"/>
  <c r="EK144" i="46"/>
  <c r="EM145" i="46"/>
  <c r="EK145" i="46"/>
  <c r="EM146" i="46"/>
  <c r="EK146" i="46"/>
  <c r="EM147" i="46"/>
  <c r="EK147" i="46"/>
  <c r="EM148" i="46"/>
  <c r="EK148" i="46"/>
  <c r="EM149" i="46"/>
  <c r="EK149" i="46"/>
  <c r="EM150" i="46"/>
  <c r="EK150" i="46"/>
  <c r="EM151" i="46"/>
  <c r="EK151" i="46"/>
  <c r="EM152" i="46"/>
  <c r="EK152" i="46"/>
  <c r="EM153" i="46"/>
  <c r="EK153" i="46"/>
  <c r="EM154" i="46"/>
  <c r="EK154" i="46"/>
  <c r="EM155" i="46"/>
  <c r="EK155" i="46"/>
  <c r="EM156" i="46"/>
  <c r="EK156" i="46"/>
  <c r="EM157" i="46"/>
  <c r="EK157" i="46"/>
  <c r="EM158" i="46"/>
  <c r="EK158" i="46"/>
  <c r="EM159" i="46"/>
  <c r="EK159" i="46"/>
  <c r="EM160" i="46"/>
  <c r="EK160" i="46"/>
  <c r="EM161" i="46"/>
  <c r="EK161" i="46"/>
  <c r="EM162" i="46"/>
  <c r="EK162" i="46"/>
  <c r="EM163" i="46"/>
  <c r="EK163" i="46"/>
  <c r="EM164" i="46"/>
  <c r="EK164" i="46"/>
  <c r="EM165" i="46"/>
  <c r="EK165" i="46"/>
  <c r="EM166" i="46"/>
  <c r="EK166" i="46"/>
  <c r="EM167" i="46"/>
  <c r="EK167" i="46"/>
  <c r="EM168" i="46"/>
  <c r="EK168" i="46"/>
  <c r="EM169" i="46"/>
  <c r="EK169" i="46"/>
  <c r="EM170" i="46"/>
  <c r="EK170" i="46"/>
  <c r="EM171" i="46"/>
  <c r="EK171" i="46"/>
  <c r="EM172" i="46"/>
  <c r="EK172" i="46"/>
  <c r="EM173" i="46"/>
  <c r="EK173" i="46"/>
  <c r="EM174" i="46"/>
  <c r="EK174" i="46"/>
  <c r="EG192" i="46"/>
  <c r="EI192" i="46"/>
  <c r="EM186" i="46"/>
  <c r="EK186" i="46"/>
  <c r="EK187" i="46"/>
  <c r="EM188" i="46"/>
  <c r="EK188" i="46"/>
  <c r="EM189" i="46"/>
  <c r="EK189" i="46"/>
  <c r="EM190" i="46"/>
  <c r="EK190" i="46"/>
  <c r="EM191" i="46"/>
  <c r="EK191" i="46"/>
  <c r="EG205" i="46"/>
  <c r="EI205" i="46"/>
  <c r="EM196" i="46"/>
  <c r="EK196" i="46"/>
  <c r="EM197" i="46"/>
  <c r="EK197" i="46"/>
  <c r="EM198" i="46"/>
  <c r="EK198" i="46"/>
  <c r="EM199" i="46"/>
  <c r="EK199" i="46"/>
  <c r="EM200" i="46"/>
  <c r="EK200" i="46"/>
  <c r="EK201" i="46"/>
  <c r="EM202" i="46"/>
  <c r="EK202" i="46"/>
  <c r="EM203" i="46"/>
  <c r="EK203" i="46"/>
  <c r="EM204" i="46"/>
  <c r="EK204" i="46"/>
  <c r="BI196" i="22"/>
  <c r="BK196" i="22"/>
  <c r="BG205" i="22"/>
  <c r="BK198" i="22"/>
  <c r="BI198" i="22"/>
  <c r="BK197" i="22"/>
  <c r="BI197" i="22"/>
  <c r="BI204" i="22"/>
  <c r="BK204" i="22"/>
  <c r="BI203" i="22"/>
  <c r="BK203" i="22"/>
  <c r="BI202" i="22"/>
  <c r="BK202" i="22"/>
  <c r="BI201" i="22"/>
  <c r="BK201" i="22"/>
  <c r="BI200" i="22"/>
  <c r="BK200" i="22"/>
  <c r="BI199" i="22"/>
  <c r="BK199" i="22"/>
  <c r="BK76" i="22"/>
  <c r="BI76" i="22"/>
  <c r="BK172" i="22"/>
  <c r="BI172" i="22"/>
  <c r="BK171" i="22"/>
  <c r="BI171" i="22"/>
  <c r="BK166" i="22"/>
  <c r="BI166" i="22"/>
  <c r="BK163" i="22"/>
  <c r="BI163" i="22"/>
  <c r="BK161" i="22"/>
  <c r="BI161" i="22"/>
  <c r="BK159" i="22"/>
  <c r="BI159" i="22"/>
  <c r="BK156" i="22"/>
  <c r="BI156" i="22"/>
  <c r="BK151" i="22"/>
  <c r="BI151" i="22"/>
  <c r="BK150" i="22"/>
  <c r="BI150" i="22"/>
  <c r="BK149" i="22"/>
  <c r="BI149" i="22"/>
  <c r="BK145" i="22"/>
  <c r="BI145" i="22"/>
  <c r="BK141" i="22"/>
  <c r="BI141" i="22"/>
  <c r="BK140" i="22"/>
  <c r="BI140" i="22"/>
  <c r="BK139" i="22"/>
  <c r="BI139" i="22"/>
  <c r="BK134" i="22"/>
  <c r="BI134" i="22"/>
  <c r="BK130" i="22"/>
  <c r="BI130" i="22"/>
  <c r="BK128" i="22"/>
  <c r="BI128" i="22"/>
  <c r="BK126" i="22"/>
  <c r="BI126" i="22"/>
  <c r="BK123" i="22"/>
  <c r="BI123" i="22"/>
  <c r="BK118" i="22"/>
  <c r="BI118" i="22"/>
  <c r="BK117" i="22"/>
  <c r="BI117" i="22"/>
  <c r="BK116" i="22"/>
  <c r="BI116" i="22"/>
  <c r="BK112" i="22"/>
  <c r="BI112" i="22"/>
  <c r="BK104" i="22"/>
  <c r="BI104" i="22"/>
  <c r="BK103" i="22"/>
  <c r="BI103" i="22"/>
  <c r="BK102" i="22"/>
  <c r="BI102" i="22"/>
  <c r="BK97" i="22"/>
  <c r="BI97" i="22"/>
  <c r="BK94" i="22"/>
  <c r="BI94" i="22"/>
  <c r="BK92" i="22"/>
  <c r="BI92" i="22"/>
  <c r="BK89" i="22"/>
  <c r="BI89" i="22"/>
  <c r="BK83" i="22"/>
  <c r="BI83" i="22"/>
  <c r="BK57" i="22"/>
  <c r="BI57" i="22"/>
  <c r="BK56" i="22"/>
  <c r="BI56" i="22"/>
  <c r="BK55" i="22"/>
  <c r="BI55" i="22"/>
  <c r="BK54" i="22"/>
  <c r="BI54" i="22"/>
  <c r="BK53" i="22"/>
  <c r="BI53" i="22"/>
  <c r="BK61" i="22"/>
  <c r="BI61" i="22"/>
  <c r="BK63" i="22"/>
  <c r="BI63" i="22"/>
  <c r="BK64" i="22"/>
  <c r="BI64" i="22"/>
  <c r="BK74" i="22"/>
  <c r="BI74" i="22"/>
  <c r="BK73" i="22"/>
  <c r="BI73" i="22"/>
  <c r="BK86" i="22"/>
  <c r="BI86" i="22"/>
  <c r="BK88" i="22"/>
  <c r="BI88" i="22"/>
  <c r="BK90" i="22"/>
  <c r="BI90" i="22"/>
  <c r="BK106" i="22"/>
  <c r="BI106" i="22"/>
  <c r="BK107" i="22"/>
  <c r="BI107" i="22"/>
  <c r="BK108" i="22"/>
  <c r="BI108" i="22"/>
  <c r="BK110" i="22"/>
  <c r="BI110" i="22"/>
  <c r="BK133" i="22"/>
  <c r="BI133" i="22"/>
  <c r="BK173" i="22"/>
  <c r="BI173" i="22"/>
  <c r="BK174" i="22"/>
  <c r="BI174" i="22"/>
  <c r="BK14" i="22"/>
  <c r="BI14" i="22"/>
  <c r="BK15" i="22"/>
  <c r="BI15" i="22"/>
  <c r="BK16" i="22"/>
  <c r="BI16" i="22"/>
  <c r="BK17" i="22"/>
  <c r="BI17" i="22"/>
  <c r="BK18" i="22"/>
  <c r="BI18" i="22"/>
  <c r="BK19" i="22"/>
  <c r="BI19" i="22"/>
  <c r="BK20" i="22"/>
  <c r="BI20" i="22"/>
  <c r="BK21" i="22"/>
  <c r="BI21" i="22"/>
  <c r="BK22" i="22"/>
  <c r="BI22" i="22"/>
  <c r="BK23" i="22"/>
  <c r="BI23" i="22"/>
  <c r="BK24" i="22"/>
  <c r="BI24" i="22"/>
  <c r="BK25" i="22"/>
  <c r="BI25" i="22"/>
  <c r="BK26" i="22"/>
  <c r="BI26" i="22"/>
  <c r="BK27" i="22"/>
  <c r="BI27" i="22"/>
  <c r="BK28" i="22"/>
  <c r="BI28" i="22"/>
  <c r="BK31" i="22"/>
  <c r="BI31" i="22"/>
  <c r="BK32" i="22"/>
  <c r="BI32" i="22"/>
  <c r="BK33" i="22"/>
  <c r="BI33" i="22"/>
  <c r="BK36" i="22"/>
  <c r="BI36" i="22"/>
  <c r="BK37" i="22"/>
  <c r="BI37" i="22"/>
  <c r="BK38" i="22"/>
  <c r="BI38" i="22"/>
  <c r="BK39" i="22"/>
  <c r="BI39" i="22"/>
  <c r="BK40" i="22"/>
  <c r="BI40" i="22"/>
  <c r="BK41" i="22"/>
  <c r="BI41" i="22"/>
  <c r="BK42" i="22"/>
  <c r="BI42" i="22"/>
  <c r="BK43" i="22"/>
  <c r="BI43" i="22"/>
  <c r="BK44" i="22"/>
  <c r="BI44" i="22"/>
  <c r="BK45" i="22"/>
  <c r="BI45" i="22"/>
  <c r="BK46" i="22"/>
  <c r="BI46" i="22"/>
  <c r="BK47" i="22"/>
  <c r="BI47" i="22"/>
  <c r="BK48" i="22"/>
  <c r="BI48" i="22"/>
  <c r="BK49" i="22"/>
  <c r="BI49" i="22"/>
  <c r="BK50" i="22"/>
  <c r="BI50" i="22"/>
  <c r="BK51" i="22"/>
  <c r="BI51" i="22"/>
  <c r="BK52" i="22"/>
  <c r="BI52" i="22"/>
  <c r="BK65" i="22"/>
  <c r="BI65" i="22"/>
  <c r="BK72" i="22"/>
  <c r="BG78" i="22"/>
  <c r="BI72" i="22"/>
  <c r="BK60" i="22"/>
  <c r="BI60" i="22"/>
  <c r="BK82" i="22"/>
  <c r="BG175" i="22"/>
  <c r="BK10" i="22"/>
  <c r="BG68" i="22"/>
  <c r="BK91" i="22"/>
  <c r="BI91" i="22"/>
  <c r="BK99" i="22"/>
  <c r="BI99" i="22"/>
  <c r="BK111" i="22"/>
  <c r="BI111" i="22"/>
  <c r="BK119" i="22"/>
  <c r="BI119" i="22"/>
  <c r="BK127" i="22"/>
  <c r="BI127" i="22"/>
  <c r="BK136" i="22"/>
  <c r="BI136" i="22"/>
  <c r="BK144" i="22"/>
  <c r="BI144" i="22"/>
  <c r="BK152" i="22"/>
  <c r="BI152" i="22"/>
  <c r="BK160" i="22"/>
  <c r="BI160" i="22"/>
  <c r="BK168" i="22"/>
  <c r="BI168" i="22"/>
  <c r="BK75" i="22"/>
  <c r="BI75" i="22"/>
  <c r="BK93" i="22"/>
  <c r="BI93" i="22"/>
  <c r="BK101" i="22"/>
  <c r="BI101" i="22"/>
  <c r="BK113" i="22"/>
  <c r="BI113" i="22"/>
  <c r="BK121" i="22"/>
  <c r="BI121" i="22"/>
  <c r="BK129" i="22"/>
  <c r="BI129" i="22"/>
  <c r="BK138" i="22"/>
  <c r="BI138" i="22"/>
  <c r="BK146" i="22"/>
  <c r="BI146" i="22"/>
  <c r="BK154" i="22"/>
  <c r="BI154" i="22"/>
  <c r="BK162" i="22"/>
  <c r="BI162" i="22"/>
  <c r="BK170" i="22"/>
  <c r="BI170" i="22"/>
  <c r="BK95" i="22"/>
  <c r="BI95" i="22"/>
  <c r="BK105" i="22"/>
  <c r="BI105" i="22"/>
  <c r="BK120" i="22"/>
  <c r="BI120" i="22"/>
  <c r="BK131" i="22"/>
  <c r="BI131" i="22"/>
  <c r="BK142" i="22"/>
  <c r="BI142" i="22"/>
  <c r="BK153" i="22"/>
  <c r="BI153" i="22"/>
  <c r="BK164" i="22"/>
  <c r="BI164" i="22"/>
  <c r="BK96" i="22"/>
  <c r="BI96" i="22"/>
  <c r="BK109" i="22"/>
  <c r="BI109" i="22"/>
  <c r="BK122" i="22"/>
  <c r="BI122" i="22"/>
  <c r="BK132" i="22"/>
  <c r="BI132" i="22"/>
  <c r="BK143" i="22"/>
  <c r="BI143" i="22"/>
  <c r="BK155" i="22"/>
  <c r="BI155" i="22"/>
  <c r="BK165" i="22"/>
  <c r="BI165" i="22"/>
  <c r="BK85" i="22"/>
  <c r="BI85" i="22"/>
  <c r="BK98" i="22"/>
  <c r="BI98" i="22"/>
  <c r="BK114" i="22"/>
  <c r="BI114" i="22"/>
  <c r="BK124" i="22"/>
  <c r="BI124" i="22"/>
  <c r="BK135" i="22"/>
  <c r="BI135" i="22"/>
  <c r="BK147" i="22"/>
  <c r="BI147" i="22"/>
  <c r="BK157" i="22"/>
  <c r="BI157" i="22"/>
  <c r="BK167" i="22"/>
  <c r="BI167" i="22"/>
  <c r="BK87" i="22"/>
  <c r="BI87" i="22"/>
  <c r="BK100" i="22"/>
  <c r="BI100" i="22"/>
  <c r="BK115" i="22"/>
  <c r="BI115" i="22"/>
  <c r="BK125" i="22"/>
  <c r="BI125" i="22"/>
  <c r="BK137" i="22"/>
  <c r="BI137" i="22"/>
  <c r="BK148" i="22"/>
  <c r="BI148" i="22"/>
  <c r="BK158" i="22"/>
  <c r="BI158" i="22"/>
  <c r="BK169" i="22"/>
  <c r="BI169" i="22"/>
  <c r="BK62" i="22"/>
  <c r="BI62" i="22"/>
  <c r="EQ12" i="36"/>
  <c r="EN12" i="36"/>
  <c r="EU14" i="36"/>
  <c r="ER14" i="36"/>
  <c r="EQ13" i="36"/>
  <c r="EN13" i="36"/>
  <c r="EQ11" i="36"/>
  <c r="EN11" i="36"/>
  <c r="FC62" i="36"/>
  <c r="EZ62" i="36"/>
  <c r="EY61" i="36"/>
  <c r="EV61" i="36"/>
  <c r="FG60" i="36"/>
  <c r="FD60" i="36"/>
  <c r="FG52" i="36"/>
  <c r="FD52" i="36"/>
  <c r="EY53" i="36"/>
  <c r="EV53" i="36"/>
  <c r="FG43" i="36"/>
  <c r="FD43" i="36"/>
  <c r="FC45" i="36"/>
  <c r="EZ45" i="36"/>
  <c r="EZ47" i="36"/>
  <c r="FK44" i="36"/>
  <c r="FH44" i="36"/>
  <c r="EY73" i="36"/>
  <c r="EV73" i="36"/>
  <c r="GI72" i="36"/>
  <c r="GF72" i="36"/>
  <c r="EU69" i="36"/>
  <c r="ER69" i="36"/>
  <c r="ER76" i="36"/>
  <c r="FO75" i="36"/>
  <c r="FL75" i="36"/>
  <c r="FG68" i="36"/>
  <c r="FD68" i="36"/>
  <c r="FH74" i="36"/>
  <c r="FK74" i="36"/>
  <c r="FW70" i="36"/>
  <c r="FT70" i="36"/>
  <c r="FC71" i="36"/>
  <c r="EZ71" i="36"/>
  <c r="FT34" i="36"/>
  <c r="FW34" i="36"/>
  <c r="FG33" i="36"/>
  <c r="FD33" i="36"/>
  <c r="FO36" i="36"/>
  <c r="FL36" i="36"/>
  <c r="FW35" i="36"/>
  <c r="FT35" i="36"/>
  <c r="FO26" i="36"/>
  <c r="FL26" i="36"/>
  <c r="FC25" i="36"/>
  <c r="EZ25" i="36"/>
  <c r="FC24" i="36"/>
  <c r="EZ24" i="36"/>
  <c r="FG22" i="36"/>
  <c r="FD22" i="36"/>
  <c r="FK23" i="36"/>
  <c r="FH23" i="36"/>
  <c r="AV38" i="36"/>
  <c r="BI175" i="22"/>
  <c r="BG182" i="22"/>
  <c r="BE182" i="22"/>
  <c r="BW181" i="22"/>
  <c r="BP181" i="22"/>
  <c r="BM181" i="22"/>
  <c r="BT174" i="22"/>
  <c r="BD17" i="36"/>
  <c r="BG192" i="22"/>
  <c r="BE192" i="22"/>
  <c r="BC207" i="22"/>
  <c r="BA207" i="22"/>
  <c r="EZ197" i="22"/>
  <c r="EZ198" i="22"/>
  <c r="BM191" i="22"/>
  <c r="BM190" i="22"/>
  <c r="BP82" i="22"/>
  <c r="BM82" i="22"/>
  <c r="BP84" i="22"/>
  <c r="BM84" i="22"/>
  <c r="BI68" i="22"/>
  <c r="BX72" i="22"/>
  <c r="BX73" i="22"/>
  <c r="BX75" i="22"/>
  <c r="BX76" i="22"/>
  <c r="BX74" i="22"/>
  <c r="BP13" i="22"/>
  <c r="BM13" i="22"/>
  <c r="BP12" i="22"/>
  <c r="BM12" i="22"/>
  <c r="BP11" i="22"/>
  <c r="BM11" i="22"/>
  <c r="BP10" i="22"/>
  <c r="BM10" i="22"/>
  <c r="AN89" i="36"/>
  <c r="AN91" i="36"/>
  <c r="AV81" i="36"/>
  <c r="AR87" i="36"/>
  <c r="AJ93" i="36"/>
  <c r="BF17" i="36"/>
  <c r="AX38" i="36"/>
  <c r="AX89" i="36"/>
  <c r="AZ38" i="36"/>
  <c r="BD27" i="36"/>
  <c r="AZ28" i="36"/>
  <c r="BB28" i="36"/>
  <c r="EJ63" i="36"/>
  <c r="EV80" i="36"/>
  <c r="EJ55" i="36"/>
  <c r="HX84" i="36"/>
  <c r="FT15" i="36"/>
  <c r="HX83" i="36"/>
  <c r="FP46" i="36"/>
  <c r="HX85" i="36"/>
  <c r="HX86" i="36"/>
  <c r="IB78" i="36"/>
  <c r="IF78" i="36"/>
  <c r="IJ78" i="36"/>
  <c r="IN78" i="36"/>
  <c r="HX82" i="36"/>
  <c r="FP57" i="36"/>
  <c r="FT54" i="36"/>
  <c r="FT40" i="36"/>
  <c r="FL37" i="36"/>
  <c r="FP30" i="36"/>
  <c r="FT16" i="36"/>
  <c r="BE78" i="22"/>
  <c r="BJ87" i="36"/>
  <c r="BN86" i="36"/>
  <c r="BN85" i="36"/>
  <c r="BJ55" i="36"/>
  <c r="AW211" i="22"/>
  <c r="BJ47" i="36"/>
  <c r="BJ76" i="36"/>
  <c r="BJ63" i="36"/>
  <c r="BO37" i="36"/>
  <c r="BN83" i="36"/>
  <c r="BR84" i="36"/>
  <c r="BO46" i="36"/>
  <c r="BV46" i="36"/>
  <c r="BV37" i="36"/>
  <c r="BN54" i="36"/>
  <c r="BA209" i="22"/>
  <c r="BR50" i="35"/>
  <c r="BP50" i="35"/>
  <c r="BR49" i="35"/>
  <c r="BP49" i="35"/>
  <c r="BR48" i="35"/>
  <c r="BP48" i="35"/>
  <c r="BR47" i="35"/>
  <c r="BP47" i="35"/>
  <c r="BP51" i="35"/>
  <c r="BN51" i="35"/>
  <c r="BR32" i="35"/>
  <c r="BP32" i="35"/>
  <c r="BR31" i="35"/>
  <c r="BP31" i="35"/>
  <c r="BR30" i="35"/>
  <c r="BP30" i="35"/>
  <c r="BR29" i="35"/>
  <c r="BP29" i="35"/>
  <c r="BP33" i="35"/>
  <c r="BN33" i="35"/>
  <c r="BR23" i="35"/>
  <c r="BP23" i="35"/>
  <c r="BR22" i="35"/>
  <c r="BP22" i="35"/>
  <c r="BR21" i="35"/>
  <c r="BP21" i="35"/>
  <c r="BR20" i="35"/>
  <c r="BP20" i="35"/>
  <c r="BP24" i="35"/>
  <c r="BN24" i="35"/>
  <c r="BV14" i="35"/>
  <c r="BT14" i="35"/>
  <c r="BV13" i="35"/>
  <c r="BT13" i="35"/>
  <c r="BV12" i="35"/>
  <c r="BT12" i="35"/>
  <c r="BV11" i="35"/>
  <c r="BT11" i="35"/>
  <c r="BR15" i="35"/>
  <c r="BV10" i="35"/>
  <c r="BT10" i="35"/>
  <c r="BT15" i="35"/>
  <c r="BL54" i="35"/>
  <c r="BL56" i="35"/>
  <c r="BR38" i="35"/>
  <c r="BP38" i="35"/>
  <c r="BN42" i="35"/>
  <c r="BN54" i="35"/>
  <c r="BH54" i="35"/>
  <c r="BH56" i="35"/>
  <c r="BR39" i="35"/>
  <c r="BP39" i="35"/>
  <c r="BR40" i="35"/>
  <c r="BP40" i="35"/>
  <c r="BR41" i="35"/>
  <c r="BP41" i="35"/>
  <c r="CD19" i="35"/>
  <c r="CB19" i="35"/>
  <c r="CD28" i="35"/>
  <c r="CB28" i="35"/>
  <c r="CD37" i="35"/>
  <c r="CB37" i="35"/>
  <c r="CD46" i="35"/>
  <c r="CB46" i="35"/>
  <c r="BI189" i="22"/>
  <c r="BI180" i="22"/>
  <c r="BK180" i="22"/>
  <c r="BI179" i="22"/>
  <c r="BK179" i="22"/>
  <c r="BE129" i="26"/>
  <c r="BG109" i="26"/>
  <c r="BG167" i="26"/>
  <c r="BK104" i="26"/>
  <c r="BK106" i="26"/>
  <c r="BM106" i="26"/>
  <c r="BI106" i="26"/>
  <c r="BK107" i="26"/>
  <c r="BM107" i="26"/>
  <c r="BI107" i="26"/>
  <c r="AS143" i="26"/>
  <c r="AF146" i="26"/>
  <c r="P146" i="26"/>
  <c r="BN87" i="26"/>
  <c r="BE47" i="26"/>
  <c r="BI29" i="26"/>
  <c r="BQ186" i="22"/>
  <c r="BQ188" i="22"/>
  <c r="BQ187" i="22"/>
  <c r="BC78" i="26"/>
  <c r="BM12" i="26"/>
  <c r="BN12" i="26"/>
  <c r="BM11" i="26"/>
  <c r="BN11" i="26"/>
  <c r="BM10" i="26"/>
  <c r="BG47" i="26"/>
  <c r="BI42" i="26"/>
  <c r="BK43" i="26"/>
  <c r="BM43" i="26"/>
  <c r="BI43" i="26"/>
  <c r="BK44" i="26"/>
  <c r="BM44" i="26"/>
  <c r="BI44" i="26"/>
  <c r="BG38" i="26"/>
  <c r="BK33" i="26"/>
  <c r="BK34" i="26"/>
  <c r="BK35" i="26"/>
  <c r="BM35" i="26"/>
  <c r="BI35" i="26"/>
  <c r="BK36" i="26"/>
  <c r="BM36" i="26"/>
  <c r="BI36" i="26"/>
  <c r="BK29" i="26"/>
  <c r="EZ1" i="46"/>
  <c r="EU180" i="46"/>
  <c r="EW180" i="46"/>
  <c r="EU187" i="46"/>
  <c r="EU201" i="46"/>
  <c r="EU179" i="46"/>
  <c r="ES179" i="46"/>
  <c r="ES182" i="46"/>
  <c r="EQ182" i="46"/>
  <c r="EQ203" i="46"/>
  <c r="EO203" i="46"/>
  <c r="EQ200" i="46"/>
  <c r="EO200" i="46"/>
  <c r="EQ197" i="46"/>
  <c r="EO197" i="46"/>
  <c r="EK205" i="46"/>
  <c r="EQ189" i="46"/>
  <c r="EO189" i="46"/>
  <c r="EM192" i="46"/>
  <c r="EQ186" i="46"/>
  <c r="EO186" i="46"/>
  <c r="EQ174" i="46"/>
  <c r="EO174" i="46"/>
  <c r="EM78" i="46"/>
  <c r="EQ72" i="46"/>
  <c r="EO72" i="46"/>
  <c r="EQ202" i="46"/>
  <c r="EO202" i="46"/>
  <c r="EQ199" i="46"/>
  <c r="EO199" i="46"/>
  <c r="EM205" i="46"/>
  <c r="EQ196" i="46"/>
  <c r="EO196" i="46"/>
  <c r="EQ191" i="46"/>
  <c r="EO191" i="46"/>
  <c r="EQ188" i="46"/>
  <c r="EO188" i="46"/>
  <c r="EQ173" i="46"/>
  <c r="EO173" i="46"/>
  <c r="EQ204" i="46"/>
  <c r="EO204" i="46"/>
  <c r="EO201" i="46"/>
  <c r="EQ198" i="46"/>
  <c r="EO198" i="46"/>
  <c r="EQ190" i="46"/>
  <c r="EO190" i="46"/>
  <c r="EO187" i="46"/>
  <c r="EK192" i="46"/>
  <c r="EQ172" i="46"/>
  <c r="EO172" i="46"/>
  <c r="EQ171" i="46"/>
  <c r="EO171" i="46"/>
  <c r="EQ170" i="46"/>
  <c r="EO170" i="46"/>
  <c r="EQ169" i="46"/>
  <c r="EO169" i="46"/>
  <c r="EQ168" i="46"/>
  <c r="EO168" i="46"/>
  <c r="EQ167" i="46"/>
  <c r="EO167" i="46"/>
  <c r="EQ166" i="46"/>
  <c r="EO166" i="46"/>
  <c r="EQ165" i="46"/>
  <c r="EO165" i="46"/>
  <c r="EQ164" i="46"/>
  <c r="EO164" i="46"/>
  <c r="EQ163" i="46"/>
  <c r="EO163" i="46"/>
  <c r="EQ162" i="46"/>
  <c r="EO162" i="46"/>
  <c r="EQ161" i="46"/>
  <c r="EO161" i="46"/>
  <c r="EQ160" i="46"/>
  <c r="EO160" i="46"/>
  <c r="EQ159" i="46"/>
  <c r="EO159" i="46"/>
  <c r="EQ158" i="46"/>
  <c r="EO158" i="46"/>
  <c r="EQ157" i="46"/>
  <c r="EO157" i="46"/>
  <c r="EQ156" i="46"/>
  <c r="EO156" i="46"/>
  <c r="EQ155" i="46"/>
  <c r="EO155" i="46"/>
  <c r="EQ154" i="46"/>
  <c r="EO154" i="46"/>
  <c r="EQ153" i="46"/>
  <c r="EO153" i="46"/>
  <c r="EQ152" i="46"/>
  <c r="EO152" i="46"/>
  <c r="EQ151" i="46"/>
  <c r="EO151" i="46"/>
  <c r="EQ150" i="46"/>
  <c r="EO150" i="46"/>
  <c r="EQ149" i="46"/>
  <c r="EO149" i="46"/>
  <c r="EQ148" i="46"/>
  <c r="EO148" i="46"/>
  <c r="EQ147" i="46"/>
  <c r="EO147" i="46"/>
  <c r="EQ146" i="46"/>
  <c r="EO146" i="46"/>
  <c r="EQ145" i="46"/>
  <c r="EO145" i="46"/>
  <c r="EQ144" i="46"/>
  <c r="EO144" i="46"/>
  <c r="EQ143" i="46"/>
  <c r="EO143" i="46"/>
  <c r="EQ142" i="46"/>
  <c r="EO142" i="46"/>
  <c r="EQ141" i="46"/>
  <c r="EO141" i="46"/>
  <c r="EQ140" i="46"/>
  <c r="EO140" i="46"/>
  <c r="EQ139" i="46"/>
  <c r="EO139" i="46"/>
  <c r="EQ138" i="46"/>
  <c r="EO138" i="46"/>
  <c r="EQ137" i="46"/>
  <c r="EO137" i="46"/>
  <c r="EQ136" i="46"/>
  <c r="EO136" i="46"/>
  <c r="EQ135" i="46"/>
  <c r="EO135" i="46"/>
  <c r="EQ134" i="46"/>
  <c r="EO134" i="46"/>
  <c r="EQ133" i="46"/>
  <c r="EO133" i="46"/>
  <c r="EU89" i="46"/>
  <c r="ES89" i="46"/>
  <c r="EU109" i="46"/>
  <c r="ES109" i="46"/>
  <c r="EU85" i="46"/>
  <c r="ES85" i="46"/>
  <c r="EK175" i="46"/>
  <c r="EC211" i="46"/>
  <c r="EU83" i="46"/>
  <c r="ES83" i="46"/>
  <c r="EK68" i="46"/>
  <c r="EU132" i="46"/>
  <c r="ES132" i="46"/>
  <c r="EQ104" i="46"/>
  <c r="EO104" i="46"/>
  <c r="EQ103" i="46"/>
  <c r="EO103" i="46"/>
  <c r="EQ102" i="46"/>
  <c r="EO102" i="46"/>
  <c r="EQ101" i="46"/>
  <c r="EO101" i="46"/>
  <c r="EQ100" i="46"/>
  <c r="EO100" i="46"/>
  <c r="EQ99" i="46"/>
  <c r="EO99" i="46"/>
  <c r="EQ98" i="46"/>
  <c r="EO98" i="46"/>
  <c r="EQ97" i="46"/>
  <c r="EO97" i="46"/>
  <c r="EQ96" i="46"/>
  <c r="EO96" i="46"/>
  <c r="EQ95" i="46"/>
  <c r="EO95" i="46"/>
  <c r="EQ94" i="46"/>
  <c r="EO94" i="46"/>
  <c r="EQ93" i="46"/>
  <c r="EO93" i="46"/>
  <c r="EQ92" i="46"/>
  <c r="EO92" i="46"/>
  <c r="EQ91" i="46"/>
  <c r="EO91" i="46"/>
  <c r="EQ90" i="46"/>
  <c r="EO90" i="46"/>
  <c r="EQ131" i="46"/>
  <c r="EO131" i="46"/>
  <c r="EQ130" i="46"/>
  <c r="EO130" i="46"/>
  <c r="EQ129" i="46"/>
  <c r="EO129" i="46"/>
  <c r="EQ128" i="46"/>
  <c r="EO128" i="46"/>
  <c r="EQ127" i="46"/>
  <c r="EO127" i="46"/>
  <c r="EQ126" i="46"/>
  <c r="EO126" i="46"/>
  <c r="EQ125" i="46"/>
  <c r="EO125" i="46"/>
  <c r="EQ124" i="46"/>
  <c r="EO124" i="46"/>
  <c r="EQ123" i="46"/>
  <c r="EO123" i="46"/>
  <c r="EQ122" i="46"/>
  <c r="EO122" i="46"/>
  <c r="EQ121" i="46"/>
  <c r="EO121" i="46"/>
  <c r="EQ120" i="46"/>
  <c r="EO120" i="46"/>
  <c r="EQ119" i="46"/>
  <c r="EO119" i="46"/>
  <c r="EQ118" i="46"/>
  <c r="EO118" i="46"/>
  <c r="EQ117" i="46"/>
  <c r="EO117" i="46"/>
  <c r="EQ116" i="46"/>
  <c r="EO116" i="46"/>
  <c r="EQ115" i="46"/>
  <c r="EO115" i="46"/>
  <c r="EQ114" i="46"/>
  <c r="EO114" i="46"/>
  <c r="EQ113" i="46"/>
  <c r="EO113" i="46"/>
  <c r="EQ112" i="46"/>
  <c r="EO112" i="46"/>
  <c r="EQ111" i="46"/>
  <c r="EO111" i="46"/>
  <c r="EQ110" i="46"/>
  <c r="EO110" i="46"/>
  <c r="EQ88" i="46"/>
  <c r="EO88" i="46"/>
  <c r="EQ87" i="46"/>
  <c r="EO87" i="46"/>
  <c r="EQ86" i="46"/>
  <c r="EO86" i="46"/>
  <c r="EQ76" i="46"/>
  <c r="EO76" i="46"/>
  <c r="EQ75" i="46"/>
  <c r="EO75" i="46"/>
  <c r="EQ74" i="46"/>
  <c r="EO74" i="46"/>
  <c r="EQ73" i="46"/>
  <c r="EO73" i="46"/>
  <c r="EG207" i="46"/>
  <c r="EG209" i="46"/>
  <c r="FC181" i="46"/>
  <c r="FA181" i="46"/>
  <c r="EM175" i="46"/>
  <c r="EQ82" i="46"/>
  <c r="EO82" i="46"/>
  <c r="EU105" i="46"/>
  <c r="ES105" i="46"/>
  <c r="EQ84" i="46"/>
  <c r="EO84" i="46"/>
  <c r="EM68" i="46"/>
  <c r="EM207" i="46"/>
  <c r="EQ10" i="46"/>
  <c r="EO10" i="46"/>
  <c r="EQ62" i="46"/>
  <c r="EO62" i="46"/>
  <c r="EQ61" i="46"/>
  <c r="EO61" i="46"/>
  <c r="EQ60" i="46"/>
  <c r="EO60" i="46"/>
  <c r="EQ57" i="46"/>
  <c r="EO57" i="46"/>
  <c r="EQ56" i="46"/>
  <c r="EO56" i="46"/>
  <c r="EQ55" i="46"/>
  <c r="EO55" i="46"/>
  <c r="EQ54" i="46"/>
  <c r="EO54" i="46"/>
  <c r="EQ53" i="46"/>
  <c r="EO53" i="46"/>
  <c r="EQ52" i="46"/>
  <c r="EO52" i="46"/>
  <c r="EQ51" i="46"/>
  <c r="EO51" i="46"/>
  <c r="EQ50" i="46"/>
  <c r="EO50" i="46"/>
  <c r="EQ49" i="46"/>
  <c r="EO49" i="46"/>
  <c r="EQ48" i="46"/>
  <c r="EO48" i="46"/>
  <c r="EQ47" i="46"/>
  <c r="EO47" i="46"/>
  <c r="EQ46" i="46"/>
  <c r="EO46" i="46"/>
  <c r="EQ45" i="46"/>
  <c r="EO45" i="46"/>
  <c r="EQ44" i="46"/>
  <c r="EO44" i="46"/>
  <c r="EQ43" i="46"/>
  <c r="EO43" i="46"/>
  <c r="EQ42" i="46"/>
  <c r="EO42" i="46"/>
  <c r="EQ41" i="46"/>
  <c r="EO41" i="46"/>
  <c r="EQ40" i="46"/>
  <c r="EO40" i="46"/>
  <c r="EQ39" i="46"/>
  <c r="EO39" i="46"/>
  <c r="EQ38" i="46"/>
  <c r="EO38" i="46"/>
  <c r="EQ37" i="46"/>
  <c r="EO37" i="46"/>
  <c r="EQ36" i="46"/>
  <c r="EO36" i="46"/>
  <c r="EQ33" i="46"/>
  <c r="EO33" i="46"/>
  <c r="EQ32" i="46"/>
  <c r="EO32" i="46"/>
  <c r="EQ31" i="46"/>
  <c r="EO31" i="46"/>
  <c r="EQ28" i="46"/>
  <c r="EO28" i="46"/>
  <c r="EQ27" i="46"/>
  <c r="EO27" i="46"/>
  <c r="EQ26" i="46"/>
  <c r="EO26" i="46"/>
  <c r="EQ25" i="46"/>
  <c r="EO25" i="46"/>
  <c r="EQ24" i="46"/>
  <c r="EO24" i="46"/>
  <c r="EQ23" i="46"/>
  <c r="EO23" i="46"/>
  <c r="EQ22" i="46"/>
  <c r="EO22" i="46"/>
  <c r="EQ21" i="46"/>
  <c r="EO21" i="46"/>
  <c r="EQ20" i="46"/>
  <c r="EO20" i="46"/>
  <c r="EQ19" i="46"/>
  <c r="EO19" i="46"/>
  <c r="EQ18" i="46"/>
  <c r="EO18" i="46"/>
  <c r="EQ17" i="46"/>
  <c r="EO17" i="46"/>
  <c r="EQ16" i="46"/>
  <c r="EO16" i="46"/>
  <c r="EQ15" i="46"/>
  <c r="EO15" i="46"/>
  <c r="EQ14" i="46"/>
  <c r="EO14" i="46"/>
  <c r="EQ13" i="46"/>
  <c r="EO13" i="46"/>
  <c r="EQ12" i="46"/>
  <c r="EO12" i="46"/>
  <c r="EQ11" i="46"/>
  <c r="EO11" i="46"/>
  <c r="EQ65" i="46"/>
  <c r="EO65" i="46"/>
  <c r="EQ64" i="46"/>
  <c r="EO64" i="46"/>
  <c r="EQ63" i="46"/>
  <c r="EO63" i="46"/>
  <c r="KS211" i="46"/>
  <c r="KS210" i="46"/>
  <c r="KS208" i="46"/>
  <c r="EQ108" i="46"/>
  <c r="EO108" i="46"/>
  <c r="EQ107" i="46"/>
  <c r="EO107" i="46"/>
  <c r="EQ106" i="46"/>
  <c r="EO106" i="46"/>
  <c r="EI207" i="46"/>
  <c r="BO62" i="22"/>
  <c r="BM62" i="22"/>
  <c r="BO169" i="22"/>
  <c r="BM169" i="22"/>
  <c r="BO158" i="22"/>
  <c r="BM158" i="22"/>
  <c r="BO148" i="22"/>
  <c r="BM148" i="22"/>
  <c r="BO137" i="22"/>
  <c r="BM137" i="22"/>
  <c r="BO125" i="22"/>
  <c r="BM125" i="22"/>
  <c r="BO115" i="22"/>
  <c r="BM115" i="22"/>
  <c r="BO100" i="22"/>
  <c r="BM100" i="22"/>
  <c r="BO87" i="22"/>
  <c r="BM87" i="22"/>
  <c r="BO167" i="22"/>
  <c r="BM167" i="22"/>
  <c r="BO157" i="22"/>
  <c r="BM157" i="22"/>
  <c r="BO147" i="22"/>
  <c r="BM147" i="22"/>
  <c r="BO135" i="22"/>
  <c r="BM135" i="22"/>
  <c r="BO124" i="22"/>
  <c r="BM124" i="22"/>
  <c r="BO114" i="22"/>
  <c r="BM114" i="22"/>
  <c r="BO98" i="22"/>
  <c r="BM98" i="22"/>
  <c r="BO85" i="22"/>
  <c r="BM85" i="22"/>
  <c r="BO165" i="22"/>
  <c r="BM165" i="22"/>
  <c r="BO155" i="22"/>
  <c r="BM155" i="22"/>
  <c r="BO143" i="22"/>
  <c r="BM143" i="22"/>
  <c r="BO132" i="22"/>
  <c r="BM132" i="22"/>
  <c r="BO122" i="22"/>
  <c r="BM122" i="22"/>
  <c r="BO109" i="22"/>
  <c r="BM109" i="22"/>
  <c r="BO96" i="22"/>
  <c r="BM96" i="22"/>
  <c r="BO164" i="22"/>
  <c r="BM164" i="22"/>
  <c r="BO153" i="22"/>
  <c r="BM153" i="22"/>
  <c r="BO142" i="22"/>
  <c r="BM142" i="22"/>
  <c r="BO131" i="22"/>
  <c r="BM131" i="22"/>
  <c r="BO120" i="22"/>
  <c r="BM120" i="22"/>
  <c r="BO105" i="22"/>
  <c r="BM105" i="22"/>
  <c r="BO95" i="22"/>
  <c r="BM95" i="22"/>
  <c r="BO170" i="22"/>
  <c r="BM170" i="22"/>
  <c r="BO162" i="22"/>
  <c r="BM162" i="22"/>
  <c r="BO154" i="22"/>
  <c r="BM154" i="22"/>
  <c r="BO146" i="22"/>
  <c r="BM146" i="22"/>
  <c r="BO138" i="22"/>
  <c r="BM138" i="22"/>
  <c r="BO129" i="22"/>
  <c r="BM129" i="22"/>
  <c r="BO121" i="22"/>
  <c r="BM121" i="22"/>
  <c r="BO113" i="22"/>
  <c r="BM113" i="22"/>
  <c r="BO101" i="22"/>
  <c r="BM101" i="22"/>
  <c r="BO93" i="22"/>
  <c r="BM93" i="22"/>
  <c r="BO75" i="22"/>
  <c r="BM75" i="22"/>
  <c r="BO168" i="22"/>
  <c r="BM168" i="22"/>
  <c r="BO160" i="22"/>
  <c r="BM160" i="22"/>
  <c r="BO152" i="22"/>
  <c r="BM152" i="22"/>
  <c r="BO144" i="22"/>
  <c r="BM144" i="22"/>
  <c r="BO136" i="22"/>
  <c r="BM136" i="22"/>
  <c r="BO127" i="22"/>
  <c r="BM127" i="22"/>
  <c r="BO119" i="22"/>
  <c r="BM119" i="22"/>
  <c r="BO111" i="22"/>
  <c r="BM111" i="22"/>
  <c r="BO99" i="22"/>
  <c r="BM99" i="22"/>
  <c r="BO91" i="22"/>
  <c r="BM91" i="22"/>
  <c r="BO10" i="22"/>
  <c r="BK68" i="22"/>
  <c r="BO82" i="22"/>
  <c r="BK175" i="22"/>
  <c r="BO60" i="22"/>
  <c r="BM60" i="22"/>
  <c r="BO72" i="22"/>
  <c r="BK78" i="22"/>
  <c r="BM72" i="22"/>
  <c r="BO65" i="22"/>
  <c r="BM65" i="22"/>
  <c r="BO52" i="22"/>
  <c r="BM52" i="22"/>
  <c r="BO51" i="22"/>
  <c r="BM51" i="22"/>
  <c r="BO50" i="22"/>
  <c r="BM50" i="22"/>
  <c r="BO49" i="22"/>
  <c r="BM49" i="22"/>
  <c r="BO48" i="22"/>
  <c r="BM48" i="22"/>
  <c r="BO47" i="22"/>
  <c r="BM47" i="22"/>
  <c r="BO46" i="22"/>
  <c r="BM46" i="22"/>
  <c r="BO45" i="22"/>
  <c r="BM45" i="22"/>
  <c r="BO44" i="22"/>
  <c r="BM44" i="22"/>
  <c r="BO43" i="22"/>
  <c r="BM43" i="22"/>
  <c r="BO42" i="22"/>
  <c r="BM42" i="22"/>
  <c r="BO41" i="22"/>
  <c r="BM41" i="22"/>
  <c r="BO40" i="22"/>
  <c r="BM40" i="22"/>
  <c r="BO39" i="22"/>
  <c r="BM39" i="22"/>
  <c r="BO38" i="22"/>
  <c r="BM38" i="22"/>
  <c r="BO37" i="22"/>
  <c r="BM37" i="22"/>
  <c r="BO36" i="22"/>
  <c r="BM36" i="22"/>
  <c r="BO33" i="22"/>
  <c r="BM33" i="22"/>
  <c r="BO32" i="22"/>
  <c r="BM32" i="22"/>
  <c r="BO31" i="22"/>
  <c r="BM31" i="22"/>
  <c r="BO28" i="22"/>
  <c r="BM28" i="22"/>
  <c r="BO27" i="22"/>
  <c r="BM27" i="22"/>
  <c r="BO26" i="22"/>
  <c r="BM26" i="22"/>
  <c r="BO25" i="22"/>
  <c r="BM25" i="22"/>
  <c r="BO24" i="22"/>
  <c r="BM24" i="22"/>
  <c r="BO23" i="22"/>
  <c r="BM23" i="22"/>
  <c r="BO22" i="22"/>
  <c r="BM22" i="22"/>
  <c r="BO21" i="22"/>
  <c r="BM21" i="22"/>
  <c r="BO20" i="22"/>
  <c r="BM20" i="22"/>
  <c r="BO19" i="22"/>
  <c r="BM19" i="22"/>
  <c r="BO18" i="22"/>
  <c r="BM18" i="22"/>
  <c r="BO17" i="22"/>
  <c r="BM17" i="22"/>
  <c r="BO16" i="22"/>
  <c r="BM16" i="22"/>
  <c r="BO15" i="22"/>
  <c r="BM15" i="22"/>
  <c r="BO14" i="22"/>
  <c r="BM14" i="22"/>
  <c r="BO174" i="22"/>
  <c r="BM174" i="22"/>
  <c r="BO173" i="22"/>
  <c r="BM173" i="22"/>
  <c r="BO133" i="22"/>
  <c r="BM133" i="22"/>
  <c r="BO110" i="22"/>
  <c r="BM110" i="22"/>
  <c r="BO108" i="22"/>
  <c r="BM108" i="22"/>
  <c r="BO107" i="22"/>
  <c r="BM107" i="22"/>
  <c r="BO106" i="22"/>
  <c r="BM106" i="22"/>
  <c r="BO90" i="22"/>
  <c r="BM90" i="22"/>
  <c r="BO88" i="22"/>
  <c r="BM88" i="22"/>
  <c r="BO86" i="22"/>
  <c r="BM86" i="22"/>
  <c r="BO73" i="22"/>
  <c r="BM73" i="22"/>
  <c r="BO74" i="22"/>
  <c r="BM74" i="22"/>
  <c r="BO64" i="22"/>
  <c r="BM64" i="22"/>
  <c r="BO63" i="22"/>
  <c r="BM63" i="22"/>
  <c r="BO61" i="22"/>
  <c r="BM61" i="22"/>
  <c r="BO53" i="22"/>
  <c r="BM53" i="22"/>
  <c r="BO54" i="22"/>
  <c r="BM54" i="22"/>
  <c r="BO55" i="22"/>
  <c r="BM55" i="22"/>
  <c r="BO56" i="22"/>
  <c r="BM56" i="22"/>
  <c r="BO57" i="22"/>
  <c r="BM57" i="22"/>
  <c r="BO83" i="22"/>
  <c r="BM83" i="22"/>
  <c r="BO89" i="22"/>
  <c r="BM89" i="22"/>
  <c r="BO92" i="22"/>
  <c r="BM92" i="22"/>
  <c r="BO94" i="22"/>
  <c r="BM94" i="22"/>
  <c r="BO97" i="22"/>
  <c r="BM97" i="22"/>
  <c r="BO102" i="22"/>
  <c r="BM102" i="22"/>
  <c r="BO103" i="22"/>
  <c r="BM103" i="22"/>
  <c r="BO104" i="22"/>
  <c r="BM104" i="22"/>
  <c r="BO112" i="22"/>
  <c r="BM112" i="22"/>
  <c r="BO116" i="22"/>
  <c r="BM116" i="22"/>
  <c r="BO117" i="22"/>
  <c r="BM117" i="22"/>
  <c r="BO118" i="22"/>
  <c r="BM118" i="22"/>
  <c r="BO123" i="22"/>
  <c r="BM123" i="22"/>
  <c r="BO126" i="22"/>
  <c r="BM126" i="22"/>
  <c r="BO128" i="22"/>
  <c r="BM128" i="22"/>
  <c r="BO130" i="22"/>
  <c r="BM130" i="22"/>
  <c r="BO134" i="22"/>
  <c r="BM134" i="22"/>
  <c r="BO139" i="22"/>
  <c r="BM139" i="22"/>
  <c r="BO140" i="22"/>
  <c r="BM140" i="22"/>
  <c r="BO141" i="22"/>
  <c r="BM141" i="22"/>
  <c r="BO145" i="22"/>
  <c r="BM145" i="22"/>
  <c r="BO149" i="22"/>
  <c r="BM149" i="22"/>
  <c r="BO150" i="22"/>
  <c r="BM150" i="22"/>
  <c r="BO151" i="22"/>
  <c r="BM151" i="22"/>
  <c r="BO156" i="22"/>
  <c r="BM156" i="22"/>
  <c r="BO159" i="22"/>
  <c r="BM159" i="22"/>
  <c r="BO161" i="22"/>
  <c r="BM161" i="22"/>
  <c r="BO163" i="22"/>
  <c r="BM163" i="22"/>
  <c r="BO166" i="22"/>
  <c r="BM166" i="22"/>
  <c r="BO171" i="22"/>
  <c r="BM171" i="22"/>
  <c r="BO172" i="22"/>
  <c r="BM172" i="22"/>
  <c r="BO76" i="22"/>
  <c r="BM76" i="22"/>
  <c r="BM199" i="22"/>
  <c r="BO199" i="22"/>
  <c r="BM200" i="22"/>
  <c r="BO200" i="22"/>
  <c r="BM201" i="22"/>
  <c r="BO201" i="22"/>
  <c r="BM202" i="22"/>
  <c r="BO202" i="22"/>
  <c r="BM203" i="22"/>
  <c r="BO203" i="22"/>
  <c r="BM204" i="22"/>
  <c r="BO204" i="22"/>
  <c r="BO197" i="22"/>
  <c r="BM197" i="22"/>
  <c r="BO198" i="22"/>
  <c r="BM198" i="22"/>
  <c r="BK205" i="22"/>
  <c r="BO196" i="22"/>
  <c r="BM196" i="22"/>
  <c r="BM205" i="22"/>
  <c r="BI205" i="22"/>
  <c r="EU12" i="36"/>
  <c r="ER12" i="36"/>
  <c r="BK182" i="22"/>
  <c r="EY14" i="36"/>
  <c r="EV14" i="36"/>
  <c r="EU13" i="36"/>
  <c r="ER13" i="36"/>
  <c r="EU11" i="36"/>
  <c r="ER11" i="36"/>
  <c r="BI182" i="22"/>
  <c r="FH60" i="36"/>
  <c r="FK60" i="36"/>
  <c r="EZ61" i="36"/>
  <c r="FC61" i="36"/>
  <c r="FG62" i="36"/>
  <c r="FD62" i="36"/>
  <c r="FC53" i="36"/>
  <c r="EZ53" i="36"/>
  <c r="FH52" i="36"/>
  <c r="FK52" i="36"/>
  <c r="FD45" i="36"/>
  <c r="FD47" i="36"/>
  <c r="KR47" i="36"/>
  <c r="D22" i="48"/>
  <c r="FG45" i="36"/>
  <c r="FL44" i="36"/>
  <c r="FO44" i="36"/>
  <c r="FH43" i="36"/>
  <c r="FK43" i="36"/>
  <c r="FO74" i="36"/>
  <c r="FL74" i="36"/>
  <c r="GJ72" i="36"/>
  <c r="GM72" i="36"/>
  <c r="FK68" i="36"/>
  <c r="FH68" i="36"/>
  <c r="EZ73" i="36"/>
  <c r="FC73" i="36"/>
  <c r="FX70" i="36"/>
  <c r="GA70" i="36"/>
  <c r="EY69" i="36"/>
  <c r="EV69" i="36"/>
  <c r="EV76" i="36"/>
  <c r="FG71" i="36"/>
  <c r="FD71" i="36"/>
  <c r="FS75" i="36"/>
  <c r="FP75" i="36"/>
  <c r="FS36" i="36"/>
  <c r="FP36" i="36"/>
  <c r="FH33" i="36"/>
  <c r="FK33" i="36"/>
  <c r="GA34" i="36"/>
  <c r="FX34" i="36"/>
  <c r="FX35" i="36"/>
  <c r="GA35" i="36"/>
  <c r="FP26" i="36"/>
  <c r="FS26" i="36"/>
  <c r="FO23" i="36"/>
  <c r="FL23" i="36"/>
  <c r="FK22" i="36"/>
  <c r="FH22" i="36"/>
  <c r="FG24" i="36"/>
  <c r="FD24" i="36"/>
  <c r="FG25" i="36"/>
  <c r="FD25" i="36"/>
  <c r="BT181" i="22"/>
  <c r="BQ181" i="22"/>
  <c r="CA181" i="22"/>
  <c r="KM181" i="22"/>
  <c r="BX174" i="22"/>
  <c r="BM175" i="22"/>
  <c r="BH17" i="36"/>
  <c r="BK192" i="22"/>
  <c r="BI192" i="22"/>
  <c r="BG207" i="22"/>
  <c r="FD198" i="22"/>
  <c r="FD197" i="22"/>
  <c r="BQ190" i="22"/>
  <c r="BQ191" i="22"/>
  <c r="KM84" i="22"/>
  <c r="BT84" i="22"/>
  <c r="BQ84" i="22"/>
  <c r="BT82" i="22"/>
  <c r="BQ82" i="22"/>
  <c r="BM68" i="22"/>
  <c r="CB74" i="22"/>
  <c r="CB76" i="22"/>
  <c r="CB75" i="22"/>
  <c r="CB73" i="22"/>
  <c r="CB72" i="22"/>
  <c r="BT10" i="22"/>
  <c r="BQ10" i="22"/>
  <c r="BT11" i="22"/>
  <c r="BQ11" i="22"/>
  <c r="BT12" i="22"/>
  <c r="BQ12" i="22"/>
  <c r="BT13" i="22"/>
  <c r="BQ13" i="22"/>
  <c r="AR89" i="36"/>
  <c r="AR91" i="36"/>
  <c r="AZ81" i="36"/>
  <c r="AV87" i="36"/>
  <c r="AN93" i="36"/>
  <c r="BJ17" i="36"/>
  <c r="BB38" i="36"/>
  <c r="BB89" i="36"/>
  <c r="BD38" i="36"/>
  <c r="B23" i="1"/>
  <c r="BF28" i="36"/>
  <c r="BH27" i="36"/>
  <c r="BD28" i="36"/>
  <c r="EZ80" i="36"/>
  <c r="EN63" i="36"/>
  <c r="EN55" i="36"/>
  <c r="IB82" i="36"/>
  <c r="IB84" i="36"/>
  <c r="IF84" i="36"/>
  <c r="IJ84" i="36"/>
  <c r="IN84" i="36"/>
  <c r="IB86" i="36"/>
  <c r="IF86" i="36"/>
  <c r="IJ86" i="36"/>
  <c r="IN86" i="36"/>
  <c r="IB83" i="36"/>
  <c r="IF83" i="36"/>
  <c r="IJ83" i="36"/>
  <c r="IN83" i="36"/>
  <c r="IB85" i="36"/>
  <c r="IF85" i="36"/>
  <c r="IJ85" i="36"/>
  <c r="IN85" i="36"/>
  <c r="IR78" i="36"/>
  <c r="IV78" i="36"/>
  <c r="FT57" i="36"/>
  <c r="FX54" i="36"/>
  <c r="FT46" i="36"/>
  <c r="FP37" i="36"/>
  <c r="FT30" i="36"/>
  <c r="GF19" i="36"/>
  <c r="FX16" i="36"/>
  <c r="FX15" i="36"/>
  <c r="BI78" i="22"/>
  <c r="BR85" i="36"/>
  <c r="BR86" i="36"/>
  <c r="BN87" i="36"/>
  <c r="BN76" i="36"/>
  <c r="BN63" i="36"/>
  <c r="BN55" i="36"/>
  <c r="BN47" i="36"/>
  <c r="BS37" i="36"/>
  <c r="BR83" i="36"/>
  <c r="BV84" i="36"/>
  <c r="BS46" i="36"/>
  <c r="BZ46" i="36"/>
  <c r="BZ37" i="36"/>
  <c r="BR54" i="36"/>
  <c r="BA211" i="22"/>
  <c r="BV50" i="35"/>
  <c r="BT50" i="35"/>
  <c r="BV49" i="35"/>
  <c r="BT49" i="35"/>
  <c r="BV48" i="35"/>
  <c r="BT48" i="35"/>
  <c r="BR51" i="35"/>
  <c r="BV47" i="35"/>
  <c r="BT47" i="35"/>
  <c r="BT51" i="35"/>
  <c r="BV32" i="35"/>
  <c r="BT32" i="35"/>
  <c r="BV31" i="35"/>
  <c r="BT31" i="35"/>
  <c r="BV30" i="35"/>
  <c r="BT30" i="35"/>
  <c r="BR33" i="35"/>
  <c r="BV29" i="35"/>
  <c r="BT29" i="35"/>
  <c r="BT33" i="35"/>
  <c r="BV23" i="35"/>
  <c r="BT23" i="35"/>
  <c r="BV22" i="35"/>
  <c r="BT22" i="35"/>
  <c r="BV21" i="35"/>
  <c r="BT21" i="35"/>
  <c r="BR24" i="35"/>
  <c r="BV20" i="35"/>
  <c r="BT20" i="35"/>
  <c r="BT24" i="35"/>
  <c r="BZ14" i="35"/>
  <c r="BX14" i="35"/>
  <c r="BZ13" i="35"/>
  <c r="BX13" i="35"/>
  <c r="BZ12" i="35"/>
  <c r="BX12" i="35"/>
  <c r="BZ11" i="35"/>
  <c r="BX11" i="35"/>
  <c r="BV15" i="35"/>
  <c r="BZ10" i="35"/>
  <c r="BX10" i="35"/>
  <c r="BX15" i="35"/>
  <c r="BV41" i="35"/>
  <c r="BT41" i="35"/>
  <c r="BV40" i="35"/>
  <c r="BT40" i="35"/>
  <c r="BV39" i="35"/>
  <c r="BT39" i="35"/>
  <c r="BH58" i="35"/>
  <c r="BP42" i="35"/>
  <c r="BR42" i="35"/>
  <c r="BR54" i="35"/>
  <c r="BV38" i="35"/>
  <c r="BT38" i="35"/>
  <c r="BT42" i="35"/>
  <c r="BL58" i="35"/>
  <c r="CH46" i="35"/>
  <c r="CF46" i="35"/>
  <c r="CH37" i="35"/>
  <c r="CF37" i="35"/>
  <c r="CH28" i="35"/>
  <c r="CF28" i="35"/>
  <c r="CH19" i="35"/>
  <c r="CF19" i="35"/>
  <c r="BM179" i="22"/>
  <c r="BO179" i="22"/>
  <c r="BM180" i="22"/>
  <c r="BO180" i="22"/>
  <c r="BM189" i="22"/>
  <c r="BM78" i="22"/>
  <c r="BG78" i="26"/>
  <c r="BM29" i="26"/>
  <c r="BN10" i="26"/>
  <c r="BK109" i="26"/>
  <c r="BK167" i="26"/>
  <c r="BI129" i="26"/>
  <c r="AS144" i="26"/>
  <c r="X146" i="26"/>
  <c r="AN146" i="26"/>
  <c r="T146" i="26"/>
  <c r="AJ146" i="26"/>
  <c r="L146" i="26"/>
  <c r="AB146" i="26"/>
  <c r="AS142" i="26"/>
  <c r="H146" i="26"/>
  <c r="AS141" i="26"/>
  <c r="BI47" i="26"/>
  <c r="BE207" i="22"/>
  <c r="BU188" i="22"/>
  <c r="BU186" i="22"/>
  <c r="BU187" i="22"/>
  <c r="BK38" i="26"/>
  <c r="BK47" i="26"/>
  <c r="BM42" i="26"/>
  <c r="EY179" i="46"/>
  <c r="EW179" i="46"/>
  <c r="EW182" i="46"/>
  <c r="EU182" i="46"/>
  <c r="FD1" i="46"/>
  <c r="EY180" i="46"/>
  <c r="FA180" i="46"/>
  <c r="EY187" i="46"/>
  <c r="EY201" i="46"/>
  <c r="IF82" i="36"/>
  <c r="IJ82" i="36"/>
  <c r="IN82" i="36"/>
  <c r="EG211" i="46"/>
  <c r="EU106" i="46"/>
  <c r="ES106" i="46"/>
  <c r="EU63" i="46"/>
  <c r="ES63" i="46"/>
  <c r="EU11" i="46"/>
  <c r="ES11" i="46"/>
  <c r="EU14" i="46"/>
  <c r="ES14" i="46"/>
  <c r="EU17" i="46"/>
  <c r="ES17" i="46"/>
  <c r="EU20" i="46"/>
  <c r="ES20" i="46"/>
  <c r="EU23" i="46"/>
  <c r="ES23" i="46"/>
  <c r="EU26" i="46"/>
  <c r="ES26" i="46"/>
  <c r="EU31" i="46"/>
  <c r="ES31" i="46"/>
  <c r="EU36" i="46"/>
  <c r="ES36" i="46"/>
  <c r="EU39" i="46"/>
  <c r="ES39" i="46"/>
  <c r="EU42" i="46"/>
  <c r="ES42" i="46"/>
  <c r="EU45" i="46"/>
  <c r="ES45" i="46"/>
  <c r="EU48" i="46"/>
  <c r="ES48" i="46"/>
  <c r="EU51" i="46"/>
  <c r="ES51" i="46"/>
  <c r="EU54" i="46"/>
  <c r="ES54" i="46"/>
  <c r="EU57" i="46"/>
  <c r="ES57" i="46"/>
  <c r="EU62" i="46"/>
  <c r="ES62" i="46"/>
  <c r="EY105" i="46"/>
  <c r="EW105" i="46"/>
  <c r="EU73" i="46"/>
  <c r="ES73" i="46"/>
  <c r="EU76" i="46"/>
  <c r="ES76" i="46"/>
  <c r="EU88" i="46"/>
  <c r="ES88" i="46"/>
  <c r="EU112" i="46"/>
  <c r="ES112" i="46"/>
  <c r="EU115" i="46"/>
  <c r="ES115" i="46"/>
  <c r="EU118" i="46"/>
  <c r="ES118" i="46"/>
  <c r="EU121" i="46"/>
  <c r="ES121" i="46"/>
  <c r="EU124" i="46"/>
  <c r="ES124" i="46"/>
  <c r="EU127" i="46"/>
  <c r="ES127" i="46"/>
  <c r="EU130" i="46"/>
  <c r="ES130" i="46"/>
  <c r="EU91" i="46"/>
  <c r="ES91" i="46"/>
  <c r="EU94" i="46"/>
  <c r="ES94" i="46"/>
  <c r="EU97" i="46"/>
  <c r="ES97" i="46"/>
  <c r="EU100" i="46"/>
  <c r="ES100" i="46"/>
  <c r="EU103" i="46"/>
  <c r="ES103" i="46"/>
  <c r="EY85" i="46"/>
  <c r="EW85" i="46"/>
  <c r="EY109" i="46"/>
  <c r="EW109" i="46"/>
  <c r="EY89" i="46"/>
  <c r="EW89" i="46"/>
  <c r="EU134" i="46"/>
  <c r="ES134" i="46"/>
  <c r="EU137" i="46"/>
  <c r="ES137" i="46"/>
  <c r="EU140" i="46"/>
  <c r="ES140" i="46"/>
  <c r="EU143" i="46"/>
  <c r="ES143" i="46"/>
  <c r="EU146" i="46"/>
  <c r="ES146" i="46"/>
  <c r="EU149" i="46"/>
  <c r="ES149" i="46"/>
  <c r="EU152" i="46"/>
  <c r="ES152" i="46"/>
  <c r="EU155" i="46"/>
  <c r="ES155" i="46"/>
  <c r="EU158" i="46"/>
  <c r="ES158" i="46"/>
  <c r="EU161" i="46"/>
  <c r="ES161" i="46"/>
  <c r="EU164" i="46"/>
  <c r="ES164" i="46"/>
  <c r="EU167" i="46"/>
  <c r="ES167" i="46"/>
  <c r="EU170" i="46"/>
  <c r="ES170" i="46"/>
  <c r="ES187" i="46"/>
  <c r="EU190" i="46"/>
  <c r="ES190" i="46"/>
  <c r="EU188" i="46"/>
  <c r="ES188" i="46"/>
  <c r="EU191" i="46"/>
  <c r="ES191" i="46"/>
  <c r="EU199" i="46"/>
  <c r="ES199" i="46"/>
  <c r="EU202" i="46"/>
  <c r="ES202" i="46"/>
  <c r="EQ78" i="46"/>
  <c r="EU72" i="46"/>
  <c r="ES72" i="46"/>
  <c r="EU174" i="46"/>
  <c r="ES174" i="46"/>
  <c r="EU197" i="46"/>
  <c r="ES197" i="46"/>
  <c r="EU108" i="46"/>
  <c r="ES108" i="46"/>
  <c r="EU65" i="46"/>
  <c r="ES65" i="46"/>
  <c r="EU13" i="46"/>
  <c r="ES13" i="46"/>
  <c r="EU16" i="46"/>
  <c r="ES16" i="46"/>
  <c r="EU19" i="46"/>
  <c r="ES19" i="46"/>
  <c r="EU22" i="46"/>
  <c r="ES22" i="46"/>
  <c r="EU25" i="46"/>
  <c r="ES25" i="46"/>
  <c r="EU28" i="46"/>
  <c r="ES28" i="46"/>
  <c r="EU33" i="46"/>
  <c r="ES33" i="46"/>
  <c r="EU38" i="46"/>
  <c r="ES38" i="46"/>
  <c r="EU41" i="46"/>
  <c r="ES41" i="46"/>
  <c r="EU44" i="46"/>
  <c r="ES44" i="46"/>
  <c r="EU47" i="46"/>
  <c r="ES47" i="46"/>
  <c r="EU50" i="46"/>
  <c r="ES50" i="46"/>
  <c r="EU53" i="46"/>
  <c r="ES53" i="46"/>
  <c r="EU56" i="46"/>
  <c r="ES56" i="46"/>
  <c r="EU61" i="46"/>
  <c r="ES61" i="46"/>
  <c r="EO68" i="46"/>
  <c r="EU84" i="46"/>
  <c r="ES84" i="46"/>
  <c r="EO175" i="46"/>
  <c r="EU75" i="46"/>
  <c r="ES75" i="46"/>
  <c r="EU87" i="46"/>
  <c r="ES87" i="46"/>
  <c r="EU111" i="46"/>
  <c r="ES111" i="46"/>
  <c r="EU114" i="46"/>
  <c r="ES114" i="46"/>
  <c r="EU117" i="46"/>
  <c r="ES117" i="46"/>
  <c r="EU120" i="46"/>
  <c r="ES120" i="46"/>
  <c r="EU123" i="46"/>
  <c r="ES123" i="46"/>
  <c r="EU126" i="46"/>
  <c r="ES126" i="46"/>
  <c r="EU129" i="46"/>
  <c r="ES129" i="46"/>
  <c r="EU90" i="46"/>
  <c r="ES90" i="46"/>
  <c r="EU93" i="46"/>
  <c r="ES93" i="46"/>
  <c r="EU96" i="46"/>
  <c r="ES96" i="46"/>
  <c r="EU99" i="46"/>
  <c r="ES99" i="46"/>
  <c r="EU102" i="46"/>
  <c r="ES102" i="46"/>
  <c r="EU133" i="46"/>
  <c r="ES133" i="46"/>
  <c r="EU136" i="46"/>
  <c r="ES136" i="46"/>
  <c r="EU139" i="46"/>
  <c r="ES139" i="46"/>
  <c r="EU142" i="46"/>
  <c r="ES142" i="46"/>
  <c r="EU145" i="46"/>
  <c r="ES145" i="46"/>
  <c r="EU148" i="46"/>
  <c r="ES148" i="46"/>
  <c r="EU151" i="46"/>
  <c r="ES151" i="46"/>
  <c r="EU154" i="46"/>
  <c r="ES154" i="46"/>
  <c r="EU157" i="46"/>
  <c r="ES157" i="46"/>
  <c r="EU160" i="46"/>
  <c r="ES160" i="46"/>
  <c r="EU163" i="46"/>
  <c r="ES163" i="46"/>
  <c r="EU166" i="46"/>
  <c r="ES166" i="46"/>
  <c r="EU169" i="46"/>
  <c r="ES169" i="46"/>
  <c r="EU172" i="46"/>
  <c r="ES172" i="46"/>
  <c r="EU198" i="46"/>
  <c r="ES198" i="46"/>
  <c r="ES201" i="46"/>
  <c r="EU204" i="46"/>
  <c r="ES204" i="46"/>
  <c r="EO205" i="46"/>
  <c r="EO192" i="46"/>
  <c r="EU203" i="46"/>
  <c r="ES203" i="46"/>
  <c r="EU107" i="46"/>
  <c r="ES107" i="46"/>
  <c r="EU64" i="46"/>
  <c r="ES64" i="46"/>
  <c r="EU12" i="46"/>
  <c r="ES12" i="46"/>
  <c r="EU15" i="46"/>
  <c r="ES15" i="46"/>
  <c r="EU18" i="46"/>
  <c r="ES18" i="46"/>
  <c r="EU21" i="46"/>
  <c r="ES21" i="46"/>
  <c r="EU24" i="46"/>
  <c r="ES24" i="46"/>
  <c r="EU27" i="46"/>
  <c r="ES27" i="46"/>
  <c r="EU32" i="46"/>
  <c r="ES32" i="46"/>
  <c r="EU37" i="46"/>
  <c r="ES37" i="46"/>
  <c r="EU40" i="46"/>
  <c r="ES40" i="46"/>
  <c r="EU43" i="46"/>
  <c r="ES43" i="46"/>
  <c r="EU46" i="46"/>
  <c r="ES46" i="46"/>
  <c r="EU49" i="46"/>
  <c r="ES49" i="46"/>
  <c r="EU52" i="46"/>
  <c r="ES52" i="46"/>
  <c r="EU55" i="46"/>
  <c r="ES55" i="46"/>
  <c r="EU60" i="46"/>
  <c r="ES60" i="46"/>
  <c r="EQ68" i="46"/>
  <c r="EU10" i="46"/>
  <c r="ES10" i="46"/>
  <c r="ES68" i="46"/>
  <c r="EQ175" i="46"/>
  <c r="EU82" i="46"/>
  <c r="ES82" i="46"/>
  <c r="FG181" i="46"/>
  <c r="FE181" i="46"/>
  <c r="EU74" i="46"/>
  <c r="ES74" i="46"/>
  <c r="EU86" i="46"/>
  <c r="ES86" i="46"/>
  <c r="EU110" i="46"/>
  <c r="ES110" i="46"/>
  <c r="EU113" i="46"/>
  <c r="ES113" i="46"/>
  <c r="EU116" i="46"/>
  <c r="ES116" i="46"/>
  <c r="EU119" i="46"/>
  <c r="ES119" i="46"/>
  <c r="EU122" i="46"/>
  <c r="ES122" i="46"/>
  <c r="EU125" i="46"/>
  <c r="ES125" i="46"/>
  <c r="EU128" i="46"/>
  <c r="ES128" i="46"/>
  <c r="EU131" i="46"/>
  <c r="ES131" i="46"/>
  <c r="EU92" i="46"/>
  <c r="ES92" i="46"/>
  <c r="EU95" i="46"/>
  <c r="ES95" i="46"/>
  <c r="EU98" i="46"/>
  <c r="ES98" i="46"/>
  <c r="EU101" i="46"/>
  <c r="ES101" i="46"/>
  <c r="EU104" i="46"/>
  <c r="ES104" i="46"/>
  <c r="EY132" i="46"/>
  <c r="EW132" i="46"/>
  <c r="EK207" i="46"/>
  <c r="EK209" i="46"/>
  <c r="EY83" i="46"/>
  <c r="EW83" i="46"/>
  <c r="EU135" i="46"/>
  <c r="ES135" i="46"/>
  <c r="EU138" i="46"/>
  <c r="ES138" i="46"/>
  <c r="EU141" i="46"/>
  <c r="ES141" i="46"/>
  <c r="EU144" i="46"/>
  <c r="ES144" i="46"/>
  <c r="EU147" i="46"/>
  <c r="ES147" i="46"/>
  <c r="EU150" i="46"/>
  <c r="ES150" i="46"/>
  <c r="EU153" i="46"/>
  <c r="ES153" i="46"/>
  <c r="EU156" i="46"/>
  <c r="ES156" i="46"/>
  <c r="EU159" i="46"/>
  <c r="ES159" i="46"/>
  <c r="EU162" i="46"/>
  <c r="ES162" i="46"/>
  <c r="EU165" i="46"/>
  <c r="ES165" i="46"/>
  <c r="EU168" i="46"/>
  <c r="ES168" i="46"/>
  <c r="EU171" i="46"/>
  <c r="ES171" i="46"/>
  <c r="EU173" i="46"/>
  <c r="ES173" i="46"/>
  <c r="EQ205" i="46"/>
  <c r="EU196" i="46"/>
  <c r="ES196" i="46"/>
  <c r="EO78" i="46"/>
  <c r="EQ192" i="46"/>
  <c r="EU186" i="46"/>
  <c r="ES186" i="46"/>
  <c r="EU189" i="46"/>
  <c r="ES189" i="46"/>
  <c r="EU200" i="46"/>
  <c r="ES200" i="46"/>
  <c r="BQ196" i="22"/>
  <c r="BO205" i="22"/>
  <c r="BS196" i="22"/>
  <c r="BS198" i="22"/>
  <c r="BQ198" i="22"/>
  <c r="BS197" i="22"/>
  <c r="BQ197" i="22"/>
  <c r="BQ204" i="22"/>
  <c r="BS204" i="22"/>
  <c r="BQ203" i="22"/>
  <c r="BS203" i="22"/>
  <c r="BQ202" i="22"/>
  <c r="BS202" i="22"/>
  <c r="BQ201" i="22"/>
  <c r="BS201" i="22"/>
  <c r="BQ200" i="22"/>
  <c r="BS200" i="22"/>
  <c r="BQ199" i="22"/>
  <c r="BS199" i="22"/>
  <c r="BS76" i="22"/>
  <c r="BQ76" i="22"/>
  <c r="BS172" i="22"/>
  <c r="BQ172" i="22"/>
  <c r="BS171" i="22"/>
  <c r="BQ171" i="22"/>
  <c r="BS166" i="22"/>
  <c r="BQ166" i="22"/>
  <c r="BS163" i="22"/>
  <c r="BQ163" i="22"/>
  <c r="BS161" i="22"/>
  <c r="BQ161" i="22"/>
  <c r="BS159" i="22"/>
  <c r="BQ159" i="22"/>
  <c r="BS156" i="22"/>
  <c r="BQ156" i="22"/>
  <c r="BS151" i="22"/>
  <c r="BQ151" i="22"/>
  <c r="BS150" i="22"/>
  <c r="BQ150" i="22"/>
  <c r="BS149" i="22"/>
  <c r="BQ149" i="22"/>
  <c r="BS145" i="22"/>
  <c r="BQ145" i="22"/>
  <c r="BS141" i="22"/>
  <c r="BQ141" i="22"/>
  <c r="BS140" i="22"/>
  <c r="BQ140" i="22"/>
  <c r="BS139" i="22"/>
  <c r="BQ139" i="22"/>
  <c r="BS134" i="22"/>
  <c r="BQ134" i="22"/>
  <c r="BS130" i="22"/>
  <c r="BQ130" i="22"/>
  <c r="BS128" i="22"/>
  <c r="BQ128" i="22"/>
  <c r="BS126" i="22"/>
  <c r="BQ126" i="22"/>
  <c r="BS123" i="22"/>
  <c r="BQ123" i="22"/>
  <c r="BS118" i="22"/>
  <c r="BQ118" i="22"/>
  <c r="BS117" i="22"/>
  <c r="BQ117" i="22"/>
  <c r="BS116" i="22"/>
  <c r="BQ116" i="22"/>
  <c r="BS112" i="22"/>
  <c r="BQ112" i="22"/>
  <c r="BS104" i="22"/>
  <c r="BQ104" i="22"/>
  <c r="BS103" i="22"/>
  <c r="BQ103" i="22"/>
  <c r="BS102" i="22"/>
  <c r="BQ102" i="22"/>
  <c r="BS97" i="22"/>
  <c r="BQ97" i="22"/>
  <c r="BS94" i="22"/>
  <c r="BQ94" i="22"/>
  <c r="BS92" i="22"/>
  <c r="BQ92" i="22"/>
  <c r="BS89" i="22"/>
  <c r="BQ89" i="22"/>
  <c r="BS83" i="22"/>
  <c r="BQ83" i="22"/>
  <c r="BS57" i="22"/>
  <c r="BQ57" i="22"/>
  <c r="BS56" i="22"/>
  <c r="BQ56" i="22"/>
  <c r="BS55" i="22"/>
  <c r="BQ55" i="22"/>
  <c r="BS54" i="22"/>
  <c r="BQ54" i="22"/>
  <c r="BS53" i="22"/>
  <c r="BQ53" i="22"/>
  <c r="BS61" i="22"/>
  <c r="BQ61" i="22"/>
  <c r="BS63" i="22"/>
  <c r="BQ63" i="22"/>
  <c r="BS64" i="22"/>
  <c r="BQ64" i="22"/>
  <c r="BS74" i="22"/>
  <c r="BQ74" i="22"/>
  <c r="BS73" i="22"/>
  <c r="BQ73" i="22"/>
  <c r="BS86" i="22"/>
  <c r="BQ86" i="22"/>
  <c r="BS88" i="22"/>
  <c r="BQ88" i="22"/>
  <c r="BS90" i="22"/>
  <c r="BQ90" i="22"/>
  <c r="BS106" i="22"/>
  <c r="BQ106" i="22"/>
  <c r="BS107" i="22"/>
  <c r="BQ107" i="22"/>
  <c r="BS108" i="22"/>
  <c r="BQ108" i="22"/>
  <c r="BS110" i="22"/>
  <c r="BQ110" i="22"/>
  <c r="BS133" i="22"/>
  <c r="BQ133" i="22"/>
  <c r="BS173" i="22"/>
  <c r="BQ173" i="22"/>
  <c r="BS174" i="22"/>
  <c r="BQ174" i="22"/>
  <c r="BS14" i="22"/>
  <c r="BQ14" i="22"/>
  <c r="BS15" i="22"/>
  <c r="BQ15" i="22"/>
  <c r="BS16" i="22"/>
  <c r="BQ16" i="22"/>
  <c r="BS17" i="22"/>
  <c r="BQ17" i="22"/>
  <c r="BS18" i="22"/>
  <c r="BQ18" i="22"/>
  <c r="BS19" i="22"/>
  <c r="BQ19" i="22"/>
  <c r="BS20" i="22"/>
  <c r="BQ20" i="22"/>
  <c r="BS21" i="22"/>
  <c r="BQ21" i="22"/>
  <c r="BS22" i="22"/>
  <c r="BQ22" i="22"/>
  <c r="BS23" i="22"/>
  <c r="BQ23" i="22"/>
  <c r="BS24" i="22"/>
  <c r="BQ24" i="22"/>
  <c r="BS25" i="22"/>
  <c r="BQ25" i="22"/>
  <c r="BS26" i="22"/>
  <c r="BQ26" i="22"/>
  <c r="BS27" i="22"/>
  <c r="BQ27" i="22"/>
  <c r="BS28" i="22"/>
  <c r="BQ28" i="22"/>
  <c r="BS31" i="22"/>
  <c r="BQ31" i="22"/>
  <c r="BS32" i="22"/>
  <c r="BQ32" i="22"/>
  <c r="BS33" i="22"/>
  <c r="BQ33" i="22"/>
  <c r="BS36" i="22"/>
  <c r="BQ36" i="22"/>
  <c r="BS37" i="22"/>
  <c r="BQ37" i="22"/>
  <c r="BS38" i="22"/>
  <c r="BQ38" i="22"/>
  <c r="BS39" i="22"/>
  <c r="BQ39" i="22"/>
  <c r="BS40" i="22"/>
  <c r="BQ40" i="22"/>
  <c r="BS41" i="22"/>
  <c r="BQ41" i="22"/>
  <c r="BS42" i="22"/>
  <c r="BQ42" i="22"/>
  <c r="BS43" i="22"/>
  <c r="BQ43" i="22"/>
  <c r="BS44" i="22"/>
  <c r="BQ44" i="22"/>
  <c r="BS45" i="22"/>
  <c r="BQ45" i="22"/>
  <c r="BS46" i="22"/>
  <c r="BQ46" i="22"/>
  <c r="BS47" i="22"/>
  <c r="BQ47" i="22"/>
  <c r="BS48" i="22"/>
  <c r="BQ48" i="22"/>
  <c r="BS49" i="22"/>
  <c r="BQ49" i="22"/>
  <c r="BS50" i="22"/>
  <c r="BQ50" i="22"/>
  <c r="BS51" i="22"/>
  <c r="BQ51" i="22"/>
  <c r="BS52" i="22"/>
  <c r="BQ52" i="22"/>
  <c r="BS65" i="22"/>
  <c r="BQ65" i="22"/>
  <c r="BS72" i="22"/>
  <c r="BO78" i="22"/>
  <c r="BQ72" i="22"/>
  <c r="BS60" i="22"/>
  <c r="BQ60" i="22"/>
  <c r="BS82" i="22"/>
  <c r="BO175" i="22"/>
  <c r="BS10" i="22"/>
  <c r="BO68" i="22"/>
  <c r="BS91" i="22"/>
  <c r="BQ91" i="22"/>
  <c r="BS99" i="22"/>
  <c r="BQ99" i="22"/>
  <c r="BS111" i="22"/>
  <c r="BQ111" i="22"/>
  <c r="BS119" i="22"/>
  <c r="BQ119" i="22"/>
  <c r="BS127" i="22"/>
  <c r="BQ127" i="22"/>
  <c r="BS136" i="22"/>
  <c r="BQ136" i="22"/>
  <c r="BS144" i="22"/>
  <c r="BQ144" i="22"/>
  <c r="BS152" i="22"/>
  <c r="BQ152" i="22"/>
  <c r="BS160" i="22"/>
  <c r="BQ160" i="22"/>
  <c r="BS168" i="22"/>
  <c r="BQ168" i="22"/>
  <c r="BS75" i="22"/>
  <c r="BQ75" i="22"/>
  <c r="BS93" i="22"/>
  <c r="BQ93" i="22"/>
  <c r="BS101" i="22"/>
  <c r="BQ101" i="22"/>
  <c r="BS113" i="22"/>
  <c r="BQ113" i="22"/>
  <c r="BS121" i="22"/>
  <c r="BQ121" i="22"/>
  <c r="BS129" i="22"/>
  <c r="BQ129" i="22"/>
  <c r="BS138" i="22"/>
  <c r="BQ138" i="22"/>
  <c r="BS146" i="22"/>
  <c r="BQ146" i="22"/>
  <c r="BS154" i="22"/>
  <c r="BQ154" i="22"/>
  <c r="BS162" i="22"/>
  <c r="BQ162" i="22"/>
  <c r="BS170" i="22"/>
  <c r="BQ170" i="22"/>
  <c r="BS95" i="22"/>
  <c r="BQ95" i="22"/>
  <c r="BS105" i="22"/>
  <c r="BQ105" i="22"/>
  <c r="BS120" i="22"/>
  <c r="BQ120" i="22"/>
  <c r="BS131" i="22"/>
  <c r="BQ131" i="22"/>
  <c r="BS142" i="22"/>
  <c r="BQ142" i="22"/>
  <c r="BS153" i="22"/>
  <c r="BQ153" i="22"/>
  <c r="BS164" i="22"/>
  <c r="BQ164" i="22"/>
  <c r="BS96" i="22"/>
  <c r="BQ96" i="22"/>
  <c r="BS109" i="22"/>
  <c r="BQ109" i="22"/>
  <c r="BS122" i="22"/>
  <c r="BQ122" i="22"/>
  <c r="BS132" i="22"/>
  <c r="BQ132" i="22"/>
  <c r="BS143" i="22"/>
  <c r="BQ143" i="22"/>
  <c r="BS155" i="22"/>
  <c r="BQ155" i="22"/>
  <c r="BS165" i="22"/>
  <c r="BQ165" i="22"/>
  <c r="BS85" i="22"/>
  <c r="BQ85" i="22"/>
  <c r="BS98" i="22"/>
  <c r="BQ98" i="22"/>
  <c r="BS114" i="22"/>
  <c r="BQ114" i="22"/>
  <c r="BS124" i="22"/>
  <c r="BQ124" i="22"/>
  <c r="BS135" i="22"/>
  <c r="BQ135" i="22"/>
  <c r="BS147" i="22"/>
  <c r="BQ147" i="22"/>
  <c r="BS157" i="22"/>
  <c r="BQ157" i="22"/>
  <c r="BS167" i="22"/>
  <c r="BQ167" i="22"/>
  <c r="BS87" i="22"/>
  <c r="BQ87" i="22"/>
  <c r="BS100" i="22"/>
  <c r="BQ100" i="22"/>
  <c r="BS115" i="22"/>
  <c r="BQ115" i="22"/>
  <c r="BS125" i="22"/>
  <c r="BQ125" i="22"/>
  <c r="BS137" i="22"/>
  <c r="BQ137" i="22"/>
  <c r="BS148" i="22"/>
  <c r="BQ148" i="22"/>
  <c r="BS158" i="22"/>
  <c r="BQ158" i="22"/>
  <c r="BS169" i="22"/>
  <c r="BQ169" i="22"/>
  <c r="BS62" i="22"/>
  <c r="BQ62" i="22"/>
  <c r="EY12" i="36"/>
  <c r="EV12" i="36"/>
  <c r="FC14" i="36"/>
  <c r="EZ14" i="36"/>
  <c r="EY13" i="36"/>
  <c r="EV13" i="36"/>
  <c r="EY11" i="36"/>
  <c r="EV11" i="36"/>
  <c r="FK62" i="36"/>
  <c r="FH62" i="36"/>
  <c r="FG61" i="36"/>
  <c r="FD61" i="36"/>
  <c r="FO60" i="36"/>
  <c r="FL60" i="36"/>
  <c r="FO52" i="36"/>
  <c r="FL52" i="36"/>
  <c r="FG53" i="36"/>
  <c r="FD53" i="36"/>
  <c r="FO43" i="36"/>
  <c r="FL43" i="36"/>
  <c r="FS44" i="36"/>
  <c r="FP44" i="36"/>
  <c r="FK45" i="36"/>
  <c r="FH45" i="36"/>
  <c r="FH47" i="36"/>
  <c r="FT75" i="36"/>
  <c r="FW75" i="36"/>
  <c r="FK71" i="36"/>
  <c r="FH71" i="36"/>
  <c r="FO68" i="36"/>
  <c r="FL68" i="36"/>
  <c r="GQ72" i="36"/>
  <c r="GN72" i="36"/>
  <c r="EZ69" i="36"/>
  <c r="FC69" i="36"/>
  <c r="GE70" i="36"/>
  <c r="GB70" i="36"/>
  <c r="FS74" i="36"/>
  <c r="FP74" i="36"/>
  <c r="FD73" i="36"/>
  <c r="FG73" i="36"/>
  <c r="GE34" i="36"/>
  <c r="GB34" i="36"/>
  <c r="FO33" i="36"/>
  <c r="FL33" i="36"/>
  <c r="GE35" i="36"/>
  <c r="GB35" i="36"/>
  <c r="FW36" i="36"/>
  <c r="FT36" i="36"/>
  <c r="FT26" i="36"/>
  <c r="FW26" i="36"/>
  <c r="FK25" i="36"/>
  <c r="FH25" i="36"/>
  <c r="FK24" i="36"/>
  <c r="FH24" i="36"/>
  <c r="FO22" i="36"/>
  <c r="FL22" i="36"/>
  <c r="FS23" i="36"/>
  <c r="FP23" i="36"/>
  <c r="BQ175" i="22"/>
  <c r="BO182" i="22"/>
  <c r="BM182" i="22"/>
  <c r="CE181" i="22"/>
  <c r="BX181" i="22"/>
  <c r="BU181" i="22"/>
  <c r="CB174" i="22"/>
  <c r="BL17" i="36"/>
  <c r="BO192" i="22"/>
  <c r="BM192" i="22"/>
  <c r="BI207" i="22"/>
  <c r="BK207" i="22"/>
  <c r="FH197" i="22"/>
  <c r="FH198" i="22"/>
  <c r="BU191" i="22"/>
  <c r="BU190" i="22"/>
  <c r="BX82" i="22"/>
  <c r="BU82" i="22"/>
  <c r="BX84" i="22"/>
  <c r="BU84" i="22"/>
  <c r="BQ68" i="22"/>
  <c r="KN32" i="36"/>
  <c r="KM32" i="36"/>
  <c r="CF72" i="22"/>
  <c r="CF73" i="22"/>
  <c r="CF75" i="22"/>
  <c r="CF76" i="22"/>
  <c r="CF74" i="22"/>
  <c r="BX13" i="22"/>
  <c r="BU13" i="22"/>
  <c r="BX12" i="22"/>
  <c r="BU12" i="22"/>
  <c r="BX11" i="22"/>
  <c r="BU11" i="22"/>
  <c r="BX10" i="22"/>
  <c r="BU10" i="22"/>
  <c r="AV89" i="36"/>
  <c r="AV91" i="36"/>
  <c r="BD81" i="36"/>
  <c r="AZ87" i="36"/>
  <c r="AR93" i="36"/>
  <c r="BN17" i="36"/>
  <c r="BF38" i="36"/>
  <c r="BF89" i="36"/>
  <c r="BH38" i="36"/>
  <c r="BL27" i="36"/>
  <c r="BH28" i="36"/>
  <c r="ER63" i="36"/>
  <c r="EZ76" i="36"/>
  <c r="FD80" i="36"/>
  <c r="ER55" i="36"/>
  <c r="IR85" i="36"/>
  <c r="IV85" i="36"/>
  <c r="IR82" i="36"/>
  <c r="IR84" i="36"/>
  <c r="IV84" i="36"/>
  <c r="FX46" i="36"/>
  <c r="IZ78" i="36"/>
  <c r="IR83" i="36"/>
  <c r="IV83" i="36"/>
  <c r="IR86" i="36"/>
  <c r="IV86" i="36"/>
  <c r="GF65" i="36"/>
  <c r="GB54" i="36"/>
  <c r="GF49" i="36"/>
  <c r="FT37" i="36"/>
  <c r="GJ19" i="36"/>
  <c r="GF8" i="36"/>
  <c r="GB15" i="36"/>
  <c r="GB16" i="36"/>
  <c r="BR87" i="36"/>
  <c r="BV86" i="36"/>
  <c r="BV85" i="36"/>
  <c r="BR55" i="36"/>
  <c r="BR47" i="36"/>
  <c r="BR76" i="36"/>
  <c r="BR63" i="36"/>
  <c r="BW37" i="36"/>
  <c r="BV83" i="36"/>
  <c r="KL81" i="36"/>
  <c r="BZ84" i="36"/>
  <c r="BW46" i="36"/>
  <c r="CD46" i="36"/>
  <c r="CD37" i="36"/>
  <c r="BV54" i="36"/>
  <c r="BI209" i="22"/>
  <c r="BE209" i="22"/>
  <c r="BE211" i="22"/>
  <c r="BZ50" i="35"/>
  <c r="BX50" i="35"/>
  <c r="BZ49" i="35"/>
  <c r="BX49" i="35"/>
  <c r="BZ48" i="35"/>
  <c r="BX48" i="35"/>
  <c r="BZ47" i="35"/>
  <c r="BX47" i="35"/>
  <c r="BX51" i="35"/>
  <c r="BV51" i="35"/>
  <c r="BZ32" i="35"/>
  <c r="BX32" i="35"/>
  <c r="BZ31" i="35"/>
  <c r="BX31" i="35"/>
  <c r="BZ30" i="35"/>
  <c r="BX30" i="35"/>
  <c r="BZ29" i="35"/>
  <c r="BX29" i="35"/>
  <c r="BX33" i="35"/>
  <c r="BV33" i="35"/>
  <c r="BZ23" i="35"/>
  <c r="BX23" i="35"/>
  <c r="BZ22" i="35"/>
  <c r="BX22" i="35"/>
  <c r="BZ21" i="35"/>
  <c r="BX21" i="35"/>
  <c r="BZ20" i="35"/>
  <c r="BX20" i="35"/>
  <c r="BX24" i="35"/>
  <c r="BV24" i="35"/>
  <c r="CD14" i="35"/>
  <c r="CB14" i="35"/>
  <c r="CD13" i="35"/>
  <c r="CB13" i="35"/>
  <c r="CD12" i="35"/>
  <c r="CB12" i="35"/>
  <c r="CD11" i="35"/>
  <c r="CB11" i="35"/>
  <c r="BZ15" i="35"/>
  <c r="CD10" i="35"/>
  <c r="CB10" i="35"/>
  <c r="CB15" i="35"/>
  <c r="BT54" i="35"/>
  <c r="BT56" i="35"/>
  <c r="BZ38" i="35"/>
  <c r="BX38" i="35"/>
  <c r="BV42" i="35"/>
  <c r="BV54" i="35"/>
  <c r="BP54" i="35"/>
  <c r="BP56" i="35"/>
  <c r="BZ39" i="35"/>
  <c r="BX39" i="35"/>
  <c r="BZ40" i="35"/>
  <c r="BX40" i="35"/>
  <c r="BZ41" i="35"/>
  <c r="BX41" i="35"/>
  <c r="CL19" i="35"/>
  <c r="CJ19" i="35"/>
  <c r="CL28" i="35"/>
  <c r="CJ28" i="35"/>
  <c r="CL37" i="35"/>
  <c r="CJ37" i="35"/>
  <c r="CL46" i="35"/>
  <c r="CJ46" i="35"/>
  <c r="BQ78" i="22"/>
  <c r="BQ189" i="22"/>
  <c r="BQ180" i="22"/>
  <c r="BS180" i="22"/>
  <c r="BQ179" i="22"/>
  <c r="BS179" i="22"/>
  <c r="AS146" i="26"/>
  <c r="BM47" i="26"/>
  <c r="BA91" i="26"/>
  <c r="BB91" i="26"/>
  <c r="KM187" i="22"/>
  <c r="BY187" i="22"/>
  <c r="KM186" i="22"/>
  <c r="BY186" i="22"/>
  <c r="KM188" i="22"/>
  <c r="BY188" i="22"/>
  <c r="BK78" i="26"/>
  <c r="C33" i="2"/>
  <c r="P27" i="2"/>
  <c r="O27" i="2"/>
  <c r="N27" i="2"/>
  <c r="M27" i="2"/>
  <c r="L27" i="2"/>
  <c r="K27" i="2"/>
  <c r="J27" i="2"/>
  <c r="M38" i="2"/>
  <c r="P31" i="2"/>
  <c r="O31" i="2"/>
  <c r="N31" i="2"/>
  <c r="M31" i="2"/>
  <c r="L31" i="2"/>
  <c r="K31" i="2"/>
  <c r="J31" i="2"/>
  <c r="J32" i="2"/>
  <c r="FH1" i="46"/>
  <c r="FC180" i="46"/>
  <c r="FE180" i="46"/>
  <c r="FC187" i="46"/>
  <c r="FC201" i="46"/>
  <c r="FC179" i="46"/>
  <c r="FA179" i="46"/>
  <c r="FA182" i="46"/>
  <c r="IV82" i="36"/>
  <c r="ES205" i="46"/>
  <c r="EY189" i="46"/>
  <c r="EW189" i="46"/>
  <c r="EU205" i="46"/>
  <c r="EY196" i="46"/>
  <c r="EW196" i="46"/>
  <c r="EY173" i="46"/>
  <c r="EW173" i="46"/>
  <c r="EY171" i="46"/>
  <c r="EW171" i="46"/>
  <c r="EY168" i="46"/>
  <c r="EW168" i="46"/>
  <c r="EY165" i="46"/>
  <c r="EW165" i="46"/>
  <c r="EY162" i="46"/>
  <c r="EW162" i="46"/>
  <c r="EY159" i="46"/>
  <c r="EW159" i="46"/>
  <c r="EY156" i="46"/>
  <c r="EW156" i="46"/>
  <c r="EY153" i="46"/>
  <c r="EW153" i="46"/>
  <c r="EY144" i="46"/>
  <c r="EW144" i="46"/>
  <c r="EY135" i="46"/>
  <c r="EW135" i="46"/>
  <c r="FC132" i="46"/>
  <c r="FA132" i="46"/>
  <c r="EY104" i="46"/>
  <c r="EW104" i="46"/>
  <c r="EY101" i="46"/>
  <c r="EW101" i="46"/>
  <c r="EY98" i="46"/>
  <c r="EW98" i="46"/>
  <c r="EY95" i="46"/>
  <c r="EW95" i="46"/>
  <c r="EY92" i="46"/>
  <c r="EW92" i="46"/>
  <c r="EY131" i="46"/>
  <c r="EW131" i="46"/>
  <c r="EY128" i="46"/>
  <c r="EW128" i="46"/>
  <c r="EY125" i="46"/>
  <c r="EW125" i="46"/>
  <c r="EY122" i="46"/>
  <c r="EW122" i="46"/>
  <c r="EY113" i="46"/>
  <c r="EW113" i="46"/>
  <c r="EY74" i="46"/>
  <c r="EW74" i="46"/>
  <c r="EU68" i="46"/>
  <c r="EY10" i="46"/>
  <c r="EW10" i="46"/>
  <c r="EY27" i="46"/>
  <c r="EW27" i="46"/>
  <c r="EY18" i="46"/>
  <c r="EW18" i="46"/>
  <c r="EY64" i="46"/>
  <c r="EW64" i="46"/>
  <c r="EY204" i="46"/>
  <c r="EW204" i="46"/>
  <c r="EW201" i="46"/>
  <c r="EY198" i="46"/>
  <c r="EW198" i="46"/>
  <c r="EY172" i="46"/>
  <c r="EW172" i="46"/>
  <c r="EY169" i="46"/>
  <c r="EW169" i="46"/>
  <c r="EY166" i="46"/>
  <c r="EW166" i="46"/>
  <c r="EY163" i="46"/>
  <c r="EW163" i="46"/>
  <c r="EY160" i="46"/>
  <c r="EW160" i="46"/>
  <c r="EY157" i="46"/>
  <c r="EW157" i="46"/>
  <c r="EY154" i="46"/>
  <c r="EW154" i="46"/>
  <c r="EY145" i="46"/>
  <c r="EW145" i="46"/>
  <c r="EY136" i="46"/>
  <c r="EW136" i="46"/>
  <c r="EY114" i="46"/>
  <c r="EW114" i="46"/>
  <c r="EY75" i="46"/>
  <c r="EW75" i="46"/>
  <c r="EY28" i="46"/>
  <c r="EW28" i="46"/>
  <c r="EY19" i="46"/>
  <c r="EW19" i="46"/>
  <c r="EY65" i="46"/>
  <c r="EW65" i="46"/>
  <c r="EY174" i="46"/>
  <c r="EW174" i="46"/>
  <c r="EY191" i="46"/>
  <c r="EW191" i="46"/>
  <c r="EY146" i="46"/>
  <c r="EW146" i="46"/>
  <c r="EY137" i="46"/>
  <c r="EW137" i="46"/>
  <c r="FC109" i="46"/>
  <c r="FA109" i="46"/>
  <c r="EY115" i="46"/>
  <c r="EW115" i="46"/>
  <c r="EY76" i="46"/>
  <c r="EW76" i="46"/>
  <c r="EY26" i="46"/>
  <c r="EW26" i="46"/>
  <c r="EY17" i="46"/>
  <c r="EW17" i="46"/>
  <c r="EY63" i="46"/>
  <c r="EW63" i="46"/>
  <c r="EY200" i="46"/>
  <c r="EW200" i="46"/>
  <c r="ES192" i="46"/>
  <c r="EY147" i="46"/>
  <c r="EW147" i="46"/>
  <c r="EY138" i="46"/>
  <c r="EW138" i="46"/>
  <c r="EK211" i="46"/>
  <c r="EY116" i="46"/>
  <c r="EW116" i="46"/>
  <c r="EY86" i="46"/>
  <c r="EW86" i="46"/>
  <c r="ES175" i="46"/>
  <c r="EQ207" i="46"/>
  <c r="EY60" i="46"/>
  <c r="EW60" i="46"/>
  <c r="EY55" i="46"/>
  <c r="EW55" i="46"/>
  <c r="EY52" i="46"/>
  <c r="EW52" i="46"/>
  <c r="EY49" i="46"/>
  <c r="EW49" i="46"/>
  <c r="EY46" i="46"/>
  <c r="EW46" i="46"/>
  <c r="EY43" i="46"/>
  <c r="EW43" i="46"/>
  <c r="EY40" i="46"/>
  <c r="EW40" i="46"/>
  <c r="EY37" i="46"/>
  <c r="EW37" i="46"/>
  <c r="EY32" i="46"/>
  <c r="EW32" i="46"/>
  <c r="EY21" i="46"/>
  <c r="EW21" i="46"/>
  <c r="EY12" i="46"/>
  <c r="EW12" i="46"/>
  <c r="EY203" i="46"/>
  <c r="EW203" i="46"/>
  <c r="EY148" i="46"/>
  <c r="EW148" i="46"/>
  <c r="EY139" i="46"/>
  <c r="EW139" i="46"/>
  <c r="EY117" i="46"/>
  <c r="EW117" i="46"/>
  <c r="EY87" i="46"/>
  <c r="EW87" i="46"/>
  <c r="EO207" i="46"/>
  <c r="EO209" i="46"/>
  <c r="EY61" i="46"/>
  <c r="EW61" i="46"/>
  <c r="EY56" i="46"/>
  <c r="EW56" i="46"/>
  <c r="EY53" i="46"/>
  <c r="EW53" i="46"/>
  <c r="EY50" i="46"/>
  <c r="EW50" i="46"/>
  <c r="EY47" i="46"/>
  <c r="EW47" i="46"/>
  <c r="EY44" i="46"/>
  <c r="EW44" i="46"/>
  <c r="EY41" i="46"/>
  <c r="EW41" i="46"/>
  <c r="EY38" i="46"/>
  <c r="EW38" i="46"/>
  <c r="EY33" i="46"/>
  <c r="EW33" i="46"/>
  <c r="EY22" i="46"/>
  <c r="EW22" i="46"/>
  <c r="EY13" i="46"/>
  <c r="EW13" i="46"/>
  <c r="EY197" i="46"/>
  <c r="EW197" i="46"/>
  <c r="ES78" i="46"/>
  <c r="ES207" i="46"/>
  <c r="EY199" i="46"/>
  <c r="EW199" i="46"/>
  <c r="EY149" i="46"/>
  <c r="EW149" i="46"/>
  <c r="EY140" i="46"/>
  <c r="EW140" i="46"/>
  <c r="FC89" i="46"/>
  <c r="FA89" i="46"/>
  <c r="EY118" i="46"/>
  <c r="EW118" i="46"/>
  <c r="EY88" i="46"/>
  <c r="EW88" i="46"/>
  <c r="EY62" i="46"/>
  <c r="EW62" i="46"/>
  <c r="EY57" i="46"/>
  <c r="EW57" i="46"/>
  <c r="EY54" i="46"/>
  <c r="EW54" i="46"/>
  <c r="EY51" i="46"/>
  <c r="EW51" i="46"/>
  <c r="EY48" i="46"/>
  <c r="EW48" i="46"/>
  <c r="EY45" i="46"/>
  <c r="EW45" i="46"/>
  <c r="EY42" i="46"/>
  <c r="EW42" i="46"/>
  <c r="EY39" i="46"/>
  <c r="EW39" i="46"/>
  <c r="EY36" i="46"/>
  <c r="EW36" i="46"/>
  <c r="EY31" i="46"/>
  <c r="EW31" i="46"/>
  <c r="EY20" i="46"/>
  <c r="EW20" i="46"/>
  <c r="EY11" i="46"/>
  <c r="EW11" i="46"/>
  <c r="EU192" i="46"/>
  <c r="EY186" i="46"/>
  <c r="EW186" i="46"/>
  <c r="EY150" i="46"/>
  <c r="EW150" i="46"/>
  <c r="EY141" i="46"/>
  <c r="EW141" i="46"/>
  <c r="FC83" i="46"/>
  <c r="FA83" i="46"/>
  <c r="EY119" i="46"/>
  <c r="EW119" i="46"/>
  <c r="EY110" i="46"/>
  <c r="EW110" i="46"/>
  <c r="FK181" i="46"/>
  <c r="FI181" i="46"/>
  <c r="EU175" i="46"/>
  <c r="EY82" i="46"/>
  <c r="EW82" i="46"/>
  <c r="ES209" i="46"/>
  <c r="EY24" i="46"/>
  <c r="EW24" i="46"/>
  <c r="EY15" i="46"/>
  <c r="EW15" i="46"/>
  <c r="EY107" i="46"/>
  <c r="EW107" i="46"/>
  <c r="EY151" i="46"/>
  <c r="EW151" i="46"/>
  <c r="EY142" i="46"/>
  <c r="EW142" i="46"/>
  <c r="EY133" i="46"/>
  <c r="EW133" i="46"/>
  <c r="EY102" i="46"/>
  <c r="EW102" i="46"/>
  <c r="EY99" i="46"/>
  <c r="EW99" i="46"/>
  <c r="EY96" i="46"/>
  <c r="EW96" i="46"/>
  <c r="EY93" i="46"/>
  <c r="EW93" i="46"/>
  <c r="EY90" i="46"/>
  <c r="EW90" i="46"/>
  <c r="EY129" i="46"/>
  <c r="EW129" i="46"/>
  <c r="EY126" i="46"/>
  <c r="EW126" i="46"/>
  <c r="EY123" i="46"/>
  <c r="EW123" i="46"/>
  <c r="EY120" i="46"/>
  <c r="EW120" i="46"/>
  <c r="EY111" i="46"/>
  <c r="EW111" i="46"/>
  <c r="EY84" i="46"/>
  <c r="EW84" i="46"/>
  <c r="EY25" i="46"/>
  <c r="EW25" i="46"/>
  <c r="EY16" i="46"/>
  <c r="EW16" i="46"/>
  <c r="EY108" i="46"/>
  <c r="EW108" i="46"/>
  <c r="EU78" i="46"/>
  <c r="EY72" i="46"/>
  <c r="EW72" i="46"/>
  <c r="EY202" i="46"/>
  <c r="EW202" i="46"/>
  <c r="EY188" i="46"/>
  <c r="EW188" i="46"/>
  <c r="EY190" i="46"/>
  <c r="EW190" i="46"/>
  <c r="EW187" i="46"/>
  <c r="EY170" i="46"/>
  <c r="EW170" i="46"/>
  <c r="EY167" i="46"/>
  <c r="EW167" i="46"/>
  <c r="EY164" i="46"/>
  <c r="EW164" i="46"/>
  <c r="EY161" i="46"/>
  <c r="EW161" i="46"/>
  <c r="EY158" i="46"/>
  <c r="EW158" i="46"/>
  <c r="EY155" i="46"/>
  <c r="EW155" i="46"/>
  <c r="EY152" i="46"/>
  <c r="EW152" i="46"/>
  <c r="EY143" i="46"/>
  <c r="EW143" i="46"/>
  <c r="EY134" i="46"/>
  <c r="EW134" i="46"/>
  <c r="FC85" i="46"/>
  <c r="FA85" i="46"/>
  <c r="EY103" i="46"/>
  <c r="EW103" i="46"/>
  <c r="EY100" i="46"/>
  <c r="EW100" i="46"/>
  <c r="EY97" i="46"/>
  <c r="EW97" i="46"/>
  <c r="EY94" i="46"/>
  <c r="EW94" i="46"/>
  <c r="EY91" i="46"/>
  <c r="EW91" i="46"/>
  <c r="EY130" i="46"/>
  <c r="EW130" i="46"/>
  <c r="EY127" i="46"/>
  <c r="EW127" i="46"/>
  <c r="EY124" i="46"/>
  <c r="EW124" i="46"/>
  <c r="EY121" i="46"/>
  <c r="EW121" i="46"/>
  <c r="EY112" i="46"/>
  <c r="EW112" i="46"/>
  <c r="EY73" i="46"/>
  <c r="EW73" i="46"/>
  <c r="FC105" i="46"/>
  <c r="FA105" i="46"/>
  <c r="EY23" i="46"/>
  <c r="EW23" i="46"/>
  <c r="EY14" i="46"/>
  <c r="EW14" i="46"/>
  <c r="EY106" i="46"/>
  <c r="EW106" i="46"/>
  <c r="BW62" i="22"/>
  <c r="BU62" i="22"/>
  <c r="BW169" i="22"/>
  <c r="BU169" i="22"/>
  <c r="BW158" i="22"/>
  <c r="BU158" i="22"/>
  <c r="BW148" i="22"/>
  <c r="BU148" i="22"/>
  <c r="BW137" i="22"/>
  <c r="BU137" i="22"/>
  <c r="BW125" i="22"/>
  <c r="BU125" i="22"/>
  <c r="BW115" i="22"/>
  <c r="BU115" i="22"/>
  <c r="BW100" i="22"/>
  <c r="BU100" i="22"/>
  <c r="BW87" i="22"/>
  <c r="BU87" i="22"/>
  <c r="BW167" i="22"/>
  <c r="BU167" i="22"/>
  <c r="BW157" i="22"/>
  <c r="BU157" i="22"/>
  <c r="BW147" i="22"/>
  <c r="BU147" i="22"/>
  <c r="BW135" i="22"/>
  <c r="BU135" i="22"/>
  <c r="BW124" i="22"/>
  <c r="BU124" i="22"/>
  <c r="BW114" i="22"/>
  <c r="BU114" i="22"/>
  <c r="BW98" i="22"/>
  <c r="BU98" i="22"/>
  <c r="BW85" i="22"/>
  <c r="BU85" i="22"/>
  <c r="BW165" i="22"/>
  <c r="BU165" i="22"/>
  <c r="BW155" i="22"/>
  <c r="BU155" i="22"/>
  <c r="BW143" i="22"/>
  <c r="BU143" i="22"/>
  <c r="BW132" i="22"/>
  <c r="BU132" i="22"/>
  <c r="BW122" i="22"/>
  <c r="BU122" i="22"/>
  <c r="BW109" i="22"/>
  <c r="BU109" i="22"/>
  <c r="BW96" i="22"/>
  <c r="BU96" i="22"/>
  <c r="BW164" i="22"/>
  <c r="BU164" i="22"/>
  <c r="BW153" i="22"/>
  <c r="BU153" i="22"/>
  <c r="BW142" i="22"/>
  <c r="BU142" i="22"/>
  <c r="BW131" i="22"/>
  <c r="BU131" i="22"/>
  <c r="BW120" i="22"/>
  <c r="BU120" i="22"/>
  <c r="BW105" i="22"/>
  <c r="BU105" i="22"/>
  <c r="BW95" i="22"/>
  <c r="BU95" i="22"/>
  <c r="BW170" i="22"/>
  <c r="BU170" i="22"/>
  <c r="BW162" i="22"/>
  <c r="BU162" i="22"/>
  <c r="BW154" i="22"/>
  <c r="BU154" i="22"/>
  <c r="BW146" i="22"/>
  <c r="BU146" i="22"/>
  <c r="BW138" i="22"/>
  <c r="BU138" i="22"/>
  <c r="BW129" i="22"/>
  <c r="BU129" i="22"/>
  <c r="BW121" i="22"/>
  <c r="BU121" i="22"/>
  <c r="BW113" i="22"/>
  <c r="BU113" i="22"/>
  <c r="BW101" i="22"/>
  <c r="BU101" i="22"/>
  <c r="BW93" i="22"/>
  <c r="BU93" i="22"/>
  <c r="BW75" i="22"/>
  <c r="BU75" i="22"/>
  <c r="BW168" i="22"/>
  <c r="BU168" i="22"/>
  <c r="BW160" i="22"/>
  <c r="BU160" i="22"/>
  <c r="BW152" i="22"/>
  <c r="BU152" i="22"/>
  <c r="BW144" i="22"/>
  <c r="BU144" i="22"/>
  <c r="BW136" i="22"/>
  <c r="BU136" i="22"/>
  <c r="BW127" i="22"/>
  <c r="BU127" i="22"/>
  <c r="BW119" i="22"/>
  <c r="BU119" i="22"/>
  <c r="BW111" i="22"/>
  <c r="BU111" i="22"/>
  <c r="BW99" i="22"/>
  <c r="BU99" i="22"/>
  <c r="BW91" i="22"/>
  <c r="BU91" i="22"/>
  <c r="BW10" i="22"/>
  <c r="BS68" i="22"/>
  <c r="BW82" i="22"/>
  <c r="BS175" i="22"/>
  <c r="BW60" i="22"/>
  <c r="BU60" i="22"/>
  <c r="BW72" i="22"/>
  <c r="BS78" i="22"/>
  <c r="BU72" i="22"/>
  <c r="BW65" i="22"/>
  <c r="BU65" i="22"/>
  <c r="BW52" i="22"/>
  <c r="BU52" i="22"/>
  <c r="BW51" i="22"/>
  <c r="BU51" i="22"/>
  <c r="BW50" i="22"/>
  <c r="BU50" i="22"/>
  <c r="BW49" i="22"/>
  <c r="BU49" i="22"/>
  <c r="BW48" i="22"/>
  <c r="BU48" i="22"/>
  <c r="BW47" i="22"/>
  <c r="BU47" i="22"/>
  <c r="BW46" i="22"/>
  <c r="BU46" i="22"/>
  <c r="BW45" i="22"/>
  <c r="BU45" i="22"/>
  <c r="BW44" i="22"/>
  <c r="BU44" i="22"/>
  <c r="BW43" i="22"/>
  <c r="BU43" i="22"/>
  <c r="BW42" i="22"/>
  <c r="BU42" i="22"/>
  <c r="BW41" i="22"/>
  <c r="BU41" i="22"/>
  <c r="BW40" i="22"/>
  <c r="BU40" i="22"/>
  <c r="BW39" i="22"/>
  <c r="BU39" i="22"/>
  <c r="BW38" i="22"/>
  <c r="BU38" i="22"/>
  <c r="BW37" i="22"/>
  <c r="BU37" i="22"/>
  <c r="BW36" i="22"/>
  <c r="BU36" i="22"/>
  <c r="BW33" i="22"/>
  <c r="BU33" i="22"/>
  <c r="BW32" i="22"/>
  <c r="BU32" i="22"/>
  <c r="BW31" i="22"/>
  <c r="BU31" i="22"/>
  <c r="BW28" i="22"/>
  <c r="BU28" i="22"/>
  <c r="BW27" i="22"/>
  <c r="BU27" i="22"/>
  <c r="BW26" i="22"/>
  <c r="BU26" i="22"/>
  <c r="BW25" i="22"/>
  <c r="BU25" i="22"/>
  <c r="BW24" i="22"/>
  <c r="BU24" i="22"/>
  <c r="BW23" i="22"/>
  <c r="BU23" i="22"/>
  <c r="BW22" i="22"/>
  <c r="BU22" i="22"/>
  <c r="BW21" i="22"/>
  <c r="BU21" i="22"/>
  <c r="BW20" i="22"/>
  <c r="BU20" i="22"/>
  <c r="BW19" i="22"/>
  <c r="BU19" i="22"/>
  <c r="BW18" i="22"/>
  <c r="BU18" i="22"/>
  <c r="BW17" i="22"/>
  <c r="BU17" i="22"/>
  <c r="BW16" i="22"/>
  <c r="BU16" i="22"/>
  <c r="BW15" i="22"/>
  <c r="BU15" i="22"/>
  <c r="BW14" i="22"/>
  <c r="BU14" i="22"/>
  <c r="BW174" i="22"/>
  <c r="BU174" i="22"/>
  <c r="BW173" i="22"/>
  <c r="BU173" i="22"/>
  <c r="BW133" i="22"/>
  <c r="BU133" i="22"/>
  <c r="BW110" i="22"/>
  <c r="BU110" i="22"/>
  <c r="BW108" i="22"/>
  <c r="BU108" i="22"/>
  <c r="BW107" i="22"/>
  <c r="BU107" i="22"/>
  <c r="BW106" i="22"/>
  <c r="BU106" i="22"/>
  <c r="BW90" i="22"/>
  <c r="BU90" i="22"/>
  <c r="BW88" i="22"/>
  <c r="BU88" i="22"/>
  <c r="BW86" i="22"/>
  <c r="BU86" i="22"/>
  <c r="BW73" i="22"/>
  <c r="BU73" i="22"/>
  <c r="BW74" i="22"/>
  <c r="BU74" i="22"/>
  <c r="BW64" i="22"/>
  <c r="BU64" i="22"/>
  <c r="BW63" i="22"/>
  <c r="BU63" i="22"/>
  <c r="BW61" i="22"/>
  <c r="BU61" i="22"/>
  <c r="BW53" i="22"/>
  <c r="BU53" i="22"/>
  <c r="BW54" i="22"/>
  <c r="BU54" i="22"/>
  <c r="BW55" i="22"/>
  <c r="BU55" i="22"/>
  <c r="BW56" i="22"/>
  <c r="BU56" i="22"/>
  <c r="BW57" i="22"/>
  <c r="BU57" i="22"/>
  <c r="BW83" i="22"/>
  <c r="BU83" i="22"/>
  <c r="BW89" i="22"/>
  <c r="BU89" i="22"/>
  <c r="BW92" i="22"/>
  <c r="BU92" i="22"/>
  <c r="BW94" i="22"/>
  <c r="BU94" i="22"/>
  <c r="BW97" i="22"/>
  <c r="BU97" i="22"/>
  <c r="BW102" i="22"/>
  <c r="BU102" i="22"/>
  <c r="BW103" i="22"/>
  <c r="BU103" i="22"/>
  <c r="BW104" i="22"/>
  <c r="BU104" i="22"/>
  <c r="BW112" i="22"/>
  <c r="BU112" i="22"/>
  <c r="BW116" i="22"/>
  <c r="BU116" i="22"/>
  <c r="BW117" i="22"/>
  <c r="BU117" i="22"/>
  <c r="BW118" i="22"/>
  <c r="BU118" i="22"/>
  <c r="BW123" i="22"/>
  <c r="BU123" i="22"/>
  <c r="BW126" i="22"/>
  <c r="BU126" i="22"/>
  <c r="BW128" i="22"/>
  <c r="BU128" i="22"/>
  <c r="BW130" i="22"/>
  <c r="BU130" i="22"/>
  <c r="BW134" i="22"/>
  <c r="BU134" i="22"/>
  <c r="BW139" i="22"/>
  <c r="BU139" i="22"/>
  <c r="BW140" i="22"/>
  <c r="BU140" i="22"/>
  <c r="BW141" i="22"/>
  <c r="BU141" i="22"/>
  <c r="BW145" i="22"/>
  <c r="BU145" i="22"/>
  <c r="BW149" i="22"/>
  <c r="BU149" i="22"/>
  <c r="BW150" i="22"/>
  <c r="BU150" i="22"/>
  <c r="BW151" i="22"/>
  <c r="BU151" i="22"/>
  <c r="BW156" i="22"/>
  <c r="BU156" i="22"/>
  <c r="BW159" i="22"/>
  <c r="BU159" i="22"/>
  <c r="BW161" i="22"/>
  <c r="BU161" i="22"/>
  <c r="BW163" i="22"/>
  <c r="BU163" i="22"/>
  <c r="BW166" i="22"/>
  <c r="BU166" i="22"/>
  <c r="BW171" i="22"/>
  <c r="BU171" i="22"/>
  <c r="BW172" i="22"/>
  <c r="BU172" i="22"/>
  <c r="BW76" i="22"/>
  <c r="BU76" i="22"/>
  <c r="BU199" i="22"/>
  <c r="BW199" i="22"/>
  <c r="BU200" i="22"/>
  <c r="BW200" i="22"/>
  <c r="BU201" i="22"/>
  <c r="BW201" i="22"/>
  <c r="BU202" i="22"/>
  <c r="BW202" i="22"/>
  <c r="BU203" i="22"/>
  <c r="BW203" i="22"/>
  <c r="BU204" i="22"/>
  <c r="BW204" i="22"/>
  <c r="BW197" i="22"/>
  <c r="BU197" i="22"/>
  <c r="BW198" i="22"/>
  <c r="BU198" i="22"/>
  <c r="BU196" i="22"/>
  <c r="BU205" i="22"/>
  <c r="BW196" i="22"/>
  <c r="BS205" i="22"/>
  <c r="BQ205" i="22"/>
  <c r="FC12" i="36"/>
  <c r="EZ12" i="36"/>
  <c r="BQ182" i="22"/>
  <c r="FG14" i="36"/>
  <c r="FD14" i="36"/>
  <c r="FC13" i="36"/>
  <c r="EZ13" i="36"/>
  <c r="FC11" i="36"/>
  <c r="EZ11" i="36"/>
  <c r="FP60" i="36"/>
  <c r="FS60" i="36"/>
  <c r="FK61" i="36"/>
  <c r="FH61" i="36"/>
  <c r="FO62" i="36"/>
  <c r="FL62" i="36"/>
  <c r="FK53" i="36"/>
  <c r="FH53" i="36"/>
  <c r="FS52" i="36"/>
  <c r="FP52" i="36"/>
  <c r="FO45" i="36"/>
  <c r="FL45" i="36"/>
  <c r="FT44" i="36"/>
  <c r="FW44" i="36"/>
  <c r="FL47" i="36"/>
  <c r="FP43" i="36"/>
  <c r="FS43" i="36"/>
  <c r="BS182" i="22"/>
  <c r="GU72" i="36"/>
  <c r="GR72" i="36"/>
  <c r="FW74" i="36"/>
  <c r="FT74" i="36"/>
  <c r="FP68" i="36"/>
  <c r="FS68" i="36"/>
  <c r="GI70" i="36"/>
  <c r="GF70" i="36"/>
  <c r="FO71" i="36"/>
  <c r="FL71" i="36"/>
  <c r="FG69" i="36"/>
  <c r="FD69" i="36"/>
  <c r="FD76" i="36"/>
  <c r="GA75" i="36"/>
  <c r="FX75" i="36"/>
  <c r="FK73" i="36"/>
  <c r="FH73" i="36"/>
  <c r="GA36" i="36"/>
  <c r="FX36" i="36"/>
  <c r="GI35" i="36"/>
  <c r="GF35" i="36"/>
  <c r="FP33" i="36"/>
  <c r="FS33" i="36"/>
  <c r="GF34" i="36"/>
  <c r="GI34" i="36"/>
  <c r="GA26" i="36"/>
  <c r="FX26" i="36"/>
  <c r="FT23" i="36"/>
  <c r="FW23" i="36"/>
  <c r="FP22" i="36"/>
  <c r="FS22" i="36"/>
  <c r="FO24" i="36"/>
  <c r="FL24" i="36"/>
  <c r="FO25" i="36"/>
  <c r="FL25" i="36"/>
  <c r="CB181" i="22"/>
  <c r="BY181" i="22"/>
  <c r="CI181" i="22"/>
  <c r="CF174" i="22"/>
  <c r="BU175" i="22"/>
  <c r="BP17" i="36"/>
  <c r="GF15" i="36"/>
  <c r="BS192" i="22"/>
  <c r="BQ192" i="22"/>
  <c r="BO207" i="22"/>
  <c r="FL198" i="22"/>
  <c r="FL197" i="22"/>
  <c r="BY190" i="22"/>
  <c r="KM190" i="22"/>
  <c r="BY191" i="22"/>
  <c r="KM191" i="22"/>
  <c r="CB84" i="22"/>
  <c r="BY84" i="22"/>
  <c r="CB82" i="22"/>
  <c r="BY82" i="22"/>
  <c r="BJ28" i="36"/>
  <c r="BU68" i="22"/>
  <c r="CJ74" i="22"/>
  <c r="CJ76" i="22"/>
  <c r="CJ75" i="22"/>
  <c r="CJ73" i="22"/>
  <c r="CJ72" i="22"/>
  <c r="CB10" i="22"/>
  <c r="BY10" i="22"/>
  <c r="CB11" i="22"/>
  <c r="BY11" i="22"/>
  <c r="CB12" i="22"/>
  <c r="BY12" i="22"/>
  <c r="CB13" i="22"/>
  <c r="BY13" i="22"/>
  <c r="AZ89" i="36"/>
  <c r="AZ91" i="36"/>
  <c r="BH81" i="36"/>
  <c r="BD87" i="36"/>
  <c r="AV93" i="36"/>
  <c r="BR17" i="36"/>
  <c r="BJ38" i="36"/>
  <c r="BL38" i="36"/>
  <c r="BP27" i="36"/>
  <c r="BL28" i="36"/>
  <c r="FH80" i="36"/>
  <c r="KV80" i="36"/>
  <c r="EV63" i="36"/>
  <c r="EV55" i="36"/>
  <c r="IZ82" i="36"/>
  <c r="LD82" i="36"/>
  <c r="IZ84" i="36"/>
  <c r="IZ85" i="36"/>
  <c r="GF16" i="36"/>
  <c r="IZ83" i="36"/>
  <c r="IZ86" i="36"/>
  <c r="JD78" i="36"/>
  <c r="JH78" i="36"/>
  <c r="GJ65" i="36"/>
  <c r="GF54" i="36"/>
  <c r="GJ49" i="36"/>
  <c r="GF40" i="36"/>
  <c r="GB46" i="36"/>
  <c r="FX37" i="36"/>
  <c r="GN19" i="36"/>
  <c r="GJ8" i="36"/>
  <c r="BV87" i="36"/>
  <c r="BZ85" i="36"/>
  <c r="BZ86" i="36"/>
  <c r="KL80" i="36"/>
  <c r="KM80" i="36"/>
  <c r="BV76" i="36"/>
  <c r="BV63" i="36"/>
  <c r="BV55" i="36"/>
  <c r="BV47" i="36"/>
  <c r="CA37" i="36"/>
  <c r="BZ83" i="36"/>
  <c r="CD84" i="36"/>
  <c r="CA46" i="36"/>
  <c r="CH46" i="36"/>
  <c r="CH37" i="36"/>
  <c r="BZ54" i="36"/>
  <c r="BI211" i="22"/>
  <c r="CD50" i="35"/>
  <c r="CB50" i="35"/>
  <c r="CD49" i="35"/>
  <c r="CB49" i="35"/>
  <c r="CD48" i="35"/>
  <c r="CB48" i="35"/>
  <c r="BZ51" i="35"/>
  <c r="CD47" i="35"/>
  <c r="CB47" i="35"/>
  <c r="CB51" i="35"/>
  <c r="CD32" i="35"/>
  <c r="CB32" i="35"/>
  <c r="CD31" i="35"/>
  <c r="CB31" i="35"/>
  <c r="CD30" i="35"/>
  <c r="CB30" i="35"/>
  <c r="BZ33" i="35"/>
  <c r="CD29" i="35"/>
  <c r="CB29" i="35"/>
  <c r="CB33" i="35"/>
  <c r="CD23" i="35"/>
  <c r="CB23" i="35"/>
  <c r="CD22" i="35"/>
  <c r="CB22" i="35"/>
  <c r="CD21" i="35"/>
  <c r="CB21" i="35"/>
  <c r="BZ24" i="35"/>
  <c r="CD20" i="35"/>
  <c r="CB20" i="35"/>
  <c r="CB24" i="35"/>
  <c r="CH14" i="35"/>
  <c r="CF14" i="35"/>
  <c r="CH13" i="35"/>
  <c r="CF13" i="35"/>
  <c r="CH12" i="35"/>
  <c r="CF12" i="35"/>
  <c r="CH11" i="35"/>
  <c r="CF11" i="35"/>
  <c r="CD15" i="35"/>
  <c r="CH10" i="35"/>
  <c r="CF10" i="35"/>
  <c r="CF15" i="35"/>
  <c r="CD41" i="35"/>
  <c r="CB41" i="35"/>
  <c r="CD40" i="35"/>
  <c r="CB40" i="35"/>
  <c r="CD39" i="35"/>
  <c r="CB39" i="35"/>
  <c r="BP58" i="35"/>
  <c r="BX42" i="35"/>
  <c r="BZ42" i="35"/>
  <c r="BZ54" i="35"/>
  <c r="CD38" i="35"/>
  <c r="CB38" i="35"/>
  <c r="CB42" i="35"/>
  <c r="BT58" i="35"/>
  <c r="CP46" i="35"/>
  <c r="CN46" i="35"/>
  <c r="CP37" i="35"/>
  <c r="CN37" i="35"/>
  <c r="CP28" i="35"/>
  <c r="CN28" i="35"/>
  <c r="CP19" i="35"/>
  <c r="CN19" i="35"/>
  <c r="KN14" i="36"/>
  <c r="KM14" i="36"/>
  <c r="BU179" i="22"/>
  <c r="BW179" i="22"/>
  <c r="BU180" i="22"/>
  <c r="BW180" i="22"/>
  <c r="BU189" i="22"/>
  <c r="BU78" i="22"/>
  <c r="BM207" i="22"/>
  <c r="KN33" i="36"/>
  <c r="KM33" i="36"/>
  <c r="KN34" i="36"/>
  <c r="KM34" i="36"/>
  <c r="CC186" i="22"/>
  <c r="KO186" i="22"/>
  <c r="KN186" i="22"/>
  <c r="KN10" i="36"/>
  <c r="CC188" i="22"/>
  <c r="KO188" i="22"/>
  <c r="KN188" i="22"/>
  <c r="CC187" i="22"/>
  <c r="KO187" i="22"/>
  <c r="KN187" i="22"/>
  <c r="P38" i="2"/>
  <c r="O38" i="2"/>
  <c r="N38" i="2"/>
  <c r="L38" i="2"/>
  <c r="K38" i="2"/>
  <c r="J38" i="2"/>
  <c r="H21" i="19"/>
  <c r="H22" i="19"/>
  <c r="FG179" i="46"/>
  <c r="FE179" i="46"/>
  <c r="FE182" i="46"/>
  <c r="FC182" i="46"/>
  <c r="FL1" i="46"/>
  <c r="FG180" i="46"/>
  <c r="FI180" i="46"/>
  <c r="FG187" i="46"/>
  <c r="FG201" i="46"/>
  <c r="ES211" i="46"/>
  <c r="FC106" i="46"/>
  <c r="FA106" i="46"/>
  <c r="FG105" i="46"/>
  <c r="FE105" i="46"/>
  <c r="FC121" i="46"/>
  <c r="FA121" i="46"/>
  <c r="FC130" i="46"/>
  <c r="FA130" i="46"/>
  <c r="FC97" i="46"/>
  <c r="FA97" i="46"/>
  <c r="FG85" i="46"/>
  <c r="FE85" i="46"/>
  <c r="FC152" i="46"/>
  <c r="FA152" i="46"/>
  <c r="FC161" i="46"/>
  <c r="FA161" i="46"/>
  <c r="FC170" i="46"/>
  <c r="FA170" i="46"/>
  <c r="FC188" i="46"/>
  <c r="FA188" i="46"/>
  <c r="EW78" i="46"/>
  <c r="FC16" i="46"/>
  <c r="FA16" i="46"/>
  <c r="FC111" i="46"/>
  <c r="FA111" i="46"/>
  <c r="FC126" i="46"/>
  <c r="FA126" i="46"/>
  <c r="FC93" i="46"/>
  <c r="FA93" i="46"/>
  <c r="FC102" i="46"/>
  <c r="FA102" i="46"/>
  <c r="FC151" i="46"/>
  <c r="FA151" i="46"/>
  <c r="FC24" i="46"/>
  <c r="FA24" i="46"/>
  <c r="EW175" i="46"/>
  <c r="FC110" i="46"/>
  <c r="FA110" i="46"/>
  <c r="FC141" i="46"/>
  <c r="FA141" i="46"/>
  <c r="EW192" i="46"/>
  <c r="FC20" i="46"/>
  <c r="FA20" i="46"/>
  <c r="FC39" i="46"/>
  <c r="FA39" i="46"/>
  <c r="FC48" i="46"/>
  <c r="FA48" i="46"/>
  <c r="FC57" i="46"/>
  <c r="FA57" i="46"/>
  <c r="FC118" i="46"/>
  <c r="FA118" i="46"/>
  <c r="FC149" i="46"/>
  <c r="FA149" i="46"/>
  <c r="FC22" i="46"/>
  <c r="FA22" i="46"/>
  <c r="FC41" i="46"/>
  <c r="FA41" i="46"/>
  <c r="FC50" i="46"/>
  <c r="FA50" i="46"/>
  <c r="FC61" i="46"/>
  <c r="FA61" i="46"/>
  <c r="FC139" i="46"/>
  <c r="FA139" i="46"/>
  <c r="FC12" i="46"/>
  <c r="FA12" i="46"/>
  <c r="FC37" i="46"/>
  <c r="FA37" i="46"/>
  <c r="FC46" i="46"/>
  <c r="FA46" i="46"/>
  <c r="FC55" i="46"/>
  <c r="FA55" i="46"/>
  <c r="FC86" i="46"/>
  <c r="FA86" i="46"/>
  <c r="FC63" i="46"/>
  <c r="FA63" i="46"/>
  <c r="FC76" i="46"/>
  <c r="FA76" i="46"/>
  <c r="FC137" i="46"/>
  <c r="FA137" i="46"/>
  <c r="FC174" i="46"/>
  <c r="FA174" i="46"/>
  <c r="FC28" i="46"/>
  <c r="FA28" i="46"/>
  <c r="FC136" i="46"/>
  <c r="FA136" i="46"/>
  <c r="FC157" i="46"/>
  <c r="FA157" i="46"/>
  <c r="FC166" i="46"/>
  <c r="FA166" i="46"/>
  <c r="FC198" i="46"/>
  <c r="FA198" i="46"/>
  <c r="FC64" i="46"/>
  <c r="FA64" i="46"/>
  <c r="EY68" i="46"/>
  <c r="FC10" i="46"/>
  <c r="FA10" i="46"/>
  <c r="FC74" i="46"/>
  <c r="FA74" i="46"/>
  <c r="FC125" i="46"/>
  <c r="FA125" i="46"/>
  <c r="FC92" i="46"/>
  <c r="FA92" i="46"/>
  <c r="FC101" i="46"/>
  <c r="FA101" i="46"/>
  <c r="FC135" i="46"/>
  <c r="FA135" i="46"/>
  <c r="FC156" i="46"/>
  <c r="FA156" i="46"/>
  <c r="FC165" i="46"/>
  <c r="FA165" i="46"/>
  <c r="FC173" i="46"/>
  <c r="FA173" i="46"/>
  <c r="FC23" i="46"/>
  <c r="FA23" i="46"/>
  <c r="FC112" i="46"/>
  <c r="FA112" i="46"/>
  <c r="FC127" i="46"/>
  <c r="FA127" i="46"/>
  <c r="FC94" i="46"/>
  <c r="FA94" i="46"/>
  <c r="FC103" i="46"/>
  <c r="FA103" i="46"/>
  <c r="FC143" i="46"/>
  <c r="FA143" i="46"/>
  <c r="FC158" i="46"/>
  <c r="FA158" i="46"/>
  <c r="FC167" i="46"/>
  <c r="FA167" i="46"/>
  <c r="FC190" i="46"/>
  <c r="FA190" i="46"/>
  <c r="EY78" i="46"/>
  <c r="FC72" i="46"/>
  <c r="FA72" i="46"/>
  <c r="FC108" i="46"/>
  <c r="FA108" i="46"/>
  <c r="FC84" i="46"/>
  <c r="FA84" i="46"/>
  <c r="FC123" i="46"/>
  <c r="FA123" i="46"/>
  <c r="FC90" i="46"/>
  <c r="FA90" i="46"/>
  <c r="FC99" i="46"/>
  <c r="FA99" i="46"/>
  <c r="FC142" i="46"/>
  <c r="FA142" i="46"/>
  <c r="FC15" i="46"/>
  <c r="FA15" i="46"/>
  <c r="EY175" i="46"/>
  <c r="FC82" i="46"/>
  <c r="FA82" i="46"/>
  <c r="FO181" i="46"/>
  <c r="FM181" i="46"/>
  <c r="FG83" i="46"/>
  <c r="FE83" i="46"/>
  <c r="EY192" i="46"/>
  <c r="FC186" i="46"/>
  <c r="FA186" i="46"/>
  <c r="FC11" i="46"/>
  <c r="FA11" i="46"/>
  <c r="FC36" i="46"/>
  <c r="FA36" i="46"/>
  <c r="FC45" i="46"/>
  <c r="FA45" i="46"/>
  <c r="FC54" i="46"/>
  <c r="FA54" i="46"/>
  <c r="FC88" i="46"/>
  <c r="FA88" i="46"/>
  <c r="FC140" i="46"/>
  <c r="FA140" i="46"/>
  <c r="FC13" i="46"/>
  <c r="FA13" i="46"/>
  <c r="FC38" i="46"/>
  <c r="FA38" i="46"/>
  <c r="FC47" i="46"/>
  <c r="FA47" i="46"/>
  <c r="FC56" i="46"/>
  <c r="FA56" i="46"/>
  <c r="FC117" i="46"/>
  <c r="FA117" i="46"/>
  <c r="FC203" i="46"/>
  <c r="FA203" i="46"/>
  <c r="FC32" i="46"/>
  <c r="FA32" i="46"/>
  <c r="FC43" i="46"/>
  <c r="FA43" i="46"/>
  <c r="FC52" i="46"/>
  <c r="FA52" i="46"/>
  <c r="FC147" i="46"/>
  <c r="FA147" i="46"/>
  <c r="FC200" i="46"/>
  <c r="FA200" i="46"/>
  <c r="FC26" i="46"/>
  <c r="FA26" i="46"/>
  <c r="FG109" i="46"/>
  <c r="FE109" i="46"/>
  <c r="FC191" i="46"/>
  <c r="FA191" i="46"/>
  <c r="FC19" i="46"/>
  <c r="FA19" i="46"/>
  <c r="FC114" i="46"/>
  <c r="FA114" i="46"/>
  <c r="FC154" i="46"/>
  <c r="FA154" i="46"/>
  <c r="FC163" i="46"/>
  <c r="FA163" i="46"/>
  <c r="FC172" i="46"/>
  <c r="FA172" i="46"/>
  <c r="FC204" i="46"/>
  <c r="FA204" i="46"/>
  <c r="FC27" i="46"/>
  <c r="FA27" i="46"/>
  <c r="EU207" i="46"/>
  <c r="FC122" i="46"/>
  <c r="FA122" i="46"/>
  <c r="FC131" i="46"/>
  <c r="FA131" i="46"/>
  <c r="FC98" i="46"/>
  <c r="FA98" i="46"/>
  <c r="FG132" i="46"/>
  <c r="FE132" i="46"/>
  <c r="FC153" i="46"/>
  <c r="FA153" i="46"/>
  <c r="FC162" i="46"/>
  <c r="FA162" i="46"/>
  <c r="FC171" i="46"/>
  <c r="FA171" i="46"/>
  <c r="EW205" i="46"/>
  <c r="FC14" i="46"/>
  <c r="FA14" i="46"/>
  <c r="FC73" i="46"/>
  <c r="FA73" i="46"/>
  <c r="FC124" i="46"/>
  <c r="FA124" i="46"/>
  <c r="FC91" i="46"/>
  <c r="FA91" i="46"/>
  <c r="FC100" i="46"/>
  <c r="FA100" i="46"/>
  <c r="FC134" i="46"/>
  <c r="FA134" i="46"/>
  <c r="FC155" i="46"/>
  <c r="FA155" i="46"/>
  <c r="FC164" i="46"/>
  <c r="FA164" i="46"/>
  <c r="FA187" i="46"/>
  <c r="FC202" i="46"/>
  <c r="FA202" i="46"/>
  <c r="FC25" i="46"/>
  <c r="FA25" i="46"/>
  <c r="FC120" i="46"/>
  <c r="FA120" i="46"/>
  <c r="FC129" i="46"/>
  <c r="FA129" i="46"/>
  <c r="FC96" i="46"/>
  <c r="FA96" i="46"/>
  <c r="FC133" i="46"/>
  <c r="FA133" i="46"/>
  <c r="FC107" i="46"/>
  <c r="FA107" i="46"/>
  <c r="FC119" i="46"/>
  <c r="FA119" i="46"/>
  <c r="FC150" i="46"/>
  <c r="FA150" i="46"/>
  <c r="FC31" i="46"/>
  <c r="FA31" i="46"/>
  <c r="FC42" i="46"/>
  <c r="FA42" i="46"/>
  <c r="FC51" i="46"/>
  <c r="FA51" i="46"/>
  <c r="FC62" i="46"/>
  <c r="FA62" i="46"/>
  <c r="FG89" i="46"/>
  <c r="FE89" i="46"/>
  <c r="FC199" i="46"/>
  <c r="FA199" i="46"/>
  <c r="FC197" i="46"/>
  <c r="FA197" i="46"/>
  <c r="FC33" i="46"/>
  <c r="FA33" i="46"/>
  <c r="FC44" i="46"/>
  <c r="FA44" i="46"/>
  <c r="FC53" i="46"/>
  <c r="FA53" i="46"/>
  <c r="EO211" i="46"/>
  <c r="FC87" i="46"/>
  <c r="FA87" i="46"/>
  <c r="FC148" i="46"/>
  <c r="FA148" i="46"/>
  <c r="FC21" i="46"/>
  <c r="FA21" i="46"/>
  <c r="FC40" i="46"/>
  <c r="FA40" i="46"/>
  <c r="FC49" i="46"/>
  <c r="FA49" i="46"/>
  <c r="FC60" i="46"/>
  <c r="FA60" i="46"/>
  <c r="FC116" i="46"/>
  <c r="FA116" i="46"/>
  <c r="FC138" i="46"/>
  <c r="FA138" i="46"/>
  <c r="FC17" i="46"/>
  <c r="FA17" i="46"/>
  <c r="FC115" i="46"/>
  <c r="FA115" i="46"/>
  <c r="FC146" i="46"/>
  <c r="FA146" i="46"/>
  <c r="FC65" i="46"/>
  <c r="FA65" i="46"/>
  <c r="FC75" i="46"/>
  <c r="FA75" i="46"/>
  <c r="FC145" i="46"/>
  <c r="FA145" i="46"/>
  <c r="FC160" i="46"/>
  <c r="FA160" i="46"/>
  <c r="FC169" i="46"/>
  <c r="FA169" i="46"/>
  <c r="FA201" i="46"/>
  <c r="FC18" i="46"/>
  <c r="FA18" i="46"/>
  <c r="EW68" i="46"/>
  <c r="FC113" i="46"/>
  <c r="FA113" i="46"/>
  <c r="FC128" i="46"/>
  <c r="FA128" i="46"/>
  <c r="FC95" i="46"/>
  <c r="FA95" i="46"/>
  <c r="FC104" i="46"/>
  <c r="FA104" i="46"/>
  <c r="FC144" i="46"/>
  <c r="FA144" i="46"/>
  <c r="FC159" i="46"/>
  <c r="FA159" i="46"/>
  <c r="FC168" i="46"/>
  <c r="FA168" i="46"/>
  <c r="EY205" i="46"/>
  <c r="FC196" i="46"/>
  <c r="FA196" i="46"/>
  <c r="FA205" i="46"/>
  <c r="FC189" i="46"/>
  <c r="FA189" i="46"/>
  <c r="BY196" i="22"/>
  <c r="CA196" i="22"/>
  <c r="BW205" i="22"/>
  <c r="CA198" i="22"/>
  <c r="BY198" i="22"/>
  <c r="CA197" i="22"/>
  <c r="BY197" i="22"/>
  <c r="BY204" i="22"/>
  <c r="CA204" i="22"/>
  <c r="BY203" i="22"/>
  <c r="CA203" i="22"/>
  <c r="BY202" i="22"/>
  <c r="CA202" i="22"/>
  <c r="BY201" i="22"/>
  <c r="CA201" i="22"/>
  <c r="BY200" i="22"/>
  <c r="CA200" i="22"/>
  <c r="BY199" i="22"/>
  <c r="CA199" i="22"/>
  <c r="CA76" i="22"/>
  <c r="BY76" i="22"/>
  <c r="KM76" i="22"/>
  <c r="CA172" i="22"/>
  <c r="BY172" i="22"/>
  <c r="CA171" i="22"/>
  <c r="BY171" i="22"/>
  <c r="CA166" i="22"/>
  <c r="BY166" i="22"/>
  <c r="CA163" i="22"/>
  <c r="BY163" i="22"/>
  <c r="CA161" i="22"/>
  <c r="BY161" i="22"/>
  <c r="CA159" i="22"/>
  <c r="BY159" i="22"/>
  <c r="CA156" i="22"/>
  <c r="BY156" i="22"/>
  <c r="CA151" i="22"/>
  <c r="BY151" i="22"/>
  <c r="CA150" i="22"/>
  <c r="BY150" i="22"/>
  <c r="CA149" i="22"/>
  <c r="BY149" i="22"/>
  <c r="CA145" i="22"/>
  <c r="BY145" i="22"/>
  <c r="CA141" i="22"/>
  <c r="BY141" i="22"/>
  <c r="CA140" i="22"/>
  <c r="BY140" i="22"/>
  <c r="CA139" i="22"/>
  <c r="BY139" i="22"/>
  <c r="CA134" i="22"/>
  <c r="BY134" i="22"/>
  <c r="CA130" i="22"/>
  <c r="BY130" i="22"/>
  <c r="CA128" i="22"/>
  <c r="BY128" i="22"/>
  <c r="CA126" i="22"/>
  <c r="BY126" i="22"/>
  <c r="CA123" i="22"/>
  <c r="BY123" i="22"/>
  <c r="CA118" i="22"/>
  <c r="BY118" i="22"/>
  <c r="CA117" i="22"/>
  <c r="BY117" i="22"/>
  <c r="CA116" i="22"/>
  <c r="BY116" i="22"/>
  <c r="CA112" i="22"/>
  <c r="BY112" i="22"/>
  <c r="CA104" i="22"/>
  <c r="BY104" i="22"/>
  <c r="CA103" i="22"/>
  <c r="BY103" i="22"/>
  <c r="CA102" i="22"/>
  <c r="BY102" i="22"/>
  <c r="CA97" i="22"/>
  <c r="BY97" i="22"/>
  <c r="CA94" i="22"/>
  <c r="BY94" i="22"/>
  <c r="CA92" i="22"/>
  <c r="BY92" i="22"/>
  <c r="CA89" i="22"/>
  <c r="BY89" i="22"/>
  <c r="CA83" i="22"/>
  <c r="BY83" i="22"/>
  <c r="CA57" i="22"/>
  <c r="BY57" i="22"/>
  <c r="KM57" i="22"/>
  <c r="CA56" i="22"/>
  <c r="BY56" i="22"/>
  <c r="KM56" i="22"/>
  <c r="CA55" i="22"/>
  <c r="BY55" i="22"/>
  <c r="KM55" i="22"/>
  <c r="CA54" i="22"/>
  <c r="BY54" i="22"/>
  <c r="KM54" i="22"/>
  <c r="CA53" i="22"/>
  <c r="BY53" i="22"/>
  <c r="KM53" i="22"/>
  <c r="CA61" i="22"/>
  <c r="BY61" i="22"/>
  <c r="KM61" i="22"/>
  <c r="CA63" i="22"/>
  <c r="BY63" i="22"/>
  <c r="KM63" i="22"/>
  <c r="CA64" i="22"/>
  <c r="BY64" i="22"/>
  <c r="KM64" i="22"/>
  <c r="CA74" i="22"/>
  <c r="BY74" i="22"/>
  <c r="KM74" i="22"/>
  <c r="CA73" i="22"/>
  <c r="BY73" i="22"/>
  <c r="KM73" i="22"/>
  <c r="CA86" i="22"/>
  <c r="BY86" i="22"/>
  <c r="CA88" i="22"/>
  <c r="BY88" i="22"/>
  <c r="CA90" i="22"/>
  <c r="BY90" i="22"/>
  <c r="CA106" i="22"/>
  <c r="BY106" i="22"/>
  <c r="CA107" i="22"/>
  <c r="BY107" i="22"/>
  <c r="CA108" i="22"/>
  <c r="BY108" i="22"/>
  <c r="CA110" i="22"/>
  <c r="BY110" i="22"/>
  <c r="CA133" i="22"/>
  <c r="BY133" i="22"/>
  <c r="CA173" i="22"/>
  <c r="BY173" i="22"/>
  <c r="CA174" i="22"/>
  <c r="KM174" i="22"/>
  <c r="BY174" i="22"/>
  <c r="CA14" i="22"/>
  <c r="BY14" i="22"/>
  <c r="CA15" i="22"/>
  <c r="BY15" i="22"/>
  <c r="CA16" i="22"/>
  <c r="BY16" i="22"/>
  <c r="CA17" i="22"/>
  <c r="BY17" i="22"/>
  <c r="CA18" i="22"/>
  <c r="BY18" i="22"/>
  <c r="CA19" i="22"/>
  <c r="BY19" i="22"/>
  <c r="CA20" i="22"/>
  <c r="BY20" i="22"/>
  <c r="CA21" i="22"/>
  <c r="BY21" i="22"/>
  <c r="CA22" i="22"/>
  <c r="BY22" i="22"/>
  <c r="CA23" i="22"/>
  <c r="BY23" i="22"/>
  <c r="CA24" i="22"/>
  <c r="BY24" i="22"/>
  <c r="CA25" i="22"/>
  <c r="BY25" i="22"/>
  <c r="CA26" i="22"/>
  <c r="BY26" i="22"/>
  <c r="CA27" i="22"/>
  <c r="BY27" i="22"/>
  <c r="CA28" i="22"/>
  <c r="BY28" i="22"/>
  <c r="CA31" i="22"/>
  <c r="BY31" i="22"/>
  <c r="CA32" i="22"/>
  <c r="BY32" i="22"/>
  <c r="CA33" i="22"/>
  <c r="BY33" i="22"/>
  <c r="CA36" i="22"/>
  <c r="BY36" i="22"/>
  <c r="KM36" i="22"/>
  <c r="CA37" i="22"/>
  <c r="BY37" i="22"/>
  <c r="KM37" i="22"/>
  <c r="CA38" i="22"/>
  <c r="BY38" i="22"/>
  <c r="KM38" i="22"/>
  <c r="CA39" i="22"/>
  <c r="BY39" i="22"/>
  <c r="KM39" i="22"/>
  <c r="CA40" i="22"/>
  <c r="BY40" i="22"/>
  <c r="KM40" i="22"/>
  <c r="CA41" i="22"/>
  <c r="BY41" i="22"/>
  <c r="KM41" i="22"/>
  <c r="CA42" i="22"/>
  <c r="BY42" i="22"/>
  <c r="KM42" i="22"/>
  <c r="CA43" i="22"/>
  <c r="BY43" i="22"/>
  <c r="KM43" i="22"/>
  <c r="CA44" i="22"/>
  <c r="BY44" i="22"/>
  <c r="KM44" i="22"/>
  <c r="CA45" i="22"/>
  <c r="BY45" i="22"/>
  <c r="KM45" i="22"/>
  <c r="CA46" i="22"/>
  <c r="BY46" i="22"/>
  <c r="KM46" i="22"/>
  <c r="CA47" i="22"/>
  <c r="BY47" i="22"/>
  <c r="KM47" i="22"/>
  <c r="CA48" i="22"/>
  <c r="BY48" i="22"/>
  <c r="KM48" i="22"/>
  <c r="CA49" i="22"/>
  <c r="BY49" i="22"/>
  <c r="KM49" i="22"/>
  <c r="CA50" i="22"/>
  <c r="BY50" i="22"/>
  <c r="KM50" i="22"/>
  <c r="CA51" i="22"/>
  <c r="BY51" i="22"/>
  <c r="KM51" i="22"/>
  <c r="CA52" i="22"/>
  <c r="BY52" i="22"/>
  <c r="KM52" i="22"/>
  <c r="CA65" i="22"/>
  <c r="BY65" i="22"/>
  <c r="KM65" i="22"/>
  <c r="CA72" i="22"/>
  <c r="BW78" i="22"/>
  <c r="BY72" i="22"/>
  <c r="CA60" i="22"/>
  <c r="BY60" i="22"/>
  <c r="KM60" i="22"/>
  <c r="CA82" i="22"/>
  <c r="BW175" i="22"/>
  <c r="CA10" i="22"/>
  <c r="BW68" i="22"/>
  <c r="CA91" i="22"/>
  <c r="BY91" i="22"/>
  <c r="CA99" i="22"/>
  <c r="BY99" i="22"/>
  <c r="CA111" i="22"/>
  <c r="BY111" i="22"/>
  <c r="CA119" i="22"/>
  <c r="BY119" i="22"/>
  <c r="CA127" i="22"/>
  <c r="BY127" i="22"/>
  <c r="CA136" i="22"/>
  <c r="BY136" i="22"/>
  <c r="CA144" i="22"/>
  <c r="BY144" i="22"/>
  <c r="CA152" i="22"/>
  <c r="BY152" i="22"/>
  <c r="CA160" i="22"/>
  <c r="BY160" i="22"/>
  <c r="CA168" i="22"/>
  <c r="BY168" i="22"/>
  <c r="CA75" i="22"/>
  <c r="BY75" i="22"/>
  <c r="KM75" i="22"/>
  <c r="CA93" i="22"/>
  <c r="BY93" i="22"/>
  <c r="CA101" i="22"/>
  <c r="BY101" i="22"/>
  <c r="CA113" i="22"/>
  <c r="BY113" i="22"/>
  <c r="CA121" i="22"/>
  <c r="BY121" i="22"/>
  <c r="CA129" i="22"/>
  <c r="BY129" i="22"/>
  <c r="CA138" i="22"/>
  <c r="BY138" i="22"/>
  <c r="CA146" i="22"/>
  <c r="BY146" i="22"/>
  <c r="CA154" i="22"/>
  <c r="BY154" i="22"/>
  <c r="CA162" i="22"/>
  <c r="BY162" i="22"/>
  <c r="CA170" i="22"/>
  <c r="BY170" i="22"/>
  <c r="CA95" i="22"/>
  <c r="BY95" i="22"/>
  <c r="CA105" i="22"/>
  <c r="BY105" i="22"/>
  <c r="CA120" i="22"/>
  <c r="BY120" i="22"/>
  <c r="CA131" i="22"/>
  <c r="BY131" i="22"/>
  <c r="CA142" i="22"/>
  <c r="BY142" i="22"/>
  <c r="CA153" i="22"/>
  <c r="BY153" i="22"/>
  <c r="CA164" i="22"/>
  <c r="BY164" i="22"/>
  <c r="CA96" i="22"/>
  <c r="BY96" i="22"/>
  <c r="CA109" i="22"/>
  <c r="BY109" i="22"/>
  <c r="CA122" i="22"/>
  <c r="BY122" i="22"/>
  <c r="CA132" i="22"/>
  <c r="BY132" i="22"/>
  <c r="CA143" i="22"/>
  <c r="BY143" i="22"/>
  <c r="CA155" i="22"/>
  <c r="BY155" i="22"/>
  <c r="CA165" i="22"/>
  <c r="BY165" i="22"/>
  <c r="CA85" i="22"/>
  <c r="BY85" i="22"/>
  <c r="CA98" i="22"/>
  <c r="BY98" i="22"/>
  <c r="CA114" i="22"/>
  <c r="BY114" i="22"/>
  <c r="CA124" i="22"/>
  <c r="BY124" i="22"/>
  <c r="CA135" i="22"/>
  <c r="BY135" i="22"/>
  <c r="CA147" i="22"/>
  <c r="BY147" i="22"/>
  <c r="CA157" i="22"/>
  <c r="BY157" i="22"/>
  <c r="CA167" i="22"/>
  <c r="BY167" i="22"/>
  <c r="CA87" i="22"/>
  <c r="BY87" i="22"/>
  <c r="CA100" i="22"/>
  <c r="BY100" i="22"/>
  <c r="CA115" i="22"/>
  <c r="BY115" i="22"/>
  <c r="CA125" i="22"/>
  <c r="BY125" i="22"/>
  <c r="CA137" i="22"/>
  <c r="BY137" i="22"/>
  <c r="CA148" i="22"/>
  <c r="BY148" i="22"/>
  <c r="CA158" i="22"/>
  <c r="BY158" i="22"/>
  <c r="CA169" i="22"/>
  <c r="BY169" i="22"/>
  <c r="CA62" i="22"/>
  <c r="BY62" i="22"/>
  <c r="FG12" i="36"/>
  <c r="FD12" i="36"/>
  <c r="KM10" i="36"/>
  <c r="FK14" i="36"/>
  <c r="FH14" i="36"/>
  <c r="FG13" i="36"/>
  <c r="FD13" i="36"/>
  <c r="FG11" i="36"/>
  <c r="FD11" i="36"/>
  <c r="FP62" i="36"/>
  <c r="FS62" i="36"/>
  <c r="FL61" i="36"/>
  <c r="FO61" i="36"/>
  <c r="FT60" i="36"/>
  <c r="FW60" i="36"/>
  <c r="FT52" i="36"/>
  <c r="FW52" i="36"/>
  <c r="FL53" i="36"/>
  <c r="FO53" i="36"/>
  <c r="FW43" i="36"/>
  <c r="FT43" i="36"/>
  <c r="GA44" i="36"/>
  <c r="FX44" i="36"/>
  <c r="FS45" i="36"/>
  <c r="FP45" i="36"/>
  <c r="FP47" i="36"/>
  <c r="GE75" i="36"/>
  <c r="GB75" i="36"/>
  <c r="FK69" i="36"/>
  <c r="FH69" i="36"/>
  <c r="FH76" i="36"/>
  <c r="GA74" i="36"/>
  <c r="FX74" i="36"/>
  <c r="FL73" i="36"/>
  <c r="FO73" i="36"/>
  <c r="GJ70" i="36"/>
  <c r="GM70" i="36"/>
  <c r="FW68" i="36"/>
  <c r="FT68" i="36"/>
  <c r="FS71" i="36"/>
  <c r="FP71" i="36"/>
  <c r="GY72" i="36"/>
  <c r="GV72" i="36"/>
  <c r="GM34" i="36"/>
  <c r="GJ34" i="36"/>
  <c r="FW33" i="36"/>
  <c r="FT33" i="36"/>
  <c r="GJ35" i="36"/>
  <c r="GM35" i="36"/>
  <c r="GE36" i="36"/>
  <c r="GB36" i="36"/>
  <c r="GB26" i="36"/>
  <c r="GE26" i="36"/>
  <c r="FS25" i="36"/>
  <c r="FP25" i="36"/>
  <c r="FS24" i="36"/>
  <c r="FP24" i="36"/>
  <c r="GA23" i="36"/>
  <c r="FX23" i="36"/>
  <c r="FT22" i="36"/>
  <c r="FW22" i="36"/>
  <c r="BJ89" i="36"/>
  <c r="BY175" i="22"/>
  <c r="BW182" i="22"/>
  <c r="BU182" i="22"/>
  <c r="CM181" i="22"/>
  <c r="CF181" i="22"/>
  <c r="CC181" i="22"/>
  <c r="KO181" i="22"/>
  <c r="KN181" i="22"/>
  <c r="CJ174" i="22"/>
  <c r="BT17" i="36"/>
  <c r="BW192" i="22"/>
  <c r="BU192" i="22"/>
  <c r="BS207" i="22"/>
  <c r="BQ207" i="22"/>
  <c r="FP197" i="22"/>
  <c r="FP198" i="22"/>
  <c r="CC191" i="22"/>
  <c r="KO191" i="22"/>
  <c r="KN191" i="22"/>
  <c r="CC190" i="22"/>
  <c r="KO190" i="22"/>
  <c r="KN190" i="22"/>
  <c r="CF82" i="22"/>
  <c r="CC82" i="22"/>
  <c r="CF84" i="22"/>
  <c r="CC84" i="22"/>
  <c r="KO84" i="22"/>
  <c r="KN84" i="22"/>
  <c r="BN28" i="36"/>
  <c r="BY68" i="22"/>
  <c r="CN72" i="22"/>
  <c r="CN73" i="22"/>
  <c r="CN75" i="22"/>
  <c r="CN76" i="22"/>
  <c r="CN74" i="22"/>
  <c r="CF13" i="22"/>
  <c r="CC13" i="22"/>
  <c r="KO13" i="22"/>
  <c r="KN13" i="22"/>
  <c r="CF12" i="22"/>
  <c r="CC12" i="22"/>
  <c r="KO12" i="22"/>
  <c r="KN12" i="22"/>
  <c r="CF11" i="22"/>
  <c r="CC11" i="22"/>
  <c r="KO11" i="22"/>
  <c r="KN11" i="22"/>
  <c r="CF10" i="22"/>
  <c r="CC10" i="22"/>
  <c r="BD89" i="36"/>
  <c r="BD91" i="36"/>
  <c r="BL81" i="36"/>
  <c r="BH87" i="36"/>
  <c r="AZ93" i="36"/>
  <c r="BN38" i="36"/>
  <c r="BP38" i="36"/>
  <c r="BT27" i="36"/>
  <c r="BP28" i="36"/>
  <c r="EZ63" i="36"/>
  <c r="KR59" i="36"/>
  <c r="KQ59" i="36"/>
  <c r="FL80" i="36"/>
  <c r="EZ55" i="36"/>
  <c r="KR51" i="36"/>
  <c r="KQ51" i="36"/>
  <c r="JD86" i="36"/>
  <c r="JH86" i="36"/>
  <c r="JD83" i="36"/>
  <c r="JH83" i="36"/>
  <c r="GF46" i="36"/>
  <c r="GB37" i="36"/>
  <c r="JD82" i="36"/>
  <c r="JD84" i="36"/>
  <c r="JH84" i="36"/>
  <c r="JL78" i="36"/>
  <c r="JP78" i="36"/>
  <c r="JT78" i="36"/>
  <c r="JX78" i="36"/>
  <c r="KB78" i="36"/>
  <c r="KF78" i="36"/>
  <c r="JD85" i="36"/>
  <c r="JH85" i="36"/>
  <c r="GN65" i="36"/>
  <c r="GF57" i="36"/>
  <c r="GJ54" i="36"/>
  <c r="GN49" i="36"/>
  <c r="GJ40" i="36"/>
  <c r="GF30" i="36"/>
  <c r="GR19" i="36"/>
  <c r="GN8" i="36"/>
  <c r="GJ15" i="36"/>
  <c r="GJ16" i="36"/>
  <c r="BZ47" i="36"/>
  <c r="BZ87" i="36"/>
  <c r="CD86" i="36"/>
  <c r="CD85" i="36"/>
  <c r="BZ76" i="36"/>
  <c r="BZ63" i="36"/>
  <c r="BZ55" i="36"/>
  <c r="CE37" i="36"/>
  <c r="CD83" i="36"/>
  <c r="CH84" i="36"/>
  <c r="CE46" i="36"/>
  <c r="CL46" i="36"/>
  <c r="CL37" i="36"/>
  <c r="CD54" i="36"/>
  <c r="BM209" i="22"/>
  <c r="BM211" i="22"/>
  <c r="BQ209" i="22"/>
  <c r="CH50" i="35"/>
  <c r="CF50" i="35"/>
  <c r="CH49" i="35"/>
  <c r="CF49" i="35"/>
  <c r="CH48" i="35"/>
  <c r="CF48" i="35"/>
  <c r="CH47" i="35"/>
  <c r="CF47" i="35"/>
  <c r="CF51" i="35"/>
  <c r="CD51" i="35"/>
  <c r="CH32" i="35"/>
  <c r="CF32" i="35"/>
  <c r="CH31" i="35"/>
  <c r="CF31" i="35"/>
  <c r="CH30" i="35"/>
  <c r="CF30" i="35"/>
  <c r="CH29" i="35"/>
  <c r="CF29" i="35"/>
  <c r="CF33" i="35"/>
  <c r="CD33" i="35"/>
  <c r="CH23" i="35"/>
  <c r="CF23" i="35"/>
  <c r="CH22" i="35"/>
  <c r="CF22" i="35"/>
  <c r="CH21" i="35"/>
  <c r="CF21" i="35"/>
  <c r="CH20" i="35"/>
  <c r="CF20" i="35"/>
  <c r="CF24" i="35"/>
  <c r="CD24" i="35"/>
  <c r="CL14" i="35"/>
  <c r="CJ14" i="35"/>
  <c r="CL13" i="35"/>
  <c r="CJ13" i="35"/>
  <c r="CL12" i="35"/>
  <c r="CJ12" i="35"/>
  <c r="CL11" i="35"/>
  <c r="CJ11" i="35"/>
  <c r="CH15" i="35"/>
  <c r="CL10" i="35"/>
  <c r="CJ10" i="35"/>
  <c r="CJ15" i="35"/>
  <c r="CB54" i="35"/>
  <c r="CB56" i="35"/>
  <c r="CH38" i="35"/>
  <c r="CF38" i="35"/>
  <c r="CD42" i="35"/>
  <c r="CD54" i="35"/>
  <c r="BX54" i="35"/>
  <c r="BX56" i="35"/>
  <c r="CH39" i="35"/>
  <c r="CF39" i="35"/>
  <c r="CH40" i="35"/>
  <c r="CF40" i="35"/>
  <c r="CH41" i="35"/>
  <c r="CF41" i="35"/>
  <c r="CT19" i="35"/>
  <c r="CR19" i="35"/>
  <c r="CT28" i="35"/>
  <c r="CR28" i="35"/>
  <c r="CT37" i="35"/>
  <c r="CR37" i="35"/>
  <c r="CT46" i="35"/>
  <c r="CR46" i="35"/>
  <c r="KN13" i="36"/>
  <c r="KM13" i="36"/>
  <c r="KN12" i="36"/>
  <c r="KM12" i="36"/>
  <c r="BY78" i="22"/>
  <c r="BY189" i="22"/>
  <c r="BY180" i="22"/>
  <c r="CA180" i="22"/>
  <c r="KM180" i="22"/>
  <c r="BY179" i="22"/>
  <c r="CA179" i="22"/>
  <c r="KN23" i="36"/>
  <c r="KM23" i="36"/>
  <c r="KN21" i="36"/>
  <c r="KM21" i="36"/>
  <c r="CG186" i="22"/>
  <c r="KN22" i="36"/>
  <c r="KM22" i="36"/>
  <c r="CG187" i="22"/>
  <c r="CG188" i="22"/>
  <c r="C22" i="19"/>
  <c r="G21" i="19"/>
  <c r="G22" i="19"/>
  <c r="F21" i="19"/>
  <c r="F22" i="19"/>
  <c r="E22" i="19"/>
  <c r="D21" i="19"/>
  <c r="D22" i="19"/>
  <c r="FP1" i="46"/>
  <c r="FK180" i="46"/>
  <c r="FM180" i="46"/>
  <c r="FK187" i="46"/>
  <c r="FK201" i="46"/>
  <c r="FK179" i="46"/>
  <c r="FI179" i="46"/>
  <c r="FI182" i="46"/>
  <c r="FG182" i="46"/>
  <c r="JH82" i="36"/>
  <c r="FG189" i="46"/>
  <c r="FE189" i="46"/>
  <c r="FG144" i="46"/>
  <c r="FE144" i="46"/>
  <c r="FG128" i="46"/>
  <c r="FE128" i="46"/>
  <c r="EW207" i="46"/>
  <c r="EW209" i="46"/>
  <c r="FG169" i="46"/>
  <c r="FE169" i="46"/>
  <c r="FG75" i="46"/>
  <c r="FE75" i="46"/>
  <c r="FG115" i="46"/>
  <c r="FE115" i="46"/>
  <c r="FG116" i="46"/>
  <c r="FE116" i="46"/>
  <c r="FG40" i="46"/>
  <c r="FE40" i="46"/>
  <c r="FG87" i="46"/>
  <c r="FE87" i="46"/>
  <c r="FG53" i="46"/>
  <c r="FE53" i="46"/>
  <c r="FG197" i="46"/>
  <c r="FE197" i="46"/>
  <c r="FG62" i="46"/>
  <c r="FE62" i="46"/>
  <c r="FG31" i="46"/>
  <c r="FE31" i="46"/>
  <c r="FG107" i="46"/>
  <c r="FE107" i="46"/>
  <c r="FG129" i="46"/>
  <c r="FE129" i="46"/>
  <c r="FE187" i="46"/>
  <c r="FG134" i="46"/>
  <c r="FE134" i="46"/>
  <c r="FG124" i="46"/>
  <c r="FE124" i="46"/>
  <c r="FG162" i="46"/>
  <c r="FE162" i="46"/>
  <c r="FG98" i="46"/>
  <c r="FE98" i="46"/>
  <c r="FG204" i="46"/>
  <c r="FE204" i="46"/>
  <c r="FG154" i="46"/>
  <c r="FE154" i="46"/>
  <c r="FG191" i="46"/>
  <c r="FE191" i="46"/>
  <c r="FG200" i="46"/>
  <c r="FE200" i="46"/>
  <c r="FG43" i="46"/>
  <c r="FE43" i="46"/>
  <c r="FG117" i="46"/>
  <c r="FE117" i="46"/>
  <c r="FG38" i="46"/>
  <c r="FE38" i="46"/>
  <c r="FG88" i="46"/>
  <c r="FE88" i="46"/>
  <c r="FG36" i="46"/>
  <c r="FE36" i="46"/>
  <c r="FA192" i="46"/>
  <c r="FS181" i="46"/>
  <c r="FQ181" i="46"/>
  <c r="FG99" i="46"/>
  <c r="FE99" i="46"/>
  <c r="FG84" i="46"/>
  <c r="FE84" i="46"/>
  <c r="FA78" i="46"/>
  <c r="FG167" i="46"/>
  <c r="FE167" i="46"/>
  <c r="FG103" i="46"/>
  <c r="FE103" i="46"/>
  <c r="FG112" i="46"/>
  <c r="FE112" i="46"/>
  <c r="FG165" i="46"/>
  <c r="FE165" i="46"/>
  <c r="FG101" i="46"/>
  <c r="FE101" i="46"/>
  <c r="FG74" i="46"/>
  <c r="FE74" i="46"/>
  <c r="FC68" i="46"/>
  <c r="FG10" i="46"/>
  <c r="FE10" i="46"/>
  <c r="FG64" i="46"/>
  <c r="FE64" i="46"/>
  <c r="FG157" i="46"/>
  <c r="FE157" i="46"/>
  <c r="FG174" i="46"/>
  <c r="FE174" i="46"/>
  <c r="FG63" i="46"/>
  <c r="FE63" i="46"/>
  <c r="FG46" i="46"/>
  <c r="FE46" i="46"/>
  <c r="FG139" i="46"/>
  <c r="FE139" i="46"/>
  <c r="FG41" i="46"/>
  <c r="FE41" i="46"/>
  <c r="FG118" i="46"/>
  <c r="FE118" i="46"/>
  <c r="FG39" i="46"/>
  <c r="FE39" i="46"/>
  <c r="FG151" i="46"/>
  <c r="FE151" i="46"/>
  <c r="FG126" i="46"/>
  <c r="FE126" i="46"/>
  <c r="FG161" i="46"/>
  <c r="FE161" i="46"/>
  <c r="FG97" i="46"/>
  <c r="FE97" i="46"/>
  <c r="FK105" i="46"/>
  <c r="FI105" i="46"/>
  <c r="FG159" i="46"/>
  <c r="FE159" i="46"/>
  <c r="FG95" i="46"/>
  <c r="FE95" i="46"/>
  <c r="FE201" i="46"/>
  <c r="FG145" i="46"/>
  <c r="FE145" i="46"/>
  <c r="FG146" i="46"/>
  <c r="FE146" i="46"/>
  <c r="FG138" i="46"/>
  <c r="FE138" i="46"/>
  <c r="FG49" i="46"/>
  <c r="FE49" i="46"/>
  <c r="FG148" i="46"/>
  <c r="FE148" i="46"/>
  <c r="FG33" i="46"/>
  <c r="FE33" i="46"/>
  <c r="FK89" i="46"/>
  <c r="FI89" i="46"/>
  <c r="FG42" i="46"/>
  <c r="FE42" i="46"/>
  <c r="FG119" i="46"/>
  <c r="FE119" i="46"/>
  <c r="FG96" i="46"/>
  <c r="FE96" i="46"/>
  <c r="FG202" i="46"/>
  <c r="FE202" i="46"/>
  <c r="FG155" i="46"/>
  <c r="FE155" i="46"/>
  <c r="FG91" i="46"/>
  <c r="FE91" i="46"/>
  <c r="FG14" i="46"/>
  <c r="FE14" i="46"/>
  <c r="FG171" i="46"/>
  <c r="FE171" i="46"/>
  <c r="FK132" i="46"/>
  <c r="FI132" i="46"/>
  <c r="FG122" i="46"/>
  <c r="FE122" i="46"/>
  <c r="FG27" i="46"/>
  <c r="FE27" i="46"/>
  <c r="FG163" i="46"/>
  <c r="FE163" i="46"/>
  <c r="FG19" i="46"/>
  <c r="FE19" i="46"/>
  <c r="FG26" i="46"/>
  <c r="FE26" i="46"/>
  <c r="FG52" i="46"/>
  <c r="FE52" i="46"/>
  <c r="FG203" i="46"/>
  <c r="FE203" i="46"/>
  <c r="FG47" i="46"/>
  <c r="FE47" i="46"/>
  <c r="FG140" i="46"/>
  <c r="FE140" i="46"/>
  <c r="FG45" i="46"/>
  <c r="FE45" i="46"/>
  <c r="FC192" i="46"/>
  <c r="FG186" i="46"/>
  <c r="FE186" i="46"/>
  <c r="FK83" i="46"/>
  <c r="FI83" i="46"/>
  <c r="FA175" i="46"/>
  <c r="FG142" i="46"/>
  <c r="FE142" i="46"/>
  <c r="FG123" i="46"/>
  <c r="FE123" i="46"/>
  <c r="FC78" i="46"/>
  <c r="FG72" i="46"/>
  <c r="FE72" i="46"/>
  <c r="FG190" i="46"/>
  <c r="FE190" i="46"/>
  <c r="FG143" i="46"/>
  <c r="FE143" i="46"/>
  <c r="FG127" i="46"/>
  <c r="FE127" i="46"/>
  <c r="FG173" i="46"/>
  <c r="FE173" i="46"/>
  <c r="FG135" i="46"/>
  <c r="FE135" i="46"/>
  <c r="FG125" i="46"/>
  <c r="FE125" i="46"/>
  <c r="EY207" i="46"/>
  <c r="FG166" i="46"/>
  <c r="FE166" i="46"/>
  <c r="FG28" i="46"/>
  <c r="FE28" i="46"/>
  <c r="FG76" i="46"/>
  <c r="FE76" i="46"/>
  <c r="FG55" i="46"/>
  <c r="FE55" i="46"/>
  <c r="FG12" i="46"/>
  <c r="FE12" i="46"/>
  <c r="FG50" i="46"/>
  <c r="FE50" i="46"/>
  <c r="FG149" i="46"/>
  <c r="FE149" i="46"/>
  <c r="FG48" i="46"/>
  <c r="FE48" i="46"/>
  <c r="FG110" i="46"/>
  <c r="FE110" i="46"/>
  <c r="FG24" i="46"/>
  <c r="FE24" i="46"/>
  <c r="FG93" i="46"/>
  <c r="FE93" i="46"/>
  <c r="FG170" i="46"/>
  <c r="FE170" i="46"/>
  <c r="FK85" i="46"/>
  <c r="FI85" i="46"/>
  <c r="FG121" i="46"/>
  <c r="FE121" i="46"/>
  <c r="FC205" i="46"/>
  <c r="FG196" i="46"/>
  <c r="FE196" i="46"/>
  <c r="FG168" i="46"/>
  <c r="FE168" i="46"/>
  <c r="FG104" i="46"/>
  <c r="FE104" i="46"/>
  <c r="FG113" i="46"/>
  <c r="FE113" i="46"/>
  <c r="FG18" i="46"/>
  <c r="FE18" i="46"/>
  <c r="FG160" i="46"/>
  <c r="FE160" i="46"/>
  <c r="FG65" i="46"/>
  <c r="FE65" i="46"/>
  <c r="FG17" i="46"/>
  <c r="FE17" i="46"/>
  <c r="FG60" i="46"/>
  <c r="FE60" i="46"/>
  <c r="FG21" i="46"/>
  <c r="FE21" i="46"/>
  <c r="FG44" i="46"/>
  <c r="FE44" i="46"/>
  <c r="FG199" i="46"/>
  <c r="FE199" i="46"/>
  <c r="FG51" i="46"/>
  <c r="FE51" i="46"/>
  <c r="FG150" i="46"/>
  <c r="FE150" i="46"/>
  <c r="FG133" i="46"/>
  <c r="FE133" i="46"/>
  <c r="FG120" i="46"/>
  <c r="FE120" i="46"/>
  <c r="FG25" i="46"/>
  <c r="FE25" i="46"/>
  <c r="FG164" i="46"/>
  <c r="FE164" i="46"/>
  <c r="FG100" i="46"/>
  <c r="FE100" i="46"/>
  <c r="FG73" i="46"/>
  <c r="FE73" i="46"/>
  <c r="FG153" i="46"/>
  <c r="FE153" i="46"/>
  <c r="FG131" i="46"/>
  <c r="FE131" i="46"/>
  <c r="FG172" i="46"/>
  <c r="FE172" i="46"/>
  <c r="FG114" i="46"/>
  <c r="FE114" i="46"/>
  <c r="FK109" i="46"/>
  <c r="FI109" i="46"/>
  <c r="FG147" i="46"/>
  <c r="FE147" i="46"/>
  <c r="FG32" i="46"/>
  <c r="FE32" i="46"/>
  <c r="FG56" i="46"/>
  <c r="FE56" i="46"/>
  <c r="FG13" i="46"/>
  <c r="FE13" i="46"/>
  <c r="FG54" i="46"/>
  <c r="FE54" i="46"/>
  <c r="FG11" i="46"/>
  <c r="FE11" i="46"/>
  <c r="FC175" i="46"/>
  <c r="FG82" i="46"/>
  <c r="FE82" i="46"/>
  <c r="FG15" i="46"/>
  <c r="FE15" i="46"/>
  <c r="FG90" i="46"/>
  <c r="FE90" i="46"/>
  <c r="FG108" i="46"/>
  <c r="FE108" i="46"/>
  <c r="FG158" i="46"/>
  <c r="FE158" i="46"/>
  <c r="FG94" i="46"/>
  <c r="FE94" i="46"/>
  <c r="FG23" i="46"/>
  <c r="FE23" i="46"/>
  <c r="FG156" i="46"/>
  <c r="FE156" i="46"/>
  <c r="FG92" i="46"/>
  <c r="FE92" i="46"/>
  <c r="FA68" i="46"/>
  <c r="FG198" i="46"/>
  <c r="FE198" i="46"/>
  <c r="FG136" i="46"/>
  <c r="FE136" i="46"/>
  <c r="FG137" i="46"/>
  <c r="FE137" i="46"/>
  <c r="FG86" i="46"/>
  <c r="FE86" i="46"/>
  <c r="FG37" i="46"/>
  <c r="FE37" i="46"/>
  <c r="FG61" i="46"/>
  <c r="FE61" i="46"/>
  <c r="FG22" i="46"/>
  <c r="FE22" i="46"/>
  <c r="FG57" i="46"/>
  <c r="FE57" i="46"/>
  <c r="FG20" i="46"/>
  <c r="FE20" i="46"/>
  <c r="FG141" i="46"/>
  <c r="FE141" i="46"/>
  <c r="FG102" i="46"/>
  <c r="FE102" i="46"/>
  <c r="FG111" i="46"/>
  <c r="FE111" i="46"/>
  <c r="FG16" i="46"/>
  <c r="FE16" i="46"/>
  <c r="FG188" i="46"/>
  <c r="FE188" i="46"/>
  <c r="FG152" i="46"/>
  <c r="FE152" i="46"/>
  <c r="FG130" i="46"/>
  <c r="FE130" i="46"/>
  <c r="FG106" i="46"/>
  <c r="FE106" i="46"/>
  <c r="CE62" i="22"/>
  <c r="CC62" i="22"/>
  <c r="CE169" i="22"/>
  <c r="CC169" i="22"/>
  <c r="KO169" i="22"/>
  <c r="KM169" i="22"/>
  <c r="CE158" i="22"/>
  <c r="CC158" i="22"/>
  <c r="KO158" i="22"/>
  <c r="KM158" i="22"/>
  <c r="CE148" i="22"/>
  <c r="CC148" i="22"/>
  <c r="KO148" i="22"/>
  <c r="KM148" i="22"/>
  <c r="CE137" i="22"/>
  <c r="CC137" i="22"/>
  <c r="KO137" i="22"/>
  <c r="KM137" i="22"/>
  <c r="CE125" i="22"/>
  <c r="CC125" i="22"/>
  <c r="KO125" i="22"/>
  <c r="KM125" i="22"/>
  <c r="CE115" i="22"/>
  <c r="CC115" i="22"/>
  <c r="KO115" i="22"/>
  <c r="KM115" i="22"/>
  <c r="CE100" i="22"/>
  <c r="CC100" i="22"/>
  <c r="KO100" i="22"/>
  <c r="KM100" i="22"/>
  <c r="CE87" i="22"/>
  <c r="CC87" i="22"/>
  <c r="KO87" i="22"/>
  <c r="KM87" i="22"/>
  <c r="CE167" i="22"/>
  <c r="CC167" i="22"/>
  <c r="KO167" i="22"/>
  <c r="KM167" i="22"/>
  <c r="CE157" i="22"/>
  <c r="CC157" i="22"/>
  <c r="KO157" i="22"/>
  <c r="KM157" i="22"/>
  <c r="CE147" i="22"/>
  <c r="CC147" i="22"/>
  <c r="KO147" i="22"/>
  <c r="KM147" i="22"/>
  <c r="CE135" i="22"/>
  <c r="CC135" i="22"/>
  <c r="KO135" i="22"/>
  <c r="KM135" i="22"/>
  <c r="CE124" i="22"/>
  <c r="CC124" i="22"/>
  <c r="KO124" i="22"/>
  <c r="KM124" i="22"/>
  <c r="CE114" i="22"/>
  <c r="CC114" i="22"/>
  <c r="KO114" i="22"/>
  <c r="KM114" i="22"/>
  <c r="CE98" i="22"/>
  <c r="CC98" i="22"/>
  <c r="KO98" i="22"/>
  <c r="KM98" i="22"/>
  <c r="CE85" i="22"/>
  <c r="CC85" i="22"/>
  <c r="KO85" i="22"/>
  <c r="KM85" i="22"/>
  <c r="CE165" i="22"/>
  <c r="CC165" i="22"/>
  <c r="KO165" i="22"/>
  <c r="KM165" i="22"/>
  <c r="CE155" i="22"/>
  <c r="CC155" i="22"/>
  <c r="KO155" i="22"/>
  <c r="KM155" i="22"/>
  <c r="CE143" i="22"/>
  <c r="CC143" i="22"/>
  <c r="KO143" i="22"/>
  <c r="KM143" i="22"/>
  <c r="CE132" i="22"/>
  <c r="CC132" i="22"/>
  <c r="KO132" i="22"/>
  <c r="KM132" i="22"/>
  <c r="CE122" i="22"/>
  <c r="CC122" i="22"/>
  <c r="KO122" i="22"/>
  <c r="KM122" i="22"/>
  <c r="CE109" i="22"/>
  <c r="CC109" i="22"/>
  <c r="KO109" i="22"/>
  <c r="KM109" i="22"/>
  <c r="CE96" i="22"/>
  <c r="CC96" i="22"/>
  <c r="KO96" i="22"/>
  <c r="KM96" i="22"/>
  <c r="CE164" i="22"/>
  <c r="CC164" i="22"/>
  <c r="KO164" i="22"/>
  <c r="KM164" i="22"/>
  <c r="CE153" i="22"/>
  <c r="CC153" i="22"/>
  <c r="KO153" i="22"/>
  <c r="KM153" i="22"/>
  <c r="CE142" i="22"/>
  <c r="CC142" i="22"/>
  <c r="KO142" i="22"/>
  <c r="KM142" i="22"/>
  <c r="CE131" i="22"/>
  <c r="CC131" i="22"/>
  <c r="KO131" i="22"/>
  <c r="KM131" i="22"/>
  <c r="CE120" i="22"/>
  <c r="CC120" i="22"/>
  <c r="KO120" i="22"/>
  <c r="KM120" i="22"/>
  <c r="CE105" i="22"/>
  <c r="CC105" i="22"/>
  <c r="KO105" i="22"/>
  <c r="KM105" i="22"/>
  <c r="CE95" i="22"/>
  <c r="CC95" i="22"/>
  <c r="KO95" i="22"/>
  <c r="KM95" i="22"/>
  <c r="CE170" i="22"/>
  <c r="CC170" i="22"/>
  <c r="KO170" i="22"/>
  <c r="KM170" i="22"/>
  <c r="CE162" i="22"/>
  <c r="CC162" i="22"/>
  <c r="KO162" i="22"/>
  <c r="KM162" i="22"/>
  <c r="CE154" i="22"/>
  <c r="CC154" i="22"/>
  <c r="KO154" i="22"/>
  <c r="KM154" i="22"/>
  <c r="CE146" i="22"/>
  <c r="CC146" i="22"/>
  <c r="KO146" i="22"/>
  <c r="KM146" i="22"/>
  <c r="CE138" i="22"/>
  <c r="CC138" i="22"/>
  <c r="KO138" i="22"/>
  <c r="KM138" i="22"/>
  <c r="CE129" i="22"/>
  <c r="CC129" i="22"/>
  <c r="KO129" i="22"/>
  <c r="KM129" i="22"/>
  <c r="CE121" i="22"/>
  <c r="CC121" i="22"/>
  <c r="KO121" i="22"/>
  <c r="KM121" i="22"/>
  <c r="CE113" i="22"/>
  <c r="CC113" i="22"/>
  <c r="KO113" i="22"/>
  <c r="KM113" i="22"/>
  <c r="CE101" i="22"/>
  <c r="CC101" i="22"/>
  <c r="KO101" i="22"/>
  <c r="KM101" i="22"/>
  <c r="CE93" i="22"/>
  <c r="CC93" i="22"/>
  <c r="KO93" i="22"/>
  <c r="KM93" i="22"/>
  <c r="CE75" i="22"/>
  <c r="CC75" i="22"/>
  <c r="KO75" i="22"/>
  <c r="KN75" i="22"/>
  <c r="CE168" i="22"/>
  <c r="CC168" i="22"/>
  <c r="KO168" i="22"/>
  <c r="KM168" i="22"/>
  <c r="CE160" i="22"/>
  <c r="CC160" i="22"/>
  <c r="KO160" i="22"/>
  <c r="KM160" i="22"/>
  <c r="CE152" i="22"/>
  <c r="CC152" i="22"/>
  <c r="KO152" i="22"/>
  <c r="KM152" i="22"/>
  <c r="CE144" i="22"/>
  <c r="CC144" i="22"/>
  <c r="KO144" i="22"/>
  <c r="KM144" i="22"/>
  <c r="CE136" i="22"/>
  <c r="CC136" i="22"/>
  <c r="KO136" i="22"/>
  <c r="KM136" i="22"/>
  <c r="CE127" i="22"/>
  <c r="CC127" i="22"/>
  <c r="KO127" i="22"/>
  <c r="KM127" i="22"/>
  <c r="CE119" i="22"/>
  <c r="CC119" i="22"/>
  <c r="KO119" i="22"/>
  <c r="KM119" i="22"/>
  <c r="CE111" i="22"/>
  <c r="CC111" i="22"/>
  <c r="KO111" i="22"/>
  <c r="KM111" i="22"/>
  <c r="CE99" i="22"/>
  <c r="CC99" i="22"/>
  <c r="KO99" i="22"/>
  <c r="KM99" i="22"/>
  <c r="CE91" i="22"/>
  <c r="CC91" i="22"/>
  <c r="KO91" i="22"/>
  <c r="KM91" i="22"/>
  <c r="CE10" i="22"/>
  <c r="CA68" i="22"/>
  <c r="KM10" i="22"/>
  <c r="CE82" i="22"/>
  <c r="CA175" i="22"/>
  <c r="KM82" i="22"/>
  <c r="CE60" i="22"/>
  <c r="CC60" i="22"/>
  <c r="KO60" i="22"/>
  <c r="KN60" i="22"/>
  <c r="CE72" i="22"/>
  <c r="CA78" i="22"/>
  <c r="CC72" i="22"/>
  <c r="KO72" i="22"/>
  <c r="KM72" i="22"/>
  <c r="CE65" i="22"/>
  <c r="CC65" i="22"/>
  <c r="KO65" i="22"/>
  <c r="KN65" i="22"/>
  <c r="CE52" i="22"/>
  <c r="CC52" i="22"/>
  <c r="KO52" i="22"/>
  <c r="KN52" i="22"/>
  <c r="CE51" i="22"/>
  <c r="CC51" i="22"/>
  <c r="KO51" i="22"/>
  <c r="KN51" i="22"/>
  <c r="CE50" i="22"/>
  <c r="CC50" i="22"/>
  <c r="KO50" i="22"/>
  <c r="KN50" i="22"/>
  <c r="CE49" i="22"/>
  <c r="CC49" i="22"/>
  <c r="KO49" i="22"/>
  <c r="KN49" i="22"/>
  <c r="CE48" i="22"/>
  <c r="CC48" i="22"/>
  <c r="KO48" i="22"/>
  <c r="KN48" i="22"/>
  <c r="CE47" i="22"/>
  <c r="CC47" i="22"/>
  <c r="KO47" i="22"/>
  <c r="KN47" i="22"/>
  <c r="CE46" i="22"/>
  <c r="CC46" i="22"/>
  <c r="KO46" i="22"/>
  <c r="KN46" i="22"/>
  <c r="CE45" i="22"/>
  <c r="CC45" i="22"/>
  <c r="KO45" i="22"/>
  <c r="KN45" i="22"/>
  <c r="CE44" i="22"/>
  <c r="CC44" i="22"/>
  <c r="KO44" i="22"/>
  <c r="KN44" i="22"/>
  <c r="CE43" i="22"/>
  <c r="CC43" i="22"/>
  <c r="KO43" i="22"/>
  <c r="KN43" i="22"/>
  <c r="CE42" i="22"/>
  <c r="CC42" i="22"/>
  <c r="KO42" i="22"/>
  <c r="KN42" i="22"/>
  <c r="CE41" i="22"/>
  <c r="CC41" i="22"/>
  <c r="KO41" i="22"/>
  <c r="KN41" i="22"/>
  <c r="CE40" i="22"/>
  <c r="CC40" i="22"/>
  <c r="KO40" i="22"/>
  <c r="KN40" i="22"/>
  <c r="CE39" i="22"/>
  <c r="CC39" i="22"/>
  <c r="KO39" i="22"/>
  <c r="KN39" i="22"/>
  <c r="CE38" i="22"/>
  <c r="CC38" i="22"/>
  <c r="KO38" i="22"/>
  <c r="KN38" i="22"/>
  <c r="CE37" i="22"/>
  <c r="CC37" i="22"/>
  <c r="KO37" i="22"/>
  <c r="KN37" i="22"/>
  <c r="CE36" i="22"/>
  <c r="CC36" i="22"/>
  <c r="KO36" i="22"/>
  <c r="KN36" i="22"/>
  <c r="CE33" i="22"/>
  <c r="CC33" i="22"/>
  <c r="KO33" i="22"/>
  <c r="KM33" i="22"/>
  <c r="CE32" i="22"/>
  <c r="CC32" i="22"/>
  <c r="KO32" i="22"/>
  <c r="KM32" i="22"/>
  <c r="CE31" i="22"/>
  <c r="CC31" i="22"/>
  <c r="KO31" i="22"/>
  <c r="KM31" i="22"/>
  <c r="CE28" i="22"/>
  <c r="CC28" i="22"/>
  <c r="KO28" i="22"/>
  <c r="KM28" i="22"/>
  <c r="CE27" i="22"/>
  <c r="CC27" i="22"/>
  <c r="KO27" i="22"/>
  <c r="KM27" i="22"/>
  <c r="CE26" i="22"/>
  <c r="CC26" i="22"/>
  <c r="KO26" i="22"/>
  <c r="KM26" i="22"/>
  <c r="CE25" i="22"/>
  <c r="CC25" i="22"/>
  <c r="KO25" i="22"/>
  <c r="KM25" i="22"/>
  <c r="CE24" i="22"/>
  <c r="CC24" i="22"/>
  <c r="KO24" i="22"/>
  <c r="KM24" i="22"/>
  <c r="CE23" i="22"/>
  <c r="CC23" i="22"/>
  <c r="KO23" i="22"/>
  <c r="KM23" i="22"/>
  <c r="CE22" i="22"/>
  <c r="CC22" i="22"/>
  <c r="KO22" i="22"/>
  <c r="KM22" i="22"/>
  <c r="CE21" i="22"/>
  <c r="CC21" i="22"/>
  <c r="KO21" i="22"/>
  <c r="KM21" i="22"/>
  <c r="CE20" i="22"/>
  <c r="CC20" i="22"/>
  <c r="KO20" i="22"/>
  <c r="KM20" i="22"/>
  <c r="CE19" i="22"/>
  <c r="KM19" i="22"/>
  <c r="CC19" i="22"/>
  <c r="KO19" i="22"/>
  <c r="KN19" i="22"/>
  <c r="CE18" i="22"/>
  <c r="CC18" i="22"/>
  <c r="KO18" i="22"/>
  <c r="KM18" i="22"/>
  <c r="CE17" i="22"/>
  <c r="CC17" i="22"/>
  <c r="KO17" i="22"/>
  <c r="KM17" i="22"/>
  <c r="CE16" i="22"/>
  <c r="CC16" i="22"/>
  <c r="KO16" i="22"/>
  <c r="KM16" i="22"/>
  <c r="CE15" i="22"/>
  <c r="CC15" i="22"/>
  <c r="KO15" i="22"/>
  <c r="KM15" i="22"/>
  <c r="CE14" i="22"/>
  <c r="CC14" i="22"/>
  <c r="KO14" i="22"/>
  <c r="KM14" i="22"/>
  <c r="CE174" i="22"/>
  <c r="CC174" i="22"/>
  <c r="KO174" i="22"/>
  <c r="KN174" i="22"/>
  <c r="CE173" i="22"/>
  <c r="CC173" i="22"/>
  <c r="KO173" i="22"/>
  <c r="KM173" i="22"/>
  <c r="CE133" i="22"/>
  <c r="CC133" i="22"/>
  <c r="KO133" i="22"/>
  <c r="KM133" i="22"/>
  <c r="CE110" i="22"/>
  <c r="CC110" i="22"/>
  <c r="KO110" i="22"/>
  <c r="KM110" i="22"/>
  <c r="CE108" i="22"/>
  <c r="CC108" i="22"/>
  <c r="KO108" i="22"/>
  <c r="KM108" i="22"/>
  <c r="CE107" i="22"/>
  <c r="CC107" i="22"/>
  <c r="KO107" i="22"/>
  <c r="KM107" i="22"/>
  <c r="CE106" i="22"/>
  <c r="CC106" i="22"/>
  <c r="KO106" i="22"/>
  <c r="KM106" i="22"/>
  <c r="CE90" i="22"/>
  <c r="CC90" i="22"/>
  <c r="KO90" i="22"/>
  <c r="KM90" i="22"/>
  <c r="CE88" i="22"/>
  <c r="CC88" i="22"/>
  <c r="KO88" i="22"/>
  <c r="KM88" i="22"/>
  <c r="CE86" i="22"/>
  <c r="CC86" i="22"/>
  <c r="KO86" i="22"/>
  <c r="KM86" i="22"/>
  <c r="CE73" i="22"/>
  <c r="CC73" i="22"/>
  <c r="KO73" i="22"/>
  <c r="KN73" i="22"/>
  <c r="CE74" i="22"/>
  <c r="CC74" i="22"/>
  <c r="KO74" i="22"/>
  <c r="KN74" i="22"/>
  <c r="CE64" i="22"/>
  <c r="CC64" i="22"/>
  <c r="KO64" i="22"/>
  <c r="KN64" i="22"/>
  <c r="CE63" i="22"/>
  <c r="CC63" i="22"/>
  <c r="KO63" i="22"/>
  <c r="KN63" i="22"/>
  <c r="CE61" i="22"/>
  <c r="CC61" i="22"/>
  <c r="KO61" i="22"/>
  <c r="KN61" i="22"/>
  <c r="CE53" i="22"/>
  <c r="CC53" i="22"/>
  <c r="KO53" i="22"/>
  <c r="KN53" i="22"/>
  <c r="CE54" i="22"/>
  <c r="CC54" i="22"/>
  <c r="KO54" i="22"/>
  <c r="KN54" i="22"/>
  <c r="CE55" i="22"/>
  <c r="CC55" i="22"/>
  <c r="KO55" i="22"/>
  <c r="KN55" i="22"/>
  <c r="CE56" i="22"/>
  <c r="CC56" i="22"/>
  <c r="KO56" i="22"/>
  <c r="KN56" i="22"/>
  <c r="CE57" i="22"/>
  <c r="CC57" i="22"/>
  <c r="KO57" i="22"/>
  <c r="KN57" i="22"/>
  <c r="CE83" i="22"/>
  <c r="CC83" i="22"/>
  <c r="KO83" i="22"/>
  <c r="KM83" i="22"/>
  <c r="CE89" i="22"/>
  <c r="CC89" i="22"/>
  <c r="KO89" i="22"/>
  <c r="KM89" i="22"/>
  <c r="CE92" i="22"/>
  <c r="CC92" i="22"/>
  <c r="KO92" i="22"/>
  <c r="KM92" i="22"/>
  <c r="CE94" i="22"/>
  <c r="CC94" i="22"/>
  <c r="KO94" i="22"/>
  <c r="KM94" i="22"/>
  <c r="CE97" i="22"/>
  <c r="CC97" i="22"/>
  <c r="KO97" i="22"/>
  <c r="KM97" i="22"/>
  <c r="CE102" i="22"/>
  <c r="CC102" i="22"/>
  <c r="KO102" i="22"/>
  <c r="KM102" i="22"/>
  <c r="CE103" i="22"/>
  <c r="CC103" i="22"/>
  <c r="KO103" i="22"/>
  <c r="KM103" i="22"/>
  <c r="CE104" i="22"/>
  <c r="CC104" i="22"/>
  <c r="KO104" i="22"/>
  <c r="KM104" i="22"/>
  <c r="CE112" i="22"/>
  <c r="CC112" i="22"/>
  <c r="KO112" i="22"/>
  <c r="KM112" i="22"/>
  <c r="CE116" i="22"/>
  <c r="CC116" i="22"/>
  <c r="KO116" i="22"/>
  <c r="KM116" i="22"/>
  <c r="CE117" i="22"/>
  <c r="CC117" i="22"/>
  <c r="KO117" i="22"/>
  <c r="KM117" i="22"/>
  <c r="CE118" i="22"/>
  <c r="CC118" i="22"/>
  <c r="KO118" i="22"/>
  <c r="KM118" i="22"/>
  <c r="CE123" i="22"/>
  <c r="CC123" i="22"/>
  <c r="KO123" i="22"/>
  <c r="KM123" i="22"/>
  <c r="CE126" i="22"/>
  <c r="CC126" i="22"/>
  <c r="KO126" i="22"/>
  <c r="KM126" i="22"/>
  <c r="CE128" i="22"/>
  <c r="CC128" i="22"/>
  <c r="KO128" i="22"/>
  <c r="KM128" i="22"/>
  <c r="CE130" i="22"/>
  <c r="CC130" i="22"/>
  <c r="KO130" i="22"/>
  <c r="KM130" i="22"/>
  <c r="CE134" i="22"/>
  <c r="CC134" i="22"/>
  <c r="KO134" i="22"/>
  <c r="KM134" i="22"/>
  <c r="CE139" i="22"/>
  <c r="CC139" i="22"/>
  <c r="KO139" i="22"/>
  <c r="KM139" i="22"/>
  <c r="CE140" i="22"/>
  <c r="CC140" i="22"/>
  <c r="KO140" i="22"/>
  <c r="KM140" i="22"/>
  <c r="CE141" i="22"/>
  <c r="CC141" i="22"/>
  <c r="KO141" i="22"/>
  <c r="KM141" i="22"/>
  <c r="CE145" i="22"/>
  <c r="CC145" i="22"/>
  <c r="KO145" i="22"/>
  <c r="KM145" i="22"/>
  <c r="CE149" i="22"/>
  <c r="CC149" i="22"/>
  <c r="KO149" i="22"/>
  <c r="KM149" i="22"/>
  <c r="CE150" i="22"/>
  <c r="CC150" i="22"/>
  <c r="KO150" i="22"/>
  <c r="KM150" i="22"/>
  <c r="CE151" i="22"/>
  <c r="CC151" i="22"/>
  <c r="KO151" i="22"/>
  <c r="KM151" i="22"/>
  <c r="CE156" i="22"/>
  <c r="CC156" i="22"/>
  <c r="KO156" i="22"/>
  <c r="KM156" i="22"/>
  <c r="CE159" i="22"/>
  <c r="CC159" i="22"/>
  <c r="KO159" i="22"/>
  <c r="KM159" i="22"/>
  <c r="CE161" i="22"/>
  <c r="CC161" i="22"/>
  <c r="KO161" i="22"/>
  <c r="KM161" i="22"/>
  <c r="CE163" i="22"/>
  <c r="CC163" i="22"/>
  <c r="KO163" i="22"/>
  <c r="KM163" i="22"/>
  <c r="CE166" i="22"/>
  <c r="CC166" i="22"/>
  <c r="KO166" i="22"/>
  <c r="KM166" i="22"/>
  <c r="CE171" i="22"/>
  <c r="CC171" i="22"/>
  <c r="KO171" i="22"/>
  <c r="KM171" i="22"/>
  <c r="CE172" i="22"/>
  <c r="CC172" i="22"/>
  <c r="KO172" i="22"/>
  <c r="KM172" i="22"/>
  <c r="CE76" i="22"/>
  <c r="CC76" i="22"/>
  <c r="KO76" i="22"/>
  <c r="KN76" i="22"/>
  <c r="KM199" i="22"/>
  <c r="CC199" i="22"/>
  <c r="KO199" i="22"/>
  <c r="KN199" i="22"/>
  <c r="CE199" i="22"/>
  <c r="KM200" i="22"/>
  <c r="CC200" i="22"/>
  <c r="KO200" i="22"/>
  <c r="KN200" i="22"/>
  <c r="CE200" i="22"/>
  <c r="KM201" i="22"/>
  <c r="CC201" i="22"/>
  <c r="KO201" i="22"/>
  <c r="KN201" i="22"/>
  <c r="CE201" i="22"/>
  <c r="KM202" i="22"/>
  <c r="CC202" i="22"/>
  <c r="KO202" i="22"/>
  <c r="KN202" i="22"/>
  <c r="CE202" i="22"/>
  <c r="KM203" i="22"/>
  <c r="CC203" i="22"/>
  <c r="KO203" i="22"/>
  <c r="KN203" i="22"/>
  <c r="CE203" i="22"/>
  <c r="KM204" i="22"/>
  <c r="CC204" i="22"/>
  <c r="KO204" i="22"/>
  <c r="KN204" i="22"/>
  <c r="CE204" i="22"/>
  <c r="KM197" i="22"/>
  <c r="CE197" i="22"/>
  <c r="CC197" i="22"/>
  <c r="KO197" i="22"/>
  <c r="KN197" i="22"/>
  <c r="KM198" i="22"/>
  <c r="CE198" i="22"/>
  <c r="CC198" i="22"/>
  <c r="KO198" i="22"/>
  <c r="KN198" i="22"/>
  <c r="KM196" i="22"/>
  <c r="KM205" i="22"/>
  <c r="CC196" i="22"/>
  <c r="CE196" i="22"/>
  <c r="CA205" i="22"/>
  <c r="BY205" i="22"/>
  <c r="FK12" i="36"/>
  <c r="FH12" i="36"/>
  <c r="KM2" i="36"/>
  <c r="KN2" i="36"/>
  <c r="FO14" i="36"/>
  <c r="FL14" i="36"/>
  <c r="FK13" i="36"/>
  <c r="FH13" i="36"/>
  <c r="FK11" i="36"/>
  <c r="FH11" i="36"/>
  <c r="BY182" i="22"/>
  <c r="GA60" i="36"/>
  <c r="FX60" i="36"/>
  <c r="FS61" i="36"/>
  <c r="FP61" i="36"/>
  <c r="FW62" i="36"/>
  <c r="FT62" i="36"/>
  <c r="FS53" i="36"/>
  <c r="FP53" i="36"/>
  <c r="GA52" i="36"/>
  <c r="FX52" i="36"/>
  <c r="FW45" i="36"/>
  <c r="FT45" i="36"/>
  <c r="FT47" i="36"/>
  <c r="GE44" i="36"/>
  <c r="GB44" i="36"/>
  <c r="GA43" i="36"/>
  <c r="FX43" i="36"/>
  <c r="GE74" i="36"/>
  <c r="GB74" i="36"/>
  <c r="FO69" i="36"/>
  <c r="FL69" i="36"/>
  <c r="FL76" i="36"/>
  <c r="FS73" i="36"/>
  <c r="FP73" i="36"/>
  <c r="GI75" i="36"/>
  <c r="GF75" i="36"/>
  <c r="FW71" i="36"/>
  <c r="FT71" i="36"/>
  <c r="GA68" i="36"/>
  <c r="FX68" i="36"/>
  <c r="GQ70" i="36"/>
  <c r="GN70" i="36"/>
  <c r="HC72" i="36"/>
  <c r="GZ72" i="36"/>
  <c r="GA33" i="36"/>
  <c r="FX33" i="36"/>
  <c r="GQ35" i="36"/>
  <c r="GN35" i="36"/>
  <c r="GI36" i="36"/>
  <c r="GF36" i="36"/>
  <c r="GQ34" i="36"/>
  <c r="GN34" i="36"/>
  <c r="GI26" i="36"/>
  <c r="GF26" i="36"/>
  <c r="BN89" i="36"/>
  <c r="GA22" i="36"/>
  <c r="FX22" i="36"/>
  <c r="GE23" i="36"/>
  <c r="GB23" i="36"/>
  <c r="FW24" i="36"/>
  <c r="FT24" i="36"/>
  <c r="FW25" i="36"/>
  <c r="FT25" i="36"/>
  <c r="KM179" i="22"/>
  <c r="KM182" i="22"/>
  <c r="CA182" i="22"/>
  <c r="CJ181" i="22"/>
  <c r="CG181" i="22"/>
  <c r="CQ181" i="22"/>
  <c r="CN174" i="22"/>
  <c r="CC175" i="22"/>
  <c r="CA192" i="22"/>
  <c r="KM189" i="22"/>
  <c r="BY192" i="22"/>
  <c r="BW207" i="22"/>
  <c r="FT198" i="22"/>
  <c r="FT197" i="22"/>
  <c r="CG190" i="22"/>
  <c r="CG191" i="22"/>
  <c r="CJ84" i="22"/>
  <c r="CG84" i="22"/>
  <c r="CJ82" i="22"/>
  <c r="CG82" i="22"/>
  <c r="BR28" i="36"/>
  <c r="CC68" i="22"/>
  <c r="KO10" i="22"/>
  <c r="CR74" i="22"/>
  <c r="CR76" i="22"/>
  <c r="CR75" i="22"/>
  <c r="CR73" i="22"/>
  <c r="CR72" i="22"/>
  <c r="CJ10" i="22"/>
  <c r="CG10" i="22"/>
  <c r="CJ11" i="22"/>
  <c r="CG11" i="22"/>
  <c r="CJ12" i="22"/>
  <c r="CG12" i="22"/>
  <c r="CJ13" i="22"/>
  <c r="CG13" i="22"/>
  <c r="BH89" i="36"/>
  <c r="BH91" i="36"/>
  <c r="BP81" i="36"/>
  <c r="KN81" i="36"/>
  <c r="KM81" i="36"/>
  <c r="BL87" i="36"/>
  <c r="BD93" i="36"/>
  <c r="CB17" i="36"/>
  <c r="BZ17" i="36"/>
  <c r="BR38" i="36"/>
  <c r="BT38" i="36"/>
  <c r="BV17" i="36"/>
  <c r="BV28" i="36"/>
  <c r="BX27" i="36"/>
  <c r="BT28" i="36"/>
  <c r="FP80" i="36"/>
  <c r="FD63" i="36"/>
  <c r="FD55" i="36"/>
  <c r="KR55" i="36"/>
  <c r="D23" i="48"/>
  <c r="GJ46" i="36"/>
  <c r="GN15" i="36"/>
  <c r="JL83" i="36"/>
  <c r="JP83" i="36"/>
  <c r="JT83" i="36"/>
  <c r="JX83" i="36"/>
  <c r="KB83" i="36"/>
  <c r="KF83" i="36"/>
  <c r="JL84" i="36"/>
  <c r="JP84" i="36"/>
  <c r="JT84" i="36"/>
  <c r="JX84" i="36"/>
  <c r="KB84" i="36"/>
  <c r="KF84" i="36"/>
  <c r="JL82" i="36"/>
  <c r="JL85" i="36"/>
  <c r="JP85" i="36"/>
  <c r="JT85" i="36"/>
  <c r="JX85" i="36"/>
  <c r="KB85" i="36"/>
  <c r="KF85" i="36"/>
  <c r="JL86" i="36"/>
  <c r="JP86" i="36"/>
  <c r="JT86" i="36"/>
  <c r="JX86" i="36"/>
  <c r="KB86" i="36"/>
  <c r="KF86" i="36"/>
  <c r="GR65" i="36"/>
  <c r="GJ57" i="36"/>
  <c r="GN54" i="36"/>
  <c r="GR49" i="36"/>
  <c r="GN40" i="36"/>
  <c r="GF37" i="36"/>
  <c r="GJ30" i="36"/>
  <c r="GV19" i="36"/>
  <c r="GR8" i="36"/>
  <c r="GN16" i="36"/>
  <c r="CH85" i="36"/>
  <c r="CD87" i="36"/>
  <c r="CH86" i="36"/>
  <c r="CD47" i="36"/>
  <c r="CD76" i="36"/>
  <c r="CD63" i="36"/>
  <c r="CD55" i="36"/>
  <c r="CI37" i="36"/>
  <c r="CH83" i="36"/>
  <c r="CL84" i="36"/>
  <c r="CI46" i="36"/>
  <c r="CP46" i="36"/>
  <c r="CP37" i="36"/>
  <c r="CH54" i="36"/>
  <c r="BQ211" i="22"/>
  <c r="CL50" i="35"/>
  <c r="CJ50" i="35"/>
  <c r="CL49" i="35"/>
  <c r="CJ49" i="35"/>
  <c r="CL48" i="35"/>
  <c r="CJ48" i="35"/>
  <c r="CH51" i="35"/>
  <c r="CL47" i="35"/>
  <c r="CJ47" i="35"/>
  <c r="CJ51" i="35"/>
  <c r="CL32" i="35"/>
  <c r="CJ32" i="35"/>
  <c r="CL31" i="35"/>
  <c r="CJ31" i="35"/>
  <c r="CL30" i="35"/>
  <c r="CJ30" i="35"/>
  <c r="CH33" i="35"/>
  <c r="CL29" i="35"/>
  <c r="CJ29" i="35"/>
  <c r="CJ33" i="35"/>
  <c r="CL23" i="35"/>
  <c r="CJ23" i="35"/>
  <c r="CL22" i="35"/>
  <c r="CJ22" i="35"/>
  <c r="CL21" i="35"/>
  <c r="CJ21" i="35"/>
  <c r="CH24" i="35"/>
  <c r="CL20" i="35"/>
  <c r="CJ20" i="35"/>
  <c r="CJ24" i="35"/>
  <c r="CP14" i="35"/>
  <c r="CN14" i="35"/>
  <c r="CP13" i="35"/>
  <c r="CN13" i="35"/>
  <c r="CP12" i="35"/>
  <c r="CN12" i="35"/>
  <c r="CP11" i="35"/>
  <c r="CN11" i="35"/>
  <c r="CL15" i="35"/>
  <c r="CP10" i="35"/>
  <c r="CN10" i="35"/>
  <c r="CN15" i="35"/>
  <c r="CL41" i="35"/>
  <c r="CJ41" i="35"/>
  <c r="CL40" i="35"/>
  <c r="CJ40" i="35"/>
  <c r="CL39" i="35"/>
  <c r="CJ39" i="35"/>
  <c r="BX58" i="35"/>
  <c r="CF42" i="35"/>
  <c r="CH42" i="35"/>
  <c r="CH54" i="35"/>
  <c r="CL38" i="35"/>
  <c r="CJ38" i="35"/>
  <c r="CJ42" i="35"/>
  <c r="CB58" i="35"/>
  <c r="CX46" i="35"/>
  <c r="DF46" i="35"/>
  <c r="CV46" i="35"/>
  <c r="CX37" i="35"/>
  <c r="CV37" i="35"/>
  <c r="CX28" i="35"/>
  <c r="CV28" i="35"/>
  <c r="CX19" i="35"/>
  <c r="CV19" i="35"/>
  <c r="CC179" i="22"/>
  <c r="CE179" i="22"/>
  <c r="CC180" i="22"/>
  <c r="KO180" i="22"/>
  <c r="KN180" i="22"/>
  <c r="CE180" i="22"/>
  <c r="CC189" i="22"/>
  <c r="CC78" i="22"/>
  <c r="BU207" i="22"/>
  <c r="AW89" i="26"/>
  <c r="AX89" i="26"/>
  <c r="AW88" i="26"/>
  <c r="AW90" i="26"/>
  <c r="AX90" i="26"/>
  <c r="CK188" i="22"/>
  <c r="CK187" i="22"/>
  <c r="CK186" i="22"/>
  <c r="FO179" i="46"/>
  <c r="FM179" i="46"/>
  <c r="FK182" i="46"/>
  <c r="FM182" i="46"/>
  <c r="FT1" i="46"/>
  <c r="FO180" i="46"/>
  <c r="FQ180" i="46"/>
  <c r="FO187" i="46"/>
  <c r="FO201" i="46"/>
  <c r="JP82" i="36"/>
  <c r="JT82" i="36"/>
  <c r="JX82" i="36"/>
  <c r="KB82" i="36"/>
  <c r="KF82" i="36"/>
  <c r="LH82" i="36"/>
  <c r="FE205" i="46"/>
  <c r="FK130" i="46"/>
  <c r="FI130" i="46"/>
  <c r="FK16" i="46"/>
  <c r="FI16" i="46"/>
  <c r="FK141" i="46"/>
  <c r="FI141" i="46"/>
  <c r="FK22" i="46"/>
  <c r="FI22" i="46"/>
  <c r="FK86" i="46"/>
  <c r="FI86" i="46"/>
  <c r="FK198" i="46"/>
  <c r="FI198" i="46"/>
  <c r="FK92" i="46"/>
  <c r="FI92" i="46"/>
  <c r="FK94" i="46"/>
  <c r="FI94" i="46"/>
  <c r="FK90" i="46"/>
  <c r="FI90" i="46"/>
  <c r="FE175" i="46"/>
  <c r="FK54" i="46"/>
  <c r="FI54" i="46"/>
  <c r="FK32" i="46"/>
  <c r="FI32" i="46"/>
  <c r="FK114" i="46"/>
  <c r="FI114" i="46"/>
  <c r="FK153" i="46"/>
  <c r="FI153" i="46"/>
  <c r="FK164" i="46"/>
  <c r="FI164" i="46"/>
  <c r="FK133" i="46"/>
  <c r="FI133" i="46"/>
  <c r="FK199" i="46"/>
  <c r="FI199" i="46"/>
  <c r="FK60" i="46"/>
  <c r="FI60" i="46"/>
  <c r="FK160" i="46"/>
  <c r="FI160" i="46"/>
  <c r="FK104" i="46"/>
  <c r="FI104" i="46"/>
  <c r="FO85" i="46"/>
  <c r="FM85" i="46"/>
  <c r="FK93" i="46"/>
  <c r="FI93" i="46"/>
  <c r="FK48" i="46"/>
  <c r="FI48" i="46"/>
  <c r="FK12" i="46"/>
  <c r="FI12" i="46"/>
  <c r="FK28" i="46"/>
  <c r="FI28" i="46"/>
  <c r="FK173" i="46"/>
  <c r="FI173" i="46"/>
  <c r="FK190" i="46"/>
  <c r="FI190" i="46"/>
  <c r="FG192" i="46"/>
  <c r="FK186" i="46"/>
  <c r="FI186" i="46"/>
  <c r="FK45" i="46"/>
  <c r="FI45" i="46"/>
  <c r="FK203" i="46"/>
  <c r="FI203" i="46"/>
  <c r="FK19" i="46"/>
  <c r="FI19" i="46"/>
  <c r="FK122" i="46"/>
  <c r="FI122" i="46"/>
  <c r="FK14" i="46"/>
  <c r="FI14" i="46"/>
  <c r="FK202" i="46"/>
  <c r="FI202" i="46"/>
  <c r="FK42" i="46"/>
  <c r="FI42" i="46"/>
  <c r="FK148" i="46"/>
  <c r="FI148" i="46"/>
  <c r="FK146" i="46"/>
  <c r="FI146" i="46"/>
  <c r="FK95" i="46"/>
  <c r="FI95" i="46"/>
  <c r="FK97" i="46"/>
  <c r="FI97" i="46"/>
  <c r="FK151" i="46"/>
  <c r="FI151" i="46"/>
  <c r="FK41" i="46"/>
  <c r="FI41" i="46"/>
  <c r="FK63" i="46"/>
  <c r="FI63" i="46"/>
  <c r="FK64" i="46"/>
  <c r="FI64" i="46"/>
  <c r="FC207" i="46"/>
  <c r="FK165" i="46"/>
  <c r="FI165" i="46"/>
  <c r="FK167" i="46"/>
  <c r="FI167" i="46"/>
  <c r="FK84" i="46"/>
  <c r="FI84" i="46"/>
  <c r="FK88" i="46"/>
  <c r="FI88" i="46"/>
  <c r="FK43" i="46"/>
  <c r="FI43" i="46"/>
  <c r="FK154" i="46"/>
  <c r="FI154" i="46"/>
  <c r="FK162" i="46"/>
  <c r="FI162" i="46"/>
  <c r="FI187" i="46"/>
  <c r="FK31" i="46"/>
  <c r="FI31" i="46"/>
  <c r="FK53" i="46"/>
  <c r="FI53" i="46"/>
  <c r="FK116" i="46"/>
  <c r="FI116" i="46"/>
  <c r="FK169" i="46"/>
  <c r="FI169" i="46"/>
  <c r="FK144" i="46"/>
  <c r="FI144" i="46"/>
  <c r="FK106" i="46"/>
  <c r="FI106" i="46"/>
  <c r="FK188" i="46"/>
  <c r="FI188" i="46"/>
  <c r="FK102" i="46"/>
  <c r="FI102" i="46"/>
  <c r="FK57" i="46"/>
  <c r="FI57" i="46"/>
  <c r="FK37" i="46"/>
  <c r="FI37" i="46"/>
  <c r="FK136" i="46"/>
  <c r="FI136" i="46"/>
  <c r="FA207" i="46"/>
  <c r="FA209" i="46"/>
  <c r="FK23" i="46"/>
  <c r="FI23" i="46"/>
  <c r="FK108" i="46"/>
  <c r="FI108" i="46"/>
  <c r="FG175" i="46"/>
  <c r="FK82" i="46"/>
  <c r="FI82" i="46"/>
  <c r="FK11" i="46"/>
  <c r="FI11" i="46"/>
  <c r="FK56" i="46"/>
  <c r="FI56" i="46"/>
  <c r="FO109" i="46"/>
  <c r="FM109" i="46"/>
  <c r="FK131" i="46"/>
  <c r="FI131" i="46"/>
  <c r="FK100" i="46"/>
  <c r="FI100" i="46"/>
  <c r="FK120" i="46"/>
  <c r="FI120" i="46"/>
  <c r="FK51" i="46"/>
  <c r="FI51" i="46"/>
  <c r="FK21" i="46"/>
  <c r="FI21" i="46"/>
  <c r="FK65" i="46"/>
  <c r="FI65" i="46"/>
  <c r="FK113" i="46"/>
  <c r="FI113" i="46"/>
  <c r="FG205" i="46"/>
  <c r="FK196" i="46"/>
  <c r="FI196" i="46"/>
  <c r="FK121" i="46"/>
  <c r="FI121" i="46"/>
  <c r="FK110" i="46"/>
  <c r="FI110" i="46"/>
  <c r="FK50" i="46"/>
  <c r="FI50" i="46"/>
  <c r="FK76" i="46"/>
  <c r="FI76" i="46"/>
  <c r="FK135" i="46"/>
  <c r="FI135" i="46"/>
  <c r="FK143" i="46"/>
  <c r="FI143" i="46"/>
  <c r="FE78" i="46"/>
  <c r="FK142" i="46"/>
  <c r="FI142" i="46"/>
  <c r="FO83" i="46"/>
  <c r="FM83" i="46"/>
  <c r="FK47" i="46"/>
  <c r="FI47" i="46"/>
  <c r="FK26" i="46"/>
  <c r="FI26" i="46"/>
  <c r="FK27" i="46"/>
  <c r="FI27" i="46"/>
  <c r="FK171" i="46"/>
  <c r="FI171" i="46"/>
  <c r="FK155" i="46"/>
  <c r="FI155" i="46"/>
  <c r="FK119" i="46"/>
  <c r="FI119" i="46"/>
  <c r="FK33" i="46"/>
  <c r="FI33" i="46"/>
  <c r="FK138" i="46"/>
  <c r="FI138" i="46"/>
  <c r="FI201" i="46"/>
  <c r="FO105" i="46"/>
  <c r="FM105" i="46"/>
  <c r="FK126" i="46"/>
  <c r="FI126" i="46"/>
  <c r="FK118" i="46"/>
  <c r="FI118" i="46"/>
  <c r="FK46" i="46"/>
  <c r="FI46" i="46"/>
  <c r="FK157" i="46"/>
  <c r="FI157" i="46"/>
  <c r="FE68" i="46"/>
  <c r="FK101" i="46"/>
  <c r="FI101" i="46"/>
  <c r="FK103" i="46"/>
  <c r="FI103" i="46"/>
  <c r="FW181" i="46"/>
  <c r="FU181" i="46"/>
  <c r="FK36" i="46"/>
  <c r="FI36" i="46"/>
  <c r="FK117" i="46"/>
  <c r="FI117" i="46"/>
  <c r="FK191" i="46"/>
  <c r="FI191" i="46"/>
  <c r="FK98" i="46"/>
  <c r="FI98" i="46"/>
  <c r="FK134" i="46"/>
  <c r="FI134" i="46"/>
  <c r="FK107" i="46"/>
  <c r="FI107" i="46"/>
  <c r="FK197" i="46"/>
  <c r="FI197" i="46"/>
  <c r="FK40" i="46"/>
  <c r="FI40" i="46"/>
  <c r="FK75" i="46"/>
  <c r="FI75" i="46"/>
  <c r="FK128" i="46"/>
  <c r="FI128" i="46"/>
  <c r="FK152" i="46"/>
  <c r="FI152" i="46"/>
  <c r="FK111" i="46"/>
  <c r="FI111" i="46"/>
  <c r="FK20" i="46"/>
  <c r="FI20" i="46"/>
  <c r="FK61" i="46"/>
  <c r="FI61" i="46"/>
  <c r="FK137" i="46"/>
  <c r="FI137" i="46"/>
  <c r="FK156" i="46"/>
  <c r="FI156" i="46"/>
  <c r="FK158" i="46"/>
  <c r="FI158" i="46"/>
  <c r="FK15" i="46"/>
  <c r="FI15" i="46"/>
  <c r="FK13" i="46"/>
  <c r="FI13" i="46"/>
  <c r="FK147" i="46"/>
  <c r="FI147" i="46"/>
  <c r="FK172" i="46"/>
  <c r="FI172" i="46"/>
  <c r="FK73" i="46"/>
  <c r="FI73" i="46"/>
  <c r="FK25" i="46"/>
  <c r="FI25" i="46"/>
  <c r="FK150" i="46"/>
  <c r="FI150" i="46"/>
  <c r="FK44" i="46"/>
  <c r="FI44" i="46"/>
  <c r="FK17" i="46"/>
  <c r="FI17" i="46"/>
  <c r="FK18" i="46"/>
  <c r="FI18" i="46"/>
  <c r="FK168" i="46"/>
  <c r="FI168" i="46"/>
  <c r="FK170" i="46"/>
  <c r="FI170" i="46"/>
  <c r="FK24" i="46"/>
  <c r="FI24" i="46"/>
  <c r="FK149" i="46"/>
  <c r="FI149" i="46"/>
  <c r="FK55" i="46"/>
  <c r="FI55" i="46"/>
  <c r="FK166" i="46"/>
  <c r="FI166" i="46"/>
  <c r="FK125" i="46"/>
  <c r="FI125" i="46"/>
  <c r="FK127" i="46"/>
  <c r="FI127" i="46"/>
  <c r="FG78" i="46"/>
  <c r="FK72" i="46"/>
  <c r="FI72" i="46"/>
  <c r="FK123" i="46"/>
  <c r="FI123" i="46"/>
  <c r="FE192" i="46"/>
  <c r="FK140" i="46"/>
  <c r="FI140" i="46"/>
  <c r="FK52" i="46"/>
  <c r="FI52" i="46"/>
  <c r="FK163" i="46"/>
  <c r="FI163" i="46"/>
  <c r="FO132" i="46"/>
  <c r="FM132" i="46"/>
  <c r="FK91" i="46"/>
  <c r="FI91" i="46"/>
  <c r="FK96" i="46"/>
  <c r="FI96" i="46"/>
  <c r="FO89" i="46"/>
  <c r="FM89" i="46"/>
  <c r="FK49" i="46"/>
  <c r="FI49" i="46"/>
  <c r="FK145" i="46"/>
  <c r="FI145" i="46"/>
  <c r="FK159" i="46"/>
  <c r="FI159" i="46"/>
  <c r="FK161" i="46"/>
  <c r="FI161" i="46"/>
  <c r="FK39" i="46"/>
  <c r="FI39" i="46"/>
  <c r="FK139" i="46"/>
  <c r="FI139" i="46"/>
  <c r="FK174" i="46"/>
  <c r="FI174" i="46"/>
  <c r="FG68" i="46"/>
  <c r="FK10" i="46"/>
  <c r="FI10" i="46"/>
  <c r="FK74" i="46"/>
  <c r="FI74" i="46"/>
  <c r="FK112" i="46"/>
  <c r="FI112" i="46"/>
  <c r="FK99" i="46"/>
  <c r="FI99" i="46"/>
  <c r="FK38" i="46"/>
  <c r="FI38" i="46"/>
  <c r="FK200" i="46"/>
  <c r="FI200" i="46"/>
  <c r="FK204" i="46"/>
  <c r="FI204" i="46"/>
  <c r="FK124" i="46"/>
  <c r="FI124" i="46"/>
  <c r="FK129" i="46"/>
  <c r="FI129" i="46"/>
  <c r="FK62" i="46"/>
  <c r="FI62" i="46"/>
  <c r="FK87" i="46"/>
  <c r="FI87" i="46"/>
  <c r="FK115" i="46"/>
  <c r="FI115" i="46"/>
  <c r="EW211" i="46"/>
  <c r="FK189" i="46"/>
  <c r="FI189" i="46"/>
  <c r="CG196" i="22"/>
  <c r="CE205" i="22"/>
  <c r="CI196" i="22"/>
  <c r="KO196" i="22"/>
  <c r="CC205" i="22"/>
  <c r="CI198" i="22"/>
  <c r="CG198" i="22"/>
  <c r="CI197" i="22"/>
  <c r="CG197" i="22"/>
  <c r="CG204" i="22"/>
  <c r="CI204" i="22"/>
  <c r="CG203" i="22"/>
  <c r="CI203" i="22"/>
  <c r="CG202" i="22"/>
  <c r="CI202" i="22"/>
  <c r="CG201" i="22"/>
  <c r="CI201" i="22"/>
  <c r="CG200" i="22"/>
  <c r="CI200" i="22"/>
  <c r="CG199" i="22"/>
  <c r="CI199" i="22"/>
  <c r="CI76" i="22"/>
  <c r="CG76" i="22"/>
  <c r="KN172" i="22"/>
  <c r="CI172" i="22"/>
  <c r="CG172" i="22"/>
  <c r="KN171" i="22"/>
  <c r="CI171" i="22"/>
  <c r="CG171" i="22"/>
  <c r="KN166" i="22"/>
  <c r="CI166" i="22"/>
  <c r="CG166" i="22"/>
  <c r="KN163" i="22"/>
  <c r="CI163" i="22"/>
  <c r="CG163" i="22"/>
  <c r="KN161" i="22"/>
  <c r="CI161" i="22"/>
  <c r="CG161" i="22"/>
  <c r="KN159" i="22"/>
  <c r="CI159" i="22"/>
  <c r="CG159" i="22"/>
  <c r="KN156" i="22"/>
  <c r="CI156" i="22"/>
  <c r="CG156" i="22"/>
  <c r="KN151" i="22"/>
  <c r="CI151" i="22"/>
  <c r="CG151" i="22"/>
  <c r="KN150" i="22"/>
  <c r="CI150" i="22"/>
  <c r="CG150" i="22"/>
  <c r="KN149" i="22"/>
  <c r="CI149" i="22"/>
  <c r="CG149" i="22"/>
  <c r="KN145" i="22"/>
  <c r="CI145" i="22"/>
  <c r="CG145" i="22"/>
  <c r="KN141" i="22"/>
  <c r="CI141" i="22"/>
  <c r="CG141" i="22"/>
  <c r="KN140" i="22"/>
  <c r="CI140" i="22"/>
  <c r="CG140" i="22"/>
  <c r="KN139" i="22"/>
  <c r="CI139" i="22"/>
  <c r="CG139" i="22"/>
  <c r="KN134" i="22"/>
  <c r="CI134" i="22"/>
  <c r="CG134" i="22"/>
  <c r="KN130" i="22"/>
  <c r="CI130" i="22"/>
  <c r="CG130" i="22"/>
  <c r="KN128" i="22"/>
  <c r="CI128" i="22"/>
  <c r="CG128" i="22"/>
  <c r="KN126" i="22"/>
  <c r="CI126" i="22"/>
  <c r="CG126" i="22"/>
  <c r="KN123" i="22"/>
  <c r="CI123" i="22"/>
  <c r="CG123" i="22"/>
  <c r="KN118" i="22"/>
  <c r="CI118" i="22"/>
  <c r="CG118" i="22"/>
  <c r="KN117" i="22"/>
  <c r="CI117" i="22"/>
  <c r="CG117" i="22"/>
  <c r="KN116" i="22"/>
  <c r="CI116" i="22"/>
  <c r="CG116" i="22"/>
  <c r="KN112" i="22"/>
  <c r="CI112" i="22"/>
  <c r="CG112" i="22"/>
  <c r="KN104" i="22"/>
  <c r="CI104" i="22"/>
  <c r="CG104" i="22"/>
  <c r="KN103" i="22"/>
  <c r="CI103" i="22"/>
  <c r="CG103" i="22"/>
  <c r="KN102" i="22"/>
  <c r="CI102" i="22"/>
  <c r="CG102" i="22"/>
  <c r="KN97" i="22"/>
  <c r="CI97" i="22"/>
  <c r="CG97" i="22"/>
  <c r="KN94" i="22"/>
  <c r="CI94" i="22"/>
  <c r="CG94" i="22"/>
  <c r="KN92" i="22"/>
  <c r="CI92" i="22"/>
  <c r="CG92" i="22"/>
  <c r="KN89" i="22"/>
  <c r="CI89" i="22"/>
  <c r="CG89" i="22"/>
  <c r="KN83" i="22"/>
  <c r="CI83" i="22"/>
  <c r="CG83" i="22"/>
  <c r="CI57" i="22"/>
  <c r="CG57" i="22"/>
  <c r="CI56" i="22"/>
  <c r="CG56" i="22"/>
  <c r="CI55" i="22"/>
  <c r="CG55" i="22"/>
  <c r="CI54" i="22"/>
  <c r="CG54" i="22"/>
  <c r="CI53" i="22"/>
  <c r="CG53" i="22"/>
  <c r="CI61" i="22"/>
  <c r="CG61" i="22"/>
  <c r="CI63" i="22"/>
  <c r="CG63" i="22"/>
  <c r="CI64" i="22"/>
  <c r="CG64" i="22"/>
  <c r="CI74" i="22"/>
  <c r="CG74" i="22"/>
  <c r="CI73" i="22"/>
  <c r="CG73" i="22"/>
  <c r="KN86" i="22"/>
  <c r="CI86" i="22"/>
  <c r="CG86" i="22"/>
  <c r="KN88" i="22"/>
  <c r="CI88" i="22"/>
  <c r="CG88" i="22"/>
  <c r="KN90" i="22"/>
  <c r="CI90" i="22"/>
  <c r="CG90" i="22"/>
  <c r="KN106" i="22"/>
  <c r="CI106" i="22"/>
  <c r="CG106" i="22"/>
  <c r="KN107" i="22"/>
  <c r="CI107" i="22"/>
  <c r="CG107" i="22"/>
  <c r="KN108" i="22"/>
  <c r="CI108" i="22"/>
  <c r="CG108" i="22"/>
  <c r="KN110" i="22"/>
  <c r="CI110" i="22"/>
  <c r="CG110" i="22"/>
  <c r="KN133" i="22"/>
  <c r="CI133" i="22"/>
  <c r="CG133" i="22"/>
  <c r="KN173" i="22"/>
  <c r="CI173" i="22"/>
  <c r="CG173" i="22"/>
  <c r="CI174" i="22"/>
  <c r="CG174" i="22"/>
  <c r="KN14" i="22"/>
  <c r="CI14" i="22"/>
  <c r="CG14" i="22"/>
  <c r="KN15" i="22"/>
  <c r="CI15" i="22"/>
  <c r="CG15" i="22"/>
  <c r="KN16" i="22"/>
  <c r="CI16" i="22"/>
  <c r="CG16" i="22"/>
  <c r="KN17" i="22"/>
  <c r="CI17" i="22"/>
  <c r="CG17" i="22"/>
  <c r="KN18" i="22"/>
  <c r="CI18" i="22"/>
  <c r="CG18" i="22"/>
  <c r="CI19" i="22"/>
  <c r="CG19" i="22"/>
  <c r="KN20" i="22"/>
  <c r="CI20" i="22"/>
  <c r="CG20" i="22"/>
  <c r="KN21" i="22"/>
  <c r="CI21" i="22"/>
  <c r="CG21" i="22"/>
  <c r="KN22" i="22"/>
  <c r="CI22" i="22"/>
  <c r="CG22" i="22"/>
  <c r="KN23" i="22"/>
  <c r="CI23" i="22"/>
  <c r="CG23" i="22"/>
  <c r="KN24" i="22"/>
  <c r="CI24" i="22"/>
  <c r="CG24" i="22"/>
  <c r="KN25" i="22"/>
  <c r="CI25" i="22"/>
  <c r="CG25" i="22"/>
  <c r="KN26" i="22"/>
  <c r="CI26" i="22"/>
  <c r="CG26" i="22"/>
  <c r="KN27" i="22"/>
  <c r="CI27" i="22"/>
  <c r="CG27" i="22"/>
  <c r="KN28" i="22"/>
  <c r="CI28" i="22"/>
  <c r="CG28" i="22"/>
  <c r="KN31" i="22"/>
  <c r="CI31" i="22"/>
  <c r="CG31" i="22"/>
  <c r="KN32" i="22"/>
  <c r="CI32" i="22"/>
  <c r="CG32" i="22"/>
  <c r="KN33" i="22"/>
  <c r="CI33" i="22"/>
  <c r="CG33" i="22"/>
  <c r="CI36" i="22"/>
  <c r="CG36" i="22"/>
  <c r="CI37" i="22"/>
  <c r="CG37" i="22"/>
  <c r="CI38" i="22"/>
  <c r="CG38" i="22"/>
  <c r="CI39" i="22"/>
  <c r="CG39" i="22"/>
  <c r="CI40" i="22"/>
  <c r="CG40" i="22"/>
  <c r="CI41" i="22"/>
  <c r="CG41" i="22"/>
  <c r="CI42" i="22"/>
  <c r="CG42" i="22"/>
  <c r="CI43" i="22"/>
  <c r="CG43" i="22"/>
  <c r="CI44" i="22"/>
  <c r="CG44" i="22"/>
  <c r="CI45" i="22"/>
  <c r="CG45" i="22"/>
  <c r="CI46" i="22"/>
  <c r="CG46" i="22"/>
  <c r="CI47" i="22"/>
  <c r="CG47" i="22"/>
  <c r="CI48" i="22"/>
  <c r="CG48" i="22"/>
  <c r="CI49" i="22"/>
  <c r="CG49" i="22"/>
  <c r="CI50" i="22"/>
  <c r="CG50" i="22"/>
  <c r="CI51" i="22"/>
  <c r="CG51" i="22"/>
  <c r="CI52" i="22"/>
  <c r="CG52" i="22"/>
  <c r="CI65" i="22"/>
  <c r="CG65" i="22"/>
  <c r="KO78" i="22"/>
  <c r="KN36" i="36"/>
  <c r="CI72" i="22"/>
  <c r="CE78" i="22"/>
  <c r="CG72" i="22"/>
  <c r="CI60" i="22"/>
  <c r="CG60" i="22"/>
  <c r="KM175" i="22"/>
  <c r="CI82" i="22"/>
  <c r="CE175" i="22"/>
  <c r="CI10" i="22"/>
  <c r="CE68" i="22"/>
  <c r="KN91" i="22"/>
  <c r="CI91" i="22"/>
  <c r="CG91" i="22"/>
  <c r="KN99" i="22"/>
  <c r="CI99" i="22"/>
  <c r="CG99" i="22"/>
  <c r="KN111" i="22"/>
  <c r="CI111" i="22"/>
  <c r="CG111" i="22"/>
  <c r="KN119" i="22"/>
  <c r="CI119" i="22"/>
  <c r="CG119" i="22"/>
  <c r="KN127" i="22"/>
  <c r="CI127" i="22"/>
  <c r="CG127" i="22"/>
  <c r="KN136" i="22"/>
  <c r="CI136" i="22"/>
  <c r="CG136" i="22"/>
  <c r="KN144" i="22"/>
  <c r="CI144" i="22"/>
  <c r="CG144" i="22"/>
  <c r="KN152" i="22"/>
  <c r="CI152" i="22"/>
  <c r="CG152" i="22"/>
  <c r="KN160" i="22"/>
  <c r="CI160" i="22"/>
  <c r="CG160" i="22"/>
  <c r="KN168" i="22"/>
  <c r="CI168" i="22"/>
  <c r="CG168" i="22"/>
  <c r="CI75" i="22"/>
  <c r="CG75" i="22"/>
  <c r="KN93" i="22"/>
  <c r="CI93" i="22"/>
  <c r="CG93" i="22"/>
  <c r="KN101" i="22"/>
  <c r="CI101" i="22"/>
  <c r="CG101" i="22"/>
  <c r="KN113" i="22"/>
  <c r="CI113" i="22"/>
  <c r="CG113" i="22"/>
  <c r="KN121" i="22"/>
  <c r="CI121" i="22"/>
  <c r="CG121" i="22"/>
  <c r="KN129" i="22"/>
  <c r="CI129" i="22"/>
  <c r="CG129" i="22"/>
  <c r="KN138" i="22"/>
  <c r="CI138" i="22"/>
  <c r="CG138" i="22"/>
  <c r="KN146" i="22"/>
  <c r="CI146" i="22"/>
  <c r="CG146" i="22"/>
  <c r="KN154" i="22"/>
  <c r="CI154" i="22"/>
  <c r="CG154" i="22"/>
  <c r="KN162" i="22"/>
  <c r="CI162" i="22"/>
  <c r="CG162" i="22"/>
  <c r="KN170" i="22"/>
  <c r="CI170" i="22"/>
  <c r="CG170" i="22"/>
  <c r="KN95" i="22"/>
  <c r="CI95" i="22"/>
  <c r="CG95" i="22"/>
  <c r="KN105" i="22"/>
  <c r="CI105" i="22"/>
  <c r="CG105" i="22"/>
  <c r="KN120" i="22"/>
  <c r="CI120" i="22"/>
  <c r="CG120" i="22"/>
  <c r="KN131" i="22"/>
  <c r="CI131" i="22"/>
  <c r="CG131" i="22"/>
  <c r="KN142" i="22"/>
  <c r="CI142" i="22"/>
  <c r="CG142" i="22"/>
  <c r="KN153" i="22"/>
  <c r="CI153" i="22"/>
  <c r="CG153" i="22"/>
  <c r="KN164" i="22"/>
  <c r="CI164" i="22"/>
  <c r="CG164" i="22"/>
  <c r="KN96" i="22"/>
  <c r="CI96" i="22"/>
  <c r="CG96" i="22"/>
  <c r="KN109" i="22"/>
  <c r="CI109" i="22"/>
  <c r="CG109" i="22"/>
  <c r="KN122" i="22"/>
  <c r="CI122" i="22"/>
  <c r="CG122" i="22"/>
  <c r="KN132" i="22"/>
  <c r="CI132" i="22"/>
  <c r="CG132" i="22"/>
  <c r="KN143" i="22"/>
  <c r="CI143" i="22"/>
  <c r="CG143" i="22"/>
  <c r="KN155" i="22"/>
  <c r="CI155" i="22"/>
  <c r="CG155" i="22"/>
  <c r="KN165" i="22"/>
  <c r="CI165" i="22"/>
  <c r="CG165" i="22"/>
  <c r="KN85" i="22"/>
  <c r="CI85" i="22"/>
  <c r="CG85" i="22"/>
  <c r="KN98" i="22"/>
  <c r="CI98" i="22"/>
  <c r="CG98" i="22"/>
  <c r="KN114" i="22"/>
  <c r="CI114" i="22"/>
  <c r="CG114" i="22"/>
  <c r="KN124" i="22"/>
  <c r="CI124" i="22"/>
  <c r="CG124" i="22"/>
  <c r="KN135" i="22"/>
  <c r="CI135" i="22"/>
  <c r="CG135" i="22"/>
  <c r="KN147" i="22"/>
  <c r="CI147" i="22"/>
  <c r="CG147" i="22"/>
  <c r="KN157" i="22"/>
  <c r="CI157" i="22"/>
  <c r="CG157" i="22"/>
  <c r="KN167" i="22"/>
  <c r="CI167" i="22"/>
  <c r="CG167" i="22"/>
  <c r="KN87" i="22"/>
  <c r="CI87" i="22"/>
  <c r="CG87" i="22"/>
  <c r="KN100" i="22"/>
  <c r="CI100" i="22"/>
  <c r="CG100" i="22"/>
  <c r="KN115" i="22"/>
  <c r="CI115" i="22"/>
  <c r="CG115" i="22"/>
  <c r="KN125" i="22"/>
  <c r="CI125" i="22"/>
  <c r="CG125" i="22"/>
  <c r="KN137" i="22"/>
  <c r="CI137" i="22"/>
  <c r="CG137" i="22"/>
  <c r="KN148" i="22"/>
  <c r="CI148" i="22"/>
  <c r="CG148" i="22"/>
  <c r="KN158" i="22"/>
  <c r="CI158" i="22"/>
  <c r="CG158" i="22"/>
  <c r="KN169" i="22"/>
  <c r="CI169" i="22"/>
  <c r="CG169" i="22"/>
  <c r="CI62" i="22"/>
  <c r="CG62" i="22"/>
  <c r="FO12" i="36"/>
  <c r="FL12" i="36"/>
  <c r="FS14" i="36"/>
  <c r="FP14" i="36"/>
  <c r="FO13" i="36"/>
  <c r="FL13" i="36"/>
  <c r="FO11" i="36"/>
  <c r="FL11" i="36"/>
  <c r="GA62" i="36"/>
  <c r="FX62" i="36"/>
  <c r="FW61" i="36"/>
  <c r="FT61" i="36"/>
  <c r="GB60" i="36"/>
  <c r="GE60" i="36"/>
  <c r="GB52" i="36"/>
  <c r="GE52" i="36"/>
  <c r="FW53" i="36"/>
  <c r="FT53" i="36"/>
  <c r="GB43" i="36"/>
  <c r="GE43" i="36"/>
  <c r="GI44" i="36"/>
  <c r="GF44" i="36"/>
  <c r="FX45" i="36"/>
  <c r="FX47" i="36"/>
  <c r="GA45" i="36"/>
  <c r="GU70" i="36"/>
  <c r="GR70" i="36"/>
  <c r="FW73" i="36"/>
  <c r="FT73" i="36"/>
  <c r="GB68" i="36"/>
  <c r="GE68" i="36"/>
  <c r="FS69" i="36"/>
  <c r="FP69" i="36"/>
  <c r="FP76" i="36"/>
  <c r="GM75" i="36"/>
  <c r="GJ75" i="36"/>
  <c r="GI74" i="36"/>
  <c r="GF74" i="36"/>
  <c r="HG72" i="36"/>
  <c r="HD72" i="36"/>
  <c r="GA71" i="36"/>
  <c r="FX71" i="36"/>
  <c r="GM36" i="36"/>
  <c r="GJ36" i="36"/>
  <c r="GU35" i="36"/>
  <c r="GR35" i="36"/>
  <c r="GR34" i="36"/>
  <c r="GU34" i="36"/>
  <c r="GE33" i="36"/>
  <c r="GB33" i="36"/>
  <c r="GM26" i="36"/>
  <c r="GJ26" i="36"/>
  <c r="GA25" i="36"/>
  <c r="FX25" i="36"/>
  <c r="FX24" i="36"/>
  <c r="GA24" i="36"/>
  <c r="GF23" i="36"/>
  <c r="GI23" i="36"/>
  <c r="GB22" i="36"/>
  <c r="GE22" i="36"/>
  <c r="BR89" i="36"/>
  <c r="CG175" i="22"/>
  <c r="CE182" i="22"/>
  <c r="KO179" i="22"/>
  <c r="KO182" i="22"/>
  <c r="CC182" i="22"/>
  <c r="CU181" i="22"/>
  <c r="CN181" i="22"/>
  <c r="CK181" i="22"/>
  <c r="CR174" i="22"/>
  <c r="BX17" i="36"/>
  <c r="KN11" i="36"/>
  <c r="KM11" i="36"/>
  <c r="CE192" i="22"/>
  <c r="CC192" i="22"/>
  <c r="KO189" i="22"/>
  <c r="KN189" i="22"/>
  <c r="CA207" i="22"/>
  <c r="BY207" i="22"/>
  <c r="FX197" i="22"/>
  <c r="FX198" i="22"/>
  <c r="CK191" i="22"/>
  <c r="CK190" i="22"/>
  <c r="CN82" i="22"/>
  <c r="CK82" i="22"/>
  <c r="CN84" i="22"/>
  <c r="CK84" i="22"/>
  <c r="CG68" i="22"/>
  <c r="KU13" i="22"/>
  <c r="KU12" i="22"/>
  <c r="KU11" i="22"/>
  <c r="CV72" i="22"/>
  <c r="CV73" i="22"/>
  <c r="CV75" i="22"/>
  <c r="CV76" i="22"/>
  <c r="CV74" i="22"/>
  <c r="CN13" i="22"/>
  <c r="CK13" i="22"/>
  <c r="CN12" i="22"/>
  <c r="CK12" i="22"/>
  <c r="CN11" i="22"/>
  <c r="CK11" i="22"/>
  <c r="CN10" i="22"/>
  <c r="CK10" i="22"/>
  <c r="BL89" i="36"/>
  <c r="BL91" i="36"/>
  <c r="BT81" i="36"/>
  <c r="BP87" i="36"/>
  <c r="BH93" i="36"/>
  <c r="CD17" i="36"/>
  <c r="KN25" i="36"/>
  <c r="BV38" i="36"/>
  <c r="BV89" i="36"/>
  <c r="KN35" i="36"/>
  <c r="KN24" i="36"/>
  <c r="BX38" i="36"/>
  <c r="CB27" i="36"/>
  <c r="BX28" i="36"/>
  <c r="CD27" i="36"/>
  <c r="FH63" i="36"/>
  <c r="FT80" i="36"/>
  <c r="FH55" i="36"/>
  <c r="GR15" i="36"/>
  <c r="GN46" i="36"/>
  <c r="GR16" i="36"/>
  <c r="GV65" i="36"/>
  <c r="GN57" i="36"/>
  <c r="GR54" i="36"/>
  <c r="GV49" i="36"/>
  <c r="GR40" i="36"/>
  <c r="GJ37" i="36"/>
  <c r="GN30" i="36"/>
  <c r="GZ19" i="36"/>
  <c r="GV8" i="36"/>
  <c r="CH47" i="36"/>
  <c r="CL86" i="36"/>
  <c r="CL85" i="36"/>
  <c r="CH87" i="36"/>
  <c r="CH76" i="36"/>
  <c r="CH63" i="36"/>
  <c r="CH55" i="36"/>
  <c r="CM37" i="36"/>
  <c r="CL83" i="36"/>
  <c r="CP84" i="36"/>
  <c r="CM46" i="36"/>
  <c r="CT46" i="36"/>
  <c r="CT37" i="36"/>
  <c r="CL54" i="36"/>
  <c r="BU209" i="22"/>
  <c r="BU211" i="22"/>
  <c r="BY209" i="22"/>
  <c r="CP50" i="35"/>
  <c r="CN50" i="35"/>
  <c r="CP49" i="35"/>
  <c r="CN49" i="35"/>
  <c r="CP48" i="35"/>
  <c r="CN48" i="35"/>
  <c r="CP47" i="35"/>
  <c r="CN47" i="35"/>
  <c r="CN51" i="35"/>
  <c r="CL51" i="35"/>
  <c r="CP32" i="35"/>
  <c r="CN32" i="35"/>
  <c r="CP31" i="35"/>
  <c r="CN31" i="35"/>
  <c r="CP30" i="35"/>
  <c r="CN30" i="35"/>
  <c r="CP29" i="35"/>
  <c r="CN29" i="35"/>
  <c r="CN33" i="35"/>
  <c r="CL33" i="35"/>
  <c r="CP23" i="35"/>
  <c r="CN23" i="35"/>
  <c r="CP22" i="35"/>
  <c r="CN22" i="35"/>
  <c r="CP21" i="35"/>
  <c r="CN21" i="35"/>
  <c r="CP20" i="35"/>
  <c r="CN20" i="35"/>
  <c r="CN24" i="35"/>
  <c r="CL24" i="35"/>
  <c r="CT14" i="35"/>
  <c r="CR14" i="35"/>
  <c r="CT13" i="35"/>
  <c r="CR13" i="35"/>
  <c r="CT12" i="35"/>
  <c r="CR12" i="35"/>
  <c r="CT11" i="35"/>
  <c r="CR11" i="35"/>
  <c r="CP15" i="35"/>
  <c r="CT10" i="35"/>
  <c r="CR10" i="35"/>
  <c r="CR15" i="35"/>
  <c r="CJ54" i="35"/>
  <c r="CJ56" i="35"/>
  <c r="CP38" i="35"/>
  <c r="CN38" i="35"/>
  <c r="CL42" i="35"/>
  <c r="CL54" i="35"/>
  <c r="CF54" i="35"/>
  <c r="CF56" i="35"/>
  <c r="CP39" i="35"/>
  <c r="CN39" i="35"/>
  <c r="CP40" i="35"/>
  <c r="CN40" i="35"/>
  <c r="CP41" i="35"/>
  <c r="CN41" i="35"/>
  <c r="DF19" i="35"/>
  <c r="CZ19" i="35"/>
  <c r="DB19" i="35"/>
  <c r="DF28" i="35"/>
  <c r="CZ28" i="35"/>
  <c r="DB28" i="35"/>
  <c r="DF37" i="35"/>
  <c r="CZ37" i="35"/>
  <c r="DB37" i="35"/>
  <c r="CZ46" i="35"/>
  <c r="DB46" i="35"/>
  <c r="CG78" i="22"/>
  <c r="CG189" i="22"/>
  <c r="CG180" i="22"/>
  <c r="CI180" i="22"/>
  <c r="CG179" i="22"/>
  <c r="CI179" i="22"/>
  <c r="AX88" i="26"/>
  <c r="AW100" i="26"/>
  <c r="CO186" i="22"/>
  <c r="CO188" i="22"/>
  <c r="CO187" i="22"/>
  <c r="K32" i="2"/>
  <c r="D10" i="2"/>
  <c r="FX1" i="46"/>
  <c r="FS180" i="46"/>
  <c r="FU180" i="46"/>
  <c r="FS187" i="46"/>
  <c r="FS201" i="46"/>
  <c r="FS179" i="46"/>
  <c r="FQ179" i="46"/>
  <c r="FQ182" i="46"/>
  <c r="FO182" i="46"/>
  <c r="FO62" i="46"/>
  <c r="FM62" i="46"/>
  <c r="FO204" i="46"/>
  <c r="FM204" i="46"/>
  <c r="FO99" i="46"/>
  <c r="FM99" i="46"/>
  <c r="FK68" i="46"/>
  <c r="FO10" i="46"/>
  <c r="FM10" i="46"/>
  <c r="FO174" i="46"/>
  <c r="FM174" i="46"/>
  <c r="FO161" i="46"/>
  <c r="FM161" i="46"/>
  <c r="FO49" i="46"/>
  <c r="FM49" i="46"/>
  <c r="FO91" i="46"/>
  <c r="FM91" i="46"/>
  <c r="FO52" i="46"/>
  <c r="FM52" i="46"/>
  <c r="FI78" i="46"/>
  <c r="FO125" i="46"/>
  <c r="FM125" i="46"/>
  <c r="FO149" i="46"/>
  <c r="FM149" i="46"/>
  <c r="FO168" i="46"/>
  <c r="FM168" i="46"/>
  <c r="FO44" i="46"/>
  <c r="FM44" i="46"/>
  <c r="FO73" i="46"/>
  <c r="FM73" i="46"/>
  <c r="FO13" i="46"/>
  <c r="FM13" i="46"/>
  <c r="FO156" i="46"/>
  <c r="FM156" i="46"/>
  <c r="FO20" i="46"/>
  <c r="FM20" i="46"/>
  <c r="FO75" i="46"/>
  <c r="FM75" i="46"/>
  <c r="FO107" i="46"/>
  <c r="FM107" i="46"/>
  <c r="FO191" i="46"/>
  <c r="FM191" i="46"/>
  <c r="GA181" i="46"/>
  <c r="FY181" i="46"/>
  <c r="FO46" i="46"/>
  <c r="FM46" i="46"/>
  <c r="FS105" i="46"/>
  <c r="FQ105" i="46"/>
  <c r="FO33" i="46"/>
  <c r="FM33" i="46"/>
  <c r="FO171" i="46"/>
  <c r="FM171" i="46"/>
  <c r="FO47" i="46"/>
  <c r="FM47" i="46"/>
  <c r="FO135" i="46"/>
  <c r="FM135" i="46"/>
  <c r="FO110" i="46"/>
  <c r="FM110" i="46"/>
  <c r="FI205" i="46"/>
  <c r="FO65" i="46"/>
  <c r="FM65" i="46"/>
  <c r="FO120" i="46"/>
  <c r="FM120" i="46"/>
  <c r="FS109" i="46"/>
  <c r="FQ109" i="46"/>
  <c r="FK175" i="46"/>
  <c r="FO82" i="46"/>
  <c r="FM82" i="46"/>
  <c r="FO108" i="46"/>
  <c r="FM108" i="46"/>
  <c r="FO136" i="46"/>
  <c r="FM136" i="46"/>
  <c r="FO102" i="46"/>
  <c r="FM102" i="46"/>
  <c r="FO188" i="46"/>
  <c r="FM188" i="46"/>
  <c r="FO169" i="46"/>
  <c r="FM169" i="46"/>
  <c r="FO31" i="46"/>
  <c r="FM31" i="46"/>
  <c r="FO154" i="46"/>
  <c r="FM154" i="46"/>
  <c r="FO84" i="46"/>
  <c r="FM84" i="46"/>
  <c r="FO63" i="46"/>
  <c r="FM63" i="46"/>
  <c r="FO97" i="46"/>
  <c r="FM97" i="46"/>
  <c r="FO148" i="46"/>
  <c r="FM148" i="46"/>
  <c r="FO14" i="46"/>
  <c r="FM14" i="46"/>
  <c r="FO203" i="46"/>
  <c r="FM203" i="46"/>
  <c r="FI192" i="46"/>
  <c r="FO173" i="46"/>
  <c r="FM173" i="46"/>
  <c r="FO48" i="46"/>
  <c r="FM48" i="46"/>
  <c r="FO104" i="46"/>
  <c r="FM104" i="46"/>
  <c r="FO199" i="46"/>
  <c r="FM199" i="46"/>
  <c r="FO153" i="46"/>
  <c r="FM153" i="46"/>
  <c r="FO54" i="46"/>
  <c r="FM54" i="46"/>
  <c r="FO90" i="46"/>
  <c r="FM90" i="46"/>
  <c r="FO198" i="46"/>
  <c r="FM198" i="46"/>
  <c r="FO141" i="46"/>
  <c r="FM141" i="46"/>
  <c r="FO87" i="46"/>
  <c r="FM87" i="46"/>
  <c r="FO124" i="46"/>
  <c r="FM124" i="46"/>
  <c r="FO38" i="46"/>
  <c r="FM38" i="46"/>
  <c r="FO74" i="46"/>
  <c r="FM74" i="46"/>
  <c r="FG207" i="46"/>
  <c r="FO39" i="46"/>
  <c r="FM39" i="46"/>
  <c r="FO145" i="46"/>
  <c r="FM145" i="46"/>
  <c r="FO96" i="46"/>
  <c r="FM96" i="46"/>
  <c r="FO163" i="46"/>
  <c r="FM163" i="46"/>
  <c r="FK78" i="46"/>
  <c r="FO72" i="46"/>
  <c r="FM72" i="46"/>
  <c r="FO127" i="46"/>
  <c r="FM127" i="46"/>
  <c r="FO55" i="46"/>
  <c r="FM55" i="46"/>
  <c r="FO170" i="46"/>
  <c r="FM170" i="46"/>
  <c r="FO17" i="46"/>
  <c r="FM17" i="46"/>
  <c r="FO25" i="46"/>
  <c r="FM25" i="46"/>
  <c r="FO147" i="46"/>
  <c r="FM147" i="46"/>
  <c r="FO158" i="46"/>
  <c r="FM158" i="46"/>
  <c r="FO61" i="46"/>
  <c r="FM61" i="46"/>
  <c r="FO128" i="46"/>
  <c r="FM128" i="46"/>
  <c r="FO197" i="46"/>
  <c r="FM197" i="46"/>
  <c r="FO98" i="46"/>
  <c r="FM98" i="46"/>
  <c r="FO36" i="46"/>
  <c r="FM36" i="46"/>
  <c r="FO101" i="46"/>
  <c r="FM101" i="46"/>
  <c r="FO157" i="46"/>
  <c r="FM157" i="46"/>
  <c r="FO126" i="46"/>
  <c r="FM126" i="46"/>
  <c r="FO138" i="46"/>
  <c r="FM138" i="46"/>
  <c r="FO155" i="46"/>
  <c r="FM155" i="46"/>
  <c r="FO26" i="46"/>
  <c r="FM26" i="46"/>
  <c r="FO142" i="46"/>
  <c r="FM142" i="46"/>
  <c r="FO143" i="46"/>
  <c r="FM143" i="46"/>
  <c r="FO50" i="46"/>
  <c r="FM50" i="46"/>
  <c r="FK205" i="46"/>
  <c r="FO196" i="46"/>
  <c r="FM196" i="46"/>
  <c r="FO113" i="46"/>
  <c r="FM113" i="46"/>
  <c r="FO51" i="46"/>
  <c r="FM51" i="46"/>
  <c r="FO131" i="46"/>
  <c r="FM131" i="46"/>
  <c r="FO11" i="46"/>
  <c r="FM11" i="46"/>
  <c r="FA211" i="46"/>
  <c r="FO57" i="46"/>
  <c r="FM57" i="46"/>
  <c r="FO144" i="46"/>
  <c r="FM144" i="46"/>
  <c r="FO53" i="46"/>
  <c r="FM53" i="46"/>
  <c r="FO162" i="46"/>
  <c r="FM162" i="46"/>
  <c r="FO88" i="46"/>
  <c r="FM88" i="46"/>
  <c r="FO165" i="46"/>
  <c r="FM165" i="46"/>
  <c r="FO64" i="46"/>
  <c r="FM64" i="46"/>
  <c r="FO151" i="46"/>
  <c r="FM151" i="46"/>
  <c r="FO146" i="46"/>
  <c r="FM146" i="46"/>
  <c r="FO202" i="46"/>
  <c r="FM202" i="46"/>
  <c r="FO19" i="46"/>
  <c r="FM19" i="46"/>
  <c r="FK192" i="46"/>
  <c r="FO186" i="46"/>
  <c r="FM186" i="46"/>
  <c r="FO190" i="46"/>
  <c r="FM190" i="46"/>
  <c r="FO12" i="46"/>
  <c r="FM12" i="46"/>
  <c r="FS85" i="46"/>
  <c r="FQ85" i="46"/>
  <c r="FO60" i="46"/>
  <c r="FM60" i="46"/>
  <c r="FO164" i="46"/>
  <c r="FM164" i="46"/>
  <c r="FO32" i="46"/>
  <c r="FM32" i="46"/>
  <c r="FO92" i="46"/>
  <c r="FM92" i="46"/>
  <c r="FO22" i="46"/>
  <c r="FM22" i="46"/>
  <c r="FO130" i="46"/>
  <c r="FM130" i="46"/>
  <c r="FO189" i="46"/>
  <c r="FM189" i="46"/>
  <c r="FO115" i="46"/>
  <c r="FM115" i="46"/>
  <c r="FO129" i="46"/>
  <c r="FM129" i="46"/>
  <c r="FO200" i="46"/>
  <c r="FM200" i="46"/>
  <c r="FO112" i="46"/>
  <c r="FM112" i="46"/>
  <c r="FI68" i="46"/>
  <c r="FO139" i="46"/>
  <c r="FM139" i="46"/>
  <c r="FO159" i="46"/>
  <c r="FM159" i="46"/>
  <c r="FS89" i="46"/>
  <c r="FQ89" i="46"/>
  <c r="FS132" i="46"/>
  <c r="FQ132" i="46"/>
  <c r="FO140" i="46"/>
  <c r="FM140" i="46"/>
  <c r="FO123" i="46"/>
  <c r="FM123" i="46"/>
  <c r="FO166" i="46"/>
  <c r="FM166" i="46"/>
  <c r="FO24" i="46"/>
  <c r="FM24" i="46"/>
  <c r="FO18" i="46"/>
  <c r="FM18" i="46"/>
  <c r="FO150" i="46"/>
  <c r="FM150" i="46"/>
  <c r="FO172" i="46"/>
  <c r="FM172" i="46"/>
  <c r="FO15" i="46"/>
  <c r="FM15" i="46"/>
  <c r="FO137" i="46"/>
  <c r="FM137" i="46"/>
  <c r="FO111" i="46"/>
  <c r="FM111" i="46"/>
  <c r="FO152" i="46"/>
  <c r="FM152" i="46"/>
  <c r="FO40" i="46"/>
  <c r="FM40" i="46"/>
  <c r="FO134" i="46"/>
  <c r="FM134" i="46"/>
  <c r="FO117" i="46"/>
  <c r="FM117" i="46"/>
  <c r="FO103" i="46"/>
  <c r="FM103" i="46"/>
  <c r="FE207" i="46"/>
  <c r="FE209" i="46"/>
  <c r="FO118" i="46"/>
  <c r="FM118" i="46"/>
  <c r="FM201" i="46"/>
  <c r="FO119" i="46"/>
  <c r="FM119" i="46"/>
  <c r="FO27" i="46"/>
  <c r="FM27" i="46"/>
  <c r="FS83" i="46"/>
  <c r="FQ83" i="46"/>
  <c r="FO76" i="46"/>
  <c r="FM76" i="46"/>
  <c r="FO121" i="46"/>
  <c r="FM121" i="46"/>
  <c r="FO21" i="46"/>
  <c r="FM21" i="46"/>
  <c r="FO100" i="46"/>
  <c r="FM100" i="46"/>
  <c r="FO56" i="46"/>
  <c r="FM56" i="46"/>
  <c r="FI175" i="46"/>
  <c r="FO23" i="46"/>
  <c r="FM23" i="46"/>
  <c r="FO37" i="46"/>
  <c r="FM37" i="46"/>
  <c r="FO106" i="46"/>
  <c r="FM106" i="46"/>
  <c r="FO116" i="46"/>
  <c r="FM116" i="46"/>
  <c r="FM187" i="46"/>
  <c r="FO43" i="46"/>
  <c r="FM43" i="46"/>
  <c r="FO167" i="46"/>
  <c r="FM167" i="46"/>
  <c r="FO41" i="46"/>
  <c r="FM41" i="46"/>
  <c r="FO95" i="46"/>
  <c r="FM95" i="46"/>
  <c r="FO42" i="46"/>
  <c r="FM42" i="46"/>
  <c r="FO122" i="46"/>
  <c r="FM122" i="46"/>
  <c r="FO45" i="46"/>
  <c r="FM45" i="46"/>
  <c r="FO28" i="46"/>
  <c r="FM28" i="46"/>
  <c r="FO93" i="46"/>
  <c r="FM93" i="46"/>
  <c r="FO160" i="46"/>
  <c r="FM160" i="46"/>
  <c r="FO133" i="46"/>
  <c r="FM133" i="46"/>
  <c r="FO114" i="46"/>
  <c r="FM114" i="46"/>
  <c r="FO94" i="46"/>
  <c r="FM94" i="46"/>
  <c r="FO86" i="46"/>
  <c r="FM86" i="46"/>
  <c r="FO16" i="46"/>
  <c r="FM16" i="46"/>
  <c r="CM62" i="22"/>
  <c r="CK62" i="22"/>
  <c r="CM169" i="22"/>
  <c r="CK169" i="22"/>
  <c r="CM158" i="22"/>
  <c r="CK158" i="22"/>
  <c r="CM148" i="22"/>
  <c r="CK148" i="22"/>
  <c r="CM137" i="22"/>
  <c r="CK137" i="22"/>
  <c r="CM125" i="22"/>
  <c r="CK125" i="22"/>
  <c r="CM115" i="22"/>
  <c r="CK115" i="22"/>
  <c r="CM100" i="22"/>
  <c r="CK100" i="22"/>
  <c r="CM87" i="22"/>
  <c r="CK87" i="22"/>
  <c r="CM167" i="22"/>
  <c r="CK167" i="22"/>
  <c r="CM157" i="22"/>
  <c r="CK157" i="22"/>
  <c r="CM147" i="22"/>
  <c r="CK147" i="22"/>
  <c r="CM135" i="22"/>
  <c r="CK135" i="22"/>
  <c r="CM124" i="22"/>
  <c r="CK124" i="22"/>
  <c r="CM114" i="22"/>
  <c r="CK114" i="22"/>
  <c r="CM98" i="22"/>
  <c r="CK98" i="22"/>
  <c r="CM85" i="22"/>
  <c r="CK85" i="22"/>
  <c r="CM165" i="22"/>
  <c r="CK165" i="22"/>
  <c r="CM155" i="22"/>
  <c r="CK155" i="22"/>
  <c r="CM143" i="22"/>
  <c r="CK143" i="22"/>
  <c r="CM132" i="22"/>
  <c r="CK132" i="22"/>
  <c r="CM122" i="22"/>
  <c r="CK122" i="22"/>
  <c r="CM109" i="22"/>
  <c r="CK109" i="22"/>
  <c r="CM96" i="22"/>
  <c r="CK96" i="22"/>
  <c r="CM164" i="22"/>
  <c r="CK164" i="22"/>
  <c r="CM153" i="22"/>
  <c r="CK153" i="22"/>
  <c r="CM142" i="22"/>
  <c r="CK142" i="22"/>
  <c r="CM131" i="22"/>
  <c r="CK131" i="22"/>
  <c r="CM120" i="22"/>
  <c r="CK120" i="22"/>
  <c r="CM105" i="22"/>
  <c r="CK105" i="22"/>
  <c r="CM95" i="22"/>
  <c r="CK95" i="22"/>
  <c r="CM170" i="22"/>
  <c r="CK170" i="22"/>
  <c r="CM162" i="22"/>
  <c r="CK162" i="22"/>
  <c r="CM154" i="22"/>
  <c r="CK154" i="22"/>
  <c r="CM146" i="22"/>
  <c r="CK146" i="22"/>
  <c r="CM138" i="22"/>
  <c r="CK138" i="22"/>
  <c r="CM129" i="22"/>
  <c r="CK129" i="22"/>
  <c r="CM121" i="22"/>
  <c r="CK121" i="22"/>
  <c r="CM113" i="22"/>
  <c r="CK113" i="22"/>
  <c r="CM101" i="22"/>
  <c r="CK101" i="22"/>
  <c r="CM93" i="22"/>
  <c r="CK93" i="22"/>
  <c r="CM75" i="22"/>
  <c r="CK75" i="22"/>
  <c r="CM168" i="22"/>
  <c r="CK168" i="22"/>
  <c r="CM160" i="22"/>
  <c r="CK160" i="22"/>
  <c r="CM152" i="22"/>
  <c r="CK152" i="22"/>
  <c r="CM144" i="22"/>
  <c r="CK144" i="22"/>
  <c r="CM136" i="22"/>
  <c r="CK136" i="22"/>
  <c r="CM127" i="22"/>
  <c r="CK127" i="22"/>
  <c r="CM119" i="22"/>
  <c r="CK119" i="22"/>
  <c r="CM111" i="22"/>
  <c r="CK111" i="22"/>
  <c r="CM99" i="22"/>
  <c r="CK99" i="22"/>
  <c r="CM91" i="22"/>
  <c r="CK91" i="22"/>
  <c r="CM10" i="22"/>
  <c r="CI68" i="22"/>
  <c r="CM82" i="22"/>
  <c r="CI175" i="22"/>
  <c r="CM60" i="22"/>
  <c r="CK60" i="22"/>
  <c r="CM72" i="22"/>
  <c r="CI78" i="22"/>
  <c r="CK72" i="22"/>
  <c r="CM65" i="22"/>
  <c r="CK65" i="22"/>
  <c r="CM52" i="22"/>
  <c r="CK52" i="22"/>
  <c r="CM51" i="22"/>
  <c r="CK51" i="22"/>
  <c r="CM50" i="22"/>
  <c r="CK50" i="22"/>
  <c r="CM49" i="22"/>
  <c r="CK49" i="22"/>
  <c r="CM48" i="22"/>
  <c r="CK48" i="22"/>
  <c r="CM47" i="22"/>
  <c r="CK47" i="22"/>
  <c r="CM46" i="22"/>
  <c r="CK46" i="22"/>
  <c r="CM45" i="22"/>
  <c r="CK45" i="22"/>
  <c r="CM44" i="22"/>
  <c r="CK44" i="22"/>
  <c r="CM43" i="22"/>
  <c r="CK43" i="22"/>
  <c r="CM42" i="22"/>
  <c r="CK42" i="22"/>
  <c r="CM41" i="22"/>
  <c r="CK41" i="22"/>
  <c r="CM40" i="22"/>
  <c r="CK40" i="22"/>
  <c r="CM39" i="22"/>
  <c r="CK39" i="22"/>
  <c r="CM38" i="22"/>
  <c r="CK38" i="22"/>
  <c r="CM37" i="22"/>
  <c r="CK37" i="22"/>
  <c r="CM36" i="22"/>
  <c r="CK36" i="22"/>
  <c r="CM33" i="22"/>
  <c r="CK33" i="22"/>
  <c r="CM32" i="22"/>
  <c r="CK32" i="22"/>
  <c r="CM31" i="22"/>
  <c r="CK31" i="22"/>
  <c r="CM28" i="22"/>
  <c r="CK28" i="22"/>
  <c r="CM27" i="22"/>
  <c r="CK27" i="22"/>
  <c r="CM26" i="22"/>
  <c r="CK26" i="22"/>
  <c r="CM25" i="22"/>
  <c r="CK25" i="22"/>
  <c r="CM24" i="22"/>
  <c r="CK24" i="22"/>
  <c r="CM23" i="22"/>
  <c r="CK23" i="22"/>
  <c r="CM22" i="22"/>
  <c r="CK22" i="22"/>
  <c r="CM21" i="22"/>
  <c r="CK21" i="22"/>
  <c r="CM20" i="22"/>
  <c r="CK20" i="22"/>
  <c r="CM19" i="22"/>
  <c r="CK19" i="22"/>
  <c r="CM18" i="22"/>
  <c r="CK18" i="22"/>
  <c r="CM17" i="22"/>
  <c r="CK17" i="22"/>
  <c r="CM16" i="22"/>
  <c r="CK16" i="22"/>
  <c r="CM15" i="22"/>
  <c r="CK15" i="22"/>
  <c r="CM14" i="22"/>
  <c r="CK14" i="22"/>
  <c r="CM174" i="22"/>
  <c r="CK174" i="22"/>
  <c r="CM173" i="22"/>
  <c r="CK173" i="22"/>
  <c r="CM133" i="22"/>
  <c r="CK133" i="22"/>
  <c r="CM110" i="22"/>
  <c r="CK110" i="22"/>
  <c r="CM108" i="22"/>
  <c r="CK108" i="22"/>
  <c r="CM107" i="22"/>
  <c r="CK107" i="22"/>
  <c r="CM106" i="22"/>
  <c r="CK106" i="22"/>
  <c r="CM90" i="22"/>
  <c r="CK90" i="22"/>
  <c r="CM88" i="22"/>
  <c r="CK88" i="22"/>
  <c r="CM86" i="22"/>
  <c r="CK86" i="22"/>
  <c r="CM73" i="22"/>
  <c r="CK73" i="22"/>
  <c r="CM74" i="22"/>
  <c r="CK74" i="22"/>
  <c r="CM64" i="22"/>
  <c r="CK64" i="22"/>
  <c r="CM63" i="22"/>
  <c r="CK63" i="22"/>
  <c r="CM61" i="22"/>
  <c r="CK61" i="22"/>
  <c r="CM53" i="22"/>
  <c r="CK53" i="22"/>
  <c r="CM54" i="22"/>
  <c r="CK54" i="22"/>
  <c r="CM55" i="22"/>
  <c r="CK55" i="22"/>
  <c r="CM56" i="22"/>
  <c r="CK56" i="22"/>
  <c r="CM57" i="22"/>
  <c r="CK57" i="22"/>
  <c r="CM83" i="22"/>
  <c r="CK83" i="22"/>
  <c r="CM89" i="22"/>
  <c r="CK89" i="22"/>
  <c r="CM92" i="22"/>
  <c r="CK92" i="22"/>
  <c r="CM94" i="22"/>
  <c r="CK94" i="22"/>
  <c r="CM97" i="22"/>
  <c r="CK97" i="22"/>
  <c r="CM102" i="22"/>
  <c r="CK102" i="22"/>
  <c r="CM103" i="22"/>
  <c r="CK103" i="22"/>
  <c r="CM104" i="22"/>
  <c r="CK104" i="22"/>
  <c r="CM112" i="22"/>
  <c r="CK112" i="22"/>
  <c r="CM116" i="22"/>
  <c r="CK116" i="22"/>
  <c r="CM117" i="22"/>
  <c r="CK117" i="22"/>
  <c r="CM118" i="22"/>
  <c r="CK118" i="22"/>
  <c r="CM123" i="22"/>
  <c r="CK123" i="22"/>
  <c r="CM126" i="22"/>
  <c r="CK126" i="22"/>
  <c r="CM128" i="22"/>
  <c r="CK128" i="22"/>
  <c r="CM130" i="22"/>
  <c r="CK130" i="22"/>
  <c r="CM134" i="22"/>
  <c r="CK134" i="22"/>
  <c r="CM139" i="22"/>
  <c r="CK139" i="22"/>
  <c r="CM140" i="22"/>
  <c r="CK140" i="22"/>
  <c r="CM141" i="22"/>
  <c r="CK141" i="22"/>
  <c r="CM145" i="22"/>
  <c r="CK145" i="22"/>
  <c r="CM149" i="22"/>
  <c r="CK149" i="22"/>
  <c r="CM150" i="22"/>
  <c r="CK150" i="22"/>
  <c r="CM151" i="22"/>
  <c r="CK151" i="22"/>
  <c r="CM156" i="22"/>
  <c r="CK156" i="22"/>
  <c r="CM159" i="22"/>
  <c r="CK159" i="22"/>
  <c r="CM161" i="22"/>
  <c r="CK161" i="22"/>
  <c r="CM163" i="22"/>
  <c r="CK163" i="22"/>
  <c r="CM166" i="22"/>
  <c r="CK166" i="22"/>
  <c r="CM171" i="22"/>
  <c r="CK171" i="22"/>
  <c r="CM172" i="22"/>
  <c r="CK172" i="22"/>
  <c r="CM76" i="22"/>
  <c r="CK76" i="22"/>
  <c r="CK199" i="22"/>
  <c r="CM199" i="22"/>
  <c r="CK200" i="22"/>
  <c r="CM200" i="22"/>
  <c r="CK201" i="22"/>
  <c r="CM201" i="22"/>
  <c r="CK202" i="22"/>
  <c r="CM202" i="22"/>
  <c r="CK203" i="22"/>
  <c r="CM203" i="22"/>
  <c r="CK204" i="22"/>
  <c r="CM204" i="22"/>
  <c r="CM197" i="22"/>
  <c r="CK197" i="22"/>
  <c r="CM198" i="22"/>
  <c r="CK198" i="22"/>
  <c r="KN196" i="22"/>
  <c r="KO205" i="22"/>
  <c r="CK196" i="22"/>
  <c r="CK205" i="22"/>
  <c r="CI205" i="22"/>
  <c r="CM196" i="22"/>
  <c r="CG205" i="22"/>
  <c r="FS12" i="36"/>
  <c r="FP12" i="36"/>
  <c r="CC207" i="22"/>
  <c r="CC212" i="22"/>
  <c r="KM35" i="36"/>
  <c r="KN38" i="36"/>
  <c r="CI182" i="22"/>
  <c r="CG182" i="22"/>
  <c r="FW14" i="36"/>
  <c r="FT14" i="36"/>
  <c r="FS13" i="36"/>
  <c r="FP13" i="36"/>
  <c r="FS11" i="36"/>
  <c r="FP11" i="36"/>
  <c r="GI60" i="36"/>
  <c r="GF60" i="36"/>
  <c r="FX61" i="36"/>
  <c r="GA61" i="36"/>
  <c r="GB62" i="36"/>
  <c r="GE62" i="36"/>
  <c r="GI52" i="36"/>
  <c r="GF52" i="36"/>
  <c r="FX53" i="36"/>
  <c r="GA53" i="36"/>
  <c r="GE45" i="36"/>
  <c r="GB45" i="36"/>
  <c r="GB47" i="36"/>
  <c r="GM44" i="36"/>
  <c r="GJ44" i="36"/>
  <c r="GI43" i="36"/>
  <c r="GF43" i="36"/>
  <c r="GN75" i="36"/>
  <c r="GQ75" i="36"/>
  <c r="FX73" i="36"/>
  <c r="GA73" i="36"/>
  <c r="HH72" i="36"/>
  <c r="HK72" i="36"/>
  <c r="GJ74" i="36"/>
  <c r="GM74" i="36"/>
  <c r="GB71" i="36"/>
  <c r="GE71" i="36"/>
  <c r="FT69" i="36"/>
  <c r="FT76" i="36"/>
  <c r="FW69" i="36"/>
  <c r="GY70" i="36"/>
  <c r="GV70" i="36"/>
  <c r="GI68" i="36"/>
  <c r="GF68" i="36"/>
  <c r="GI33" i="36"/>
  <c r="GF33" i="36"/>
  <c r="GY34" i="36"/>
  <c r="GV34" i="36"/>
  <c r="GY35" i="36"/>
  <c r="GV35" i="36"/>
  <c r="GQ36" i="36"/>
  <c r="GN36" i="36"/>
  <c r="GN26" i="36"/>
  <c r="GQ26" i="36"/>
  <c r="GI22" i="36"/>
  <c r="GF22" i="36"/>
  <c r="GE24" i="36"/>
  <c r="GB24" i="36"/>
  <c r="GM23" i="36"/>
  <c r="GJ23" i="36"/>
  <c r="GB25" i="36"/>
  <c r="GE25" i="36"/>
  <c r="CR181" i="22"/>
  <c r="CO181" i="22"/>
  <c r="CY181" i="22"/>
  <c r="CV174" i="22"/>
  <c r="CK175" i="22"/>
  <c r="CF17" i="36"/>
  <c r="CI192" i="22"/>
  <c r="CG192" i="22"/>
  <c r="CE207" i="22"/>
  <c r="GB198" i="22"/>
  <c r="GB197" i="22"/>
  <c r="CO190" i="22"/>
  <c r="CO191" i="22"/>
  <c r="CR84" i="22"/>
  <c r="CO84" i="22"/>
  <c r="CR82" i="22"/>
  <c r="CO82" i="22"/>
  <c r="BZ28" i="36"/>
  <c r="CK68" i="22"/>
  <c r="CZ74" i="22"/>
  <c r="CZ76" i="22"/>
  <c r="CZ75" i="22"/>
  <c r="CZ73" i="22"/>
  <c r="CZ72" i="22"/>
  <c r="CR10" i="22"/>
  <c r="CO10" i="22"/>
  <c r="CR11" i="22"/>
  <c r="CO11" i="22"/>
  <c r="CR12" i="22"/>
  <c r="CO12" i="22"/>
  <c r="CR13" i="22"/>
  <c r="CO13" i="22"/>
  <c r="BP89" i="36"/>
  <c r="BP91" i="36"/>
  <c r="BX81" i="36"/>
  <c r="BT87" i="36"/>
  <c r="BL93" i="36"/>
  <c r="CH17" i="36"/>
  <c r="BZ38" i="36"/>
  <c r="CB38" i="36"/>
  <c r="CH27" i="36"/>
  <c r="CF27" i="36"/>
  <c r="CB28" i="36"/>
  <c r="FX80" i="36"/>
  <c r="FL63" i="36"/>
  <c r="FL55" i="36"/>
  <c r="GV16" i="36"/>
  <c r="GV15" i="36"/>
  <c r="KV26" i="36"/>
  <c r="GZ65" i="36"/>
  <c r="GR57" i="36"/>
  <c r="GV54" i="36"/>
  <c r="GZ49" i="36"/>
  <c r="GV40" i="36"/>
  <c r="GR46" i="36"/>
  <c r="GR30" i="36"/>
  <c r="GN37" i="36"/>
  <c r="HD19" i="36"/>
  <c r="GZ8" i="36"/>
  <c r="CP85" i="36"/>
  <c r="CP86" i="36"/>
  <c r="CL87" i="36"/>
  <c r="CL47" i="36"/>
  <c r="CL76" i="36"/>
  <c r="CL63" i="36"/>
  <c r="CL55" i="36"/>
  <c r="CQ37" i="36"/>
  <c r="CP83" i="36"/>
  <c r="CT84" i="36"/>
  <c r="CQ46" i="36"/>
  <c r="CX46" i="36"/>
  <c r="CX37" i="36"/>
  <c r="CP54" i="36"/>
  <c r="BY211" i="22"/>
  <c r="CC209" i="22"/>
  <c r="CT50" i="35"/>
  <c r="CR50" i="35"/>
  <c r="CT49" i="35"/>
  <c r="CR49" i="35"/>
  <c r="CT48" i="35"/>
  <c r="CR48" i="35"/>
  <c r="CP51" i="35"/>
  <c r="CT47" i="35"/>
  <c r="CR47" i="35"/>
  <c r="CR51" i="35"/>
  <c r="CT32" i="35"/>
  <c r="CR32" i="35"/>
  <c r="CT31" i="35"/>
  <c r="CR31" i="35"/>
  <c r="CT30" i="35"/>
  <c r="CR30" i="35"/>
  <c r="CP33" i="35"/>
  <c r="CT29" i="35"/>
  <c r="CR29" i="35"/>
  <c r="CR33" i="35"/>
  <c r="CT23" i="35"/>
  <c r="CR23" i="35"/>
  <c r="CT22" i="35"/>
  <c r="CR22" i="35"/>
  <c r="CT21" i="35"/>
  <c r="CR21" i="35"/>
  <c r="CP24" i="35"/>
  <c r="CT20" i="35"/>
  <c r="CR20" i="35"/>
  <c r="CR24" i="35"/>
  <c r="CX14" i="35"/>
  <c r="CV14" i="35"/>
  <c r="CX13" i="35"/>
  <c r="CV13" i="35"/>
  <c r="CX12" i="35"/>
  <c r="CV12" i="35"/>
  <c r="CX11" i="35"/>
  <c r="CV11" i="35"/>
  <c r="CT15" i="35"/>
  <c r="CX10" i="35"/>
  <c r="CV10" i="35"/>
  <c r="CV15" i="35"/>
  <c r="CT41" i="35"/>
  <c r="CR41" i="35"/>
  <c r="CT40" i="35"/>
  <c r="CR40" i="35"/>
  <c r="CT39" i="35"/>
  <c r="CR39" i="35"/>
  <c r="CF58" i="35"/>
  <c r="CN42" i="35"/>
  <c r="CP42" i="35"/>
  <c r="CP54" i="35"/>
  <c r="CT38" i="35"/>
  <c r="CR38" i="35"/>
  <c r="CR42" i="35"/>
  <c r="CJ58" i="35"/>
  <c r="DD46" i="35"/>
  <c r="DJ46" i="35"/>
  <c r="DH46" i="35"/>
  <c r="DD37" i="35"/>
  <c r="DJ37" i="35"/>
  <c r="DH37" i="35"/>
  <c r="DD28" i="35"/>
  <c r="DJ28" i="35"/>
  <c r="DH28" i="35"/>
  <c r="DD19" i="35"/>
  <c r="DJ19" i="35"/>
  <c r="DH19" i="35"/>
  <c r="CK179" i="22"/>
  <c r="CM179" i="22"/>
  <c r="CK180" i="22"/>
  <c r="CM180" i="22"/>
  <c r="CK189" i="22"/>
  <c r="CS187" i="22"/>
  <c r="CS188" i="22"/>
  <c r="CS186" i="22"/>
  <c r="E10" i="2"/>
  <c r="K10" i="2"/>
  <c r="L32" i="2"/>
  <c r="FW179" i="46"/>
  <c r="FU179" i="46"/>
  <c r="FU182" i="46"/>
  <c r="FS182" i="46"/>
  <c r="GB1" i="46"/>
  <c r="FW180" i="46"/>
  <c r="FY180" i="46"/>
  <c r="FW187" i="46"/>
  <c r="FW201" i="46"/>
  <c r="C23" i="1"/>
  <c r="C21" i="48"/>
  <c r="FS94" i="46"/>
  <c r="FQ94" i="46"/>
  <c r="FS160" i="46"/>
  <c r="FQ160" i="46"/>
  <c r="FS45" i="46"/>
  <c r="FQ45" i="46"/>
  <c r="FS95" i="46"/>
  <c r="FQ95" i="46"/>
  <c r="FS43" i="46"/>
  <c r="FQ43" i="46"/>
  <c r="FS106" i="46"/>
  <c r="FQ106" i="46"/>
  <c r="FS100" i="46"/>
  <c r="FQ100" i="46"/>
  <c r="FS76" i="46"/>
  <c r="FQ76" i="46"/>
  <c r="FQ201" i="46"/>
  <c r="FS103" i="46"/>
  <c r="FQ103" i="46"/>
  <c r="FS40" i="46"/>
  <c r="FQ40" i="46"/>
  <c r="FS137" i="46"/>
  <c r="FQ137" i="46"/>
  <c r="FS150" i="46"/>
  <c r="FQ150" i="46"/>
  <c r="FS166" i="46"/>
  <c r="FQ166" i="46"/>
  <c r="FW132" i="46"/>
  <c r="FU132" i="46"/>
  <c r="FS139" i="46"/>
  <c r="FQ139" i="46"/>
  <c r="FS112" i="46"/>
  <c r="FQ112" i="46"/>
  <c r="FS115" i="46"/>
  <c r="FQ115" i="46"/>
  <c r="FS22" i="46"/>
  <c r="FQ22" i="46"/>
  <c r="FS164" i="46"/>
  <c r="FQ164" i="46"/>
  <c r="FS12" i="46"/>
  <c r="FQ12" i="46"/>
  <c r="FM192" i="46"/>
  <c r="FS202" i="46"/>
  <c r="FQ202" i="46"/>
  <c r="FS64" i="46"/>
  <c r="FQ64" i="46"/>
  <c r="FS162" i="46"/>
  <c r="FQ162" i="46"/>
  <c r="FS57" i="46"/>
  <c r="FQ57" i="46"/>
  <c r="FS11" i="46"/>
  <c r="FQ11" i="46"/>
  <c r="FS113" i="46"/>
  <c r="FQ113" i="46"/>
  <c r="FS142" i="46"/>
  <c r="FQ142" i="46"/>
  <c r="FS138" i="46"/>
  <c r="FQ138" i="46"/>
  <c r="FS101" i="46"/>
  <c r="FQ101" i="46"/>
  <c r="FS197" i="46"/>
  <c r="FQ197" i="46"/>
  <c r="FS147" i="46"/>
  <c r="FQ147" i="46"/>
  <c r="FS170" i="46"/>
  <c r="FQ170" i="46"/>
  <c r="FO78" i="46"/>
  <c r="FS72" i="46"/>
  <c r="FQ72" i="46"/>
  <c r="FS163" i="46"/>
  <c r="FQ163" i="46"/>
  <c r="FS39" i="46"/>
  <c r="FQ39" i="46"/>
  <c r="FS74" i="46"/>
  <c r="FQ74" i="46"/>
  <c r="FS87" i="46"/>
  <c r="FQ87" i="46"/>
  <c r="FS90" i="46"/>
  <c r="FQ90" i="46"/>
  <c r="FS199" i="46"/>
  <c r="FQ199" i="46"/>
  <c r="FS173" i="46"/>
  <c r="FQ173" i="46"/>
  <c r="FS203" i="46"/>
  <c r="FQ203" i="46"/>
  <c r="FS97" i="46"/>
  <c r="FQ97" i="46"/>
  <c r="FS154" i="46"/>
  <c r="FQ154" i="46"/>
  <c r="FS188" i="46"/>
  <c r="FQ188" i="46"/>
  <c r="FS108" i="46"/>
  <c r="FQ108" i="46"/>
  <c r="FS65" i="46"/>
  <c r="FQ65" i="46"/>
  <c r="FS110" i="46"/>
  <c r="FQ110" i="46"/>
  <c r="FS33" i="46"/>
  <c r="FQ33" i="46"/>
  <c r="FS191" i="46"/>
  <c r="FQ191" i="46"/>
  <c r="FS20" i="46"/>
  <c r="FQ20" i="46"/>
  <c r="FS73" i="46"/>
  <c r="FQ73" i="46"/>
  <c r="FS149" i="46"/>
  <c r="FQ149" i="46"/>
  <c r="FS49" i="46"/>
  <c r="FQ49" i="46"/>
  <c r="FO68" i="46"/>
  <c r="FS10" i="46"/>
  <c r="FQ10" i="46"/>
  <c r="FS99" i="46"/>
  <c r="FQ99" i="46"/>
  <c r="FS86" i="46"/>
  <c r="FQ86" i="46"/>
  <c r="FS133" i="46"/>
  <c r="FQ133" i="46"/>
  <c r="FS28" i="46"/>
  <c r="FQ28" i="46"/>
  <c r="FS42" i="46"/>
  <c r="FQ42" i="46"/>
  <c r="FS167" i="46"/>
  <c r="FQ167" i="46"/>
  <c r="FS116" i="46"/>
  <c r="FQ116" i="46"/>
  <c r="FS23" i="46"/>
  <c r="FQ23" i="46"/>
  <c r="FS56" i="46"/>
  <c r="FQ56" i="46"/>
  <c r="FS121" i="46"/>
  <c r="FQ121" i="46"/>
  <c r="FS27" i="46"/>
  <c r="FQ27" i="46"/>
  <c r="FS119" i="46"/>
  <c r="FQ119" i="46"/>
  <c r="FE211" i="46"/>
  <c r="FS134" i="46"/>
  <c r="FQ134" i="46"/>
  <c r="FS111" i="46"/>
  <c r="FQ111" i="46"/>
  <c r="FS172" i="46"/>
  <c r="FQ172" i="46"/>
  <c r="FS24" i="46"/>
  <c r="FQ24" i="46"/>
  <c r="FS140" i="46"/>
  <c r="FQ140" i="46"/>
  <c r="FS159" i="46"/>
  <c r="FQ159" i="46"/>
  <c r="FI207" i="46"/>
  <c r="FI209" i="46"/>
  <c r="FS129" i="46"/>
  <c r="FQ129" i="46"/>
  <c r="FS130" i="46"/>
  <c r="FQ130" i="46"/>
  <c r="FS32" i="46"/>
  <c r="FQ32" i="46"/>
  <c r="FW85" i="46"/>
  <c r="FU85" i="46"/>
  <c r="FO192" i="46"/>
  <c r="FS186" i="46"/>
  <c r="FQ186" i="46"/>
  <c r="FS19" i="46"/>
  <c r="FQ19" i="46"/>
  <c r="FS151" i="46"/>
  <c r="FQ151" i="46"/>
  <c r="FS88" i="46"/>
  <c r="FQ88" i="46"/>
  <c r="FS144" i="46"/>
  <c r="FQ144" i="46"/>
  <c r="FS51" i="46"/>
  <c r="FQ51" i="46"/>
  <c r="FM205" i="46"/>
  <c r="FS143" i="46"/>
  <c r="FQ143" i="46"/>
  <c r="FS155" i="46"/>
  <c r="FQ155" i="46"/>
  <c r="FS157" i="46"/>
  <c r="FQ157" i="46"/>
  <c r="FS98" i="46"/>
  <c r="FQ98" i="46"/>
  <c r="FS158" i="46"/>
  <c r="FQ158" i="46"/>
  <c r="FS17" i="46"/>
  <c r="FQ17" i="46"/>
  <c r="FS127" i="46"/>
  <c r="FQ127" i="46"/>
  <c r="FS145" i="46"/>
  <c r="FQ145" i="46"/>
  <c r="FS124" i="46"/>
  <c r="FQ124" i="46"/>
  <c r="FS198" i="46"/>
  <c r="FQ198" i="46"/>
  <c r="FS153" i="46"/>
  <c r="FQ153" i="46"/>
  <c r="FS48" i="46"/>
  <c r="FQ48" i="46"/>
  <c r="FS148" i="46"/>
  <c r="FQ148" i="46"/>
  <c r="FS84" i="46"/>
  <c r="FQ84" i="46"/>
  <c r="FS169" i="46"/>
  <c r="FQ169" i="46"/>
  <c r="FS136" i="46"/>
  <c r="FQ136" i="46"/>
  <c r="FM175" i="46"/>
  <c r="FS120" i="46"/>
  <c r="FQ120" i="46"/>
  <c r="FS47" i="46"/>
  <c r="FQ47" i="46"/>
  <c r="FS171" i="46"/>
  <c r="FQ171" i="46"/>
  <c r="FS46" i="46"/>
  <c r="FQ46" i="46"/>
  <c r="GE181" i="46"/>
  <c r="GC181" i="46"/>
  <c r="FS75" i="46"/>
  <c r="FQ75" i="46"/>
  <c r="FS13" i="46"/>
  <c r="FQ13" i="46"/>
  <c r="FS168" i="46"/>
  <c r="FQ168" i="46"/>
  <c r="FS91" i="46"/>
  <c r="FQ91" i="46"/>
  <c r="FS174" i="46"/>
  <c r="FQ174" i="46"/>
  <c r="FK207" i="46"/>
  <c r="FS62" i="46"/>
  <c r="FQ62" i="46"/>
  <c r="FS16" i="46"/>
  <c r="FQ16" i="46"/>
  <c r="FS114" i="46"/>
  <c r="FQ114" i="46"/>
  <c r="FS93" i="46"/>
  <c r="FQ93" i="46"/>
  <c r="FS122" i="46"/>
  <c r="FQ122" i="46"/>
  <c r="FS41" i="46"/>
  <c r="FQ41" i="46"/>
  <c r="FQ187" i="46"/>
  <c r="FS37" i="46"/>
  <c r="FQ37" i="46"/>
  <c r="FS21" i="46"/>
  <c r="FQ21" i="46"/>
  <c r="FW83" i="46"/>
  <c r="FU83" i="46"/>
  <c r="FS118" i="46"/>
  <c r="FQ118" i="46"/>
  <c r="FS117" i="46"/>
  <c r="FQ117" i="46"/>
  <c r="FS152" i="46"/>
  <c r="FQ152" i="46"/>
  <c r="FS15" i="46"/>
  <c r="FQ15" i="46"/>
  <c r="FS18" i="46"/>
  <c r="FQ18" i="46"/>
  <c r="FS123" i="46"/>
  <c r="FQ123" i="46"/>
  <c r="FW89" i="46"/>
  <c r="FU89" i="46"/>
  <c r="FS200" i="46"/>
  <c r="FQ200" i="46"/>
  <c r="FS189" i="46"/>
  <c r="FQ189" i="46"/>
  <c r="FS92" i="46"/>
  <c r="FQ92" i="46"/>
  <c r="FS60" i="46"/>
  <c r="FQ60" i="46"/>
  <c r="FS190" i="46"/>
  <c r="FQ190" i="46"/>
  <c r="FS146" i="46"/>
  <c r="FQ146" i="46"/>
  <c r="FS165" i="46"/>
  <c r="FQ165" i="46"/>
  <c r="FS53" i="46"/>
  <c r="FQ53" i="46"/>
  <c r="FS131" i="46"/>
  <c r="FQ131" i="46"/>
  <c r="FO205" i="46"/>
  <c r="FS196" i="46"/>
  <c r="FQ196" i="46"/>
  <c r="FS50" i="46"/>
  <c r="FQ50" i="46"/>
  <c r="FS26" i="46"/>
  <c r="FQ26" i="46"/>
  <c r="FS126" i="46"/>
  <c r="FQ126" i="46"/>
  <c r="FS36" i="46"/>
  <c r="FQ36" i="46"/>
  <c r="FS128" i="46"/>
  <c r="FQ128" i="46"/>
  <c r="FS61" i="46"/>
  <c r="FQ61" i="46"/>
  <c r="FS25" i="46"/>
  <c r="FQ25" i="46"/>
  <c r="FS55" i="46"/>
  <c r="FQ55" i="46"/>
  <c r="FM78" i="46"/>
  <c r="FS96" i="46"/>
  <c r="FQ96" i="46"/>
  <c r="FS38" i="46"/>
  <c r="FQ38" i="46"/>
  <c r="FS141" i="46"/>
  <c r="FQ141" i="46"/>
  <c r="FS54" i="46"/>
  <c r="FQ54" i="46"/>
  <c r="FS104" i="46"/>
  <c r="FQ104" i="46"/>
  <c r="FS14" i="46"/>
  <c r="FQ14" i="46"/>
  <c r="FS63" i="46"/>
  <c r="FQ63" i="46"/>
  <c r="FS31" i="46"/>
  <c r="FQ31" i="46"/>
  <c r="FS102" i="46"/>
  <c r="FQ102" i="46"/>
  <c r="FO175" i="46"/>
  <c r="FS82" i="46"/>
  <c r="FQ82" i="46"/>
  <c r="FW109" i="46"/>
  <c r="FU109" i="46"/>
  <c r="FS135" i="46"/>
  <c r="FQ135" i="46"/>
  <c r="FW105" i="46"/>
  <c r="FU105" i="46"/>
  <c r="FS107" i="46"/>
  <c r="FQ107" i="46"/>
  <c r="FS156" i="46"/>
  <c r="FQ156" i="46"/>
  <c r="FS44" i="46"/>
  <c r="FQ44" i="46"/>
  <c r="FS125" i="46"/>
  <c r="FQ125" i="46"/>
  <c r="FS52" i="46"/>
  <c r="FQ52" i="46"/>
  <c r="FS161" i="46"/>
  <c r="FQ161" i="46"/>
  <c r="FM68" i="46"/>
  <c r="FS204" i="46"/>
  <c r="FQ204" i="46"/>
  <c r="CO196" i="22"/>
  <c r="CQ196" i="22"/>
  <c r="CM205" i="22"/>
  <c r="CQ198" i="22"/>
  <c r="CO198" i="22"/>
  <c r="CQ197" i="22"/>
  <c r="CO197" i="22"/>
  <c r="CO204" i="22"/>
  <c r="CQ204" i="22"/>
  <c r="CO203" i="22"/>
  <c r="CQ203" i="22"/>
  <c r="CO202" i="22"/>
  <c r="CQ202" i="22"/>
  <c r="CO201" i="22"/>
  <c r="CQ201" i="22"/>
  <c r="CO200" i="22"/>
  <c r="CQ200" i="22"/>
  <c r="CO199" i="22"/>
  <c r="CQ199" i="22"/>
  <c r="CQ76" i="22"/>
  <c r="CO76" i="22"/>
  <c r="CQ172" i="22"/>
  <c r="CO172" i="22"/>
  <c r="CQ171" i="22"/>
  <c r="CO171" i="22"/>
  <c r="CQ166" i="22"/>
  <c r="CO166" i="22"/>
  <c r="CQ163" i="22"/>
  <c r="CO163" i="22"/>
  <c r="CQ161" i="22"/>
  <c r="CO161" i="22"/>
  <c r="CQ159" i="22"/>
  <c r="CO159" i="22"/>
  <c r="CQ156" i="22"/>
  <c r="CO156" i="22"/>
  <c r="CQ151" i="22"/>
  <c r="CO151" i="22"/>
  <c r="CQ150" i="22"/>
  <c r="CO150" i="22"/>
  <c r="CQ149" i="22"/>
  <c r="CO149" i="22"/>
  <c r="CQ145" i="22"/>
  <c r="CO145" i="22"/>
  <c r="CQ141" i="22"/>
  <c r="CO141" i="22"/>
  <c r="CQ140" i="22"/>
  <c r="CO140" i="22"/>
  <c r="CQ139" i="22"/>
  <c r="CO139" i="22"/>
  <c r="CQ134" i="22"/>
  <c r="CO134" i="22"/>
  <c r="CQ130" i="22"/>
  <c r="CO130" i="22"/>
  <c r="CQ128" i="22"/>
  <c r="CO128" i="22"/>
  <c r="CQ126" i="22"/>
  <c r="CO126" i="22"/>
  <c r="CQ123" i="22"/>
  <c r="CO123" i="22"/>
  <c r="CQ118" i="22"/>
  <c r="CO118" i="22"/>
  <c r="CQ117" i="22"/>
  <c r="CO117" i="22"/>
  <c r="CQ116" i="22"/>
  <c r="CO116" i="22"/>
  <c r="CQ112" i="22"/>
  <c r="CO112" i="22"/>
  <c r="CQ104" i="22"/>
  <c r="CO104" i="22"/>
  <c r="CQ103" i="22"/>
  <c r="CO103" i="22"/>
  <c r="CQ102" i="22"/>
  <c r="CO102" i="22"/>
  <c r="CQ97" i="22"/>
  <c r="CO97" i="22"/>
  <c r="CQ94" i="22"/>
  <c r="CO94" i="22"/>
  <c r="CQ92" i="22"/>
  <c r="CO92" i="22"/>
  <c r="CQ89" i="22"/>
  <c r="CO89" i="22"/>
  <c r="CQ83" i="22"/>
  <c r="CO83" i="22"/>
  <c r="CQ57" i="22"/>
  <c r="CO57" i="22"/>
  <c r="CQ56" i="22"/>
  <c r="CO56" i="22"/>
  <c r="CQ55" i="22"/>
  <c r="CO55" i="22"/>
  <c r="CQ54" i="22"/>
  <c r="CO54" i="22"/>
  <c r="CQ53" i="22"/>
  <c r="CO53" i="22"/>
  <c r="CQ61" i="22"/>
  <c r="CO61" i="22"/>
  <c r="CQ63" i="22"/>
  <c r="CO63" i="22"/>
  <c r="CQ64" i="22"/>
  <c r="CO64" i="22"/>
  <c r="CQ74" i="22"/>
  <c r="CO74" i="22"/>
  <c r="CQ73" i="22"/>
  <c r="CO73" i="22"/>
  <c r="CQ86" i="22"/>
  <c r="CO86" i="22"/>
  <c r="CQ88" i="22"/>
  <c r="CO88" i="22"/>
  <c r="CQ90" i="22"/>
  <c r="CO90" i="22"/>
  <c r="CQ106" i="22"/>
  <c r="CO106" i="22"/>
  <c r="CQ107" i="22"/>
  <c r="CO107" i="22"/>
  <c r="CQ108" i="22"/>
  <c r="CO108" i="22"/>
  <c r="CQ110" i="22"/>
  <c r="CO110" i="22"/>
  <c r="CQ133" i="22"/>
  <c r="CO133" i="22"/>
  <c r="CQ173" i="22"/>
  <c r="CO173" i="22"/>
  <c r="CQ174" i="22"/>
  <c r="CO174" i="22"/>
  <c r="CQ14" i="22"/>
  <c r="CO14" i="22"/>
  <c r="CQ15" i="22"/>
  <c r="CO15" i="22"/>
  <c r="CQ16" i="22"/>
  <c r="CO16" i="22"/>
  <c r="CQ17" i="22"/>
  <c r="CO17" i="22"/>
  <c r="CQ18" i="22"/>
  <c r="CO18" i="22"/>
  <c r="CQ19" i="22"/>
  <c r="CO19" i="22"/>
  <c r="CQ20" i="22"/>
  <c r="CO20" i="22"/>
  <c r="CQ21" i="22"/>
  <c r="CO21" i="22"/>
  <c r="CQ22" i="22"/>
  <c r="CO22" i="22"/>
  <c r="CQ23" i="22"/>
  <c r="CO23" i="22"/>
  <c r="CQ24" i="22"/>
  <c r="CO24" i="22"/>
  <c r="CQ25" i="22"/>
  <c r="CO25" i="22"/>
  <c r="CQ26" i="22"/>
  <c r="CO26" i="22"/>
  <c r="CQ27" i="22"/>
  <c r="CO27" i="22"/>
  <c r="CQ28" i="22"/>
  <c r="CO28" i="22"/>
  <c r="CQ31" i="22"/>
  <c r="CO31" i="22"/>
  <c r="CQ32" i="22"/>
  <c r="CO32" i="22"/>
  <c r="CQ33" i="22"/>
  <c r="CO33" i="22"/>
  <c r="CQ36" i="22"/>
  <c r="CO36" i="22"/>
  <c r="CQ37" i="22"/>
  <c r="CO37" i="22"/>
  <c r="CQ38" i="22"/>
  <c r="CO38" i="22"/>
  <c r="CQ39" i="22"/>
  <c r="CO39" i="22"/>
  <c r="CQ40" i="22"/>
  <c r="CO40" i="22"/>
  <c r="CQ41" i="22"/>
  <c r="CO41" i="22"/>
  <c r="CQ42" i="22"/>
  <c r="CO42" i="22"/>
  <c r="CQ43" i="22"/>
  <c r="CO43" i="22"/>
  <c r="CQ44" i="22"/>
  <c r="CO44" i="22"/>
  <c r="CQ45" i="22"/>
  <c r="CO45" i="22"/>
  <c r="CQ46" i="22"/>
  <c r="CO46" i="22"/>
  <c r="CQ47" i="22"/>
  <c r="CO47" i="22"/>
  <c r="CQ48" i="22"/>
  <c r="CO48" i="22"/>
  <c r="CQ49" i="22"/>
  <c r="CO49" i="22"/>
  <c r="CQ50" i="22"/>
  <c r="CO50" i="22"/>
  <c r="CQ51" i="22"/>
  <c r="CO51" i="22"/>
  <c r="CQ52" i="22"/>
  <c r="CO52" i="22"/>
  <c r="CQ65" i="22"/>
  <c r="CO65" i="22"/>
  <c r="CQ72" i="22"/>
  <c r="CM78" i="22"/>
  <c r="CO72" i="22"/>
  <c r="CQ60" i="22"/>
  <c r="CO60" i="22"/>
  <c r="CQ82" i="22"/>
  <c r="CM175" i="22"/>
  <c r="CQ10" i="22"/>
  <c r="CM68" i="22"/>
  <c r="CQ91" i="22"/>
  <c r="CO91" i="22"/>
  <c r="CQ99" i="22"/>
  <c r="CO99" i="22"/>
  <c r="CQ111" i="22"/>
  <c r="CO111" i="22"/>
  <c r="CQ119" i="22"/>
  <c r="CO119" i="22"/>
  <c r="CQ127" i="22"/>
  <c r="CO127" i="22"/>
  <c r="CQ136" i="22"/>
  <c r="CO136" i="22"/>
  <c r="CQ144" i="22"/>
  <c r="CO144" i="22"/>
  <c r="CQ152" i="22"/>
  <c r="CO152" i="22"/>
  <c r="CQ160" i="22"/>
  <c r="CO160" i="22"/>
  <c r="CQ168" i="22"/>
  <c r="CO168" i="22"/>
  <c r="CQ75" i="22"/>
  <c r="CO75" i="22"/>
  <c r="CQ93" i="22"/>
  <c r="CO93" i="22"/>
  <c r="CQ101" i="22"/>
  <c r="CO101" i="22"/>
  <c r="CQ113" i="22"/>
  <c r="CO113" i="22"/>
  <c r="CQ121" i="22"/>
  <c r="CO121" i="22"/>
  <c r="CQ129" i="22"/>
  <c r="CO129" i="22"/>
  <c r="CQ138" i="22"/>
  <c r="CO138" i="22"/>
  <c r="CQ146" i="22"/>
  <c r="CO146" i="22"/>
  <c r="CQ154" i="22"/>
  <c r="CO154" i="22"/>
  <c r="CQ162" i="22"/>
  <c r="CO162" i="22"/>
  <c r="CQ170" i="22"/>
  <c r="CO170" i="22"/>
  <c r="CQ95" i="22"/>
  <c r="CO95" i="22"/>
  <c r="CQ105" i="22"/>
  <c r="CO105" i="22"/>
  <c r="CQ120" i="22"/>
  <c r="CO120" i="22"/>
  <c r="CQ131" i="22"/>
  <c r="CO131" i="22"/>
  <c r="CQ142" i="22"/>
  <c r="CO142" i="22"/>
  <c r="CQ153" i="22"/>
  <c r="CO153" i="22"/>
  <c r="CQ164" i="22"/>
  <c r="CO164" i="22"/>
  <c r="CQ96" i="22"/>
  <c r="CO96" i="22"/>
  <c r="CQ109" i="22"/>
  <c r="CO109" i="22"/>
  <c r="CQ122" i="22"/>
  <c r="CO122" i="22"/>
  <c r="CQ132" i="22"/>
  <c r="CO132" i="22"/>
  <c r="CQ143" i="22"/>
  <c r="CO143" i="22"/>
  <c r="CQ155" i="22"/>
  <c r="CO155" i="22"/>
  <c r="CQ165" i="22"/>
  <c r="CO165" i="22"/>
  <c r="CQ85" i="22"/>
  <c r="CO85" i="22"/>
  <c r="CQ98" i="22"/>
  <c r="CO98" i="22"/>
  <c r="CQ114" i="22"/>
  <c r="CO114" i="22"/>
  <c r="CQ124" i="22"/>
  <c r="CO124" i="22"/>
  <c r="CQ135" i="22"/>
  <c r="CO135" i="22"/>
  <c r="CQ147" i="22"/>
  <c r="CO147" i="22"/>
  <c r="CQ157" i="22"/>
  <c r="CO157" i="22"/>
  <c r="CQ167" i="22"/>
  <c r="CO167" i="22"/>
  <c r="CQ87" i="22"/>
  <c r="CO87" i="22"/>
  <c r="CQ100" i="22"/>
  <c r="CO100" i="22"/>
  <c r="CQ115" i="22"/>
  <c r="CO115" i="22"/>
  <c r="CQ125" i="22"/>
  <c r="CO125" i="22"/>
  <c r="CQ137" i="22"/>
  <c r="CO137" i="22"/>
  <c r="CQ148" i="22"/>
  <c r="CO148" i="22"/>
  <c r="CQ158" i="22"/>
  <c r="CO158" i="22"/>
  <c r="CQ169" i="22"/>
  <c r="CO169" i="22"/>
  <c r="CQ62" i="22"/>
  <c r="CO62" i="22"/>
  <c r="FW12" i="36"/>
  <c r="FT12" i="36"/>
  <c r="GA14" i="36"/>
  <c r="FX14" i="36"/>
  <c r="FW13" i="36"/>
  <c r="FT13" i="36"/>
  <c r="FW11" i="36"/>
  <c r="FT11" i="36"/>
  <c r="GI62" i="36"/>
  <c r="GF62" i="36"/>
  <c r="GE61" i="36"/>
  <c r="GB61" i="36"/>
  <c r="GM60" i="36"/>
  <c r="GJ60" i="36"/>
  <c r="GE53" i="36"/>
  <c r="GB53" i="36"/>
  <c r="GM52" i="36"/>
  <c r="GJ52" i="36"/>
  <c r="GM43" i="36"/>
  <c r="GJ43" i="36"/>
  <c r="GQ44" i="36"/>
  <c r="GN44" i="36"/>
  <c r="GI45" i="36"/>
  <c r="GF45" i="36"/>
  <c r="GF47" i="36"/>
  <c r="HO72" i="36"/>
  <c r="HL72" i="36"/>
  <c r="GA69" i="36"/>
  <c r="FX69" i="36"/>
  <c r="FX76" i="36"/>
  <c r="GE73" i="36"/>
  <c r="GB73" i="36"/>
  <c r="GI71" i="36"/>
  <c r="GF71" i="36"/>
  <c r="HC70" i="36"/>
  <c r="GZ70" i="36"/>
  <c r="GU75" i="36"/>
  <c r="GR75" i="36"/>
  <c r="GQ74" i="36"/>
  <c r="GN74" i="36"/>
  <c r="GM68" i="36"/>
  <c r="GJ68" i="36"/>
  <c r="GU36" i="36"/>
  <c r="GR36" i="36"/>
  <c r="HC35" i="36"/>
  <c r="GZ35" i="36"/>
  <c r="GZ34" i="36"/>
  <c r="HC34" i="36"/>
  <c r="GM33" i="36"/>
  <c r="GJ33" i="36"/>
  <c r="GU26" i="36"/>
  <c r="GR26" i="36"/>
  <c r="GI24" i="36"/>
  <c r="GF24" i="36"/>
  <c r="GI25" i="36"/>
  <c r="GF25" i="36"/>
  <c r="GQ23" i="36"/>
  <c r="GN23" i="36"/>
  <c r="GM22" i="36"/>
  <c r="GJ22" i="36"/>
  <c r="BZ89" i="36"/>
  <c r="CO175" i="22"/>
  <c r="CM182" i="22"/>
  <c r="CK182" i="22"/>
  <c r="DC181" i="22"/>
  <c r="CV181" i="22"/>
  <c r="CS181" i="22"/>
  <c r="CZ174" i="22"/>
  <c r="CJ17" i="36"/>
  <c r="CM192" i="22"/>
  <c r="CK192" i="22"/>
  <c r="CI207" i="22"/>
  <c r="GF197" i="22"/>
  <c r="GF198" i="22"/>
  <c r="CS191" i="22"/>
  <c r="CS190" i="22"/>
  <c r="CV82" i="22"/>
  <c r="CS82" i="22"/>
  <c r="CV84" i="22"/>
  <c r="CS84" i="22"/>
  <c r="CD28" i="36"/>
  <c r="CO68" i="22"/>
  <c r="DD72" i="22"/>
  <c r="DD73" i="22"/>
  <c r="DD75" i="22"/>
  <c r="DD76" i="22"/>
  <c r="DD74" i="22"/>
  <c r="CV13" i="22"/>
  <c r="CS13" i="22"/>
  <c r="CV12" i="22"/>
  <c r="CS12" i="22"/>
  <c r="CV11" i="22"/>
  <c r="CS11" i="22"/>
  <c r="CV10" i="22"/>
  <c r="CS10" i="22"/>
  <c r="BT89" i="36"/>
  <c r="BT91" i="36"/>
  <c r="CB81" i="36"/>
  <c r="BX87" i="36"/>
  <c r="BP93" i="36"/>
  <c r="CN17" i="36"/>
  <c r="CL17" i="36"/>
  <c r="CD38" i="36"/>
  <c r="CF38" i="36"/>
  <c r="CJ27" i="36"/>
  <c r="CF28" i="36"/>
  <c r="CL27" i="36"/>
  <c r="CH28" i="36"/>
  <c r="FP63" i="36"/>
  <c r="GB80" i="36"/>
  <c r="FP55" i="36"/>
  <c r="KV52" i="36"/>
  <c r="KU52" i="36"/>
  <c r="GZ15" i="36"/>
  <c r="KV15" i="36"/>
  <c r="GR37" i="36"/>
  <c r="GZ16" i="36"/>
  <c r="KV16" i="36"/>
  <c r="GV46" i="36"/>
  <c r="HD65" i="36"/>
  <c r="GV57" i="36"/>
  <c r="GZ54" i="36"/>
  <c r="KV54" i="36"/>
  <c r="HD49" i="36"/>
  <c r="KV53" i="36"/>
  <c r="KU53" i="36"/>
  <c r="GZ40" i="36"/>
  <c r="KV43" i="36"/>
  <c r="KU43" i="36"/>
  <c r="GV30" i="36"/>
  <c r="HH19" i="36"/>
  <c r="HD8" i="36"/>
  <c r="CK78" i="22"/>
  <c r="CP87" i="36"/>
  <c r="CT85" i="36"/>
  <c r="CT86" i="36"/>
  <c r="CP47" i="36"/>
  <c r="CP76" i="36"/>
  <c r="CP63" i="36"/>
  <c r="CP55" i="36"/>
  <c r="CU37" i="36"/>
  <c r="CT83" i="36"/>
  <c r="CX84" i="36"/>
  <c r="CU46" i="36"/>
  <c r="DB46" i="36"/>
  <c r="DB37" i="36"/>
  <c r="CT54" i="36"/>
  <c r="CC211" i="22"/>
  <c r="CX50" i="35"/>
  <c r="CV50" i="35"/>
  <c r="DB50" i="35"/>
  <c r="CX49" i="35"/>
  <c r="CV49" i="35"/>
  <c r="DB49" i="35"/>
  <c r="CX48" i="35"/>
  <c r="CV48" i="35"/>
  <c r="DB48" i="35"/>
  <c r="CX47" i="35"/>
  <c r="CV47" i="35"/>
  <c r="CV51" i="35"/>
  <c r="CT51" i="35"/>
  <c r="DB47" i="35"/>
  <c r="DB51" i="35"/>
  <c r="CX32" i="35"/>
  <c r="CV32" i="35"/>
  <c r="DB32" i="35"/>
  <c r="CX31" i="35"/>
  <c r="CV31" i="35"/>
  <c r="DB31" i="35"/>
  <c r="CX30" i="35"/>
  <c r="CV30" i="35"/>
  <c r="DB30" i="35"/>
  <c r="CX29" i="35"/>
  <c r="CV29" i="35"/>
  <c r="CV33" i="35"/>
  <c r="CT33" i="35"/>
  <c r="DB29" i="35"/>
  <c r="DB33" i="35"/>
  <c r="CX23" i="35"/>
  <c r="CV23" i="35"/>
  <c r="DB23" i="35"/>
  <c r="CX22" i="35"/>
  <c r="CV22" i="35"/>
  <c r="DB22" i="35"/>
  <c r="CX21" i="35"/>
  <c r="CV21" i="35"/>
  <c r="DB21" i="35"/>
  <c r="CX20" i="35"/>
  <c r="CV20" i="35"/>
  <c r="CV24" i="35"/>
  <c r="CT24" i="35"/>
  <c r="DB20" i="35"/>
  <c r="DB24" i="35"/>
  <c r="DF14" i="35"/>
  <c r="CZ14" i="35"/>
  <c r="DD14" i="35"/>
  <c r="DB14" i="35"/>
  <c r="DF13" i="35"/>
  <c r="CZ13" i="35"/>
  <c r="DD13" i="35"/>
  <c r="DB13" i="35"/>
  <c r="DF12" i="35"/>
  <c r="CZ12" i="35"/>
  <c r="DD12" i="35"/>
  <c r="DB12" i="35"/>
  <c r="DF11" i="35"/>
  <c r="CZ11" i="35"/>
  <c r="DD11" i="35"/>
  <c r="DB11" i="35"/>
  <c r="CX15" i="35"/>
  <c r="DF10" i="35"/>
  <c r="CZ10" i="35"/>
  <c r="DB10" i="35"/>
  <c r="DB15" i="35"/>
  <c r="CR54" i="35"/>
  <c r="CR56" i="35"/>
  <c r="CX38" i="35"/>
  <c r="CV38" i="35"/>
  <c r="CT42" i="35"/>
  <c r="CT54" i="35"/>
  <c r="DB38" i="35"/>
  <c r="CN54" i="35"/>
  <c r="CN56" i="35"/>
  <c r="CX39" i="35"/>
  <c r="CV39" i="35"/>
  <c r="DB39" i="35"/>
  <c r="CX40" i="35"/>
  <c r="CV40" i="35"/>
  <c r="DB40" i="35"/>
  <c r="CX41" i="35"/>
  <c r="CV41" i="35"/>
  <c r="DB41" i="35"/>
  <c r="DN19" i="35"/>
  <c r="DL19" i="35"/>
  <c r="DN28" i="35"/>
  <c r="DL28" i="35"/>
  <c r="DN37" i="35"/>
  <c r="DL37" i="35"/>
  <c r="DN46" i="35"/>
  <c r="DL46" i="35"/>
  <c r="CO78" i="22"/>
  <c r="CO189" i="22"/>
  <c r="CO180" i="22"/>
  <c r="CQ180" i="22"/>
  <c r="CO179" i="22"/>
  <c r="CQ179" i="22"/>
  <c r="CW187" i="22"/>
  <c r="CW186" i="22"/>
  <c r="CW188" i="22"/>
  <c r="F10" i="2"/>
  <c r="L10" i="2"/>
  <c r="M32" i="2"/>
  <c r="I1" i="9"/>
  <c r="GF1" i="46"/>
  <c r="GA180" i="46"/>
  <c r="GC180" i="46"/>
  <c r="GA187" i="46"/>
  <c r="GA201" i="46"/>
  <c r="GA179" i="46"/>
  <c r="FY179" i="46"/>
  <c r="FY182" i="46"/>
  <c r="FW182" i="46"/>
  <c r="FI211" i="46"/>
  <c r="FM207" i="46"/>
  <c r="FM209" i="46"/>
  <c r="FW125" i="46"/>
  <c r="FU125" i="46"/>
  <c r="FW107" i="46"/>
  <c r="FU107" i="46"/>
  <c r="GA109" i="46"/>
  <c r="FY109" i="46"/>
  <c r="FW63" i="46"/>
  <c r="FU63" i="46"/>
  <c r="FW54" i="46"/>
  <c r="FU54" i="46"/>
  <c r="FW96" i="46"/>
  <c r="FU96" i="46"/>
  <c r="FW55" i="46"/>
  <c r="FU55" i="46"/>
  <c r="FW128" i="46"/>
  <c r="FU128" i="46"/>
  <c r="FW26" i="46"/>
  <c r="FU26" i="46"/>
  <c r="FQ205" i="46"/>
  <c r="FW53" i="46"/>
  <c r="FU53" i="46"/>
  <c r="FW190" i="46"/>
  <c r="FU190" i="46"/>
  <c r="FW189" i="46"/>
  <c r="FU189" i="46"/>
  <c r="FW123" i="46"/>
  <c r="FU123" i="46"/>
  <c r="FW152" i="46"/>
  <c r="FU152" i="46"/>
  <c r="GA83" i="46"/>
  <c r="FY83" i="46"/>
  <c r="FU187" i="46"/>
  <c r="FW93" i="46"/>
  <c r="FU93" i="46"/>
  <c r="FW62" i="46"/>
  <c r="FU62" i="46"/>
  <c r="FW174" i="46"/>
  <c r="FU174" i="46"/>
  <c r="FW13" i="46"/>
  <c r="FU13" i="46"/>
  <c r="FW46" i="46"/>
  <c r="FU46" i="46"/>
  <c r="FW47" i="46"/>
  <c r="FU47" i="46"/>
  <c r="FW84" i="46"/>
  <c r="FU84" i="46"/>
  <c r="FW153" i="46"/>
  <c r="FU153" i="46"/>
  <c r="FW145" i="46"/>
  <c r="FU145" i="46"/>
  <c r="FW158" i="46"/>
  <c r="FU158" i="46"/>
  <c r="FW155" i="46"/>
  <c r="FU155" i="46"/>
  <c r="FW88" i="46"/>
  <c r="FU88" i="46"/>
  <c r="FS192" i="46"/>
  <c r="FW186" i="46"/>
  <c r="FU186" i="46"/>
  <c r="GA85" i="46"/>
  <c r="FY85" i="46"/>
  <c r="FW129" i="46"/>
  <c r="FU129" i="46"/>
  <c r="FW140" i="46"/>
  <c r="FU140" i="46"/>
  <c r="FW111" i="46"/>
  <c r="FU111" i="46"/>
  <c r="FW121" i="46"/>
  <c r="FU121" i="46"/>
  <c r="FW116" i="46"/>
  <c r="FU116" i="46"/>
  <c r="FW28" i="46"/>
  <c r="FU28" i="46"/>
  <c r="FW99" i="46"/>
  <c r="FU99" i="46"/>
  <c r="FO207" i="46"/>
  <c r="FW73" i="46"/>
  <c r="FU73" i="46"/>
  <c r="FW110" i="46"/>
  <c r="FU110" i="46"/>
  <c r="FW188" i="46"/>
  <c r="FU188" i="46"/>
  <c r="FW203" i="46"/>
  <c r="FU203" i="46"/>
  <c r="FW90" i="46"/>
  <c r="FU90" i="46"/>
  <c r="FW39" i="46"/>
  <c r="FU39" i="46"/>
  <c r="FQ78" i="46"/>
  <c r="FW147" i="46"/>
  <c r="FU147" i="46"/>
  <c r="FW138" i="46"/>
  <c r="FU138" i="46"/>
  <c r="FW11" i="46"/>
  <c r="FU11" i="46"/>
  <c r="FW64" i="46"/>
  <c r="FU64" i="46"/>
  <c r="FW22" i="46"/>
  <c r="FU22" i="46"/>
  <c r="FW139" i="46"/>
  <c r="FU139" i="46"/>
  <c r="FW150" i="46"/>
  <c r="FU150" i="46"/>
  <c r="FU201" i="46"/>
  <c r="FW106" i="46"/>
  <c r="FU106" i="46"/>
  <c r="FW45" i="46"/>
  <c r="FU45" i="46"/>
  <c r="FW52" i="46"/>
  <c r="FU52" i="46"/>
  <c r="FW156" i="46"/>
  <c r="FU156" i="46"/>
  <c r="FW135" i="46"/>
  <c r="FU135" i="46"/>
  <c r="FQ175" i="46"/>
  <c r="FW31" i="46"/>
  <c r="FU31" i="46"/>
  <c r="FW104" i="46"/>
  <c r="FU104" i="46"/>
  <c r="FW38" i="46"/>
  <c r="FU38" i="46"/>
  <c r="FW61" i="46"/>
  <c r="FU61" i="46"/>
  <c r="FW126" i="46"/>
  <c r="FU126" i="46"/>
  <c r="FS205" i="46"/>
  <c r="FW196" i="46"/>
  <c r="FU196" i="46"/>
  <c r="FW131" i="46"/>
  <c r="FU131" i="46"/>
  <c r="FW146" i="46"/>
  <c r="FU146" i="46"/>
  <c r="FW92" i="46"/>
  <c r="FU92" i="46"/>
  <c r="GA89" i="46"/>
  <c r="FY89" i="46"/>
  <c r="FW15" i="46"/>
  <c r="FU15" i="46"/>
  <c r="FW118" i="46"/>
  <c r="FU118" i="46"/>
  <c r="FW37" i="46"/>
  <c r="FU37" i="46"/>
  <c r="FW122" i="46"/>
  <c r="FU122" i="46"/>
  <c r="FW16" i="46"/>
  <c r="FU16" i="46"/>
  <c r="FW168" i="46"/>
  <c r="FU168" i="46"/>
  <c r="GI181" i="46"/>
  <c r="GG181" i="46"/>
  <c r="FW169" i="46"/>
  <c r="FU169" i="46"/>
  <c r="FW48" i="46"/>
  <c r="FU48" i="46"/>
  <c r="FW124" i="46"/>
  <c r="FU124" i="46"/>
  <c r="FW17" i="46"/>
  <c r="FU17" i="46"/>
  <c r="FW157" i="46"/>
  <c r="FU157" i="46"/>
  <c r="FW144" i="46"/>
  <c r="FU144" i="46"/>
  <c r="FW19" i="46"/>
  <c r="FU19" i="46"/>
  <c r="FW130" i="46"/>
  <c r="FU130" i="46"/>
  <c r="FW159" i="46"/>
  <c r="FU159" i="46"/>
  <c r="FW172" i="46"/>
  <c r="FU172" i="46"/>
  <c r="FW27" i="46"/>
  <c r="FU27" i="46"/>
  <c r="FW23" i="46"/>
  <c r="FU23" i="46"/>
  <c r="FW42" i="46"/>
  <c r="FU42" i="46"/>
  <c r="FW86" i="46"/>
  <c r="FU86" i="46"/>
  <c r="FQ68" i="46"/>
  <c r="FW149" i="46"/>
  <c r="FU149" i="46"/>
  <c r="FW191" i="46"/>
  <c r="FU191" i="46"/>
  <c r="FW33" i="46"/>
  <c r="FU33" i="46"/>
  <c r="FW108" i="46"/>
  <c r="FU108" i="46"/>
  <c r="FW97" i="46"/>
  <c r="FU97" i="46"/>
  <c r="FW199" i="46"/>
  <c r="FU199" i="46"/>
  <c r="FW74" i="46"/>
  <c r="FU74" i="46"/>
  <c r="FS78" i="46"/>
  <c r="FW72" i="46"/>
  <c r="FU72" i="46"/>
  <c r="FW170" i="46"/>
  <c r="FU170" i="46"/>
  <c r="FW101" i="46"/>
  <c r="FU101" i="46"/>
  <c r="FW113" i="46"/>
  <c r="FU113" i="46"/>
  <c r="FW162" i="46"/>
  <c r="FU162" i="46"/>
  <c r="FW164" i="46"/>
  <c r="FU164" i="46"/>
  <c r="FW112" i="46"/>
  <c r="FU112" i="46"/>
  <c r="FW166" i="46"/>
  <c r="FU166" i="46"/>
  <c r="FW103" i="46"/>
  <c r="FU103" i="46"/>
  <c r="FW100" i="46"/>
  <c r="FU100" i="46"/>
  <c r="FW95" i="46"/>
  <c r="FU95" i="46"/>
  <c r="FW94" i="46"/>
  <c r="FU94" i="46"/>
  <c r="FW204" i="46"/>
  <c r="FU204" i="46"/>
  <c r="FW161" i="46"/>
  <c r="FU161" i="46"/>
  <c r="FW44" i="46"/>
  <c r="FU44" i="46"/>
  <c r="GA105" i="46"/>
  <c r="FY105" i="46"/>
  <c r="FS175" i="46"/>
  <c r="FW82" i="46"/>
  <c r="FU82" i="46"/>
  <c r="FW102" i="46"/>
  <c r="FU102" i="46"/>
  <c r="FW14" i="46"/>
  <c r="FU14" i="46"/>
  <c r="FW141" i="46"/>
  <c r="FU141" i="46"/>
  <c r="FW25" i="46"/>
  <c r="FU25" i="46"/>
  <c r="FW36" i="46"/>
  <c r="FU36" i="46"/>
  <c r="FW50" i="46"/>
  <c r="FU50" i="46"/>
  <c r="FW165" i="46"/>
  <c r="FU165" i="46"/>
  <c r="FW60" i="46"/>
  <c r="FU60" i="46"/>
  <c r="FW200" i="46"/>
  <c r="FU200" i="46"/>
  <c r="FW18" i="46"/>
  <c r="FU18" i="46"/>
  <c r="FW117" i="46"/>
  <c r="FU117" i="46"/>
  <c r="FW21" i="46"/>
  <c r="FU21" i="46"/>
  <c r="FW41" i="46"/>
  <c r="FU41" i="46"/>
  <c r="FW114" i="46"/>
  <c r="FU114" i="46"/>
  <c r="FW91" i="46"/>
  <c r="FU91" i="46"/>
  <c r="FW75" i="46"/>
  <c r="FU75" i="46"/>
  <c r="FW171" i="46"/>
  <c r="FU171" i="46"/>
  <c r="FW120" i="46"/>
  <c r="FU120" i="46"/>
  <c r="FW136" i="46"/>
  <c r="FU136" i="46"/>
  <c r="FW148" i="46"/>
  <c r="FU148" i="46"/>
  <c r="FW198" i="46"/>
  <c r="FU198" i="46"/>
  <c r="FW127" i="46"/>
  <c r="FU127" i="46"/>
  <c r="FW98" i="46"/>
  <c r="FU98" i="46"/>
  <c r="FW143" i="46"/>
  <c r="FU143" i="46"/>
  <c r="FW51" i="46"/>
  <c r="FU51" i="46"/>
  <c r="FW151" i="46"/>
  <c r="FU151" i="46"/>
  <c r="FQ192" i="46"/>
  <c r="FW32" i="46"/>
  <c r="FU32" i="46"/>
  <c r="FW24" i="46"/>
  <c r="FU24" i="46"/>
  <c r="FW134" i="46"/>
  <c r="FU134" i="46"/>
  <c r="FW119" i="46"/>
  <c r="FU119" i="46"/>
  <c r="FW56" i="46"/>
  <c r="FU56" i="46"/>
  <c r="FW167" i="46"/>
  <c r="FU167" i="46"/>
  <c r="FW133" i="46"/>
  <c r="FU133" i="46"/>
  <c r="FS68" i="46"/>
  <c r="FS207" i="46"/>
  <c r="FW10" i="46"/>
  <c r="FU10" i="46"/>
  <c r="FW49" i="46"/>
  <c r="FU49" i="46"/>
  <c r="FW20" i="46"/>
  <c r="FU20" i="46"/>
  <c r="FW65" i="46"/>
  <c r="FU65" i="46"/>
  <c r="FW154" i="46"/>
  <c r="FU154" i="46"/>
  <c r="FW173" i="46"/>
  <c r="FU173" i="46"/>
  <c r="FW87" i="46"/>
  <c r="FU87" i="46"/>
  <c r="FW163" i="46"/>
  <c r="FU163" i="46"/>
  <c r="FW197" i="46"/>
  <c r="FU197" i="46"/>
  <c r="FW142" i="46"/>
  <c r="FU142" i="46"/>
  <c r="FW57" i="46"/>
  <c r="FU57" i="46"/>
  <c r="FW202" i="46"/>
  <c r="FU202" i="46"/>
  <c r="FW12" i="46"/>
  <c r="FU12" i="46"/>
  <c r="FW115" i="46"/>
  <c r="FU115" i="46"/>
  <c r="GA132" i="46"/>
  <c r="FY132" i="46"/>
  <c r="FW137" i="46"/>
  <c r="FU137" i="46"/>
  <c r="FW40" i="46"/>
  <c r="FU40" i="46"/>
  <c r="FW76" i="46"/>
  <c r="FU76" i="46"/>
  <c r="FW43" i="46"/>
  <c r="FU43" i="46"/>
  <c r="FW160" i="46"/>
  <c r="FU160" i="46"/>
  <c r="CU62" i="22"/>
  <c r="CS62" i="22"/>
  <c r="CU169" i="22"/>
  <c r="CS169" i="22"/>
  <c r="CU158" i="22"/>
  <c r="CS158" i="22"/>
  <c r="CU148" i="22"/>
  <c r="CS148" i="22"/>
  <c r="CU137" i="22"/>
  <c r="CS137" i="22"/>
  <c r="CU125" i="22"/>
  <c r="CS125" i="22"/>
  <c r="CU115" i="22"/>
  <c r="CS115" i="22"/>
  <c r="CU100" i="22"/>
  <c r="CS100" i="22"/>
  <c r="CU87" i="22"/>
  <c r="CS87" i="22"/>
  <c r="CU167" i="22"/>
  <c r="CS167" i="22"/>
  <c r="CU157" i="22"/>
  <c r="CS157" i="22"/>
  <c r="CU147" i="22"/>
  <c r="CS147" i="22"/>
  <c r="CU135" i="22"/>
  <c r="CS135" i="22"/>
  <c r="CU124" i="22"/>
  <c r="CS124" i="22"/>
  <c r="CU114" i="22"/>
  <c r="CS114" i="22"/>
  <c r="CU98" i="22"/>
  <c r="CS98" i="22"/>
  <c r="CU85" i="22"/>
  <c r="CS85" i="22"/>
  <c r="CU165" i="22"/>
  <c r="CS165" i="22"/>
  <c r="CU155" i="22"/>
  <c r="CS155" i="22"/>
  <c r="CU143" i="22"/>
  <c r="CS143" i="22"/>
  <c r="CU132" i="22"/>
  <c r="CS132" i="22"/>
  <c r="CU122" i="22"/>
  <c r="CS122" i="22"/>
  <c r="CU109" i="22"/>
  <c r="CS109" i="22"/>
  <c r="CU96" i="22"/>
  <c r="CS96" i="22"/>
  <c r="CU164" i="22"/>
  <c r="CS164" i="22"/>
  <c r="CU153" i="22"/>
  <c r="CS153" i="22"/>
  <c r="CU142" i="22"/>
  <c r="CS142" i="22"/>
  <c r="CU131" i="22"/>
  <c r="CS131" i="22"/>
  <c r="CU120" i="22"/>
  <c r="CS120" i="22"/>
  <c r="CU105" i="22"/>
  <c r="CS105" i="22"/>
  <c r="CU95" i="22"/>
  <c r="CS95" i="22"/>
  <c r="CU170" i="22"/>
  <c r="CS170" i="22"/>
  <c r="CU162" i="22"/>
  <c r="CS162" i="22"/>
  <c r="CU154" i="22"/>
  <c r="CS154" i="22"/>
  <c r="CU146" i="22"/>
  <c r="CS146" i="22"/>
  <c r="CU138" i="22"/>
  <c r="CS138" i="22"/>
  <c r="CU129" i="22"/>
  <c r="CS129" i="22"/>
  <c r="CU121" i="22"/>
  <c r="CS121" i="22"/>
  <c r="CU113" i="22"/>
  <c r="CS113" i="22"/>
  <c r="CU101" i="22"/>
  <c r="CS101" i="22"/>
  <c r="CU93" i="22"/>
  <c r="CS93" i="22"/>
  <c r="CU75" i="22"/>
  <c r="CS75" i="22"/>
  <c r="CU168" i="22"/>
  <c r="CS168" i="22"/>
  <c r="CU160" i="22"/>
  <c r="CS160" i="22"/>
  <c r="CU152" i="22"/>
  <c r="CS152" i="22"/>
  <c r="CU144" i="22"/>
  <c r="CS144" i="22"/>
  <c r="CU136" i="22"/>
  <c r="CS136" i="22"/>
  <c r="CU127" i="22"/>
  <c r="CS127" i="22"/>
  <c r="CU119" i="22"/>
  <c r="CS119" i="22"/>
  <c r="CU111" i="22"/>
  <c r="CS111" i="22"/>
  <c r="CU99" i="22"/>
  <c r="CS99" i="22"/>
  <c r="CU91" i="22"/>
  <c r="CS91" i="22"/>
  <c r="CU10" i="22"/>
  <c r="CQ68" i="22"/>
  <c r="CU82" i="22"/>
  <c r="CQ175" i="22"/>
  <c r="CU60" i="22"/>
  <c r="CS60" i="22"/>
  <c r="CU72" i="22"/>
  <c r="CQ78" i="22"/>
  <c r="CS72" i="22"/>
  <c r="CU65" i="22"/>
  <c r="CS65" i="22"/>
  <c r="CU52" i="22"/>
  <c r="CS52" i="22"/>
  <c r="CU51" i="22"/>
  <c r="CS51" i="22"/>
  <c r="CU50" i="22"/>
  <c r="CS50" i="22"/>
  <c r="CU49" i="22"/>
  <c r="CS49" i="22"/>
  <c r="CU48" i="22"/>
  <c r="CS48" i="22"/>
  <c r="CU47" i="22"/>
  <c r="CS47" i="22"/>
  <c r="CU46" i="22"/>
  <c r="CS46" i="22"/>
  <c r="CU45" i="22"/>
  <c r="CS45" i="22"/>
  <c r="CU44" i="22"/>
  <c r="CS44" i="22"/>
  <c r="CU43" i="22"/>
  <c r="CS43" i="22"/>
  <c r="CU42" i="22"/>
  <c r="CS42" i="22"/>
  <c r="CU41" i="22"/>
  <c r="CS41" i="22"/>
  <c r="CU40" i="22"/>
  <c r="CS40" i="22"/>
  <c r="CU39" i="22"/>
  <c r="CS39" i="22"/>
  <c r="CU38" i="22"/>
  <c r="CS38" i="22"/>
  <c r="CU37" i="22"/>
  <c r="CS37" i="22"/>
  <c r="CU36" i="22"/>
  <c r="CS36" i="22"/>
  <c r="CU33" i="22"/>
  <c r="CS33" i="22"/>
  <c r="CU32" i="22"/>
  <c r="CS32" i="22"/>
  <c r="CU31" i="22"/>
  <c r="CS31" i="22"/>
  <c r="CU28" i="22"/>
  <c r="CS28" i="22"/>
  <c r="CU27" i="22"/>
  <c r="CS27" i="22"/>
  <c r="CU26" i="22"/>
  <c r="CS26" i="22"/>
  <c r="CU25" i="22"/>
  <c r="CS25" i="22"/>
  <c r="CU24" i="22"/>
  <c r="CS24" i="22"/>
  <c r="CU23" i="22"/>
  <c r="CS23" i="22"/>
  <c r="CU22" i="22"/>
  <c r="CS22" i="22"/>
  <c r="CU21" i="22"/>
  <c r="CS21" i="22"/>
  <c r="CU20" i="22"/>
  <c r="CS20" i="22"/>
  <c r="CU19" i="22"/>
  <c r="CS19" i="22"/>
  <c r="CU18" i="22"/>
  <c r="CS18" i="22"/>
  <c r="CU17" i="22"/>
  <c r="CS17" i="22"/>
  <c r="CU16" i="22"/>
  <c r="CS16" i="22"/>
  <c r="CU15" i="22"/>
  <c r="CS15" i="22"/>
  <c r="CU14" i="22"/>
  <c r="CS14" i="22"/>
  <c r="CU174" i="22"/>
  <c r="CS174" i="22"/>
  <c r="CU173" i="22"/>
  <c r="CS173" i="22"/>
  <c r="CU133" i="22"/>
  <c r="CS133" i="22"/>
  <c r="CU110" i="22"/>
  <c r="CS110" i="22"/>
  <c r="CU108" i="22"/>
  <c r="CS108" i="22"/>
  <c r="CU107" i="22"/>
  <c r="CS107" i="22"/>
  <c r="CU106" i="22"/>
  <c r="CS106" i="22"/>
  <c r="CU90" i="22"/>
  <c r="CS90" i="22"/>
  <c r="CU88" i="22"/>
  <c r="CS88" i="22"/>
  <c r="CU86" i="22"/>
  <c r="CS86" i="22"/>
  <c r="CU73" i="22"/>
  <c r="CS73" i="22"/>
  <c r="CU74" i="22"/>
  <c r="CS74" i="22"/>
  <c r="CU64" i="22"/>
  <c r="CS64" i="22"/>
  <c r="CU63" i="22"/>
  <c r="CS63" i="22"/>
  <c r="CU61" i="22"/>
  <c r="CS61" i="22"/>
  <c r="CU53" i="22"/>
  <c r="CS53" i="22"/>
  <c r="CU54" i="22"/>
  <c r="CS54" i="22"/>
  <c r="CU55" i="22"/>
  <c r="CS55" i="22"/>
  <c r="CU56" i="22"/>
  <c r="CS56" i="22"/>
  <c r="CU57" i="22"/>
  <c r="CS57" i="22"/>
  <c r="CU83" i="22"/>
  <c r="CS83" i="22"/>
  <c r="CU89" i="22"/>
  <c r="CS89" i="22"/>
  <c r="CU92" i="22"/>
  <c r="CS92" i="22"/>
  <c r="CU94" i="22"/>
  <c r="CS94" i="22"/>
  <c r="CU97" i="22"/>
  <c r="CS97" i="22"/>
  <c r="CU102" i="22"/>
  <c r="CS102" i="22"/>
  <c r="CU103" i="22"/>
  <c r="CS103" i="22"/>
  <c r="CU104" i="22"/>
  <c r="CS104" i="22"/>
  <c r="CU112" i="22"/>
  <c r="CS112" i="22"/>
  <c r="CU116" i="22"/>
  <c r="CS116" i="22"/>
  <c r="CU117" i="22"/>
  <c r="CS117" i="22"/>
  <c r="CU118" i="22"/>
  <c r="CS118" i="22"/>
  <c r="CU123" i="22"/>
  <c r="CS123" i="22"/>
  <c r="CU126" i="22"/>
  <c r="CS126" i="22"/>
  <c r="CU128" i="22"/>
  <c r="CS128" i="22"/>
  <c r="CU130" i="22"/>
  <c r="CS130" i="22"/>
  <c r="CU134" i="22"/>
  <c r="CS134" i="22"/>
  <c r="CU139" i="22"/>
  <c r="CS139" i="22"/>
  <c r="CU140" i="22"/>
  <c r="CS140" i="22"/>
  <c r="CU141" i="22"/>
  <c r="CS141" i="22"/>
  <c r="CU145" i="22"/>
  <c r="CS145" i="22"/>
  <c r="CU149" i="22"/>
  <c r="CS149" i="22"/>
  <c r="CU150" i="22"/>
  <c r="CS150" i="22"/>
  <c r="CU151" i="22"/>
  <c r="CS151" i="22"/>
  <c r="CU156" i="22"/>
  <c r="CS156" i="22"/>
  <c r="CU159" i="22"/>
  <c r="CS159" i="22"/>
  <c r="CU161" i="22"/>
  <c r="CS161" i="22"/>
  <c r="CU163" i="22"/>
  <c r="CS163" i="22"/>
  <c r="CU166" i="22"/>
  <c r="CS166" i="22"/>
  <c r="CU171" i="22"/>
  <c r="CS171" i="22"/>
  <c r="CU172" i="22"/>
  <c r="CS172" i="22"/>
  <c r="CU76" i="22"/>
  <c r="CS76" i="22"/>
  <c r="CS199" i="22"/>
  <c r="CU199" i="22"/>
  <c r="CS200" i="22"/>
  <c r="CU200" i="22"/>
  <c r="CS201" i="22"/>
  <c r="CU201" i="22"/>
  <c r="CS202" i="22"/>
  <c r="CU202" i="22"/>
  <c r="CS203" i="22"/>
  <c r="CU203" i="22"/>
  <c r="CS204" i="22"/>
  <c r="CU204" i="22"/>
  <c r="CU197" i="22"/>
  <c r="CS197" i="22"/>
  <c r="CU198" i="22"/>
  <c r="CS198" i="22"/>
  <c r="CS196" i="22"/>
  <c r="CS205" i="22"/>
  <c r="CU196" i="22"/>
  <c r="CQ205" i="22"/>
  <c r="CO205" i="22"/>
  <c r="GA12" i="36"/>
  <c r="FX12" i="36"/>
  <c r="CD89" i="36"/>
  <c r="GE14" i="36"/>
  <c r="GB14" i="36"/>
  <c r="GA13" i="36"/>
  <c r="FX13" i="36"/>
  <c r="FX11" i="36"/>
  <c r="GA11" i="36"/>
  <c r="CQ182" i="22"/>
  <c r="GN60" i="36"/>
  <c r="GF61" i="36"/>
  <c r="GI61" i="36"/>
  <c r="GM62" i="36"/>
  <c r="GJ62" i="36"/>
  <c r="GN52" i="36"/>
  <c r="GQ52" i="36"/>
  <c r="GF53" i="36"/>
  <c r="GI53" i="36"/>
  <c r="GJ45" i="36"/>
  <c r="GJ47" i="36"/>
  <c r="GM45" i="36"/>
  <c r="GR44" i="36"/>
  <c r="GU44" i="36"/>
  <c r="GN43" i="36"/>
  <c r="GQ43" i="36"/>
  <c r="CO182" i="22"/>
  <c r="GQ68" i="36"/>
  <c r="GN68" i="36"/>
  <c r="GI73" i="36"/>
  <c r="GF73" i="36"/>
  <c r="GY75" i="36"/>
  <c r="GV75" i="36"/>
  <c r="GM71" i="36"/>
  <c r="GJ71" i="36"/>
  <c r="GU74" i="36"/>
  <c r="GR74" i="36"/>
  <c r="GE69" i="36"/>
  <c r="GB69" i="36"/>
  <c r="GB76" i="36"/>
  <c r="HD70" i="36"/>
  <c r="HG70" i="36"/>
  <c r="HP72" i="36"/>
  <c r="HS72" i="36"/>
  <c r="HG35" i="36"/>
  <c r="HD35" i="36"/>
  <c r="GN33" i="36"/>
  <c r="GQ33" i="36"/>
  <c r="HD34" i="36"/>
  <c r="HG34" i="36"/>
  <c r="GY36" i="36"/>
  <c r="GV36" i="36"/>
  <c r="GV26" i="36"/>
  <c r="GY26" i="36"/>
  <c r="GU23" i="36"/>
  <c r="GR23" i="36"/>
  <c r="GQ22" i="36"/>
  <c r="GN22" i="36"/>
  <c r="GM25" i="36"/>
  <c r="GJ25" i="36"/>
  <c r="GJ24" i="36"/>
  <c r="GM24" i="36"/>
  <c r="CZ181" i="22"/>
  <c r="CW181" i="22"/>
  <c r="DG181" i="22"/>
  <c r="DD174" i="22"/>
  <c r="CS175" i="22"/>
  <c r="CG207" i="22"/>
  <c r="CG212" i="22"/>
  <c r="CQ192" i="22"/>
  <c r="CO192" i="22"/>
  <c r="CK207" i="22"/>
  <c r="CM207" i="22"/>
  <c r="GJ198" i="22"/>
  <c r="GJ197" i="22"/>
  <c r="CW190" i="22"/>
  <c r="CW191" i="22"/>
  <c r="CZ84" i="22"/>
  <c r="CW84" i="22"/>
  <c r="CZ82" i="22"/>
  <c r="CW82" i="22"/>
  <c r="CS68" i="22"/>
  <c r="DH74" i="22"/>
  <c r="DH76" i="22"/>
  <c r="DH75" i="22"/>
  <c r="DH73" i="22"/>
  <c r="DH72" i="22"/>
  <c r="CZ10" i="22"/>
  <c r="CW10" i="22"/>
  <c r="CZ11" i="22"/>
  <c r="CW11" i="22"/>
  <c r="CZ12" i="22"/>
  <c r="CW12" i="22"/>
  <c r="CZ13" i="22"/>
  <c r="CW13" i="22"/>
  <c r="BX89" i="36"/>
  <c r="BX91" i="36"/>
  <c r="CF81" i="36"/>
  <c r="CB87" i="36"/>
  <c r="BT93" i="36"/>
  <c r="CR17" i="36"/>
  <c r="CP17" i="36"/>
  <c r="CH38" i="36"/>
  <c r="CH89" i="36"/>
  <c r="CJ38" i="36"/>
  <c r="CP27" i="36"/>
  <c r="CL28" i="36"/>
  <c r="CN27" i="36"/>
  <c r="CJ28" i="36"/>
  <c r="GF80" i="36"/>
  <c r="FT63" i="36"/>
  <c r="FT55" i="36"/>
  <c r="GZ46" i="36"/>
  <c r="KV46" i="36"/>
  <c r="KV44" i="36"/>
  <c r="KU44" i="36"/>
  <c r="KV45" i="36"/>
  <c r="KU45" i="36"/>
  <c r="HH65" i="36"/>
  <c r="GZ57" i="36"/>
  <c r="HD54" i="36"/>
  <c r="HH49" i="36"/>
  <c r="HD40" i="36"/>
  <c r="KV42" i="36"/>
  <c r="KU42" i="36"/>
  <c r="GZ30" i="36"/>
  <c r="GV37" i="36"/>
  <c r="HL19" i="36"/>
  <c r="HH8" i="36"/>
  <c r="HD16" i="36"/>
  <c r="HD15" i="36"/>
  <c r="CX86" i="36"/>
  <c r="CT87" i="36"/>
  <c r="CX85" i="36"/>
  <c r="CT76" i="36"/>
  <c r="CT63" i="36"/>
  <c r="CT55" i="36"/>
  <c r="CT47" i="36"/>
  <c r="CY37" i="36"/>
  <c r="CX83" i="36"/>
  <c r="DB84" i="36"/>
  <c r="CY46" i="36"/>
  <c r="DF46" i="36"/>
  <c r="DF37" i="36"/>
  <c r="CX54" i="36"/>
  <c r="CK209" i="22"/>
  <c r="CG209" i="22"/>
  <c r="DF50" i="35"/>
  <c r="CZ50" i="35"/>
  <c r="DD50" i="35"/>
  <c r="DF49" i="35"/>
  <c r="CZ49" i="35"/>
  <c r="DD49" i="35"/>
  <c r="DF48" i="35"/>
  <c r="CZ48" i="35"/>
  <c r="DD48" i="35"/>
  <c r="CX51" i="35"/>
  <c r="DF47" i="35"/>
  <c r="CZ47" i="35"/>
  <c r="DF32" i="35"/>
  <c r="CZ32" i="35"/>
  <c r="DD32" i="35"/>
  <c r="DF31" i="35"/>
  <c r="CZ31" i="35"/>
  <c r="DD31" i="35"/>
  <c r="DF30" i="35"/>
  <c r="CZ30" i="35"/>
  <c r="DD30" i="35"/>
  <c r="CX33" i="35"/>
  <c r="DF29" i="35"/>
  <c r="CZ29" i="35"/>
  <c r="DF23" i="35"/>
  <c r="CZ23" i="35"/>
  <c r="DD23" i="35"/>
  <c r="DF22" i="35"/>
  <c r="CZ22" i="35"/>
  <c r="DD22" i="35"/>
  <c r="DF21" i="35"/>
  <c r="CZ21" i="35"/>
  <c r="DD21" i="35"/>
  <c r="CX24" i="35"/>
  <c r="DF20" i="35"/>
  <c r="CZ20" i="35"/>
  <c r="DJ14" i="35"/>
  <c r="DH14" i="35"/>
  <c r="DJ13" i="35"/>
  <c r="DH13" i="35"/>
  <c r="DJ12" i="35"/>
  <c r="DH12" i="35"/>
  <c r="DJ11" i="35"/>
  <c r="DH11" i="35"/>
  <c r="CZ15" i="35"/>
  <c r="DD10" i="35"/>
  <c r="DD15" i="35"/>
  <c r="DF15" i="35"/>
  <c r="DJ10" i="35"/>
  <c r="DH10" i="35"/>
  <c r="DH15" i="35"/>
  <c r="DF41" i="35"/>
  <c r="CZ41" i="35"/>
  <c r="DD41" i="35"/>
  <c r="DF40" i="35"/>
  <c r="CZ40" i="35"/>
  <c r="DD40" i="35"/>
  <c r="DF39" i="35"/>
  <c r="CZ39" i="35"/>
  <c r="DD39" i="35"/>
  <c r="CN58" i="35"/>
  <c r="DB42" i="35"/>
  <c r="CV42" i="35"/>
  <c r="CX42" i="35"/>
  <c r="CX54" i="35"/>
  <c r="DF38" i="35"/>
  <c r="CZ38" i="35"/>
  <c r="CR58" i="35"/>
  <c r="DR46" i="35"/>
  <c r="DP46" i="35"/>
  <c r="DR37" i="35"/>
  <c r="DP37" i="35"/>
  <c r="DR28" i="35"/>
  <c r="DP28" i="35"/>
  <c r="DR19" i="35"/>
  <c r="DP19" i="35"/>
  <c r="CS179" i="22"/>
  <c r="CU179" i="22"/>
  <c r="CS180" i="22"/>
  <c r="CU180" i="22"/>
  <c r="CS189" i="22"/>
  <c r="AW105" i="26"/>
  <c r="AW33" i="26"/>
  <c r="DA187" i="22"/>
  <c r="DA188" i="22"/>
  <c r="DA186" i="22"/>
  <c r="G10" i="2"/>
  <c r="M10" i="2"/>
  <c r="H32" i="2"/>
  <c r="I32" i="2"/>
  <c r="N32" i="2"/>
  <c r="GE179" i="46"/>
  <c r="GC179" i="46"/>
  <c r="GA182" i="46"/>
  <c r="GC182" i="46"/>
  <c r="GJ1" i="46"/>
  <c r="GE180" i="46"/>
  <c r="GG180" i="46"/>
  <c r="GE187" i="46"/>
  <c r="GE201" i="46"/>
  <c r="GA76" i="46"/>
  <c r="FY76" i="46"/>
  <c r="GA115" i="46"/>
  <c r="FY115" i="46"/>
  <c r="GA57" i="46"/>
  <c r="FY57" i="46"/>
  <c r="GA163" i="46"/>
  <c r="FY163" i="46"/>
  <c r="GA154" i="46"/>
  <c r="FY154" i="46"/>
  <c r="GA49" i="46"/>
  <c r="FY49" i="46"/>
  <c r="GA56" i="46"/>
  <c r="FY56" i="46"/>
  <c r="GA24" i="46"/>
  <c r="FY24" i="46"/>
  <c r="GA143" i="46"/>
  <c r="FY143" i="46"/>
  <c r="GA198" i="46"/>
  <c r="FY198" i="46"/>
  <c r="GA120" i="46"/>
  <c r="FY120" i="46"/>
  <c r="GA91" i="46"/>
  <c r="FY91" i="46"/>
  <c r="GA21" i="46"/>
  <c r="FY21" i="46"/>
  <c r="GA200" i="46"/>
  <c r="FY200" i="46"/>
  <c r="GA50" i="46"/>
  <c r="FY50" i="46"/>
  <c r="GA141" i="46"/>
  <c r="FY141" i="46"/>
  <c r="FW175" i="46"/>
  <c r="GA82" i="46"/>
  <c r="FY82" i="46"/>
  <c r="GA44" i="46"/>
  <c r="FY44" i="46"/>
  <c r="GA94" i="46"/>
  <c r="FY94" i="46"/>
  <c r="GA103" i="46"/>
  <c r="FY103" i="46"/>
  <c r="GA164" i="46"/>
  <c r="FY164" i="46"/>
  <c r="GA101" i="46"/>
  <c r="FY101" i="46"/>
  <c r="FU78" i="46"/>
  <c r="GA199" i="46"/>
  <c r="FY199" i="46"/>
  <c r="GA33" i="46"/>
  <c r="FY33" i="46"/>
  <c r="GA42" i="46"/>
  <c r="FY42" i="46"/>
  <c r="GA159" i="46"/>
  <c r="FY159" i="46"/>
  <c r="GA144" i="46"/>
  <c r="FY144" i="46"/>
  <c r="GA124" i="46"/>
  <c r="FY124" i="46"/>
  <c r="GA16" i="46"/>
  <c r="FY16" i="46"/>
  <c r="GA118" i="46"/>
  <c r="FY118" i="46"/>
  <c r="GA146" i="46"/>
  <c r="FY146" i="46"/>
  <c r="FU205" i="46"/>
  <c r="GA61" i="46"/>
  <c r="FY61" i="46"/>
  <c r="GA31" i="46"/>
  <c r="FY31" i="46"/>
  <c r="GA135" i="46"/>
  <c r="FY135" i="46"/>
  <c r="GA45" i="46"/>
  <c r="FY45" i="46"/>
  <c r="GA150" i="46"/>
  <c r="FY150" i="46"/>
  <c r="GA64" i="46"/>
  <c r="FY64" i="46"/>
  <c r="GA147" i="46"/>
  <c r="FY147" i="46"/>
  <c r="GA39" i="46"/>
  <c r="FY39" i="46"/>
  <c r="GA188" i="46"/>
  <c r="FY188" i="46"/>
  <c r="GA28" i="46"/>
  <c r="FY28" i="46"/>
  <c r="GA111" i="46"/>
  <c r="FY111" i="46"/>
  <c r="FW192" i="46"/>
  <c r="GA186" i="46"/>
  <c r="FY186" i="46"/>
  <c r="GA88" i="46"/>
  <c r="FY88" i="46"/>
  <c r="GA145" i="46"/>
  <c r="FY145" i="46"/>
  <c r="GA47" i="46"/>
  <c r="FY47" i="46"/>
  <c r="GA174" i="46"/>
  <c r="FY174" i="46"/>
  <c r="FY187" i="46"/>
  <c r="GE83" i="46"/>
  <c r="GC83" i="46"/>
  <c r="GA189" i="46"/>
  <c r="FY189" i="46"/>
  <c r="GA128" i="46"/>
  <c r="FY128" i="46"/>
  <c r="GA54" i="46"/>
  <c r="FY54" i="46"/>
  <c r="GA125" i="46"/>
  <c r="FY125" i="46"/>
  <c r="GA43" i="46"/>
  <c r="FY43" i="46"/>
  <c r="GA137" i="46"/>
  <c r="FY137" i="46"/>
  <c r="GE132" i="46"/>
  <c r="GC132" i="46"/>
  <c r="GA202" i="46"/>
  <c r="FY202" i="46"/>
  <c r="GA197" i="46"/>
  <c r="FY197" i="46"/>
  <c r="GA173" i="46"/>
  <c r="FY173" i="46"/>
  <c r="GA20" i="46"/>
  <c r="FY20" i="46"/>
  <c r="FU68" i="46"/>
  <c r="GA167" i="46"/>
  <c r="FY167" i="46"/>
  <c r="GA134" i="46"/>
  <c r="FY134" i="46"/>
  <c r="GA51" i="46"/>
  <c r="FY51" i="46"/>
  <c r="GA127" i="46"/>
  <c r="FY127" i="46"/>
  <c r="GA136" i="46"/>
  <c r="FY136" i="46"/>
  <c r="GA75" i="46"/>
  <c r="FY75" i="46"/>
  <c r="GA41" i="46"/>
  <c r="FY41" i="46"/>
  <c r="GA18" i="46"/>
  <c r="FY18" i="46"/>
  <c r="GA165" i="46"/>
  <c r="FY165" i="46"/>
  <c r="GA25" i="46"/>
  <c r="FY25" i="46"/>
  <c r="GA102" i="46"/>
  <c r="FY102" i="46"/>
  <c r="GE105" i="46"/>
  <c r="GC105" i="46"/>
  <c r="GA204" i="46"/>
  <c r="FY204" i="46"/>
  <c r="GA100" i="46"/>
  <c r="FY100" i="46"/>
  <c r="GA112" i="46"/>
  <c r="FY112" i="46"/>
  <c r="GA113" i="46"/>
  <c r="FY113" i="46"/>
  <c r="FW78" i="46"/>
  <c r="GA72" i="46"/>
  <c r="FY72" i="46"/>
  <c r="GA74" i="46"/>
  <c r="FY74" i="46"/>
  <c r="GA108" i="46"/>
  <c r="FY108" i="46"/>
  <c r="GA149" i="46"/>
  <c r="FY149" i="46"/>
  <c r="GA86" i="46"/>
  <c r="FY86" i="46"/>
  <c r="GA27" i="46"/>
  <c r="FY27" i="46"/>
  <c r="GA172" i="46"/>
  <c r="FY172" i="46"/>
  <c r="GA19" i="46"/>
  <c r="FY19" i="46"/>
  <c r="GA17" i="46"/>
  <c r="FY17" i="46"/>
  <c r="GA169" i="46"/>
  <c r="FY169" i="46"/>
  <c r="GA168" i="46"/>
  <c r="FY168" i="46"/>
  <c r="GA37" i="46"/>
  <c r="FY37" i="46"/>
  <c r="GA92" i="46"/>
  <c r="FY92" i="46"/>
  <c r="FW205" i="46"/>
  <c r="GA196" i="46"/>
  <c r="FY196" i="46"/>
  <c r="GA126" i="46"/>
  <c r="FY126" i="46"/>
  <c r="GA104" i="46"/>
  <c r="FY104" i="46"/>
  <c r="GA52" i="46"/>
  <c r="FY52" i="46"/>
  <c r="FY201" i="46"/>
  <c r="GA22" i="46"/>
  <c r="FY22" i="46"/>
  <c r="GA138" i="46"/>
  <c r="FY138" i="46"/>
  <c r="GA203" i="46"/>
  <c r="FY203" i="46"/>
  <c r="GA73" i="46"/>
  <c r="FY73" i="46"/>
  <c r="GA99" i="46"/>
  <c r="FY99" i="46"/>
  <c r="GA121" i="46"/>
  <c r="FY121" i="46"/>
  <c r="GA129" i="46"/>
  <c r="FY129" i="46"/>
  <c r="GE85" i="46"/>
  <c r="GC85" i="46"/>
  <c r="GA158" i="46"/>
  <c r="FY158" i="46"/>
  <c r="GA84" i="46"/>
  <c r="FY84" i="46"/>
  <c r="GA13" i="46"/>
  <c r="FY13" i="46"/>
  <c r="GA93" i="46"/>
  <c r="FY93" i="46"/>
  <c r="GA123" i="46"/>
  <c r="FY123" i="46"/>
  <c r="GA53" i="46"/>
  <c r="FY53" i="46"/>
  <c r="GA26" i="46"/>
  <c r="FY26" i="46"/>
  <c r="GA96" i="46"/>
  <c r="FY96" i="46"/>
  <c r="GA107" i="46"/>
  <c r="FY107" i="46"/>
  <c r="GA160" i="46"/>
  <c r="FY160" i="46"/>
  <c r="GA40" i="46"/>
  <c r="FY40" i="46"/>
  <c r="GA12" i="46"/>
  <c r="FY12" i="46"/>
  <c r="GA142" i="46"/>
  <c r="FY142" i="46"/>
  <c r="GA87" i="46"/>
  <c r="FY87" i="46"/>
  <c r="GA65" i="46"/>
  <c r="FY65" i="46"/>
  <c r="FW68" i="46"/>
  <c r="FW207" i="46"/>
  <c r="GA10" i="46"/>
  <c r="FY10" i="46"/>
  <c r="GA133" i="46"/>
  <c r="FY133" i="46"/>
  <c r="GA119" i="46"/>
  <c r="FY119" i="46"/>
  <c r="GA32" i="46"/>
  <c r="FY32" i="46"/>
  <c r="GA151" i="46"/>
  <c r="FY151" i="46"/>
  <c r="GA98" i="46"/>
  <c r="FY98" i="46"/>
  <c r="GA148" i="46"/>
  <c r="FY148" i="46"/>
  <c r="GA171" i="46"/>
  <c r="FY171" i="46"/>
  <c r="GA114" i="46"/>
  <c r="FY114" i="46"/>
  <c r="GA117" i="46"/>
  <c r="FY117" i="46"/>
  <c r="GA60" i="46"/>
  <c r="FY60" i="46"/>
  <c r="GA36" i="46"/>
  <c r="FY36" i="46"/>
  <c r="GA14" i="46"/>
  <c r="FY14" i="46"/>
  <c r="FU175" i="46"/>
  <c r="GA161" i="46"/>
  <c r="FY161" i="46"/>
  <c r="GA95" i="46"/>
  <c r="FY95" i="46"/>
  <c r="GA166" i="46"/>
  <c r="FY166" i="46"/>
  <c r="GA162" i="46"/>
  <c r="FY162" i="46"/>
  <c r="GA170" i="46"/>
  <c r="FY170" i="46"/>
  <c r="GA97" i="46"/>
  <c r="FY97" i="46"/>
  <c r="GA191" i="46"/>
  <c r="FY191" i="46"/>
  <c r="FQ207" i="46"/>
  <c r="FQ209" i="46"/>
  <c r="GA23" i="46"/>
  <c r="FY23" i="46"/>
  <c r="GA130" i="46"/>
  <c r="FY130" i="46"/>
  <c r="GA157" i="46"/>
  <c r="FY157" i="46"/>
  <c r="GA48" i="46"/>
  <c r="FY48" i="46"/>
  <c r="GM181" i="46"/>
  <c r="GK181" i="46"/>
  <c r="GA122" i="46"/>
  <c r="FY122" i="46"/>
  <c r="GA15" i="46"/>
  <c r="FY15" i="46"/>
  <c r="GE89" i="46"/>
  <c r="GC89" i="46"/>
  <c r="GA131" i="46"/>
  <c r="FY131" i="46"/>
  <c r="GA38" i="46"/>
  <c r="FY38" i="46"/>
  <c r="GA156" i="46"/>
  <c r="FY156" i="46"/>
  <c r="GA106" i="46"/>
  <c r="FY106" i="46"/>
  <c r="GA139" i="46"/>
  <c r="FY139" i="46"/>
  <c r="GA11" i="46"/>
  <c r="FY11" i="46"/>
  <c r="GA90" i="46"/>
  <c r="FY90" i="46"/>
  <c r="GA110" i="46"/>
  <c r="FY110" i="46"/>
  <c r="GA116" i="46"/>
  <c r="FY116" i="46"/>
  <c r="GA140" i="46"/>
  <c r="FY140" i="46"/>
  <c r="FU192" i="46"/>
  <c r="GA155" i="46"/>
  <c r="FY155" i="46"/>
  <c r="GA153" i="46"/>
  <c r="FY153" i="46"/>
  <c r="GA46" i="46"/>
  <c r="FY46" i="46"/>
  <c r="GA62" i="46"/>
  <c r="FY62" i="46"/>
  <c r="GA152" i="46"/>
  <c r="FY152" i="46"/>
  <c r="GA190" i="46"/>
  <c r="FY190" i="46"/>
  <c r="GA55" i="46"/>
  <c r="FY55" i="46"/>
  <c r="GA63" i="46"/>
  <c r="FY63" i="46"/>
  <c r="GE109" i="46"/>
  <c r="GC109" i="46"/>
  <c r="FM211" i="46"/>
  <c r="CW196" i="22"/>
  <c r="CY196" i="22"/>
  <c r="CU205" i="22"/>
  <c r="CY198" i="22"/>
  <c r="CW198" i="22"/>
  <c r="CY197" i="22"/>
  <c r="CW197" i="22"/>
  <c r="CW204" i="22"/>
  <c r="CY204" i="22"/>
  <c r="CW203" i="22"/>
  <c r="CY203" i="22"/>
  <c r="CW202" i="22"/>
  <c r="CY202" i="22"/>
  <c r="CW201" i="22"/>
  <c r="CY201" i="22"/>
  <c r="CW200" i="22"/>
  <c r="CY200" i="22"/>
  <c r="CW199" i="22"/>
  <c r="CY199" i="22"/>
  <c r="CY76" i="22"/>
  <c r="CW76" i="22"/>
  <c r="CY172" i="22"/>
  <c r="CW172" i="22"/>
  <c r="CY171" i="22"/>
  <c r="CW171" i="22"/>
  <c r="CY166" i="22"/>
  <c r="CW166" i="22"/>
  <c r="CY163" i="22"/>
  <c r="CW163" i="22"/>
  <c r="CY161" i="22"/>
  <c r="CW161" i="22"/>
  <c r="CY159" i="22"/>
  <c r="CW159" i="22"/>
  <c r="CY156" i="22"/>
  <c r="CW156" i="22"/>
  <c r="CY151" i="22"/>
  <c r="CW151" i="22"/>
  <c r="CY150" i="22"/>
  <c r="CW150" i="22"/>
  <c r="CY149" i="22"/>
  <c r="CW149" i="22"/>
  <c r="CY145" i="22"/>
  <c r="CW145" i="22"/>
  <c r="CY141" i="22"/>
  <c r="CW141" i="22"/>
  <c r="CY140" i="22"/>
  <c r="CW140" i="22"/>
  <c r="CY139" i="22"/>
  <c r="CW139" i="22"/>
  <c r="CY134" i="22"/>
  <c r="CW134" i="22"/>
  <c r="CY130" i="22"/>
  <c r="CW130" i="22"/>
  <c r="CY128" i="22"/>
  <c r="CW128" i="22"/>
  <c r="CY126" i="22"/>
  <c r="CW126" i="22"/>
  <c r="CY123" i="22"/>
  <c r="CW123" i="22"/>
  <c r="CY118" i="22"/>
  <c r="CW118" i="22"/>
  <c r="CY117" i="22"/>
  <c r="CW117" i="22"/>
  <c r="CY116" i="22"/>
  <c r="CW116" i="22"/>
  <c r="CY112" i="22"/>
  <c r="CW112" i="22"/>
  <c r="CY104" i="22"/>
  <c r="CW104" i="22"/>
  <c r="CY103" i="22"/>
  <c r="CW103" i="22"/>
  <c r="CY102" i="22"/>
  <c r="CW102" i="22"/>
  <c r="CY97" i="22"/>
  <c r="CW97" i="22"/>
  <c r="CY94" i="22"/>
  <c r="CW94" i="22"/>
  <c r="CY92" i="22"/>
  <c r="CW92" i="22"/>
  <c r="CY89" i="22"/>
  <c r="CW89" i="22"/>
  <c r="CY83" i="22"/>
  <c r="CW83" i="22"/>
  <c r="CY57" i="22"/>
  <c r="CW57" i="22"/>
  <c r="CY56" i="22"/>
  <c r="CW56" i="22"/>
  <c r="CY55" i="22"/>
  <c r="CW55" i="22"/>
  <c r="CY54" i="22"/>
  <c r="CW54" i="22"/>
  <c r="CY53" i="22"/>
  <c r="CW53" i="22"/>
  <c r="CY61" i="22"/>
  <c r="CW61" i="22"/>
  <c r="CY63" i="22"/>
  <c r="CW63" i="22"/>
  <c r="CY64" i="22"/>
  <c r="CW64" i="22"/>
  <c r="CY74" i="22"/>
  <c r="CW74" i="22"/>
  <c r="CY73" i="22"/>
  <c r="CW73" i="22"/>
  <c r="CY86" i="22"/>
  <c r="CW86" i="22"/>
  <c r="CY88" i="22"/>
  <c r="CW88" i="22"/>
  <c r="CY90" i="22"/>
  <c r="CW90" i="22"/>
  <c r="CY106" i="22"/>
  <c r="CW106" i="22"/>
  <c r="CY107" i="22"/>
  <c r="CW107" i="22"/>
  <c r="CY108" i="22"/>
  <c r="CW108" i="22"/>
  <c r="CY110" i="22"/>
  <c r="CW110" i="22"/>
  <c r="CY133" i="22"/>
  <c r="CW133" i="22"/>
  <c r="CY173" i="22"/>
  <c r="CW173" i="22"/>
  <c r="CY174" i="22"/>
  <c r="CW174" i="22"/>
  <c r="CY14" i="22"/>
  <c r="CW14" i="22"/>
  <c r="CY15" i="22"/>
  <c r="CW15" i="22"/>
  <c r="CY16" i="22"/>
  <c r="CW16" i="22"/>
  <c r="CY17" i="22"/>
  <c r="CW17" i="22"/>
  <c r="CY18" i="22"/>
  <c r="CW18" i="22"/>
  <c r="CY19" i="22"/>
  <c r="CW19" i="22"/>
  <c r="CY20" i="22"/>
  <c r="CW20" i="22"/>
  <c r="CY21" i="22"/>
  <c r="CW21" i="22"/>
  <c r="CY22" i="22"/>
  <c r="CW22" i="22"/>
  <c r="CY23" i="22"/>
  <c r="CW23" i="22"/>
  <c r="CY24" i="22"/>
  <c r="CW24" i="22"/>
  <c r="CY25" i="22"/>
  <c r="CW25" i="22"/>
  <c r="CY26" i="22"/>
  <c r="CW26" i="22"/>
  <c r="CY27" i="22"/>
  <c r="CW27" i="22"/>
  <c r="CY28" i="22"/>
  <c r="CW28" i="22"/>
  <c r="CY31" i="22"/>
  <c r="CW31" i="22"/>
  <c r="CY32" i="22"/>
  <c r="CW32" i="22"/>
  <c r="CY33" i="22"/>
  <c r="CW33" i="22"/>
  <c r="CY36" i="22"/>
  <c r="CW36" i="22"/>
  <c r="CY37" i="22"/>
  <c r="CW37" i="22"/>
  <c r="CY38" i="22"/>
  <c r="CW38" i="22"/>
  <c r="CY39" i="22"/>
  <c r="CW39" i="22"/>
  <c r="CY40" i="22"/>
  <c r="CW40" i="22"/>
  <c r="CY41" i="22"/>
  <c r="CW41" i="22"/>
  <c r="CY42" i="22"/>
  <c r="CW42" i="22"/>
  <c r="CY43" i="22"/>
  <c r="CW43" i="22"/>
  <c r="CY44" i="22"/>
  <c r="CW44" i="22"/>
  <c r="CY45" i="22"/>
  <c r="CW45" i="22"/>
  <c r="CY46" i="22"/>
  <c r="CW46" i="22"/>
  <c r="CY47" i="22"/>
  <c r="CW47" i="22"/>
  <c r="CY48" i="22"/>
  <c r="CW48" i="22"/>
  <c r="CY49" i="22"/>
  <c r="CW49" i="22"/>
  <c r="CY50" i="22"/>
  <c r="CW50" i="22"/>
  <c r="CY51" i="22"/>
  <c r="CW51" i="22"/>
  <c r="CY52" i="22"/>
  <c r="CW52" i="22"/>
  <c r="CY65" i="22"/>
  <c r="CW65" i="22"/>
  <c r="CY72" i="22"/>
  <c r="CU78" i="22"/>
  <c r="CW72" i="22"/>
  <c r="CY60" i="22"/>
  <c r="CW60" i="22"/>
  <c r="CY82" i="22"/>
  <c r="CU175" i="22"/>
  <c r="CY10" i="22"/>
  <c r="CU68" i="22"/>
  <c r="CY91" i="22"/>
  <c r="CW91" i="22"/>
  <c r="CY99" i="22"/>
  <c r="CW99" i="22"/>
  <c r="CY111" i="22"/>
  <c r="CW111" i="22"/>
  <c r="CY119" i="22"/>
  <c r="CW119" i="22"/>
  <c r="CY127" i="22"/>
  <c r="CW127" i="22"/>
  <c r="CY136" i="22"/>
  <c r="CW136" i="22"/>
  <c r="CY144" i="22"/>
  <c r="CW144" i="22"/>
  <c r="CY152" i="22"/>
  <c r="CW152" i="22"/>
  <c r="CY160" i="22"/>
  <c r="CW160" i="22"/>
  <c r="CY168" i="22"/>
  <c r="CW168" i="22"/>
  <c r="CY75" i="22"/>
  <c r="CW75" i="22"/>
  <c r="CY93" i="22"/>
  <c r="CW93" i="22"/>
  <c r="CY101" i="22"/>
  <c r="CW101" i="22"/>
  <c r="CY113" i="22"/>
  <c r="CW113" i="22"/>
  <c r="CY121" i="22"/>
  <c r="CW121" i="22"/>
  <c r="CY129" i="22"/>
  <c r="CW129" i="22"/>
  <c r="CY138" i="22"/>
  <c r="CW138" i="22"/>
  <c r="CY146" i="22"/>
  <c r="CW146" i="22"/>
  <c r="CY154" i="22"/>
  <c r="CW154" i="22"/>
  <c r="CY162" i="22"/>
  <c r="CW162" i="22"/>
  <c r="CY170" i="22"/>
  <c r="CW170" i="22"/>
  <c r="CY95" i="22"/>
  <c r="CW95" i="22"/>
  <c r="CY105" i="22"/>
  <c r="CW105" i="22"/>
  <c r="CY120" i="22"/>
  <c r="CW120" i="22"/>
  <c r="CY131" i="22"/>
  <c r="CW131" i="22"/>
  <c r="CY142" i="22"/>
  <c r="CW142" i="22"/>
  <c r="CY153" i="22"/>
  <c r="CW153" i="22"/>
  <c r="CY164" i="22"/>
  <c r="CW164" i="22"/>
  <c r="CY96" i="22"/>
  <c r="CW96" i="22"/>
  <c r="CY109" i="22"/>
  <c r="CW109" i="22"/>
  <c r="CY122" i="22"/>
  <c r="CW122" i="22"/>
  <c r="CY132" i="22"/>
  <c r="CW132" i="22"/>
  <c r="CY143" i="22"/>
  <c r="CW143" i="22"/>
  <c r="CY155" i="22"/>
  <c r="CW155" i="22"/>
  <c r="CY165" i="22"/>
  <c r="CW165" i="22"/>
  <c r="CY85" i="22"/>
  <c r="CW85" i="22"/>
  <c r="CY98" i="22"/>
  <c r="CW98" i="22"/>
  <c r="CY114" i="22"/>
  <c r="CW114" i="22"/>
  <c r="CY124" i="22"/>
  <c r="CW124" i="22"/>
  <c r="CY135" i="22"/>
  <c r="CW135" i="22"/>
  <c r="CY147" i="22"/>
  <c r="CW147" i="22"/>
  <c r="CY157" i="22"/>
  <c r="CW157" i="22"/>
  <c r="CY167" i="22"/>
  <c r="CW167" i="22"/>
  <c r="CY87" i="22"/>
  <c r="CW87" i="22"/>
  <c r="CY100" i="22"/>
  <c r="CW100" i="22"/>
  <c r="CY115" i="22"/>
  <c r="CW115" i="22"/>
  <c r="CY125" i="22"/>
  <c r="CW125" i="22"/>
  <c r="CY137" i="22"/>
  <c r="CW137" i="22"/>
  <c r="CY148" i="22"/>
  <c r="CW148" i="22"/>
  <c r="CY158" i="22"/>
  <c r="CW158" i="22"/>
  <c r="CY169" i="22"/>
  <c r="CW169" i="22"/>
  <c r="CY62" i="22"/>
  <c r="CW62" i="22"/>
  <c r="GE12" i="36"/>
  <c r="GB12" i="36"/>
  <c r="GI14" i="36"/>
  <c r="GF14" i="36"/>
  <c r="GE13" i="36"/>
  <c r="GB13" i="36"/>
  <c r="GB11" i="36"/>
  <c r="GE11" i="36"/>
  <c r="GQ62" i="36"/>
  <c r="GN62" i="36"/>
  <c r="GM61" i="36"/>
  <c r="GJ61" i="36"/>
  <c r="GM53" i="36"/>
  <c r="GJ53" i="36"/>
  <c r="GU52" i="36"/>
  <c r="GR52" i="36"/>
  <c r="GU43" i="36"/>
  <c r="GR43" i="36"/>
  <c r="GY44" i="36"/>
  <c r="GV44" i="36"/>
  <c r="GQ45" i="36"/>
  <c r="GN45" i="36"/>
  <c r="GN47" i="36"/>
  <c r="GZ75" i="36"/>
  <c r="HC75" i="36"/>
  <c r="GF69" i="36"/>
  <c r="GI69" i="36"/>
  <c r="GM73" i="36"/>
  <c r="GJ73" i="36"/>
  <c r="HW72" i="36"/>
  <c r="HT72" i="36"/>
  <c r="GV74" i="36"/>
  <c r="GY74" i="36"/>
  <c r="HK70" i="36"/>
  <c r="HH70" i="36"/>
  <c r="GQ71" i="36"/>
  <c r="GN71" i="36"/>
  <c r="GU68" i="36"/>
  <c r="GR68" i="36"/>
  <c r="GZ36" i="36"/>
  <c r="HC36" i="36"/>
  <c r="HK34" i="36"/>
  <c r="HH34" i="36"/>
  <c r="GU33" i="36"/>
  <c r="GR33" i="36"/>
  <c r="HK35" i="36"/>
  <c r="HH35" i="36"/>
  <c r="GZ26" i="36"/>
  <c r="HC26" i="36"/>
  <c r="GQ24" i="36"/>
  <c r="GN24" i="36"/>
  <c r="GN25" i="36"/>
  <c r="GQ25" i="36"/>
  <c r="GU22" i="36"/>
  <c r="GR22" i="36"/>
  <c r="GY23" i="36"/>
  <c r="GV23" i="36"/>
  <c r="CG211" i="22"/>
  <c r="CW175" i="22"/>
  <c r="CU182" i="22"/>
  <c r="CS182" i="22"/>
  <c r="DK181" i="22"/>
  <c r="DD181" i="22"/>
  <c r="DA181" i="22"/>
  <c r="DH174" i="22"/>
  <c r="CU192" i="22"/>
  <c r="CS192" i="22"/>
  <c r="CQ207" i="22"/>
  <c r="CO207" i="22"/>
  <c r="GN197" i="22"/>
  <c r="GN198" i="22"/>
  <c r="DA191" i="22"/>
  <c r="DA190" i="22"/>
  <c r="DD82" i="22"/>
  <c r="DA82" i="22"/>
  <c r="DD84" i="22"/>
  <c r="DA84" i="22"/>
  <c r="CW68" i="22"/>
  <c r="DL72" i="22"/>
  <c r="DL73" i="22"/>
  <c r="DL75" i="22"/>
  <c r="DL76" i="22"/>
  <c r="DL74" i="22"/>
  <c r="DD13" i="22"/>
  <c r="DA13" i="22"/>
  <c r="DD12" i="22"/>
  <c r="DA12" i="22"/>
  <c r="DD11" i="22"/>
  <c r="DA11" i="22"/>
  <c r="DD10" i="22"/>
  <c r="DA10" i="22"/>
  <c r="CB89" i="36"/>
  <c r="CB91" i="36"/>
  <c r="CJ81" i="36"/>
  <c r="CF87" i="36"/>
  <c r="BX93" i="36"/>
  <c r="CT17" i="36"/>
  <c r="CL38" i="36"/>
  <c r="CL89" i="36"/>
  <c r="CN38" i="36"/>
  <c r="CR27" i="36"/>
  <c r="CN28" i="36"/>
  <c r="CT27" i="36"/>
  <c r="GF76" i="36"/>
  <c r="FX63" i="36"/>
  <c r="GJ80" i="36"/>
  <c r="FX55" i="36"/>
  <c r="HD46" i="36"/>
  <c r="GZ37" i="36"/>
  <c r="KV37" i="36"/>
  <c r="HL65" i="36"/>
  <c r="HD57" i="36"/>
  <c r="KV61" i="36"/>
  <c r="KU61" i="36"/>
  <c r="KV60" i="36"/>
  <c r="KU60" i="36"/>
  <c r="HH54" i="36"/>
  <c r="HL49" i="36"/>
  <c r="HH40" i="36"/>
  <c r="HD30" i="36"/>
  <c r="HP19" i="36"/>
  <c r="HH15" i="36"/>
  <c r="HH16" i="36"/>
  <c r="HL8" i="36"/>
  <c r="CS78" i="22"/>
  <c r="CX47" i="36"/>
  <c r="CX87" i="36"/>
  <c r="DB86" i="36"/>
  <c r="DB85" i="36"/>
  <c r="CX55" i="36"/>
  <c r="CX76" i="36"/>
  <c r="CX63" i="36"/>
  <c r="DC37" i="36"/>
  <c r="DB83" i="36"/>
  <c r="DF84" i="36"/>
  <c r="DC46" i="36"/>
  <c r="DJ46" i="36"/>
  <c r="DB54" i="36"/>
  <c r="CK211" i="22"/>
  <c r="CO209" i="22"/>
  <c r="DJ50" i="35"/>
  <c r="DH50" i="35"/>
  <c r="DJ49" i="35"/>
  <c r="DH49" i="35"/>
  <c r="DJ48" i="35"/>
  <c r="DH48" i="35"/>
  <c r="DD47" i="35"/>
  <c r="DD51" i="35"/>
  <c r="CZ51" i="35"/>
  <c r="DJ47" i="35"/>
  <c r="DH47" i="35"/>
  <c r="DH51" i="35"/>
  <c r="DF51" i="35"/>
  <c r="DJ32" i="35"/>
  <c r="DH32" i="35"/>
  <c r="DJ31" i="35"/>
  <c r="DH31" i="35"/>
  <c r="DJ30" i="35"/>
  <c r="DH30" i="35"/>
  <c r="DD29" i="35"/>
  <c r="DD33" i="35"/>
  <c r="CZ33" i="35"/>
  <c r="DJ29" i="35"/>
  <c r="DH29" i="35"/>
  <c r="DH33" i="35"/>
  <c r="DF33" i="35"/>
  <c r="DJ23" i="35"/>
  <c r="DH23" i="35"/>
  <c r="DJ22" i="35"/>
  <c r="DH22" i="35"/>
  <c r="DJ21" i="35"/>
  <c r="DH21" i="35"/>
  <c r="DD20" i="35"/>
  <c r="DD24" i="35"/>
  <c r="CZ24" i="35"/>
  <c r="DJ20" i="35"/>
  <c r="DH20" i="35"/>
  <c r="DH24" i="35"/>
  <c r="DF24" i="35"/>
  <c r="DN14" i="35"/>
  <c r="DL14" i="35"/>
  <c r="DN13" i="35"/>
  <c r="DL13" i="35"/>
  <c r="DN12" i="35"/>
  <c r="DL12" i="35"/>
  <c r="DN11" i="35"/>
  <c r="DL11" i="35"/>
  <c r="DJ15" i="35"/>
  <c r="DN10" i="35"/>
  <c r="DL10" i="35"/>
  <c r="DL15" i="35"/>
  <c r="DD38" i="35"/>
  <c r="DD42" i="35"/>
  <c r="CZ42" i="35"/>
  <c r="DJ38" i="35"/>
  <c r="DH38" i="35"/>
  <c r="DF42" i="35"/>
  <c r="DF54" i="35"/>
  <c r="CV54" i="35"/>
  <c r="CV56" i="35"/>
  <c r="DB54" i="35"/>
  <c r="DB56" i="35"/>
  <c r="DJ39" i="35"/>
  <c r="DH39" i="35"/>
  <c r="DJ40" i="35"/>
  <c r="DH40" i="35"/>
  <c r="DJ41" i="35"/>
  <c r="DH41" i="35"/>
  <c r="DV19" i="35"/>
  <c r="DT19" i="35"/>
  <c r="DV28" i="35"/>
  <c r="DT28" i="35"/>
  <c r="DV37" i="35"/>
  <c r="DT37" i="35"/>
  <c r="DV46" i="35"/>
  <c r="DT46" i="35"/>
  <c r="CW78" i="22"/>
  <c r="CW189" i="22"/>
  <c r="CW180" i="22"/>
  <c r="CY180" i="22"/>
  <c r="CW179" i="22"/>
  <c r="CY179" i="22"/>
  <c r="AW104" i="26"/>
  <c r="AW109" i="26"/>
  <c r="DE187" i="22"/>
  <c r="DE188" i="22"/>
  <c r="DE186" i="22"/>
  <c r="H10" i="2"/>
  <c r="N10" i="2"/>
  <c r="O32" i="2"/>
  <c r="P32" i="2"/>
  <c r="J33" i="2"/>
  <c r="C6" i="19"/>
  <c r="GN1" i="46"/>
  <c r="GI180" i="46"/>
  <c r="GK180" i="46"/>
  <c r="GI187" i="46"/>
  <c r="GI201" i="46"/>
  <c r="GI179" i="46"/>
  <c r="GG179" i="46"/>
  <c r="GG182" i="46"/>
  <c r="GE182" i="46"/>
  <c r="FQ211" i="46"/>
  <c r="GE140" i="46"/>
  <c r="GC140" i="46"/>
  <c r="GE116" i="46"/>
  <c r="GC116" i="46"/>
  <c r="GE110" i="46"/>
  <c r="GC110" i="46"/>
  <c r="GE90" i="46"/>
  <c r="GC90" i="46"/>
  <c r="GE11" i="46"/>
  <c r="GC11" i="46"/>
  <c r="GE139" i="46"/>
  <c r="GC139" i="46"/>
  <c r="GE106" i="46"/>
  <c r="GC106" i="46"/>
  <c r="GE156" i="46"/>
  <c r="GC156" i="46"/>
  <c r="GE38" i="46"/>
  <c r="GC38" i="46"/>
  <c r="GE131" i="46"/>
  <c r="GC131" i="46"/>
  <c r="GE14" i="46"/>
  <c r="GC14" i="46"/>
  <c r="GE36" i="46"/>
  <c r="GC36" i="46"/>
  <c r="GE60" i="46"/>
  <c r="GC60" i="46"/>
  <c r="GE117" i="46"/>
  <c r="GC117" i="46"/>
  <c r="GE114" i="46"/>
  <c r="GC114" i="46"/>
  <c r="GE171" i="46"/>
  <c r="GC171" i="46"/>
  <c r="GE148" i="46"/>
  <c r="GC148" i="46"/>
  <c r="GE98" i="46"/>
  <c r="GC98" i="46"/>
  <c r="GE151" i="46"/>
  <c r="GC151" i="46"/>
  <c r="GE32" i="46"/>
  <c r="GC32" i="46"/>
  <c r="FY68" i="46"/>
  <c r="GE142" i="46"/>
  <c r="GC142" i="46"/>
  <c r="GE96" i="46"/>
  <c r="GC96" i="46"/>
  <c r="GE123" i="46"/>
  <c r="GC123" i="46"/>
  <c r="GE84" i="46"/>
  <c r="GC84" i="46"/>
  <c r="GI109" i="46"/>
  <c r="GG109" i="46"/>
  <c r="GE63" i="46"/>
  <c r="GC63" i="46"/>
  <c r="GE55" i="46"/>
  <c r="GC55" i="46"/>
  <c r="GE190" i="46"/>
  <c r="GC190" i="46"/>
  <c r="GE152" i="46"/>
  <c r="GC152" i="46"/>
  <c r="GE62" i="46"/>
  <c r="GC62" i="46"/>
  <c r="GE46" i="46"/>
  <c r="GC46" i="46"/>
  <c r="GE153" i="46"/>
  <c r="GC153" i="46"/>
  <c r="GE155" i="46"/>
  <c r="GC155" i="46"/>
  <c r="GQ181" i="46"/>
  <c r="GO181" i="46"/>
  <c r="GE191" i="46"/>
  <c r="GC191" i="46"/>
  <c r="GE97" i="46"/>
  <c r="GC97" i="46"/>
  <c r="GE170" i="46"/>
  <c r="GC170" i="46"/>
  <c r="GE162" i="46"/>
  <c r="GC162" i="46"/>
  <c r="GE166" i="46"/>
  <c r="GC166" i="46"/>
  <c r="GE95" i="46"/>
  <c r="GC95" i="46"/>
  <c r="GE161" i="46"/>
  <c r="GC161" i="46"/>
  <c r="GE119" i="46"/>
  <c r="GC119" i="46"/>
  <c r="GE133" i="46"/>
  <c r="GC133" i="46"/>
  <c r="GA68" i="46"/>
  <c r="GE10" i="46"/>
  <c r="GC10" i="46"/>
  <c r="GE87" i="46"/>
  <c r="GC87" i="46"/>
  <c r="GE53" i="46"/>
  <c r="GC53" i="46"/>
  <c r="GE13" i="46"/>
  <c r="GC13" i="46"/>
  <c r="GI89" i="46"/>
  <c r="GG89" i="46"/>
  <c r="GE15" i="46"/>
  <c r="GC15" i="46"/>
  <c r="GE122" i="46"/>
  <c r="GC122" i="46"/>
  <c r="GE48" i="46"/>
  <c r="GC48" i="46"/>
  <c r="GE157" i="46"/>
  <c r="GC157" i="46"/>
  <c r="GE130" i="46"/>
  <c r="GC130" i="46"/>
  <c r="GE23" i="46"/>
  <c r="GC23" i="46"/>
  <c r="GE65" i="46"/>
  <c r="GC65" i="46"/>
  <c r="GE12" i="46"/>
  <c r="GC12" i="46"/>
  <c r="GE26" i="46"/>
  <c r="GC26" i="46"/>
  <c r="GE93" i="46"/>
  <c r="GC93" i="46"/>
  <c r="GE158" i="46"/>
  <c r="GC158" i="46"/>
  <c r="GE92" i="46"/>
  <c r="GC92" i="46"/>
  <c r="GE113" i="46"/>
  <c r="GC113" i="46"/>
  <c r="GE112" i="46"/>
  <c r="GC112" i="46"/>
  <c r="GE100" i="46"/>
  <c r="GC100" i="46"/>
  <c r="GE204" i="46"/>
  <c r="GC204" i="46"/>
  <c r="FU207" i="46"/>
  <c r="FU209" i="46"/>
  <c r="GE20" i="46"/>
  <c r="GC20" i="46"/>
  <c r="GE173" i="46"/>
  <c r="GC173" i="46"/>
  <c r="GE197" i="46"/>
  <c r="GC197" i="46"/>
  <c r="GE202" i="46"/>
  <c r="GC202" i="46"/>
  <c r="FY192" i="46"/>
  <c r="GE111" i="46"/>
  <c r="GC111" i="46"/>
  <c r="GE28" i="46"/>
  <c r="GC28" i="46"/>
  <c r="GE188" i="46"/>
  <c r="GC188" i="46"/>
  <c r="GE39" i="46"/>
  <c r="GC39" i="46"/>
  <c r="GE147" i="46"/>
  <c r="GC147" i="46"/>
  <c r="GE64" i="46"/>
  <c r="GC64" i="46"/>
  <c r="GE150" i="46"/>
  <c r="GC150" i="46"/>
  <c r="GE45" i="46"/>
  <c r="GC45" i="46"/>
  <c r="GE135" i="46"/>
  <c r="GC135" i="46"/>
  <c r="GE31" i="46"/>
  <c r="GC31" i="46"/>
  <c r="GE61" i="46"/>
  <c r="GC61" i="46"/>
  <c r="GA175" i="46"/>
  <c r="GE82" i="46"/>
  <c r="GC82" i="46"/>
  <c r="FY205" i="46"/>
  <c r="GE37" i="46"/>
  <c r="GC37" i="46"/>
  <c r="GE168" i="46"/>
  <c r="GC168" i="46"/>
  <c r="FY78" i="46"/>
  <c r="GI83" i="46"/>
  <c r="GG83" i="46"/>
  <c r="GC187" i="46"/>
  <c r="GE174" i="46"/>
  <c r="GC174" i="46"/>
  <c r="GE47" i="46"/>
  <c r="GC47" i="46"/>
  <c r="GE145" i="46"/>
  <c r="GC145" i="46"/>
  <c r="GE88" i="46"/>
  <c r="GC88" i="46"/>
  <c r="GA192" i="46"/>
  <c r="GE186" i="46"/>
  <c r="GC186" i="46"/>
  <c r="GE146" i="46"/>
  <c r="GC146" i="46"/>
  <c r="GE118" i="46"/>
  <c r="GC118" i="46"/>
  <c r="GE16" i="46"/>
  <c r="GC16" i="46"/>
  <c r="GE124" i="46"/>
  <c r="GC124" i="46"/>
  <c r="GE144" i="46"/>
  <c r="GC144" i="46"/>
  <c r="GE159" i="46"/>
  <c r="GC159" i="46"/>
  <c r="GE42" i="46"/>
  <c r="GC42" i="46"/>
  <c r="GE33" i="46"/>
  <c r="GC33" i="46"/>
  <c r="GE199" i="46"/>
  <c r="GC199" i="46"/>
  <c r="GE141" i="46"/>
  <c r="GC141" i="46"/>
  <c r="GE50" i="46"/>
  <c r="GC50" i="46"/>
  <c r="GE200" i="46"/>
  <c r="GC200" i="46"/>
  <c r="GE21" i="46"/>
  <c r="GC21" i="46"/>
  <c r="GE91" i="46"/>
  <c r="GC91" i="46"/>
  <c r="GE120" i="46"/>
  <c r="GC120" i="46"/>
  <c r="GE198" i="46"/>
  <c r="GC198" i="46"/>
  <c r="GE143" i="46"/>
  <c r="GC143" i="46"/>
  <c r="GE24" i="46"/>
  <c r="GC24" i="46"/>
  <c r="GE56" i="46"/>
  <c r="GC56" i="46"/>
  <c r="GE49" i="46"/>
  <c r="GC49" i="46"/>
  <c r="GE154" i="46"/>
  <c r="GC154" i="46"/>
  <c r="GE163" i="46"/>
  <c r="GC163" i="46"/>
  <c r="GE57" i="46"/>
  <c r="GC57" i="46"/>
  <c r="GE115" i="46"/>
  <c r="GC115" i="46"/>
  <c r="GE40" i="46"/>
  <c r="GC40" i="46"/>
  <c r="GE160" i="46"/>
  <c r="GC160" i="46"/>
  <c r="GE107" i="46"/>
  <c r="GC107" i="46"/>
  <c r="GI85" i="46"/>
  <c r="GG85" i="46"/>
  <c r="GE129" i="46"/>
  <c r="GC129" i="46"/>
  <c r="GE121" i="46"/>
  <c r="GC121" i="46"/>
  <c r="GE99" i="46"/>
  <c r="GC99" i="46"/>
  <c r="GE73" i="46"/>
  <c r="GC73" i="46"/>
  <c r="GE203" i="46"/>
  <c r="GC203" i="46"/>
  <c r="GE138" i="46"/>
  <c r="GC138" i="46"/>
  <c r="GE22" i="46"/>
  <c r="GC22" i="46"/>
  <c r="GC201" i="46"/>
  <c r="GE52" i="46"/>
  <c r="GC52" i="46"/>
  <c r="GE104" i="46"/>
  <c r="GC104" i="46"/>
  <c r="GE126" i="46"/>
  <c r="GC126" i="46"/>
  <c r="GA205" i="46"/>
  <c r="GE196" i="46"/>
  <c r="GC196" i="46"/>
  <c r="GE169" i="46"/>
  <c r="GC169" i="46"/>
  <c r="GE17" i="46"/>
  <c r="GC17" i="46"/>
  <c r="GE19" i="46"/>
  <c r="GC19" i="46"/>
  <c r="GE172" i="46"/>
  <c r="GC172" i="46"/>
  <c r="GE27" i="46"/>
  <c r="GC27" i="46"/>
  <c r="GE86" i="46"/>
  <c r="GC86" i="46"/>
  <c r="GE149" i="46"/>
  <c r="GC149" i="46"/>
  <c r="GE108" i="46"/>
  <c r="GC108" i="46"/>
  <c r="GE74" i="46"/>
  <c r="GC74" i="46"/>
  <c r="GA78" i="46"/>
  <c r="GE72" i="46"/>
  <c r="GC72" i="46"/>
  <c r="GI105" i="46"/>
  <c r="GG105" i="46"/>
  <c r="GE102" i="46"/>
  <c r="GC102" i="46"/>
  <c r="GE25" i="46"/>
  <c r="GC25" i="46"/>
  <c r="GE165" i="46"/>
  <c r="GC165" i="46"/>
  <c r="GE18" i="46"/>
  <c r="GC18" i="46"/>
  <c r="GE41" i="46"/>
  <c r="GC41" i="46"/>
  <c r="GE75" i="46"/>
  <c r="GC75" i="46"/>
  <c r="GE136" i="46"/>
  <c r="GC136" i="46"/>
  <c r="GE127" i="46"/>
  <c r="GC127" i="46"/>
  <c r="GE51" i="46"/>
  <c r="GC51" i="46"/>
  <c r="GE134" i="46"/>
  <c r="GC134" i="46"/>
  <c r="GE167" i="46"/>
  <c r="GC167" i="46"/>
  <c r="GI132" i="46"/>
  <c r="GG132" i="46"/>
  <c r="GE137" i="46"/>
  <c r="GC137" i="46"/>
  <c r="GE43" i="46"/>
  <c r="GC43" i="46"/>
  <c r="GE125" i="46"/>
  <c r="GC125" i="46"/>
  <c r="GE54" i="46"/>
  <c r="GC54" i="46"/>
  <c r="GE128" i="46"/>
  <c r="GC128" i="46"/>
  <c r="GE189" i="46"/>
  <c r="GC189" i="46"/>
  <c r="GE101" i="46"/>
  <c r="GC101" i="46"/>
  <c r="GE164" i="46"/>
  <c r="GC164" i="46"/>
  <c r="GE103" i="46"/>
  <c r="GC103" i="46"/>
  <c r="GE94" i="46"/>
  <c r="GC94" i="46"/>
  <c r="GE44" i="46"/>
  <c r="GC44" i="46"/>
  <c r="FY175" i="46"/>
  <c r="GE76" i="46"/>
  <c r="GC76" i="46"/>
  <c r="DC62" i="22"/>
  <c r="DA62" i="22"/>
  <c r="DC169" i="22"/>
  <c r="DA169" i="22"/>
  <c r="DC158" i="22"/>
  <c r="DA158" i="22"/>
  <c r="DC148" i="22"/>
  <c r="DA148" i="22"/>
  <c r="DC137" i="22"/>
  <c r="DA137" i="22"/>
  <c r="DC125" i="22"/>
  <c r="DA125" i="22"/>
  <c r="DC115" i="22"/>
  <c r="DA115" i="22"/>
  <c r="DC100" i="22"/>
  <c r="DA100" i="22"/>
  <c r="DC87" i="22"/>
  <c r="DA87" i="22"/>
  <c r="DC167" i="22"/>
  <c r="DA167" i="22"/>
  <c r="DC157" i="22"/>
  <c r="DA157" i="22"/>
  <c r="DC147" i="22"/>
  <c r="DA147" i="22"/>
  <c r="DC135" i="22"/>
  <c r="DA135" i="22"/>
  <c r="DC124" i="22"/>
  <c r="DA124" i="22"/>
  <c r="DC114" i="22"/>
  <c r="DA114" i="22"/>
  <c r="DC98" i="22"/>
  <c r="DA98" i="22"/>
  <c r="DC85" i="22"/>
  <c r="DA85" i="22"/>
  <c r="DC165" i="22"/>
  <c r="DA165" i="22"/>
  <c r="DC155" i="22"/>
  <c r="DA155" i="22"/>
  <c r="DC143" i="22"/>
  <c r="DA143" i="22"/>
  <c r="DC132" i="22"/>
  <c r="DA132" i="22"/>
  <c r="DC122" i="22"/>
  <c r="DA122" i="22"/>
  <c r="DC109" i="22"/>
  <c r="DA109" i="22"/>
  <c r="DC96" i="22"/>
  <c r="DA96" i="22"/>
  <c r="DC164" i="22"/>
  <c r="DA164" i="22"/>
  <c r="DC153" i="22"/>
  <c r="DA153" i="22"/>
  <c r="DC142" i="22"/>
  <c r="DA142" i="22"/>
  <c r="DC131" i="22"/>
  <c r="DA131" i="22"/>
  <c r="DC120" i="22"/>
  <c r="DA120" i="22"/>
  <c r="DC105" i="22"/>
  <c r="DA105" i="22"/>
  <c r="DC95" i="22"/>
  <c r="DA95" i="22"/>
  <c r="DC170" i="22"/>
  <c r="DA170" i="22"/>
  <c r="DC162" i="22"/>
  <c r="DA162" i="22"/>
  <c r="DC154" i="22"/>
  <c r="DA154" i="22"/>
  <c r="DC146" i="22"/>
  <c r="DA146" i="22"/>
  <c r="DC138" i="22"/>
  <c r="DA138" i="22"/>
  <c r="DC129" i="22"/>
  <c r="DA129" i="22"/>
  <c r="DC121" i="22"/>
  <c r="DA121" i="22"/>
  <c r="DC113" i="22"/>
  <c r="DA113" i="22"/>
  <c r="DC101" i="22"/>
  <c r="DA101" i="22"/>
  <c r="DC93" i="22"/>
  <c r="DA93" i="22"/>
  <c r="DC75" i="22"/>
  <c r="DA75" i="22"/>
  <c r="DC168" i="22"/>
  <c r="DA168" i="22"/>
  <c r="DC160" i="22"/>
  <c r="DA160" i="22"/>
  <c r="DC152" i="22"/>
  <c r="DA152" i="22"/>
  <c r="DC144" i="22"/>
  <c r="DA144" i="22"/>
  <c r="DC136" i="22"/>
  <c r="DA136" i="22"/>
  <c r="DC127" i="22"/>
  <c r="DA127" i="22"/>
  <c r="DC119" i="22"/>
  <c r="DA119" i="22"/>
  <c r="DC111" i="22"/>
  <c r="DA111" i="22"/>
  <c r="DC99" i="22"/>
  <c r="DA99" i="22"/>
  <c r="DC91" i="22"/>
  <c r="DA91" i="22"/>
  <c r="DC10" i="22"/>
  <c r="CY68" i="22"/>
  <c r="DC82" i="22"/>
  <c r="CY175" i="22"/>
  <c r="DC60" i="22"/>
  <c r="DA60" i="22"/>
  <c r="DC72" i="22"/>
  <c r="CY78" i="22"/>
  <c r="DA72" i="22"/>
  <c r="DC65" i="22"/>
  <c r="DA65" i="22"/>
  <c r="DC52" i="22"/>
  <c r="DA52" i="22"/>
  <c r="DC51" i="22"/>
  <c r="DA51" i="22"/>
  <c r="DC50" i="22"/>
  <c r="DA50" i="22"/>
  <c r="DC49" i="22"/>
  <c r="DA49" i="22"/>
  <c r="DC48" i="22"/>
  <c r="DA48" i="22"/>
  <c r="DC47" i="22"/>
  <c r="DA47" i="22"/>
  <c r="DC46" i="22"/>
  <c r="DA46" i="22"/>
  <c r="DC45" i="22"/>
  <c r="DA45" i="22"/>
  <c r="DC44" i="22"/>
  <c r="DA44" i="22"/>
  <c r="DC43" i="22"/>
  <c r="DA43" i="22"/>
  <c r="DC42" i="22"/>
  <c r="DA42" i="22"/>
  <c r="DC41" i="22"/>
  <c r="DA41" i="22"/>
  <c r="DC40" i="22"/>
  <c r="DA40" i="22"/>
  <c r="DC39" i="22"/>
  <c r="DA39" i="22"/>
  <c r="DC38" i="22"/>
  <c r="DA38" i="22"/>
  <c r="DC37" i="22"/>
  <c r="DA37" i="22"/>
  <c r="DC36" i="22"/>
  <c r="DA36" i="22"/>
  <c r="DC33" i="22"/>
  <c r="DA33" i="22"/>
  <c r="DC32" i="22"/>
  <c r="DA32" i="22"/>
  <c r="DC31" i="22"/>
  <c r="DA31" i="22"/>
  <c r="DC28" i="22"/>
  <c r="DA28" i="22"/>
  <c r="DC27" i="22"/>
  <c r="DA27" i="22"/>
  <c r="DC26" i="22"/>
  <c r="DA26" i="22"/>
  <c r="DC25" i="22"/>
  <c r="DA25" i="22"/>
  <c r="DC24" i="22"/>
  <c r="DA24" i="22"/>
  <c r="DC23" i="22"/>
  <c r="DA23" i="22"/>
  <c r="DC22" i="22"/>
  <c r="DA22" i="22"/>
  <c r="DC21" i="22"/>
  <c r="DA21" i="22"/>
  <c r="DC20" i="22"/>
  <c r="DA20" i="22"/>
  <c r="DC19" i="22"/>
  <c r="DA19" i="22"/>
  <c r="DC18" i="22"/>
  <c r="DA18" i="22"/>
  <c r="DC17" i="22"/>
  <c r="DA17" i="22"/>
  <c r="DC16" i="22"/>
  <c r="DA16" i="22"/>
  <c r="DC15" i="22"/>
  <c r="DA15" i="22"/>
  <c r="DC14" i="22"/>
  <c r="DA14" i="22"/>
  <c r="DC174" i="22"/>
  <c r="DA174" i="22"/>
  <c r="DC173" i="22"/>
  <c r="DA173" i="22"/>
  <c r="DC133" i="22"/>
  <c r="DA133" i="22"/>
  <c r="DC110" i="22"/>
  <c r="DA110" i="22"/>
  <c r="DC108" i="22"/>
  <c r="DA108" i="22"/>
  <c r="DC107" i="22"/>
  <c r="DA107" i="22"/>
  <c r="DC106" i="22"/>
  <c r="DA106" i="22"/>
  <c r="DC90" i="22"/>
  <c r="DA90" i="22"/>
  <c r="DC88" i="22"/>
  <c r="DA88" i="22"/>
  <c r="DC86" i="22"/>
  <c r="DA86" i="22"/>
  <c r="DC73" i="22"/>
  <c r="DA73" i="22"/>
  <c r="DC74" i="22"/>
  <c r="DA74" i="22"/>
  <c r="DC64" i="22"/>
  <c r="DA64" i="22"/>
  <c r="DC63" i="22"/>
  <c r="DA63" i="22"/>
  <c r="DC61" i="22"/>
  <c r="DA61" i="22"/>
  <c r="DC53" i="22"/>
  <c r="DA53" i="22"/>
  <c r="DC54" i="22"/>
  <c r="DA54" i="22"/>
  <c r="DC55" i="22"/>
  <c r="DA55" i="22"/>
  <c r="DC56" i="22"/>
  <c r="DA56" i="22"/>
  <c r="DC57" i="22"/>
  <c r="DA57" i="22"/>
  <c r="DC83" i="22"/>
  <c r="DA83" i="22"/>
  <c r="DC89" i="22"/>
  <c r="DA89" i="22"/>
  <c r="DC92" i="22"/>
  <c r="DA92" i="22"/>
  <c r="DC94" i="22"/>
  <c r="DA94" i="22"/>
  <c r="DC97" i="22"/>
  <c r="DA97" i="22"/>
  <c r="DC102" i="22"/>
  <c r="DA102" i="22"/>
  <c r="DC103" i="22"/>
  <c r="DA103" i="22"/>
  <c r="DC104" i="22"/>
  <c r="DA104" i="22"/>
  <c r="DC112" i="22"/>
  <c r="DA112" i="22"/>
  <c r="DC116" i="22"/>
  <c r="DA116" i="22"/>
  <c r="DC117" i="22"/>
  <c r="DA117" i="22"/>
  <c r="DC118" i="22"/>
  <c r="DA118" i="22"/>
  <c r="DC123" i="22"/>
  <c r="DA123" i="22"/>
  <c r="DC126" i="22"/>
  <c r="DA126" i="22"/>
  <c r="DC128" i="22"/>
  <c r="DA128" i="22"/>
  <c r="DC130" i="22"/>
  <c r="DA130" i="22"/>
  <c r="DC134" i="22"/>
  <c r="DA134" i="22"/>
  <c r="DC139" i="22"/>
  <c r="DA139" i="22"/>
  <c r="DC140" i="22"/>
  <c r="DA140" i="22"/>
  <c r="DC141" i="22"/>
  <c r="DA141" i="22"/>
  <c r="DC145" i="22"/>
  <c r="DA145" i="22"/>
  <c r="DC149" i="22"/>
  <c r="DA149" i="22"/>
  <c r="DC150" i="22"/>
  <c r="DA150" i="22"/>
  <c r="DC151" i="22"/>
  <c r="DA151" i="22"/>
  <c r="DC156" i="22"/>
  <c r="DA156" i="22"/>
  <c r="DC159" i="22"/>
  <c r="DA159" i="22"/>
  <c r="DC161" i="22"/>
  <c r="DA161" i="22"/>
  <c r="DC163" i="22"/>
  <c r="DA163" i="22"/>
  <c r="DC166" i="22"/>
  <c r="DA166" i="22"/>
  <c r="DC171" i="22"/>
  <c r="DA171" i="22"/>
  <c r="DC172" i="22"/>
  <c r="DA172" i="22"/>
  <c r="DC76" i="22"/>
  <c r="DA76" i="22"/>
  <c r="DA199" i="22"/>
  <c r="DC199" i="22"/>
  <c r="DA200" i="22"/>
  <c r="DC200" i="22"/>
  <c r="DA201" i="22"/>
  <c r="DC201" i="22"/>
  <c r="DA202" i="22"/>
  <c r="DC202" i="22"/>
  <c r="DA203" i="22"/>
  <c r="DC203" i="22"/>
  <c r="DA204" i="22"/>
  <c r="DC204" i="22"/>
  <c r="DC197" i="22"/>
  <c r="DA197" i="22"/>
  <c r="DC198" i="22"/>
  <c r="DA198" i="22"/>
  <c r="DA196" i="22"/>
  <c r="DA205" i="22"/>
  <c r="DC196" i="22"/>
  <c r="CY205" i="22"/>
  <c r="CW205" i="22"/>
  <c r="GI12" i="36"/>
  <c r="GF12" i="36"/>
  <c r="GM14" i="36"/>
  <c r="GJ14" i="36"/>
  <c r="GF13" i="36"/>
  <c r="GI13" i="36"/>
  <c r="GI11" i="36"/>
  <c r="GF11" i="36"/>
  <c r="CY182" i="22"/>
  <c r="CW182" i="22"/>
  <c r="GY60" i="36"/>
  <c r="GV60" i="36"/>
  <c r="GN61" i="36"/>
  <c r="GU62" i="36"/>
  <c r="GR62" i="36"/>
  <c r="GV52" i="36"/>
  <c r="GY52" i="36"/>
  <c r="GQ53" i="36"/>
  <c r="GN53" i="36"/>
  <c r="GU45" i="36"/>
  <c r="GR45" i="36"/>
  <c r="GR47" i="36"/>
  <c r="GZ44" i="36"/>
  <c r="HC44" i="36"/>
  <c r="GV43" i="36"/>
  <c r="GY43" i="36"/>
  <c r="GQ73" i="36"/>
  <c r="GN73" i="36"/>
  <c r="HO70" i="36"/>
  <c r="HL70" i="36"/>
  <c r="HC74" i="36"/>
  <c r="GZ74" i="36"/>
  <c r="GM69" i="36"/>
  <c r="GJ69" i="36"/>
  <c r="HG75" i="36"/>
  <c r="HD75" i="36"/>
  <c r="GU71" i="36"/>
  <c r="GR71" i="36"/>
  <c r="GV68" i="36"/>
  <c r="GY68" i="36"/>
  <c r="IA72" i="36"/>
  <c r="HX72" i="36"/>
  <c r="GV33" i="36"/>
  <c r="GY33" i="36"/>
  <c r="HL34" i="36"/>
  <c r="HO34" i="36"/>
  <c r="HG36" i="36"/>
  <c r="HD36" i="36"/>
  <c r="HO35" i="36"/>
  <c r="HL35" i="36"/>
  <c r="HG26" i="36"/>
  <c r="HD26" i="36"/>
  <c r="GZ23" i="36"/>
  <c r="HC23" i="36"/>
  <c r="GV22" i="36"/>
  <c r="GY22" i="36"/>
  <c r="GU25" i="36"/>
  <c r="GR25" i="36"/>
  <c r="GU24" i="36"/>
  <c r="GR24" i="36"/>
  <c r="DH181" i="22"/>
  <c r="DE181" i="22"/>
  <c r="DO181" i="22"/>
  <c r="DL174" i="22"/>
  <c r="DA175" i="22"/>
  <c r="CV17" i="36"/>
  <c r="KV62" i="36"/>
  <c r="KU62" i="36"/>
  <c r="CY192" i="22"/>
  <c r="CW192" i="22"/>
  <c r="CU207" i="22"/>
  <c r="GR198" i="22"/>
  <c r="GR197" i="22"/>
  <c r="DE190" i="22"/>
  <c r="DE191" i="22"/>
  <c r="DH84" i="22"/>
  <c r="DE84" i="22"/>
  <c r="DH82" i="22"/>
  <c r="DE82" i="22"/>
  <c r="CP28" i="36"/>
  <c r="DA68" i="22"/>
  <c r="DP74" i="22"/>
  <c r="DP76" i="22"/>
  <c r="DP75" i="22"/>
  <c r="DP73" i="22"/>
  <c r="DP72" i="22"/>
  <c r="DH10" i="22"/>
  <c r="DE10" i="22"/>
  <c r="DH11" i="22"/>
  <c r="DE11" i="22"/>
  <c r="DH12" i="22"/>
  <c r="DE12" i="22"/>
  <c r="DH13" i="22"/>
  <c r="DE13" i="22"/>
  <c r="CF89" i="36"/>
  <c r="CF91" i="36"/>
  <c r="CN81" i="36"/>
  <c r="CJ87" i="36"/>
  <c r="CB93" i="36"/>
  <c r="CX17" i="36"/>
  <c r="CP38" i="36"/>
  <c r="CX27" i="36"/>
  <c r="CT28" i="36"/>
  <c r="CV27" i="36"/>
  <c r="CR28" i="36"/>
  <c r="GN80" i="36"/>
  <c r="GB63" i="36"/>
  <c r="GJ76" i="36"/>
  <c r="GB55" i="36"/>
  <c r="HH46" i="36"/>
  <c r="HP65" i="36"/>
  <c r="HH57" i="36"/>
  <c r="HL54" i="36"/>
  <c r="HP49" i="36"/>
  <c r="HL40" i="36"/>
  <c r="HH30" i="36"/>
  <c r="HD37" i="36"/>
  <c r="HP8" i="36"/>
  <c r="HL15" i="36"/>
  <c r="HL16" i="36"/>
  <c r="DB47" i="36"/>
  <c r="DB87" i="36"/>
  <c r="DF86" i="36"/>
  <c r="DF85" i="36"/>
  <c r="DB55" i="36"/>
  <c r="DB76" i="36"/>
  <c r="DB63" i="36"/>
  <c r="DG37" i="36"/>
  <c r="DF83" i="36"/>
  <c r="DJ84" i="36"/>
  <c r="KP82" i="36"/>
  <c r="KQ82" i="36"/>
  <c r="DG46" i="36"/>
  <c r="DN46" i="36"/>
  <c r="DN37" i="36"/>
  <c r="DF54" i="36"/>
  <c r="CO211" i="22"/>
  <c r="DN50" i="35"/>
  <c r="DL50" i="35"/>
  <c r="DN49" i="35"/>
  <c r="DL49" i="35"/>
  <c r="DN48" i="35"/>
  <c r="DL48" i="35"/>
  <c r="DJ51" i="35"/>
  <c r="DN47" i="35"/>
  <c r="DL47" i="35"/>
  <c r="DL51" i="35"/>
  <c r="DN32" i="35"/>
  <c r="DL32" i="35"/>
  <c r="DN31" i="35"/>
  <c r="DL31" i="35"/>
  <c r="DN30" i="35"/>
  <c r="DL30" i="35"/>
  <c r="DJ33" i="35"/>
  <c r="DN29" i="35"/>
  <c r="DL29" i="35"/>
  <c r="DL33" i="35"/>
  <c r="DN23" i="35"/>
  <c r="DL23" i="35"/>
  <c r="DN22" i="35"/>
  <c r="DL22" i="35"/>
  <c r="DN21" i="35"/>
  <c r="DL21" i="35"/>
  <c r="DJ24" i="35"/>
  <c r="DN20" i="35"/>
  <c r="DL20" i="35"/>
  <c r="DL24" i="35"/>
  <c r="DR14" i="35"/>
  <c r="DP14" i="35"/>
  <c r="DR13" i="35"/>
  <c r="DP13" i="35"/>
  <c r="DR12" i="35"/>
  <c r="DP12" i="35"/>
  <c r="DR11" i="35"/>
  <c r="DP11" i="35"/>
  <c r="DN15" i="35"/>
  <c r="DR10" i="35"/>
  <c r="DP10" i="35"/>
  <c r="DP15" i="35"/>
  <c r="DN41" i="35"/>
  <c r="DL41" i="35"/>
  <c r="DN40" i="35"/>
  <c r="DL40" i="35"/>
  <c r="DN39" i="35"/>
  <c r="DL39" i="35"/>
  <c r="DB58" i="35"/>
  <c r="DB57" i="35"/>
  <c r="CV58" i="35"/>
  <c r="DH42" i="35"/>
  <c r="DJ42" i="35"/>
  <c r="DJ54" i="35"/>
  <c r="DN38" i="35"/>
  <c r="DL38" i="35"/>
  <c r="DL42" i="35"/>
  <c r="CZ54" i="35"/>
  <c r="CZ56" i="35"/>
  <c r="DD54" i="35"/>
  <c r="DD56" i="35"/>
  <c r="DZ46" i="35"/>
  <c r="DX46" i="35"/>
  <c r="DZ37" i="35"/>
  <c r="DX37" i="35"/>
  <c r="DZ28" i="35"/>
  <c r="DX28" i="35"/>
  <c r="DZ19" i="35"/>
  <c r="DX19" i="35"/>
  <c r="DA179" i="22"/>
  <c r="DC179" i="22"/>
  <c r="DA180" i="22"/>
  <c r="DC180" i="22"/>
  <c r="DA189" i="22"/>
  <c r="DA78" i="22"/>
  <c r="AW167" i="26"/>
  <c r="AW168" i="26"/>
  <c r="CS207" i="22"/>
  <c r="DI188" i="22"/>
  <c r="DI187" i="22"/>
  <c r="DI186" i="22"/>
  <c r="I10" i="2"/>
  <c r="P10" i="2"/>
  <c r="O10" i="2"/>
  <c r="C23" i="2"/>
  <c r="J23" i="2"/>
  <c r="GM179" i="46"/>
  <c r="GK179" i="46"/>
  <c r="GK182" i="46"/>
  <c r="GI182" i="46"/>
  <c r="GR1" i="46"/>
  <c r="GM180" i="46"/>
  <c r="GO180" i="46"/>
  <c r="GM187" i="46"/>
  <c r="GM201" i="46"/>
  <c r="FU211" i="46"/>
  <c r="GI44" i="46"/>
  <c r="GG44" i="46"/>
  <c r="GI164" i="46"/>
  <c r="GG164" i="46"/>
  <c r="GI189" i="46"/>
  <c r="GG189" i="46"/>
  <c r="GI125" i="46"/>
  <c r="GG125" i="46"/>
  <c r="GM132" i="46"/>
  <c r="GK132" i="46"/>
  <c r="GI167" i="46"/>
  <c r="GG167" i="46"/>
  <c r="GI127" i="46"/>
  <c r="GG127" i="46"/>
  <c r="GI41" i="46"/>
  <c r="GG41" i="46"/>
  <c r="GI25" i="46"/>
  <c r="GG25" i="46"/>
  <c r="GI115" i="46"/>
  <c r="GG115" i="46"/>
  <c r="GI154" i="46"/>
  <c r="GG154" i="46"/>
  <c r="GI24" i="46"/>
  <c r="GG24" i="46"/>
  <c r="GI120" i="46"/>
  <c r="GG120" i="46"/>
  <c r="GI200" i="46"/>
  <c r="GG200" i="46"/>
  <c r="GI76" i="46"/>
  <c r="GG76" i="46"/>
  <c r="GI103" i="46"/>
  <c r="GG103" i="46"/>
  <c r="GI54" i="46"/>
  <c r="GG54" i="46"/>
  <c r="GI137" i="46"/>
  <c r="GG137" i="46"/>
  <c r="GI51" i="46"/>
  <c r="GG51" i="46"/>
  <c r="GI75" i="46"/>
  <c r="GG75" i="46"/>
  <c r="GI149" i="46"/>
  <c r="GG149" i="46"/>
  <c r="GI172" i="46"/>
  <c r="GG172" i="46"/>
  <c r="GI169" i="46"/>
  <c r="GG169" i="46"/>
  <c r="GE205" i="46"/>
  <c r="GI196" i="46"/>
  <c r="GG196" i="46"/>
  <c r="GI126" i="46"/>
  <c r="GG126" i="46"/>
  <c r="GG201" i="46"/>
  <c r="GI203" i="46"/>
  <c r="GG203" i="46"/>
  <c r="GI121" i="46"/>
  <c r="GG121" i="46"/>
  <c r="GI40" i="46"/>
  <c r="GG40" i="46"/>
  <c r="GI47" i="46"/>
  <c r="GG47" i="46"/>
  <c r="GI94" i="46"/>
  <c r="GG94" i="46"/>
  <c r="GI101" i="46"/>
  <c r="GG101" i="46"/>
  <c r="GI128" i="46"/>
  <c r="GG128" i="46"/>
  <c r="GI43" i="46"/>
  <c r="GG43" i="46"/>
  <c r="GI134" i="46"/>
  <c r="GG134" i="46"/>
  <c r="GI136" i="46"/>
  <c r="GG136" i="46"/>
  <c r="GI18" i="46"/>
  <c r="GG18" i="46"/>
  <c r="GI102" i="46"/>
  <c r="GG102" i="46"/>
  <c r="GC78" i="46"/>
  <c r="GI108" i="46"/>
  <c r="GG108" i="46"/>
  <c r="GI27" i="46"/>
  <c r="GG27" i="46"/>
  <c r="GI17" i="46"/>
  <c r="GG17" i="46"/>
  <c r="GI52" i="46"/>
  <c r="GG52" i="46"/>
  <c r="GI138" i="46"/>
  <c r="GG138" i="46"/>
  <c r="GI99" i="46"/>
  <c r="GG99" i="46"/>
  <c r="GM85" i="46"/>
  <c r="GK85" i="46"/>
  <c r="GI199" i="46"/>
  <c r="GG199" i="46"/>
  <c r="GI159" i="46"/>
  <c r="GG159" i="46"/>
  <c r="GI16" i="46"/>
  <c r="GG16" i="46"/>
  <c r="GI165" i="46"/>
  <c r="GG165" i="46"/>
  <c r="GM105" i="46"/>
  <c r="GK105" i="46"/>
  <c r="GE78" i="46"/>
  <c r="GI72" i="46"/>
  <c r="GG72" i="46"/>
  <c r="GI74" i="46"/>
  <c r="GG74" i="46"/>
  <c r="GI86" i="46"/>
  <c r="GG86" i="46"/>
  <c r="GI19" i="46"/>
  <c r="GG19" i="46"/>
  <c r="GC205" i="46"/>
  <c r="GI104" i="46"/>
  <c r="GG104" i="46"/>
  <c r="GI22" i="46"/>
  <c r="GG22" i="46"/>
  <c r="GI73" i="46"/>
  <c r="GG73" i="46"/>
  <c r="GI129" i="46"/>
  <c r="GG129" i="46"/>
  <c r="GI107" i="46"/>
  <c r="GG107" i="46"/>
  <c r="GI57" i="46"/>
  <c r="GG57" i="46"/>
  <c r="GI49" i="46"/>
  <c r="GG49" i="46"/>
  <c r="GI143" i="46"/>
  <c r="GG143" i="46"/>
  <c r="GI91" i="46"/>
  <c r="GG91" i="46"/>
  <c r="GI50" i="46"/>
  <c r="GG50" i="46"/>
  <c r="GI33" i="46"/>
  <c r="GG33" i="46"/>
  <c r="GI144" i="46"/>
  <c r="GG144" i="46"/>
  <c r="GI118" i="46"/>
  <c r="GG118" i="46"/>
  <c r="GE192" i="46"/>
  <c r="GI186" i="46"/>
  <c r="GG186" i="46"/>
  <c r="GI88" i="46"/>
  <c r="GG88" i="46"/>
  <c r="GI174" i="46"/>
  <c r="GG174" i="46"/>
  <c r="GI135" i="46"/>
  <c r="GG135" i="46"/>
  <c r="GI64" i="46"/>
  <c r="GG64" i="46"/>
  <c r="GI188" i="46"/>
  <c r="GG188" i="46"/>
  <c r="GI197" i="46"/>
  <c r="GG197" i="46"/>
  <c r="GI112" i="46"/>
  <c r="GG112" i="46"/>
  <c r="GI92" i="46"/>
  <c r="GG92" i="46"/>
  <c r="GI158" i="46"/>
  <c r="GG158" i="46"/>
  <c r="GI93" i="46"/>
  <c r="GG93" i="46"/>
  <c r="GI26" i="46"/>
  <c r="GG26" i="46"/>
  <c r="GI12" i="46"/>
  <c r="GG12" i="46"/>
  <c r="GI65" i="46"/>
  <c r="GG65" i="46"/>
  <c r="GI130" i="46"/>
  <c r="GG130" i="46"/>
  <c r="GI122" i="46"/>
  <c r="GG122" i="46"/>
  <c r="GI13" i="46"/>
  <c r="GG13" i="46"/>
  <c r="GI53" i="46"/>
  <c r="GG53" i="46"/>
  <c r="GC68" i="46"/>
  <c r="GI119" i="46"/>
  <c r="GG119" i="46"/>
  <c r="GI166" i="46"/>
  <c r="GG166" i="46"/>
  <c r="GI97" i="46"/>
  <c r="GG97" i="46"/>
  <c r="GU181" i="46"/>
  <c r="GS181" i="46"/>
  <c r="GI46" i="46"/>
  <c r="GG46" i="46"/>
  <c r="GI190" i="46"/>
  <c r="GG190" i="46"/>
  <c r="GI84" i="46"/>
  <c r="GG84" i="46"/>
  <c r="GI123" i="46"/>
  <c r="GG123" i="46"/>
  <c r="GI32" i="46"/>
  <c r="GG32" i="46"/>
  <c r="GI148" i="46"/>
  <c r="GG148" i="46"/>
  <c r="GI117" i="46"/>
  <c r="GG117" i="46"/>
  <c r="GI14" i="46"/>
  <c r="GG14" i="46"/>
  <c r="GI131" i="46"/>
  <c r="GG131" i="46"/>
  <c r="GI106" i="46"/>
  <c r="GG106" i="46"/>
  <c r="GI90" i="46"/>
  <c r="GG90" i="46"/>
  <c r="GI140" i="46"/>
  <c r="GG140" i="46"/>
  <c r="GI37" i="46"/>
  <c r="GG37" i="46"/>
  <c r="GC175" i="46"/>
  <c r="GI31" i="46"/>
  <c r="GG31" i="46"/>
  <c r="GI150" i="46"/>
  <c r="GG150" i="46"/>
  <c r="GI39" i="46"/>
  <c r="GG39" i="46"/>
  <c r="GI111" i="46"/>
  <c r="GG111" i="46"/>
  <c r="GI202" i="46"/>
  <c r="GG202" i="46"/>
  <c r="GI20" i="46"/>
  <c r="GG20" i="46"/>
  <c r="GI100" i="46"/>
  <c r="GG100" i="46"/>
  <c r="GI23" i="46"/>
  <c r="GG23" i="46"/>
  <c r="GI48" i="46"/>
  <c r="GG48" i="46"/>
  <c r="GI87" i="46"/>
  <c r="GG87" i="46"/>
  <c r="GE68" i="46"/>
  <c r="GI10" i="46"/>
  <c r="GG10" i="46"/>
  <c r="GI133" i="46"/>
  <c r="GG133" i="46"/>
  <c r="GI95" i="46"/>
  <c r="GG95" i="46"/>
  <c r="GI170" i="46"/>
  <c r="GG170" i="46"/>
  <c r="GI153" i="46"/>
  <c r="GG153" i="46"/>
  <c r="GI152" i="46"/>
  <c r="GG152" i="46"/>
  <c r="GI63" i="46"/>
  <c r="GG63" i="46"/>
  <c r="GM109" i="46"/>
  <c r="GK109" i="46"/>
  <c r="GI98" i="46"/>
  <c r="GG98" i="46"/>
  <c r="GI114" i="46"/>
  <c r="GG114" i="46"/>
  <c r="GI36" i="46"/>
  <c r="GG36" i="46"/>
  <c r="GI156" i="46"/>
  <c r="GG156" i="46"/>
  <c r="GI11" i="46"/>
  <c r="GG11" i="46"/>
  <c r="GI116" i="46"/>
  <c r="GG116" i="46"/>
  <c r="GI160" i="46"/>
  <c r="GG160" i="46"/>
  <c r="GI163" i="46"/>
  <c r="GG163" i="46"/>
  <c r="GI56" i="46"/>
  <c r="GG56" i="46"/>
  <c r="GI198" i="46"/>
  <c r="GG198" i="46"/>
  <c r="GI21" i="46"/>
  <c r="GG21" i="46"/>
  <c r="GI141" i="46"/>
  <c r="GG141" i="46"/>
  <c r="GI42" i="46"/>
  <c r="GG42" i="46"/>
  <c r="GI124" i="46"/>
  <c r="GG124" i="46"/>
  <c r="GI146" i="46"/>
  <c r="GG146" i="46"/>
  <c r="GC192" i="46"/>
  <c r="GI145" i="46"/>
  <c r="GG145" i="46"/>
  <c r="GG187" i="46"/>
  <c r="GM83" i="46"/>
  <c r="GK83" i="46"/>
  <c r="GI168" i="46"/>
  <c r="GG168" i="46"/>
  <c r="GE175" i="46"/>
  <c r="GI82" i="46"/>
  <c r="GG82" i="46"/>
  <c r="GI61" i="46"/>
  <c r="GG61" i="46"/>
  <c r="GI45" i="46"/>
  <c r="GG45" i="46"/>
  <c r="GI147" i="46"/>
  <c r="GG147" i="46"/>
  <c r="GI28" i="46"/>
  <c r="GG28" i="46"/>
  <c r="GI173" i="46"/>
  <c r="GG173" i="46"/>
  <c r="GI204" i="46"/>
  <c r="GG204" i="46"/>
  <c r="GI113" i="46"/>
  <c r="GG113" i="46"/>
  <c r="GI157" i="46"/>
  <c r="GG157" i="46"/>
  <c r="GI15" i="46"/>
  <c r="GG15" i="46"/>
  <c r="GM89" i="46"/>
  <c r="GK89" i="46"/>
  <c r="GA207" i="46"/>
  <c r="GI161" i="46"/>
  <c r="GG161" i="46"/>
  <c r="GI162" i="46"/>
  <c r="GG162" i="46"/>
  <c r="GI191" i="46"/>
  <c r="GG191" i="46"/>
  <c r="GI155" i="46"/>
  <c r="GG155" i="46"/>
  <c r="GI62" i="46"/>
  <c r="GG62" i="46"/>
  <c r="GI55" i="46"/>
  <c r="GG55" i="46"/>
  <c r="GI96" i="46"/>
  <c r="GG96" i="46"/>
  <c r="GI142" i="46"/>
  <c r="GG142" i="46"/>
  <c r="FY207" i="46"/>
  <c r="FY209" i="46"/>
  <c r="GI151" i="46"/>
  <c r="GG151" i="46"/>
  <c r="GI171" i="46"/>
  <c r="GG171" i="46"/>
  <c r="GI60" i="46"/>
  <c r="GG60" i="46"/>
  <c r="GI38" i="46"/>
  <c r="GG38" i="46"/>
  <c r="GI139" i="46"/>
  <c r="GG139" i="46"/>
  <c r="GI110" i="46"/>
  <c r="GG110" i="46"/>
  <c r="DE196" i="22"/>
  <c r="DG196" i="22"/>
  <c r="DC205" i="22"/>
  <c r="DG198" i="22"/>
  <c r="DE198" i="22"/>
  <c r="DG197" i="22"/>
  <c r="DE197" i="22"/>
  <c r="DE204" i="22"/>
  <c r="DG204" i="22"/>
  <c r="DE203" i="22"/>
  <c r="DG203" i="22"/>
  <c r="DE202" i="22"/>
  <c r="DG202" i="22"/>
  <c r="DE201" i="22"/>
  <c r="DG201" i="22"/>
  <c r="DE200" i="22"/>
  <c r="DG200" i="22"/>
  <c r="DE199" i="22"/>
  <c r="DG199" i="22"/>
  <c r="DG76" i="22"/>
  <c r="DE76" i="22"/>
  <c r="DG172" i="22"/>
  <c r="DE172" i="22"/>
  <c r="DG171" i="22"/>
  <c r="DE171" i="22"/>
  <c r="DG166" i="22"/>
  <c r="DE166" i="22"/>
  <c r="DG163" i="22"/>
  <c r="DE163" i="22"/>
  <c r="DG161" i="22"/>
  <c r="DE161" i="22"/>
  <c r="DG159" i="22"/>
  <c r="DE159" i="22"/>
  <c r="DG156" i="22"/>
  <c r="DE156" i="22"/>
  <c r="DG151" i="22"/>
  <c r="DE151" i="22"/>
  <c r="DG150" i="22"/>
  <c r="DE150" i="22"/>
  <c r="DG149" i="22"/>
  <c r="DE149" i="22"/>
  <c r="DG145" i="22"/>
  <c r="DE145" i="22"/>
  <c r="DG141" i="22"/>
  <c r="DE141" i="22"/>
  <c r="DG140" i="22"/>
  <c r="DE140" i="22"/>
  <c r="DG139" i="22"/>
  <c r="DE139" i="22"/>
  <c r="DG134" i="22"/>
  <c r="DE134" i="22"/>
  <c r="DG130" i="22"/>
  <c r="DE130" i="22"/>
  <c r="DG128" i="22"/>
  <c r="DE128" i="22"/>
  <c r="DG126" i="22"/>
  <c r="DE126" i="22"/>
  <c r="DG123" i="22"/>
  <c r="DE123" i="22"/>
  <c r="DG118" i="22"/>
  <c r="DE118" i="22"/>
  <c r="DG117" i="22"/>
  <c r="DE117" i="22"/>
  <c r="DG116" i="22"/>
  <c r="DE116" i="22"/>
  <c r="DG112" i="22"/>
  <c r="DE112" i="22"/>
  <c r="DG104" i="22"/>
  <c r="DE104" i="22"/>
  <c r="DG103" i="22"/>
  <c r="DE103" i="22"/>
  <c r="DG102" i="22"/>
  <c r="DE102" i="22"/>
  <c r="DG97" i="22"/>
  <c r="DE97" i="22"/>
  <c r="DG94" i="22"/>
  <c r="DE94" i="22"/>
  <c r="DG92" i="22"/>
  <c r="DE92" i="22"/>
  <c r="DG89" i="22"/>
  <c r="DE89" i="22"/>
  <c r="DG83" i="22"/>
  <c r="DE83" i="22"/>
  <c r="DG57" i="22"/>
  <c r="DE57" i="22"/>
  <c r="DG56" i="22"/>
  <c r="DE56" i="22"/>
  <c r="DG55" i="22"/>
  <c r="DE55" i="22"/>
  <c r="DG54" i="22"/>
  <c r="DE54" i="22"/>
  <c r="DG53" i="22"/>
  <c r="DE53" i="22"/>
  <c r="DG61" i="22"/>
  <c r="DE61" i="22"/>
  <c r="DG63" i="22"/>
  <c r="DE63" i="22"/>
  <c r="DG64" i="22"/>
  <c r="DE64" i="22"/>
  <c r="DG74" i="22"/>
  <c r="DE74" i="22"/>
  <c r="DG73" i="22"/>
  <c r="DE73" i="22"/>
  <c r="DG86" i="22"/>
  <c r="DE86" i="22"/>
  <c r="DG88" i="22"/>
  <c r="DE88" i="22"/>
  <c r="DG90" i="22"/>
  <c r="DE90" i="22"/>
  <c r="DG106" i="22"/>
  <c r="DE106" i="22"/>
  <c r="DG107" i="22"/>
  <c r="DE107" i="22"/>
  <c r="DG108" i="22"/>
  <c r="DE108" i="22"/>
  <c r="DG110" i="22"/>
  <c r="DE110" i="22"/>
  <c r="DG133" i="22"/>
  <c r="DE133" i="22"/>
  <c r="DG173" i="22"/>
  <c r="DE173" i="22"/>
  <c r="DG174" i="22"/>
  <c r="DE174" i="22"/>
  <c r="DG14" i="22"/>
  <c r="DE14" i="22"/>
  <c r="DG15" i="22"/>
  <c r="DE15" i="22"/>
  <c r="DG16" i="22"/>
  <c r="DE16" i="22"/>
  <c r="DG17" i="22"/>
  <c r="DE17" i="22"/>
  <c r="DG18" i="22"/>
  <c r="DE18" i="22"/>
  <c r="DG19" i="22"/>
  <c r="DE19" i="22"/>
  <c r="DG20" i="22"/>
  <c r="DE20" i="22"/>
  <c r="DG21" i="22"/>
  <c r="DE21" i="22"/>
  <c r="DG22" i="22"/>
  <c r="DE22" i="22"/>
  <c r="DG23" i="22"/>
  <c r="DE23" i="22"/>
  <c r="DG24" i="22"/>
  <c r="DE24" i="22"/>
  <c r="DG25" i="22"/>
  <c r="DE25" i="22"/>
  <c r="DG26" i="22"/>
  <c r="DE26" i="22"/>
  <c r="DG27" i="22"/>
  <c r="DE27" i="22"/>
  <c r="DG28" i="22"/>
  <c r="DE28" i="22"/>
  <c r="DG31" i="22"/>
  <c r="DE31" i="22"/>
  <c r="DG32" i="22"/>
  <c r="DE32" i="22"/>
  <c r="DG33" i="22"/>
  <c r="DE33" i="22"/>
  <c r="DG36" i="22"/>
  <c r="DE36" i="22"/>
  <c r="DG37" i="22"/>
  <c r="DE37" i="22"/>
  <c r="DG38" i="22"/>
  <c r="DE38" i="22"/>
  <c r="DG39" i="22"/>
  <c r="DE39" i="22"/>
  <c r="DG40" i="22"/>
  <c r="DE40" i="22"/>
  <c r="DG41" i="22"/>
  <c r="DE41" i="22"/>
  <c r="DG42" i="22"/>
  <c r="DE42" i="22"/>
  <c r="DG43" i="22"/>
  <c r="DE43" i="22"/>
  <c r="DG44" i="22"/>
  <c r="DE44" i="22"/>
  <c r="DG45" i="22"/>
  <c r="DE45" i="22"/>
  <c r="DG46" i="22"/>
  <c r="DE46" i="22"/>
  <c r="DG47" i="22"/>
  <c r="DE47" i="22"/>
  <c r="DG48" i="22"/>
  <c r="DE48" i="22"/>
  <c r="DG49" i="22"/>
  <c r="DE49" i="22"/>
  <c r="DG50" i="22"/>
  <c r="DE50" i="22"/>
  <c r="DG51" i="22"/>
  <c r="DE51" i="22"/>
  <c r="DG52" i="22"/>
  <c r="DE52" i="22"/>
  <c r="DG65" i="22"/>
  <c r="DE65" i="22"/>
  <c r="DG72" i="22"/>
  <c r="DC78" i="22"/>
  <c r="DE72" i="22"/>
  <c r="DG60" i="22"/>
  <c r="DE60" i="22"/>
  <c r="DG82" i="22"/>
  <c r="DC175" i="22"/>
  <c r="DG10" i="22"/>
  <c r="DC68" i="22"/>
  <c r="DG91" i="22"/>
  <c r="DE91" i="22"/>
  <c r="DG99" i="22"/>
  <c r="DE99" i="22"/>
  <c r="DG111" i="22"/>
  <c r="DE111" i="22"/>
  <c r="DG119" i="22"/>
  <c r="DE119" i="22"/>
  <c r="DG127" i="22"/>
  <c r="DE127" i="22"/>
  <c r="DG136" i="22"/>
  <c r="DE136" i="22"/>
  <c r="DG144" i="22"/>
  <c r="DE144" i="22"/>
  <c r="DG152" i="22"/>
  <c r="DE152" i="22"/>
  <c r="DG160" i="22"/>
  <c r="DE160" i="22"/>
  <c r="DG168" i="22"/>
  <c r="DE168" i="22"/>
  <c r="DG75" i="22"/>
  <c r="DE75" i="22"/>
  <c r="DG93" i="22"/>
  <c r="DE93" i="22"/>
  <c r="DG101" i="22"/>
  <c r="DE101" i="22"/>
  <c r="DG113" i="22"/>
  <c r="DE113" i="22"/>
  <c r="DG121" i="22"/>
  <c r="DE121" i="22"/>
  <c r="DG129" i="22"/>
  <c r="DE129" i="22"/>
  <c r="DG138" i="22"/>
  <c r="DE138" i="22"/>
  <c r="DG146" i="22"/>
  <c r="DE146" i="22"/>
  <c r="DG154" i="22"/>
  <c r="DE154" i="22"/>
  <c r="DG162" i="22"/>
  <c r="DE162" i="22"/>
  <c r="DG170" i="22"/>
  <c r="DE170" i="22"/>
  <c r="DG95" i="22"/>
  <c r="DE95" i="22"/>
  <c r="DG105" i="22"/>
  <c r="DE105" i="22"/>
  <c r="DG120" i="22"/>
  <c r="DE120" i="22"/>
  <c r="DG131" i="22"/>
  <c r="DE131" i="22"/>
  <c r="DG142" i="22"/>
  <c r="DE142" i="22"/>
  <c r="DG153" i="22"/>
  <c r="DE153" i="22"/>
  <c r="DG164" i="22"/>
  <c r="DE164" i="22"/>
  <c r="DG96" i="22"/>
  <c r="DE96" i="22"/>
  <c r="DG109" i="22"/>
  <c r="DE109" i="22"/>
  <c r="DG122" i="22"/>
  <c r="DE122" i="22"/>
  <c r="DG132" i="22"/>
  <c r="DE132" i="22"/>
  <c r="DG143" i="22"/>
  <c r="DE143" i="22"/>
  <c r="DG155" i="22"/>
  <c r="DE155" i="22"/>
  <c r="DG165" i="22"/>
  <c r="DE165" i="22"/>
  <c r="DG85" i="22"/>
  <c r="DE85" i="22"/>
  <c r="DG98" i="22"/>
  <c r="DE98" i="22"/>
  <c r="DG114" i="22"/>
  <c r="DE114" i="22"/>
  <c r="DG124" i="22"/>
  <c r="DE124" i="22"/>
  <c r="DG135" i="22"/>
  <c r="DE135" i="22"/>
  <c r="DG147" i="22"/>
  <c r="DE147" i="22"/>
  <c r="DG157" i="22"/>
  <c r="DE157" i="22"/>
  <c r="DG167" i="22"/>
  <c r="DE167" i="22"/>
  <c r="DG87" i="22"/>
  <c r="DE87" i="22"/>
  <c r="DG100" i="22"/>
  <c r="DE100" i="22"/>
  <c r="DG115" i="22"/>
  <c r="DE115" i="22"/>
  <c r="DG125" i="22"/>
  <c r="DE125" i="22"/>
  <c r="DG137" i="22"/>
  <c r="DE137" i="22"/>
  <c r="DG148" i="22"/>
  <c r="DE148" i="22"/>
  <c r="DG158" i="22"/>
  <c r="DE158" i="22"/>
  <c r="DG169" i="22"/>
  <c r="DE169" i="22"/>
  <c r="DG62" i="22"/>
  <c r="DE62" i="22"/>
  <c r="GM12" i="36"/>
  <c r="GJ12" i="36"/>
  <c r="GQ14" i="36"/>
  <c r="GN14" i="36"/>
  <c r="GM13" i="36"/>
  <c r="GJ13" i="36"/>
  <c r="GJ11" i="36"/>
  <c r="GM11" i="36"/>
  <c r="GZ60" i="36"/>
  <c r="HC60" i="36"/>
  <c r="GV62" i="36"/>
  <c r="GY62" i="36"/>
  <c r="GR61" i="36"/>
  <c r="GU61" i="36"/>
  <c r="GR53" i="36"/>
  <c r="GU53" i="36"/>
  <c r="GZ52" i="36"/>
  <c r="HC52" i="36"/>
  <c r="HC43" i="36"/>
  <c r="GZ43" i="36"/>
  <c r="HD44" i="36"/>
  <c r="HG44" i="36"/>
  <c r="GV45" i="36"/>
  <c r="GV47" i="36"/>
  <c r="GY45" i="36"/>
  <c r="HC68" i="36"/>
  <c r="GZ68" i="36"/>
  <c r="GQ69" i="36"/>
  <c r="GN69" i="36"/>
  <c r="GY71" i="36"/>
  <c r="GV71" i="36"/>
  <c r="HG74" i="36"/>
  <c r="HD74" i="36"/>
  <c r="HP70" i="36"/>
  <c r="HS70" i="36"/>
  <c r="HK75" i="36"/>
  <c r="HH75" i="36"/>
  <c r="IE72" i="36"/>
  <c r="IB72" i="36"/>
  <c r="GR73" i="36"/>
  <c r="GU73" i="36"/>
  <c r="HP35" i="36"/>
  <c r="HS35" i="36"/>
  <c r="HH36" i="36"/>
  <c r="HK36" i="36"/>
  <c r="HC33" i="36"/>
  <c r="GZ33" i="36"/>
  <c r="HS34" i="36"/>
  <c r="HP34" i="36"/>
  <c r="HH26" i="36"/>
  <c r="HK26" i="36"/>
  <c r="HD23" i="36"/>
  <c r="HG23" i="36"/>
  <c r="GV24" i="36"/>
  <c r="GY24" i="36"/>
  <c r="GY25" i="36"/>
  <c r="GV25" i="36"/>
  <c r="HC22" i="36"/>
  <c r="GZ22" i="36"/>
  <c r="CP89" i="36"/>
  <c r="CR38" i="36"/>
  <c r="DE175" i="22"/>
  <c r="DC182" i="22"/>
  <c r="DA182" i="22"/>
  <c r="DS181" i="22"/>
  <c r="DL181" i="22"/>
  <c r="DI181" i="22"/>
  <c r="DP174" i="22"/>
  <c r="CZ17" i="36"/>
  <c r="DC192" i="22"/>
  <c r="DA192" i="22"/>
  <c r="CY207" i="22"/>
  <c r="CW207" i="22"/>
  <c r="GV197" i="22"/>
  <c r="GV198" i="22"/>
  <c r="DI191" i="22"/>
  <c r="DI190" i="22"/>
  <c r="DL82" i="22"/>
  <c r="DI82" i="22"/>
  <c r="DL84" i="22"/>
  <c r="DI84" i="22"/>
  <c r="DE68" i="22"/>
  <c r="DT72" i="22"/>
  <c r="DT73" i="22"/>
  <c r="DT75" i="22"/>
  <c r="DT76" i="22"/>
  <c r="DT74" i="22"/>
  <c r="DL13" i="22"/>
  <c r="DI13" i="22"/>
  <c r="DL12" i="22"/>
  <c r="DI12" i="22"/>
  <c r="DL11" i="22"/>
  <c r="DI11" i="22"/>
  <c r="DL10" i="22"/>
  <c r="DI10" i="22"/>
  <c r="CJ89" i="36"/>
  <c r="CJ91" i="36"/>
  <c r="CR81" i="36"/>
  <c r="CN87" i="36"/>
  <c r="CF93" i="36"/>
  <c r="DB17" i="36"/>
  <c r="CT38" i="36"/>
  <c r="CT89" i="36"/>
  <c r="CV38" i="36"/>
  <c r="CZ27" i="36"/>
  <c r="CV28" i="36"/>
  <c r="DB27" i="36"/>
  <c r="GF63" i="36"/>
  <c r="GR80" i="36"/>
  <c r="GF55" i="36"/>
  <c r="HL46" i="36"/>
  <c r="HL57" i="36"/>
  <c r="HP54" i="36"/>
  <c r="HP40" i="36"/>
  <c r="HH37" i="36"/>
  <c r="HL30" i="36"/>
  <c r="HP16" i="36"/>
  <c r="HP15" i="36"/>
  <c r="DJ86" i="36"/>
  <c r="DJ85" i="36"/>
  <c r="DF87" i="36"/>
  <c r="DF47" i="36"/>
  <c r="DF76" i="36"/>
  <c r="DF63" i="36"/>
  <c r="DF55" i="36"/>
  <c r="DK37" i="36"/>
  <c r="DJ83" i="36"/>
  <c r="DN84" i="36"/>
  <c r="DK46" i="36"/>
  <c r="DR46" i="36"/>
  <c r="DR37" i="36"/>
  <c r="DJ54" i="36"/>
  <c r="CW209" i="22"/>
  <c r="CS209" i="22"/>
  <c r="CS211" i="22"/>
  <c r="DR50" i="35"/>
  <c r="DP50" i="35"/>
  <c r="DR49" i="35"/>
  <c r="DP49" i="35"/>
  <c r="DR48" i="35"/>
  <c r="DP48" i="35"/>
  <c r="DR47" i="35"/>
  <c r="DP47" i="35"/>
  <c r="DP51" i="35"/>
  <c r="DN51" i="35"/>
  <c r="DR32" i="35"/>
  <c r="DP32" i="35"/>
  <c r="DR31" i="35"/>
  <c r="DP31" i="35"/>
  <c r="DR30" i="35"/>
  <c r="DP30" i="35"/>
  <c r="DR29" i="35"/>
  <c r="DP29" i="35"/>
  <c r="DP33" i="35"/>
  <c r="DN33" i="35"/>
  <c r="DR23" i="35"/>
  <c r="DP23" i="35"/>
  <c r="DR22" i="35"/>
  <c r="DP22" i="35"/>
  <c r="DR21" i="35"/>
  <c r="DP21" i="35"/>
  <c r="DR20" i="35"/>
  <c r="DP20" i="35"/>
  <c r="DP24" i="35"/>
  <c r="DN24" i="35"/>
  <c r="DV14" i="35"/>
  <c r="DT14" i="35"/>
  <c r="DV13" i="35"/>
  <c r="DT13" i="35"/>
  <c r="DV12" i="35"/>
  <c r="DT12" i="35"/>
  <c r="DV11" i="35"/>
  <c r="DT11" i="35"/>
  <c r="DR15" i="35"/>
  <c r="DV10" i="35"/>
  <c r="DT10" i="35"/>
  <c r="DT15" i="35"/>
  <c r="DD58" i="35"/>
  <c r="DD57" i="35"/>
  <c r="DD55" i="35"/>
  <c r="CZ58" i="35"/>
  <c r="DL54" i="35"/>
  <c r="DL56" i="35"/>
  <c r="DR38" i="35"/>
  <c r="DP38" i="35"/>
  <c r="DN42" i="35"/>
  <c r="DN54" i="35"/>
  <c r="DH54" i="35"/>
  <c r="DH56" i="35"/>
  <c r="DR39" i="35"/>
  <c r="DP39" i="35"/>
  <c r="DR40" i="35"/>
  <c r="DP40" i="35"/>
  <c r="DR41" i="35"/>
  <c r="DP41" i="35"/>
  <c r="ED19" i="35"/>
  <c r="EB19" i="35"/>
  <c r="ED28" i="35"/>
  <c r="EB28" i="35"/>
  <c r="ED37" i="35"/>
  <c r="EB37" i="35"/>
  <c r="ED46" i="35"/>
  <c r="EB46" i="35"/>
  <c r="DE189" i="22"/>
  <c r="DE180" i="22"/>
  <c r="DG180" i="22"/>
  <c r="DE179" i="22"/>
  <c r="DG179" i="22"/>
  <c r="AW141" i="26"/>
  <c r="AW144" i="26"/>
  <c r="AW143" i="26"/>
  <c r="AW142" i="26"/>
  <c r="DM186" i="22"/>
  <c r="DM187" i="22"/>
  <c r="DM188" i="22"/>
  <c r="B9" i="3"/>
  <c r="C24" i="2"/>
  <c r="J24" i="2"/>
  <c r="GV1" i="46"/>
  <c r="GQ180" i="46"/>
  <c r="GS180" i="46"/>
  <c r="GQ187" i="46"/>
  <c r="GQ201" i="46"/>
  <c r="GQ179" i="46"/>
  <c r="GO179" i="46"/>
  <c r="GO182" i="46"/>
  <c r="GM182" i="46"/>
  <c r="GM96" i="46"/>
  <c r="GK96" i="46"/>
  <c r="GM155" i="46"/>
  <c r="GK155" i="46"/>
  <c r="GM162" i="46"/>
  <c r="GK162" i="46"/>
  <c r="GM39" i="46"/>
  <c r="GK39" i="46"/>
  <c r="GM37" i="46"/>
  <c r="GK37" i="46"/>
  <c r="FY211" i="46"/>
  <c r="GM55" i="46"/>
  <c r="GK55" i="46"/>
  <c r="GQ89" i="46"/>
  <c r="GO89" i="46"/>
  <c r="GM113" i="46"/>
  <c r="GK113" i="46"/>
  <c r="GM147" i="46"/>
  <c r="GK147" i="46"/>
  <c r="GI175" i="46"/>
  <c r="GM82" i="46"/>
  <c r="GK82" i="46"/>
  <c r="GQ83" i="46"/>
  <c r="GO83" i="46"/>
  <c r="GK187" i="46"/>
  <c r="GM145" i="46"/>
  <c r="GK145" i="46"/>
  <c r="GI68" i="46"/>
  <c r="GM10" i="46"/>
  <c r="GK10" i="46"/>
  <c r="GM87" i="46"/>
  <c r="GK87" i="46"/>
  <c r="GM100" i="46"/>
  <c r="GK100" i="46"/>
  <c r="GM111" i="46"/>
  <c r="GK111" i="46"/>
  <c r="GM31" i="46"/>
  <c r="GK31" i="46"/>
  <c r="GM140" i="46"/>
  <c r="GK140" i="46"/>
  <c r="GM90" i="46"/>
  <c r="GK90" i="46"/>
  <c r="GM106" i="46"/>
  <c r="GK106" i="46"/>
  <c r="GM131" i="46"/>
  <c r="GK131" i="46"/>
  <c r="GM14" i="46"/>
  <c r="GK14" i="46"/>
  <c r="GM117" i="46"/>
  <c r="GK117" i="46"/>
  <c r="GM148" i="46"/>
  <c r="GK148" i="46"/>
  <c r="GM32" i="46"/>
  <c r="GK32" i="46"/>
  <c r="GY181" i="46"/>
  <c r="GW181" i="46"/>
  <c r="GM97" i="46"/>
  <c r="GK97" i="46"/>
  <c r="GM166" i="46"/>
  <c r="GK166" i="46"/>
  <c r="GM119" i="46"/>
  <c r="GK119" i="46"/>
  <c r="GM53" i="46"/>
  <c r="GK53" i="46"/>
  <c r="GM130" i="46"/>
  <c r="GK130" i="46"/>
  <c r="GM65" i="46"/>
  <c r="GK65" i="46"/>
  <c r="GM93" i="46"/>
  <c r="GK93" i="46"/>
  <c r="GM112" i="46"/>
  <c r="GK112" i="46"/>
  <c r="GM64" i="46"/>
  <c r="GK64" i="46"/>
  <c r="GM174" i="46"/>
  <c r="GK174" i="46"/>
  <c r="GM88" i="46"/>
  <c r="GK88" i="46"/>
  <c r="GI192" i="46"/>
  <c r="GM186" i="46"/>
  <c r="GK186" i="46"/>
  <c r="GG78" i="46"/>
  <c r="GM199" i="46"/>
  <c r="GK199" i="46"/>
  <c r="GQ85" i="46"/>
  <c r="GO85" i="46"/>
  <c r="GM52" i="46"/>
  <c r="GK52" i="46"/>
  <c r="GM108" i="46"/>
  <c r="GK108" i="46"/>
  <c r="GM102" i="46"/>
  <c r="GK102" i="46"/>
  <c r="GM121" i="46"/>
  <c r="GK121" i="46"/>
  <c r="GM126" i="46"/>
  <c r="GK126" i="46"/>
  <c r="GI205" i="46"/>
  <c r="GM196" i="46"/>
  <c r="GK196" i="46"/>
  <c r="GM149" i="46"/>
  <c r="GK149" i="46"/>
  <c r="GM24" i="46"/>
  <c r="GK24" i="46"/>
  <c r="GM142" i="46"/>
  <c r="GK142" i="46"/>
  <c r="GM191" i="46"/>
  <c r="GK191" i="46"/>
  <c r="GM161" i="46"/>
  <c r="GK161" i="46"/>
  <c r="GM204" i="46"/>
  <c r="GK204" i="46"/>
  <c r="GM20" i="46"/>
  <c r="GK20" i="46"/>
  <c r="GM110" i="46"/>
  <c r="GK110" i="46"/>
  <c r="GM139" i="46"/>
  <c r="GK139" i="46"/>
  <c r="GM38" i="46"/>
  <c r="GK38" i="46"/>
  <c r="GM60" i="46"/>
  <c r="GK60" i="46"/>
  <c r="GM171" i="46"/>
  <c r="GK171" i="46"/>
  <c r="GM151" i="46"/>
  <c r="GK151" i="46"/>
  <c r="GM157" i="46"/>
  <c r="GK157" i="46"/>
  <c r="GM173" i="46"/>
  <c r="GK173" i="46"/>
  <c r="GM28" i="46"/>
  <c r="GK28" i="46"/>
  <c r="GM61" i="46"/>
  <c r="GK61" i="46"/>
  <c r="GM168" i="46"/>
  <c r="GK168" i="46"/>
  <c r="GM146" i="46"/>
  <c r="GK146" i="46"/>
  <c r="GM124" i="46"/>
  <c r="GK124" i="46"/>
  <c r="GM42" i="46"/>
  <c r="GK42" i="46"/>
  <c r="GM141" i="46"/>
  <c r="GK141" i="46"/>
  <c r="GM21" i="46"/>
  <c r="GK21" i="46"/>
  <c r="GM198" i="46"/>
  <c r="GK198" i="46"/>
  <c r="GM56" i="46"/>
  <c r="GK56" i="46"/>
  <c r="GM163" i="46"/>
  <c r="GK163" i="46"/>
  <c r="GM160" i="46"/>
  <c r="GK160" i="46"/>
  <c r="GM116" i="46"/>
  <c r="GK116" i="46"/>
  <c r="GM11" i="46"/>
  <c r="GK11" i="46"/>
  <c r="GM156" i="46"/>
  <c r="GK156" i="46"/>
  <c r="GM36" i="46"/>
  <c r="GK36" i="46"/>
  <c r="GM114" i="46"/>
  <c r="GK114" i="46"/>
  <c r="GM98" i="46"/>
  <c r="GK98" i="46"/>
  <c r="GQ109" i="46"/>
  <c r="GO109" i="46"/>
  <c r="GM63" i="46"/>
  <c r="GK63" i="46"/>
  <c r="GM152" i="46"/>
  <c r="GK152" i="46"/>
  <c r="GM153" i="46"/>
  <c r="GK153" i="46"/>
  <c r="GM170" i="46"/>
  <c r="GK170" i="46"/>
  <c r="GM95" i="46"/>
  <c r="GK95" i="46"/>
  <c r="GM133" i="46"/>
  <c r="GK133" i="46"/>
  <c r="GE207" i="46"/>
  <c r="GM23" i="46"/>
  <c r="GK23" i="46"/>
  <c r="GM202" i="46"/>
  <c r="GK202" i="46"/>
  <c r="GM150" i="46"/>
  <c r="GK150" i="46"/>
  <c r="GM84" i="46"/>
  <c r="GK84" i="46"/>
  <c r="GM190" i="46"/>
  <c r="GK190" i="46"/>
  <c r="GM46" i="46"/>
  <c r="GK46" i="46"/>
  <c r="GC207" i="46"/>
  <c r="GC209" i="46"/>
  <c r="GM122" i="46"/>
  <c r="GK122" i="46"/>
  <c r="GM26" i="46"/>
  <c r="GK26" i="46"/>
  <c r="GM92" i="46"/>
  <c r="GK92" i="46"/>
  <c r="GM188" i="46"/>
  <c r="GK188" i="46"/>
  <c r="GM118" i="46"/>
  <c r="GK118" i="46"/>
  <c r="GM144" i="46"/>
  <c r="GK144" i="46"/>
  <c r="GM33" i="46"/>
  <c r="GK33" i="46"/>
  <c r="GM50" i="46"/>
  <c r="GK50" i="46"/>
  <c r="GM91" i="46"/>
  <c r="GK91" i="46"/>
  <c r="GM143" i="46"/>
  <c r="GK143" i="46"/>
  <c r="GM49" i="46"/>
  <c r="GK49" i="46"/>
  <c r="GM57" i="46"/>
  <c r="GK57" i="46"/>
  <c r="GM107" i="46"/>
  <c r="GK107" i="46"/>
  <c r="GM129" i="46"/>
  <c r="GK129" i="46"/>
  <c r="GM73" i="46"/>
  <c r="GK73" i="46"/>
  <c r="GM22" i="46"/>
  <c r="GK22" i="46"/>
  <c r="GM104" i="46"/>
  <c r="GK104" i="46"/>
  <c r="GI78" i="46"/>
  <c r="GM72" i="46"/>
  <c r="GK72" i="46"/>
  <c r="GM16" i="46"/>
  <c r="GK16" i="46"/>
  <c r="GM99" i="46"/>
  <c r="GK99" i="46"/>
  <c r="GM17" i="46"/>
  <c r="GK17" i="46"/>
  <c r="GM18" i="46"/>
  <c r="GK18" i="46"/>
  <c r="GM136" i="46"/>
  <c r="GK136" i="46"/>
  <c r="GM134" i="46"/>
  <c r="GK134" i="46"/>
  <c r="GM43" i="46"/>
  <c r="GK43" i="46"/>
  <c r="GM128" i="46"/>
  <c r="GK128" i="46"/>
  <c r="GM203" i="46"/>
  <c r="GK203" i="46"/>
  <c r="GM169" i="46"/>
  <c r="GK169" i="46"/>
  <c r="GM103" i="46"/>
  <c r="GK103" i="46"/>
  <c r="GM200" i="46"/>
  <c r="GK200" i="46"/>
  <c r="GM154" i="46"/>
  <c r="GK154" i="46"/>
  <c r="GM25" i="46"/>
  <c r="GK25" i="46"/>
  <c r="GM41" i="46"/>
  <c r="GK41" i="46"/>
  <c r="GM127" i="46"/>
  <c r="GK127" i="46"/>
  <c r="GM167" i="46"/>
  <c r="GK167" i="46"/>
  <c r="GQ132" i="46"/>
  <c r="GO132" i="46"/>
  <c r="GM125" i="46"/>
  <c r="GK125" i="46"/>
  <c r="GM189" i="46"/>
  <c r="GK189" i="46"/>
  <c r="GM164" i="46"/>
  <c r="GK164" i="46"/>
  <c r="GM62" i="46"/>
  <c r="GK62" i="46"/>
  <c r="GM15" i="46"/>
  <c r="GK15" i="46"/>
  <c r="GM45" i="46"/>
  <c r="GK45" i="46"/>
  <c r="GG175" i="46"/>
  <c r="GG68" i="46"/>
  <c r="GM48" i="46"/>
  <c r="GK48" i="46"/>
  <c r="GM123" i="46"/>
  <c r="GK123" i="46"/>
  <c r="GM13" i="46"/>
  <c r="GK13" i="46"/>
  <c r="GM12" i="46"/>
  <c r="GK12" i="46"/>
  <c r="GM158" i="46"/>
  <c r="GK158" i="46"/>
  <c r="GM197" i="46"/>
  <c r="GK197" i="46"/>
  <c r="GM135" i="46"/>
  <c r="GK135" i="46"/>
  <c r="GG192" i="46"/>
  <c r="GM19" i="46"/>
  <c r="GK19" i="46"/>
  <c r="GM86" i="46"/>
  <c r="GK86" i="46"/>
  <c r="GM74" i="46"/>
  <c r="GK74" i="46"/>
  <c r="GQ105" i="46"/>
  <c r="GO105" i="46"/>
  <c r="GM165" i="46"/>
  <c r="GK165" i="46"/>
  <c r="GM159" i="46"/>
  <c r="GK159" i="46"/>
  <c r="GM138" i="46"/>
  <c r="GK138" i="46"/>
  <c r="GM27" i="46"/>
  <c r="GK27" i="46"/>
  <c r="GM101" i="46"/>
  <c r="GK101" i="46"/>
  <c r="GM94" i="46"/>
  <c r="GK94" i="46"/>
  <c r="GM47" i="46"/>
  <c r="GK47" i="46"/>
  <c r="GM40" i="46"/>
  <c r="GK40" i="46"/>
  <c r="GK201" i="46"/>
  <c r="GG205" i="46"/>
  <c r="GM172" i="46"/>
  <c r="GK172" i="46"/>
  <c r="GM75" i="46"/>
  <c r="GK75" i="46"/>
  <c r="GM51" i="46"/>
  <c r="GK51" i="46"/>
  <c r="GM137" i="46"/>
  <c r="GK137" i="46"/>
  <c r="GM54" i="46"/>
  <c r="GK54" i="46"/>
  <c r="GM76" i="46"/>
  <c r="GK76" i="46"/>
  <c r="GM120" i="46"/>
  <c r="GK120" i="46"/>
  <c r="GM115" i="46"/>
  <c r="GK115" i="46"/>
  <c r="GM44" i="46"/>
  <c r="GK44" i="46"/>
  <c r="DK62" i="22"/>
  <c r="DI62" i="22"/>
  <c r="DK169" i="22"/>
  <c r="DI169" i="22"/>
  <c r="DK158" i="22"/>
  <c r="DI158" i="22"/>
  <c r="DK148" i="22"/>
  <c r="DI148" i="22"/>
  <c r="DK137" i="22"/>
  <c r="DI137" i="22"/>
  <c r="DK125" i="22"/>
  <c r="DI125" i="22"/>
  <c r="DK115" i="22"/>
  <c r="DI115" i="22"/>
  <c r="DK100" i="22"/>
  <c r="DI100" i="22"/>
  <c r="DK87" i="22"/>
  <c r="DI87" i="22"/>
  <c r="DK167" i="22"/>
  <c r="DI167" i="22"/>
  <c r="DK157" i="22"/>
  <c r="DI157" i="22"/>
  <c r="DK147" i="22"/>
  <c r="DI147" i="22"/>
  <c r="DK135" i="22"/>
  <c r="DI135" i="22"/>
  <c r="DK124" i="22"/>
  <c r="DI124" i="22"/>
  <c r="DK114" i="22"/>
  <c r="DI114" i="22"/>
  <c r="DK98" i="22"/>
  <c r="DI98" i="22"/>
  <c r="DK85" i="22"/>
  <c r="DI85" i="22"/>
  <c r="DK165" i="22"/>
  <c r="DI165" i="22"/>
  <c r="DK155" i="22"/>
  <c r="DI155" i="22"/>
  <c r="DK143" i="22"/>
  <c r="DI143" i="22"/>
  <c r="DK132" i="22"/>
  <c r="DI132" i="22"/>
  <c r="DK122" i="22"/>
  <c r="DI122" i="22"/>
  <c r="DK109" i="22"/>
  <c r="DI109" i="22"/>
  <c r="DK96" i="22"/>
  <c r="DI96" i="22"/>
  <c r="DK164" i="22"/>
  <c r="DI164" i="22"/>
  <c r="DK153" i="22"/>
  <c r="DI153" i="22"/>
  <c r="DK142" i="22"/>
  <c r="DI142" i="22"/>
  <c r="DK131" i="22"/>
  <c r="DI131" i="22"/>
  <c r="DK120" i="22"/>
  <c r="DI120" i="22"/>
  <c r="DK105" i="22"/>
  <c r="DI105" i="22"/>
  <c r="DK95" i="22"/>
  <c r="DI95" i="22"/>
  <c r="DK170" i="22"/>
  <c r="DI170" i="22"/>
  <c r="DK162" i="22"/>
  <c r="DI162" i="22"/>
  <c r="DK154" i="22"/>
  <c r="DI154" i="22"/>
  <c r="DK146" i="22"/>
  <c r="DI146" i="22"/>
  <c r="DK138" i="22"/>
  <c r="DI138" i="22"/>
  <c r="DK129" i="22"/>
  <c r="DI129" i="22"/>
  <c r="DK121" i="22"/>
  <c r="DI121" i="22"/>
  <c r="DK113" i="22"/>
  <c r="DI113" i="22"/>
  <c r="DK101" i="22"/>
  <c r="DI101" i="22"/>
  <c r="DK93" i="22"/>
  <c r="DI93" i="22"/>
  <c r="DK75" i="22"/>
  <c r="DI75" i="22"/>
  <c r="DK168" i="22"/>
  <c r="DI168" i="22"/>
  <c r="DK160" i="22"/>
  <c r="DI160" i="22"/>
  <c r="DK152" i="22"/>
  <c r="DI152" i="22"/>
  <c r="DK144" i="22"/>
  <c r="DI144" i="22"/>
  <c r="DK136" i="22"/>
  <c r="DI136" i="22"/>
  <c r="DK127" i="22"/>
  <c r="DI127" i="22"/>
  <c r="DK119" i="22"/>
  <c r="DI119" i="22"/>
  <c r="DK111" i="22"/>
  <c r="DI111" i="22"/>
  <c r="DK99" i="22"/>
  <c r="DI99" i="22"/>
  <c r="DK91" i="22"/>
  <c r="DI91" i="22"/>
  <c r="DK10" i="22"/>
  <c r="DG68" i="22"/>
  <c r="DK82" i="22"/>
  <c r="DG175" i="22"/>
  <c r="DK60" i="22"/>
  <c r="DI60" i="22"/>
  <c r="DK72" i="22"/>
  <c r="DG78" i="22"/>
  <c r="DI72" i="22"/>
  <c r="DK65" i="22"/>
  <c r="DI65" i="22"/>
  <c r="DK52" i="22"/>
  <c r="DI52" i="22"/>
  <c r="DK51" i="22"/>
  <c r="DI51" i="22"/>
  <c r="DK50" i="22"/>
  <c r="DI50" i="22"/>
  <c r="DK49" i="22"/>
  <c r="DI49" i="22"/>
  <c r="DK48" i="22"/>
  <c r="DI48" i="22"/>
  <c r="DK47" i="22"/>
  <c r="DI47" i="22"/>
  <c r="DK46" i="22"/>
  <c r="DI46" i="22"/>
  <c r="DK45" i="22"/>
  <c r="DI45" i="22"/>
  <c r="DK44" i="22"/>
  <c r="DI44" i="22"/>
  <c r="DK43" i="22"/>
  <c r="DI43" i="22"/>
  <c r="DK42" i="22"/>
  <c r="DI42" i="22"/>
  <c r="DK41" i="22"/>
  <c r="DI41" i="22"/>
  <c r="DK40" i="22"/>
  <c r="DI40" i="22"/>
  <c r="DK39" i="22"/>
  <c r="DI39" i="22"/>
  <c r="DK38" i="22"/>
  <c r="DI38" i="22"/>
  <c r="DK37" i="22"/>
  <c r="DI37" i="22"/>
  <c r="DK36" i="22"/>
  <c r="DI36" i="22"/>
  <c r="DK33" i="22"/>
  <c r="DI33" i="22"/>
  <c r="DK32" i="22"/>
  <c r="DI32" i="22"/>
  <c r="DK31" i="22"/>
  <c r="DI31" i="22"/>
  <c r="DK28" i="22"/>
  <c r="DI28" i="22"/>
  <c r="DK27" i="22"/>
  <c r="DI27" i="22"/>
  <c r="DK26" i="22"/>
  <c r="DI26" i="22"/>
  <c r="DK25" i="22"/>
  <c r="DI25" i="22"/>
  <c r="DK24" i="22"/>
  <c r="DI24" i="22"/>
  <c r="DK23" i="22"/>
  <c r="DI23" i="22"/>
  <c r="DK22" i="22"/>
  <c r="DI22" i="22"/>
  <c r="DK21" i="22"/>
  <c r="DI21" i="22"/>
  <c r="DK20" i="22"/>
  <c r="DI20" i="22"/>
  <c r="DK19" i="22"/>
  <c r="DI19" i="22"/>
  <c r="DK18" i="22"/>
  <c r="DI18" i="22"/>
  <c r="DK17" i="22"/>
  <c r="DI17" i="22"/>
  <c r="DK16" i="22"/>
  <c r="DI16" i="22"/>
  <c r="DK15" i="22"/>
  <c r="DI15" i="22"/>
  <c r="DK14" i="22"/>
  <c r="DI14" i="22"/>
  <c r="DK174" i="22"/>
  <c r="DI174" i="22"/>
  <c r="DK173" i="22"/>
  <c r="DI173" i="22"/>
  <c r="DK133" i="22"/>
  <c r="DI133" i="22"/>
  <c r="DK110" i="22"/>
  <c r="DI110" i="22"/>
  <c r="DK108" i="22"/>
  <c r="DI108" i="22"/>
  <c r="DK107" i="22"/>
  <c r="DI107" i="22"/>
  <c r="DK106" i="22"/>
  <c r="DI106" i="22"/>
  <c r="DK90" i="22"/>
  <c r="DI90" i="22"/>
  <c r="DK88" i="22"/>
  <c r="DI88" i="22"/>
  <c r="DK86" i="22"/>
  <c r="DI86" i="22"/>
  <c r="DK73" i="22"/>
  <c r="DI73" i="22"/>
  <c r="DK74" i="22"/>
  <c r="DI74" i="22"/>
  <c r="DK64" i="22"/>
  <c r="DI64" i="22"/>
  <c r="DK63" i="22"/>
  <c r="DI63" i="22"/>
  <c r="DK61" i="22"/>
  <c r="DI61" i="22"/>
  <c r="DK53" i="22"/>
  <c r="DI53" i="22"/>
  <c r="DK54" i="22"/>
  <c r="DI54" i="22"/>
  <c r="DK55" i="22"/>
  <c r="DI55" i="22"/>
  <c r="DK56" i="22"/>
  <c r="DI56" i="22"/>
  <c r="DK57" i="22"/>
  <c r="DI57" i="22"/>
  <c r="DK83" i="22"/>
  <c r="DI83" i="22"/>
  <c r="DK89" i="22"/>
  <c r="DI89" i="22"/>
  <c r="DK92" i="22"/>
  <c r="DI92" i="22"/>
  <c r="DK94" i="22"/>
  <c r="DI94" i="22"/>
  <c r="DK97" i="22"/>
  <c r="DI97" i="22"/>
  <c r="DK102" i="22"/>
  <c r="DI102" i="22"/>
  <c r="DK103" i="22"/>
  <c r="DI103" i="22"/>
  <c r="DK104" i="22"/>
  <c r="DI104" i="22"/>
  <c r="DK112" i="22"/>
  <c r="DI112" i="22"/>
  <c r="DK116" i="22"/>
  <c r="DI116" i="22"/>
  <c r="DK117" i="22"/>
  <c r="DI117" i="22"/>
  <c r="DK118" i="22"/>
  <c r="DI118" i="22"/>
  <c r="DK123" i="22"/>
  <c r="DI123" i="22"/>
  <c r="DK126" i="22"/>
  <c r="DI126" i="22"/>
  <c r="DK128" i="22"/>
  <c r="DI128" i="22"/>
  <c r="DK130" i="22"/>
  <c r="DI130" i="22"/>
  <c r="DK134" i="22"/>
  <c r="DI134" i="22"/>
  <c r="DK139" i="22"/>
  <c r="DI139" i="22"/>
  <c r="DK140" i="22"/>
  <c r="DI140" i="22"/>
  <c r="DK141" i="22"/>
  <c r="DI141" i="22"/>
  <c r="DK145" i="22"/>
  <c r="DI145" i="22"/>
  <c r="DK149" i="22"/>
  <c r="DI149" i="22"/>
  <c r="DK150" i="22"/>
  <c r="DI150" i="22"/>
  <c r="DK151" i="22"/>
  <c r="DI151" i="22"/>
  <c r="DK156" i="22"/>
  <c r="DI156" i="22"/>
  <c r="DK159" i="22"/>
  <c r="DI159" i="22"/>
  <c r="DK161" i="22"/>
  <c r="DI161" i="22"/>
  <c r="DK163" i="22"/>
  <c r="DI163" i="22"/>
  <c r="DK166" i="22"/>
  <c r="DI166" i="22"/>
  <c r="DK171" i="22"/>
  <c r="DI171" i="22"/>
  <c r="DK172" i="22"/>
  <c r="DI172" i="22"/>
  <c r="DK76" i="22"/>
  <c r="DI76" i="22"/>
  <c r="DI199" i="22"/>
  <c r="DK199" i="22"/>
  <c r="DI200" i="22"/>
  <c r="DK200" i="22"/>
  <c r="DI201" i="22"/>
  <c r="DK201" i="22"/>
  <c r="DI202" i="22"/>
  <c r="DK202" i="22"/>
  <c r="DI203" i="22"/>
  <c r="DK203" i="22"/>
  <c r="DI204" i="22"/>
  <c r="DK204" i="22"/>
  <c r="DK197" i="22"/>
  <c r="DI197" i="22"/>
  <c r="DK198" i="22"/>
  <c r="DI198" i="22"/>
  <c r="DI196" i="22"/>
  <c r="DI205" i="22"/>
  <c r="DK196" i="22"/>
  <c r="DG205" i="22"/>
  <c r="DE205" i="22"/>
  <c r="GQ12" i="36"/>
  <c r="GN12" i="36"/>
  <c r="GU14" i="36"/>
  <c r="GR14" i="36"/>
  <c r="GN13" i="36"/>
  <c r="GQ13" i="36"/>
  <c r="GQ11" i="36"/>
  <c r="GN11" i="36"/>
  <c r="DG182" i="22"/>
  <c r="GY61" i="36"/>
  <c r="GV61" i="36"/>
  <c r="HC62" i="36"/>
  <c r="GZ62" i="36"/>
  <c r="HG60" i="36"/>
  <c r="HD60" i="36"/>
  <c r="HG52" i="36"/>
  <c r="HD52" i="36"/>
  <c r="GY53" i="36"/>
  <c r="GV53" i="36"/>
  <c r="HC45" i="36"/>
  <c r="GZ45" i="36"/>
  <c r="GZ47" i="36"/>
  <c r="KV47" i="36"/>
  <c r="E22" i="48"/>
  <c r="HK44" i="36"/>
  <c r="HH44" i="36"/>
  <c r="HG43" i="36"/>
  <c r="HD43" i="36"/>
  <c r="DE182" i="22"/>
  <c r="II72" i="36"/>
  <c r="IF72" i="36"/>
  <c r="HC71" i="36"/>
  <c r="GZ71" i="36"/>
  <c r="HL75" i="36"/>
  <c r="HO75" i="36"/>
  <c r="GU69" i="36"/>
  <c r="GR69" i="36"/>
  <c r="GR76" i="36"/>
  <c r="GN76" i="36"/>
  <c r="HW70" i="36"/>
  <c r="HT70" i="36"/>
  <c r="HH74" i="36"/>
  <c r="HK74" i="36"/>
  <c r="GY73" i="36"/>
  <c r="GV73" i="36"/>
  <c r="HG68" i="36"/>
  <c r="HD68" i="36"/>
  <c r="HW34" i="36"/>
  <c r="HT34" i="36"/>
  <c r="HO36" i="36"/>
  <c r="HL36" i="36"/>
  <c r="HW35" i="36"/>
  <c r="HT35" i="36"/>
  <c r="HG33" i="36"/>
  <c r="HD33" i="36"/>
  <c r="HO26" i="36"/>
  <c r="HL26" i="36"/>
  <c r="HG22" i="36"/>
  <c r="HD22" i="36"/>
  <c r="HC24" i="36"/>
  <c r="GZ24" i="36"/>
  <c r="HK23" i="36"/>
  <c r="HH23" i="36"/>
  <c r="GZ25" i="36"/>
  <c r="HC25" i="36"/>
  <c r="DP181" i="22"/>
  <c r="DM181" i="22"/>
  <c r="DW181" i="22"/>
  <c r="KQ181" i="22"/>
  <c r="DT174" i="22"/>
  <c r="DI175" i="22"/>
  <c r="DD17" i="36"/>
  <c r="DG192" i="22"/>
  <c r="DE192" i="22"/>
  <c r="DC207" i="22"/>
  <c r="GZ198" i="22"/>
  <c r="GZ197" i="22"/>
  <c r="DM190" i="22"/>
  <c r="DM191" i="22"/>
  <c r="KQ84" i="22"/>
  <c r="DP84" i="22"/>
  <c r="DM84" i="22"/>
  <c r="DP82" i="22"/>
  <c r="DM82" i="22"/>
  <c r="CX28" i="36"/>
  <c r="DI68" i="22"/>
  <c r="DX74" i="22"/>
  <c r="DX76" i="22"/>
  <c r="DX75" i="22"/>
  <c r="DX73" i="22"/>
  <c r="DX72" i="22"/>
  <c r="DP10" i="22"/>
  <c r="DM10" i="22"/>
  <c r="DP11" i="22"/>
  <c r="DM11" i="22"/>
  <c r="DP12" i="22"/>
  <c r="DM12" i="22"/>
  <c r="DP13" i="22"/>
  <c r="DM13" i="22"/>
  <c r="CN89" i="36"/>
  <c r="CN91" i="36"/>
  <c r="CV81" i="36"/>
  <c r="CR87" i="36"/>
  <c r="CJ93" i="36"/>
  <c r="DH17" i="36"/>
  <c r="KN17" i="36"/>
  <c r="C19" i="48"/>
  <c r="DF17" i="36"/>
  <c r="CX38" i="36"/>
  <c r="CZ38" i="36"/>
  <c r="DF27" i="36"/>
  <c r="DB28" i="36"/>
  <c r="DD27" i="36"/>
  <c r="CZ28" i="36"/>
  <c r="GJ63" i="36"/>
  <c r="GV80" i="36"/>
  <c r="GJ55" i="36"/>
  <c r="HT16" i="36"/>
  <c r="HP57" i="36"/>
  <c r="HT54" i="36"/>
  <c r="HP46" i="36"/>
  <c r="HP30" i="36"/>
  <c r="HL37" i="36"/>
  <c r="IB19" i="36"/>
  <c r="HT15" i="36"/>
  <c r="DE78" i="22"/>
  <c r="DJ87" i="36"/>
  <c r="DN85" i="36"/>
  <c r="DN86" i="36"/>
  <c r="DJ47" i="36"/>
  <c r="DJ76" i="36"/>
  <c r="DJ63" i="36"/>
  <c r="DJ55" i="36"/>
  <c r="DO37" i="36"/>
  <c r="DN83" i="36"/>
  <c r="DR84" i="36"/>
  <c r="DO46" i="36"/>
  <c r="DV46" i="36"/>
  <c r="DV37" i="36"/>
  <c r="DN54" i="36"/>
  <c r="CW211" i="22"/>
  <c r="DV50" i="35"/>
  <c r="DT50" i="35"/>
  <c r="DV49" i="35"/>
  <c r="DT49" i="35"/>
  <c r="DV48" i="35"/>
  <c r="DT48" i="35"/>
  <c r="DR51" i="35"/>
  <c r="DV47" i="35"/>
  <c r="DT47" i="35"/>
  <c r="DT51" i="35"/>
  <c r="DV32" i="35"/>
  <c r="DT32" i="35"/>
  <c r="DV31" i="35"/>
  <c r="DT31" i="35"/>
  <c r="DV30" i="35"/>
  <c r="DT30" i="35"/>
  <c r="DR33" i="35"/>
  <c r="DV29" i="35"/>
  <c r="DT29" i="35"/>
  <c r="DT33" i="35"/>
  <c r="DV23" i="35"/>
  <c r="DT23" i="35"/>
  <c r="DV22" i="35"/>
  <c r="DT22" i="35"/>
  <c r="DV21" i="35"/>
  <c r="DT21" i="35"/>
  <c r="DR24" i="35"/>
  <c r="DV20" i="35"/>
  <c r="DT20" i="35"/>
  <c r="DT24" i="35"/>
  <c r="DZ14" i="35"/>
  <c r="DX14" i="35"/>
  <c r="DZ13" i="35"/>
  <c r="DX13" i="35"/>
  <c r="DZ12" i="35"/>
  <c r="DX12" i="35"/>
  <c r="DZ11" i="35"/>
  <c r="DX11" i="35"/>
  <c r="DV15" i="35"/>
  <c r="DZ10" i="35"/>
  <c r="DX10" i="35"/>
  <c r="DX15" i="35"/>
  <c r="DV41" i="35"/>
  <c r="DT41" i="35"/>
  <c r="DV40" i="35"/>
  <c r="DT40" i="35"/>
  <c r="DV39" i="35"/>
  <c r="DT39" i="35"/>
  <c r="DH58" i="35"/>
  <c r="DP42" i="35"/>
  <c r="DR42" i="35"/>
  <c r="DR54" i="35"/>
  <c r="DV38" i="35"/>
  <c r="DT38" i="35"/>
  <c r="DT42" i="35"/>
  <c r="DL58" i="35"/>
  <c r="EH46" i="35"/>
  <c r="EF46" i="35"/>
  <c r="EH37" i="35"/>
  <c r="EF37" i="35"/>
  <c r="EH28" i="35"/>
  <c r="EF28" i="35"/>
  <c r="EH19" i="35"/>
  <c r="EF19" i="35"/>
  <c r="DI179" i="22"/>
  <c r="DK179" i="22"/>
  <c r="DI180" i="22"/>
  <c r="DK180" i="22"/>
  <c r="DI189" i="22"/>
  <c r="DI78" i="22"/>
  <c r="AW146" i="26"/>
  <c r="DA207" i="22"/>
  <c r="DQ187" i="22"/>
  <c r="DQ186" i="22"/>
  <c r="DQ188" i="22"/>
  <c r="D23" i="2"/>
  <c r="K23" i="2"/>
  <c r="GU179" i="46"/>
  <c r="GS179" i="46"/>
  <c r="GS182" i="46"/>
  <c r="GQ182" i="46"/>
  <c r="GZ1" i="46"/>
  <c r="GU180" i="46"/>
  <c r="GW180" i="46"/>
  <c r="GU187" i="46"/>
  <c r="GU201" i="46"/>
  <c r="GQ44" i="46"/>
  <c r="GO44" i="46"/>
  <c r="GQ76" i="46"/>
  <c r="GO76" i="46"/>
  <c r="GQ51" i="46"/>
  <c r="GO51" i="46"/>
  <c r="GQ40" i="46"/>
  <c r="GO40" i="46"/>
  <c r="GQ101" i="46"/>
  <c r="GO101" i="46"/>
  <c r="GQ138" i="46"/>
  <c r="GO138" i="46"/>
  <c r="GU105" i="46"/>
  <c r="GS105" i="46"/>
  <c r="GQ19" i="46"/>
  <c r="GO19" i="46"/>
  <c r="GQ120" i="46"/>
  <c r="GO120" i="46"/>
  <c r="GQ137" i="46"/>
  <c r="GO137" i="46"/>
  <c r="GQ172" i="46"/>
  <c r="GO172" i="46"/>
  <c r="GO201" i="46"/>
  <c r="GQ94" i="46"/>
  <c r="GO94" i="46"/>
  <c r="GQ27" i="46"/>
  <c r="GO27" i="46"/>
  <c r="GQ165" i="46"/>
  <c r="GO165" i="46"/>
  <c r="GQ86" i="46"/>
  <c r="GO86" i="46"/>
  <c r="GQ135" i="46"/>
  <c r="GO135" i="46"/>
  <c r="GQ12" i="46"/>
  <c r="GO12" i="46"/>
  <c r="GQ13" i="46"/>
  <c r="GO13" i="46"/>
  <c r="GG207" i="46"/>
  <c r="GG209" i="46"/>
  <c r="GQ45" i="46"/>
  <c r="GO45" i="46"/>
  <c r="GQ15" i="46"/>
  <c r="GO15" i="46"/>
  <c r="GQ189" i="46"/>
  <c r="GO189" i="46"/>
  <c r="GQ167" i="46"/>
  <c r="GO167" i="46"/>
  <c r="GQ25" i="46"/>
  <c r="GO25" i="46"/>
  <c r="GQ103" i="46"/>
  <c r="GO103" i="46"/>
  <c r="GQ169" i="46"/>
  <c r="GO169" i="46"/>
  <c r="GQ43" i="46"/>
  <c r="GO43" i="46"/>
  <c r="GQ18" i="46"/>
  <c r="GO18" i="46"/>
  <c r="GM78" i="46"/>
  <c r="GQ72" i="46"/>
  <c r="GO72" i="46"/>
  <c r="GQ104" i="46"/>
  <c r="GO104" i="46"/>
  <c r="GQ129" i="46"/>
  <c r="GO129" i="46"/>
  <c r="GQ49" i="46"/>
  <c r="GO49" i="46"/>
  <c r="GQ50" i="46"/>
  <c r="GO50" i="46"/>
  <c r="GQ118" i="46"/>
  <c r="GO118" i="46"/>
  <c r="GQ26" i="46"/>
  <c r="GO26" i="46"/>
  <c r="GQ122" i="46"/>
  <c r="GO122" i="46"/>
  <c r="GC211" i="46"/>
  <c r="GQ150" i="46"/>
  <c r="GO150" i="46"/>
  <c r="GQ95" i="46"/>
  <c r="GO95" i="46"/>
  <c r="GQ152" i="46"/>
  <c r="GO152" i="46"/>
  <c r="GQ98" i="46"/>
  <c r="GO98" i="46"/>
  <c r="GQ156" i="46"/>
  <c r="GO156" i="46"/>
  <c r="GQ160" i="46"/>
  <c r="GO160" i="46"/>
  <c r="GQ198" i="46"/>
  <c r="GO198" i="46"/>
  <c r="GQ42" i="46"/>
  <c r="GO42" i="46"/>
  <c r="GQ171" i="46"/>
  <c r="GO171" i="46"/>
  <c r="GQ139" i="46"/>
  <c r="GO139" i="46"/>
  <c r="GQ20" i="46"/>
  <c r="GO20" i="46"/>
  <c r="GQ191" i="46"/>
  <c r="GO191" i="46"/>
  <c r="GQ142" i="46"/>
  <c r="GO142" i="46"/>
  <c r="GM205" i="46"/>
  <c r="GQ196" i="46"/>
  <c r="GO196" i="46"/>
  <c r="GQ126" i="46"/>
  <c r="GO126" i="46"/>
  <c r="GQ108" i="46"/>
  <c r="GO108" i="46"/>
  <c r="GQ199" i="46"/>
  <c r="GO199" i="46"/>
  <c r="GM192" i="46"/>
  <c r="GQ186" i="46"/>
  <c r="GO186" i="46"/>
  <c r="GQ88" i="46"/>
  <c r="GO88" i="46"/>
  <c r="GQ112" i="46"/>
  <c r="GO112" i="46"/>
  <c r="GQ130" i="46"/>
  <c r="GO130" i="46"/>
  <c r="GQ53" i="46"/>
  <c r="GO53" i="46"/>
  <c r="GQ97" i="46"/>
  <c r="GO97" i="46"/>
  <c r="GQ117" i="46"/>
  <c r="GO117" i="46"/>
  <c r="GQ106" i="46"/>
  <c r="GO106" i="46"/>
  <c r="GQ111" i="46"/>
  <c r="GO111" i="46"/>
  <c r="GQ87" i="46"/>
  <c r="GO87" i="46"/>
  <c r="GM68" i="46"/>
  <c r="GQ10" i="46"/>
  <c r="GO10" i="46"/>
  <c r="GQ145" i="46"/>
  <c r="GO145" i="46"/>
  <c r="GK175" i="46"/>
  <c r="GQ147" i="46"/>
  <c r="GO147" i="46"/>
  <c r="GQ55" i="46"/>
  <c r="GO55" i="46"/>
  <c r="GQ155" i="46"/>
  <c r="GO155" i="46"/>
  <c r="GQ115" i="46"/>
  <c r="GO115" i="46"/>
  <c r="GQ54" i="46"/>
  <c r="GO54" i="46"/>
  <c r="GQ75" i="46"/>
  <c r="GO75" i="46"/>
  <c r="GQ47" i="46"/>
  <c r="GO47" i="46"/>
  <c r="GQ159" i="46"/>
  <c r="GO159" i="46"/>
  <c r="GQ74" i="46"/>
  <c r="GO74" i="46"/>
  <c r="GQ197" i="46"/>
  <c r="GO197" i="46"/>
  <c r="GQ123" i="46"/>
  <c r="GO123" i="46"/>
  <c r="GQ164" i="46"/>
  <c r="GO164" i="46"/>
  <c r="GU132" i="46"/>
  <c r="GS132" i="46"/>
  <c r="GQ41" i="46"/>
  <c r="GO41" i="46"/>
  <c r="GQ200" i="46"/>
  <c r="GO200" i="46"/>
  <c r="GQ203" i="46"/>
  <c r="GO203" i="46"/>
  <c r="GQ128" i="46"/>
  <c r="GO128" i="46"/>
  <c r="GQ136" i="46"/>
  <c r="GO136" i="46"/>
  <c r="GQ17" i="46"/>
  <c r="GO17" i="46"/>
  <c r="GQ99" i="46"/>
  <c r="GO99" i="46"/>
  <c r="GQ16" i="46"/>
  <c r="GO16" i="46"/>
  <c r="GQ73" i="46"/>
  <c r="GO73" i="46"/>
  <c r="GQ57" i="46"/>
  <c r="GO57" i="46"/>
  <c r="GQ91" i="46"/>
  <c r="GO91" i="46"/>
  <c r="GQ144" i="46"/>
  <c r="GO144" i="46"/>
  <c r="GQ188" i="46"/>
  <c r="GO188" i="46"/>
  <c r="GQ190" i="46"/>
  <c r="GO190" i="46"/>
  <c r="GQ84" i="46"/>
  <c r="GO84" i="46"/>
  <c r="GQ202" i="46"/>
  <c r="GO202" i="46"/>
  <c r="GQ23" i="46"/>
  <c r="GO23" i="46"/>
  <c r="GQ133" i="46"/>
  <c r="GO133" i="46"/>
  <c r="GQ153" i="46"/>
  <c r="GO153" i="46"/>
  <c r="GU109" i="46"/>
  <c r="GS109" i="46"/>
  <c r="GQ36" i="46"/>
  <c r="GO36" i="46"/>
  <c r="GQ116" i="46"/>
  <c r="GO116" i="46"/>
  <c r="GQ56" i="46"/>
  <c r="GO56" i="46"/>
  <c r="GQ141" i="46"/>
  <c r="GO141" i="46"/>
  <c r="GQ146" i="46"/>
  <c r="GO146" i="46"/>
  <c r="GQ168" i="46"/>
  <c r="GO168" i="46"/>
  <c r="GQ61" i="46"/>
  <c r="GO61" i="46"/>
  <c r="GQ151" i="46"/>
  <c r="GO151" i="46"/>
  <c r="GQ38" i="46"/>
  <c r="GO38" i="46"/>
  <c r="GQ204" i="46"/>
  <c r="GO204" i="46"/>
  <c r="GQ161" i="46"/>
  <c r="GO161" i="46"/>
  <c r="GQ149" i="46"/>
  <c r="GO149" i="46"/>
  <c r="GQ102" i="46"/>
  <c r="GO102" i="46"/>
  <c r="GU85" i="46"/>
  <c r="GS85" i="46"/>
  <c r="GQ93" i="46"/>
  <c r="GO93" i="46"/>
  <c r="GQ65" i="46"/>
  <c r="GO65" i="46"/>
  <c r="GQ166" i="46"/>
  <c r="GO166" i="46"/>
  <c r="GQ148" i="46"/>
  <c r="GO148" i="46"/>
  <c r="GQ131" i="46"/>
  <c r="GO131" i="46"/>
  <c r="GQ140" i="46"/>
  <c r="GO140" i="46"/>
  <c r="GQ100" i="46"/>
  <c r="GO100" i="46"/>
  <c r="GI207" i="46"/>
  <c r="GU83" i="46"/>
  <c r="GS83" i="46"/>
  <c r="GM175" i="46"/>
  <c r="GQ82" i="46"/>
  <c r="GO82" i="46"/>
  <c r="GQ37" i="46"/>
  <c r="GO37" i="46"/>
  <c r="GQ39" i="46"/>
  <c r="GO39" i="46"/>
  <c r="GQ162" i="46"/>
  <c r="GO162" i="46"/>
  <c r="GQ158" i="46"/>
  <c r="GO158" i="46"/>
  <c r="GQ48" i="46"/>
  <c r="GO48" i="46"/>
  <c r="GQ62" i="46"/>
  <c r="GO62" i="46"/>
  <c r="GQ125" i="46"/>
  <c r="GO125" i="46"/>
  <c r="GQ127" i="46"/>
  <c r="GO127" i="46"/>
  <c r="GQ154" i="46"/>
  <c r="GO154" i="46"/>
  <c r="GQ134" i="46"/>
  <c r="GO134" i="46"/>
  <c r="GK78" i="46"/>
  <c r="GQ22" i="46"/>
  <c r="GO22" i="46"/>
  <c r="GQ107" i="46"/>
  <c r="GO107" i="46"/>
  <c r="GQ143" i="46"/>
  <c r="GO143" i="46"/>
  <c r="GQ33" i="46"/>
  <c r="GO33" i="46"/>
  <c r="GQ92" i="46"/>
  <c r="GO92" i="46"/>
  <c r="GQ46" i="46"/>
  <c r="GO46" i="46"/>
  <c r="GQ170" i="46"/>
  <c r="GO170" i="46"/>
  <c r="GQ63" i="46"/>
  <c r="GO63" i="46"/>
  <c r="GQ114" i="46"/>
  <c r="GO114" i="46"/>
  <c r="GQ11" i="46"/>
  <c r="GO11" i="46"/>
  <c r="GQ163" i="46"/>
  <c r="GO163" i="46"/>
  <c r="GQ21" i="46"/>
  <c r="GO21" i="46"/>
  <c r="GQ124" i="46"/>
  <c r="GO124" i="46"/>
  <c r="GQ28" i="46"/>
  <c r="GO28" i="46"/>
  <c r="GQ173" i="46"/>
  <c r="GO173" i="46"/>
  <c r="GQ157" i="46"/>
  <c r="GO157" i="46"/>
  <c r="GQ60" i="46"/>
  <c r="GO60" i="46"/>
  <c r="GQ110" i="46"/>
  <c r="GO110" i="46"/>
  <c r="GQ24" i="46"/>
  <c r="GO24" i="46"/>
  <c r="GK205" i="46"/>
  <c r="GQ121" i="46"/>
  <c r="GO121" i="46"/>
  <c r="GQ52" i="46"/>
  <c r="GO52" i="46"/>
  <c r="GK192" i="46"/>
  <c r="GQ174" i="46"/>
  <c r="GO174" i="46"/>
  <c r="GQ64" i="46"/>
  <c r="GO64" i="46"/>
  <c r="GQ119" i="46"/>
  <c r="GO119" i="46"/>
  <c r="HC181" i="46"/>
  <c r="HA181" i="46"/>
  <c r="GQ32" i="46"/>
  <c r="GO32" i="46"/>
  <c r="GQ14" i="46"/>
  <c r="GO14" i="46"/>
  <c r="GQ90" i="46"/>
  <c r="GO90" i="46"/>
  <c r="GQ31" i="46"/>
  <c r="GO31" i="46"/>
  <c r="GK68" i="46"/>
  <c r="GO187" i="46"/>
  <c r="GQ113" i="46"/>
  <c r="GO113" i="46"/>
  <c r="GU89" i="46"/>
  <c r="GS89" i="46"/>
  <c r="GQ96" i="46"/>
  <c r="GO96" i="46"/>
  <c r="DM196" i="22"/>
  <c r="DO196" i="22"/>
  <c r="DK205" i="22"/>
  <c r="DO198" i="22"/>
  <c r="DM198" i="22"/>
  <c r="DO197" i="22"/>
  <c r="DM197" i="22"/>
  <c r="DM204" i="22"/>
  <c r="DO204" i="22"/>
  <c r="DM203" i="22"/>
  <c r="DO203" i="22"/>
  <c r="DM202" i="22"/>
  <c r="DO202" i="22"/>
  <c r="DM201" i="22"/>
  <c r="DO201" i="22"/>
  <c r="DM200" i="22"/>
  <c r="DO200" i="22"/>
  <c r="DM199" i="22"/>
  <c r="DO199" i="22"/>
  <c r="DO76" i="22"/>
  <c r="DM76" i="22"/>
  <c r="DO172" i="22"/>
  <c r="DM172" i="22"/>
  <c r="DO171" i="22"/>
  <c r="DM171" i="22"/>
  <c r="DO166" i="22"/>
  <c r="DM166" i="22"/>
  <c r="DO163" i="22"/>
  <c r="DM163" i="22"/>
  <c r="DO161" i="22"/>
  <c r="DM161" i="22"/>
  <c r="DO159" i="22"/>
  <c r="DM159" i="22"/>
  <c r="DO156" i="22"/>
  <c r="DM156" i="22"/>
  <c r="DO151" i="22"/>
  <c r="DM151" i="22"/>
  <c r="DO150" i="22"/>
  <c r="DM150" i="22"/>
  <c r="DO149" i="22"/>
  <c r="DM149" i="22"/>
  <c r="DO145" i="22"/>
  <c r="DM145" i="22"/>
  <c r="DO141" i="22"/>
  <c r="DM141" i="22"/>
  <c r="DO140" i="22"/>
  <c r="DM140" i="22"/>
  <c r="DO139" i="22"/>
  <c r="DM139" i="22"/>
  <c r="DO134" i="22"/>
  <c r="DM134" i="22"/>
  <c r="DO130" i="22"/>
  <c r="DM130" i="22"/>
  <c r="DO128" i="22"/>
  <c r="DM128" i="22"/>
  <c r="DO126" i="22"/>
  <c r="DM126" i="22"/>
  <c r="DO123" i="22"/>
  <c r="DM123" i="22"/>
  <c r="DO118" i="22"/>
  <c r="DM118" i="22"/>
  <c r="DO117" i="22"/>
  <c r="DM117" i="22"/>
  <c r="DO116" i="22"/>
  <c r="DM116" i="22"/>
  <c r="DO112" i="22"/>
  <c r="DM112" i="22"/>
  <c r="DO104" i="22"/>
  <c r="DM104" i="22"/>
  <c r="DO103" i="22"/>
  <c r="DM103" i="22"/>
  <c r="DO102" i="22"/>
  <c r="DM102" i="22"/>
  <c r="DO97" i="22"/>
  <c r="DM97" i="22"/>
  <c r="DO94" i="22"/>
  <c r="DM94" i="22"/>
  <c r="DO92" i="22"/>
  <c r="DM92" i="22"/>
  <c r="DO89" i="22"/>
  <c r="DM89" i="22"/>
  <c r="DO83" i="22"/>
  <c r="DM83" i="22"/>
  <c r="DO57" i="22"/>
  <c r="DM57" i="22"/>
  <c r="DO56" i="22"/>
  <c r="DM56" i="22"/>
  <c r="DO55" i="22"/>
  <c r="DM55" i="22"/>
  <c r="DO54" i="22"/>
  <c r="DM54" i="22"/>
  <c r="DO53" i="22"/>
  <c r="DM53" i="22"/>
  <c r="DO61" i="22"/>
  <c r="DM61" i="22"/>
  <c r="DO63" i="22"/>
  <c r="DM63" i="22"/>
  <c r="DO64" i="22"/>
  <c r="DM64" i="22"/>
  <c r="DO74" i="22"/>
  <c r="DM74" i="22"/>
  <c r="DO73" i="22"/>
  <c r="DM73" i="22"/>
  <c r="DO86" i="22"/>
  <c r="DM86" i="22"/>
  <c r="DO88" i="22"/>
  <c r="DM88" i="22"/>
  <c r="DO90" i="22"/>
  <c r="DM90" i="22"/>
  <c r="DO106" i="22"/>
  <c r="DM106" i="22"/>
  <c r="DO107" i="22"/>
  <c r="DM107" i="22"/>
  <c r="DO108" i="22"/>
  <c r="DM108" i="22"/>
  <c r="DO110" i="22"/>
  <c r="DM110" i="22"/>
  <c r="DO133" i="22"/>
  <c r="DM133" i="22"/>
  <c r="DO173" i="22"/>
  <c r="DM173" i="22"/>
  <c r="DO174" i="22"/>
  <c r="DM174" i="22"/>
  <c r="DO14" i="22"/>
  <c r="DM14" i="22"/>
  <c r="DO15" i="22"/>
  <c r="DM15" i="22"/>
  <c r="DO16" i="22"/>
  <c r="DM16" i="22"/>
  <c r="DO17" i="22"/>
  <c r="DM17" i="22"/>
  <c r="DO18" i="22"/>
  <c r="DM18" i="22"/>
  <c r="DO19" i="22"/>
  <c r="DM19" i="22"/>
  <c r="DO20" i="22"/>
  <c r="DM20" i="22"/>
  <c r="DO21" i="22"/>
  <c r="DM21" i="22"/>
  <c r="DO22" i="22"/>
  <c r="DM22" i="22"/>
  <c r="DO23" i="22"/>
  <c r="DM23" i="22"/>
  <c r="DO24" i="22"/>
  <c r="DM24" i="22"/>
  <c r="DO25" i="22"/>
  <c r="DM25" i="22"/>
  <c r="DO26" i="22"/>
  <c r="DM26" i="22"/>
  <c r="DO27" i="22"/>
  <c r="DM27" i="22"/>
  <c r="DO28" i="22"/>
  <c r="DM28" i="22"/>
  <c r="DO31" i="22"/>
  <c r="DM31" i="22"/>
  <c r="DO32" i="22"/>
  <c r="DM32" i="22"/>
  <c r="DO33" i="22"/>
  <c r="DM33" i="22"/>
  <c r="DO36" i="22"/>
  <c r="DM36" i="22"/>
  <c r="DO37" i="22"/>
  <c r="DM37" i="22"/>
  <c r="DO38" i="22"/>
  <c r="DM38" i="22"/>
  <c r="DO39" i="22"/>
  <c r="DM39" i="22"/>
  <c r="DO40" i="22"/>
  <c r="DM40" i="22"/>
  <c r="DO41" i="22"/>
  <c r="DM41" i="22"/>
  <c r="DO42" i="22"/>
  <c r="DM42" i="22"/>
  <c r="DO43" i="22"/>
  <c r="DM43" i="22"/>
  <c r="DO44" i="22"/>
  <c r="DM44" i="22"/>
  <c r="DO45" i="22"/>
  <c r="DM45" i="22"/>
  <c r="DO46" i="22"/>
  <c r="DM46" i="22"/>
  <c r="DO47" i="22"/>
  <c r="DM47" i="22"/>
  <c r="DO48" i="22"/>
  <c r="DM48" i="22"/>
  <c r="DO49" i="22"/>
  <c r="DM49" i="22"/>
  <c r="DO50" i="22"/>
  <c r="DM50" i="22"/>
  <c r="DO51" i="22"/>
  <c r="DM51" i="22"/>
  <c r="DO52" i="22"/>
  <c r="DM52" i="22"/>
  <c r="DO65" i="22"/>
  <c r="DM65" i="22"/>
  <c r="DO72" i="22"/>
  <c r="DK78" i="22"/>
  <c r="DM72" i="22"/>
  <c r="DO60" i="22"/>
  <c r="DM60" i="22"/>
  <c r="DO82" i="22"/>
  <c r="DK175" i="22"/>
  <c r="DO10" i="22"/>
  <c r="DK68" i="22"/>
  <c r="DO91" i="22"/>
  <c r="DM91" i="22"/>
  <c r="DO99" i="22"/>
  <c r="DM99" i="22"/>
  <c r="DO111" i="22"/>
  <c r="DM111" i="22"/>
  <c r="DO119" i="22"/>
  <c r="DM119" i="22"/>
  <c r="DO127" i="22"/>
  <c r="DM127" i="22"/>
  <c r="DO136" i="22"/>
  <c r="DM136" i="22"/>
  <c r="DO144" i="22"/>
  <c r="DM144" i="22"/>
  <c r="DO152" i="22"/>
  <c r="DM152" i="22"/>
  <c r="DO160" i="22"/>
  <c r="DM160" i="22"/>
  <c r="DO168" i="22"/>
  <c r="DM168" i="22"/>
  <c r="DO75" i="22"/>
  <c r="DM75" i="22"/>
  <c r="DO93" i="22"/>
  <c r="DM93" i="22"/>
  <c r="DO101" i="22"/>
  <c r="DM101" i="22"/>
  <c r="DO113" i="22"/>
  <c r="DM113" i="22"/>
  <c r="DO121" i="22"/>
  <c r="DM121" i="22"/>
  <c r="DO129" i="22"/>
  <c r="DM129" i="22"/>
  <c r="DO138" i="22"/>
  <c r="DM138" i="22"/>
  <c r="DO146" i="22"/>
  <c r="DM146" i="22"/>
  <c r="DO154" i="22"/>
  <c r="DM154" i="22"/>
  <c r="DO162" i="22"/>
  <c r="DM162" i="22"/>
  <c r="DO170" i="22"/>
  <c r="DM170" i="22"/>
  <c r="DO95" i="22"/>
  <c r="DM95" i="22"/>
  <c r="DO105" i="22"/>
  <c r="DM105" i="22"/>
  <c r="DO120" i="22"/>
  <c r="DM120" i="22"/>
  <c r="DO131" i="22"/>
  <c r="DM131" i="22"/>
  <c r="DO142" i="22"/>
  <c r="DM142" i="22"/>
  <c r="DO153" i="22"/>
  <c r="DM153" i="22"/>
  <c r="DO164" i="22"/>
  <c r="DM164" i="22"/>
  <c r="DO96" i="22"/>
  <c r="DM96" i="22"/>
  <c r="DO109" i="22"/>
  <c r="DM109" i="22"/>
  <c r="DO122" i="22"/>
  <c r="DM122" i="22"/>
  <c r="DO132" i="22"/>
  <c r="DM132" i="22"/>
  <c r="DO143" i="22"/>
  <c r="DM143" i="22"/>
  <c r="DO155" i="22"/>
  <c r="DM155" i="22"/>
  <c r="DO165" i="22"/>
  <c r="DM165" i="22"/>
  <c r="DO85" i="22"/>
  <c r="DM85" i="22"/>
  <c r="DO98" i="22"/>
  <c r="DM98" i="22"/>
  <c r="DO114" i="22"/>
  <c r="DM114" i="22"/>
  <c r="DO124" i="22"/>
  <c r="DM124" i="22"/>
  <c r="DO135" i="22"/>
  <c r="DM135" i="22"/>
  <c r="DO147" i="22"/>
  <c r="DM147" i="22"/>
  <c r="DO157" i="22"/>
  <c r="DM157" i="22"/>
  <c r="DO167" i="22"/>
  <c r="DM167" i="22"/>
  <c r="DO87" i="22"/>
  <c r="DM87" i="22"/>
  <c r="DO100" i="22"/>
  <c r="DM100" i="22"/>
  <c r="DO115" i="22"/>
  <c r="DM115" i="22"/>
  <c r="DO125" i="22"/>
  <c r="DM125" i="22"/>
  <c r="DO137" i="22"/>
  <c r="DM137" i="22"/>
  <c r="DO148" i="22"/>
  <c r="DM148" i="22"/>
  <c r="DO158" i="22"/>
  <c r="DM158" i="22"/>
  <c r="DO169" i="22"/>
  <c r="DM169" i="22"/>
  <c r="DO62" i="22"/>
  <c r="DM62" i="22"/>
  <c r="GU12" i="36"/>
  <c r="GR12" i="36"/>
  <c r="CX89" i="36"/>
  <c r="GY14" i="36"/>
  <c r="GV14" i="36"/>
  <c r="GU13" i="36"/>
  <c r="GR13" i="36"/>
  <c r="GU11" i="36"/>
  <c r="GR11" i="36"/>
  <c r="HC61" i="36"/>
  <c r="GZ61" i="36"/>
  <c r="HH60" i="36"/>
  <c r="HK60" i="36"/>
  <c r="HG62" i="36"/>
  <c r="HD62" i="36"/>
  <c r="GZ53" i="36"/>
  <c r="HC53" i="36"/>
  <c r="HK52" i="36"/>
  <c r="HH52" i="36"/>
  <c r="HD45" i="36"/>
  <c r="HD47" i="36"/>
  <c r="HG45" i="36"/>
  <c r="HH43" i="36"/>
  <c r="HK43" i="36"/>
  <c r="HO44" i="36"/>
  <c r="HL44" i="36"/>
  <c r="HS75" i="36"/>
  <c r="HP75" i="36"/>
  <c r="HO74" i="36"/>
  <c r="HL74" i="36"/>
  <c r="IA70" i="36"/>
  <c r="HX70" i="36"/>
  <c r="HG71" i="36"/>
  <c r="HD71" i="36"/>
  <c r="HC73" i="36"/>
  <c r="GZ73" i="36"/>
  <c r="HH68" i="36"/>
  <c r="HK68" i="36"/>
  <c r="IM72" i="36"/>
  <c r="IJ72" i="36"/>
  <c r="GY69" i="36"/>
  <c r="GV69" i="36"/>
  <c r="HS36" i="36"/>
  <c r="HP36" i="36"/>
  <c r="HK33" i="36"/>
  <c r="HH33" i="36"/>
  <c r="IA35" i="36"/>
  <c r="HX35" i="36"/>
  <c r="IA34" i="36"/>
  <c r="HX34" i="36"/>
  <c r="HS26" i="36"/>
  <c r="HP26" i="36"/>
  <c r="HG25" i="36"/>
  <c r="HD25" i="36"/>
  <c r="HO23" i="36"/>
  <c r="HL23" i="36"/>
  <c r="HD24" i="36"/>
  <c r="HG24" i="36"/>
  <c r="HH22" i="36"/>
  <c r="HK22" i="36"/>
  <c r="DM175" i="22"/>
  <c r="DK182" i="22"/>
  <c r="DI182" i="22"/>
  <c r="EA181" i="22"/>
  <c r="DT181" i="22"/>
  <c r="DQ181" i="22"/>
  <c r="DX174" i="22"/>
  <c r="DK192" i="22"/>
  <c r="DI192" i="22"/>
  <c r="DE207" i="22"/>
  <c r="DG207" i="22"/>
  <c r="HD197" i="22"/>
  <c r="HD198" i="22"/>
  <c r="DQ191" i="22"/>
  <c r="DQ190" i="22"/>
  <c r="DT82" i="22"/>
  <c r="DQ82" i="22"/>
  <c r="DT84" i="22"/>
  <c r="DQ84" i="22"/>
  <c r="DM68" i="22"/>
  <c r="KR32" i="36"/>
  <c r="KQ32" i="36"/>
  <c r="EB72" i="22"/>
  <c r="EB73" i="22"/>
  <c r="EB75" i="22"/>
  <c r="EB76" i="22"/>
  <c r="EB74" i="22"/>
  <c r="DT13" i="22"/>
  <c r="DQ13" i="22"/>
  <c r="DT12" i="22"/>
  <c r="DQ12" i="22"/>
  <c r="DT11" i="22"/>
  <c r="DQ11" i="22"/>
  <c r="DT10" i="22"/>
  <c r="DQ10" i="22"/>
  <c r="CR89" i="36"/>
  <c r="CR91" i="36"/>
  <c r="CZ81" i="36"/>
  <c r="CV87" i="36"/>
  <c r="CN93" i="36"/>
  <c r="DL17" i="36"/>
  <c r="DJ17" i="36"/>
  <c r="DB38" i="36"/>
  <c r="DB89" i="36"/>
  <c r="DD38" i="36"/>
  <c r="DH27" i="36"/>
  <c r="KN27" i="36"/>
  <c r="DD28" i="36"/>
  <c r="DJ27" i="36"/>
  <c r="GV76" i="36"/>
  <c r="GZ80" i="36"/>
  <c r="GN63" i="36"/>
  <c r="GN55" i="36"/>
  <c r="HP37" i="36"/>
  <c r="IB65" i="36"/>
  <c r="HX54" i="36"/>
  <c r="IB49" i="36"/>
  <c r="HT46" i="36"/>
  <c r="IF19" i="36"/>
  <c r="IB8" i="36"/>
  <c r="HX16" i="36"/>
  <c r="HX15" i="36"/>
  <c r="DR86" i="36"/>
  <c r="DR85" i="36"/>
  <c r="DN87" i="36"/>
  <c r="DN47" i="36"/>
  <c r="DN76" i="36"/>
  <c r="DN63" i="36"/>
  <c r="DN55" i="36"/>
  <c r="DS37" i="36"/>
  <c r="DR83" i="36"/>
  <c r="DV84" i="36"/>
  <c r="KP81" i="36"/>
  <c r="DS46" i="36"/>
  <c r="DZ46" i="36"/>
  <c r="DZ37" i="36"/>
  <c r="DR54" i="36"/>
  <c r="DE209" i="22"/>
  <c r="DA209" i="22"/>
  <c r="DA211" i="22"/>
  <c r="DZ50" i="35"/>
  <c r="DX50" i="35"/>
  <c r="DZ49" i="35"/>
  <c r="DX49" i="35"/>
  <c r="DZ48" i="35"/>
  <c r="DX48" i="35"/>
  <c r="DZ47" i="35"/>
  <c r="DX47" i="35"/>
  <c r="DX51" i="35"/>
  <c r="DV51" i="35"/>
  <c r="DZ32" i="35"/>
  <c r="DX32" i="35"/>
  <c r="DZ31" i="35"/>
  <c r="DX31" i="35"/>
  <c r="DZ30" i="35"/>
  <c r="DX30" i="35"/>
  <c r="DZ29" i="35"/>
  <c r="DX29" i="35"/>
  <c r="DX33" i="35"/>
  <c r="DV33" i="35"/>
  <c r="DZ23" i="35"/>
  <c r="DX23" i="35"/>
  <c r="DZ22" i="35"/>
  <c r="DX22" i="35"/>
  <c r="DZ21" i="35"/>
  <c r="DX21" i="35"/>
  <c r="DZ20" i="35"/>
  <c r="DX20" i="35"/>
  <c r="DX24" i="35"/>
  <c r="DV24" i="35"/>
  <c r="ED14" i="35"/>
  <c r="EB14" i="35"/>
  <c r="ED13" i="35"/>
  <c r="EB13" i="35"/>
  <c r="ED12" i="35"/>
  <c r="EB12" i="35"/>
  <c r="ED11" i="35"/>
  <c r="EB11" i="35"/>
  <c r="DZ15" i="35"/>
  <c r="ED10" i="35"/>
  <c r="EB10" i="35"/>
  <c r="EB15" i="35"/>
  <c r="DT54" i="35"/>
  <c r="DT56" i="35"/>
  <c r="DZ38" i="35"/>
  <c r="DX38" i="35"/>
  <c r="DV42" i="35"/>
  <c r="DV54" i="35"/>
  <c r="DP54" i="35"/>
  <c r="DP56" i="35"/>
  <c r="DZ39" i="35"/>
  <c r="DX39" i="35"/>
  <c r="DZ40" i="35"/>
  <c r="DX40" i="35"/>
  <c r="DZ41" i="35"/>
  <c r="DX41" i="35"/>
  <c r="EL19" i="35"/>
  <c r="EJ19" i="35"/>
  <c r="EL28" i="35"/>
  <c r="EJ28" i="35"/>
  <c r="EL37" i="35"/>
  <c r="EJ37" i="35"/>
  <c r="EL46" i="35"/>
  <c r="EJ46" i="35"/>
  <c r="DM78" i="22"/>
  <c r="DM189" i="22"/>
  <c r="DM180" i="22"/>
  <c r="DO180" i="22"/>
  <c r="DM179" i="22"/>
  <c r="DO179" i="22"/>
  <c r="BE91" i="26"/>
  <c r="BF91" i="26"/>
  <c r="KQ187" i="22"/>
  <c r="DU187" i="22"/>
  <c r="KQ188" i="22"/>
  <c r="DU188" i="22"/>
  <c r="KQ186" i="22"/>
  <c r="DU186" i="22"/>
  <c r="I30" i="2"/>
  <c r="HD1" i="46"/>
  <c r="GY180" i="46"/>
  <c r="HA180" i="46"/>
  <c r="GY187" i="46"/>
  <c r="GY201" i="46"/>
  <c r="GY179" i="46"/>
  <c r="GW179" i="46"/>
  <c r="GW182" i="46"/>
  <c r="GU182" i="46"/>
  <c r="GU173" i="46"/>
  <c r="GS173" i="46"/>
  <c r="GU127" i="46"/>
  <c r="GS127" i="46"/>
  <c r="GU48" i="46"/>
  <c r="GS48" i="46"/>
  <c r="GU39" i="46"/>
  <c r="GS39" i="46"/>
  <c r="GO175" i="46"/>
  <c r="GU166" i="46"/>
  <c r="GS166" i="46"/>
  <c r="GY85" i="46"/>
  <c r="GW85" i="46"/>
  <c r="GU161" i="46"/>
  <c r="GS161" i="46"/>
  <c r="GY109" i="46"/>
  <c r="GW109" i="46"/>
  <c r="GU153" i="46"/>
  <c r="GS153" i="46"/>
  <c r="GU133" i="46"/>
  <c r="GS133" i="46"/>
  <c r="GU84" i="46"/>
  <c r="GS84" i="46"/>
  <c r="GU190" i="46"/>
  <c r="GS190" i="46"/>
  <c r="GU128" i="46"/>
  <c r="GS128" i="46"/>
  <c r="GU203" i="46"/>
  <c r="GS203" i="46"/>
  <c r="GU200" i="46"/>
  <c r="GS200" i="46"/>
  <c r="GU123" i="46"/>
  <c r="GS123" i="46"/>
  <c r="GU159" i="46"/>
  <c r="GS159" i="46"/>
  <c r="GU54" i="46"/>
  <c r="GS54" i="46"/>
  <c r="GU55" i="46"/>
  <c r="GS55" i="46"/>
  <c r="GO68" i="46"/>
  <c r="GU111" i="46"/>
  <c r="GS111" i="46"/>
  <c r="GU106" i="46"/>
  <c r="GS106" i="46"/>
  <c r="GU117" i="46"/>
  <c r="GS117" i="46"/>
  <c r="GU130" i="46"/>
  <c r="GS130" i="46"/>
  <c r="GQ192" i="46"/>
  <c r="GU186" i="46"/>
  <c r="GS186" i="46"/>
  <c r="GU199" i="46"/>
  <c r="GS199" i="46"/>
  <c r="GQ205" i="46"/>
  <c r="GU196" i="46"/>
  <c r="GS196" i="46"/>
  <c r="GU142" i="46"/>
  <c r="GS142" i="46"/>
  <c r="GU150" i="46"/>
  <c r="GS150" i="46"/>
  <c r="GU122" i="46"/>
  <c r="GS122" i="46"/>
  <c r="GO78" i="46"/>
  <c r="GU167" i="46"/>
  <c r="GS167" i="46"/>
  <c r="GU45" i="46"/>
  <c r="GS45" i="46"/>
  <c r="GU12" i="46"/>
  <c r="GS12" i="46"/>
  <c r="GU165" i="46"/>
  <c r="GS165" i="46"/>
  <c r="GS201" i="46"/>
  <c r="GU120" i="46"/>
  <c r="GS120" i="46"/>
  <c r="GU138" i="46"/>
  <c r="GS138" i="46"/>
  <c r="GU51" i="46"/>
  <c r="GS51" i="46"/>
  <c r="GU31" i="46"/>
  <c r="GS31" i="46"/>
  <c r="GU14" i="46"/>
  <c r="GS14" i="46"/>
  <c r="GU119" i="46"/>
  <c r="GS119" i="46"/>
  <c r="GU24" i="46"/>
  <c r="GS24" i="46"/>
  <c r="GU110" i="46"/>
  <c r="GS110" i="46"/>
  <c r="GU60" i="46"/>
  <c r="GS60" i="46"/>
  <c r="GU28" i="46"/>
  <c r="GS28" i="46"/>
  <c r="GU124" i="46"/>
  <c r="GS124" i="46"/>
  <c r="GU21" i="46"/>
  <c r="GS21" i="46"/>
  <c r="GU163" i="46"/>
  <c r="GS163" i="46"/>
  <c r="GU11" i="46"/>
  <c r="GS11" i="46"/>
  <c r="GU114" i="46"/>
  <c r="GS114" i="46"/>
  <c r="GU63" i="46"/>
  <c r="GS63" i="46"/>
  <c r="GU170" i="46"/>
  <c r="GS170" i="46"/>
  <c r="GU46" i="46"/>
  <c r="GS46" i="46"/>
  <c r="GU113" i="46"/>
  <c r="GS113" i="46"/>
  <c r="GK207" i="46"/>
  <c r="GK209" i="46"/>
  <c r="HG181" i="46"/>
  <c r="HE181" i="46"/>
  <c r="GU174" i="46"/>
  <c r="GS174" i="46"/>
  <c r="GU121" i="46"/>
  <c r="GS121" i="46"/>
  <c r="GY89" i="46"/>
  <c r="GW89" i="46"/>
  <c r="GS187" i="46"/>
  <c r="GU32" i="46"/>
  <c r="GS32" i="46"/>
  <c r="GU64" i="46"/>
  <c r="GS64" i="46"/>
  <c r="GU52" i="46"/>
  <c r="GS52" i="46"/>
  <c r="GU157" i="46"/>
  <c r="GS157" i="46"/>
  <c r="GU92" i="46"/>
  <c r="GS92" i="46"/>
  <c r="GU33" i="46"/>
  <c r="GS33" i="46"/>
  <c r="GU143" i="46"/>
  <c r="GS143" i="46"/>
  <c r="GU107" i="46"/>
  <c r="GS107" i="46"/>
  <c r="GU22" i="46"/>
  <c r="GS22" i="46"/>
  <c r="GU134" i="46"/>
  <c r="GS134" i="46"/>
  <c r="GU154" i="46"/>
  <c r="GS154" i="46"/>
  <c r="GU62" i="46"/>
  <c r="GS62" i="46"/>
  <c r="GU162" i="46"/>
  <c r="GS162" i="46"/>
  <c r="GQ175" i="46"/>
  <c r="GU82" i="46"/>
  <c r="GS82" i="46"/>
  <c r="GY83" i="46"/>
  <c r="GW83" i="46"/>
  <c r="GU100" i="46"/>
  <c r="GS100" i="46"/>
  <c r="GU140" i="46"/>
  <c r="GS140" i="46"/>
  <c r="GU131" i="46"/>
  <c r="GS131" i="46"/>
  <c r="GU148" i="46"/>
  <c r="GS148" i="46"/>
  <c r="GU93" i="46"/>
  <c r="GS93" i="46"/>
  <c r="GU149" i="46"/>
  <c r="GS149" i="46"/>
  <c r="GU61" i="46"/>
  <c r="GS61" i="46"/>
  <c r="GU168" i="46"/>
  <c r="GS168" i="46"/>
  <c r="GU146" i="46"/>
  <c r="GS146" i="46"/>
  <c r="GU141" i="46"/>
  <c r="GS141" i="46"/>
  <c r="GU56" i="46"/>
  <c r="GS56" i="46"/>
  <c r="GU116" i="46"/>
  <c r="GS116" i="46"/>
  <c r="GU36" i="46"/>
  <c r="GS36" i="46"/>
  <c r="GU202" i="46"/>
  <c r="GS202" i="46"/>
  <c r="GU136" i="46"/>
  <c r="GS136" i="46"/>
  <c r="GY132" i="46"/>
  <c r="GW132" i="46"/>
  <c r="GU164" i="46"/>
  <c r="GS164" i="46"/>
  <c r="GU74" i="46"/>
  <c r="GS74" i="46"/>
  <c r="GU75" i="46"/>
  <c r="GS75" i="46"/>
  <c r="GU155" i="46"/>
  <c r="GS155" i="46"/>
  <c r="GQ68" i="46"/>
  <c r="GU10" i="46"/>
  <c r="GS10" i="46"/>
  <c r="GU87" i="46"/>
  <c r="GS87" i="46"/>
  <c r="GU53" i="46"/>
  <c r="GS53" i="46"/>
  <c r="GU88" i="46"/>
  <c r="GS88" i="46"/>
  <c r="GU126" i="46"/>
  <c r="GS126" i="46"/>
  <c r="GU20" i="46"/>
  <c r="GS20" i="46"/>
  <c r="GU139" i="46"/>
  <c r="GS139" i="46"/>
  <c r="GU171" i="46"/>
  <c r="GS171" i="46"/>
  <c r="GU42" i="46"/>
  <c r="GS42" i="46"/>
  <c r="GU198" i="46"/>
  <c r="GS198" i="46"/>
  <c r="GU160" i="46"/>
  <c r="GS160" i="46"/>
  <c r="GU156" i="46"/>
  <c r="GS156" i="46"/>
  <c r="GU98" i="46"/>
  <c r="GS98" i="46"/>
  <c r="GU152" i="46"/>
  <c r="GS152" i="46"/>
  <c r="GU95" i="46"/>
  <c r="GS95" i="46"/>
  <c r="GQ78" i="46"/>
  <c r="GU72" i="46"/>
  <c r="GS72" i="46"/>
  <c r="GU43" i="46"/>
  <c r="GS43" i="46"/>
  <c r="GU169" i="46"/>
  <c r="GS169" i="46"/>
  <c r="GU103" i="46"/>
  <c r="GS103" i="46"/>
  <c r="GU25" i="46"/>
  <c r="GS25" i="46"/>
  <c r="GU15" i="46"/>
  <c r="GS15" i="46"/>
  <c r="GU13" i="46"/>
  <c r="GS13" i="46"/>
  <c r="GU86" i="46"/>
  <c r="GS86" i="46"/>
  <c r="GU94" i="46"/>
  <c r="GS94" i="46"/>
  <c r="GU137" i="46"/>
  <c r="GS137" i="46"/>
  <c r="GY105" i="46"/>
  <c r="GW105" i="46"/>
  <c r="GU40" i="46"/>
  <c r="GS40" i="46"/>
  <c r="GU96" i="46"/>
  <c r="GS96" i="46"/>
  <c r="GU90" i="46"/>
  <c r="GS90" i="46"/>
  <c r="GU125" i="46"/>
  <c r="GS125" i="46"/>
  <c r="GU158" i="46"/>
  <c r="GS158" i="46"/>
  <c r="GU37" i="46"/>
  <c r="GS37" i="46"/>
  <c r="GU65" i="46"/>
  <c r="GS65" i="46"/>
  <c r="GU102" i="46"/>
  <c r="GS102" i="46"/>
  <c r="GU204" i="46"/>
  <c r="GS204" i="46"/>
  <c r="GU38" i="46"/>
  <c r="GS38" i="46"/>
  <c r="GU151" i="46"/>
  <c r="GS151" i="46"/>
  <c r="GU23" i="46"/>
  <c r="GS23" i="46"/>
  <c r="GU188" i="46"/>
  <c r="GS188" i="46"/>
  <c r="GU144" i="46"/>
  <c r="GS144" i="46"/>
  <c r="GU91" i="46"/>
  <c r="GS91" i="46"/>
  <c r="GU57" i="46"/>
  <c r="GS57" i="46"/>
  <c r="GU73" i="46"/>
  <c r="GS73" i="46"/>
  <c r="GU16" i="46"/>
  <c r="GS16" i="46"/>
  <c r="GU99" i="46"/>
  <c r="GS99" i="46"/>
  <c r="GU17" i="46"/>
  <c r="GS17" i="46"/>
  <c r="GU41" i="46"/>
  <c r="GS41" i="46"/>
  <c r="GU197" i="46"/>
  <c r="GS197" i="46"/>
  <c r="GU47" i="46"/>
  <c r="GS47" i="46"/>
  <c r="GU115" i="46"/>
  <c r="GS115" i="46"/>
  <c r="GU147" i="46"/>
  <c r="GS147" i="46"/>
  <c r="GU145" i="46"/>
  <c r="GS145" i="46"/>
  <c r="GM207" i="46"/>
  <c r="GU97" i="46"/>
  <c r="GS97" i="46"/>
  <c r="GU112" i="46"/>
  <c r="GS112" i="46"/>
  <c r="GO192" i="46"/>
  <c r="GU108" i="46"/>
  <c r="GS108" i="46"/>
  <c r="GO205" i="46"/>
  <c r="GU191" i="46"/>
  <c r="GS191" i="46"/>
  <c r="GU26" i="46"/>
  <c r="GS26" i="46"/>
  <c r="GU118" i="46"/>
  <c r="GS118" i="46"/>
  <c r="GU50" i="46"/>
  <c r="GS50" i="46"/>
  <c r="GU49" i="46"/>
  <c r="GS49" i="46"/>
  <c r="GU129" i="46"/>
  <c r="GS129" i="46"/>
  <c r="GU104" i="46"/>
  <c r="GS104" i="46"/>
  <c r="GU18" i="46"/>
  <c r="GS18" i="46"/>
  <c r="GU189" i="46"/>
  <c r="GS189" i="46"/>
  <c r="GG211" i="46"/>
  <c r="GU135" i="46"/>
  <c r="GS135" i="46"/>
  <c r="GU27" i="46"/>
  <c r="GS27" i="46"/>
  <c r="GU172" i="46"/>
  <c r="GS172" i="46"/>
  <c r="GU19" i="46"/>
  <c r="GS19" i="46"/>
  <c r="GU101" i="46"/>
  <c r="GS101" i="46"/>
  <c r="GU76" i="46"/>
  <c r="GS76" i="46"/>
  <c r="GU44" i="46"/>
  <c r="GS44" i="46"/>
  <c r="DS62" i="22"/>
  <c r="DQ62" i="22"/>
  <c r="DS169" i="22"/>
  <c r="DQ169" i="22"/>
  <c r="DS158" i="22"/>
  <c r="DQ158" i="22"/>
  <c r="DS148" i="22"/>
  <c r="DQ148" i="22"/>
  <c r="DS137" i="22"/>
  <c r="DQ137" i="22"/>
  <c r="DS125" i="22"/>
  <c r="DQ125" i="22"/>
  <c r="DS115" i="22"/>
  <c r="DQ115" i="22"/>
  <c r="DS100" i="22"/>
  <c r="DQ100" i="22"/>
  <c r="DS87" i="22"/>
  <c r="DQ87" i="22"/>
  <c r="DS167" i="22"/>
  <c r="DQ167" i="22"/>
  <c r="DS157" i="22"/>
  <c r="DQ157" i="22"/>
  <c r="DS147" i="22"/>
  <c r="DQ147" i="22"/>
  <c r="DS135" i="22"/>
  <c r="DQ135" i="22"/>
  <c r="DS124" i="22"/>
  <c r="DQ124" i="22"/>
  <c r="DS114" i="22"/>
  <c r="DQ114" i="22"/>
  <c r="DS98" i="22"/>
  <c r="DQ98" i="22"/>
  <c r="DS85" i="22"/>
  <c r="DQ85" i="22"/>
  <c r="DS165" i="22"/>
  <c r="DQ165" i="22"/>
  <c r="DS155" i="22"/>
  <c r="DQ155" i="22"/>
  <c r="DS143" i="22"/>
  <c r="DQ143" i="22"/>
  <c r="DS132" i="22"/>
  <c r="DQ132" i="22"/>
  <c r="DS122" i="22"/>
  <c r="DQ122" i="22"/>
  <c r="DS109" i="22"/>
  <c r="DQ109" i="22"/>
  <c r="DS96" i="22"/>
  <c r="DQ96" i="22"/>
  <c r="DS164" i="22"/>
  <c r="DQ164" i="22"/>
  <c r="DS153" i="22"/>
  <c r="DQ153" i="22"/>
  <c r="DS142" i="22"/>
  <c r="DQ142" i="22"/>
  <c r="DS131" i="22"/>
  <c r="DQ131" i="22"/>
  <c r="DS120" i="22"/>
  <c r="DQ120" i="22"/>
  <c r="DS105" i="22"/>
  <c r="DQ105" i="22"/>
  <c r="DS95" i="22"/>
  <c r="DQ95" i="22"/>
  <c r="DS170" i="22"/>
  <c r="DQ170" i="22"/>
  <c r="DS162" i="22"/>
  <c r="DQ162" i="22"/>
  <c r="DS154" i="22"/>
  <c r="DQ154" i="22"/>
  <c r="DS146" i="22"/>
  <c r="DQ146" i="22"/>
  <c r="DS138" i="22"/>
  <c r="DQ138" i="22"/>
  <c r="DS129" i="22"/>
  <c r="DQ129" i="22"/>
  <c r="DS121" i="22"/>
  <c r="DQ121" i="22"/>
  <c r="DS113" i="22"/>
  <c r="DQ113" i="22"/>
  <c r="DS101" i="22"/>
  <c r="DQ101" i="22"/>
  <c r="DS93" i="22"/>
  <c r="DQ93" i="22"/>
  <c r="DS75" i="22"/>
  <c r="DQ75" i="22"/>
  <c r="DS168" i="22"/>
  <c r="DQ168" i="22"/>
  <c r="DS160" i="22"/>
  <c r="DQ160" i="22"/>
  <c r="DS152" i="22"/>
  <c r="DQ152" i="22"/>
  <c r="DS144" i="22"/>
  <c r="DQ144" i="22"/>
  <c r="DS136" i="22"/>
  <c r="DQ136" i="22"/>
  <c r="DS127" i="22"/>
  <c r="DQ127" i="22"/>
  <c r="DS119" i="22"/>
  <c r="DQ119" i="22"/>
  <c r="DS111" i="22"/>
  <c r="DQ111" i="22"/>
  <c r="DS99" i="22"/>
  <c r="DQ99" i="22"/>
  <c r="DS91" i="22"/>
  <c r="DQ91" i="22"/>
  <c r="DS10" i="22"/>
  <c r="DO68" i="22"/>
  <c r="DS82" i="22"/>
  <c r="DO175" i="22"/>
  <c r="DS60" i="22"/>
  <c r="DQ60" i="22"/>
  <c r="DS72" i="22"/>
  <c r="DO78" i="22"/>
  <c r="DQ72" i="22"/>
  <c r="DS65" i="22"/>
  <c r="DQ65" i="22"/>
  <c r="DS52" i="22"/>
  <c r="DQ52" i="22"/>
  <c r="DS51" i="22"/>
  <c r="DQ51" i="22"/>
  <c r="DS50" i="22"/>
  <c r="DQ50" i="22"/>
  <c r="DS49" i="22"/>
  <c r="DQ49" i="22"/>
  <c r="DS48" i="22"/>
  <c r="DQ48" i="22"/>
  <c r="DS47" i="22"/>
  <c r="DQ47" i="22"/>
  <c r="DS46" i="22"/>
  <c r="DQ46" i="22"/>
  <c r="DS45" i="22"/>
  <c r="DQ45" i="22"/>
  <c r="DS44" i="22"/>
  <c r="DQ44" i="22"/>
  <c r="DS43" i="22"/>
  <c r="DQ43" i="22"/>
  <c r="DS42" i="22"/>
  <c r="DQ42" i="22"/>
  <c r="DS41" i="22"/>
  <c r="DQ41" i="22"/>
  <c r="DS40" i="22"/>
  <c r="DQ40" i="22"/>
  <c r="DS39" i="22"/>
  <c r="DQ39" i="22"/>
  <c r="DS38" i="22"/>
  <c r="DQ38" i="22"/>
  <c r="DS37" i="22"/>
  <c r="DQ37" i="22"/>
  <c r="DS36" i="22"/>
  <c r="DQ36" i="22"/>
  <c r="DS33" i="22"/>
  <c r="DQ33" i="22"/>
  <c r="DS32" i="22"/>
  <c r="DQ32" i="22"/>
  <c r="DS31" i="22"/>
  <c r="DQ31" i="22"/>
  <c r="DS28" i="22"/>
  <c r="DQ28" i="22"/>
  <c r="DS27" i="22"/>
  <c r="DQ27" i="22"/>
  <c r="DS26" i="22"/>
  <c r="DQ26" i="22"/>
  <c r="DS25" i="22"/>
  <c r="DQ25" i="22"/>
  <c r="DS24" i="22"/>
  <c r="DQ24" i="22"/>
  <c r="DS23" i="22"/>
  <c r="DQ23" i="22"/>
  <c r="DS22" i="22"/>
  <c r="DQ22" i="22"/>
  <c r="DS21" i="22"/>
  <c r="DQ21" i="22"/>
  <c r="DS20" i="22"/>
  <c r="DQ20" i="22"/>
  <c r="DS19" i="22"/>
  <c r="DQ19" i="22"/>
  <c r="DS18" i="22"/>
  <c r="DQ18" i="22"/>
  <c r="DS17" i="22"/>
  <c r="DQ17" i="22"/>
  <c r="DS16" i="22"/>
  <c r="DQ16" i="22"/>
  <c r="DS15" i="22"/>
  <c r="DQ15" i="22"/>
  <c r="DS14" i="22"/>
  <c r="DQ14" i="22"/>
  <c r="DS174" i="22"/>
  <c r="DQ174" i="22"/>
  <c r="DS173" i="22"/>
  <c r="DQ173" i="22"/>
  <c r="DS133" i="22"/>
  <c r="DQ133" i="22"/>
  <c r="DS110" i="22"/>
  <c r="DQ110" i="22"/>
  <c r="DS108" i="22"/>
  <c r="DQ108" i="22"/>
  <c r="DS107" i="22"/>
  <c r="DQ107" i="22"/>
  <c r="DS106" i="22"/>
  <c r="DQ106" i="22"/>
  <c r="DS90" i="22"/>
  <c r="DQ90" i="22"/>
  <c r="DS88" i="22"/>
  <c r="DQ88" i="22"/>
  <c r="DS86" i="22"/>
  <c r="DQ86" i="22"/>
  <c r="DS73" i="22"/>
  <c r="DQ73" i="22"/>
  <c r="DS74" i="22"/>
  <c r="DQ74" i="22"/>
  <c r="DS64" i="22"/>
  <c r="DQ64" i="22"/>
  <c r="DS63" i="22"/>
  <c r="DQ63" i="22"/>
  <c r="DS61" i="22"/>
  <c r="DQ61" i="22"/>
  <c r="DS53" i="22"/>
  <c r="DQ53" i="22"/>
  <c r="DS54" i="22"/>
  <c r="DQ54" i="22"/>
  <c r="DS55" i="22"/>
  <c r="DQ55" i="22"/>
  <c r="DS56" i="22"/>
  <c r="DQ56" i="22"/>
  <c r="DS57" i="22"/>
  <c r="DQ57" i="22"/>
  <c r="DS83" i="22"/>
  <c r="DQ83" i="22"/>
  <c r="DS89" i="22"/>
  <c r="DQ89" i="22"/>
  <c r="DS92" i="22"/>
  <c r="DQ92" i="22"/>
  <c r="DS94" i="22"/>
  <c r="DQ94" i="22"/>
  <c r="DS97" i="22"/>
  <c r="DQ97" i="22"/>
  <c r="DS102" i="22"/>
  <c r="DQ102" i="22"/>
  <c r="DS103" i="22"/>
  <c r="DQ103" i="22"/>
  <c r="DS104" i="22"/>
  <c r="DQ104" i="22"/>
  <c r="DS112" i="22"/>
  <c r="DQ112" i="22"/>
  <c r="DS116" i="22"/>
  <c r="DQ116" i="22"/>
  <c r="DS117" i="22"/>
  <c r="DQ117" i="22"/>
  <c r="DS118" i="22"/>
  <c r="DQ118" i="22"/>
  <c r="DS123" i="22"/>
  <c r="DQ123" i="22"/>
  <c r="DS126" i="22"/>
  <c r="DQ126" i="22"/>
  <c r="DS128" i="22"/>
  <c r="DQ128" i="22"/>
  <c r="DS130" i="22"/>
  <c r="DQ130" i="22"/>
  <c r="DS134" i="22"/>
  <c r="DQ134" i="22"/>
  <c r="DS139" i="22"/>
  <c r="DQ139" i="22"/>
  <c r="DS140" i="22"/>
  <c r="DQ140" i="22"/>
  <c r="DS141" i="22"/>
  <c r="DQ141" i="22"/>
  <c r="DS145" i="22"/>
  <c r="DQ145" i="22"/>
  <c r="DS149" i="22"/>
  <c r="DQ149" i="22"/>
  <c r="DS150" i="22"/>
  <c r="DQ150" i="22"/>
  <c r="DS151" i="22"/>
  <c r="DQ151" i="22"/>
  <c r="DS156" i="22"/>
  <c r="DQ156" i="22"/>
  <c r="DS159" i="22"/>
  <c r="DQ159" i="22"/>
  <c r="DS161" i="22"/>
  <c r="DQ161" i="22"/>
  <c r="DS163" i="22"/>
  <c r="DQ163" i="22"/>
  <c r="DS166" i="22"/>
  <c r="DQ166" i="22"/>
  <c r="DS171" i="22"/>
  <c r="DQ171" i="22"/>
  <c r="DS172" i="22"/>
  <c r="DQ172" i="22"/>
  <c r="DS76" i="22"/>
  <c r="DQ76" i="22"/>
  <c r="DQ199" i="22"/>
  <c r="DS199" i="22"/>
  <c r="DQ200" i="22"/>
  <c r="DS200" i="22"/>
  <c r="DQ201" i="22"/>
  <c r="DS201" i="22"/>
  <c r="DQ202" i="22"/>
  <c r="DS202" i="22"/>
  <c r="DQ203" i="22"/>
  <c r="DS203" i="22"/>
  <c r="DQ204" i="22"/>
  <c r="DS204" i="22"/>
  <c r="DS197" i="22"/>
  <c r="DQ197" i="22"/>
  <c r="DS198" i="22"/>
  <c r="DQ198" i="22"/>
  <c r="DQ196" i="22"/>
  <c r="DQ205" i="22"/>
  <c r="DS196" i="22"/>
  <c r="DO205" i="22"/>
  <c r="DM205" i="22"/>
  <c r="GY12" i="36"/>
  <c r="GV12" i="36"/>
  <c r="HC14" i="36"/>
  <c r="GZ14" i="36"/>
  <c r="GY13" i="36"/>
  <c r="GV13" i="36"/>
  <c r="GY11" i="36"/>
  <c r="GV11" i="36"/>
  <c r="DO182" i="22"/>
  <c r="DM182" i="22"/>
  <c r="HH62" i="36"/>
  <c r="HK62" i="36"/>
  <c r="HO60" i="36"/>
  <c r="HL60" i="36"/>
  <c r="HD61" i="36"/>
  <c r="HG61" i="36"/>
  <c r="HO52" i="36"/>
  <c r="HL52" i="36"/>
  <c r="HD53" i="36"/>
  <c r="HG53" i="36"/>
  <c r="HS44" i="36"/>
  <c r="HP44" i="36"/>
  <c r="HO43" i="36"/>
  <c r="HL43" i="36"/>
  <c r="HH45" i="36"/>
  <c r="HH47" i="36"/>
  <c r="HK45" i="36"/>
  <c r="HC69" i="36"/>
  <c r="GZ69" i="36"/>
  <c r="GZ76" i="36"/>
  <c r="HK71" i="36"/>
  <c r="HH71" i="36"/>
  <c r="IQ72" i="36"/>
  <c r="IN72" i="36"/>
  <c r="HO68" i="36"/>
  <c r="HL68" i="36"/>
  <c r="IE70" i="36"/>
  <c r="IB70" i="36"/>
  <c r="HP74" i="36"/>
  <c r="HS74" i="36"/>
  <c r="HG73" i="36"/>
  <c r="HD73" i="36"/>
  <c r="HW75" i="36"/>
  <c r="HT75" i="36"/>
  <c r="IE34" i="36"/>
  <c r="IB34" i="36"/>
  <c r="HO33" i="36"/>
  <c r="HL33" i="36"/>
  <c r="IB35" i="36"/>
  <c r="IE35" i="36"/>
  <c r="HT36" i="36"/>
  <c r="HW36" i="36"/>
  <c r="HW26" i="36"/>
  <c r="HT26" i="36"/>
  <c r="HS23" i="36"/>
  <c r="HP23" i="36"/>
  <c r="HO22" i="36"/>
  <c r="HL22" i="36"/>
  <c r="HK24" i="36"/>
  <c r="HH24" i="36"/>
  <c r="HH25" i="36"/>
  <c r="HK25" i="36"/>
  <c r="DX181" i="22"/>
  <c r="DU181" i="22"/>
  <c r="EE181" i="22"/>
  <c r="EB174" i="22"/>
  <c r="DQ175" i="22"/>
  <c r="DO192" i="22"/>
  <c r="DM192" i="22"/>
  <c r="DK207" i="22"/>
  <c r="HH198" i="22"/>
  <c r="HH197" i="22"/>
  <c r="DU190" i="22"/>
  <c r="KQ190" i="22"/>
  <c r="DU191" i="22"/>
  <c r="KQ191" i="22"/>
  <c r="DX84" i="22"/>
  <c r="DU84" i="22"/>
  <c r="DX82" i="22"/>
  <c r="DU82" i="22"/>
  <c r="DF28" i="36"/>
  <c r="DQ68" i="22"/>
  <c r="EF74" i="22"/>
  <c r="EF76" i="22"/>
  <c r="EF75" i="22"/>
  <c r="EF73" i="22"/>
  <c r="EF72" i="22"/>
  <c r="DX10" i="22"/>
  <c r="DU10" i="22"/>
  <c r="DX11" i="22"/>
  <c r="DU11" i="22"/>
  <c r="DX12" i="22"/>
  <c r="DU12" i="22"/>
  <c r="DX13" i="22"/>
  <c r="DU13" i="22"/>
  <c r="CV89" i="36"/>
  <c r="CV91" i="36"/>
  <c r="DD81" i="36"/>
  <c r="CZ87" i="36"/>
  <c r="CR93" i="36"/>
  <c r="DP17" i="36"/>
  <c r="DN17" i="36"/>
  <c r="DF38" i="36"/>
  <c r="DH38" i="36"/>
  <c r="DN27" i="36"/>
  <c r="DJ28" i="36"/>
  <c r="DL27" i="36"/>
  <c r="DH28" i="36"/>
  <c r="HD80" i="36"/>
  <c r="KZ80" i="36"/>
  <c r="GR63" i="36"/>
  <c r="GR55" i="36"/>
  <c r="IB16" i="36"/>
  <c r="HT37" i="36"/>
  <c r="IF65" i="36"/>
  <c r="IB54" i="36"/>
  <c r="IF49" i="36"/>
  <c r="IB40" i="36"/>
  <c r="HX46" i="36"/>
  <c r="IJ19" i="36"/>
  <c r="IF8" i="36"/>
  <c r="IB15" i="36"/>
  <c r="DR87" i="36"/>
  <c r="DV85" i="36"/>
  <c r="DV86" i="36"/>
  <c r="KP80" i="36"/>
  <c r="KQ80" i="36"/>
  <c r="DR76" i="36"/>
  <c r="DR63" i="36"/>
  <c r="DR55" i="36"/>
  <c r="DR47" i="36"/>
  <c r="DW37" i="36"/>
  <c r="DV83" i="36"/>
  <c r="DZ84" i="36"/>
  <c r="DW46" i="36"/>
  <c r="ED46" i="36"/>
  <c r="ED37" i="36"/>
  <c r="DV54" i="36"/>
  <c r="DE211" i="22"/>
  <c r="ED50" i="35"/>
  <c r="EB50" i="35"/>
  <c r="ED49" i="35"/>
  <c r="EB49" i="35"/>
  <c r="ED48" i="35"/>
  <c r="EB48" i="35"/>
  <c r="DZ51" i="35"/>
  <c r="ED47" i="35"/>
  <c r="EB47" i="35"/>
  <c r="EB51" i="35"/>
  <c r="ED32" i="35"/>
  <c r="EB32" i="35"/>
  <c r="ED31" i="35"/>
  <c r="EB31" i="35"/>
  <c r="ED30" i="35"/>
  <c r="EB30" i="35"/>
  <c r="DZ33" i="35"/>
  <c r="ED29" i="35"/>
  <c r="EB29" i="35"/>
  <c r="EB33" i="35"/>
  <c r="ED23" i="35"/>
  <c r="EB23" i="35"/>
  <c r="ED22" i="35"/>
  <c r="EB22" i="35"/>
  <c r="ED21" i="35"/>
  <c r="EB21" i="35"/>
  <c r="DZ24" i="35"/>
  <c r="ED20" i="35"/>
  <c r="EB20" i="35"/>
  <c r="EB24" i="35"/>
  <c r="EH14" i="35"/>
  <c r="EF14" i="35"/>
  <c r="EH13" i="35"/>
  <c r="EF13" i="35"/>
  <c r="EH12" i="35"/>
  <c r="EF12" i="35"/>
  <c r="EH11" i="35"/>
  <c r="EF11" i="35"/>
  <c r="ED15" i="35"/>
  <c r="EH10" i="35"/>
  <c r="EF10" i="35"/>
  <c r="EF15" i="35"/>
  <c r="ED41" i="35"/>
  <c r="EB41" i="35"/>
  <c r="ED40" i="35"/>
  <c r="EB40" i="35"/>
  <c r="ED39" i="35"/>
  <c r="EB39" i="35"/>
  <c r="DP58" i="35"/>
  <c r="DX42" i="35"/>
  <c r="DZ42" i="35"/>
  <c r="DZ54" i="35"/>
  <c r="ED38" i="35"/>
  <c r="EB38" i="35"/>
  <c r="EB42" i="35"/>
  <c r="DT58" i="35"/>
  <c r="EP46" i="35"/>
  <c r="EN46" i="35"/>
  <c r="EP37" i="35"/>
  <c r="EN37" i="35"/>
  <c r="EP28" i="35"/>
  <c r="EN28" i="35"/>
  <c r="EP19" i="35"/>
  <c r="EN19" i="35"/>
  <c r="KR14" i="36"/>
  <c r="KQ14" i="36"/>
  <c r="DQ179" i="22"/>
  <c r="DS179" i="22"/>
  <c r="DQ180" i="22"/>
  <c r="DS180" i="22"/>
  <c r="DQ189" i="22"/>
  <c r="DQ78" i="22"/>
  <c r="DI207" i="22"/>
  <c r="DY188" i="22"/>
  <c r="KS188" i="22"/>
  <c r="KR188" i="22"/>
  <c r="DY187" i="22"/>
  <c r="KS187" i="22"/>
  <c r="KR187" i="22"/>
  <c r="DY186" i="22"/>
  <c r="KS186" i="22"/>
  <c r="KR186" i="22"/>
  <c r="KR34" i="36"/>
  <c r="KQ34" i="36"/>
  <c r="KR33" i="36"/>
  <c r="KQ33" i="36"/>
  <c r="I18" i="2"/>
  <c r="P30" i="2"/>
  <c r="D24" i="2"/>
  <c r="K24" i="2"/>
  <c r="C9" i="3"/>
  <c r="HC179" i="46"/>
  <c r="HA179" i="46"/>
  <c r="HA182" i="46"/>
  <c r="GY182" i="46"/>
  <c r="HH1" i="46"/>
  <c r="HC180" i="46"/>
  <c r="HE180" i="46"/>
  <c r="HC187" i="46"/>
  <c r="HC201" i="46"/>
  <c r="GY76" i="46"/>
  <c r="GW76" i="46"/>
  <c r="GY172" i="46"/>
  <c r="GW172" i="46"/>
  <c r="GY18" i="46"/>
  <c r="GW18" i="46"/>
  <c r="GY49" i="46"/>
  <c r="GW49" i="46"/>
  <c r="GY26" i="46"/>
  <c r="GW26" i="46"/>
  <c r="GY147" i="46"/>
  <c r="GW147" i="46"/>
  <c r="GY197" i="46"/>
  <c r="GW197" i="46"/>
  <c r="GY99" i="46"/>
  <c r="GW99" i="46"/>
  <c r="GY57" i="46"/>
  <c r="GW57" i="46"/>
  <c r="GY188" i="46"/>
  <c r="GW188" i="46"/>
  <c r="GY38" i="46"/>
  <c r="GW38" i="46"/>
  <c r="GY37" i="46"/>
  <c r="GW37" i="46"/>
  <c r="GY90" i="46"/>
  <c r="GW90" i="46"/>
  <c r="HC105" i="46"/>
  <c r="HA105" i="46"/>
  <c r="GY86" i="46"/>
  <c r="GW86" i="46"/>
  <c r="GY25" i="46"/>
  <c r="GW25" i="46"/>
  <c r="GY43" i="46"/>
  <c r="GW43" i="46"/>
  <c r="GY98" i="46"/>
  <c r="GW98" i="46"/>
  <c r="GY198" i="46"/>
  <c r="GW198" i="46"/>
  <c r="GY139" i="46"/>
  <c r="GW139" i="46"/>
  <c r="GY88" i="46"/>
  <c r="GW88" i="46"/>
  <c r="GU68" i="46"/>
  <c r="GY10" i="46"/>
  <c r="GW10" i="46"/>
  <c r="GY75" i="46"/>
  <c r="GW75" i="46"/>
  <c r="HC132" i="46"/>
  <c r="HA132" i="46"/>
  <c r="GY36" i="46"/>
  <c r="GW36" i="46"/>
  <c r="GY141" i="46"/>
  <c r="GW141" i="46"/>
  <c r="GY61" i="46"/>
  <c r="GW61" i="46"/>
  <c r="GY148" i="46"/>
  <c r="GW148" i="46"/>
  <c r="GY100" i="46"/>
  <c r="GW100" i="46"/>
  <c r="GS175" i="46"/>
  <c r="GY62" i="46"/>
  <c r="GW62" i="46"/>
  <c r="GY22" i="46"/>
  <c r="GW22" i="46"/>
  <c r="GY33" i="46"/>
  <c r="GW33" i="46"/>
  <c r="GY52" i="46"/>
  <c r="GW52" i="46"/>
  <c r="GW187" i="46"/>
  <c r="GY174" i="46"/>
  <c r="GW174" i="46"/>
  <c r="GY113" i="46"/>
  <c r="GW113" i="46"/>
  <c r="GY63" i="46"/>
  <c r="GW63" i="46"/>
  <c r="GY163" i="46"/>
  <c r="GW163" i="46"/>
  <c r="GY28" i="46"/>
  <c r="GW28" i="46"/>
  <c r="GY24" i="46"/>
  <c r="GW24" i="46"/>
  <c r="GY31" i="46"/>
  <c r="GW31" i="46"/>
  <c r="GY120" i="46"/>
  <c r="GW120" i="46"/>
  <c r="GY12" i="46"/>
  <c r="GW12" i="46"/>
  <c r="GY150" i="46"/>
  <c r="GW150" i="46"/>
  <c r="GS205" i="46"/>
  <c r="GU192" i="46"/>
  <c r="GY186" i="46"/>
  <c r="GW186" i="46"/>
  <c r="GY130" i="46"/>
  <c r="GW130" i="46"/>
  <c r="GY111" i="46"/>
  <c r="GW111" i="46"/>
  <c r="GY55" i="46"/>
  <c r="GW55" i="46"/>
  <c r="GY123" i="46"/>
  <c r="GW123" i="46"/>
  <c r="GY128" i="46"/>
  <c r="GW128" i="46"/>
  <c r="GY133" i="46"/>
  <c r="GW133" i="46"/>
  <c r="GY161" i="46"/>
  <c r="GW161" i="46"/>
  <c r="GY127" i="46"/>
  <c r="GW127" i="46"/>
  <c r="GY44" i="46"/>
  <c r="GW44" i="46"/>
  <c r="GY19" i="46"/>
  <c r="GW19" i="46"/>
  <c r="GY135" i="46"/>
  <c r="GW135" i="46"/>
  <c r="GY189" i="46"/>
  <c r="GW189" i="46"/>
  <c r="GY129" i="46"/>
  <c r="GW129" i="46"/>
  <c r="GY118" i="46"/>
  <c r="GW118" i="46"/>
  <c r="GY97" i="46"/>
  <c r="GW97" i="46"/>
  <c r="GY145" i="46"/>
  <c r="GW145" i="46"/>
  <c r="GY47" i="46"/>
  <c r="GW47" i="46"/>
  <c r="GY17" i="46"/>
  <c r="GW17" i="46"/>
  <c r="GY73" i="46"/>
  <c r="GW73" i="46"/>
  <c r="GY144" i="46"/>
  <c r="GW144" i="46"/>
  <c r="GY151" i="46"/>
  <c r="GW151" i="46"/>
  <c r="GY102" i="46"/>
  <c r="GW102" i="46"/>
  <c r="GY65" i="46"/>
  <c r="GW65" i="46"/>
  <c r="GY125" i="46"/>
  <c r="GW125" i="46"/>
  <c r="GY40" i="46"/>
  <c r="GW40" i="46"/>
  <c r="GY94" i="46"/>
  <c r="GW94" i="46"/>
  <c r="GY15" i="46"/>
  <c r="GW15" i="46"/>
  <c r="GY169" i="46"/>
  <c r="GW169" i="46"/>
  <c r="GS78" i="46"/>
  <c r="GY152" i="46"/>
  <c r="GW152" i="46"/>
  <c r="GY160" i="46"/>
  <c r="GW160" i="46"/>
  <c r="GY171" i="46"/>
  <c r="GW171" i="46"/>
  <c r="GY126" i="46"/>
  <c r="GW126" i="46"/>
  <c r="GY87" i="46"/>
  <c r="GW87" i="46"/>
  <c r="GQ207" i="46"/>
  <c r="GY155" i="46"/>
  <c r="GW155" i="46"/>
  <c r="GY164" i="46"/>
  <c r="GW164" i="46"/>
  <c r="GY202" i="46"/>
  <c r="GW202" i="46"/>
  <c r="GY56" i="46"/>
  <c r="GW56" i="46"/>
  <c r="GY168" i="46"/>
  <c r="GW168" i="46"/>
  <c r="GY93" i="46"/>
  <c r="GW93" i="46"/>
  <c r="GY140" i="46"/>
  <c r="GW140" i="46"/>
  <c r="GU175" i="46"/>
  <c r="GY82" i="46"/>
  <c r="GW82" i="46"/>
  <c r="GY162" i="46"/>
  <c r="GW162" i="46"/>
  <c r="GY134" i="46"/>
  <c r="GW134" i="46"/>
  <c r="GY143" i="46"/>
  <c r="GW143" i="46"/>
  <c r="GY157" i="46"/>
  <c r="GW157" i="46"/>
  <c r="GY32" i="46"/>
  <c r="GW32" i="46"/>
  <c r="GY121" i="46"/>
  <c r="GW121" i="46"/>
  <c r="GK211" i="46"/>
  <c r="GY170" i="46"/>
  <c r="GW170" i="46"/>
  <c r="GY11" i="46"/>
  <c r="GW11" i="46"/>
  <c r="GY124" i="46"/>
  <c r="GW124" i="46"/>
  <c r="GY110" i="46"/>
  <c r="GW110" i="46"/>
  <c r="GY14" i="46"/>
  <c r="GW14" i="46"/>
  <c r="GY138" i="46"/>
  <c r="GW138" i="46"/>
  <c r="GY165" i="46"/>
  <c r="GW165" i="46"/>
  <c r="GY167" i="46"/>
  <c r="GW167" i="46"/>
  <c r="GY122" i="46"/>
  <c r="GW122" i="46"/>
  <c r="GU205" i="46"/>
  <c r="GY196" i="46"/>
  <c r="GW196" i="46"/>
  <c r="GY199" i="46"/>
  <c r="GW199" i="46"/>
  <c r="GY106" i="46"/>
  <c r="GW106" i="46"/>
  <c r="GO207" i="46"/>
  <c r="GO209" i="46"/>
  <c r="GY159" i="46"/>
  <c r="GW159" i="46"/>
  <c r="GY203" i="46"/>
  <c r="GW203" i="46"/>
  <c r="GY84" i="46"/>
  <c r="GW84" i="46"/>
  <c r="HC109" i="46"/>
  <c r="HA109" i="46"/>
  <c r="GY166" i="46"/>
  <c r="GW166" i="46"/>
  <c r="GY48" i="46"/>
  <c r="GW48" i="46"/>
  <c r="GY101" i="46"/>
  <c r="GW101" i="46"/>
  <c r="GY27" i="46"/>
  <c r="GW27" i="46"/>
  <c r="GY104" i="46"/>
  <c r="GW104" i="46"/>
  <c r="GY50" i="46"/>
  <c r="GW50" i="46"/>
  <c r="GY191" i="46"/>
  <c r="GW191" i="46"/>
  <c r="GY108" i="46"/>
  <c r="GW108" i="46"/>
  <c r="GY112" i="46"/>
  <c r="GW112" i="46"/>
  <c r="GY115" i="46"/>
  <c r="GW115" i="46"/>
  <c r="GY41" i="46"/>
  <c r="GW41" i="46"/>
  <c r="GY16" i="46"/>
  <c r="GW16" i="46"/>
  <c r="GY91" i="46"/>
  <c r="GW91" i="46"/>
  <c r="GY23" i="46"/>
  <c r="GW23" i="46"/>
  <c r="GY204" i="46"/>
  <c r="GW204" i="46"/>
  <c r="GY158" i="46"/>
  <c r="GW158" i="46"/>
  <c r="GY96" i="46"/>
  <c r="GW96" i="46"/>
  <c r="GY137" i="46"/>
  <c r="GW137" i="46"/>
  <c r="GY13" i="46"/>
  <c r="GW13" i="46"/>
  <c r="GY103" i="46"/>
  <c r="GW103" i="46"/>
  <c r="GU78" i="46"/>
  <c r="GY72" i="46"/>
  <c r="GW72" i="46"/>
  <c r="GY95" i="46"/>
  <c r="GW95" i="46"/>
  <c r="GY156" i="46"/>
  <c r="GW156" i="46"/>
  <c r="GY42" i="46"/>
  <c r="GW42" i="46"/>
  <c r="GY20" i="46"/>
  <c r="GW20" i="46"/>
  <c r="GY53" i="46"/>
  <c r="GW53" i="46"/>
  <c r="GS68" i="46"/>
  <c r="GY74" i="46"/>
  <c r="GW74" i="46"/>
  <c r="GY136" i="46"/>
  <c r="GW136" i="46"/>
  <c r="GY116" i="46"/>
  <c r="GW116" i="46"/>
  <c r="GY146" i="46"/>
  <c r="GW146" i="46"/>
  <c r="GY149" i="46"/>
  <c r="GW149" i="46"/>
  <c r="GY131" i="46"/>
  <c r="GW131" i="46"/>
  <c r="HC83" i="46"/>
  <c r="HA83" i="46"/>
  <c r="GY154" i="46"/>
  <c r="GW154" i="46"/>
  <c r="GY107" i="46"/>
  <c r="GW107" i="46"/>
  <c r="GY92" i="46"/>
  <c r="GW92" i="46"/>
  <c r="GY64" i="46"/>
  <c r="GW64" i="46"/>
  <c r="HC89" i="46"/>
  <c r="HA89" i="46"/>
  <c r="HK181" i="46"/>
  <c r="HI181" i="46"/>
  <c r="GY46" i="46"/>
  <c r="GW46" i="46"/>
  <c r="GY114" i="46"/>
  <c r="GW114" i="46"/>
  <c r="GY21" i="46"/>
  <c r="GW21" i="46"/>
  <c r="GY60" i="46"/>
  <c r="GW60" i="46"/>
  <c r="GY119" i="46"/>
  <c r="GW119" i="46"/>
  <c r="GY51" i="46"/>
  <c r="GW51" i="46"/>
  <c r="GW201" i="46"/>
  <c r="GY45" i="46"/>
  <c r="GW45" i="46"/>
  <c r="GY142" i="46"/>
  <c r="GW142" i="46"/>
  <c r="GS192" i="46"/>
  <c r="GY117" i="46"/>
  <c r="GW117" i="46"/>
  <c r="GY54" i="46"/>
  <c r="GW54" i="46"/>
  <c r="GY200" i="46"/>
  <c r="GW200" i="46"/>
  <c r="GY190" i="46"/>
  <c r="GW190" i="46"/>
  <c r="GY153" i="46"/>
  <c r="GW153" i="46"/>
  <c r="HC85" i="46"/>
  <c r="HA85" i="46"/>
  <c r="GY39" i="46"/>
  <c r="GW39" i="46"/>
  <c r="GY173" i="46"/>
  <c r="GW173" i="46"/>
  <c r="DU196" i="22"/>
  <c r="DW196" i="22"/>
  <c r="DS205" i="22"/>
  <c r="DW198" i="22"/>
  <c r="DU198" i="22"/>
  <c r="DW197" i="22"/>
  <c r="DU197" i="22"/>
  <c r="DU204" i="22"/>
  <c r="DW204" i="22"/>
  <c r="DU203" i="22"/>
  <c r="DW203" i="22"/>
  <c r="DU202" i="22"/>
  <c r="DW202" i="22"/>
  <c r="DU201" i="22"/>
  <c r="DW201" i="22"/>
  <c r="DU200" i="22"/>
  <c r="DW200" i="22"/>
  <c r="DU199" i="22"/>
  <c r="DW199" i="22"/>
  <c r="DW76" i="22"/>
  <c r="DU76" i="22"/>
  <c r="KQ76" i="22"/>
  <c r="DW172" i="22"/>
  <c r="DU172" i="22"/>
  <c r="DW171" i="22"/>
  <c r="DU171" i="22"/>
  <c r="DW166" i="22"/>
  <c r="DU166" i="22"/>
  <c r="DW163" i="22"/>
  <c r="DU163" i="22"/>
  <c r="DW161" i="22"/>
  <c r="DU161" i="22"/>
  <c r="DW159" i="22"/>
  <c r="DU159" i="22"/>
  <c r="DW156" i="22"/>
  <c r="DU156" i="22"/>
  <c r="DW151" i="22"/>
  <c r="DU151" i="22"/>
  <c r="DW150" i="22"/>
  <c r="DU150" i="22"/>
  <c r="DW149" i="22"/>
  <c r="DU149" i="22"/>
  <c r="DW145" i="22"/>
  <c r="DU145" i="22"/>
  <c r="DW141" i="22"/>
  <c r="DU141" i="22"/>
  <c r="DW140" i="22"/>
  <c r="DU140" i="22"/>
  <c r="DW139" i="22"/>
  <c r="DU139" i="22"/>
  <c r="DW134" i="22"/>
  <c r="DU134" i="22"/>
  <c r="DW130" i="22"/>
  <c r="DU130" i="22"/>
  <c r="DW128" i="22"/>
  <c r="DU128" i="22"/>
  <c r="DW126" i="22"/>
  <c r="DU126" i="22"/>
  <c r="DW123" i="22"/>
  <c r="DU123" i="22"/>
  <c r="DW118" i="22"/>
  <c r="DU118" i="22"/>
  <c r="DW117" i="22"/>
  <c r="DU117" i="22"/>
  <c r="DW116" i="22"/>
  <c r="DU116" i="22"/>
  <c r="DW112" i="22"/>
  <c r="DU112" i="22"/>
  <c r="DW104" i="22"/>
  <c r="DU104" i="22"/>
  <c r="DW103" i="22"/>
  <c r="DU103" i="22"/>
  <c r="DW102" i="22"/>
  <c r="DU102" i="22"/>
  <c r="DW97" i="22"/>
  <c r="DU97" i="22"/>
  <c r="DW94" i="22"/>
  <c r="DU94" i="22"/>
  <c r="DW92" i="22"/>
  <c r="DU92" i="22"/>
  <c r="DW89" i="22"/>
  <c r="DU89" i="22"/>
  <c r="DW83" i="22"/>
  <c r="DU83" i="22"/>
  <c r="DW57" i="22"/>
  <c r="DU57" i="22"/>
  <c r="KQ57" i="22"/>
  <c r="DW56" i="22"/>
  <c r="DU56" i="22"/>
  <c r="KQ56" i="22"/>
  <c r="DW55" i="22"/>
  <c r="DU55" i="22"/>
  <c r="KQ55" i="22"/>
  <c r="DW54" i="22"/>
  <c r="DU54" i="22"/>
  <c r="KQ54" i="22"/>
  <c r="DW53" i="22"/>
  <c r="DU53" i="22"/>
  <c r="KQ53" i="22"/>
  <c r="DW61" i="22"/>
  <c r="DU61" i="22"/>
  <c r="KQ61" i="22"/>
  <c r="DW63" i="22"/>
  <c r="DU63" i="22"/>
  <c r="KQ63" i="22"/>
  <c r="DW64" i="22"/>
  <c r="DU64" i="22"/>
  <c r="KQ64" i="22"/>
  <c r="DW74" i="22"/>
  <c r="DU74" i="22"/>
  <c r="KQ74" i="22"/>
  <c r="DW73" i="22"/>
  <c r="DU73" i="22"/>
  <c r="KQ73" i="22"/>
  <c r="DW86" i="22"/>
  <c r="DU86" i="22"/>
  <c r="DW88" i="22"/>
  <c r="DU88" i="22"/>
  <c r="DW90" i="22"/>
  <c r="DU90" i="22"/>
  <c r="DW106" i="22"/>
  <c r="DU106" i="22"/>
  <c r="DW107" i="22"/>
  <c r="DU107" i="22"/>
  <c r="DW108" i="22"/>
  <c r="DU108" i="22"/>
  <c r="DW110" i="22"/>
  <c r="DU110" i="22"/>
  <c r="DW133" i="22"/>
  <c r="DU133" i="22"/>
  <c r="DW173" i="22"/>
  <c r="DU173" i="22"/>
  <c r="DW174" i="22"/>
  <c r="KQ174" i="22"/>
  <c r="DU174" i="22"/>
  <c r="DW14" i="22"/>
  <c r="DU14" i="22"/>
  <c r="DW15" i="22"/>
  <c r="DU15" i="22"/>
  <c r="DW16" i="22"/>
  <c r="DU16" i="22"/>
  <c r="DW17" i="22"/>
  <c r="DU17" i="22"/>
  <c r="DW18" i="22"/>
  <c r="DU18" i="22"/>
  <c r="DW19" i="22"/>
  <c r="DU19" i="22"/>
  <c r="DW20" i="22"/>
  <c r="DU20" i="22"/>
  <c r="DW21" i="22"/>
  <c r="DU21" i="22"/>
  <c r="DW22" i="22"/>
  <c r="DU22" i="22"/>
  <c r="DW23" i="22"/>
  <c r="DU23" i="22"/>
  <c r="DW24" i="22"/>
  <c r="DU24" i="22"/>
  <c r="DW25" i="22"/>
  <c r="DU25" i="22"/>
  <c r="DW26" i="22"/>
  <c r="DU26" i="22"/>
  <c r="DW27" i="22"/>
  <c r="DU27" i="22"/>
  <c r="DW28" i="22"/>
  <c r="DU28" i="22"/>
  <c r="DW31" i="22"/>
  <c r="DU31" i="22"/>
  <c r="DW32" i="22"/>
  <c r="DU32" i="22"/>
  <c r="DW33" i="22"/>
  <c r="DU33" i="22"/>
  <c r="DW36" i="22"/>
  <c r="DU36" i="22"/>
  <c r="KQ36" i="22"/>
  <c r="DW37" i="22"/>
  <c r="DU37" i="22"/>
  <c r="KQ37" i="22"/>
  <c r="DW38" i="22"/>
  <c r="DU38" i="22"/>
  <c r="KQ38" i="22"/>
  <c r="DW39" i="22"/>
  <c r="DU39" i="22"/>
  <c r="KQ39" i="22"/>
  <c r="DW40" i="22"/>
  <c r="DU40" i="22"/>
  <c r="KQ40" i="22"/>
  <c r="DW41" i="22"/>
  <c r="DU41" i="22"/>
  <c r="KQ41" i="22"/>
  <c r="DW42" i="22"/>
  <c r="DU42" i="22"/>
  <c r="KQ42" i="22"/>
  <c r="DW43" i="22"/>
  <c r="DU43" i="22"/>
  <c r="KQ43" i="22"/>
  <c r="DW44" i="22"/>
  <c r="DU44" i="22"/>
  <c r="KQ44" i="22"/>
  <c r="DW45" i="22"/>
  <c r="DU45" i="22"/>
  <c r="KQ45" i="22"/>
  <c r="DW46" i="22"/>
  <c r="DU46" i="22"/>
  <c r="KQ46" i="22"/>
  <c r="DW47" i="22"/>
  <c r="DU47" i="22"/>
  <c r="KQ47" i="22"/>
  <c r="DW48" i="22"/>
  <c r="DU48" i="22"/>
  <c r="KQ48" i="22"/>
  <c r="DW49" i="22"/>
  <c r="DU49" i="22"/>
  <c r="KQ49" i="22"/>
  <c r="DW50" i="22"/>
  <c r="DU50" i="22"/>
  <c r="KQ50" i="22"/>
  <c r="DW51" i="22"/>
  <c r="DU51" i="22"/>
  <c r="KQ51" i="22"/>
  <c r="DW52" i="22"/>
  <c r="DU52" i="22"/>
  <c r="KQ52" i="22"/>
  <c r="DW65" i="22"/>
  <c r="DU65" i="22"/>
  <c r="KQ65" i="22"/>
  <c r="DW72" i="22"/>
  <c r="DS78" i="22"/>
  <c r="DU72" i="22"/>
  <c r="KQ72" i="22"/>
  <c r="DW60" i="22"/>
  <c r="DU60" i="22"/>
  <c r="KQ60" i="22"/>
  <c r="DW82" i="22"/>
  <c r="DS175" i="22"/>
  <c r="DW10" i="22"/>
  <c r="DS68" i="22"/>
  <c r="DW91" i="22"/>
  <c r="DU91" i="22"/>
  <c r="DW99" i="22"/>
  <c r="DU99" i="22"/>
  <c r="DW111" i="22"/>
  <c r="DU111" i="22"/>
  <c r="DW119" i="22"/>
  <c r="DU119" i="22"/>
  <c r="DW127" i="22"/>
  <c r="DU127" i="22"/>
  <c r="DW136" i="22"/>
  <c r="DU136" i="22"/>
  <c r="DW144" i="22"/>
  <c r="DU144" i="22"/>
  <c r="DW152" i="22"/>
  <c r="DU152" i="22"/>
  <c r="DW160" i="22"/>
  <c r="DU160" i="22"/>
  <c r="DW168" i="22"/>
  <c r="DU168" i="22"/>
  <c r="DW75" i="22"/>
  <c r="DU75" i="22"/>
  <c r="KQ75" i="22"/>
  <c r="DW93" i="22"/>
  <c r="DU93" i="22"/>
  <c r="DW101" i="22"/>
  <c r="DU101" i="22"/>
  <c r="DW113" i="22"/>
  <c r="DU113" i="22"/>
  <c r="DW121" i="22"/>
  <c r="DU121" i="22"/>
  <c r="DW129" i="22"/>
  <c r="DU129" i="22"/>
  <c r="DW138" i="22"/>
  <c r="DU138" i="22"/>
  <c r="DW146" i="22"/>
  <c r="DU146" i="22"/>
  <c r="DW154" i="22"/>
  <c r="DU154" i="22"/>
  <c r="DW162" i="22"/>
  <c r="DU162" i="22"/>
  <c r="DW170" i="22"/>
  <c r="DU170" i="22"/>
  <c r="DW95" i="22"/>
  <c r="DU95" i="22"/>
  <c r="DW105" i="22"/>
  <c r="DU105" i="22"/>
  <c r="DW120" i="22"/>
  <c r="DU120" i="22"/>
  <c r="DW131" i="22"/>
  <c r="DU131" i="22"/>
  <c r="DW142" i="22"/>
  <c r="DU142" i="22"/>
  <c r="DW153" i="22"/>
  <c r="DU153" i="22"/>
  <c r="DW164" i="22"/>
  <c r="DU164" i="22"/>
  <c r="DW96" i="22"/>
  <c r="DU96" i="22"/>
  <c r="DW109" i="22"/>
  <c r="DU109" i="22"/>
  <c r="DW122" i="22"/>
  <c r="DU122" i="22"/>
  <c r="DW132" i="22"/>
  <c r="DU132" i="22"/>
  <c r="DW143" i="22"/>
  <c r="DU143" i="22"/>
  <c r="DW155" i="22"/>
  <c r="DU155" i="22"/>
  <c r="DW165" i="22"/>
  <c r="DU165" i="22"/>
  <c r="DW85" i="22"/>
  <c r="DU85" i="22"/>
  <c r="DW98" i="22"/>
  <c r="DU98" i="22"/>
  <c r="DW114" i="22"/>
  <c r="DU114" i="22"/>
  <c r="DW124" i="22"/>
  <c r="DU124" i="22"/>
  <c r="DW135" i="22"/>
  <c r="DU135" i="22"/>
  <c r="DW147" i="22"/>
  <c r="DU147" i="22"/>
  <c r="DW157" i="22"/>
  <c r="DU157" i="22"/>
  <c r="DW167" i="22"/>
  <c r="DU167" i="22"/>
  <c r="DW87" i="22"/>
  <c r="DU87" i="22"/>
  <c r="DW100" i="22"/>
  <c r="DU100" i="22"/>
  <c r="DW115" i="22"/>
  <c r="DU115" i="22"/>
  <c r="DW125" i="22"/>
  <c r="DU125" i="22"/>
  <c r="DW137" i="22"/>
  <c r="DU137" i="22"/>
  <c r="DW148" i="22"/>
  <c r="DU148" i="22"/>
  <c r="DW158" i="22"/>
  <c r="DU158" i="22"/>
  <c r="DW169" i="22"/>
  <c r="DU169" i="22"/>
  <c r="DW62" i="22"/>
  <c r="DU62" i="22"/>
  <c r="HC12" i="36"/>
  <c r="GZ12" i="36"/>
  <c r="HG14" i="36"/>
  <c r="HD14" i="36"/>
  <c r="HC13" i="36"/>
  <c r="GZ13" i="36"/>
  <c r="HC11" i="36"/>
  <c r="GZ11" i="36"/>
  <c r="HO62" i="36"/>
  <c r="HL62" i="36"/>
  <c r="HK61" i="36"/>
  <c r="HH61" i="36"/>
  <c r="HS60" i="36"/>
  <c r="HP60" i="36"/>
  <c r="HK53" i="36"/>
  <c r="HH53" i="36"/>
  <c r="HS52" i="36"/>
  <c r="HP52" i="36"/>
  <c r="HW44" i="36"/>
  <c r="HT44" i="36"/>
  <c r="HO45" i="36"/>
  <c r="HL45" i="36"/>
  <c r="HL47" i="36"/>
  <c r="HS43" i="36"/>
  <c r="HP43" i="36"/>
  <c r="HX75" i="36"/>
  <c r="IA75" i="36"/>
  <c r="HK73" i="36"/>
  <c r="HH73" i="36"/>
  <c r="IR72" i="36"/>
  <c r="IU72" i="36"/>
  <c r="HS68" i="36"/>
  <c r="HP68" i="36"/>
  <c r="HT74" i="36"/>
  <c r="HW74" i="36"/>
  <c r="HO71" i="36"/>
  <c r="HL71" i="36"/>
  <c r="II70" i="36"/>
  <c r="IF70" i="36"/>
  <c r="HG69" i="36"/>
  <c r="HD69" i="36"/>
  <c r="HD76" i="36"/>
  <c r="HS33" i="36"/>
  <c r="HP33" i="36"/>
  <c r="IA36" i="36"/>
  <c r="HX36" i="36"/>
  <c r="II35" i="36"/>
  <c r="IF35" i="36"/>
  <c r="II34" i="36"/>
  <c r="IF34" i="36"/>
  <c r="IA26" i="36"/>
  <c r="HX26" i="36"/>
  <c r="HO25" i="36"/>
  <c r="HL25" i="36"/>
  <c r="HO24" i="36"/>
  <c r="HL24" i="36"/>
  <c r="HS22" i="36"/>
  <c r="HP22" i="36"/>
  <c r="HW23" i="36"/>
  <c r="HT23" i="36"/>
  <c r="DF89" i="36"/>
  <c r="DU175" i="22"/>
  <c r="DS182" i="22"/>
  <c r="DQ182" i="22"/>
  <c r="EI181" i="22"/>
  <c r="EB181" i="22"/>
  <c r="DY181" i="22"/>
  <c r="KS181" i="22"/>
  <c r="KR181" i="22"/>
  <c r="EF174" i="22"/>
  <c r="IB46" i="36"/>
  <c r="KN28" i="36"/>
  <c r="DS192" i="22"/>
  <c r="DQ192" i="22"/>
  <c r="DO207" i="22"/>
  <c r="DM207" i="22"/>
  <c r="HL197" i="22"/>
  <c r="HL198" i="22"/>
  <c r="DY191" i="22"/>
  <c r="KS191" i="22"/>
  <c r="KR191" i="22"/>
  <c r="DY190" i="22"/>
  <c r="KS190" i="22"/>
  <c r="KR190" i="22"/>
  <c r="EB82" i="22"/>
  <c r="DY82" i="22"/>
  <c r="EB84" i="22"/>
  <c r="DY84" i="22"/>
  <c r="KS84" i="22"/>
  <c r="KR84" i="22"/>
  <c r="DU68" i="22"/>
  <c r="EJ72" i="22"/>
  <c r="EJ73" i="22"/>
  <c r="EJ75" i="22"/>
  <c r="EJ76" i="22"/>
  <c r="EJ74" i="22"/>
  <c r="EB13" i="22"/>
  <c r="DY13" i="22"/>
  <c r="KS13" i="22"/>
  <c r="KR13" i="22"/>
  <c r="EB12" i="22"/>
  <c r="DY12" i="22"/>
  <c r="KS12" i="22"/>
  <c r="KR12" i="22"/>
  <c r="EB11" i="22"/>
  <c r="DY11" i="22"/>
  <c r="KS11" i="22"/>
  <c r="KR11" i="22"/>
  <c r="EB10" i="22"/>
  <c r="DY10" i="22"/>
  <c r="CZ89" i="36"/>
  <c r="CZ91" i="36"/>
  <c r="DH81" i="36"/>
  <c r="DD87" i="36"/>
  <c r="CV93" i="36"/>
  <c r="DT17" i="36"/>
  <c r="DR17" i="36"/>
  <c r="DJ38" i="36"/>
  <c r="DJ89" i="36"/>
  <c r="DL38" i="36"/>
  <c r="DP27" i="36"/>
  <c r="DL28" i="36"/>
  <c r="DR27" i="36"/>
  <c r="DV27" i="36"/>
  <c r="DZ27" i="36"/>
  <c r="ED27" i="36"/>
  <c r="EH27" i="36"/>
  <c r="DN28" i="36"/>
  <c r="KR10" i="36"/>
  <c r="KQ10" i="36"/>
  <c r="KV59" i="36"/>
  <c r="KU59" i="36"/>
  <c r="GV63" i="36"/>
  <c r="HH80" i="36"/>
  <c r="GV55" i="36"/>
  <c r="KV51" i="36"/>
  <c r="KU51" i="36"/>
  <c r="IF15" i="36"/>
  <c r="IJ65" i="36"/>
  <c r="IB57" i="36"/>
  <c r="IF54" i="36"/>
  <c r="IJ49" i="36"/>
  <c r="IF40" i="36"/>
  <c r="IF46" i="36"/>
  <c r="HX37" i="36"/>
  <c r="IB30" i="36"/>
  <c r="IN19" i="36"/>
  <c r="IJ8" i="36"/>
  <c r="IF16" i="36"/>
  <c r="DZ85" i="36"/>
  <c r="DZ86" i="36"/>
  <c r="DV87" i="36"/>
  <c r="DV76" i="36"/>
  <c r="DV63" i="36"/>
  <c r="DV55" i="36"/>
  <c r="DV47" i="36"/>
  <c r="EA37" i="36"/>
  <c r="DZ83" i="36"/>
  <c r="ED84" i="36"/>
  <c r="EA46" i="36"/>
  <c r="EH46" i="36"/>
  <c r="EH37" i="36"/>
  <c r="DZ54" i="36"/>
  <c r="DM209" i="22"/>
  <c r="DI209" i="22"/>
  <c r="DI211" i="22"/>
  <c r="EH50" i="35"/>
  <c r="EF50" i="35"/>
  <c r="EH49" i="35"/>
  <c r="EF49" i="35"/>
  <c r="EH48" i="35"/>
  <c r="EF48" i="35"/>
  <c r="EH47" i="35"/>
  <c r="EF47" i="35"/>
  <c r="EF51" i="35"/>
  <c r="ED51" i="35"/>
  <c r="EH32" i="35"/>
  <c r="EF32" i="35"/>
  <c r="EH31" i="35"/>
  <c r="EF31" i="35"/>
  <c r="EH30" i="35"/>
  <c r="EF30" i="35"/>
  <c r="EH29" i="35"/>
  <c r="EF29" i="35"/>
  <c r="EF33" i="35"/>
  <c r="ED33" i="35"/>
  <c r="EH23" i="35"/>
  <c r="EF23" i="35"/>
  <c r="EH22" i="35"/>
  <c r="EF22" i="35"/>
  <c r="EH21" i="35"/>
  <c r="EF21" i="35"/>
  <c r="EH20" i="35"/>
  <c r="EF20" i="35"/>
  <c r="EF24" i="35"/>
  <c r="ED24" i="35"/>
  <c r="EL14" i="35"/>
  <c r="EJ14" i="35"/>
  <c r="EL13" i="35"/>
  <c r="EJ13" i="35"/>
  <c r="EL12" i="35"/>
  <c r="EJ12" i="35"/>
  <c r="EL11" i="35"/>
  <c r="EJ11" i="35"/>
  <c r="EH15" i="35"/>
  <c r="EL10" i="35"/>
  <c r="EJ10" i="35"/>
  <c r="EJ15" i="35"/>
  <c r="EB54" i="35"/>
  <c r="EB56" i="35"/>
  <c r="EH38" i="35"/>
  <c r="EF38" i="35"/>
  <c r="ED42" i="35"/>
  <c r="ED54" i="35"/>
  <c r="DX54" i="35"/>
  <c r="DX56" i="35"/>
  <c r="EH39" i="35"/>
  <c r="EF39" i="35"/>
  <c r="EH40" i="35"/>
  <c r="EF40" i="35"/>
  <c r="EH41" i="35"/>
  <c r="EF41" i="35"/>
  <c r="ET19" i="35"/>
  <c r="ER19" i="35"/>
  <c r="ET28" i="35"/>
  <c r="ER28" i="35"/>
  <c r="ET37" i="35"/>
  <c r="ER37" i="35"/>
  <c r="ET46" i="35"/>
  <c r="ER46" i="35"/>
  <c r="KR13" i="36"/>
  <c r="KQ13" i="36"/>
  <c r="KR12" i="36"/>
  <c r="KQ12" i="36"/>
  <c r="DU78" i="22"/>
  <c r="DU189" i="22"/>
  <c r="DU180" i="22"/>
  <c r="DW180" i="22"/>
  <c r="KQ180" i="22"/>
  <c r="DU179" i="22"/>
  <c r="DW179" i="22"/>
  <c r="KR23" i="36"/>
  <c r="KQ23" i="36"/>
  <c r="EC187" i="22"/>
  <c r="EC188" i="22"/>
  <c r="EC186" i="22"/>
  <c r="P18" i="2"/>
  <c r="I40" i="2"/>
  <c r="I33" i="2"/>
  <c r="HL1" i="46"/>
  <c r="HG180" i="46"/>
  <c r="HI180" i="46"/>
  <c r="HG187" i="46"/>
  <c r="HG201" i="46"/>
  <c r="HG179" i="46"/>
  <c r="HE179" i="46"/>
  <c r="HE182" i="46"/>
  <c r="HC182" i="46"/>
  <c r="C22" i="1"/>
  <c r="C20" i="48"/>
  <c r="GO211" i="46"/>
  <c r="HC39" i="46"/>
  <c r="HA39" i="46"/>
  <c r="HC200" i="46"/>
  <c r="HA200" i="46"/>
  <c r="HC45" i="46"/>
  <c r="HA45" i="46"/>
  <c r="HC119" i="46"/>
  <c r="HA119" i="46"/>
  <c r="HC114" i="46"/>
  <c r="HA114" i="46"/>
  <c r="HG89" i="46"/>
  <c r="HE89" i="46"/>
  <c r="HC107" i="46"/>
  <c r="HA107" i="46"/>
  <c r="HC131" i="46"/>
  <c r="HA131" i="46"/>
  <c r="HC116" i="46"/>
  <c r="HA116" i="46"/>
  <c r="HC20" i="46"/>
  <c r="HA20" i="46"/>
  <c r="HC95" i="46"/>
  <c r="HA95" i="46"/>
  <c r="HC137" i="46"/>
  <c r="HA137" i="46"/>
  <c r="HC204" i="46"/>
  <c r="HA204" i="46"/>
  <c r="HC16" i="46"/>
  <c r="HA16" i="46"/>
  <c r="HC108" i="46"/>
  <c r="HA108" i="46"/>
  <c r="HC104" i="46"/>
  <c r="HA104" i="46"/>
  <c r="HC48" i="46"/>
  <c r="HA48" i="46"/>
  <c r="HC84" i="46"/>
  <c r="HA84" i="46"/>
  <c r="GY205" i="46"/>
  <c r="HC196" i="46"/>
  <c r="HA196" i="46"/>
  <c r="HC122" i="46"/>
  <c r="HA122" i="46"/>
  <c r="HC138" i="46"/>
  <c r="HA138" i="46"/>
  <c r="HC124" i="46"/>
  <c r="HA124" i="46"/>
  <c r="HC32" i="46"/>
  <c r="HA32" i="46"/>
  <c r="HC134" i="46"/>
  <c r="HA134" i="46"/>
  <c r="GW175" i="46"/>
  <c r="HC93" i="46"/>
  <c r="HA93" i="46"/>
  <c r="HC202" i="46"/>
  <c r="HA202" i="46"/>
  <c r="HC126" i="46"/>
  <c r="HA126" i="46"/>
  <c r="HC152" i="46"/>
  <c r="HA152" i="46"/>
  <c r="HC169" i="46"/>
  <c r="HA169" i="46"/>
  <c r="HC40" i="46"/>
  <c r="HA40" i="46"/>
  <c r="HC102" i="46"/>
  <c r="HA102" i="46"/>
  <c r="HC73" i="46"/>
  <c r="HA73" i="46"/>
  <c r="HC145" i="46"/>
  <c r="HA145" i="46"/>
  <c r="HC129" i="46"/>
  <c r="HA129" i="46"/>
  <c r="HC19" i="46"/>
  <c r="HA19" i="46"/>
  <c r="HC161" i="46"/>
  <c r="HA161" i="46"/>
  <c r="HC123" i="46"/>
  <c r="HA123" i="46"/>
  <c r="HC130" i="46"/>
  <c r="HA130" i="46"/>
  <c r="HC150" i="46"/>
  <c r="HA150" i="46"/>
  <c r="HC31" i="46"/>
  <c r="HA31" i="46"/>
  <c r="HC163" i="46"/>
  <c r="HA163" i="46"/>
  <c r="HC174" i="46"/>
  <c r="HA174" i="46"/>
  <c r="HC33" i="46"/>
  <c r="HA33" i="46"/>
  <c r="HC148" i="46"/>
  <c r="HA148" i="46"/>
  <c r="HC36" i="46"/>
  <c r="HA36" i="46"/>
  <c r="GY68" i="46"/>
  <c r="HC10" i="46"/>
  <c r="HA10" i="46"/>
  <c r="HC88" i="46"/>
  <c r="HA88" i="46"/>
  <c r="HC98" i="46"/>
  <c r="HA98" i="46"/>
  <c r="HC86" i="46"/>
  <c r="HA86" i="46"/>
  <c r="HC37" i="46"/>
  <c r="HA37" i="46"/>
  <c r="HC57" i="46"/>
  <c r="HA57" i="46"/>
  <c r="HC147" i="46"/>
  <c r="HA147" i="46"/>
  <c r="HC26" i="46"/>
  <c r="HA26" i="46"/>
  <c r="HC172" i="46"/>
  <c r="HA172" i="46"/>
  <c r="HC173" i="46"/>
  <c r="HA173" i="46"/>
  <c r="HC190" i="46"/>
  <c r="HA190" i="46"/>
  <c r="HC117" i="46"/>
  <c r="HA117" i="46"/>
  <c r="HC142" i="46"/>
  <c r="HA142" i="46"/>
  <c r="HC51" i="46"/>
  <c r="HA51" i="46"/>
  <c r="HC21" i="46"/>
  <c r="HA21" i="46"/>
  <c r="HO181" i="46"/>
  <c r="HM181" i="46"/>
  <c r="HC92" i="46"/>
  <c r="HA92" i="46"/>
  <c r="HG83" i="46"/>
  <c r="HE83" i="46"/>
  <c r="HC146" i="46"/>
  <c r="HA146" i="46"/>
  <c r="HC74" i="46"/>
  <c r="HA74" i="46"/>
  <c r="HC53" i="46"/>
  <c r="HA53" i="46"/>
  <c r="HC156" i="46"/>
  <c r="HA156" i="46"/>
  <c r="GW78" i="46"/>
  <c r="HC13" i="46"/>
  <c r="HA13" i="46"/>
  <c r="HC158" i="46"/>
  <c r="HA158" i="46"/>
  <c r="HC91" i="46"/>
  <c r="HA91" i="46"/>
  <c r="HC115" i="46"/>
  <c r="HA115" i="46"/>
  <c r="HC112" i="46"/>
  <c r="HA112" i="46"/>
  <c r="HC50" i="46"/>
  <c r="HA50" i="46"/>
  <c r="HC101" i="46"/>
  <c r="HA101" i="46"/>
  <c r="HG109" i="46"/>
  <c r="HE109" i="46"/>
  <c r="HC159" i="46"/>
  <c r="HA159" i="46"/>
  <c r="HC199" i="46"/>
  <c r="HA199" i="46"/>
  <c r="HC165" i="46"/>
  <c r="HA165" i="46"/>
  <c r="HC110" i="46"/>
  <c r="HA110" i="46"/>
  <c r="HC170" i="46"/>
  <c r="HA170" i="46"/>
  <c r="HC121" i="46"/>
  <c r="HA121" i="46"/>
  <c r="HC143" i="46"/>
  <c r="HA143" i="46"/>
  <c r="GY175" i="46"/>
  <c r="HC82" i="46"/>
  <c r="HA82" i="46"/>
  <c r="HC140" i="46"/>
  <c r="HA140" i="46"/>
  <c r="HC56" i="46"/>
  <c r="HA56" i="46"/>
  <c r="HC155" i="46"/>
  <c r="HA155" i="46"/>
  <c r="HC87" i="46"/>
  <c r="HA87" i="46"/>
  <c r="HC160" i="46"/>
  <c r="HA160" i="46"/>
  <c r="HC94" i="46"/>
  <c r="HA94" i="46"/>
  <c r="HC65" i="46"/>
  <c r="HA65" i="46"/>
  <c r="HC144" i="46"/>
  <c r="HA144" i="46"/>
  <c r="HC47" i="46"/>
  <c r="HA47" i="46"/>
  <c r="HC118" i="46"/>
  <c r="HA118" i="46"/>
  <c r="HC135" i="46"/>
  <c r="HA135" i="46"/>
  <c r="HC127" i="46"/>
  <c r="HA127" i="46"/>
  <c r="HC128" i="46"/>
  <c r="HA128" i="46"/>
  <c r="HC111" i="46"/>
  <c r="HA111" i="46"/>
  <c r="GW192" i="46"/>
  <c r="HC120" i="46"/>
  <c r="HA120" i="46"/>
  <c r="HC28" i="46"/>
  <c r="HA28" i="46"/>
  <c r="HC113" i="46"/>
  <c r="HA113" i="46"/>
  <c r="HC52" i="46"/>
  <c r="HA52" i="46"/>
  <c r="HC62" i="46"/>
  <c r="HA62" i="46"/>
  <c r="HC100" i="46"/>
  <c r="HA100" i="46"/>
  <c r="HC141" i="46"/>
  <c r="HA141" i="46"/>
  <c r="HC75" i="46"/>
  <c r="HA75" i="46"/>
  <c r="GU207" i="46"/>
  <c r="HC198" i="46"/>
  <c r="HA198" i="46"/>
  <c r="HC25" i="46"/>
  <c r="HA25" i="46"/>
  <c r="HC90" i="46"/>
  <c r="HA90" i="46"/>
  <c r="HC188" i="46"/>
  <c r="HA188" i="46"/>
  <c r="HC197" i="46"/>
  <c r="HA197" i="46"/>
  <c r="HC18" i="46"/>
  <c r="HA18" i="46"/>
  <c r="HG85" i="46"/>
  <c r="HE85" i="46"/>
  <c r="HC153" i="46"/>
  <c r="HA153" i="46"/>
  <c r="HC54" i="46"/>
  <c r="HA54" i="46"/>
  <c r="HA201" i="46"/>
  <c r="HC60" i="46"/>
  <c r="HA60" i="46"/>
  <c r="HC46" i="46"/>
  <c r="HA46" i="46"/>
  <c r="HC64" i="46"/>
  <c r="HA64" i="46"/>
  <c r="HC154" i="46"/>
  <c r="HA154" i="46"/>
  <c r="HC149" i="46"/>
  <c r="HA149" i="46"/>
  <c r="HC136" i="46"/>
  <c r="HA136" i="46"/>
  <c r="GS207" i="46"/>
  <c r="GS209" i="46"/>
  <c r="HC42" i="46"/>
  <c r="HA42" i="46"/>
  <c r="GY78" i="46"/>
  <c r="HC72" i="46"/>
  <c r="HA72" i="46"/>
  <c r="HC103" i="46"/>
  <c r="HA103" i="46"/>
  <c r="HC96" i="46"/>
  <c r="HA96" i="46"/>
  <c r="HC23" i="46"/>
  <c r="HA23" i="46"/>
  <c r="HC41" i="46"/>
  <c r="HA41" i="46"/>
  <c r="HC191" i="46"/>
  <c r="HA191" i="46"/>
  <c r="HC27" i="46"/>
  <c r="HA27" i="46"/>
  <c r="HC166" i="46"/>
  <c r="HA166" i="46"/>
  <c r="HC203" i="46"/>
  <c r="HA203" i="46"/>
  <c r="HC106" i="46"/>
  <c r="HA106" i="46"/>
  <c r="GW205" i="46"/>
  <c r="HC167" i="46"/>
  <c r="HA167" i="46"/>
  <c r="HC14" i="46"/>
  <c r="HA14" i="46"/>
  <c r="HC11" i="46"/>
  <c r="HA11" i="46"/>
  <c r="HC157" i="46"/>
  <c r="HA157" i="46"/>
  <c r="HC162" i="46"/>
  <c r="HA162" i="46"/>
  <c r="HC168" i="46"/>
  <c r="HA168" i="46"/>
  <c r="HC164" i="46"/>
  <c r="HA164" i="46"/>
  <c r="HC171" i="46"/>
  <c r="HA171" i="46"/>
  <c r="HC15" i="46"/>
  <c r="HA15" i="46"/>
  <c r="HC125" i="46"/>
  <c r="HA125" i="46"/>
  <c r="HC151" i="46"/>
  <c r="HA151" i="46"/>
  <c r="HC17" i="46"/>
  <c r="HA17" i="46"/>
  <c r="HC97" i="46"/>
  <c r="HA97" i="46"/>
  <c r="HC189" i="46"/>
  <c r="HA189" i="46"/>
  <c r="HC44" i="46"/>
  <c r="HA44" i="46"/>
  <c r="HC133" i="46"/>
  <c r="HA133" i="46"/>
  <c r="HC55" i="46"/>
  <c r="HA55" i="46"/>
  <c r="GY192" i="46"/>
  <c r="HC186" i="46"/>
  <c r="HA186" i="46"/>
  <c r="HC12" i="46"/>
  <c r="HA12" i="46"/>
  <c r="HC24" i="46"/>
  <c r="HA24" i="46"/>
  <c r="HC63" i="46"/>
  <c r="HA63" i="46"/>
  <c r="HA187" i="46"/>
  <c r="HC22" i="46"/>
  <c r="HA22" i="46"/>
  <c r="HC61" i="46"/>
  <c r="HA61" i="46"/>
  <c r="HG132" i="46"/>
  <c r="HE132" i="46"/>
  <c r="GW68" i="46"/>
  <c r="HC139" i="46"/>
  <c r="HA139" i="46"/>
  <c r="HC43" i="46"/>
  <c r="HA43" i="46"/>
  <c r="HG105" i="46"/>
  <c r="HE105" i="46"/>
  <c r="HC38" i="46"/>
  <c r="HA38" i="46"/>
  <c r="HC99" i="46"/>
  <c r="HA99" i="46"/>
  <c r="HC49" i="46"/>
  <c r="HA49" i="46"/>
  <c r="HC76" i="46"/>
  <c r="HA76" i="46"/>
  <c r="EA62" i="22"/>
  <c r="DY62" i="22"/>
  <c r="EA169" i="22"/>
  <c r="DY169" i="22"/>
  <c r="KS169" i="22"/>
  <c r="KQ169" i="22"/>
  <c r="EA158" i="22"/>
  <c r="DY158" i="22"/>
  <c r="KS158" i="22"/>
  <c r="KQ158" i="22"/>
  <c r="EA148" i="22"/>
  <c r="DY148" i="22"/>
  <c r="KS148" i="22"/>
  <c r="KQ148" i="22"/>
  <c r="EA137" i="22"/>
  <c r="DY137" i="22"/>
  <c r="KS137" i="22"/>
  <c r="KQ137" i="22"/>
  <c r="EA125" i="22"/>
  <c r="DY125" i="22"/>
  <c r="KS125" i="22"/>
  <c r="KQ125" i="22"/>
  <c r="EA115" i="22"/>
  <c r="DY115" i="22"/>
  <c r="KS115" i="22"/>
  <c r="KQ115" i="22"/>
  <c r="EA100" i="22"/>
  <c r="DY100" i="22"/>
  <c r="KS100" i="22"/>
  <c r="KQ100" i="22"/>
  <c r="EA87" i="22"/>
  <c r="DY87" i="22"/>
  <c r="KS87" i="22"/>
  <c r="KQ87" i="22"/>
  <c r="EA167" i="22"/>
  <c r="DY167" i="22"/>
  <c r="KS167" i="22"/>
  <c r="KQ167" i="22"/>
  <c r="EA157" i="22"/>
  <c r="DY157" i="22"/>
  <c r="KS157" i="22"/>
  <c r="KQ157" i="22"/>
  <c r="EA147" i="22"/>
  <c r="DY147" i="22"/>
  <c r="KS147" i="22"/>
  <c r="KQ147" i="22"/>
  <c r="EA135" i="22"/>
  <c r="DY135" i="22"/>
  <c r="KS135" i="22"/>
  <c r="KQ135" i="22"/>
  <c r="EA124" i="22"/>
  <c r="DY124" i="22"/>
  <c r="KS124" i="22"/>
  <c r="KQ124" i="22"/>
  <c r="EA114" i="22"/>
  <c r="DY114" i="22"/>
  <c r="KS114" i="22"/>
  <c r="KQ114" i="22"/>
  <c r="EA98" i="22"/>
  <c r="DY98" i="22"/>
  <c r="KS98" i="22"/>
  <c r="KQ98" i="22"/>
  <c r="EA85" i="22"/>
  <c r="DY85" i="22"/>
  <c r="KS85" i="22"/>
  <c r="KQ85" i="22"/>
  <c r="EA165" i="22"/>
  <c r="DY165" i="22"/>
  <c r="KS165" i="22"/>
  <c r="KQ165" i="22"/>
  <c r="EA155" i="22"/>
  <c r="DY155" i="22"/>
  <c r="KS155" i="22"/>
  <c r="KQ155" i="22"/>
  <c r="EA143" i="22"/>
  <c r="DY143" i="22"/>
  <c r="KS143" i="22"/>
  <c r="KQ143" i="22"/>
  <c r="EA132" i="22"/>
  <c r="DY132" i="22"/>
  <c r="KS132" i="22"/>
  <c r="KQ132" i="22"/>
  <c r="EA122" i="22"/>
  <c r="DY122" i="22"/>
  <c r="KS122" i="22"/>
  <c r="KQ122" i="22"/>
  <c r="EA109" i="22"/>
  <c r="DY109" i="22"/>
  <c r="KS109" i="22"/>
  <c r="KQ109" i="22"/>
  <c r="EA96" i="22"/>
  <c r="DY96" i="22"/>
  <c r="KS96" i="22"/>
  <c r="KQ96" i="22"/>
  <c r="EA164" i="22"/>
  <c r="DY164" i="22"/>
  <c r="KS164" i="22"/>
  <c r="KQ164" i="22"/>
  <c r="EA153" i="22"/>
  <c r="DY153" i="22"/>
  <c r="KS153" i="22"/>
  <c r="KQ153" i="22"/>
  <c r="EA142" i="22"/>
  <c r="DY142" i="22"/>
  <c r="KS142" i="22"/>
  <c r="KQ142" i="22"/>
  <c r="EA131" i="22"/>
  <c r="DY131" i="22"/>
  <c r="KS131" i="22"/>
  <c r="KQ131" i="22"/>
  <c r="EA120" i="22"/>
  <c r="DY120" i="22"/>
  <c r="KS120" i="22"/>
  <c r="KQ120" i="22"/>
  <c r="EA105" i="22"/>
  <c r="DY105" i="22"/>
  <c r="KS105" i="22"/>
  <c r="KQ105" i="22"/>
  <c r="EA95" i="22"/>
  <c r="DY95" i="22"/>
  <c r="KS95" i="22"/>
  <c r="KQ95" i="22"/>
  <c r="EA170" i="22"/>
  <c r="DY170" i="22"/>
  <c r="KS170" i="22"/>
  <c r="KQ170" i="22"/>
  <c r="EA162" i="22"/>
  <c r="DY162" i="22"/>
  <c r="KS162" i="22"/>
  <c r="KQ162" i="22"/>
  <c r="EA154" i="22"/>
  <c r="DY154" i="22"/>
  <c r="KS154" i="22"/>
  <c r="KQ154" i="22"/>
  <c r="EA146" i="22"/>
  <c r="DY146" i="22"/>
  <c r="KS146" i="22"/>
  <c r="KQ146" i="22"/>
  <c r="EA138" i="22"/>
  <c r="DY138" i="22"/>
  <c r="KS138" i="22"/>
  <c r="KQ138" i="22"/>
  <c r="EA129" i="22"/>
  <c r="DY129" i="22"/>
  <c r="KS129" i="22"/>
  <c r="KQ129" i="22"/>
  <c r="EA121" i="22"/>
  <c r="DY121" i="22"/>
  <c r="KS121" i="22"/>
  <c r="KQ121" i="22"/>
  <c r="EA113" i="22"/>
  <c r="DY113" i="22"/>
  <c r="KS113" i="22"/>
  <c r="KQ113" i="22"/>
  <c r="EA101" i="22"/>
  <c r="DY101" i="22"/>
  <c r="KS101" i="22"/>
  <c r="KQ101" i="22"/>
  <c r="EA93" i="22"/>
  <c r="DY93" i="22"/>
  <c r="KS93" i="22"/>
  <c r="KQ93" i="22"/>
  <c r="EA75" i="22"/>
  <c r="DY75" i="22"/>
  <c r="KS75" i="22"/>
  <c r="KR75" i="22"/>
  <c r="EA168" i="22"/>
  <c r="DY168" i="22"/>
  <c r="KS168" i="22"/>
  <c r="KQ168" i="22"/>
  <c r="EA160" i="22"/>
  <c r="DY160" i="22"/>
  <c r="KS160" i="22"/>
  <c r="KQ160" i="22"/>
  <c r="EA152" i="22"/>
  <c r="DY152" i="22"/>
  <c r="KS152" i="22"/>
  <c r="KQ152" i="22"/>
  <c r="EA144" i="22"/>
  <c r="DY144" i="22"/>
  <c r="KS144" i="22"/>
  <c r="KQ144" i="22"/>
  <c r="EA136" i="22"/>
  <c r="DY136" i="22"/>
  <c r="KS136" i="22"/>
  <c r="KQ136" i="22"/>
  <c r="EA127" i="22"/>
  <c r="DY127" i="22"/>
  <c r="KS127" i="22"/>
  <c r="KQ127" i="22"/>
  <c r="EA119" i="22"/>
  <c r="DY119" i="22"/>
  <c r="KS119" i="22"/>
  <c r="KQ119" i="22"/>
  <c r="EA111" i="22"/>
  <c r="DY111" i="22"/>
  <c r="KS111" i="22"/>
  <c r="KQ111" i="22"/>
  <c r="EA99" i="22"/>
  <c r="DY99" i="22"/>
  <c r="KS99" i="22"/>
  <c r="KQ99" i="22"/>
  <c r="EA91" i="22"/>
  <c r="DY91" i="22"/>
  <c r="KS91" i="22"/>
  <c r="KQ91" i="22"/>
  <c r="EA10" i="22"/>
  <c r="DW68" i="22"/>
  <c r="KQ10" i="22"/>
  <c r="EA82" i="22"/>
  <c r="DW175" i="22"/>
  <c r="EA60" i="22"/>
  <c r="DY60" i="22"/>
  <c r="KS60" i="22"/>
  <c r="KR60" i="22"/>
  <c r="EA72" i="22"/>
  <c r="DW78" i="22"/>
  <c r="DY72" i="22"/>
  <c r="KS72" i="22"/>
  <c r="EA65" i="22"/>
  <c r="DY65" i="22"/>
  <c r="KS65" i="22"/>
  <c r="KR65" i="22"/>
  <c r="EA52" i="22"/>
  <c r="DY52" i="22"/>
  <c r="KS52" i="22"/>
  <c r="KR52" i="22"/>
  <c r="EA51" i="22"/>
  <c r="DY51" i="22"/>
  <c r="KS51" i="22"/>
  <c r="KR51" i="22"/>
  <c r="EA50" i="22"/>
  <c r="DY50" i="22"/>
  <c r="KS50" i="22"/>
  <c r="KR50" i="22"/>
  <c r="EA49" i="22"/>
  <c r="DY49" i="22"/>
  <c r="KS49" i="22"/>
  <c r="KR49" i="22"/>
  <c r="EA48" i="22"/>
  <c r="DY48" i="22"/>
  <c r="KS48" i="22"/>
  <c r="KR48" i="22"/>
  <c r="EA47" i="22"/>
  <c r="DY47" i="22"/>
  <c r="KS47" i="22"/>
  <c r="KR47" i="22"/>
  <c r="EA46" i="22"/>
  <c r="DY46" i="22"/>
  <c r="KS46" i="22"/>
  <c r="KR46" i="22"/>
  <c r="EA45" i="22"/>
  <c r="DY45" i="22"/>
  <c r="KS45" i="22"/>
  <c r="KR45" i="22"/>
  <c r="EA44" i="22"/>
  <c r="DY44" i="22"/>
  <c r="KS44" i="22"/>
  <c r="KR44" i="22"/>
  <c r="EA43" i="22"/>
  <c r="DY43" i="22"/>
  <c r="KS43" i="22"/>
  <c r="KR43" i="22"/>
  <c r="EA42" i="22"/>
  <c r="DY42" i="22"/>
  <c r="KS42" i="22"/>
  <c r="KR42" i="22"/>
  <c r="EA41" i="22"/>
  <c r="DY41" i="22"/>
  <c r="KS41" i="22"/>
  <c r="KR41" i="22"/>
  <c r="EA40" i="22"/>
  <c r="DY40" i="22"/>
  <c r="KS40" i="22"/>
  <c r="KR40" i="22"/>
  <c r="EA39" i="22"/>
  <c r="DY39" i="22"/>
  <c r="KS39" i="22"/>
  <c r="KR39" i="22"/>
  <c r="EA38" i="22"/>
  <c r="DY38" i="22"/>
  <c r="KS38" i="22"/>
  <c r="KR38" i="22"/>
  <c r="EA37" i="22"/>
  <c r="DY37" i="22"/>
  <c r="KS37" i="22"/>
  <c r="KR37" i="22"/>
  <c r="EA36" i="22"/>
  <c r="DY36" i="22"/>
  <c r="KS36" i="22"/>
  <c r="KR36" i="22"/>
  <c r="EA33" i="22"/>
  <c r="DY33" i="22"/>
  <c r="KS33" i="22"/>
  <c r="KQ33" i="22"/>
  <c r="EA32" i="22"/>
  <c r="DY32" i="22"/>
  <c r="KS32" i="22"/>
  <c r="KQ32" i="22"/>
  <c r="EA31" i="22"/>
  <c r="DY31" i="22"/>
  <c r="KS31" i="22"/>
  <c r="KQ31" i="22"/>
  <c r="EA28" i="22"/>
  <c r="DY28" i="22"/>
  <c r="KS28" i="22"/>
  <c r="KQ28" i="22"/>
  <c r="EA27" i="22"/>
  <c r="DY27" i="22"/>
  <c r="KS27" i="22"/>
  <c r="KQ27" i="22"/>
  <c r="EA26" i="22"/>
  <c r="DY26" i="22"/>
  <c r="KS26" i="22"/>
  <c r="KQ26" i="22"/>
  <c r="EA25" i="22"/>
  <c r="DY25" i="22"/>
  <c r="KS25" i="22"/>
  <c r="KQ25" i="22"/>
  <c r="EA24" i="22"/>
  <c r="DY24" i="22"/>
  <c r="KS24" i="22"/>
  <c r="KQ24" i="22"/>
  <c r="EA23" i="22"/>
  <c r="DY23" i="22"/>
  <c r="KS23" i="22"/>
  <c r="KQ23" i="22"/>
  <c r="EA22" i="22"/>
  <c r="DY22" i="22"/>
  <c r="KS22" i="22"/>
  <c r="KQ22" i="22"/>
  <c r="EA21" i="22"/>
  <c r="DY21" i="22"/>
  <c r="KS21" i="22"/>
  <c r="KQ21" i="22"/>
  <c r="EA20" i="22"/>
  <c r="DY20" i="22"/>
  <c r="KS20" i="22"/>
  <c r="KQ20" i="22"/>
  <c r="EA19" i="22"/>
  <c r="KQ19" i="22"/>
  <c r="DY19" i="22"/>
  <c r="KS19" i="22"/>
  <c r="KR19" i="22"/>
  <c r="EA18" i="22"/>
  <c r="DY18" i="22"/>
  <c r="KS18" i="22"/>
  <c r="KQ18" i="22"/>
  <c r="EA17" i="22"/>
  <c r="DY17" i="22"/>
  <c r="KS17" i="22"/>
  <c r="KQ17" i="22"/>
  <c r="EA16" i="22"/>
  <c r="DY16" i="22"/>
  <c r="KS16" i="22"/>
  <c r="KQ16" i="22"/>
  <c r="EA15" i="22"/>
  <c r="DY15" i="22"/>
  <c r="KS15" i="22"/>
  <c r="KQ15" i="22"/>
  <c r="EA14" i="22"/>
  <c r="DY14" i="22"/>
  <c r="KS14" i="22"/>
  <c r="KQ14" i="22"/>
  <c r="EA174" i="22"/>
  <c r="DY174" i="22"/>
  <c r="KS174" i="22"/>
  <c r="KR174" i="22"/>
  <c r="EA173" i="22"/>
  <c r="DY173" i="22"/>
  <c r="KS173" i="22"/>
  <c r="KQ173" i="22"/>
  <c r="EA133" i="22"/>
  <c r="DY133" i="22"/>
  <c r="KS133" i="22"/>
  <c r="KQ133" i="22"/>
  <c r="EA110" i="22"/>
  <c r="DY110" i="22"/>
  <c r="KS110" i="22"/>
  <c r="KQ110" i="22"/>
  <c r="EA108" i="22"/>
  <c r="DY108" i="22"/>
  <c r="KS108" i="22"/>
  <c r="KQ108" i="22"/>
  <c r="EA107" i="22"/>
  <c r="DY107" i="22"/>
  <c r="KS107" i="22"/>
  <c r="KQ107" i="22"/>
  <c r="EA106" i="22"/>
  <c r="DY106" i="22"/>
  <c r="KS106" i="22"/>
  <c r="KQ106" i="22"/>
  <c r="EA90" i="22"/>
  <c r="DY90" i="22"/>
  <c r="KS90" i="22"/>
  <c r="KQ90" i="22"/>
  <c r="EA88" i="22"/>
  <c r="DY88" i="22"/>
  <c r="KS88" i="22"/>
  <c r="KQ88" i="22"/>
  <c r="EA86" i="22"/>
  <c r="DY86" i="22"/>
  <c r="KS86" i="22"/>
  <c r="KQ86" i="22"/>
  <c r="EA73" i="22"/>
  <c r="DY73" i="22"/>
  <c r="KS73" i="22"/>
  <c r="KR73" i="22"/>
  <c r="EA74" i="22"/>
  <c r="DY74" i="22"/>
  <c r="KS74" i="22"/>
  <c r="KR74" i="22"/>
  <c r="EA64" i="22"/>
  <c r="DY64" i="22"/>
  <c r="KS64" i="22"/>
  <c r="KR64" i="22"/>
  <c r="EA63" i="22"/>
  <c r="DY63" i="22"/>
  <c r="KS63" i="22"/>
  <c r="KR63" i="22"/>
  <c r="EA61" i="22"/>
  <c r="DY61" i="22"/>
  <c r="KS61" i="22"/>
  <c r="KR61" i="22"/>
  <c r="EA53" i="22"/>
  <c r="DY53" i="22"/>
  <c r="KS53" i="22"/>
  <c r="KR53" i="22"/>
  <c r="EA54" i="22"/>
  <c r="DY54" i="22"/>
  <c r="KS54" i="22"/>
  <c r="KR54" i="22"/>
  <c r="EA55" i="22"/>
  <c r="DY55" i="22"/>
  <c r="KS55" i="22"/>
  <c r="KR55" i="22"/>
  <c r="EA56" i="22"/>
  <c r="DY56" i="22"/>
  <c r="KS56" i="22"/>
  <c r="KR56" i="22"/>
  <c r="EA57" i="22"/>
  <c r="DY57" i="22"/>
  <c r="KS57" i="22"/>
  <c r="KR57" i="22"/>
  <c r="EA83" i="22"/>
  <c r="DY83" i="22"/>
  <c r="KS83" i="22"/>
  <c r="KQ83" i="22"/>
  <c r="EA89" i="22"/>
  <c r="DY89" i="22"/>
  <c r="KS89" i="22"/>
  <c r="KQ89" i="22"/>
  <c r="EA92" i="22"/>
  <c r="DY92" i="22"/>
  <c r="KS92" i="22"/>
  <c r="KQ92" i="22"/>
  <c r="EA94" i="22"/>
  <c r="DY94" i="22"/>
  <c r="KS94" i="22"/>
  <c r="KQ94" i="22"/>
  <c r="EA97" i="22"/>
  <c r="DY97" i="22"/>
  <c r="KS97" i="22"/>
  <c r="KQ97" i="22"/>
  <c r="EA102" i="22"/>
  <c r="DY102" i="22"/>
  <c r="KS102" i="22"/>
  <c r="KQ102" i="22"/>
  <c r="EA103" i="22"/>
  <c r="DY103" i="22"/>
  <c r="KS103" i="22"/>
  <c r="KQ103" i="22"/>
  <c r="EA104" i="22"/>
  <c r="DY104" i="22"/>
  <c r="KS104" i="22"/>
  <c r="KQ104" i="22"/>
  <c r="EA112" i="22"/>
  <c r="DY112" i="22"/>
  <c r="KS112" i="22"/>
  <c r="KQ112" i="22"/>
  <c r="EA116" i="22"/>
  <c r="DY116" i="22"/>
  <c r="KS116" i="22"/>
  <c r="KQ116" i="22"/>
  <c r="EA117" i="22"/>
  <c r="DY117" i="22"/>
  <c r="KS117" i="22"/>
  <c r="KQ117" i="22"/>
  <c r="EA118" i="22"/>
  <c r="DY118" i="22"/>
  <c r="KS118" i="22"/>
  <c r="KQ118" i="22"/>
  <c r="EA123" i="22"/>
  <c r="DY123" i="22"/>
  <c r="KS123" i="22"/>
  <c r="KQ123" i="22"/>
  <c r="EA126" i="22"/>
  <c r="DY126" i="22"/>
  <c r="KS126" i="22"/>
  <c r="KQ126" i="22"/>
  <c r="EA128" i="22"/>
  <c r="DY128" i="22"/>
  <c r="KS128" i="22"/>
  <c r="KQ128" i="22"/>
  <c r="EA130" i="22"/>
  <c r="DY130" i="22"/>
  <c r="KS130" i="22"/>
  <c r="KQ130" i="22"/>
  <c r="EA134" i="22"/>
  <c r="DY134" i="22"/>
  <c r="KS134" i="22"/>
  <c r="KQ134" i="22"/>
  <c r="EA139" i="22"/>
  <c r="DY139" i="22"/>
  <c r="KS139" i="22"/>
  <c r="KQ139" i="22"/>
  <c r="EA140" i="22"/>
  <c r="DY140" i="22"/>
  <c r="KS140" i="22"/>
  <c r="KQ140" i="22"/>
  <c r="EA141" i="22"/>
  <c r="DY141" i="22"/>
  <c r="KS141" i="22"/>
  <c r="KQ141" i="22"/>
  <c r="EA145" i="22"/>
  <c r="DY145" i="22"/>
  <c r="KS145" i="22"/>
  <c r="KQ145" i="22"/>
  <c r="EA149" i="22"/>
  <c r="DY149" i="22"/>
  <c r="KS149" i="22"/>
  <c r="KQ149" i="22"/>
  <c r="EA150" i="22"/>
  <c r="DY150" i="22"/>
  <c r="KS150" i="22"/>
  <c r="KQ150" i="22"/>
  <c r="EA151" i="22"/>
  <c r="DY151" i="22"/>
  <c r="KS151" i="22"/>
  <c r="KQ151" i="22"/>
  <c r="EA156" i="22"/>
  <c r="DY156" i="22"/>
  <c r="KS156" i="22"/>
  <c r="KQ156" i="22"/>
  <c r="EA159" i="22"/>
  <c r="DY159" i="22"/>
  <c r="KS159" i="22"/>
  <c r="KQ159" i="22"/>
  <c r="EA161" i="22"/>
  <c r="DY161" i="22"/>
  <c r="KS161" i="22"/>
  <c r="KQ161" i="22"/>
  <c r="EA163" i="22"/>
  <c r="DY163" i="22"/>
  <c r="KS163" i="22"/>
  <c r="KQ163" i="22"/>
  <c r="EA166" i="22"/>
  <c r="DY166" i="22"/>
  <c r="KS166" i="22"/>
  <c r="KQ166" i="22"/>
  <c r="EA171" i="22"/>
  <c r="DY171" i="22"/>
  <c r="KS171" i="22"/>
  <c r="KQ171" i="22"/>
  <c r="EA172" i="22"/>
  <c r="DY172" i="22"/>
  <c r="KS172" i="22"/>
  <c r="KQ172" i="22"/>
  <c r="EA76" i="22"/>
  <c r="DY76" i="22"/>
  <c r="KS76" i="22"/>
  <c r="KR76" i="22"/>
  <c r="KQ199" i="22"/>
  <c r="DY199" i="22"/>
  <c r="KS199" i="22"/>
  <c r="KR199" i="22"/>
  <c r="EA199" i="22"/>
  <c r="KQ200" i="22"/>
  <c r="DY200" i="22"/>
  <c r="KS200" i="22"/>
  <c r="KR200" i="22"/>
  <c r="EA200" i="22"/>
  <c r="KQ201" i="22"/>
  <c r="DY201" i="22"/>
  <c r="KS201" i="22"/>
  <c r="KR201" i="22"/>
  <c r="EA201" i="22"/>
  <c r="KQ202" i="22"/>
  <c r="DY202" i="22"/>
  <c r="KS202" i="22"/>
  <c r="KR202" i="22"/>
  <c r="EA202" i="22"/>
  <c r="KQ203" i="22"/>
  <c r="DY203" i="22"/>
  <c r="KS203" i="22"/>
  <c r="KR203" i="22"/>
  <c r="EA203" i="22"/>
  <c r="KQ204" i="22"/>
  <c r="DY204" i="22"/>
  <c r="KS204" i="22"/>
  <c r="KR204" i="22"/>
  <c r="EA204" i="22"/>
  <c r="KQ197" i="22"/>
  <c r="EA197" i="22"/>
  <c r="DY197" i="22"/>
  <c r="KS197" i="22"/>
  <c r="KR197" i="22"/>
  <c r="KQ198" i="22"/>
  <c r="EA198" i="22"/>
  <c r="DY198" i="22"/>
  <c r="KS198" i="22"/>
  <c r="KR198" i="22"/>
  <c r="DY196" i="22"/>
  <c r="DY205" i="22"/>
  <c r="KQ196" i="22"/>
  <c r="KQ205" i="22"/>
  <c r="EA196" i="22"/>
  <c r="DW205" i="22"/>
  <c r="DU205" i="22"/>
  <c r="KS196" i="22"/>
  <c r="KR196" i="22"/>
  <c r="HG12" i="36"/>
  <c r="HD12" i="36"/>
  <c r="HK14" i="36"/>
  <c r="HH14" i="36"/>
  <c r="HG13" i="36"/>
  <c r="HD13" i="36"/>
  <c r="HG11" i="36"/>
  <c r="HD11" i="36"/>
  <c r="HW60" i="36"/>
  <c r="HT60" i="36"/>
  <c r="HL61" i="36"/>
  <c r="HO61" i="36"/>
  <c r="HS62" i="36"/>
  <c r="HP62" i="36"/>
  <c r="HT52" i="36"/>
  <c r="HW52" i="36"/>
  <c r="HO53" i="36"/>
  <c r="HL53" i="36"/>
  <c r="HT43" i="36"/>
  <c r="HW43" i="36"/>
  <c r="HP45" i="36"/>
  <c r="HP47" i="36"/>
  <c r="HS45" i="36"/>
  <c r="IA44" i="36"/>
  <c r="HX44" i="36"/>
  <c r="DU182" i="22"/>
  <c r="IJ70" i="36"/>
  <c r="IM70" i="36"/>
  <c r="HW68" i="36"/>
  <c r="HT68" i="36"/>
  <c r="IV72" i="36"/>
  <c r="IY72" i="36"/>
  <c r="HS71" i="36"/>
  <c r="HP71" i="36"/>
  <c r="IA74" i="36"/>
  <c r="HX74" i="36"/>
  <c r="HL73" i="36"/>
  <c r="HO73" i="36"/>
  <c r="IE75" i="36"/>
  <c r="IB75" i="36"/>
  <c r="HK69" i="36"/>
  <c r="HH69" i="36"/>
  <c r="HH76" i="36"/>
  <c r="IE36" i="36"/>
  <c r="IB36" i="36"/>
  <c r="IM34" i="36"/>
  <c r="IJ34" i="36"/>
  <c r="IJ35" i="36"/>
  <c r="IM35" i="36"/>
  <c r="HT33" i="36"/>
  <c r="HW33" i="36"/>
  <c r="IB26" i="36"/>
  <c r="IE26" i="36"/>
  <c r="HX23" i="36"/>
  <c r="IA23" i="36"/>
  <c r="HW22" i="36"/>
  <c r="HT22" i="36"/>
  <c r="HP24" i="36"/>
  <c r="HS24" i="36"/>
  <c r="HS25" i="36"/>
  <c r="HP25" i="36"/>
  <c r="KS205" i="22"/>
  <c r="KQ179" i="22"/>
  <c r="KQ182" i="22"/>
  <c r="DW182" i="22"/>
  <c r="EF181" i="22"/>
  <c r="EC181" i="22"/>
  <c r="EM181" i="22"/>
  <c r="EJ174" i="22"/>
  <c r="DY175" i="22"/>
  <c r="DW192" i="22"/>
  <c r="KQ189" i="22"/>
  <c r="DU192" i="22"/>
  <c r="DS207" i="22"/>
  <c r="HP198" i="22"/>
  <c r="HP197" i="22"/>
  <c r="EC190" i="22"/>
  <c r="EC191" i="22"/>
  <c r="EF84" i="22"/>
  <c r="EC84" i="22"/>
  <c r="EF82" i="22"/>
  <c r="EC82" i="22"/>
  <c r="DY68" i="22"/>
  <c r="KS10" i="22"/>
  <c r="EN74" i="22"/>
  <c r="EN76" i="22"/>
  <c r="EN75" i="22"/>
  <c r="EN73" i="22"/>
  <c r="EN72" i="22"/>
  <c r="EF10" i="22"/>
  <c r="EC10" i="22"/>
  <c r="EF11" i="22"/>
  <c r="EC11" i="22"/>
  <c r="EF12" i="22"/>
  <c r="EC12" i="22"/>
  <c r="EF13" i="22"/>
  <c r="EC13" i="22"/>
  <c r="DD89" i="36"/>
  <c r="DD91" i="36"/>
  <c r="DL81" i="36"/>
  <c r="KR81" i="36"/>
  <c r="KQ81" i="36"/>
  <c r="DH87" i="36"/>
  <c r="KN87" i="36"/>
  <c r="CZ93" i="36"/>
  <c r="KR22" i="36"/>
  <c r="KQ22" i="36"/>
  <c r="KR11" i="36"/>
  <c r="KQ11" i="36"/>
  <c r="DV17" i="36"/>
  <c r="DN38" i="36"/>
  <c r="DN89" i="36"/>
  <c r="DP38" i="36"/>
  <c r="DT27" i="36"/>
  <c r="DP28" i="36"/>
  <c r="DR28" i="36"/>
  <c r="HL80" i="36"/>
  <c r="GZ63" i="36"/>
  <c r="KV63" i="36"/>
  <c r="E24" i="48"/>
  <c r="GZ55" i="36"/>
  <c r="KV55" i="36"/>
  <c r="E23" i="48"/>
  <c r="IJ15" i="36"/>
  <c r="IN65" i="36"/>
  <c r="IF57" i="36"/>
  <c r="IJ54" i="36"/>
  <c r="IN49" i="36"/>
  <c r="IJ40" i="36"/>
  <c r="IF30" i="36"/>
  <c r="IB37" i="36"/>
  <c r="IR19" i="36"/>
  <c r="IN8" i="36"/>
  <c r="IJ16" i="36"/>
  <c r="EK186" i="22"/>
  <c r="ED86" i="36"/>
  <c r="DZ87" i="36"/>
  <c r="ED85" i="36"/>
  <c r="DZ76" i="36"/>
  <c r="DZ63" i="36"/>
  <c r="DZ55" i="36"/>
  <c r="DZ47" i="36"/>
  <c r="EE37" i="36"/>
  <c r="ED83" i="36"/>
  <c r="EH84" i="36"/>
  <c r="EE46" i="36"/>
  <c r="EL46" i="36"/>
  <c r="EL37" i="36"/>
  <c r="EL27" i="36"/>
  <c r="ED54" i="36"/>
  <c r="DM211" i="22"/>
  <c r="EL50" i="35"/>
  <c r="EJ50" i="35"/>
  <c r="EL49" i="35"/>
  <c r="EJ49" i="35"/>
  <c r="EL48" i="35"/>
  <c r="EJ48" i="35"/>
  <c r="EH51" i="35"/>
  <c r="EL47" i="35"/>
  <c r="EJ47" i="35"/>
  <c r="EJ51" i="35"/>
  <c r="EL32" i="35"/>
  <c r="EJ32" i="35"/>
  <c r="EL31" i="35"/>
  <c r="EJ31" i="35"/>
  <c r="EL30" i="35"/>
  <c r="EJ30" i="35"/>
  <c r="EH33" i="35"/>
  <c r="EL29" i="35"/>
  <c r="EJ29" i="35"/>
  <c r="EJ33" i="35"/>
  <c r="EL23" i="35"/>
  <c r="EJ23" i="35"/>
  <c r="EL22" i="35"/>
  <c r="EJ22" i="35"/>
  <c r="EL21" i="35"/>
  <c r="EJ21" i="35"/>
  <c r="EH24" i="35"/>
  <c r="EL20" i="35"/>
  <c r="EJ20" i="35"/>
  <c r="EJ24" i="35"/>
  <c r="EP14" i="35"/>
  <c r="EN14" i="35"/>
  <c r="EP13" i="35"/>
  <c r="EN13" i="35"/>
  <c r="EP12" i="35"/>
  <c r="EN12" i="35"/>
  <c r="EP11" i="35"/>
  <c r="EN11" i="35"/>
  <c r="EL15" i="35"/>
  <c r="EP10" i="35"/>
  <c r="EN10" i="35"/>
  <c r="EN15" i="35"/>
  <c r="EL41" i="35"/>
  <c r="EJ41" i="35"/>
  <c r="EL40" i="35"/>
  <c r="EJ40" i="35"/>
  <c r="EL39" i="35"/>
  <c r="EJ39" i="35"/>
  <c r="DX58" i="35"/>
  <c r="EF42" i="35"/>
  <c r="EH42" i="35"/>
  <c r="EH54" i="35"/>
  <c r="EL38" i="35"/>
  <c r="EJ38" i="35"/>
  <c r="EJ42" i="35"/>
  <c r="EB58" i="35"/>
  <c r="EX46" i="35"/>
  <c r="EV46" i="35"/>
  <c r="EX37" i="35"/>
  <c r="EV37" i="35"/>
  <c r="EX28" i="35"/>
  <c r="EV28" i="35"/>
  <c r="EX19" i="35"/>
  <c r="EV19" i="35"/>
  <c r="DY179" i="22"/>
  <c r="EA179" i="22"/>
  <c r="DY180" i="22"/>
  <c r="KS180" i="22"/>
  <c r="KR180" i="22"/>
  <c r="EA180" i="22"/>
  <c r="DY189" i="22"/>
  <c r="DY78" i="22"/>
  <c r="DQ207" i="22"/>
  <c r="BA89" i="26"/>
  <c r="BB89" i="26"/>
  <c r="BA88" i="26"/>
  <c r="BA90" i="26"/>
  <c r="BB90" i="26"/>
  <c r="EO186" i="22"/>
  <c r="EG188" i="22"/>
  <c r="EG187" i="22"/>
  <c r="EG186" i="22"/>
  <c r="P33" i="2"/>
  <c r="HK179" i="46"/>
  <c r="HI179" i="46"/>
  <c r="HI182" i="46"/>
  <c r="HG182" i="46"/>
  <c r="HP1" i="46"/>
  <c r="HK180" i="46"/>
  <c r="HM180" i="46"/>
  <c r="HK187" i="46"/>
  <c r="HK201" i="46"/>
  <c r="C28" i="1"/>
  <c r="C26" i="48"/>
  <c r="HK105" i="46"/>
  <c r="HI105" i="46"/>
  <c r="HG61" i="46"/>
  <c r="HE61" i="46"/>
  <c r="HG63" i="46"/>
  <c r="HE63" i="46"/>
  <c r="HC192" i="46"/>
  <c r="HG186" i="46"/>
  <c r="HE186" i="46"/>
  <c r="HG55" i="46"/>
  <c r="HE55" i="46"/>
  <c r="HG189" i="46"/>
  <c r="HE189" i="46"/>
  <c r="HG151" i="46"/>
  <c r="HE151" i="46"/>
  <c r="HG171" i="46"/>
  <c r="HE171" i="46"/>
  <c r="HG162" i="46"/>
  <c r="HE162" i="46"/>
  <c r="HG14" i="46"/>
  <c r="HE14" i="46"/>
  <c r="HG166" i="46"/>
  <c r="HE166" i="46"/>
  <c r="HG41" i="46"/>
  <c r="HE41" i="46"/>
  <c r="HG103" i="46"/>
  <c r="HE103" i="46"/>
  <c r="HG136" i="46"/>
  <c r="HE136" i="46"/>
  <c r="HG64" i="46"/>
  <c r="HE64" i="46"/>
  <c r="HE201" i="46"/>
  <c r="HK85" i="46"/>
  <c r="HI85" i="46"/>
  <c r="HG188" i="46"/>
  <c r="HE188" i="46"/>
  <c r="HG198" i="46"/>
  <c r="HE198" i="46"/>
  <c r="HG75" i="46"/>
  <c r="HE75" i="46"/>
  <c r="HG62" i="46"/>
  <c r="HE62" i="46"/>
  <c r="HG28" i="46"/>
  <c r="HE28" i="46"/>
  <c r="HG127" i="46"/>
  <c r="HE127" i="46"/>
  <c r="HG47" i="46"/>
  <c r="HE47" i="46"/>
  <c r="HG94" i="46"/>
  <c r="HE94" i="46"/>
  <c r="HG155" i="46"/>
  <c r="HE155" i="46"/>
  <c r="HC175" i="46"/>
  <c r="HG82" i="46"/>
  <c r="HE82" i="46"/>
  <c r="HG143" i="46"/>
  <c r="HE143" i="46"/>
  <c r="HG110" i="46"/>
  <c r="HE110" i="46"/>
  <c r="HG159" i="46"/>
  <c r="HE159" i="46"/>
  <c r="HG50" i="46"/>
  <c r="HE50" i="46"/>
  <c r="HG91" i="46"/>
  <c r="HE91" i="46"/>
  <c r="HG53" i="46"/>
  <c r="HE53" i="46"/>
  <c r="HK83" i="46"/>
  <c r="HI83" i="46"/>
  <c r="HG21" i="46"/>
  <c r="HE21" i="46"/>
  <c r="HG117" i="46"/>
  <c r="HE117" i="46"/>
  <c r="HG172" i="46"/>
  <c r="HE172" i="46"/>
  <c r="HG57" i="46"/>
  <c r="HE57" i="46"/>
  <c r="HG98" i="46"/>
  <c r="HE98" i="46"/>
  <c r="HA68" i="46"/>
  <c r="HG148" i="46"/>
  <c r="HE148" i="46"/>
  <c r="HG163" i="46"/>
  <c r="HE163" i="46"/>
  <c r="HG130" i="46"/>
  <c r="HE130" i="46"/>
  <c r="HG129" i="46"/>
  <c r="HE129" i="46"/>
  <c r="HG102" i="46"/>
  <c r="HE102" i="46"/>
  <c r="HG152" i="46"/>
  <c r="HE152" i="46"/>
  <c r="HG93" i="46"/>
  <c r="HE93" i="46"/>
  <c r="HG134" i="46"/>
  <c r="HE134" i="46"/>
  <c r="HG138" i="46"/>
  <c r="HE138" i="46"/>
  <c r="HA205" i="46"/>
  <c r="HG48" i="46"/>
  <c r="HE48" i="46"/>
  <c r="HG16" i="46"/>
  <c r="HE16" i="46"/>
  <c r="HG95" i="46"/>
  <c r="HE95" i="46"/>
  <c r="HG131" i="46"/>
  <c r="HE131" i="46"/>
  <c r="HG114" i="46"/>
  <c r="HE114" i="46"/>
  <c r="HG200" i="46"/>
  <c r="HE200" i="46"/>
  <c r="HG49" i="46"/>
  <c r="HE49" i="46"/>
  <c r="HG38" i="46"/>
  <c r="HE38" i="46"/>
  <c r="HG139" i="46"/>
  <c r="HE139" i="46"/>
  <c r="HK132" i="46"/>
  <c r="HI132" i="46"/>
  <c r="HE187" i="46"/>
  <c r="HG12" i="46"/>
  <c r="HE12" i="46"/>
  <c r="HG44" i="46"/>
  <c r="HE44" i="46"/>
  <c r="HG17" i="46"/>
  <c r="HE17" i="46"/>
  <c r="HG15" i="46"/>
  <c r="HE15" i="46"/>
  <c r="HG168" i="46"/>
  <c r="HE168" i="46"/>
  <c r="HG11" i="46"/>
  <c r="HE11" i="46"/>
  <c r="HG203" i="46"/>
  <c r="HE203" i="46"/>
  <c r="HG191" i="46"/>
  <c r="HE191" i="46"/>
  <c r="HG96" i="46"/>
  <c r="HE96" i="46"/>
  <c r="HA78" i="46"/>
  <c r="GS211" i="46"/>
  <c r="HG154" i="46"/>
  <c r="HE154" i="46"/>
  <c r="HG60" i="46"/>
  <c r="HE60" i="46"/>
  <c r="HG153" i="46"/>
  <c r="HE153" i="46"/>
  <c r="HG197" i="46"/>
  <c r="HE197" i="46"/>
  <c r="HG25" i="46"/>
  <c r="HE25" i="46"/>
  <c r="HG100" i="46"/>
  <c r="HE100" i="46"/>
  <c r="HG113" i="46"/>
  <c r="HE113" i="46"/>
  <c r="HG128" i="46"/>
  <c r="HE128" i="46"/>
  <c r="HG118" i="46"/>
  <c r="HE118" i="46"/>
  <c r="HG65" i="46"/>
  <c r="HE65" i="46"/>
  <c r="HG87" i="46"/>
  <c r="HE87" i="46"/>
  <c r="HG140" i="46"/>
  <c r="HE140" i="46"/>
  <c r="HG170" i="46"/>
  <c r="HE170" i="46"/>
  <c r="HG199" i="46"/>
  <c r="HE199" i="46"/>
  <c r="HG101" i="46"/>
  <c r="HE101" i="46"/>
  <c r="HG115" i="46"/>
  <c r="HE115" i="46"/>
  <c r="HG13" i="46"/>
  <c r="HE13" i="46"/>
  <c r="HG156" i="46"/>
  <c r="HE156" i="46"/>
  <c r="HG146" i="46"/>
  <c r="HE146" i="46"/>
  <c r="HS181" i="46"/>
  <c r="HQ181" i="46"/>
  <c r="HG142" i="46"/>
  <c r="HE142" i="46"/>
  <c r="HG173" i="46"/>
  <c r="HE173" i="46"/>
  <c r="HG147" i="46"/>
  <c r="HE147" i="46"/>
  <c r="HG86" i="46"/>
  <c r="HE86" i="46"/>
  <c r="HC68" i="46"/>
  <c r="HG10" i="46"/>
  <c r="HE10" i="46"/>
  <c r="HG36" i="46"/>
  <c r="HE36" i="46"/>
  <c r="HG174" i="46"/>
  <c r="HE174" i="46"/>
  <c r="HG150" i="46"/>
  <c r="HE150" i="46"/>
  <c r="HG161" i="46"/>
  <c r="HE161" i="46"/>
  <c r="HG19" i="46"/>
  <c r="HE19" i="46"/>
  <c r="HG73" i="46"/>
  <c r="HE73" i="46"/>
  <c r="HG169" i="46"/>
  <c r="HE169" i="46"/>
  <c r="HG202" i="46"/>
  <c r="HE202" i="46"/>
  <c r="HG124" i="46"/>
  <c r="HE124" i="46"/>
  <c r="HC205" i="46"/>
  <c r="HG196" i="46"/>
  <c r="HE196" i="46"/>
  <c r="HG84" i="46"/>
  <c r="HE84" i="46"/>
  <c r="HG108" i="46"/>
  <c r="HE108" i="46"/>
  <c r="HG137" i="46"/>
  <c r="HE137" i="46"/>
  <c r="HG116" i="46"/>
  <c r="HE116" i="46"/>
  <c r="HK89" i="46"/>
  <c r="HI89" i="46"/>
  <c r="HG45" i="46"/>
  <c r="HE45" i="46"/>
  <c r="HG76" i="46"/>
  <c r="HE76" i="46"/>
  <c r="HG99" i="46"/>
  <c r="HE99" i="46"/>
  <c r="HG43" i="46"/>
  <c r="HE43" i="46"/>
  <c r="GW207" i="46"/>
  <c r="GW209" i="46"/>
  <c r="HG22" i="46"/>
  <c r="HE22" i="46"/>
  <c r="HG24" i="46"/>
  <c r="HE24" i="46"/>
  <c r="HA192" i="46"/>
  <c r="HG133" i="46"/>
  <c r="HE133" i="46"/>
  <c r="HG97" i="46"/>
  <c r="HE97" i="46"/>
  <c r="HG125" i="46"/>
  <c r="HE125" i="46"/>
  <c r="HG164" i="46"/>
  <c r="HE164" i="46"/>
  <c r="HG157" i="46"/>
  <c r="HE157" i="46"/>
  <c r="HG167" i="46"/>
  <c r="HE167" i="46"/>
  <c r="HG106" i="46"/>
  <c r="HE106" i="46"/>
  <c r="HG27" i="46"/>
  <c r="HE27" i="46"/>
  <c r="HG23" i="46"/>
  <c r="HE23" i="46"/>
  <c r="HC78" i="46"/>
  <c r="HG72" i="46"/>
  <c r="HE72" i="46"/>
  <c r="HG42" i="46"/>
  <c r="HE42" i="46"/>
  <c r="HG149" i="46"/>
  <c r="HE149" i="46"/>
  <c r="HG46" i="46"/>
  <c r="HE46" i="46"/>
  <c r="HG54" i="46"/>
  <c r="HE54" i="46"/>
  <c r="HG18" i="46"/>
  <c r="HE18" i="46"/>
  <c r="HG90" i="46"/>
  <c r="HE90" i="46"/>
  <c r="HG141" i="46"/>
  <c r="HE141" i="46"/>
  <c r="HG52" i="46"/>
  <c r="HE52" i="46"/>
  <c r="HG120" i="46"/>
  <c r="HE120" i="46"/>
  <c r="HG111" i="46"/>
  <c r="HE111" i="46"/>
  <c r="HG135" i="46"/>
  <c r="HE135" i="46"/>
  <c r="HG144" i="46"/>
  <c r="HE144" i="46"/>
  <c r="HG160" i="46"/>
  <c r="HE160" i="46"/>
  <c r="HG56" i="46"/>
  <c r="HE56" i="46"/>
  <c r="HA175" i="46"/>
  <c r="HG121" i="46"/>
  <c r="HE121" i="46"/>
  <c r="HG165" i="46"/>
  <c r="HE165" i="46"/>
  <c r="HK109" i="46"/>
  <c r="HI109" i="46"/>
  <c r="HG112" i="46"/>
  <c r="HE112" i="46"/>
  <c r="HG158" i="46"/>
  <c r="HE158" i="46"/>
  <c r="HG74" i="46"/>
  <c r="HE74" i="46"/>
  <c r="HG92" i="46"/>
  <c r="HE92" i="46"/>
  <c r="HG51" i="46"/>
  <c r="HE51" i="46"/>
  <c r="HG190" i="46"/>
  <c r="HE190" i="46"/>
  <c r="HG26" i="46"/>
  <c r="HE26" i="46"/>
  <c r="HG37" i="46"/>
  <c r="HE37" i="46"/>
  <c r="HG88" i="46"/>
  <c r="HE88" i="46"/>
  <c r="GY207" i="46"/>
  <c r="HG33" i="46"/>
  <c r="HE33" i="46"/>
  <c r="HG31" i="46"/>
  <c r="HE31" i="46"/>
  <c r="HG123" i="46"/>
  <c r="HE123" i="46"/>
  <c r="HG145" i="46"/>
  <c r="HE145" i="46"/>
  <c r="HG40" i="46"/>
  <c r="HE40" i="46"/>
  <c r="HG126" i="46"/>
  <c r="HE126" i="46"/>
  <c r="HG32" i="46"/>
  <c r="HE32" i="46"/>
  <c r="HG122" i="46"/>
  <c r="HE122" i="46"/>
  <c r="HG104" i="46"/>
  <c r="HE104" i="46"/>
  <c r="HG204" i="46"/>
  <c r="HE204" i="46"/>
  <c r="HG20" i="46"/>
  <c r="HE20" i="46"/>
  <c r="HG107" i="46"/>
  <c r="HE107" i="46"/>
  <c r="HG119" i="46"/>
  <c r="HE119" i="46"/>
  <c r="HG39" i="46"/>
  <c r="HE39" i="46"/>
  <c r="EC196" i="22"/>
  <c r="EA205" i="22"/>
  <c r="EE196" i="22"/>
  <c r="EE198" i="22"/>
  <c r="EC198" i="22"/>
  <c r="EE197" i="22"/>
  <c r="EC197" i="22"/>
  <c r="EC204" i="22"/>
  <c r="EE204" i="22"/>
  <c r="EC203" i="22"/>
  <c r="EE203" i="22"/>
  <c r="EC202" i="22"/>
  <c r="EE202" i="22"/>
  <c r="EC201" i="22"/>
  <c r="EE201" i="22"/>
  <c r="EC200" i="22"/>
  <c r="EE200" i="22"/>
  <c r="EC199" i="22"/>
  <c r="EE199" i="22"/>
  <c r="EE76" i="22"/>
  <c r="EC76" i="22"/>
  <c r="KR172" i="22"/>
  <c r="EE172" i="22"/>
  <c r="EC172" i="22"/>
  <c r="KR171" i="22"/>
  <c r="EE171" i="22"/>
  <c r="EC171" i="22"/>
  <c r="KR166" i="22"/>
  <c r="EE166" i="22"/>
  <c r="EC166" i="22"/>
  <c r="KR163" i="22"/>
  <c r="EE163" i="22"/>
  <c r="EC163" i="22"/>
  <c r="KR161" i="22"/>
  <c r="EE161" i="22"/>
  <c r="EC161" i="22"/>
  <c r="KR159" i="22"/>
  <c r="EE159" i="22"/>
  <c r="EC159" i="22"/>
  <c r="KR156" i="22"/>
  <c r="EE156" i="22"/>
  <c r="EC156" i="22"/>
  <c r="KR151" i="22"/>
  <c r="EE151" i="22"/>
  <c r="EC151" i="22"/>
  <c r="KR150" i="22"/>
  <c r="EE150" i="22"/>
  <c r="EC150" i="22"/>
  <c r="KR149" i="22"/>
  <c r="EE149" i="22"/>
  <c r="EC149" i="22"/>
  <c r="KR145" i="22"/>
  <c r="EE145" i="22"/>
  <c r="EC145" i="22"/>
  <c r="KR141" i="22"/>
  <c r="EE141" i="22"/>
  <c r="EC141" i="22"/>
  <c r="KR140" i="22"/>
  <c r="EE140" i="22"/>
  <c r="EC140" i="22"/>
  <c r="KR139" i="22"/>
  <c r="EE139" i="22"/>
  <c r="EC139" i="22"/>
  <c r="KR134" i="22"/>
  <c r="EE134" i="22"/>
  <c r="EC134" i="22"/>
  <c r="KR130" i="22"/>
  <c r="EE130" i="22"/>
  <c r="EC130" i="22"/>
  <c r="KR128" i="22"/>
  <c r="EE128" i="22"/>
  <c r="EC128" i="22"/>
  <c r="KR126" i="22"/>
  <c r="EE126" i="22"/>
  <c r="EC126" i="22"/>
  <c r="KR123" i="22"/>
  <c r="EE123" i="22"/>
  <c r="EC123" i="22"/>
  <c r="KR118" i="22"/>
  <c r="EE118" i="22"/>
  <c r="EC118" i="22"/>
  <c r="KR117" i="22"/>
  <c r="EE117" i="22"/>
  <c r="EC117" i="22"/>
  <c r="KR116" i="22"/>
  <c r="EE116" i="22"/>
  <c r="EC116" i="22"/>
  <c r="KR112" i="22"/>
  <c r="EE112" i="22"/>
  <c r="EC112" i="22"/>
  <c r="KR104" i="22"/>
  <c r="EE104" i="22"/>
  <c r="EC104" i="22"/>
  <c r="KR103" i="22"/>
  <c r="EE103" i="22"/>
  <c r="EC103" i="22"/>
  <c r="KR102" i="22"/>
  <c r="EE102" i="22"/>
  <c r="EC102" i="22"/>
  <c r="KR97" i="22"/>
  <c r="EE97" i="22"/>
  <c r="EC97" i="22"/>
  <c r="KR94" i="22"/>
  <c r="EE94" i="22"/>
  <c r="EC94" i="22"/>
  <c r="KR92" i="22"/>
  <c r="EE92" i="22"/>
  <c r="EC92" i="22"/>
  <c r="KR89" i="22"/>
  <c r="EE89" i="22"/>
  <c r="EC89" i="22"/>
  <c r="KR83" i="22"/>
  <c r="EE83" i="22"/>
  <c r="EC83" i="22"/>
  <c r="EE57" i="22"/>
  <c r="EC57" i="22"/>
  <c r="EE56" i="22"/>
  <c r="EC56" i="22"/>
  <c r="EE55" i="22"/>
  <c r="EC55" i="22"/>
  <c r="EE54" i="22"/>
  <c r="EC54" i="22"/>
  <c r="EE53" i="22"/>
  <c r="EC53" i="22"/>
  <c r="EE61" i="22"/>
  <c r="EC61" i="22"/>
  <c r="EE63" i="22"/>
  <c r="EC63" i="22"/>
  <c r="EE64" i="22"/>
  <c r="EC64" i="22"/>
  <c r="EE74" i="22"/>
  <c r="EC74" i="22"/>
  <c r="EE73" i="22"/>
  <c r="EC73" i="22"/>
  <c r="KR86" i="22"/>
  <c r="EE86" i="22"/>
  <c r="EC86" i="22"/>
  <c r="KR88" i="22"/>
  <c r="EE88" i="22"/>
  <c r="EC88" i="22"/>
  <c r="KR90" i="22"/>
  <c r="EE90" i="22"/>
  <c r="EC90" i="22"/>
  <c r="KR106" i="22"/>
  <c r="EE106" i="22"/>
  <c r="EC106" i="22"/>
  <c r="KR107" i="22"/>
  <c r="EE107" i="22"/>
  <c r="EC107" i="22"/>
  <c r="KR108" i="22"/>
  <c r="EE108" i="22"/>
  <c r="EC108" i="22"/>
  <c r="KR110" i="22"/>
  <c r="EE110" i="22"/>
  <c r="EC110" i="22"/>
  <c r="KR133" i="22"/>
  <c r="EE133" i="22"/>
  <c r="EC133" i="22"/>
  <c r="KR173" i="22"/>
  <c r="EE173" i="22"/>
  <c r="EC173" i="22"/>
  <c r="EE174" i="22"/>
  <c r="EC174" i="22"/>
  <c r="KR14" i="22"/>
  <c r="EE14" i="22"/>
  <c r="EC14" i="22"/>
  <c r="KR15" i="22"/>
  <c r="EE15" i="22"/>
  <c r="EC15" i="22"/>
  <c r="KR16" i="22"/>
  <c r="EE16" i="22"/>
  <c r="EC16" i="22"/>
  <c r="KR17" i="22"/>
  <c r="EE17" i="22"/>
  <c r="EC17" i="22"/>
  <c r="KR18" i="22"/>
  <c r="EE18" i="22"/>
  <c r="EC18" i="22"/>
  <c r="EE19" i="22"/>
  <c r="EC19" i="22"/>
  <c r="KR20" i="22"/>
  <c r="EE20" i="22"/>
  <c r="EC20" i="22"/>
  <c r="KR21" i="22"/>
  <c r="EE21" i="22"/>
  <c r="EC21" i="22"/>
  <c r="KR22" i="22"/>
  <c r="EE22" i="22"/>
  <c r="EC22" i="22"/>
  <c r="KR23" i="22"/>
  <c r="EE23" i="22"/>
  <c r="EC23" i="22"/>
  <c r="KR24" i="22"/>
  <c r="EE24" i="22"/>
  <c r="EC24" i="22"/>
  <c r="KR25" i="22"/>
  <c r="EE25" i="22"/>
  <c r="EC25" i="22"/>
  <c r="KR26" i="22"/>
  <c r="EE26" i="22"/>
  <c r="EC26" i="22"/>
  <c r="KR27" i="22"/>
  <c r="EE27" i="22"/>
  <c r="EC27" i="22"/>
  <c r="KR28" i="22"/>
  <c r="EE28" i="22"/>
  <c r="EC28" i="22"/>
  <c r="KR31" i="22"/>
  <c r="EE31" i="22"/>
  <c r="EC31" i="22"/>
  <c r="KR32" i="22"/>
  <c r="EE32" i="22"/>
  <c r="EC32" i="22"/>
  <c r="KR33" i="22"/>
  <c r="EE33" i="22"/>
  <c r="EC33" i="22"/>
  <c r="EE36" i="22"/>
  <c r="EC36" i="22"/>
  <c r="EE37" i="22"/>
  <c r="EC37" i="22"/>
  <c r="EE38" i="22"/>
  <c r="EC38" i="22"/>
  <c r="EE39" i="22"/>
  <c r="EC39" i="22"/>
  <c r="EE40" i="22"/>
  <c r="EC40" i="22"/>
  <c r="EE41" i="22"/>
  <c r="EC41" i="22"/>
  <c r="EE42" i="22"/>
  <c r="EC42" i="22"/>
  <c r="EE43" i="22"/>
  <c r="EC43" i="22"/>
  <c r="EE44" i="22"/>
  <c r="EC44" i="22"/>
  <c r="EE45" i="22"/>
  <c r="EC45" i="22"/>
  <c r="EE46" i="22"/>
  <c r="EC46" i="22"/>
  <c r="EE47" i="22"/>
  <c r="EC47" i="22"/>
  <c r="EE48" i="22"/>
  <c r="EC48" i="22"/>
  <c r="EE49" i="22"/>
  <c r="EC49" i="22"/>
  <c r="EE50" i="22"/>
  <c r="EC50" i="22"/>
  <c r="EE51" i="22"/>
  <c r="EC51" i="22"/>
  <c r="EE52" i="22"/>
  <c r="EC52" i="22"/>
  <c r="EE65" i="22"/>
  <c r="EC65" i="22"/>
  <c r="KS78" i="22"/>
  <c r="KR36" i="36"/>
  <c r="EE72" i="22"/>
  <c r="EA78" i="22"/>
  <c r="EC72" i="22"/>
  <c r="EE60" i="22"/>
  <c r="EC60" i="22"/>
  <c r="EE82" i="22"/>
  <c r="EA175" i="22"/>
  <c r="EE10" i="22"/>
  <c r="EA68" i="22"/>
  <c r="KR91" i="22"/>
  <c r="EE91" i="22"/>
  <c r="EC91" i="22"/>
  <c r="KR99" i="22"/>
  <c r="EE99" i="22"/>
  <c r="EC99" i="22"/>
  <c r="KR111" i="22"/>
  <c r="EE111" i="22"/>
  <c r="EC111" i="22"/>
  <c r="KR119" i="22"/>
  <c r="EE119" i="22"/>
  <c r="EC119" i="22"/>
  <c r="KR127" i="22"/>
  <c r="EE127" i="22"/>
  <c r="EC127" i="22"/>
  <c r="KR136" i="22"/>
  <c r="EE136" i="22"/>
  <c r="EC136" i="22"/>
  <c r="KR144" i="22"/>
  <c r="EE144" i="22"/>
  <c r="EC144" i="22"/>
  <c r="KR152" i="22"/>
  <c r="EE152" i="22"/>
  <c r="EC152" i="22"/>
  <c r="KR160" i="22"/>
  <c r="EE160" i="22"/>
  <c r="EC160" i="22"/>
  <c r="KR168" i="22"/>
  <c r="EE168" i="22"/>
  <c r="EC168" i="22"/>
  <c r="EE75" i="22"/>
  <c r="EC75" i="22"/>
  <c r="KR93" i="22"/>
  <c r="EE93" i="22"/>
  <c r="EC93" i="22"/>
  <c r="KR101" i="22"/>
  <c r="EE101" i="22"/>
  <c r="EC101" i="22"/>
  <c r="KR113" i="22"/>
  <c r="EE113" i="22"/>
  <c r="EC113" i="22"/>
  <c r="KR121" i="22"/>
  <c r="EE121" i="22"/>
  <c r="EC121" i="22"/>
  <c r="KR129" i="22"/>
  <c r="EE129" i="22"/>
  <c r="EC129" i="22"/>
  <c r="KR138" i="22"/>
  <c r="EE138" i="22"/>
  <c r="EC138" i="22"/>
  <c r="KR146" i="22"/>
  <c r="EE146" i="22"/>
  <c r="EC146" i="22"/>
  <c r="KR154" i="22"/>
  <c r="EE154" i="22"/>
  <c r="EC154" i="22"/>
  <c r="KR162" i="22"/>
  <c r="EE162" i="22"/>
  <c r="EC162" i="22"/>
  <c r="KR170" i="22"/>
  <c r="EE170" i="22"/>
  <c r="EC170" i="22"/>
  <c r="KR95" i="22"/>
  <c r="EE95" i="22"/>
  <c r="EC95" i="22"/>
  <c r="KR105" i="22"/>
  <c r="EE105" i="22"/>
  <c r="EC105" i="22"/>
  <c r="KR120" i="22"/>
  <c r="EE120" i="22"/>
  <c r="EC120" i="22"/>
  <c r="KR131" i="22"/>
  <c r="EE131" i="22"/>
  <c r="EC131" i="22"/>
  <c r="KR142" i="22"/>
  <c r="EE142" i="22"/>
  <c r="EC142" i="22"/>
  <c r="KR153" i="22"/>
  <c r="EE153" i="22"/>
  <c r="EC153" i="22"/>
  <c r="KR164" i="22"/>
  <c r="EE164" i="22"/>
  <c r="EC164" i="22"/>
  <c r="KR96" i="22"/>
  <c r="EE96" i="22"/>
  <c r="EC96" i="22"/>
  <c r="KR109" i="22"/>
  <c r="EE109" i="22"/>
  <c r="EC109" i="22"/>
  <c r="KR122" i="22"/>
  <c r="EE122" i="22"/>
  <c r="EC122" i="22"/>
  <c r="KR132" i="22"/>
  <c r="EE132" i="22"/>
  <c r="EC132" i="22"/>
  <c r="KR143" i="22"/>
  <c r="EE143" i="22"/>
  <c r="EC143" i="22"/>
  <c r="KR155" i="22"/>
  <c r="EE155" i="22"/>
  <c r="EC155" i="22"/>
  <c r="KR165" i="22"/>
  <c r="EE165" i="22"/>
  <c r="EC165" i="22"/>
  <c r="KR85" i="22"/>
  <c r="EE85" i="22"/>
  <c r="EC85" i="22"/>
  <c r="KR98" i="22"/>
  <c r="EE98" i="22"/>
  <c r="EC98" i="22"/>
  <c r="KR114" i="22"/>
  <c r="EE114" i="22"/>
  <c r="EC114" i="22"/>
  <c r="KR124" i="22"/>
  <c r="EE124" i="22"/>
  <c r="EC124" i="22"/>
  <c r="KR135" i="22"/>
  <c r="EE135" i="22"/>
  <c r="EC135" i="22"/>
  <c r="KR147" i="22"/>
  <c r="EE147" i="22"/>
  <c r="EC147" i="22"/>
  <c r="KR157" i="22"/>
  <c r="EE157" i="22"/>
  <c r="EC157" i="22"/>
  <c r="KR167" i="22"/>
  <c r="EE167" i="22"/>
  <c r="EC167" i="22"/>
  <c r="KR87" i="22"/>
  <c r="EE87" i="22"/>
  <c r="EC87" i="22"/>
  <c r="KR100" i="22"/>
  <c r="EE100" i="22"/>
  <c r="EC100" i="22"/>
  <c r="KR115" i="22"/>
  <c r="EE115" i="22"/>
  <c r="EC115" i="22"/>
  <c r="KR125" i="22"/>
  <c r="EE125" i="22"/>
  <c r="EC125" i="22"/>
  <c r="KR137" i="22"/>
  <c r="EE137" i="22"/>
  <c r="EC137" i="22"/>
  <c r="KR148" i="22"/>
  <c r="EE148" i="22"/>
  <c r="EC148" i="22"/>
  <c r="KR158" i="22"/>
  <c r="EE158" i="22"/>
  <c r="EC158" i="22"/>
  <c r="KR169" i="22"/>
  <c r="EE169" i="22"/>
  <c r="EC169" i="22"/>
  <c r="EE62" i="22"/>
  <c r="EC62" i="22"/>
  <c r="HK12" i="36"/>
  <c r="HH12" i="36"/>
  <c r="HO14" i="36"/>
  <c r="HL14" i="36"/>
  <c r="HH13" i="36"/>
  <c r="HK13" i="36"/>
  <c r="HK11" i="36"/>
  <c r="HH11" i="36"/>
  <c r="HW62" i="36"/>
  <c r="HT62" i="36"/>
  <c r="HS61" i="36"/>
  <c r="HP61" i="36"/>
  <c r="IA60" i="36"/>
  <c r="HX60" i="36"/>
  <c r="HS53" i="36"/>
  <c r="HP53" i="36"/>
  <c r="IA52" i="36"/>
  <c r="HX52" i="36"/>
  <c r="HW45" i="36"/>
  <c r="HT45" i="36"/>
  <c r="HT47" i="36"/>
  <c r="IA43" i="36"/>
  <c r="HX43" i="36"/>
  <c r="IE44" i="36"/>
  <c r="IB44" i="36"/>
  <c r="IF75" i="36"/>
  <c r="II75" i="36"/>
  <c r="JC72" i="36"/>
  <c r="IZ72" i="36"/>
  <c r="HS73" i="36"/>
  <c r="HP73" i="36"/>
  <c r="IA68" i="36"/>
  <c r="HX68" i="36"/>
  <c r="IQ70" i="36"/>
  <c r="IN70" i="36"/>
  <c r="IB74" i="36"/>
  <c r="IE74" i="36"/>
  <c r="HW71" i="36"/>
  <c r="HT71" i="36"/>
  <c r="HL69" i="36"/>
  <c r="HL76" i="36"/>
  <c r="HO69" i="36"/>
  <c r="IA33" i="36"/>
  <c r="HX33" i="36"/>
  <c r="IQ34" i="36"/>
  <c r="IN34" i="36"/>
  <c r="IQ35" i="36"/>
  <c r="IN35" i="36"/>
  <c r="II36" i="36"/>
  <c r="IF36" i="36"/>
  <c r="IF26" i="36"/>
  <c r="II26" i="36"/>
  <c r="HW25" i="36"/>
  <c r="HT25" i="36"/>
  <c r="HW24" i="36"/>
  <c r="HT24" i="36"/>
  <c r="IA22" i="36"/>
  <c r="HX22" i="36"/>
  <c r="IE23" i="36"/>
  <c r="IB23" i="36"/>
  <c r="DX17" i="36"/>
  <c r="EC175" i="22"/>
  <c r="EA182" i="22"/>
  <c r="KS179" i="22"/>
  <c r="KS182" i="22"/>
  <c r="DY182" i="22"/>
  <c r="EQ181" i="22"/>
  <c r="EJ181" i="22"/>
  <c r="EG181" i="22"/>
  <c r="EN174" i="22"/>
  <c r="DT28" i="36"/>
  <c r="KR21" i="36"/>
  <c r="KQ21" i="36"/>
  <c r="EA192" i="22"/>
  <c r="DY192" i="22"/>
  <c r="KS189" i="22"/>
  <c r="KR189" i="22"/>
  <c r="DW207" i="22"/>
  <c r="DU207" i="22"/>
  <c r="HT197" i="22"/>
  <c r="HT198" i="22"/>
  <c r="EG191" i="22"/>
  <c r="EG190" i="22"/>
  <c r="EJ82" i="22"/>
  <c r="EG82" i="22"/>
  <c r="EJ84" i="22"/>
  <c r="EG84" i="22"/>
  <c r="EC68" i="22"/>
  <c r="KY13" i="22"/>
  <c r="KY12" i="22"/>
  <c r="KY11" i="22"/>
  <c r="ER72" i="22"/>
  <c r="ER73" i="22"/>
  <c r="ER75" i="22"/>
  <c r="ER76" i="22"/>
  <c r="ER74" i="22"/>
  <c r="EJ13" i="22"/>
  <c r="EN13" i="22"/>
  <c r="EG13" i="22"/>
  <c r="EJ12" i="22"/>
  <c r="EN12" i="22"/>
  <c r="EG12" i="22"/>
  <c r="EJ11" i="22"/>
  <c r="EN11" i="22"/>
  <c r="EG11" i="22"/>
  <c r="EJ10" i="22"/>
  <c r="EG10" i="22"/>
  <c r="DH89" i="36"/>
  <c r="DH91" i="36"/>
  <c r="DP81" i="36"/>
  <c r="DL87" i="36"/>
  <c r="DD93" i="36"/>
  <c r="EB17" i="36"/>
  <c r="DZ17" i="36"/>
  <c r="KR25" i="36"/>
  <c r="DR38" i="36"/>
  <c r="DR89" i="36"/>
  <c r="KR35" i="36"/>
  <c r="KR38" i="36"/>
  <c r="D21" i="48"/>
  <c r="DT38" i="36"/>
  <c r="DX27" i="36"/>
  <c r="HD63" i="36"/>
  <c r="HP80" i="36"/>
  <c r="HD55" i="36"/>
  <c r="IN16" i="36"/>
  <c r="IF37" i="36"/>
  <c r="IR65" i="36"/>
  <c r="IJ57" i="36"/>
  <c r="IN54" i="36"/>
  <c r="IR49" i="36"/>
  <c r="IN40" i="36"/>
  <c r="IJ46" i="36"/>
  <c r="IJ30" i="36"/>
  <c r="IV19" i="36"/>
  <c r="IR8" i="36"/>
  <c r="IN15" i="36"/>
  <c r="ED87" i="36"/>
  <c r="EH86" i="36"/>
  <c r="EH85" i="36"/>
  <c r="ED47" i="36"/>
  <c r="ED76" i="36"/>
  <c r="ED63" i="36"/>
  <c r="ED55" i="36"/>
  <c r="EI37" i="36"/>
  <c r="EH83" i="36"/>
  <c r="EL84" i="36"/>
  <c r="EI46" i="36"/>
  <c r="EP46" i="36"/>
  <c r="EP37" i="36"/>
  <c r="EP27" i="36"/>
  <c r="EH54" i="36"/>
  <c r="DU209" i="22"/>
  <c r="DQ209" i="22"/>
  <c r="DQ211" i="22"/>
  <c r="EP50" i="35"/>
  <c r="EN50" i="35"/>
  <c r="EP49" i="35"/>
  <c r="EN49" i="35"/>
  <c r="EP48" i="35"/>
  <c r="EN48" i="35"/>
  <c r="EP47" i="35"/>
  <c r="EN47" i="35"/>
  <c r="EN51" i="35"/>
  <c r="EL51" i="35"/>
  <c r="EP32" i="35"/>
  <c r="EN32" i="35"/>
  <c r="EP31" i="35"/>
  <c r="EN31" i="35"/>
  <c r="EP30" i="35"/>
  <c r="EN30" i="35"/>
  <c r="EP29" i="35"/>
  <c r="EN29" i="35"/>
  <c r="EN33" i="35"/>
  <c r="EL33" i="35"/>
  <c r="EP23" i="35"/>
  <c r="EN23" i="35"/>
  <c r="EP22" i="35"/>
  <c r="EN22" i="35"/>
  <c r="EP21" i="35"/>
  <c r="EN21" i="35"/>
  <c r="EP20" i="35"/>
  <c r="EN20" i="35"/>
  <c r="EN24" i="35"/>
  <c r="EL24" i="35"/>
  <c r="ET14" i="35"/>
  <c r="ER14" i="35"/>
  <c r="ET13" i="35"/>
  <c r="ER13" i="35"/>
  <c r="ET12" i="35"/>
  <c r="ER12" i="35"/>
  <c r="ET11" i="35"/>
  <c r="ER11" i="35"/>
  <c r="EP15" i="35"/>
  <c r="ET10" i="35"/>
  <c r="ER10" i="35"/>
  <c r="ER15" i="35"/>
  <c r="EJ54" i="35"/>
  <c r="EJ56" i="35"/>
  <c r="EP38" i="35"/>
  <c r="EN38" i="35"/>
  <c r="EL42" i="35"/>
  <c r="EL54" i="35"/>
  <c r="EF54" i="35"/>
  <c r="EF56" i="35"/>
  <c r="EP39" i="35"/>
  <c r="EN39" i="35"/>
  <c r="EP40" i="35"/>
  <c r="EN40" i="35"/>
  <c r="EP41" i="35"/>
  <c r="EN41" i="35"/>
  <c r="FF19" i="35"/>
  <c r="EZ19" i="35"/>
  <c r="FB19" i="35"/>
  <c r="FF28" i="35"/>
  <c r="EZ28" i="35"/>
  <c r="FB28" i="35"/>
  <c r="FF37" i="35"/>
  <c r="EZ37" i="35"/>
  <c r="FB37" i="35"/>
  <c r="FF46" i="35"/>
  <c r="EZ46" i="35"/>
  <c r="FB46" i="35"/>
  <c r="EC78" i="22"/>
  <c r="EC189" i="22"/>
  <c r="EC180" i="22"/>
  <c r="EE180" i="22"/>
  <c r="EC179" i="22"/>
  <c r="EE179" i="22"/>
  <c r="BA100" i="26"/>
  <c r="BB88" i="26"/>
  <c r="ES186" i="22"/>
  <c r="EK187" i="22"/>
  <c r="EK188" i="22"/>
  <c r="HT1" i="46"/>
  <c r="HO180" i="46"/>
  <c r="HQ180" i="46"/>
  <c r="HO187" i="46"/>
  <c r="HO201" i="46"/>
  <c r="HO179" i="46"/>
  <c r="HM179" i="46"/>
  <c r="HM182" i="46"/>
  <c r="HK182" i="46"/>
  <c r="HK107" i="46"/>
  <c r="HI107" i="46"/>
  <c r="HK104" i="46"/>
  <c r="HI104" i="46"/>
  <c r="HK126" i="46"/>
  <c r="HI126" i="46"/>
  <c r="HK123" i="46"/>
  <c r="HI123" i="46"/>
  <c r="HK37" i="46"/>
  <c r="HI37" i="46"/>
  <c r="HK51" i="46"/>
  <c r="HI51" i="46"/>
  <c r="HK158" i="46"/>
  <c r="HI158" i="46"/>
  <c r="HK165" i="46"/>
  <c r="HI165" i="46"/>
  <c r="HK144" i="46"/>
  <c r="HI144" i="46"/>
  <c r="HK120" i="46"/>
  <c r="HI120" i="46"/>
  <c r="HK90" i="46"/>
  <c r="HI90" i="46"/>
  <c r="HK46" i="46"/>
  <c r="HI46" i="46"/>
  <c r="HG78" i="46"/>
  <c r="HK72" i="46"/>
  <c r="HI72" i="46"/>
  <c r="HK23" i="46"/>
  <c r="HI23" i="46"/>
  <c r="HK167" i="46"/>
  <c r="HI167" i="46"/>
  <c r="HK125" i="46"/>
  <c r="HI125" i="46"/>
  <c r="HK22" i="46"/>
  <c r="HI22" i="46"/>
  <c r="HK99" i="46"/>
  <c r="HI99" i="46"/>
  <c r="HO89" i="46"/>
  <c r="HM89" i="46"/>
  <c r="HK108" i="46"/>
  <c r="HI108" i="46"/>
  <c r="HE205" i="46"/>
  <c r="HK202" i="46"/>
  <c r="HI202" i="46"/>
  <c r="HK19" i="46"/>
  <c r="HI19" i="46"/>
  <c r="HK174" i="46"/>
  <c r="HI174" i="46"/>
  <c r="HE68" i="46"/>
  <c r="HK147" i="46"/>
  <c r="HI147" i="46"/>
  <c r="HK173" i="46"/>
  <c r="HI173" i="46"/>
  <c r="HK146" i="46"/>
  <c r="HI146" i="46"/>
  <c r="HK115" i="46"/>
  <c r="HI115" i="46"/>
  <c r="HK170" i="46"/>
  <c r="HI170" i="46"/>
  <c r="HK65" i="46"/>
  <c r="HI65" i="46"/>
  <c r="HK113" i="46"/>
  <c r="HI113" i="46"/>
  <c r="HK197" i="46"/>
  <c r="HI197" i="46"/>
  <c r="HK154" i="46"/>
  <c r="HI154" i="46"/>
  <c r="HK191" i="46"/>
  <c r="HI191" i="46"/>
  <c r="HK168" i="46"/>
  <c r="HI168" i="46"/>
  <c r="HK44" i="46"/>
  <c r="HI44" i="46"/>
  <c r="HO132" i="46"/>
  <c r="HM132" i="46"/>
  <c r="HK49" i="46"/>
  <c r="HI49" i="46"/>
  <c r="HK131" i="46"/>
  <c r="HI131" i="46"/>
  <c r="HK48" i="46"/>
  <c r="HI48" i="46"/>
  <c r="HK138" i="46"/>
  <c r="HI138" i="46"/>
  <c r="HK152" i="46"/>
  <c r="HI152" i="46"/>
  <c r="HK130" i="46"/>
  <c r="HI130" i="46"/>
  <c r="HK57" i="46"/>
  <c r="HI57" i="46"/>
  <c r="HK172" i="46"/>
  <c r="HI172" i="46"/>
  <c r="HO83" i="46"/>
  <c r="HM83" i="46"/>
  <c r="HK50" i="46"/>
  <c r="HI50" i="46"/>
  <c r="HK143" i="46"/>
  <c r="HI143" i="46"/>
  <c r="HK47" i="46"/>
  <c r="HI47" i="46"/>
  <c r="HK62" i="46"/>
  <c r="HI62" i="46"/>
  <c r="HK188" i="46"/>
  <c r="HI188" i="46"/>
  <c r="HK64" i="46"/>
  <c r="HI64" i="46"/>
  <c r="HK41" i="46"/>
  <c r="HI41" i="46"/>
  <c r="HK162" i="46"/>
  <c r="HI162" i="46"/>
  <c r="HK189" i="46"/>
  <c r="HI189" i="46"/>
  <c r="HE192" i="46"/>
  <c r="HK61" i="46"/>
  <c r="HI61" i="46"/>
  <c r="HK119" i="46"/>
  <c r="HI119" i="46"/>
  <c r="HK204" i="46"/>
  <c r="HI204" i="46"/>
  <c r="HK32" i="46"/>
  <c r="HI32" i="46"/>
  <c r="HK145" i="46"/>
  <c r="HI145" i="46"/>
  <c r="HK33" i="46"/>
  <c r="HI33" i="46"/>
  <c r="HK88" i="46"/>
  <c r="HI88" i="46"/>
  <c r="HK190" i="46"/>
  <c r="HI190" i="46"/>
  <c r="HK74" i="46"/>
  <c r="HI74" i="46"/>
  <c r="HO109" i="46"/>
  <c r="HM109" i="46"/>
  <c r="HK160" i="46"/>
  <c r="HI160" i="46"/>
  <c r="HK111" i="46"/>
  <c r="HI111" i="46"/>
  <c r="HK141" i="46"/>
  <c r="HI141" i="46"/>
  <c r="HK54" i="46"/>
  <c r="HI54" i="46"/>
  <c r="HK42" i="46"/>
  <c r="HI42" i="46"/>
  <c r="HK106" i="46"/>
  <c r="HI106" i="46"/>
  <c r="HK164" i="46"/>
  <c r="HI164" i="46"/>
  <c r="HK133" i="46"/>
  <c r="HI133" i="46"/>
  <c r="HK24" i="46"/>
  <c r="HI24" i="46"/>
  <c r="HK43" i="46"/>
  <c r="HI43" i="46"/>
  <c r="HK45" i="46"/>
  <c r="HI45" i="46"/>
  <c r="HK137" i="46"/>
  <c r="HI137" i="46"/>
  <c r="HG205" i="46"/>
  <c r="HK196" i="46"/>
  <c r="HI196" i="46"/>
  <c r="HK124" i="46"/>
  <c r="HI124" i="46"/>
  <c r="HK73" i="46"/>
  <c r="HI73" i="46"/>
  <c r="HK150" i="46"/>
  <c r="HI150" i="46"/>
  <c r="HG68" i="46"/>
  <c r="HK10" i="46"/>
  <c r="HI10" i="46"/>
  <c r="HK86" i="46"/>
  <c r="HI86" i="46"/>
  <c r="HW181" i="46"/>
  <c r="HU181" i="46"/>
  <c r="HK13" i="46"/>
  <c r="HI13" i="46"/>
  <c r="HK199" i="46"/>
  <c r="HI199" i="46"/>
  <c r="HK87" i="46"/>
  <c r="HI87" i="46"/>
  <c r="HK128" i="46"/>
  <c r="HI128" i="46"/>
  <c r="HK25" i="46"/>
  <c r="HI25" i="46"/>
  <c r="HK60" i="46"/>
  <c r="HI60" i="46"/>
  <c r="HK96" i="46"/>
  <c r="HI96" i="46"/>
  <c r="HK11" i="46"/>
  <c r="HI11" i="46"/>
  <c r="HK17" i="46"/>
  <c r="HI17" i="46"/>
  <c r="HI187" i="46"/>
  <c r="HK38" i="46"/>
  <c r="HI38" i="46"/>
  <c r="HK114" i="46"/>
  <c r="HI114" i="46"/>
  <c r="HK16" i="46"/>
  <c r="HI16" i="46"/>
  <c r="HK93" i="46"/>
  <c r="HI93" i="46"/>
  <c r="HK129" i="46"/>
  <c r="HI129" i="46"/>
  <c r="HK148" i="46"/>
  <c r="HI148" i="46"/>
  <c r="HK98" i="46"/>
  <c r="HI98" i="46"/>
  <c r="HK21" i="46"/>
  <c r="HI21" i="46"/>
  <c r="HK91" i="46"/>
  <c r="HI91" i="46"/>
  <c r="HK110" i="46"/>
  <c r="HI110" i="46"/>
  <c r="HE175" i="46"/>
  <c r="HK94" i="46"/>
  <c r="HI94" i="46"/>
  <c r="HK28" i="46"/>
  <c r="HI28" i="46"/>
  <c r="HK198" i="46"/>
  <c r="HI198" i="46"/>
  <c r="HI201" i="46"/>
  <c r="HK103" i="46"/>
  <c r="HI103" i="46"/>
  <c r="HK14" i="46"/>
  <c r="HI14" i="46"/>
  <c r="HK151" i="46"/>
  <c r="HI151" i="46"/>
  <c r="HG192" i="46"/>
  <c r="HK186" i="46"/>
  <c r="HI186" i="46"/>
  <c r="HI192" i="46"/>
  <c r="HK63" i="46"/>
  <c r="HI63" i="46"/>
  <c r="HK39" i="46"/>
  <c r="HI39" i="46"/>
  <c r="HK20" i="46"/>
  <c r="HI20" i="46"/>
  <c r="HK122" i="46"/>
  <c r="HI122" i="46"/>
  <c r="HK40" i="46"/>
  <c r="HI40" i="46"/>
  <c r="HK31" i="46"/>
  <c r="HI31" i="46"/>
  <c r="HK26" i="46"/>
  <c r="HI26" i="46"/>
  <c r="HK92" i="46"/>
  <c r="HI92" i="46"/>
  <c r="HK112" i="46"/>
  <c r="HI112" i="46"/>
  <c r="HK121" i="46"/>
  <c r="HI121" i="46"/>
  <c r="HK56" i="46"/>
  <c r="HI56" i="46"/>
  <c r="HK135" i="46"/>
  <c r="HI135" i="46"/>
  <c r="HK52" i="46"/>
  <c r="HI52" i="46"/>
  <c r="HK18" i="46"/>
  <c r="HI18" i="46"/>
  <c r="HK149" i="46"/>
  <c r="HI149" i="46"/>
  <c r="HE78" i="46"/>
  <c r="HK27" i="46"/>
  <c r="HI27" i="46"/>
  <c r="HK157" i="46"/>
  <c r="HI157" i="46"/>
  <c r="HK97" i="46"/>
  <c r="HI97" i="46"/>
  <c r="GW211" i="46"/>
  <c r="HK76" i="46"/>
  <c r="HI76" i="46"/>
  <c r="HK116" i="46"/>
  <c r="HI116" i="46"/>
  <c r="HK84" i="46"/>
  <c r="HI84" i="46"/>
  <c r="HK169" i="46"/>
  <c r="HI169" i="46"/>
  <c r="HK161" i="46"/>
  <c r="HI161" i="46"/>
  <c r="HK36" i="46"/>
  <c r="HI36" i="46"/>
  <c r="HC207" i="46"/>
  <c r="HK142" i="46"/>
  <c r="HI142" i="46"/>
  <c r="HK156" i="46"/>
  <c r="HI156" i="46"/>
  <c r="HK101" i="46"/>
  <c r="HI101" i="46"/>
  <c r="HK140" i="46"/>
  <c r="HI140" i="46"/>
  <c r="HK118" i="46"/>
  <c r="HI118" i="46"/>
  <c r="HK100" i="46"/>
  <c r="HI100" i="46"/>
  <c r="HK153" i="46"/>
  <c r="HI153" i="46"/>
  <c r="HK203" i="46"/>
  <c r="HI203" i="46"/>
  <c r="HK15" i="46"/>
  <c r="HI15" i="46"/>
  <c r="HK12" i="46"/>
  <c r="HI12" i="46"/>
  <c r="HK139" i="46"/>
  <c r="HI139" i="46"/>
  <c r="HK200" i="46"/>
  <c r="HI200" i="46"/>
  <c r="HK95" i="46"/>
  <c r="HI95" i="46"/>
  <c r="HK134" i="46"/>
  <c r="HI134" i="46"/>
  <c r="HK102" i="46"/>
  <c r="HI102" i="46"/>
  <c r="HK163" i="46"/>
  <c r="HI163" i="46"/>
  <c r="HA207" i="46"/>
  <c r="HA209" i="46"/>
  <c r="HK117" i="46"/>
  <c r="HI117" i="46"/>
  <c r="HK53" i="46"/>
  <c r="HI53" i="46"/>
  <c r="HK159" i="46"/>
  <c r="HI159" i="46"/>
  <c r="HG175" i="46"/>
  <c r="HK82" i="46"/>
  <c r="HI82" i="46"/>
  <c r="HK155" i="46"/>
  <c r="HI155" i="46"/>
  <c r="HK127" i="46"/>
  <c r="HI127" i="46"/>
  <c r="HK75" i="46"/>
  <c r="HI75" i="46"/>
  <c r="HO85" i="46"/>
  <c r="HM85" i="46"/>
  <c r="HK136" i="46"/>
  <c r="HI136" i="46"/>
  <c r="HK166" i="46"/>
  <c r="HI166" i="46"/>
  <c r="HK171" i="46"/>
  <c r="HI171" i="46"/>
  <c r="HK55" i="46"/>
  <c r="HI55" i="46"/>
  <c r="HO105" i="46"/>
  <c r="HM105" i="46"/>
  <c r="EI62" i="22"/>
  <c r="EG62" i="22"/>
  <c r="EI169" i="22"/>
  <c r="EG169" i="22"/>
  <c r="EI158" i="22"/>
  <c r="EG158" i="22"/>
  <c r="EI148" i="22"/>
  <c r="EG148" i="22"/>
  <c r="EI137" i="22"/>
  <c r="EG137" i="22"/>
  <c r="EI125" i="22"/>
  <c r="EG125" i="22"/>
  <c r="EI115" i="22"/>
  <c r="EG115" i="22"/>
  <c r="EI100" i="22"/>
  <c r="EG100" i="22"/>
  <c r="EI87" i="22"/>
  <c r="EG87" i="22"/>
  <c r="EI167" i="22"/>
  <c r="EG167" i="22"/>
  <c r="EI157" i="22"/>
  <c r="EG157" i="22"/>
  <c r="EI147" i="22"/>
  <c r="EG147" i="22"/>
  <c r="EI135" i="22"/>
  <c r="EG135" i="22"/>
  <c r="EI124" i="22"/>
  <c r="EG124" i="22"/>
  <c r="EI114" i="22"/>
  <c r="EG114" i="22"/>
  <c r="EI98" i="22"/>
  <c r="EG98" i="22"/>
  <c r="EI85" i="22"/>
  <c r="EG85" i="22"/>
  <c r="EI165" i="22"/>
  <c r="EG165" i="22"/>
  <c r="EI155" i="22"/>
  <c r="EG155" i="22"/>
  <c r="EI143" i="22"/>
  <c r="EG143" i="22"/>
  <c r="EI132" i="22"/>
  <c r="EG132" i="22"/>
  <c r="EI122" i="22"/>
  <c r="EG122" i="22"/>
  <c r="EI109" i="22"/>
  <c r="EG109" i="22"/>
  <c r="EI96" i="22"/>
  <c r="EG96" i="22"/>
  <c r="EI164" i="22"/>
  <c r="EG164" i="22"/>
  <c r="EI153" i="22"/>
  <c r="EG153" i="22"/>
  <c r="EI142" i="22"/>
  <c r="EG142" i="22"/>
  <c r="EI131" i="22"/>
  <c r="EG131" i="22"/>
  <c r="EI120" i="22"/>
  <c r="EG120" i="22"/>
  <c r="EI105" i="22"/>
  <c r="EG105" i="22"/>
  <c r="EI95" i="22"/>
  <c r="EG95" i="22"/>
  <c r="EI170" i="22"/>
  <c r="EG170" i="22"/>
  <c r="EI162" i="22"/>
  <c r="EG162" i="22"/>
  <c r="EI154" i="22"/>
  <c r="EG154" i="22"/>
  <c r="EI146" i="22"/>
  <c r="EG146" i="22"/>
  <c r="EI138" i="22"/>
  <c r="EG138" i="22"/>
  <c r="EI129" i="22"/>
  <c r="EG129" i="22"/>
  <c r="EI121" i="22"/>
  <c r="EG121" i="22"/>
  <c r="EI113" i="22"/>
  <c r="EG113" i="22"/>
  <c r="EI101" i="22"/>
  <c r="EG101" i="22"/>
  <c r="EI93" i="22"/>
  <c r="EG93" i="22"/>
  <c r="EI75" i="22"/>
  <c r="EG75" i="22"/>
  <c r="EI168" i="22"/>
  <c r="EG168" i="22"/>
  <c r="EI160" i="22"/>
  <c r="EG160" i="22"/>
  <c r="EI152" i="22"/>
  <c r="EG152" i="22"/>
  <c r="EI144" i="22"/>
  <c r="EG144" i="22"/>
  <c r="EI136" i="22"/>
  <c r="EG136" i="22"/>
  <c r="EI127" i="22"/>
  <c r="EG127" i="22"/>
  <c r="EI119" i="22"/>
  <c r="EG119" i="22"/>
  <c r="EI111" i="22"/>
  <c r="EG111" i="22"/>
  <c r="EI99" i="22"/>
  <c r="EG99" i="22"/>
  <c r="EI91" i="22"/>
  <c r="EG91" i="22"/>
  <c r="EI10" i="22"/>
  <c r="EE68" i="22"/>
  <c r="EI82" i="22"/>
  <c r="EE175" i="22"/>
  <c r="EI60" i="22"/>
  <c r="EG60" i="22"/>
  <c r="EI72" i="22"/>
  <c r="EE78" i="22"/>
  <c r="EG72" i="22"/>
  <c r="EI65" i="22"/>
  <c r="EG65" i="22"/>
  <c r="EI52" i="22"/>
  <c r="EG52" i="22"/>
  <c r="EI51" i="22"/>
  <c r="EG51" i="22"/>
  <c r="EI50" i="22"/>
  <c r="EG50" i="22"/>
  <c r="EI49" i="22"/>
  <c r="EG49" i="22"/>
  <c r="EI48" i="22"/>
  <c r="EG48" i="22"/>
  <c r="EI47" i="22"/>
  <c r="EG47" i="22"/>
  <c r="EI46" i="22"/>
  <c r="EG46" i="22"/>
  <c r="EI45" i="22"/>
  <c r="EG45" i="22"/>
  <c r="EI44" i="22"/>
  <c r="EG44" i="22"/>
  <c r="EI43" i="22"/>
  <c r="EG43" i="22"/>
  <c r="EI42" i="22"/>
  <c r="EG42" i="22"/>
  <c r="EI41" i="22"/>
  <c r="EG41" i="22"/>
  <c r="EI40" i="22"/>
  <c r="EG40" i="22"/>
  <c r="EI39" i="22"/>
  <c r="EG39" i="22"/>
  <c r="EI38" i="22"/>
  <c r="EG38" i="22"/>
  <c r="EI37" i="22"/>
  <c r="EG37" i="22"/>
  <c r="EI36" i="22"/>
  <c r="EG36" i="22"/>
  <c r="EI33" i="22"/>
  <c r="EG33" i="22"/>
  <c r="EI32" i="22"/>
  <c r="EG32" i="22"/>
  <c r="EI31" i="22"/>
  <c r="EG31" i="22"/>
  <c r="EI28" i="22"/>
  <c r="EG28" i="22"/>
  <c r="EI27" i="22"/>
  <c r="EG27" i="22"/>
  <c r="EI26" i="22"/>
  <c r="EG26" i="22"/>
  <c r="EI25" i="22"/>
  <c r="EG25" i="22"/>
  <c r="EI24" i="22"/>
  <c r="EG24" i="22"/>
  <c r="EI23" i="22"/>
  <c r="EG23" i="22"/>
  <c r="EI22" i="22"/>
  <c r="EG22" i="22"/>
  <c r="EI21" i="22"/>
  <c r="EG21" i="22"/>
  <c r="EI20" i="22"/>
  <c r="EG20" i="22"/>
  <c r="EI19" i="22"/>
  <c r="EG19" i="22"/>
  <c r="EI18" i="22"/>
  <c r="EG18" i="22"/>
  <c r="EI17" i="22"/>
  <c r="EG17" i="22"/>
  <c r="EI16" i="22"/>
  <c r="EG16" i="22"/>
  <c r="EI15" i="22"/>
  <c r="EG15" i="22"/>
  <c r="EI14" i="22"/>
  <c r="EG14" i="22"/>
  <c r="EI174" i="22"/>
  <c r="EG174" i="22"/>
  <c r="EI173" i="22"/>
  <c r="EG173" i="22"/>
  <c r="EI133" i="22"/>
  <c r="EG133" i="22"/>
  <c r="EI110" i="22"/>
  <c r="EG110" i="22"/>
  <c r="EI108" i="22"/>
  <c r="EG108" i="22"/>
  <c r="EI107" i="22"/>
  <c r="EG107" i="22"/>
  <c r="EI106" i="22"/>
  <c r="EG106" i="22"/>
  <c r="EI90" i="22"/>
  <c r="EG90" i="22"/>
  <c r="EI88" i="22"/>
  <c r="EG88" i="22"/>
  <c r="EI86" i="22"/>
  <c r="EG86" i="22"/>
  <c r="EI73" i="22"/>
  <c r="EG73" i="22"/>
  <c r="EI74" i="22"/>
  <c r="EG74" i="22"/>
  <c r="EI64" i="22"/>
  <c r="EG64" i="22"/>
  <c r="EI63" i="22"/>
  <c r="EG63" i="22"/>
  <c r="EI61" i="22"/>
  <c r="EG61" i="22"/>
  <c r="EI53" i="22"/>
  <c r="EG53" i="22"/>
  <c r="EI54" i="22"/>
  <c r="EG54" i="22"/>
  <c r="EI55" i="22"/>
  <c r="EG55" i="22"/>
  <c r="EI56" i="22"/>
  <c r="EG56" i="22"/>
  <c r="EI57" i="22"/>
  <c r="EG57" i="22"/>
  <c r="EI83" i="22"/>
  <c r="EG83" i="22"/>
  <c r="EI89" i="22"/>
  <c r="EG89" i="22"/>
  <c r="EI92" i="22"/>
  <c r="EG92" i="22"/>
  <c r="EI94" i="22"/>
  <c r="EG94" i="22"/>
  <c r="EI97" i="22"/>
  <c r="EG97" i="22"/>
  <c r="EI102" i="22"/>
  <c r="EG102" i="22"/>
  <c r="EI103" i="22"/>
  <c r="EG103" i="22"/>
  <c r="EI104" i="22"/>
  <c r="EG104" i="22"/>
  <c r="EI112" i="22"/>
  <c r="EG112" i="22"/>
  <c r="EI116" i="22"/>
  <c r="EG116" i="22"/>
  <c r="EI117" i="22"/>
  <c r="EG117" i="22"/>
  <c r="EI118" i="22"/>
  <c r="EG118" i="22"/>
  <c r="EI123" i="22"/>
  <c r="EG123" i="22"/>
  <c r="EI126" i="22"/>
  <c r="EG126" i="22"/>
  <c r="EI128" i="22"/>
  <c r="EG128" i="22"/>
  <c r="EI130" i="22"/>
  <c r="EG130" i="22"/>
  <c r="EI134" i="22"/>
  <c r="EG134" i="22"/>
  <c r="EI139" i="22"/>
  <c r="EG139" i="22"/>
  <c r="EI140" i="22"/>
  <c r="EG140" i="22"/>
  <c r="EI141" i="22"/>
  <c r="EG141" i="22"/>
  <c r="EI145" i="22"/>
  <c r="EG145" i="22"/>
  <c r="EI149" i="22"/>
  <c r="EG149" i="22"/>
  <c r="EI150" i="22"/>
  <c r="EG150" i="22"/>
  <c r="EI151" i="22"/>
  <c r="EG151" i="22"/>
  <c r="EI156" i="22"/>
  <c r="EG156" i="22"/>
  <c r="EI159" i="22"/>
  <c r="EG159" i="22"/>
  <c r="EI161" i="22"/>
  <c r="EG161" i="22"/>
  <c r="EI163" i="22"/>
  <c r="EG163" i="22"/>
  <c r="EI166" i="22"/>
  <c r="EG166" i="22"/>
  <c r="EI171" i="22"/>
  <c r="EG171" i="22"/>
  <c r="EI172" i="22"/>
  <c r="EG172" i="22"/>
  <c r="EI76" i="22"/>
  <c r="EG76" i="22"/>
  <c r="EG199" i="22"/>
  <c r="EI199" i="22"/>
  <c r="EG200" i="22"/>
  <c r="EI200" i="22"/>
  <c r="EG201" i="22"/>
  <c r="EI201" i="22"/>
  <c r="EG202" i="22"/>
  <c r="EI202" i="22"/>
  <c r="EG203" i="22"/>
  <c r="EI203" i="22"/>
  <c r="EG204" i="22"/>
  <c r="EI204" i="22"/>
  <c r="EI197" i="22"/>
  <c r="EG197" i="22"/>
  <c r="EI198" i="22"/>
  <c r="EG198" i="22"/>
  <c r="EG196" i="22"/>
  <c r="EG205" i="22"/>
  <c r="EE205" i="22"/>
  <c r="EI196" i="22"/>
  <c r="EC205" i="22"/>
  <c r="HO12" i="36"/>
  <c r="HL12" i="36"/>
  <c r="EC182" i="22"/>
  <c r="HS14" i="36"/>
  <c r="HP14" i="36"/>
  <c r="HO13" i="36"/>
  <c r="HL13" i="36"/>
  <c r="HO11" i="36"/>
  <c r="HL11" i="36"/>
  <c r="DY207" i="22"/>
  <c r="DY212" i="22"/>
  <c r="EE182" i="22"/>
  <c r="IE60" i="36"/>
  <c r="IB60" i="36"/>
  <c r="HW61" i="36"/>
  <c r="HT61" i="36"/>
  <c r="IA62" i="36"/>
  <c r="HX62" i="36"/>
  <c r="IE52" i="36"/>
  <c r="IB52" i="36"/>
  <c r="HW53" i="36"/>
  <c r="HT53" i="36"/>
  <c r="IF44" i="36"/>
  <c r="II44" i="36"/>
  <c r="IB43" i="36"/>
  <c r="IE43" i="36"/>
  <c r="IA45" i="36"/>
  <c r="HX45" i="36"/>
  <c r="HX47" i="36"/>
  <c r="HW73" i="36"/>
  <c r="HT73" i="36"/>
  <c r="IA71" i="36"/>
  <c r="HX71" i="36"/>
  <c r="JG72" i="36"/>
  <c r="JD72" i="36"/>
  <c r="IU70" i="36"/>
  <c r="IR70" i="36"/>
  <c r="IJ75" i="36"/>
  <c r="IM75" i="36"/>
  <c r="IB68" i="36"/>
  <c r="IE68" i="36"/>
  <c r="II74" i="36"/>
  <c r="IF74" i="36"/>
  <c r="HS69" i="36"/>
  <c r="HP69" i="36"/>
  <c r="HP76" i="36"/>
  <c r="IU35" i="36"/>
  <c r="IR35" i="36"/>
  <c r="IU34" i="36"/>
  <c r="IR34" i="36"/>
  <c r="IM36" i="36"/>
  <c r="IJ36" i="36"/>
  <c r="IB33" i="36"/>
  <c r="IE33" i="36"/>
  <c r="IM26" i="36"/>
  <c r="IJ26" i="36"/>
  <c r="IF23" i="36"/>
  <c r="II23" i="36"/>
  <c r="IB22" i="36"/>
  <c r="IE22" i="36"/>
  <c r="IA24" i="36"/>
  <c r="HX24" i="36"/>
  <c r="IA25" i="36"/>
  <c r="HX25" i="36"/>
  <c r="EN181" i="22"/>
  <c r="EK181" i="22"/>
  <c r="EU181" i="22"/>
  <c r="ER174" i="22"/>
  <c r="EG175" i="22"/>
  <c r="EE192" i="22"/>
  <c r="EC192" i="22"/>
  <c r="EA207" i="22"/>
  <c r="HX198" i="22"/>
  <c r="HX197" i="22"/>
  <c r="EK190" i="22"/>
  <c r="EK191" i="22"/>
  <c r="EN84" i="22"/>
  <c r="EK84" i="22"/>
  <c r="EN82" i="22"/>
  <c r="EK82" i="22"/>
  <c r="EG68" i="22"/>
  <c r="ER11" i="22"/>
  <c r="EO11" i="22"/>
  <c r="ER12" i="22"/>
  <c r="EO12" i="22"/>
  <c r="ER13" i="22"/>
  <c r="EO13" i="22"/>
  <c r="EV74" i="22"/>
  <c r="EV76" i="22"/>
  <c r="EV75" i="22"/>
  <c r="EV73" i="22"/>
  <c r="EV72" i="22"/>
  <c r="EN10" i="22"/>
  <c r="EK10" i="22"/>
  <c r="EK11" i="22"/>
  <c r="EK12" i="22"/>
  <c r="EK13" i="22"/>
  <c r="DL89" i="36"/>
  <c r="DL91" i="36"/>
  <c r="DT81" i="36"/>
  <c r="DP87" i="36"/>
  <c r="DH93" i="36"/>
  <c r="EF17" i="36"/>
  <c r="ED17" i="36"/>
  <c r="DV38" i="36"/>
  <c r="KR24" i="36"/>
  <c r="DV28" i="36"/>
  <c r="DX38" i="36"/>
  <c r="EB27" i="36"/>
  <c r="HT80" i="36"/>
  <c r="HH63" i="36"/>
  <c r="HH55" i="36"/>
  <c r="IR16" i="36"/>
  <c r="KZ26" i="36"/>
  <c r="IN46" i="36"/>
  <c r="IV65" i="36"/>
  <c r="IN57" i="36"/>
  <c r="IR54" i="36"/>
  <c r="IV49" i="36"/>
  <c r="IR40" i="36"/>
  <c r="IN30" i="36"/>
  <c r="IJ37" i="36"/>
  <c r="IZ19" i="36"/>
  <c r="IV8" i="36"/>
  <c r="IR15" i="36"/>
  <c r="EH87" i="36"/>
  <c r="EL85" i="36"/>
  <c r="EL86" i="36"/>
  <c r="EH47" i="36"/>
  <c r="EH76" i="36"/>
  <c r="EH63" i="36"/>
  <c r="EH55" i="36"/>
  <c r="EM37" i="36"/>
  <c r="EL83" i="36"/>
  <c r="EP84" i="36"/>
  <c r="EM46" i="36"/>
  <c r="ET46" i="36"/>
  <c r="ET37" i="36"/>
  <c r="ET27" i="36"/>
  <c r="EL54" i="36"/>
  <c r="DU211" i="22"/>
  <c r="DY209" i="22"/>
  <c r="ET50" i="35"/>
  <c r="ER50" i="35"/>
  <c r="ET49" i="35"/>
  <c r="ER49" i="35"/>
  <c r="ET48" i="35"/>
  <c r="ER48" i="35"/>
  <c r="EP51" i="35"/>
  <c r="ET47" i="35"/>
  <c r="ER47" i="35"/>
  <c r="ER51" i="35"/>
  <c r="ET32" i="35"/>
  <c r="ER32" i="35"/>
  <c r="ET31" i="35"/>
  <c r="ER31" i="35"/>
  <c r="ET30" i="35"/>
  <c r="ER30" i="35"/>
  <c r="EP33" i="35"/>
  <c r="ET29" i="35"/>
  <c r="ER29" i="35"/>
  <c r="ER33" i="35"/>
  <c r="ET23" i="35"/>
  <c r="ER23" i="35"/>
  <c r="ET22" i="35"/>
  <c r="ER22" i="35"/>
  <c r="ET21" i="35"/>
  <c r="ER21" i="35"/>
  <c r="EP24" i="35"/>
  <c r="ET20" i="35"/>
  <c r="ER20" i="35"/>
  <c r="ER24" i="35"/>
  <c r="EX14" i="35"/>
  <c r="EV14" i="35"/>
  <c r="EX13" i="35"/>
  <c r="EV13" i="35"/>
  <c r="EX12" i="35"/>
  <c r="EV12" i="35"/>
  <c r="EX11" i="35"/>
  <c r="EV11" i="35"/>
  <c r="ET15" i="35"/>
  <c r="EX10" i="35"/>
  <c r="EV10" i="35"/>
  <c r="EV15" i="35"/>
  <c r="ET41" i="35"/>
  <c r="ER41" i="35"/>
  <c r="ET40" i="35"/>
  <c r="ER40" i="35"/>
  <c r="ET39" i="35"/>
  <c r="ER39" i="35"/>
  <c r="EF58" i="35"/>
  <c r="EN42" i="35"/>
  <c r="EP42" i="35"/>
  <c r="EP54" i="35"/>
  <c r="ET38" i="35"/>
  <c r="ER38" i="35"/>
  <c r="ER42" i="35"/>
  <c r="EJ58" i="35"/>
  <c r="FD46" i="35"/>
  <c r="FJ46" i="35"/>
  <c r="FH46" i="35"/>
  <c r="FD37" i="35"/>
  <c r="FJ37" i="35"/>
  <c r="FH37" i="35"/>
  <c r="FD28" i="35"/>
  <c r="FJ28" i="35"/>
  <c r="FH28" i="35"/>
  <c r="FD19" i="35"/>
  <c r="FJ19" i="35"/>
  <c r="FH19" i="35"/>
  <c r="EG179" i="22"/>
  <c r="EI179" i="22"/>
  <c r="EG180" i="22"/>
  <c r="EI180" i="22"/>
  <c r="EG189" i="22"/>
  <c r="EW186" i="22"/>
  <c r="EO188" i="22"/>
  <c r="EO187" i="22"/>
  <c r="I24" i="2"/>
  <c r="E23" i="2"/>
  <c r="L23" i="2"/>
  <c r="HS179" i="46"/>
  <c r="HQ179" i="46"/>
  <c r="HQ182" i="46"/>
  <c r="HO182" i="46"/>
  <c r="HX1" i="46"/>
  <c r="HS180" i="46"/>
  <c r="HU180" i="46"/>
  <c r="HS187" i="46"/>
  <c r="HS201" i="46"/>
  <c r="HA211" i="46"/>
  <c r="HO171" i="46"/>
  <c r="HM171" i="46"/>
  <c r="HS85" i="46"/>
  <c r="HQ85" i="46"/>
  <c r="HO155" i="46"/>
  <c r="HM155" i="46"/>
  <c r="HO117" i="46"/>
  <c r="HM117" i="46"/>
  <c r="HO102" i="46"/>
  <c r="HM102" i="46"/>
  <c r="HO200" i="46"/>
  <c r="HM200" i="46"/>
  <c r="HO15" i="46"/>
  <c r="HM15" i="46"/>
  <c r="HO100" i="46"/>
  <c r="HM100" i="46"/>
  <c r="HO118" i="46"/>
  <c r="HM118" i="46"/>
  <c r="HO156" i="46"/>
  <c r="HM156" i="46"/>
  <c r="HO161" i="46"/>
  <c r="HM161" i="46"/>
  <c r="HO116" i="46"/>
  <c r="HM116" i="46"/>
  <c r="HO27" i="46"/>
  <c r="HM27" i="46"/>
  <c r="HO149" i="46"/>
  <c r="HM149" i="46"/>
  <c r="HO135" i="46"/>
  <c r="HM135" i="46"/>
  <c r="HO112" i="46"/>
  <c r="HM112" i="46"/>
  <c r="HO31" i="46"/>
  <c r="HM31" i="46"/>
  <c r="HO20" i="46"/>
  <c r="HM20" i="46"/>
  <c r="HK192" i="46"/>
  <c r="HO186" i="46"/>
  <c r="HM186" i="46"/>
  <c r="HO151" i="46"/>
  <c r="HM151" i="46"/>
  <c r="HM201" i="46"/>
  <c r="HO94" i="46"/>
  <c r="HM94" i="46"/>
  <c r="HO110" i="46"/>
  <c r="HM110" i="46"/>
  <c r="HO98" i="46"/>
  <c r="HM98" i="46"/>
  <c r="HO93" i="46"/>
  <c r="HM93" i="46"/>
  <c r="HO38" i="46"/>
  <c r="HM38" i="46"/>
  <c r="HO11" i="46"/>
  <c r="HM11" i="46"/>
  <c r="HO25" i="46"/>
  <c r="HM25" i="46"/>
  <c r="HO13" i="46"/>
  <c r="HM13" i="46"/>
  <c r="IA181" i="46"/>
  <c r="HY181" i="46"/>
  <c r="HI68" i="46"/>
  <c r="HO73" i="46"/>
  <c r="HM73" i="46"/>
  <c r="HI205" i="46"/>
  <c r="HO45" i="46"/>
  <c r="HM45" i="46"/>
  <c r="HO133" i="46"/>
  <c r="HM133" i="46"/>
  <c r="HO42" i="46"/>
  <c r="HM42" i="46"/>
  <c r="HO111" i="46"/>
  <c r="HM111" i="46"/>
  <c r="HO74" i="46"/>
  <c r="HM74" i="46"/>
  <c r="HO33" i="46"/>
  <c r="HM33" i="46"/>
  <c r="HO204" i="46"/>
  <c r="HM204" i="46"/>
  <c r="HO162" i="46"/>
  <c r="HM162" i="46"/>
  <c r="HO188" i="46"/>
  <c r="HM188" i="46"/>
  <c r="HO143" i="46"/>
  <c r="HM143" i="46"/>
  <c r="HO172" i="46"/>
  <c r="HM172" i="46"/>
  <c r="HO152" i="46"/>
  <c r="HM152" i="46"/>
  <c r="HO131" i="46"/>
  <c r="HM131" i="46"/>
  <c r="HO44" i="46"/>
  <c r="HM44" i="46"/>
  <c r="HO154" i="46"/>
  <c r="HM154" i="46"/>
  <c r="HO65" i="46"/>
  <c r="HM65" i="46"/>
  <c r="HO146" i="46"/>
  <c r="HM146" i="46"/>
  <c r="HO19" i="46"/>
  <c r="HM19" i="46"/>
  <c r="HO99" i="46"/>
  <c r="HM99" i="46"/>
  <c r="HO167" i="46"/>
  <c r="HM167" i="46"/>
  <c r="HI78" i="46"/>
  <c r="HO90" i="46"/>
  <c r="HM90" i="46"/>
  <c r="HO165" i="46"/>
  <c r="HM165" i="46"/>
  <c r="HO37" i="46"/>
  <c r="HM37" i="46"/>
  <c r="HO104" i="46"/>
  <c r="HM104" i="46"/>
  <c r="HO55" i="46"/>
  <c r="HM55" i="46"/>
  <c r="HO136" i="46"/>
  <c r="HM136" i="46"/>
  <c r="HO127" i="46"/>
  <c r="HM127" i="46"/>
  <c r="HI175" i="46"/>
  <c r="HO53" i="46"/>
  <c r="HM53" i="46"/>
  <c r="HO163" i="46"/>
  <c r="HM163" i="46"/>
  <c r="HO95" i="46"/>
  <c r="HM95" i="46"/>
  <c r="HO12" i="46"/>
  <c r="HM12" i="46"/>
  <c r="HO153" i="46"/>
  <c r="HM153" i="46"/>
  <c r="HO101" i="46"/>
  <c r="HM101" i="46"/>
  <c r="HO36" i="46"/>
  <c r="HM36" i="46"/>
  <c r="HO84" i="46"/>
  <c r="HM84" i="46"/>
  <c r="HO157" i="46"/>
  <c r="HM157" i="46"/>
  <c r="HO52" i="46"/>
  <c r="HM52" i="46"/>
  <c r="HO121" i="46"/>
  <c r="HM121" i="46"/>
  <c r="HO26" i="46"/>
  <c r="HM26" i="46"/>
  <c r="HO122" i="46"/>
  <c r="HM122" i="46"/>
  <c r="HO63" i="46"/>
  <c r="HM63" i="46"/>
  <c r="HO103" i="46"/>
  <c r="HM103" i="46"/>
  <c r="HO28" i="46"/>
  <c r="HM28" i="46"/>
  <c r="HO21" i="46"/>
  <c r="HM21" i="46"/>
  <c r="HO129" i="46"/>
  <c r="HM129" i="46"/>
  <c r="HO114" i="46"/>
  <c r="HM114" i="46"/>
  <c r="HO17" i="46"/>
  <c r="HM17" i="46"/>
  <c r="HO60" i="46"/>
  <c r="HM60" i="46"/>
  <c r="HO199" i="46"/>
  <c r="HM199" i="46"/>
  <c r="HK68" i="46"/>
  <c r="HO10" i="46"/>
  <c r="HM10" i="46"/>
  <c r="HO150" i="46"/>
  <c r="HM150" i="46"/>
  <c r="HK205" i="46"/>
  <c r="HO196" i="46"/>
  <c r="HM196" i="46"/>
  <c r="HO137" i="46"/>
  <c r="HM137" i="46"/>
  <c r="HO24" i="46"/>
  <c r="HM24" i="46"/>
  <c r="HO106" i="46"/>
  <c r="HM106" i="46"/>
  <c r="HO141" i="46"/>
  <c r="HM141" i="46"/>
  <c r="HS109" i="46"/>
  <c r="HQ109" i="46"/>
  <c r="HO88" i="46"/>
  <c r="HM88" i="46"/>
  <c r="HO32" i="46"/>
  <c r="HM32" i="46"/>
  <c r="HO61" i="46"/>
  <c r="HM61" i="46"/>
  <c r="HO189" i="46"/>
  <c r="HM189" i="46"/>
  <c r="HO64" i="46"/>
  <c r="HM64" i="46"/>
  <c r="HO47" i="46"/>
  <c r="HM47" i="46"/>
  <c r="HS83" i="46"/>
  <c r="HQ83" i="46"/>
  <c r="HO130" i="46"/>
  <c r="HM130" i="46"/>
  <c r="HO48" i="46"/>
  <c r="HM48" i="46"/>
  <c r="HS132" i="46"/>
  <c r="HQ132" i="46"/>
  <c r="HO191" i="46"/>
  <c r="HM191" i="46"/>
  <c r="HO113" i="46"/>
  <c r="HM113" i="46"/>
  <c r="HO115" i="46"/>
  <c r="HM115" i="46"/>
  <c r="HO147" i="46"/>
  <c r="HM147" i="46"/>
  <c r="HO174" i="46"/>
  <c r="HM174" i="46"/>
  <c r="HS89" i="46"/>
  <c r="HQ89" i="46"/>
  <c r="HO125" i="46"/>
  <c r="HM125" i="46"/>
  <c r="HK78" i="46"/>
  <c r="HO72" i="46"/>
  <c r="HM72" i="46"/>
  <c r="HO46" i="46"/>
  <c r="HM46" i="46"/>
  <c r="HO144" i="46"/>
  <c r="HM144" i="46"/>
  <c r="HO51" i="46"/>
  <c r="HM51" i="46"/>
  <c r="HO126" i="46"/>
  <c r="HM126" i="46"/>
  <c r="HS105" i="46"/>
  <c r="HQ105" i="46"/>
  <c r="HO166" i="46"/>
  <c r="HM166" i="46"/>
  <c r="HO75" i="46"/>
  <c r="HM75" i="46"/>
  <c r="HK175" i="46"/>
  <c r="HO82" i="46"/>
  <c r="HM82" i="46"/>
  <c r="HO159" i="46"/>
  <c r="HM159" i="46"/>
  <c r="HO134" i="46"/>
  <c r="HM134" i="46"/>
  <c r="HO139" i="46"/>
  <c r="HM139" i="46"/>
  <c r="HO203" i="46"/>
  <c r="HM203" i="46"/>
  <c r="HO140" i="46"/>
  <c r="HM140" i="46"/>
  <c r="HO142" i="46"/>
  <c r="HM142" i="46"/>
  <c r="HO169" i="46"/>
  <c r="HM169" i="46"/>
  <c r="HO76" i="46"/>
  <c r="HM76" i="46"/>
  <c r="HO97" i="46"/>
  <c r="HM97" i="46"/>
  <c r="HO18" i="46"/>
  <c r="HM18" i="46"/>
  <c r="HO56" i="46"/>
  <c r="HM56" i="46"/>
  <c r="HO92" i="46"/>
  <c r="HM92" i="46"/>
  <c r="HO40" i="46"/>
  <c r="HM40" i="46"/>
  <c r="HO39" i="46"/>
  <c r="HM39" i="46"/>
  <c r="HO14" i="46"/>
  <c r="HM14" i="46"/>
  <c r="HO198" i="46"/>
  <c r="HM198" i="46"/>
  <c r="HO91" i="46"/>
  <c r="HM91" i="46"/>
  <c r="HO148" i="46"/>
  <c r="HM148" i="46"/>
  <c r="HO16" i="46"/>
  <c r="HM16" i="46"/>
  <c r="HM187" i="46"/>
  <c r="HO96" i="46"/>
  <c r="HM96" i="46"/>
  <c r="HO128" i="46"/>
  <c r="HM128" i="46"/>
  <c r="HO87" i="46"/>
  <c r="HM87" i="46"/>
  <c r="HO86" i="46"/>
  <c r="HM86" i="46"/>
  <c r="HG207" i="46"/>
  <c r="HO124" i="46"/>
  <c r="HM124" i="46"/>
  <c r="HO43" i="46"/>
  <c r="HM43" i="46"/>
  <c r="HO164" i="46"/>
  <c r="HM164" i="46"/>
  <c r="HO54" i="46"/>
  <c r="HM54" i="46"/>
  <c r="HO160" i="46"/>
  <c r="HM160" i="46"/>
  <c r="HO190" i="46"/>
  <c r="HM190" i="46"/>
  <c r="HO145" i="46"/>
  <c r="HM145" i="46"/>
  <c r="HO119" i="46"/>
  <c r="HM119" i="46"/>
  <c r="HO41" i="46"/>
  <c r="HM41" i="46"/>
  <c r="HO62" i="46"/>
  <c r="HM62" i="46"/>
  <c r="HO50" i="46"/>
  <c r="HM50" i="46"/>
  <c r="HO57" i="46"/>
  <c r="HM57" i="46"/>
  <c r="HO138" i="46"/>
  <c r="HM138" i="46"/>
  <c r="HO49" i="46"/>
  <c r="HM49" i="46"/>
  <c r="HO168" i="46"/>
  <c r="HM168" i="46"/>
  <c r="HO197" i="46"/>
  <c r="HM197" i="46"/>
  <c r="HO170" i="46"/>
  <c r="HM170" i="46"/>
  <c r="HO173" i="46"/>
  <c r="HM173" i="46"/>
  <c r="HE207" i="46"/>
  <c r="HE209" i="46"/>
  <c r="HO202" i="46"/>
  <c r="HM202" i="46"/>
  <c r="HO108" i="46"/>
  <c r="HM108" i="46"/>
  <c r="HO22" i="46"/>
  <c r="HM22" i="46"/>
  <c r="HO23" i="46"/>
  <c r="HM23" i="46"/>
  <c r="HO120" i="46"/>
  <c r="HM120" i="46"/>
  <c r="HO158" i="46"/>
  <c r="HM158" i="46"/>
  <c r="HO123" i="46"/>
  <c r="HM123" i="46"/>
  <c r="HO107" i="46"/>
  <c r="HM107" i="46"/>
  <c r="EK196" i="22"/>
  <c r="EM196" i="22"/>
  <c r="EI205" i="22"/>
  <c r="EM198" i="22"/>
  <c r="EK198" i="22"/>
  <c r="EM197" i="22"/>
  <c r="EK197" i="22"/>
  <c r="EK204" i="22"/>
  <c r="EM204" i="22"/>
  <c r="EK203" i="22"/>
  <c r="EM203" i="22"/>
  <c r="EK202" i="22"/>
  <c r="EM202" i="22"/>
  <c r="EK201" i="22"/>
  <c r="EM201" i="22"/>
  <c r="EK200" i="22"/>
  <c r="EM200" i="22"/>
  <c r="EK199" i="22"/>
  <c r="EM199" i="22"/>
  <c r="EM76" i="22"/>
  <c r="EK76" i="22"/>
  <c r="EM172" i="22"/>
  <c r="EK172" i="22"/>
  <c r="EM171" i="22"/>
  <c r="EK171" i="22"/>
  <c r="EM166" i="22"/>
  <c r="EK166" i="22"/>
  <c r="EM163" i="22"/>
  <c r="EK163" i="22"/>
  <c r="EM161" i="22"/>
  <c r="EK161" i="22"/>
  <c r="EM159" i="22"/>
  <c r="EK159" i="22"/>
  <c r="EM156" i="22"/>
  <c r="EK156" i="22"/>
  <c r="EM151" i="22"/>
  <c r="EK151" i="22"/>
  <c r="EM150" i="22"/>
  <c r="EK150" i="22"/>
  <c r="EM149" i="22"/>
  <c r="EK149" i="22"/>
  <c r="EM145" i="22"/>
  <c r="EK145" i="22"/>
  <c r="EM141" i="22"/>
  <c r="EK141" i="22"/>
  <c r="EM140" i="22"/>
  <c r="EK140" i="22"/>
  <c r="EM139" i="22"/>
  <c r="EK139" i="22"/>
  <c r="EM134" i="22"/>
  <c r="EK134" i="22"/>
  <c r="EM130" i="22"/>
  <c r="EK130" i="22"/>
  <c r="EM128" i="22"/>
  <c r="EK128" i="22"/>
  <c r="EM126" i="22"/>
  <c r="EK126" i="22"/>
  <c r="EM123" i="22"/>
  <c r="EK123" i="22"/>
  <c r="EM118" i="22"/>
  <c r="EK118" i="22"/>
  <c r="EM117" i="22"/>
  <c r="EK117" i="22"/>
  <c r="EM116" i="22"/>
  <c r="EK116" i="22"/>
  <c r="EM112" i="22"/>
  <c r="EK112" i="22"/>
  <c r="EM104" i="22"/>
  <c r="EK104" i="22"/>
  <c r="EM103" i="22"/>
  <c r="EK103" i="22"/>
  <c r="EM102" i="22"/>
  <c r="EK102" i="22"/>
  <c r="EM97" i="22"/>
  <c r="EK97" i="22"/>
  <c r="EM94" i="22"/>
  <c r="EK94" i="22"/>
  <c r="EM92" i="22"/>
  <c r="EK92" i="22"/>
  <c r="EM89" i="22"/>
  <c r="EK89" i="22"/>
  <c r="EM83" i="22"/>
  <c r="EK83" i="22"/>
  <c r="EM57" i="22"/>
  <c r="EK57" i="22"/>
  <c r="EM56" i="22"/>
  <c r="EK56" i="22"/>
  <c r="EM55" i="22"/>
  <c r="EK55" i="22"/>
  <c r="EM54" i="22"/>
  <c r="EK54" i="22"/>
  <c r="EM53" i="22"/>
  <c r="EK53" i="22"/>
  <c r="EM61" i="22"/>
  <c r="EK61" i="22"/>
  <c r="EM63" i="22"/>
  <c r="EK63" i="22"/>
  <c r="EM64" i="22"/>
  <c r="EK64" i="22"/>
  <c r="EM74" i="22"/>
  <c r="EK74" i="22"/>
  <c r="EM73" i="22"/>
  <c r="EK73" i="22"/>
  <c r="EM86" i="22"/>
  <c r="EK86" i="22"/>
  <c r="EM88" i="22"/>
  <c r="EK88" i="22"/>
  <c r="EM90" i="22"/>
  <c r="EK90" i="22"/>
  <c r="EM106" i="22"/>
  <c r="EK106" i="22"/>
  <c r="EM107" i="22"/>
  <c r="EK107" i="22"/>
  <c r="EM108" i="22"/>
  <c r="EK108" i="22"/>
  <c r="EM110" i="22"/>
  <c r="EK110" i="22"/>
  <c r="EM133" i="22"/>
  <c r="EK133" i="22"/>
  <c r="EM173" i="22"/>
  <c r="EK173" i="22"/>
  <c r="EM174" i="22"/>
  <c r="EK174" i="22"/>
  <c r="EM14" i="22"/>
  <c r="EK14" i="22"/>
  <c r="EM15" i="22"/>
  <c r="EK15" i="22"/>
  <c r="EM16" i="22"/>
  <c r="EK16" i="22"/>
  <c r="EM17" i="22"/>
  <c r="EK17" i="22"/>
  <c r="EM18" i="22"/>
  <c r="EK18" i="22"/>
  <c r="EM19" i="22"/>
  <c r="EK19" i="22"/>
  <c r="EM20" i="22"/>
  <c r="EK20" i="22"/>
  <c r="EM21" i="22"/>
  <c r="EK21" i="22"/>
  <c r="EM22" i="22"/>
  <c r="EK22" i="22"/>
  <c r="EM23" i="22"/>
  <c r="EK23" i="22"/>
  <c r="EM24" i="22"/>
  <c r="EK24" i="22"/>
  <c r="EM25" i="22"/>
  <c r="EK25" i="22"/>
  <c r="EM26" i="22"/>
  <c r="EK26" i="22"/>
  <c r="EM27" i="22"/>
  <c r="EK27" i="22"/>
  <c r="EM28" i="22"/>
  <c r="EK28" i="22"/>
  <c r="EM31" i="22"/>
  <c r="EK31" i="22"/>
  <c r="EM32" i="22"/>
  <c r="EK32" i="22"/>
  <c r="EM33" i="22"/>
  <c r="EK33" i="22"/>
  <c r="EM36" i="22"/>
  <c r="EK36" i="22"/>
  <c r="EM37" i="22"/>
  <c r="EK37" i="22"/>
  <c r="EM38" i="22"/>
  <c r="EK38" i="22"/>
  <c r="EM39" i="22"/>
  <c r="EK39" i="22"/>
  <c r="EM40" i="22"/>
  <c r="EK40" i="22"/>
  <c r="EM41" i="22"/>
  <c r="EK41" i="22"/>
  <c r="EM42" i="22"/>
  <c r="EK42" i="22"/>
  <c r="EM43" i="22"/>
  <c r="EK43" i="22"/>
  <c r="EM44" i="22"/>
  <c r="EK44" i="22"/>
  <c r="EM45" i="22"/>
  <c r="EK45" i="22"/>
  <c r="EM46" i="22"/>
  <c r="EK46" i="22"/>
  <c r="EM47" i="22"/>
  <c r="EK47" i="22"/>
  <c r="EM48" i="22"/>
  <c r="EK48" i="22"/>
  <c r="EM49" i="22"/>
  <c r="EK49" i="22"/>
  <c r="EM50" i="22"/>
  <c r="EK50" i="22"/>
  <c r="EM51" i="22"/>
  <c r="EK51" i="22"/>
  <c r="EM52" i="22"/>
  <c r="EK52" i="22"/>
  <c r="EM65" i="22"/>
  <c r="EK65" i="22"/>
  <c r="EM72" i="22"/>
  <c r="EI78" i="22"/>
  <c r="EK72" i="22"/>
  <c r="EM60" i="22"/>
  <c r="EK60" i="22"/>
  <c r="EM82" i="22"/>
  <c r="EI175" i="22"/>
  <c r="EM10" i="22"/>
  <c r="EI68" i="22"/>
  <c r="EM91" i="22"/>
  <c r="EK91" i="22"/>
  <c r="EM99" i="22"/>
  <c r="EK99" i="22"/>
  <c r="EM111" i="22"/>
  <c r="EK111" i="22"/>
  <c r="EM119" i="22"/>
  <c r="EK119" i="22"/>
  <c r="EM127" i="22"/>
  <c r="EK127" i="22"/>
  <c r="EM136" i="22"/>
  <c r="EK136" i="22"/>
  <c r="EM144" i="22"/>
  <c r="EK144" i="22"/>
  <c r="EM152" i="22"/>
  <c r="EK152" i="22"/>
  <c r="EM160" i="22"/>
  <c r="EK160" i="22"/>
  <c r="EM168" i="22"/>
  <c r="EK168" i="22"/>
  <c r="EM75" i="22"/>
  <c r="EK75" i="22"/>
  <c r="EM93" i="22"/>
  <c r="EK93" i="22"/>
  <c r="EM101" i="22"/>
  <c r="EK101" i="22"/>
  <c r="EM113" i="22"/>
  <c r="EK113" i="22"/>
  <c r="EM121" i="22"/>
  <c r="EK121" i="22"/>
  <c r="EM129" i="22"/>
  <c r="EK129" i="22"/>
  <c r="EM138" i="22"/>
  <c r="EK138" i="22"/>
  <c r="EM146" i="22"/>
  <c r="EK146" i="22"/>
  <c r="EM154" i="22"/>
  <c r="EK154" i="22"/>
  <c r="EM162" i="22"/>
  <c r="EK162" i="22"/>
  <c r="EM170" i="22"/>
  <c r="EK170" i="22"/>
  <c r="EM95" i="22"/>
  <c r="EK95" i="22"/>
  <c r="EM105" i="22"/>
  <c r="EK105" i="22"/>
  <c r="EM120" i="22"/>
  <c r="EK120" i="22"/>
  <c r="EM131" i="22"/>
  <c r="EK131" i="22"/>
  <c r="EM142" i="22"/>
  <c r="EK142" i="22"/>
  <c r="EM153" i="22"/>
  <c r="EK153" i="22"/>
  <c r="EM164" i="22"/>
  <c r="EK164" i="22"/>
  <c r="EM96" i="22"/>
  <c r="EK96" i="22"/>
  <c r="EM109" i="22"/>
  <c r="EK109" i="22"/>
  <c r="EM122" i="22"/>
  <c r="EK122" i="22"/>
  <c r="EM132" i="22"/>
  <c r="EK132" i="22"/>
  <c r="EM143" i="22"/>
  <c r="EK143" i="22"/>
  <c r="EM155" i="22"/>
  <c r="EK155" i="22"/>
  <c r="EM165" i="22"/>
  <c r="EK165" i="22"/>
  <c r="EM85" i="22"/>
  <c r="EK85" i="22"/>
  <c r="EM98" i="22"/>
  <c r="EK98" i="22"/>
  <c r="EM114" i="22"/>
  <c r="EK114" i="22"/>
  <c r="EM124" i="22"/>
  <c r="EK124" i="22"/>
  <c r="EM135" i="22"/>
  <c r="EK135" i="22"/>
  <c r="EM147" i="22"/>
  <c r="EK147" i="22"/>
  <c r="EM157" i="22"/>
  <c r="EK157" i="22"/>
  <c r="EM167" i="22"/>
  <c r="EK167" i="22"/>
  <c r="EM87" i="22"/>
  <c r="EK87" i="22"/>
  <c r="EM100" i="22"/>
  <c r="EK100" i="22"/>
  <c r="EM115" i="22"/>
  <c r="EK115" i="22"/>
  <c r="EM125" i="22"/>
  <c r="EK125" i="22"/>
  <c r="EM137" i="22"/>
  <c r="EK137" i="22"/>
  <c r="EM148" i="22"/>
  <c r="EK148" i="22"/>
  <c r="EM158" i="22"/>
  <c r="EK158" i="22"/>
  <c r="EM169" i="22"/>
  <c r="EK169" i="22"/>
  <c r="EM62" i="22"/>
  <c r="EK62" i="22"/>
  <c r="HS12" i="36"/>
  <c r="HP12" i="36"/>
  <c r="HW14" i="36"/>
  <c r="HT14" i="36"/>
  <c r="HS13" i="36"/>
  <c r="HP13" i="36"/>
  <c r="HP11" i="36"/>
  <c r="HS11" i="36"/>
  <c r="IF60" i="36"/>
  <c r="II60" i="36"/>
  <c r="IB62" i="36"/>
  <c r="IE62" i="36"/>
  <c r="HX61" i="36"/>
  <c r="IA61" i="36"/>
  <c r="HX53" i="36"/>
  <c r="IA53" i="36"/>
  <c r="IF52" i="36"/>
  <c r="II52" i="36"/>
  <c r="IE45" i="36"/>
  <c r="IB45" i="36"/>
  <c r="IB47" i="36"/>
  <c r="IF43" i="36"/>
  <c r="II43" i="36"/>
  <c r="IJ44" i="36"/>
  <c r="IM44" i="36"/>
  <c r="JK72" i="36"/>
  <c r="JH72" i="36"/>
  <c r="IM74" i="36"/>
  <c r="IJ74" i="36"/>
  <c r="IE71" i="36"/>
  <c r="IB71" i="36"/>
  <c r="HW69" i="36"/>
  <c r="HT69" i="36"/>
  <c r="IV70" i="36"/>
  <c r="IY70" i="36"/>
  <c r="HX73" i="36"/>
  <c r="IA73" i="36"/>
  <c r="II68" i="36"/>
  <c r="IF68" i="36"/>
  <c r="IQ75" i="36"/>
  <c r="IN75" i="36"/>
  <c r="IY34" i="36"/>
  <c r="IV34" i="36"/>
  <c r="IF33" i="36"/>
  <c r="II33" i="36"/>
  <c r="IQ36" i="36"/>
  <c r="IN36" i="36"/>
  <c r="IV35" i="36"/>
  <c r="IY35" i="36"/>
  <c r="IN26" i="36"/>
  <c r="IQ26" i="36"/>
  <c r="IE25" i="36"/>
  <c r="IB25" i="36"/>
  <c r="IE24" i="36"/>
  <c r="IB24" i="36"/>
  <c r="IF22" i="36"/>
  <c r="II22" i="36"/>
  <c r="IM23" i="36"/>
  <c r="IJ23" i="36"/>
  <c r="DV89" i="36"/>
  <c r="EK175" i="22"/>
  <c r="EI182" i="22"/>
  <c r="EG182" i="22"/>
  <c r="EY181" i="22"/>
  <c r="ER181" i="22"/>
  <c r="EO181" i="22"/>
  <c r="EV174" i="22"/>
  <c r="EI192" i="22"/>
  <c r="EG192" i="22"/>
  <c r="EE207" i="22"/>
  <c r="EC207" i="22"/>
  <c r="IB197" i="22"/>
  <c r="IB198" i="22"/>
  <c r="EO191" i="22"/>
  <c r="EO190" i="22"/>
  <c r="ER82" i="22"/>
  <c r="EO82" i="22"/>
  <c r="ER84" i="22"/>
  <c r="EO84" i="22"/>
  <c r="DX28" i="36"/>
  <c r="EK68" i="22"/>
  <c r="EV13" i="22"/>
  <c r="ES13" i="22"/>
  <c r="EV12" i="22"/>
  <c r="ES12" i="22"/>
  <c r="EV11" i="22"/>
  <c r="ES11" i="22"/>
  <c r="EZ72" i="22"/>
  <c r="EZ73" i="22"/>
  <c r="EZ75" i="22"/>
  <c r="EZ76" i="22"/>
  <c r="EZ74" i="22"/>
  <c r="ER10" i="22"/>
  <c r="EO10" i="22"/>
  <c r="DP89" i="36"/>
  <c r="DP91" i="36"/>
  <c r="DX81" i="36"/>
  <c r="DT87" i="36"/>
  <c r="DL93" i="36"/>
  <c r="EJ17" i="36"/>
  <c r="EH17" i="36"/>
  <c r="DZ38" i="36"/>
  <c r="DZ28" i="36"/>
  <c r="ED28" i="36"/>
  <c r="EB38" i="36"/>
  <c r="EF27" i="36"/>
  <c r="EB28" i="36"/>
  <c r="HL63" i="36"/>
  <c r="HT76" i="36"/>
  <c r="HX80" i="36"/>
  <c r="IV16" i="36"/>
  <c r="KZ16" i="36"/>
  <c r="HL55" i="36"/>
  <c r="IR46" i="36"/>
  <c r="IN37" i="36"/>
  <c r="IZ65" i="36"/>
  <c r="IR57" i="36"/>
  <c r="KZ52" i="36"/>
  <c r="KY52" i="36"/>
  <c r="IV54" i="36"/>
  <c r="KZ54" i="36"/>
  <c r="IZ49" i="36"/>
  <c r="KZ53" i="36"/>
  <c r="KY53" i="36"/>
  <c r="IV40" i="36"/>
  <c r="IR30" i="36"/>
  <c r="JD19" i="36"/>
  <c r="IZ8" i="36"/>
  <c r="IV15" i="36"/>
  <c r="KZ15" i="36"/>
  <c r="EP85" i="36"/>
  <c r="EP86" i="36"/>
  <c r="EL87" i="36"/>
  <c r="EL55" i="36"/>
  <c r="EL76" i="36"/>
  <c r="EL63" i="36"/>
  <c r="EL47" i="36"/>
  <c r="EQ37" i="36"/>
  <c r="EP83" i="36"/>
  <c r="ET84" i="36"/>
  <c r="EQ46" i="36"/>
  <c r="EX46" i="36"/>
  <c r="EX37" i="36"/>
  <c r="EX27" i="36"/>
  <c r="EP54" i="36"/>
  <c r="EC209" i="22"/>
  <c r="DY211" i="22"/>
  <c r="EG78" i="22"/>
  <c r="EX50" i="35"/>
  <c r="EV50" i="35"/>
  <c r="FB50" i="35"/>
  <c r="EX49" i="35"/>
  <c r="EV49" i="35"/>
  <c r="FB49" i="35"/>
  <c r="EX48" i="35"/>
  <c r="EV48" i="35"/>
  <c r="FB48" i="35"/>
  <c r="EX47" i="35"/>
  <c r="EV47" i="35"/>
  <c r="EV51" i="35"/>
  <c r="ET51" i="35"/>
  <c r="FB47" i="35"/>
  <c r="FB51" i="35"/>
  <c r="EX32" i="35"/>
  <c r="EV32" i="35"/>
  <c r="FB32" i="35"/>
  <c r="EX31" i="35"/>
  <c r="EV31" i="35"/>
  <c r="FB31" i="35"/>
  <c r="EX30" i="35"/>
  <c r="EV30" i="35"/>
  <c r="FB30" i="35"/>
  <c r="EX29" i="35"/>
  <c r="EV29" i="35"/>
  <c r="EV33" i="35"/>
  <c r="ET33" i="35"/>
  <c r="FB29" i="35"/>
  <c r="FB33" i="35"/>
  <c r="EX23" i="35"/>
  <c r="EV23" i="35"/>
  <c r="FB23" i="35"/>
  <c r="EX22" i="35"/>
  <c r="EV22" i="35"/>
  <c r="FB22" i="35"/>
  <c r="EX21" i="35"/>
  <c r="EV21" i="35"/>
  <c r="FB21" i="35"/>
  <c r="EX20" i="35"/>
  <c r="EV20" i="35"/>
  <c r="EV24" i="35"/>
  <c r="ET24" i="35"/>
  <c r="FB20" i="35"/>
  <c r="FB24" i="35"/>
  <c r="FF14" i="35"/>
  <c r="EZ14" i="35"/>
  <c r="FD14" i="35"/>
  <c r="FB14" i="35"/>
  <c r="FF13" i="35"/>
  <c r="EZ13" i="35"/>
  <c r="FD13" i="35"/>
  <c r="FB13" i="35"/>
  <c r="FF12" i="35"/>
  <c r="EZ12" i="35"/>
  <c r="FD12" i="35"/>
  <c r="FB12" i="35"/>
  <c r="FF11" i="35"/>
  <c r="EZ11" i="35"/>
  <c r="FD11" i="35"/>
  <c r="FB11" i="35"/>
  <c r="EX15" i="35"/>
  <c r="FF10" i="35"/>
  <c r="EZ10" i="35"/>
  <c r="FB10" i="35"/>
  <c r="FB15" i="35"/>
  <c r="ER54" i="35"/>
  <c r="ER56" i="35"/>
  <c r="EX38" i="35"/>
  <c r="EV38" i="35"/>
  <c r="ET42" i="35"/>
  <c r="ET54" i="35"/>
  <c r="FB38" i="35"/>
  <c r="EN54" i="35"/>
  <c r="EN56" i="35"/>
  <c r="EX39" i="35"/>
  <c r="EV39" i="35"/>
  <c r="FB39" i="35"/>
  <c r="EX40" i="35"/>
  <c r="EV40" i="35"/>
  <c r="FB40" i="35"/>
  <c r="EX41" i="35"/>
  <c r="EV41" i="35"/>
  <c r="FB41" i="35"/>
  <c r="FN19" i="35"/>
  <c r="FL19" i="35"/>
  <c r="FN28" i="35"/>
  <c r="FL28" i="35"/>
  <c r="FN37" i="35"/>
  <c r="FL37" i="35"/>
  <c r="FN46" i="35"/>
  <c r="FL46" i="35"/>
  <c r="EK78" i="22"/>
  <c r="EK189" i="22"/>
  <c r="EK180" i="22"/>
  <c r="EM180" i="22"/>
  <c r="EK179" i="22"/>
  <c r="EM179" i="22"/>
  <c r="ES187" i="22"/>
  <c r="FA186" i="22"/>
  <c r="ES188" i="22"/>
  <c r="P24" i="2"/>
  <c r="G4" i="9"/>
  <c r="G5" i="9"/>
  <c r="G6" i="9"/>
  <c r="G7" i="9"/>
  <c r="G8" i="9"/>
  <c r="G9" i="9"/>
  <c r="G10" i="9"/>
  <c r="IB1" i="46"/>
  <c r="HW180" i="46"/>
  <c r="HY180" i="46"/>
  <c r="HW187" i="46"/>
  <c r="HW201" i="46"/>
  <c r="HW179" i="46"/>
  <c r="HU179" i="46"/>
  <c r="HU182" i="46"/>
  <c r="HS182" i="46"/>
  <c r="HS123" i="46"/>
  <c r="HQ123" i="46"/>
  <c r="HS23" i="46"/>
  <c r="HQ23" i="46"/>
  <c r="HS202" i="46"/>
  <c r="HQ202" i="46"/>
  <c r="HS170" i="46"/>
  <c r="HQ170" i="46"/>
  <c r="HS49" i="46"/>
  <c r="HQ49" i="46"/>
  <c r="HS50" i="46"/>
  <c r="HQ50" i="46"/>
  <c r="HS119" i="46"/>
  <c r="HQ119" i="46"/>
  <c r="HS160" i="46"/>
  <c r="HQ160" i="46"/>
  <c r="HS43" i="46"/>
  <c r="HQ43" i="46"/>
  <c r="HS96" i="46"/>
  <c r="HQ96" i="46"/>
  <c r="HS148" i="46"/>
  <c r="HQ148" i="46"/>
  <c r="HS14" i="46"/>
  <c r="HQ14" i="46"/>
  <c r="HS92" i="46"/>
  <c r="HQ92" i="46"/>
  <c r="HS97" i="46"/>
  <c r="HQ97" i="46"/>
  <c r="HS142" i="46"/>
  <c r="HQ142" i="46"/>
  <c r="HS139" i="46"/>
  <c r="HQ139" i="46"/>
  <c r="HO175" i="46"/>
  <c r="HS82" i="46"/>
  <c r="HQ82" i="46"/>
  <c r="HS75" i="46"/>
  <c r="HQ75" i="46"/>
  <c r="HS126" i="46"/>
  <c r="HQ126" i="46"/>
  <c r="HS46" i="46"/>
  <c r="HQ46" i="46"/>
  <c r="HS174" i="46"/>
  <c r="HQ174" i="46"/>
  <c r="HS191" i="46"/>
  <c r="HQ191" i="46"/>
  <c r="HS130" i="46"/>
  <c r="HQ130" i="46"/>
  <c r="HS64" i="46"/>
  <c r="HQ64" i="46"/>
  <c r="HS32" i="46"/>
  <c r="HQ32" i="46"/>
  <c r="HS141" i="46"/>
  <c r="HQ141" i="46"/>
  <c r="HS137" i="46"/>
  <c r="HQ137" i="46"/>
  <c r="HM68" i="46"/>
  <c r="HS60" i="46"/>
  <c r="HQ60" i="46"/>
  <c r="HS129" i="46"/>
  <c r="HQ129" i="46"/>
  <c r="HS103" i="46"/>
  <c r="HQ103" i="46"/>
  <c r="HS26" i="46"/>
  <c r="HQ26" i="46"/>
  <c r="HS157" i="46"/>
  <c r="HQ157" i="46"/>
  <c r="HS101" i="46"/>
  <c r="HQ101" i="46"/>
  <c r="HS95" i="46"/>
  <c r="HQ95" i="46"/>
  <c r="HS136" i="46"/>
  <c r="HQ136" i="46"/>
  <c r="HS37" i="46"/>
  <c r="HQ37" i="46"/>
  <c r="HS99" i="46"/>
  <c r="HQ99" i="46"/>
  <c r="HS154" i="46"/>
  <c r="HQ154" i="46"/>
  <c r="HS152" i="46"/>
  <c r="HQ152" i="46"/>
  <c r="HS188" i="46"/>
  <c r="HQ188" i="46"/>
  <c r="HS33" i="46"/>
  <c r="HQ33" i="46"/>
  <c r="HS42" i="46"/>
  <c r="HQ42" i="46"/>
  <c r="HS13" i="46"/>
  <c r="HQ13" i="46"/>
  <c r="HS38" i="46"/>
  <c r="HQ38" i="46"/>
  <c r="HS110" i="46"/>
  <c r="HQ110" i="46"/>
  <c r="HS151" i="46"/>
  <c r="HQ151" i="46"/>
  <c r="HS112" i="46"/>
  <c r="HQ112" i="46"/>
  <c r="HS27" i="46"/>
  <c r="HQ27" i="46"/>
  <c r="HS156" i="46"/>
  <c r="HQ156" i="46"/>
  <c r="HS100" i="46"/>
  <c r="HQ100" i="46"/>
  <c r="HS102" i="46"/>
  <c r="HQ102" i="46"/>
  <c r="HW85" i="46"/>
  <c r="HU85" i="46"/>
  <c r="HS107" i="46"/>
  <c r="HQ107" i="46"/>
  <c r="HS120" i="46"/>
  <c r="HQ120" i="46"/>
  <c r="HS108" i="46"/>
  <c r="HQ108" i="46"/>
  <c r="HS173" i="46"/>
  <c r="HQ173" i="46"/>
  <c r="HS168" i="46"/>
  <c r="HQ168" i="46"/>
  <c r="HS57" i="46"/>
  <c r="HQ57" i="46"/>
  <c r="HS41" i="46"/>
  <c r="HQ41" i="46"/>
  <c r="HS190" i="46"/>
  <c r="HQ190" i="46"/>
  <c r="HS164" i="46"/>
  <c r="HQ164" i="46"/>
  <c r="HS128" i="46"/>
  <c r="HQ128" i="46"/>
  <c r="HS16" i="46"/>
  <c r="HQ16" i="46"/>
  <c r="HS198" i="46"/>
  <c r="HQ198" i="46"/>
  <c r="HS40" i="46"/>
  <c r="HQ40" i="46"/>
  <c r="HS18" i="46"/>
  <c r="HQ18" i="46"/>
  <c r="HS169" i="46"/>
  <c r="HQ169" i="46"/>
  <c r="HS203" i="46"/>
  <c r="HQ203" i="46"/>
  <c r="HS159" i="46"/>
  <c r="HQ159" i="46"/>
  <c r="HW105" i="46"/>
  <c r="HU105" i="46"/>
  <c r="HS144" i="46"/>
  <c r="HQ144" i="46"/>
  <c r="HM78" i="46"/>
  <c r="HW89" i="46"/>
  <c r="HU89" i="46"/>
  <c r="HS113" i="46"/>
  <c r="HQ113" i="46"/>
  <c r="HS48" i="46"/>
  <c r="HQ48" i="46"/>
  <c r="HS47" i="46"/>
  <c r="HQ47" i="46"/>
  <c r="HS61" i="46"/>
  <c r="HQ61" i="46"/>
  <c r="HW109" i="46"/>
  <c r="HU109" i="46"/>
  <c r="HS24" i="46"/>
  <c r="HQ24" i="46"/>
  <c r="HM205" i="46"/>
  <c r="HO68" i="46"/>
  <c r="HS10" i="46"/>
  <c r="HQ10" i="46"/>
  <c r="HS199" i="46"/>
  <c r="HQ199" i="46"/>
  <c r="HS114" i="46"/>
  <c r="HQ114" i="46"/>
  <c r="HS28" i="46"/>
  <c r="HQ28" i="46"/>
  <c r="HS122" i="46"/>
  <c r="HQ122" i="46"/>
  <c r="HS52" i="46"/>
  <c r="HQ52" i="46"/>
  <c r="HS36" i="46"/>
  <c r="HQ36" i="46"/>
  <c r="HS12" i="46"/>
  <c r="HQ12" i="46"/>
  <c r="HS53" i="46"/>
  <c r="HQ53" i="46"/>
  <c r="HS127" i="46"/>
  <c r="HQ127" i="46"/>
  <c r="HS104" i="46"/>
  <c r="HQ104" i="46"/>
  <c r="HS90" i="46"/>
  <c r="HQ90" i="46"/>
  <c r="HS167" i="46"/>
  <c r="HQ167" i="46"/>
  <c r="HS65" i="46"/>
  <c r="HQ65" i="46"/>
  <c r="HS131" i="46"/>
  <c r="HQ131" i="46"/>
  <c r="HS143" i="46"/>
  <c r="HQ143" i="46"/>
  <c r="HS204" i="46"/>
  <c r="HQ204" i="46"/>
  <c r="HS111" i="46"/>
  <c r="HQ111" i="46"/>
  <c r="HS45" i="46"/>
  <c r="HQ45" i="46"/>
  <c r="HS73" i="46"/>
  <c r="HQ73" i="46"/>
  <c r="IE181" i="46"/>
  <c r="IC181" i="46"/>
  <c r="HS11" i="46"/>
  <c r="HQ11" i="46"/>
  <c r="HS98" i="46"/>
  <c r="HQ98" i="46"/>
  <c r="HQ201" i="46"/>
  <c r="HM192" i="46"/>
  <c r="HS31" i="46"/>
  <c r="HQ31" i="46"/>
  <c r="HS149" i="46"/>
  <c r="HQ149" i="46"/>
  <c r="HS161" i="46"/>
  <c r="HQ161" i="46"/>
  <c r="HS200" i="46"/>
  <c r="HQ200" i="46"/>
  <c r="HS155" i="46"/>
  <c r="HQ155" i="46"/>
  <c r="HS158" i="46"/>
  <c r="HQ158" i="46"/>
  <c r="HS22" i="46"/>
  <c r="HQ22" i="46"/>
  <c r="HE211" i="46"/>
  <c r="HS197" i="46"/>
  <c r="HQ197" i="46"/>
  <c r="HS138" i="46"/>
  <c r="HQ138" i="46"/>
  <c r="HS62" i="46"/>
  <c r="HQ62" i="46"/>
  <c r="HS145" i="46"/>
  <c r="HQ145" i="46"/>
  <c r="HS54" i="46"/>
  <c r="HQ54" i="46"/>
  <c r="HS124" i="46"/>
  <c r="HQ124" i="46"/>
  <c r="HS86" i="46"/>
  <c r="HQ86" i="46"/>
  <c r="HS87" i="46"/>
  <c r="HQ87" i="46"/>
  <c r="HQ187" i="46"/>
  <c r="HS91" i="46"/>
  <c r="HQ91" i="46"/>
  <c r="HS39" i="46"/>
  <c r="HQ39" i="46"/>
  <c r="HS56" i="46"/>
  <c r="HQ56" i="46"/>
  <c r="HS76" i="46"/>
  <c r="HQ76" i="46"/>
  <c r="HS140" i="46"/>
  <c r="HQ140" i="46"/>
  <c r="HS134" i="46"/>
  <c r="HQ134" i="46"/>
  <c r="HM175" i="46"/>
  <c r="HS166" i="46"/>
  <c r="HQ166" i="46"/>
  <c r="HS51" i="46"/>
  <c r="HQ51" i="46"/>
  <c r="HO78" i="46"/>
  <c r="HS72" i="46"/>
  <c r="HQ72" i="46"/>
  <c r="HS125" i="46"/>
  <c r="HQ125" i="46"/>
  <c r="HS147" i="46"/>
  <c r="HQ147" i="46"/>
  <c r="HS115" i="46"/>
  <c r="HQ115" i="46"/>
  <c r="HW132" i="46"/>
  <c r="HU132" i="46"/>
  <c r="HW83" i="46"/>
  <c r="HU83" i="46"/>
  <c r="HS189" i="46"/>
  <c r="HQ189" i="46"/>
  <c r="HS88" i="46"/>
  <c r="HQ88" i="46"/>
  <c r="HS106" i="46"/>
  <c r="HQ106" i="46"/>
  <c r="HO205" i="46"/>
  <c r="HS196" i="46"/>
  <c r="HQ196" i="46"/>
  <c r="HQ205" i="46"/>
  <c r="HS150" i="46"/>
  <c r="HQ150" i="46"/>
  <c r="HK207" i="46"/>
  <c r="HS17" i="46"/>
  <c r="HQ17" i="46"/>
  <c r="HS21" i="46"/>
  <c r="HQ21" i="46"/>
  <c r="HS63" i="46"/>
  <c r="HQ63" i="46"/>
  <c r="HS121" i="46"/>
  <c r="HQ121" i="46"/>
  <c r="HS84" i="46"/>
  <c r="HQ84" i="46"/>
  <c r="HS153" i="46"/>
  <c r="HQ153" i="46"/>
  <c r="HS163" i="46"/>
  <c r="HQ163" i="46"/>
  <c r="HS55" i="46"/>
  <c r="HQ55" i="46"/>
  <c r="HS165" i="46"/>
  <c r="HQ165" i="46"/>
  <c r="HS19" i="46"/>
  <c r="HQ19" i="46"/>
  <c r="HS146" i="46"/>
  <c r="HQ146" i="46"/>
  <c r="HS44" i="46"/>
  <c r="HQ44" i="46"/>
  <c r="HS172" i="46"/>
  <c r="HQ172" i="46"/>
  <c r="HS162" i="46"/>
  <c r="HQ162" i="46"/>
  <c r="HS74" i="46"/>
  <c r="HQ74" i="46"/>
  <c r="HS133" i="46"/>
  <c r="HQ133" i="46"/>
  <c r="HI207" i="46"/>
  <c r="HI209" i="46"/>
  <c r="HS25" i="46"/>
  <c r="HQ25" i="46"/>
  <c r="HS93" i="46"/>
  <c r="HQ93" i="46"/>
  <c r="HS94" i="46"/>
  <c r="HQ94" i="46"/>
  <c r="HO192" i="46"/>
  <c r="HS186" i="46"/>
  <c r="HQ186" i="46"/>
  <c r="HQ192" i="46"/>
  <c r="HS20" i="46"/>
  <c r="HQ20" i="46"/>
  <c r="HS135" i="46"/>
  <c r="HQ135" i="46"/>
  <c r="HS116" i="46"/>
  <c r="HQ116" i="46"/>
  <c r="HS118" i="46"/>
  <c r="HQ118" i="46"/>
  <c r="HS15" i="46"/>
  <c r="HQ15" i="46"/>
  <c r="HS117" i="46"/>
  <c r="HQ117" i="46"/>
  <c r="HS171" i="46"/>
  <c r="HQ171" i="46"/>
  <c r="EQ62" i="22"/>
  <c r="EO62" i="22"/>
  <c r="EQ169" i="22"/>
  <c r="EO169" i="22"/>
  <c r="EQ158" i="22"/>
  <c r="EO158" i="22"/>
  <c r="EQ148" i="22"/>
  <c r="EO148" i="22"/>
  <c r="EQ137" i="22"/>
  <c r="EO137" i="22"/>
  <c r="EQ125" i="22"/>
  <c r="EO125" i="22"/>
  <c r="EQ115" i="22"/>
  <c r="EO115" i="22"/>
  <c r="EQ100" i="22"/>
  <c r="EO100" i="22"/>
  <c r="EQ87" i="22"/>
  <c r="EO87" i="22"/>
  <c r="EQ167" i="22"/>
  <c r="EO167" i="22"/>
  <c r="EQ157" i="22"/>
  <c r="EO157" i="22"/>
  <c r="EQ147" i="22"/>
  <c r="EO147" i="22"/>
  <c r="EQ135" i="22"/>
  <c r="EO135" i="22"/>
  <c r="EQ124" i="22"/>
  <c r="EO124" i="22"/>
  <c r="EQ114" i="22"/>
  <c r="EO114" i="22"/>
  <c r="EQ98" i="22"/>
  <c r="EO98" i="22"/>
  <c r="EQ85" i="22"/>
  <c r="EO85" i="22"/>
  <c r="EQ165" i="22"/>
  <c r="EO165" i="22"/>
  <c r="EQ155" i="22"/>
  <c r="EO155" i="22"/>
  <c r="EQ143" i="22"/>
  <c r="EO143" i="22"/>
  <c r="EQ132" i="22"/>
  <c r="EO132" i="22"/>
  <c r="EQ122" i="22"/>
  <c r="EO122" i="22"/>
  <c r="EQ109" i="22"/>
  <c r="EO109" i="22"/>
  <c r="EQ96" i="22"/>
  <c r="EO96" i="22"/>
  <c r="EQ164" i="22"/>
  <c r="EO164" i="22"/>
  <c r="EQ153" i="22"/>
  <c r="EO153" i="22"/>
  <c r="EQ142" i="22"/>
  <c r="EO142" i="22"/>
  <c r="EQ131" i="22"/>
  <c r="EO131" i="22"/>
  <c r="EQ120" i="22"/>
  <c r="EO120" i="22"/>
  <c r="EQ105" i="22"/>
  <c r="EO105" i="22"/>
  <c r="EQ95" i="22"/>
  <c r="EO95" i="22"/>
  <c r="EQ170" i="22"/>
  <c r="EO170" i="22"/>
  <c r="EQ162" i="22"/>
  <c r="EO162" i="22"/>
  <c r="EQ154" i="22"/>
  <c r="EO154" i="22"/>
  <c r="EQ146" i="22"/>
  <c r="EO146" i="22"/>
  <c r="EQ138" i="22"/>
  <c r="EO138" i="22"/>
  <c r="EQ129" i="22"/>
  <c r="EO129" i="22"/>
  <c r="EQ121" i="22"/>
  <c r="EO121" i="22"/>
  <c r="EQ113" i="22"/>
  <c r="EO113" i="22"/>
  <c r="EQ101" i="22"/>
  <c r="EO101" i="22"/>
  <c r="EQ93" i="22"/>
  <c r="EO93" i="22"/>
  <c r="EQ75" i="22"/>
  <c r="EO75" i="22"/>
  <c r="EQ168" i="22"/>
  <c r="EO168" i="22"/>
  <c r="EQ160" i="22"/>
  <c r="EO160" i="22"/>
  <c r="EQ152" i="22"/>
  <c r="EO152" i="22"/>
  <c r="EQ144" i="22"/>
  <c r="EO144" i="22"/>
  <c r="EQ136" i="22"/>
  <c r="EO136" i="22"/>
  <c r="EQ127" i="22"/>
  <c r="EO127" i="22"/>
  <c r="EQ119" i="22"/>
  <c r="EO119" i="22"/>
  <c r="EQ111" i="22"/>
  <c r="EO111" i="22"/>
  <c r="EQ99" i="22"/>
  <c r="EO99" i="22"/>
  <c r="EQ91" i="22"/>
  <c r="EO91" i="22"/>
  <c r="EQ10" i="22"/>
  <c r="EM68" i="22"/>
  <c r="EQ82" i="22"/>
  <c r="EM175" i="22"/>
  <c r="EQ60" i="22"/>
  <c r="EO60" i="22"/>
  <c r="EQ72" i="22"/>
  <c r="EM78" i="22"/>
  <c r="EO72" i="22"/>
  <c r="EQ65" i="22"/>
  <c r="EO65" i="22"/>
  <c r="EQ52" i="22"/>
  <c r="EO52" i="22"/>
  <c r="EQ51" i="22"/>
  <c r="EO51" i="22"/>
  <c r="EQ50" i="22"/>
  <c r="EO50" i="22"/>
  <c r="EQ49" i="22"/>
  <c r="EO49" i="22"/>
  <c r="EQ48" i="22"/>
  <c r="EO48" i="22"/>
  <c r="EQ47" i="22"/>
  <c r="EO47" i="22"/>
  <c r="EQ46" i="22"/>
  <c r="EO46" i="22"/>
  <c r="EQ45" i="22"/>
  <c r="EO45" i="22"/>
  <c r="EQ44" i="22"/>
  <c r="EO44" i="22"/>
  <c r="EQ43" i="22"/>
  <c r="EO43" i="22"/>
  <c r="EQ42" i="22"/>
  <c r="EO42" i="22"/>
  <c r="EQ41" i="22"/>
  <c r="EO41" i="22"/>
  <c r="EQ40" i="22"/>
  <c r="EO40" i="22"/>
  <c r="EQ39" i="22"/>
  <c r="EO39" i="22"/>
  <c r="EQ38" i="22"/>
  <c r="EO38" i="22"/>
  <c r="EQ37" i="22"/>
  <c r="EO37" i="22"/>
  <c r="EQ36" i="22"/>
  <c r="EO36" i="22"/>
  <c r="EQ33" i="22"/>
  <c r="EO33" i="22"/>
  <c r="EQ32" i="22"/>
  <c r="EO32" i="22"/>
  <c r="EQ31" i="22"/>
  <c r="EO31" i="22"/>
  <c r="EQ28" i="22"/>
  <c r="EO28" i="22"/>
  <c r="EQ27" i="22"/>
  <c r="EO27" i="22"/>
  <c r="EQ26" i="22"/>
  <c r="EO26" i="22"/>
  <c r="EQ25" i="22"/>
  <c r="EO25" i="22"/>
  <c r="EQ24" i="22"/>
  <c r="EO24" i="22"/>
  <c r="EQ23" i="22"/>
  <c r="EO23" i="22"/>
  <c r="EQ22" i="22"/>
  <c r="EO22" i="22"/>
  <c r="EQ21" i="22"/>
  <c r="EO21" i="22"/>
  <c r="EQ20" i="22"/>
  <c r="EO20" i="22"/>
  <c r="EQ19" i="22"/>
  <c r="EO19" i="22"/>
  <c r="EQ18" i="22"/>
  <c r="EO18" i="22"/>
  <c r="EQ17" i="22"/>
  <c r="EO17" i="22"/>
  <c r="EQ16" i="22"/>
  <c r="EO16" i="22"/>
  <c r="EQ15" i="22"/>
  <c r="EO15" i="22"/>
  <c r="EQ14" i="22"/>
  <c r="EO14" i="22"/>
  <c r="EQ174" i="22"/>
  <c r="EO174" i="22"/>
  <c r="EQ173" i="22"/>
  <c r="EO173" i="22"/>
  <c r="EQ133" i="22"/>
  <c r="EO133" i="22"/>
  <c r="EQ110" i="22"/>
  <c r="EO110" i="22"/>
  <c r="EQ108" i="22"/>
  <c r="EO108" i="22"/>
  <c r="EQ107" i="22"/>
  <c r="EO107" i="22"/>
  <c r="EQ106" i="22"/>
  <c r="EO106" i="22"/>
  <c r="EQ90" i="22"/>
  <c r="EO90" i="22"/>
  <c r="EQ88" i="22"/>
  <c r="EO88" i="22"/>
  <c r="EQ86" i="22"/>
  <c r="EO86" i="22"/>
  <c r="EQ73" i="22"/>
  <c r="EO73" i="22"/>
  <c r="EQ74" i="22"/>
  <c r="EO74" i="22"/>
  <c r="EQ64" i="22"/>
  <c r="EO64" i="22"/>
  <c r="EQ63" i="22"/>
  <c r="EO63" i="22"/>
  <c r="EQ61" i="22"/>
  <c r="EO61" i="22"/>
  <c r="EQ53" i="22"/>
  <c r="EO53" i="22"/>
  <c r="EQ54" i="22"/>
  <c r="EO54" i="22"/>
  <c r="EQ55" i="22"/>
  <c r="EO55" i="22"/>
  <c r="EQ56" i="22"/>
  <c r="EO56" i="22"/>
  <c r="EQ57" i="22"/>
  <c r="EO57" i="22"/>
  <c r="EQ83" i="22"/>
  <c r="EO83" i="22"/>
  <c r="EQ89" i="22"/>
  <c r="EO89" i="22"/>
  <c r="EQ92" i="22"/>
  <c r="EO92" i="22"/>
  <c r="EQ94" i="22"/>
  <c r="EO94" i="22"/>
  <c r="EQ97" i="22"/>
  <c r="EO97" i="22"/>
  <c r="EQ102" i="22"/>
  <c r="EO102" i="22"/>
  <c r="EQ103" i="22"/>
  <c r="EO103" i="22"/>
  <c r="EQ104" i="22"/>
  <c r="EO104" i="22"/>
  <c r="EQ112" i="22"/>
  <c r="EO112" i="22"/>
  <c r="EQ116" i="22"/>
  <c r="EO116" i="22"/>
  <c r="EQ117" i="22"/>
  <c r="EO117" i="22"/>
  <c r="EQ118" i="22"/>
  <c r="EO118" i="22"/>
  <c r="EQ123" i="22"/>
  <c r="EO123" i="22"/>
  <c r="EQ126" i="22"/>
  <c r="EO126" i="22"/>
  <c r="EQ128" i="22"/>
  <c r="EO128" i="22"/>
  <c r="EQ130" i="22"/>
  <c r="EO130" i="22"/>
  <c r="EQ134" i="22"/>
  <c r="EO134" i="22"/>
  <c r="EQ139" i="22"/>
  <c r="EO139" i="22"/>
  <c r="EQ140" i="22"/>
  <c r="EO140" i="22"/>
  <c r="EQ141" i="22"/>
  <c r="EO141" i="22"/>
  <c r="EQ145" i="22"/>
  <c r="EO145" i="22"/>
  <c r="EQ149" i="22"/>
  <c r="EO149" i="22"/>
  <c r="EQ150" i="22"/>
  <c r="EO150" i="22"/>
  <c r="EQ151" i="22"/>
  <c r="EO151" i="22"/>
  <c r="EQ156" i="22"/>
  <c r="EO156" i="22"/>
  <c r="EQ159" i="22"/>
  <c r="EO159" i="22"/>
  <c r="EQ161" i="22"/>
  <c r="EO161" i="22"/>
  <c r="EQ163" i="22"/>
  <c r="EO163" i="22"/>
  <c r="EQ166" i="22"/>
  <c r="EO166" i="22"/>
  <c r="EQ171" i="22"/>
  <c r="EO171" i="22"/>
  <c r="EQ172" i="22"/>
  <c r="EO172" i="22"/>
  <c r="EQ76" i="22"/>
  <c r="EO76" i="22"/>
  <c r="EO199" i="22"/>
  <c r="EQ199" i="22"/>
  <c r="EO200" i="22"/>
  <c r="EQ200" i="22"/>
  <c r="EO201" i="22"/>
  <c r="EQ201" i="22"/>
  <c r="EO202" i="22"/>
  <c r="EQ202" i="22"/>
  <c r="EO203" i="22"/>
  <c r="EQ203" i="22"/>
  <c r="EO204" i="22"/>
  <c r="EQ204" i="22"/>
  <c r="EQ197" i="22"/>
  <c r="EO197" i="22"/>
  <c r="EQ198" i="22"/>
  <c r="EO198" i="22"/>
  <c r="EO196" i="22"/>
  <c r="EO205" i="22"/>
  <c r="EQ196" i="22"/>
  <c r="EM205" i="22"/>
  <c r="EK205" i="22"/>
  <c r="HW12" i="36"/>
  <c r="HT12" i="36"/>
  <c r="EM182" i="22"/>
  <c r="EK182" i="22"/>
  <c r="IA14" i="36"/>
  <c r="HX14" i="36"/>
  <c r="HT13" i="36"/>
  <c r="HW13" i="36"/>
  <c r="HW11" i="36"/>
  <c r="HT11" i="36"/>
  <c r="IE61" i="36"/>
  <c r="IB61" i="36"/>
  <c r="II62" i="36"/>
  <c r="IF62" i="36"/>
  <c r="IM60" i="36"/>
  <c r="IJ60" i="36"/>
  <c r="IM52" i="36"/>
  <c r="IJ52" i="36"/>
  <c r="IE53" i="36"/>
  <c r="IB53" i="36"/>
  <c r="IM43" i="36"/>
  <c r="IJ43" i="36"/>
  <c r="IQ44" i="36"/>
  <c r="IN44" i="36"/>
  <c r="II45" i="36"/>
  <c r="IF45" i="36"/>
  <c r="IF47" i="36"/>
  <c r="IU75" i="36"/>
  <c r="IR75" i="36"/>
  <c r="IA69" i="36"/>
  <c r="HX69" i="36"/>
  <c r="JO72" i="36"/>
  <c r="JL72" i="36"/>
  <c r="JC70" i="36"/>
  <c r="IZ70" i="36"/>
  <c r="IQ74" i="36"/>
  <c r="IN74" i="36"/>
  <c r="II71" i="36"/>
  <c r="IF71" i="36"/>
  <c r="IM68" i="36"/>
  <c r="IJ68" i="36"/>
  <c r="IE73" i="36"/>
  <c r="IB73" i="36"/>
  <c r="IM33" i="36"/>
  <c r="IJ33" i="36"/>
  <c r="JC35" i="36"/>
  <c r="IZ35" i="36"/>
  <c r="IU36" i="36"/>
  <c r="IR36" i="36"/>
  <c r="JC34" i="36"/>
  <c r="IZ34" i="36"/>
  <c r="IU26" i="36"/>
  <c r="IR26" i="36"/>
  <c r="IQ23" i="36"/>
  <c r="IN23" i="36"/>
  <c r="II24" i="36"/>
  <c r="IF24" i="36"/>
  <c r="IM22" i="36"/>
  <c r="IJ22" i="36"/>
  <c r="IF25" i="36"/>
  <c r="II25" i="36"/>
  <c r="DZ89" i="36"/>
  <c r="EV181" i="22"/>
  <c r="ES181" i="22"/>
  <c r="FC181" i="22"/>
  <c r="EZ174" i="22"/>
  <c r="EO175" i="22"/>
  <c r="EM192" i="22"/>
  <c r="EK192" i="22"/>
  <c r="EI207" i="22"/>
  <c r="IF198" i="22"/>
  <c r="IF197" i="22"/>
  <c r="ES190" i="22"/>
  <c r="ES191" i="22"/>
  <c r="EV84" i="22"/>
  <c r="ES84" i="22"/>
  <c r="EV82" i="22"/>
  <c r="ES82" i="22"/>
  <c r="EO68" i="22"/>
  <c r="EZ11" i="22"/>
  <c r="EW11" i="22"/>
  <c r="EZ12" i="22"/>
  <c r="EW12" i="22"/>
  <c r="EZ13" i="22"/>
  <c r="EW13" i="22"/>
  <c r="FD74" i="22"/>
  <c r="FD76" i="22"/>
  <c r="FD75" i="22"/>
  <c r="FD73" i="22"/>
  <c r="FD72" i="22"/>
  <c r="EV10" i="22"/>
  <c r="ES10" i="22"/>
  <c r="DT89" i="36"/>
  <c r="DT91" i="36"/>
  <c r="EB81" i="36"/>
  <c r="DX87" i="36"/>
  <c r="DP93" i="36"/>
  <c r="EL17" i="36"/>
  <c r="ED38" i="36"/>
  <c r="ED89" i="36"/>
  <c r="EF38" i="36"/>
  <c r="EJ27" i="36"/>
  <c r="EF28" i="36"/>
  <c r="HX76" i="36"/>
  <c r="IB80" i="36"/>
  <c r="HP63" i="36"/>
  <c r="IZ16" i="36"/>
  <c r="HP55" i="36"/>
  <c r="IR37" i="36"/>
  <c r="IZ15" i="36"/>
  <c r="JD65" i="36"/>
  <c r="IV57" i="36"/>
  <c r="IZ54" i="36"/>
  <c r="JD49" i="36"/>
  <c r="IZ40" i="36"/>
  <c r="KZ45" i="36"/>
  <c r="KY45" i="36"/>
  <c r="KZ43" i="36"/>
  <c r="KY43" i="36"/>
  <c r="KZ44" i="36"/>
  <c r="KY44" i="36"/>
  <c r="KZ42" i="36"/>
  <c r="KY42" i="36"/>
  <c r="IV46" i="36"/>
  <c r="IV30" i="36"/>
  <c r="JH19" i="36"/>
  <c r="JD8" i="36"/>
  <c r="EP87" i="36"/>
  <c r="ET86" i="36"/>
  <c r="ET85" i="36"/>
  <c r="EP76" i="36"/>
  <c r="EP63" i="36"/>
  <c r="EP55" i="36"/>
  <c r="EP47" i="36"/>
  <c r="EU37" i="36"/>
  <c r="ET83" i="36"/>
  <c r="EX84" i="36"/>
  <c r="EU46" i="36"/>
  <c r="FB46" i="36"/>
  <c r="FB37" i="36"/>
  <c r="FB27" i="36"/>
  <c r="ET54" i="36"/>
  <c r="EC211" i="22"/>
  <c r="FF50" i="35"/>
  <c r="EZ50" i="35"/>
  <c r="FD50" i="35"/>
  <c r="FF49" i="35"/>
  <c r="EZ49" i="35"/>
  <c r="FD49" i="35"/>
  <c r="FF48" i="35"/>
  <c r="EZ48" i="35"/>
  <c r="FD48" i="35"/>
  <c r="EX51" i="35"/>
  <c r="FF47" i="35"/>
  <c r="EZ47" i="35"/>
  <c r="FF32" i="35"/>
  <c r="EZ32" i="35"/>
  <c r="FD32" i="35"/>
  <c r="FF31" i="35"/>
  <c r="EZ31" i="35"/>
  <c r="FD31" i="35"/>
  <c r="FF30" i="35"/>
  <c r="EZ30" i="35"/>
  <c r="FD30" i="35"/>
  <c r="EX33" i="35"/>
  <c r="FF29" i="35"/>
  <c r="EZ29" i="35"/>
  <c r="FF23" i="35"/>
  <c r="EZ23" i="35"/>
  <c r="FD23" i="35"/>
  <c r="FF22" i="35"/>
  <c r="EZ22" i="35"/>
  <c r="FD22" i="35"/>
  <c r="FF21" i="35"/>
  <c r="EZ21" i="35"/>
  <c r="FD21" i="35"/>
  <c r="EX24" i="35"/>
  <c r="FF20" i="35"/>
  <c r="EZ20" i="35"/>
  <c r="FJ14" i="35"/>
  <c r="FH14" i="35"/>
  <c r="FJ13" i="35"/>
  <c r="FH13" i="35"/>
  <c r="FJ12" i="35"/>
  <c r="FH12" i="35"/>
  <c r="FJ11" i="35"/>
  <c r="FH11" i="35"/>
  <c r="EZ15" i="35"/>
  <c r="FD10" i="35"/>
  <c r="FD15" i="35"/>
  <c r="FF15" i="35"/>
  <c r="FJ10" i="35"/>
  <c r="FH10" i="35"/>
  <c r="FH15" i="35"/>
  <c r="FF41" i="35"/>
  <c r="EZ41" i="35"/>
  <c r="FD41" i="35"/>
  <c r="FF40" i="35"/>
  <c r="EZ40" i="35"/>
  <c r="FD40" i="35"/>
  <c r="FF39" i="35"/>
  <c r="EZ39" i="35"/>
  <c r="FD39" i="35"/>
  <c r="EN58" i="35"/>
  <c r="FB42" i="35"/>
  <c r="EV42" i="35"/>
  <c r="EX42" i="35"/>
  <c r="EX54" i="35"/>
  <c r="FF38" i="35"/>
  <c r="EZ38" i="35"/>
  <c r="ER58" i="35"/>
  <c r="FR46" i="35"/>
  <c r="FP46" i="35"/>
  <c r="FR37" i="35"/>
  <c r="FP37" i="35"/>
  <c r="FR28" i="35"/>
  <c r="FP28" i="35"/>
  <c r="FR19" i="35"/>
  <c r="FP19" i="35"/>
  <c r="EO179" i="22"/>
  <c r="EQ179" i="22"/>
  <c r="EO180" i="22"/>
  <c r="EQ180" i="22"/>
  <c r="EO189" i="22"/>
  <c r="EO78" i="22"/>
  <c r="BA105" i="26"/>
  <c r="EG207" i="22"/>
  <c r="EW188" i="22"/>
  <c r="FE186" i="22"/>
  <c r="EW187" i="22"/>
  <c r="D33" i="2"/>
  <c r="IA179" i="46"/>
  <c r="HY179" i="46"/>
  <c r="HW182" i="46"/>
  <c r="HY182" i="46"/>
  <c r="IF1" i="46"/>
  <c r="IA180" i="46"/>
  <c r="IC180" i="46"/>
  <c r="IA187" i="46"/>
  <c r="IA201" i="46"/>
  <c r="HW15" i="46"/>
  <c r="HU15" i="46"/>
  <c r="HW93" i="46"/>
  <c r="HU93" i="46"/>
  <c r="HW133" i="46"/>
  <c r="HU133" i="46"/>
  <c r="HW172" i="46"/>
  <c r="HU172" i="46"/>
  <c r="HW163" i="46"/>
  <c r="HU163" i="46"/>
  <c r="HW17" i="46"/>
  <c r="HU17" i="46"/>
  <c r="HW150" i="46"/>
  <c r="HU150" i="46"/>
  <c r="HW125" i="46"/>
  <c r="HU125" i="46"/>
  <c r="HW117" i="46"/>
  <c r="HU117" i="46"/>
  <c r="HW116" i="46"/>
  <c r="HU116" i="46"/>
  <c r="HS192" i="46"/>
  <c r="HW186" i="46"/>
  <c r="HU186" i="46"/>
  <c r="HW94" i="46"/>
  <c r="HU94" i="46"/>
  <c r="HI211" i="46"/>
  <c r="HW162" i="46"/>
  <c r="HU162" i="46"/>
  <c r="HW146" i="46"/>
  <c r="HU146" i="46"/>
  <c r="HW55" i="46"/>
  <c r="HU55" i="46"/>
  <c r="HW84" i="46"/>
  <c r="HU84" i="46"/>
  <c r="HW21" i="46"/>
  <c r="HU21" i="46"/>
  <c r="HW88" i="46"/>
  <c r="HU88" i="46"/>
  <c r="HW147" i="46"/>
  <c r="HU147" i="46"/>
  <c r="HQ78" i="46"/>
  <c r="HW166" i="46"/>
  <c r="HU166" i="46"/>
  <c r="HW134" i="46"/>
  <c r="HU134" i="46"/>
  <c r="HW56" i="46"/>
  <c r="HU56" i="46"/>
  <c r="HU187" i="46"/>
  <c r="HW124" i="46"/>
  <c r="HU124" i="46"/>
  <c r="HW62" i="46"/>
  <c r="HU62" i="46"/>
  <c r="HW158" i="46"/>
  <c r="HU158" i="46"/>
  <c r="HW149" i="46"/>
  <c r="HU149" i="46"/>
  <c r="HW11" i="46"/>
  <c r="HU11" i="46"/>
  <c r="II181" i="46"/>
  <c r="IG181" i="46"/>
  <c r="HW111" i="46"/>
  <c r="HU111" i="46"/>
  <c r="HW131" i="46"/>
  <c r="HU131" i="46"/>
  <c r="HW90" i="46"/>
  <c r="HU90" i="46"/>
  <c r="HW53" i="46"/>
  <c r="HU53" i="46"/>
  <c r="HW52" i="46"/>
  <c r="HU52" i="46"/>
  <c r="HW114" i="46"/>
  <c r="HU114" i="46"/>
  <c r="HQ68" i="46"/>
  <c r="HW47" i="46"/>
  <c r="HU47" i="46"/>
  <c r="IA89" i="46"/>
  <c r="HY89" i="46"/>
  <c r="HW144" i="46"/>
  <c r="HU144" i="46"/>
  <c r="IA105" i="46"/>
  <c r="HY105" i="46"/>
  <c r="HW169" i="46"/>
  <c r="HU169" i="46"/>
  <c r="HW198" i="46"/>
  <c r="HU198" i="46"/>
  <c r="HW164" i="46"/>
  <c r="HU164" i="46"/>
  <c r="HW57" i="46"/>
  <c r="HU57" i="46"/>
  <c r="HW108" i="46"/>
  <c r="HU108" i="46"/>
  <c r="HW102" i="46"/>
  <c r="HU102" i="46"/>
  <c r="HW27" i="46"/>
  <c r="HU27" i="46"/>
  <c r="HW110" i="46"/>
  <c r="HU110" i="46"/>
  <c r="HW42" i="46"/>
  <c r="HU42" i="46"/>
  <c r="HW152" i="46"/>
  <c r="HU152" i="46"/>
  <c r="HW37" i="46"/>
  <c r="HU37" i="46"/>
  <c r="HW157" i="46"/>
  <c r="HU157" i="46"/>
  <c r="HW129" i="46"/>
  <c r="HU129" i="46"/>
  <c r="HM207" i="46"/>
  <c r="HM209" i="46"/>
  <c r="HW32" i="46"/>
  <c r="HU32" i="46"/>
  <c r="HW191" i="46"/>
  <c r="HU191" i="46"/>
  <c r="HW174" i="46"/>
  <c r="HU174" i="46"/>
  <c r="HW75" i="46"/>
  <c r="HU75" i="46"/>
  <c r="HW97" i="46"/>
  <c r="HU97" i="46"/>
  <c r="HW148" i="46"/>
  <c r="HU148" i="46"/>
  <c r="HW160" i="46"/>
  <c r="HU160" i="46"/>
  <c r="HW49" i="46"/>
  <c r="HU49" i="46"/>
  <c r="HW23" i="46"/>
  <c r="HU23" i="46"/>
  <c r="HW19" i="46"/>
  <c r="HU19" i="46"/>
  <c r="HW121" i="46"/>
  <c r="HU121" i="46"/>
  <c r="HW189" i="46"/>
  <c r="HU189" i="46"/>
  <c r="IA83" i="46"/>
  <c r="HY83" i="46"/>
  <c r="IA132" i="46"/>
  <c r="HY132" i="46"/>
  <c r="HW140" i="46"/>
  <c r="HU140" i="46"/>
  <c r="HW87" i="46"/>
  <c r="HU87" i="46"/>
  <c r="HW54" i="46"/>
  <c r="HU54" i="46"/>
  <c r="HW138" i="46"/>
  <c r="HU138" i="46"/>
  <c r="HW155" i="46"/>
  <c r="HU155" i="46"/>
  <c r="HW171" i="46"/>
  <c r="HU171" i="46"/>
  <c r="HW118" i="46"/>
  <c r="HU118" i="46"/>
  <c r="HW20" i="46"/>
  <c r="HU20" i="46"/>
  <c r="HW25" i="46"/>
  <c r="HU25" i="46"/>
  <c r="HW74" i="46"/>
  <c r="HU74" i="46"/>
  <c r="HW44" i="46"/>
  <c r="HU44" i="46"/>
  <c r="HW165" i="46"/>
  <c r="HU165" i="46"/>
  <c r="HW153" i="46"/>
  <c r="HU153" i="46"/>
  <c r="HW63" i="46"/>
  <c r="HU63" i="46"/>
  <c r="HS205" i="46"/>
  <c r="HW196" i="46"/>
  <c r="HU196" i="46"/>
  <c r="HW106" i="46"/>
  <c r="HU106" i="46"/>
  <c r="HW115" i="46"/>
  <c r="HU115" i="46"/>
  <c r="HS78" i="46"/>
  <c r="HW72" i="46"/>
  <c r="HU72" i="46"/>
  <c r="HW51" i="46"/>
  <c r="HU51" i="46"/>
  <c r="HW76" i="46"/>
  <c r="HU76" i="46"/>
  <c r="HW91" i="46"/>
  <c r="HU91" i="46"/>
  <c r="HW86" i="46"/>
  <c r="HU86" i="46"/>
  <c r="HW145" i="46"/>
  <c r="HU145" i="46"/>
  <c r="HW197" i="46"/>
  <c r="HU197" i="46"/>
  <c r="HW22" i="46"/>
  <c r="HU22" i="46"/>
  <c r="HW200" i="46"/>
  <c r="HU200" i="46"/>
  <c r="HW161" i="46"/>
  <c r="HU161" i="46"/>
  <c r="HW98" i="46"/>
  <c r="HU98" i="46"/>
  <c r="HW45" i="46"/>
  <c r="HU45" i="46"/>
  <c r="HW143" i="46"/>
  <c r="HU143" i="46"/>
  <c r="HW167" i="46"/>
  <c r="HU167" i="46"/>
  <c r="HW127" i="46"/>
  <c r="HU127" i="46"/>
  <c r="HW36" i="46"/>
  <c r="HU36" i="46"/>
  <c r="HW28" i="46"/>
  <c r="HU28" i="46"/>
  <c r="HS68" i="46"/>
  <c r="HW10" i="46"/>
  <c r="HU10" i="46"/>
  <c r="HW61" i="46"/>
  <c r="HU61" i="46"/>
  <c r="HW113" i="46"/>
  <c r="HU113" i="46"/>
  <c r="HW203" i="46"/>
  <c r="HU203" i="46"/>
  <c r="HW40" i="46"/>
  <c r="HU40" i="46"/>
  <c r="HW128" i="46"/>
  <c r="HU128" i="46"/>
  <c r="HW41" i="46"/>
  <c r="HU41" i="46"/>
  <c r="HW173" i="46"/>
  <c r="HU173" i="46"/>
  <c r="HW107" i="46"/>
  <c r="HU107" i="46"/>
  <c r="IA85" i="46"/>
  <c r="HY85" i="46"/>
  <c r="HW156" i="46"/>
  <c r="HU156" i="46"/>
  <c r="HW151" i="46"/>
  <c r="HU151" i="46"/>
  <c r="HW13" i="46"/>
  <c r="HU13" i="46"/>
  <c r="HW188" i="46"/>
  <c r="HU188" i="46"/>
  <c r="HW99" i="46"/>
  <c r="HU99" i="46"/>
  <c r="HW95" i="46"/>
  <c r="HU95" i="46"/>
  <c r="HW101" i="46"/>
  <c r="HU101" i="46"/>
  <c r="HW103" i="46"/>
  <c r="HU103" i="46"/>
  <c r="HW141" i="46"/>
  <c r="HU141" i="46"/>
  <c r="HW130" i="46"/>
  <c r="HU130" i="46"/>
  <c r="HW126" i="46"/>
  <c r="HU126" i="46"/>
  <c r="HQ175" i="46"/>
  <c r="HW142" i="46"/>
  <c r="HU142" i="46"/>
  <c r="HW14" i="46"/>
  <c r="HU14" i="46"/>
  <c r="HW43" i="46"/>
  <c r="HU43" i="46"/>
  <c r="HW50" i="46"/>
  <c r="HU50" i="46"/>
  <c r="HW202" i="46"/>
  <c r="HU202" i="46"/>
  <c r="HW135" i="46"/>
  <c r="HU135" i="46"/>
  <c r="HW39" i="46"/>
  <c r="HU39" i="46"/>
  <c r="HW31" i="46"/>
  <c r="HU31" i="46"/>
  <c r="HU201" i="46"/>
  <c r="HW73" i="46"/>
  <c r="HU73" i="46"/>
  <c r="HW204" i="46"/>
  <c r="HU204" i="46"/>
  <c r="HW65" i="46"/>
  <c r="HU65" i="46"/>
  <c r="HW104" i="46"/>
  <c r="HU104" i="46"/>
  <c r="HW12" i="46"/>
  <c r="HU12" i="46"/>
  <c r="HW122" i="46"/>
  <c r="HU122" i="46"/>
  <c r="HW199" i="46"/>
  <c r="HU199" i="46"/>
  <c r="HO207" i="46"/>
  <c r="HW24" i="46"/>
  <c r="HU24" i="46"/>
  <c r="IA109" i="46"/>
  <c r="HY109" i="46"/>
  <c r="HW48" i="46"/>
  <c r="HU48" i="46"/>
  <c r="HW159" i="46"/>
  <c r="HU159" i="46"/>
  <c r="HW18" i="46"/>
  <c r="HU18" i="46"/>
  <c r="HW16" i="46"/>
  <c r="HU16" i="46"/>
  <c r="HW190" i="46"/>
  <c r="HU190" i="46"/>
  <c r="HW168" i="46"/>
  <c r="HU168" i="46"/>
  <c r="HW120" i="46"/>
  <c r="HU120" i="46"/>
  <c r="HW100" i="46"/>
  <c r="HU100" i="46"/>
  <c r="HW112" i="46"/>
  <c r="HU112" i="46"/>
  <c r="HW38" i="46"/>
  <c r="HU38" i="46"/>
  <c r="HW33" i="46"/>
  <c r="HU33" i="46"/>
  <c r="HW154" i="46"/>
  <c r="HU154" i="46"/>
  <c r="HW136" i="46"/>
  <c r="HU136" i="46"/>
  <c r="HW26" i="46"/>
  <c r="HU26" i="46"/>
  <c r="HW60" i="46"/>
  <c r="HU60" i="46"/>
  <c r="HW137" i="46"/>
  <c r="HU137" i="46"/>
  <c r="HW64" i="46"/>
  <c r="HU64" i="46"/>
  <c r="HW46" i="46"/>
  <c r="HU46" i="46"/>
  <c r="HS175" i="46"/>
  <c r="HW82" i="46"/>
  <c r="HU82" i="46"/>
  <c r="HW139" i="46"/>
  <c r="HU139" i="46"/>
  <c r="HW92" i="46"/>
  <c r="HU92" i="46"/>
  <c r="HW96" i="46"/>
  <c r="HU96" i="46"/>
  <c r="HW119" i="46"/>
  <c r="HU119" i="46"/>
  <c r="HW170" i="46"/>
  <c r="HU170" i="46"/>
  <c r="HW123" i="46"/>
  <c r="HU123" i="46"/>
  <c r="ES196" i="22"/>
  <c r="EU196" i="22"/>
  <c r="EQ205" i="22"/>
  <c r="EU198" i="22"/>
  <c r="ES198" i="22"/>
  <c r="EU197" i="22"/>
  <c r="ES197" i="22"/>
  <c r="ES204" i="22"/>
  <c r="EU204" i="22"/>
  <c r="ES203" i="22"/>
  <c r="EU203" i="22"/>
  <c r="ES202" i="22"/>
  <c r="EU202" i="22"/>
  <c r="ES201" i="22"/>
  <c r="EU201" i="22"/>
  <c r="ES200" i="22"/>
  <c r="EU200" i="22"/>
  <c r="ES199" i="22"/>
  <c r="EU199" i="22"/>
  <c r="EU76" i="22"/>
  <c r="ES76" i="22"/>
  <c r="EU172" i="22"/>
  <c r="ES172" i="22"/>
  <c r="EU171" i="22"/>
  <c r="ES171" i="22"/>
  <c r="EU166" i="22"/>
  <c r="ES166" i="22"/>
  <c r="EU163" i="22"/>
  <c r="ES163" i="22"/>
  <c r="EU161" i="22"/>
  <c r="ES161" i="22"/>
  <c r="EU159" i="22"/>
  <c r="ES159" i="22"/>
  <c r="EU156" i="22"/>
  <c r="ES156" i="22"/>
  <c r="EU151" i="22"/>
  <c r="ES151" i="22"/>
  <c r="EU150" i="22"/>
  <c r="ES150" i="22"/>
  <c r="EU149" i="22"/>
  <c r="ES149" i="22"/>
  <c r="EU145" i="22"/>
  <c r="ES145" i="22"/>
  <c r="EU141" i="22"/>
  <c r="ES141" i="22"/>
  <c r="EU140" i="22"/>
  <c r="ES140" i="22"/>
  <c r="EU139" i="22"/>
  <c r="ES139" i="22"/>
  <c r="EU134" i="22"/>
  <c r="ES134" i="22"/>
  <c r="EU130" i="22"/>
  <c r="ES130" i="22"/>
  <c r="EU128" i="22"/>
  <c r="ES128" i="22"/>
  <c r="EU126" i="22"/>
  <c r="ES126" i="22"/>
  <c r="EU123" i="22"/>
  <c r="ES123" i="22"/>
  <c r="EU118" i="22"/>
  <c r="ES118" i="22"/>
  <c r="EU117" i="22"/>
  <c r="ES117" i="22"/>
  <c r="EU116" i="22"/>
  <c r="ES116" i="22"/>
  <c r="EU112" i="22"/>
  <c r="ES112" i="22"/>
  <c r="EU104" i="22"/>
  <c r="ES104" i="22"/>
  <c r="EU103" i="22"/>
  <c r="ES103" i="22"/>
  <c r="EU102" i="22"/>
  <c r="ES102" i="22"/>
  <c r="EU97" i="22"/>
  <c r="ES97" i="22"/>
  <c r="EU94" i="22"/>
  <c r="ES94" i="22"/>
  <c r="EU92" i="22"/>
  <c r="ES92" i="22"/>
  <c r="EU89" i="22"/>
  <c r="ES89" i="22"/>
  <c r="EU83" i="22"/>
  <c r="ES83" i="22"/>
  <c r="EU57" i="22"/>
  <c r="ES57" i="22"/>
  <c r="EU56" i="22"/>
  <c r="ES56" i="22"/>
  <c r="EU55" i="22"/>
  <c r="ES55" i="22"/>
  <c r="EU54" i="22"/>
  <c r="ES54" i="22"/>
  <c r="EU53" i="22"/>
  <c r="ES53" i="22"/>
  <c r="EU61" i="22"/>
  <c r="ES61" i="22"/>
  <c r="EU63" i="22"/>
  <c r="ES63" i="22"/>
  <c r="EU64" i="22"/>
  <c r="ES64" i="22"/>
  <c r="EU74" i="22"/>
  <c r="ES74" i="22"/>
  <c r="EU73" i="22"/>
  <c r="ES73" i="22"/>
  <c r="EU86" i="22"/>
  <c r="ES86" i="22"/>
  <c r="EU88" i="22"/>
  <c r="ES88" i="22"/>
  <c r="EU90" i="22"/>
  <c r="ES90" i="22"/>
  <c r="EU106" i="22"/>
  <c r="ES106" i="22"/>
  <c r="EU107" i="22"/>
  <c r="ES107" i="22"/>
  <c r="EU108" i="22"/>
  <c r="ES108" i="22"/>
  <c r="EU110" i="22"/>
  <c r="ES110" i="22"/>
  <c r="EU133" i="22"/>
  <c r="ES133" i="22"/>
  <c r="EU173" i="22"/>
  <c r="ES173" i="22"/>
  <c r="EU174" i="22"/>
  <c r="ES174" i="22"/>
  <c r="EU14" i="22"/>
  <c r="ES14" i="22"/>
  <c r="EU15" i="22"/>
  <c r="ES15" i="22"/>
  <c r="EU16" i="22"/>
  <c r="ES16" i="22"/>
  <c r="EU17" i="22"/>
  <c r="ES17" i="22"/>
  <c r="EU18" i="22"/>
  <c r="ES18" i="22"/>
  <c r="EU19" i="22"/>
  <c r="ES19" i="22"/>
  <c r="EU20" i="22"/>
  <c r="ES20" i="22"/>
  <c r="EU21" i="22"/>
  <c r="ES21" i="22"/>
  <c r="EU22" i="22"/>
  <c r="ES22" i="22"/>
  <c r="EU23" i="22"/>
  <c r="ES23" i="22"/>
  <c r="EU24" i="22"/>
  <c r="ES24" i="22"/>
  <c r="EU25" i="22"/>
  <c r="ES25" i="22"/>
  <c r="EU26" i="22"/>
  <c r="ES26" i="22"/>
  <c r="EU27" i="22"/>
  <c r="ES27" i="22"/>
  <c r="EU28" i="22"/>
  <c r="ES28" i="22"/>
  <c r="EU31" i="22"/>
  <c r="ES31" i="22"/>
  <c r="EU32" i="22"/>
  <c r="ES32" i="22"/>
  <c r="EU33" i="22"/>
  <c r="ES33" i="22"/>
  <c r="EU36" i="22"/>
  <c r="ES36" i="22"/>
  <c r="EU37" i="22"/>
  <c r="ES37" i="22"/>
  <c r="EU38" i="22"/>
  <c r="ES38" i="22"/>
  <c r="EU39" i="22"/>
  <c r="ES39" i="22"/>
  <c r="EU40" i="22"/>
  <c r="ES40" i="22"/>
  <c r="EU41" i="22"/>
  <c r="ES41" i="22"/>
  <c r="EU42" i="22"/>
  <c r="ES42" i="22"/>
  <c r="EU43" i="22"/>
  <c r="ES43" i="22"/>
  <c r="EU44" i="22"/>
  <c r="ES44" i="22"/>
  <c r="EU45" i="22"/>
  <c r="ES45" i="22"/>
  <c r="EU46" i="22"/>
  <c r="ES46" i="22"/>
  <c r="EU47" i="22"/>
  <c r="ES47" i="22"/>
  <c r="EU48" i="22"/>
  <c r="ES48" i="22"/>
  <c r="EU49" i="22"/>
  <c r="ES49" i="22"/>
  <c r="EU50" i="22"/>
  <c r="ES50" i="22"/>
  <c r="EU51" i="22"/>
  <c r="ES51" i="22"/>
  <c r="EU52" i="22"/>
  <c r="ES52" i="22"/>
  <c r="EU65" i="22"/>
  <c r="ES65" i="22"/>
  <c r="EU72" i="22"/>
  <c r="EQ78" i="22"/>
  <c r="ES72" i="22"/>
  <c r="EU60" i="22"/>
  <c r="ES60" i="22"/>
  <c r="EU82" i="22"/>
  <c r="EQ175" i="22"/>
  <c r="EU10" i="22"/>
  <c r="EQ68" i="22"/>
  <c r="EU91" i="22"/>
  <c r="ES91" i="22"/>
  <c r="EU99" i="22"/>
  <c r="ES99" i="22"/>
  <c r="EU111" i="22"/>
  <c r="ES111" i="22"/>
  <c r="EU119" i="22"/>
  <c r="ES119" i="22"/>
  <c r="EU127" i="22"/>
  <c r="ES127" i="22"/>
  <c r="EU136" i="22"/>
  <c r="ES136" i="22"/>
  <c r="EU144" i="22"/>
  <c r="ES144" i="22"/>
  <c r="EU152" i="22"/>
  <c r="ES152" i="22"/>
  <c r="EU160" i="22"/>
  <c r="ES160" i="22"/>
  <c r="EU168" i="22"/>
  <c r="ES168" i="22"/>
  <c r="EU75" i="22"/>
  <c r="ES75" i="22"/>
  <c r="EU93" i="22"/>
  <c r="ES93" i="22"/>
  <c r="EU101" i="22"/>
  <c r="ES101" i="22"/>
  <c r="EU113" i="22"/>
  <c r="ES113" i="22"/>
  <c r="EU121" i="22"/>
  <c r="ES121" i="22"/>
  <c r="EU129" i="22"/>
  <c r="ES129" i="22"/>
  <c r="EU138" i="22"/>
  <c r="ES138" i="22"/>
  <c r="EU146" i="22"/>
  <c r="ES146" i="22"/>
  <c r="EU154" i="22"/>
  <c r="ES154" i="22"/>
  <c r="EU162" i="22"/>
  <c r="ES162" i="22"/>
  <c r="EU170" i="22"/>
  <c r="ES170" i="22"/>
  <c r="EU95" i="22"/>
  <c r="ES95" i="22"/>
  <c r="EU105" i="22"/>
  <c r="ES105" i="22"/>
  <c r="EU120" i="22"/>
  <c r="ES120" i="22"/>
  <c r="EU131" i="22"/>
  <c r="ES131" i="22"/>
  <c r="EU142" i="22"/>
  <c r="ES142" i="22"/>
  <c r="EU153" i="22"/>
  <c r="ES153" i="22"/>
  <c r="EU164" i="22"/>
  <c r="ES164" i="22"/>
  <c r="EU96" i="22"/>
  <c r="ES96" i="22"/>
  <c r="EU109" i="22"/>
  <c r="ES109" i="22"/>
  <c r="EU122" i="22"/>
  <c r="ES122" i="22"/>
  <c r="EU132" i="22"/>
  <c r="ES132" i="22"/>
  <c r="EU143" i="22"/>
  <c r="ES143" i="22"/>
  <c r="EU155" i="22"/>
  <c r="ES155" i="22"/>
  <c r="EU165" i="22"/>
  <c r="ES165" i="22"/>
  <c r="EU85" i="22"/>
  <c r="ES85" i="22"/>
  <c r="EU98" i="22"/>
  <c r="ES98" i="22"/>
  <c r="EU114" i="22"/>
  <c r="ES114" i="22"/>
  <c r="EU124" i="22"/>
  <c r="ES124" i="22"/>
  <c r="EU135" i="22"/>
  <c r="ES135" i="22"/>
  <c r="EU147" i="22"/>
  <c r="ES147" i="22"/>
  <c r="EU157" i="22"/>
  <c r="ES157" i="22"/>
  <c r="EU167" i="22"/>
  <c r="ES167" i="22"/>
  <c r="EU87" i="22"/>
  <c r="ES87" i="22"/>
  <c r="EU100" i="22"/>
  <c r="ES100" i="22"/>
  <c r="EU115" i="22"/>
  <c r="ES115" i="22"/>
  <c r="EU125" i="22"/>
  <c r="ES125" i="22"/>
  <c r="EU137" i="22"/>
  <c r="ES137" i="22"/>
  <c r="EU148" i="22"/>
  <c r="ES148" i="22"/>
  <c r="EU158" i="22"/>
  <c r="ES158" i="22"/>
  <c r="EU169" i="22"/>
  <c r="ES169" i="22"/>
  <c r="EU62" i="22"/>
  <c r="ES62" i="22"/>
  <c r="IA12" i="36"/>
  <c r="HX12" i="36"/>
  <c r="IE14" i="36"/>
  <c r="IB14" i="36"/>
  <c r="HX13" i="36"/>
  <c r="IA13" i="36"/>
  <c r="IA11" i="36"/>
  <c r="HX11" i="36"/>
  <c r="IN60" i="36"/>
  <c r="IQ60" i="36"/>
  <c r="IJ62" i="36"/>
  <c r="IM62" i="36"/>
  <c r="II61" i="36"/>
  <c r="IF61" i="36"/>
  <c r="II53" i="36"/>
  <c r="IF53" i="36"/>
  <c r="IN52" i="36"/>
  <c r="IQ52" i="36"/>
  <c r="IJ45" i="36"/>
  <c r="IJ47" i="36"/>
  <c r="IM45" i="36"/>
  <c r="IU44" i="36"/>
  <c r="IR44" i="36"/>
  <c r="IQ43" i="36"/>
  <c r="IN43" i="36"/>
  <c r="II73" i="36"/>
  <c r="IF73" i="36"/>
  <c r="JG70" i="36"/>
  <c r="JD70" i="36"/>
  <c r="IN68" i="36"/>
  <c r="IQ68" i="36"/>
  <c r="JP72" i="36"/>
  <c r="JS72" i="36"/>
  <c r="IM71" i="36"/>
  <c r="IJ71" i="36"/>
  <c r="IE69" i="36"/>
  <c r="IB69" i="36"/>
  <c r="IB76" i="36"/>
  <c r="IU74" i="36"/>
  <c r="IR74" i="36"/>
  <c r="IY75" i="36"/>
  <c r="IV75" i="36"/>
  <c r="JG35" i="36"/>
  <c r="JD35" i="36"/>
  <c r="JD34" i="36"/>
  <c r="JG34" i="36"/>
  <c r="IY36" i="36"/>
  <c r="IV36" i="36"/>
  <c r="IQ33" i="36"/>
  <c r="IN33" i="36"/>
  <c r="IY26" i="36"/>
  <c r="IV26" i="36"/>
  <c r="IM25" i="36"/>
  <c r="IJ25" i="36"/>
  <c r="IN22" i="36"/>
  <c r="IQ22" i="36"/>
  <c r="IJ24" i="36"/>
  <c r="IM24" i="36"/>
  <c r="IR23" i="36"/>
  <c r="IU23" i="36"/>
  <c r="ES175" i="22"/>
  <c r="EM207" i="22"/>
  <c r="EQ182" i="22"/>
  <c r="EO182" i="22"/>
  <c r="FG181" i="22"/>
  <c r="EZ181" i="22"/>
  <c r="EW181" i="22"/>
  <c r="FD174" i="22"/>
  <c r="EN17" i="36"/>
  <c r="IZ46" i="36"/>
  <c r="KZ46" i="36"/>
  <c r="EQ192" i="22"/>
  <c r="EO192" i="22"/>
  <c r="EK207" i="22"/>
  <c r="IJ197" i="22"/>
  <c r="IJ198" i="22"/>
  <c r="EW191" i="22"/>
  <c r="EW190" i="22"/>
  <c r="EZ82" i="22"/>
  <c r="EW82" i="22"/>
  <c r="EZ84" i="22"/>
  <c r="EW84" i="22"/>
  <c r="EH28" i="36"/>
  <c r="ES68" i="22"/>
  <c r="FD13" i="22"/>
  <c r="FA13" i="22"/>
  <c r="FD12" i="22"/>
  <c r="FA12" i="22"/>
  <c r="FD11" i="22"/>
  <c r="FA11" i="22"/>
  <c r="FH72" i="22"/>
  <c r="FH73" i="22"/>
  <c r="FH75" i="22"/>
  <c r="FH76" i="22"/>
  <c r="FH74" i="22"/>
  <c r="EZ10" i="22"/>
  <c r="EW10" i="22"/>
  <c r="DX89" i="36"/>
  <c r="DX91" i="36"/>
  <c r="EF81" i="36"/>
  <c r="EB87" i="36"/>
  <c r="DT93" i="36"/>
  <c r="ER17" i="36"/>
  <c r="EP17" i="36"/>
  <c r="EH38" i="36"/>
  <c r="EJ38" i="36"/>
  <c r="EN27" i="36"/>
  <c r="EJ28" i="36"/>
  <c r="JD16" i="36"/>
  <c r="HT63" i="36"/>
  <c r="IF80" i="36"/>
  <c r="HT55" i="36"/>
  <c r="JH65" i="36"/>
  <c r="IZ57" i="36"/>
  <c r="KZ61" i="36"/>
  <c r="KY61" i="36"/>
  <c r="KZ60" i="36"/>
  <c r="KY60" i="36"/>
  <c r="KZ62" i="36"/>
  <c r="KY62" i="36"/>
  <c r="JD54" i="36"/>
  <c r="JH49" i="36"/>
  <c r="JD40" i="36"/>
  <c r="IV37" i="36"/>
  <c r="KZ37" i="36"/>
  <c r="IZ30" i="36"/>
  <c r="JL19" i="36"/>
  <c r="JP19" i="36"/>
  <c r="JT19" i="36"/>
  <c r="JX19" i="36"/>
  <c r="KB19" i="36"/>
  <c r="KF19" i="36"/>
  <c r="JH8" i="36"/>
  <c r="JD15" i="36"/>
  <c r="KV84" i="36"/>
  <c r="ET87" i="36"/>
  <c r="EX85" i="36"/>
  <c r="EX86" i="36"/>
  <c r="ET47" i="36"/>
  <c r="ET55" i="36"/>
  <c r="ET76" i="36"/>
  <c r="ET63" i="36"/>
  <c r="EY37" i="36"/>
  <c r="EX83" i="36"/>
  <c r="FB84" i="36"/>
  <c r="EY46" i="36"/>
  <c r="FF46" i="36"/>
  <c r="FF37" i="36"/>
  <c r="FF27" i="36"/>
  <c r="EX54" i="36"/>
  <c r="EK209" i="22"/>
  <c r="BA33" i="26"/>
  <c r="EG209" i="22"/>
  <c r="EG211" i="22"/>
  <c r="FJ50" i="35"/>
  <c r="FH50" i="35"/>
  <c r="FJ49" i="35"/>
  <c r="FH49" i="35"/>
  <c r="FJ48" i="35"/>
  <c r="FH48" i="35"/>
  <c r="FD47" i="35"/>
  <c r="FD51" i="35"/>
  <c r="EZ51" i="35"/>
  <c r="FJ47" i="35"/>
  <c r="FH47" i="35"/>
  <c r="FH51" i="35"/>
  <c r="FF51" i="35"/>
  <c r="FJ32" i="35"/>
  <c r="FH32" i="35"/>
  <c r="FJ31" i="35"/>
  <c r="FH31" i="35"/>
  <c r="FJ30" i="35"/>
  <c r="FH30" i="35"/>
  <c r="FD29" i="35"/>
  <c r="FD33" i="35"/>
  <c r="EZ33" i="35"/>
  <c r="FJ29" i="35"/>
  <c r="FH29" i="35"/>
  <c r="FH33" i="35"/>
  <c r="FF33" i="35"/>
  <c r="FJ23" i="35"/>
  <c r="FH23" i="35"/>
  <c r="FJ22" i="35"/>
  <c r="FH22" i="35"/>
  <c r="FJ21" i="35"/>
  <c r="FH21" i="35"/>
  <c r="FD20" i="35"/>
  <c r="FD24" i="35"/>
  <c r="EZ24" i="35"/>
  <c r="FJ20" i="35"/>
  <c r="FH20" i="35"/>
  <c r="FH24" i="35"/>
  <c r="FF24" i="35"/>
  <c r="FN14" i="35"/>
  <c r="FL14" i="35"/>
  <c r="FN13" i="35"/>
  <c r="FL13" i="35"/>
  <c r="FN12" i="35"/>
  <c r="FL12" i="35"/>
  <c r="FN11" i="35"/>
  <c r="FL11" i="35"/>
  <c r="FJ15" i="35"/>
  <c r="FN10" i="35"/>
  <c r="FL10" i="35"/>
  <c r="FL15" i="35"/>
  <c r="FD38" i="35"/>
  <c r="FD42" i="35"/>
  <c r="EZ42" i="35"/>
  <c r="FJ38" i="35"/>
  <c r="FH38" i="35"/>
  <c r="FF42" i="35"/>
  <c r="FF54" i="35"/>
  <c r="EV54" i="35"/>
  <c r="EV56" i="35"/>
  <c r="FB54" i="35"/>
  <c r="FB56" i="35"/>
  <c r="FJ39" i="35"/>
  <c r="FH39" i="35"/>
  <c r="FJ40" i="35"/>
  <c r="FH40" i="35"/>
  <c r="FJ41" i="35"/>
  <c r="FH41" i="35"/>
  <c r="FV19" i="35"/>
  <c r="FT19" i="35"/>
  <c r="FV28" i="35"/>
  <c r="FT28" i="35"/>
  <c r="FV37" i="35"/>
  <c r="FT37" i="35"/>
  <c r="FV46" i="35"/>
  <c r="FT46" i="35"/>
  <c r="ES189" i="22"/>
  <c r="ES180" i="22"/>
  <c r="EU180" i="22"/>
  <c r="ES179" i="22"/>
  <c r="EU179" i="22"/>
  <c r="FA187" i="22"/>
  <c r="FI186" i="22"/>
  <c r="FA188" i="22"/>
  <c r="K33" i="2"/>
  <c r="D6" i="19"/>
  <c r="IJ1" i="46"/>
  <c r="IE180" i="46"/>
  <c r="IG180" i="46"/>
  <c r="IE187" i="46"/>
  <c r="IE201" i="46"/>
  <c r="IE179" i="46"/>
  <c r="IC179" i="46"/>
  <c r="IA182" i="46"/>
  <c r="IA46" i="46"/>
  <c r="HY46" i="46"/>
  <c r="IA64" i="46"/>
  <c r="HY64" i="46"/>
  <c r="IA137" i="46"/>
  <c r="HY137" i="46"/>
  <c r="IA60" i="46"/>
  <c r="HY60" i="46"/>
  <c r="IA26" i="46"/>
  <c r="HY26" i="46"/>
  <c r="IA136" i="46"/>
  <c r="HY136" i="46"/>
  <c r="IA154" i="46"/>
  <c r="HY154" i="46"/>
  <c r="IA33" i="46"/>
  <c r="HY33" i="46"/>
  <c r="IA38" i="46"/>
  <c r="HY38" i="46"/>
  <c r="IA112" i="46"/>
  <c r="HY112" i="46"/>
  <c r="IA100" i="46"/>
  <c r="HY100" i="46"/>
  <c r="IA168" i="46"/>
  <c r="HY168" i="46"/>
  <c r="IA190" i="46"/>
  <c r="HY190" i="46"/>
  <c r="IA16" i="46"/>
  <c r="HY16" i="46"/>
  <c r="IA18" i="46"/>
  <c r="HY18" i="46"/>
  <c r="IA159" i="46"/>
  <c r="HY159" i="46"/>
  <c r="HU175" i="46"/>
  <c r="IA48" i="46"/>
  <c r="HY48" i="46"/>
  <c r="IA199" i="46"/>
  <c r="HY199" i="46"/>
  <c r="IA122" i="46"/>
  <c r="HY122" i="46"/>
  <c r="IA12" i="46"/>
  <c r="HY12" i="46"/>
  <c r="IA104" i="46"/>
  <c r="HY104" i="46"/>
  <c r="IA65" i="46"/>
  <c r="HY65" i="46"/>
  <c r="IA204" i="46"/>
  <c r="HY204" i="46"/>
  <c r="IA73" i="46"/>
  <c r="HY73" i="46"/>
  <c r="IA95" i="46"/>
  <c r="HY95" i="46"/>
  <c r="IA99" i="46"/>
  <c r="HY99" i="46"/>
  <c r="IA188" i="46"/>
  <c r="HY188" i="46"/>
  <c r="IA13" i="46"/>
  <c r="HY13" i="46"/>
  <c r="IA151" i="46"/>
  <c r="HY151" i="46"/>
  <c r="IA156" i="46"/>
  <c r="HY156" i="46"/>
  <c r="IA113" i="46"/>
  <c r="HY113" i="46"/>
  <c r="IA61" i="46"/>
  <c r="HY61" i="46"/>
  <c r="HU68" i="46"/>
  <c r="IA115" i="46"/>
  <c r="HY115" i="46"/>
  <c r="IA63" i="46"/>
  <c r="HY63" i="46"/>
  <c r="IA153" i="46"/>
  <c r="HY153" i="46"/>
  <c r="IA165" i="46"/>
  <c r="HY165" i="46"/>
  <c r="IA44" i="46"/>
  <c r="HY44" i="46"/>
  <c r="IA74" i="46"/>
  <c r="HY74" i="46"/>
  <c r="IA25" i="46"/>
  <c r="HY25" i="46"/>
  <c r="IA20" i="46"/>
  <c r="HY20" i="46"/>
  <c r="IA118" i="46"/>
  <c r="HY118" i="46"/>
  <c r="IA171" i="46"/>
  <c r="HY171" i="46"/>
  <c r="IA155" i="46"/>
  <c r="HY155" i="46"/>
  <c r="IA138" i="46"/>
  <c r="HY138" i="46"/>
  <c r="IA54" i="46"/>
  <c r="HY54" i="46"/>
  <c r="IA87" i="46"/>
  <c r="HY87" i="46"/>
  <c r="IA140" i="46"/>
  <c r="HY140" i="46"/>
  <c r="HM211" i="46"/>
  <c r="IA129" i="46"/>
  <c r="HY129" i="46"/>
  <c r="IA157" i="46"/>
  <c r="HY157" i="46"/>
  <c r="IA37" i="46"/>
  <c r="HY37" i="46"/>
  <c r="IA152" i="46"/>
  <c r="HY152" i="46"/>
  <c r="IA42" i="46"/>
  <c r="HY42" i="46"/>
  <c r="IA110" i="46"/>
  <c r="HY110" i="46"/>
  <c r="IA27" i="46"/>
  <c r="HY27" i="46"/>
  <c r="IA102" i="46"/>
  <c r="HY102" i="46"/>
  <c r="IE105" i="46"/>
  <c r="IC105" i="46"/>
  <c r="IA144" i="46"/>
  <c r="HY144" i="46"/>
  <c r="HQ207" i="46"/>
  <c r="HQ209" i="46"/>
  <c r="IA114" i="46"/>
  <c r="HY114" i="46"/>
  <c r="IA52" i="46"/>
  <c r="HY52" i="46"/>
  <c r="IA53" i="46"/>
  <c r="HY53" i="46"/>
  <c r="IA90" i="46"/>
  <c r="HY90" i="46"/>
  <c r="IA131" i="46"/>
  <c r="HY131" i="46"/>
  <c r="IA111" i="46"/>
  <c r="HY111" i="46"/>
  <c r="IA94" i="46"/>
  <c r="HY94" i="46"/>
  <c r="HW192" i="46"/>
  <c r="IA186" i="46"/>
  <c r="HY186" i="46"/>
  <c r="IA24" i="46"/>
  <c r="HY24" i="46"/>
  <c r="IA123" i="46"/>
  <c r="HY123" i="46"/>
  <c r="IA170" i="46"/>
  <c r="HY170" i="46"/>
  <c r="IA119" i="46"/>
  <c r="HY119" i="46"/>
  <c r="IA96" i="46"/>
  <c r="HY96" i="46"/>
  <c r="IA92" i="46"/>
  <c r="HY92" i="46"/>
  <c r="IA139" i="46"/>
  <c r="HY139" i="46"/>
  <c r="HW175" i="46"/>
  <c r="IA82" i="46"/>
  <c r="HY82" i="46"/>
  <c r="HY201" i="46"/>
  <c r="IA31" i="46"/>
  <c r="HY31" i="46"/>
  <c r="IA39" i="46"/>
  <c r="HY39" i="46"/>
  <c r="IA135" i="46"/>
  <c r="HY135" i="46"/>
  <c r="IA202" i="46"/>
  <c r="HY202" i="46"/>
  <c r="IA50" i="46"/>
  <c r="HY50" i="46"/>
  <c r="IA43" i="46"/>
  <c r="HY43" i="46"/>
  <c r="IA14" i="46"/>
  <c r="HY14" i="46"/>
  <c r="IA142" i="46"/>
  <c r="HY142" i="46"/>
  <c r="HW68" i="46"/>
  <c r="IA10" i="46"/>
  <c r="HY10" i="46"/>
  <c r="HU78" i="46"/>
  <c r="HU205" i="46"/>
  <c r="IE83" i="46"/>
  <c r="IC83" i="46"/>
  <c r="IA189" i="46"/>
  <c r="HY189" i="46"/>
  <c r="IA121" i="46"/>
  <c r="HY121" i="46"/>
  <c r="IA19" i="46"/>
  <c r="HY19" i="46"/>
  <c r="IA23" i="46"/>
  <c r="HY23" i="46"/>
  <c r="IA49" i="46"/>
  <c r="HY49" i="46"/>
  <c r="IA160" i="46"/>
  <c r="HY160" i="46"/>
  <c r="IA148" i="46"/>
  <c r="HY148" i="46"/>
  <c r="IA97" i="46"/>
  <c r="HY97" i="46"/>
  <c r="IA75" i="46"/>
  <c r="HY75" i="46"/>
  <c r="IA174" i="46"/>
  <c r="HY174" i="46"/>
  <c r="IA191" i="46"/>
  <c r="HY191" i="46"/>
  <c r="IA32" i="46"/>
  <c r="HY32" i="46"/>
  <c r="IA108" i="46"/>
  <c r="HY108" i="46"/>
  <c r="IA57" i="46"/>
  <c r="HY57" i="46"/>
  <c r="IA164" i="46"/>
  <c r="HY164" i="46"/>
  <c r="IA198" i="46"/>
  <c r="HY198" i="46"/>
  <c r="IA169" i="46"/>
  <c r="HY169" i="46"/>
  <c r="IA62" i="46"/>
  <c r="HY62" i="46"/>
  <c r="IA124" i="46"/>
  <c r="HY124" i="46"/>
  <c r="HY187" i="46"/>
  <c r="IA56" i="46"/>
  <c r="HY56" i="46"/>
  <c r="IA134" i="46"/>
  <c r="HY134" i="46"/>
  <c r="IA166" i="46"/>
  <c r="HY166" i="46"/>
  <c r="IA116" i="46"/>
  <c r="HY116" i="46"/>
  <c r="IA117" i="46"/>
  <c r="HY117" i="46"/>
  <c r="IA125" i="46"/>
  <c r="HY125" i="46"/>
  <c r="IA120" i="46"/>
  <c r="HY120" i="46"/>
  <c r="IE109" i="46"/>
  <c r="IC109" i="46"/>
  <c r="IA126" i="46"/>
  <c r="HY126" i="46"/>
  <c r="IA130" i="46"/>
  <c r="HY130" i="46"/>
  <c r="IA141" i="46"/>
  <c r="HY141" i="46"/>
  <c r="IA103" i="46"/>
  <c r="HY103" i="46"/>
  <c r="IA101" i="46"/>
  <c r="HY101" i="46"/>
  <c r="IE85" i="46"/>
  <c r="IC85" i="46"/>
  <c r="IA107" i="46"/>
  <c r="HY107" i="46"/>
  <c r="IA173" i="46"/>
  <c r="HY173" i="46"/>
  <c r="IA41" i="46"/>
  <c r="HY41" i="46"/>
  <c r="IA128" i="46"/>
  <c r="HY128" i="46"/>
  <c r="IA40" i="46"/>
  <c r="HY40" i="46"/>
  <c r="IA203" i="46"/>
  <c r="HY203" i="46"/>
  <c r="HS207" i="46"/>
  <c r="IA28" i="46"/>
  <c r="HY28" i="46"/>
  <c r="IA36" i="46"/>
  <c r="HY36" i="46"/>
  <c r="IA127" i="46"/>
  <c r="HY127" i="46"/>
  <c r="IA167" i="46"/>
  <c r="HY167" i="46"/>
  <c r="IA143" i="46"/>
  <c r="HY143" i="46"/>
  <c r="IA45" i="46"/>
  <c r="HY45" i="46"/>
  <c r="IA98" i="46"/>
  <c r="HY98" i="46"/>
  <c r="IA161" i="46"/>
  <c r="HY161" i="46"/>
  <c r="IA200" i="46"/>
  <c r="HY200" i="46"/>
  <c r="IA22" i="46"/>
  <c r="HY22" i="46"/>
  <c r="IA197" i="46"/>
  <c r="HY197" i="46"/>
  <c r="IA145" i="46"/>
  <c r="HY145" i="46"/>
  <c r="IA86" i="46"/>
  <c r="HY86" i="46"/>
  <c r="IA91" i="46"/>
  <c r="HY91" i="46"/>
  <c r="IA76" i="46"/>
  <c r="HY76" i="46"/>
  <c r="IA51" i="46"/>
  <c r="HY51" i="46"/>
  <c r="HW78" i="46"/>
  <c r="IA72" i="46"/>
  <c r="HY72" i="46"/>
  <c r="HY78" i="46"/>
  <c r="IA106" i="46"/>
  <c r="HY106" i="46"/>
  <c r="HW205" i="46"/>
  <c r="IA196" i="46"/>
  <c r="HY196" i="46"/>
  <c r="HY205" i="46"/>
  <c r="IE132" i="46"/>
  <c r="IC132" i="46"/>
  <c r="IE89" i="46"/>
  <c r="IC89" i="46"/>
  <c r="IA47" i="46"/>
  <c r="HY47" i="46"/>
  <c r="IM181" i="46"/>
  <c r="IK181" i="46"/>
  <c r="LE181" i="46"/>
  <c r="LC181" i="46"/>
  <c r="IA11" i="46"/>
  <c r="HY11" i="46"/>
  <c r="IA149" i="46"/>
  <c r="HY149" i="46"/>
  <c r="IA158" i="46"/>
  <c r="HY158" i="46"/>
  <c r="IA147" i="46"/>
  <c r="HY147" i="46"/>
  <c r="IA88" i="46"/>
  <c r="HY88" i="46"/>
  <c r="IA21" i="46"/>
  <c r="HY21" i="46"/>
  <c r="IA84" i="46"/>
  <c r="HY84" i="46"/>
  <c r="IA55" i="46"/>
  <c r="HY55" i="46"/>
  <c r="IA146" i="46"/>
  <c r="HY146" i="46"/>
  <c r="IA162" i="46"/>
  <c r="HY162" i="46"/>
  <c r="HU192" i="46"/>
  <c r="IA150" i="46"/>
  <c r="HY150" i="46"/>
  <c r="IA17" i="46"/>
  <c r="HY17" i="46"/>
  <c r="IA163" i="46"/>
  <c r="HY163" i="46"/>
  <c r="IA172" i="46"/>
  <c r="HY172" i="46"/>
  <c r="IA133" i="46"/>
  <c r="HY133" i="46"/>
  <c r="IA93" i="46"/>
  <c r="HY93" i="46"/>
  <c r="IA15" i="46"/>
  <c r="HY15" i="46"/>
  <c r="EY62" i="22"/>
  <c r="EW62" i="22"/>
  <c r="EY169" i="22"/>
  <c r="EW169" i="22"/>
  <c r="EY158" i="22"/>
  <c r="EW158" i="22"/>
  <c r="EY148" i="22"/>
  <c r="EW148" i="22"/>
  <c r="EY137" i="22"/>
  <c r="EW137" i="22"/>
  <c r="EY125" i="22"/>
  <c r="EW125" i="22"/>
  <c r="EY115" i="22"/>
  <c r="EW115" i="22"/>
  <c r="EY100" i="22"/>
  <c r="EW100" i="22"/>
  <c r="EY87" i="22"/>
  <c r="EW87" i="22"/>
  <c r="EY167" i="22"/>
  <c r="EW167" i="22"/>
  <c r="EY157" i="22"/>
  <c r="EW157" i="22"/>
  <c r="EY147" i="22"/>
  <c r="EW147" i="22"/>
  <c r="EY135" i="22"/>
  <c r="EW135" i="22"/>
  <c r="EY124" i="22"/>
  <c r="EW124" i="22"/>
  <c r="EY114" i="22"/>
  <c r="EW114" i="22"/>
  <c r="EY98" i="22"/>
  <c r="EW98" i="22"/>
  <c r="EY85" i="22"/>
  <c r="EW85" i="22"/>
  <c r="EY165" i="22"/>
  <c r="EW165" i="22"/>
  <c r="EY155" i="22"/>
  <c r="EW155" i="22"/>
  <c r="EY143" i="22"/>
  <c r="EW143" i="22"/>
  <c r="EY132" i="22"/>
  <c r="EW132" i="22"/>
  <c r="EY122" i="22"/>
  <c r="EW122" i="22"/>
  <c r="EY109" i="22"/>
  <c r="EW109" i="22"/>
  <c r="EY96" i="22"/>
  <c r="EW96" i="22"/>
  <c r="EY164" i="22"/>
  <c r="EW164" i="22"/>
  <c r="EY153" i="22"/>
  <c r="EW153" i="22"/>
  <c r="EY142" i="22"/>
  <c r="EW142" i="22"/>
  <c r="EY131" i="22"/>
  <c r="EW131" i="22"/>
  <c r="EY120" i="22"/>
  <c r="EW120" i="22"/>
  <c r="EY105" i="22"/>
  <c r="EW105" i="22"/>
  <c r="EY95" i="22"/>
  <c r="EW95" i="22"/>
  <c r="EY170" i="22"/>
  <c r="EW170" i="22"/>
  <c r="EY162" i="22"/>
  <c r="EW162" i="22"/>
  <c r="EY154" i="22"/>
  <c r="EW154" i="22"/>
  <c r="EY146" i="22"/>
  <c r="EW146" i="22"/>
  <c r="EY138" i="22"/>
  <c r="EW138" i="22"/>
  <c r="EY129" i="22"/>
  <c r="EW129" i="22"/>
  <c r="EY121" i="22"/>
  <c r="EW121" i="22"/>
  <c r="EY113" i="22"/>
  <c r="EW113" i="22"/>
  <c r="EY101" i="22"/>
  <c r="EW101" i="22"/>
  <c r="EY93" i="22"/>
  <c r="EW93" i="22"/>
  <c r="EY75" i="22"/>
  <c r="EW75" i="22"/>
  <c r="EY168" i="22"/>
  <c r="EW168" i="22"/>
  <c r="EY160" i="22"/>
  <c r="EW160" i="22"/>
  <c r="EY152" i="22"/>
  <c r="EW152" i="22"/>
  <c r="EY144" i="22"/>
  <c r="EW144" i="22"/>
  <c r="EY136" i="22"/>
  <c r="EW136" i="22"/>
  <c r="EY127" i="22"/>
  <c r="EW127" i="22"/>
  <c r="EY119" i="22"/>
  <c r="EW119" i="22"/>
  <c r="EY111" i="22"/>
  <c r="EW111" i="22"/>
  <c r="EY99" i="22"/>
  <c r="EW99" i="22"/>
  <c r="EY91" i="22"/>
  <c r="EW91" i="22"/>
  <c r="EY10" i="22"/>
  <c r="EU68" i="22"/>
  <c r="EY82" i="22"/>
  <c r="EU175" i="22"/>
  <c r="EY60" i="22"/>
  <c r="EW60" i="22"/>
  <c r="EY72" i="22"/>
  <c r="EU78" i="22"/>
  <c r="EW72" i="22"/>
  <c r="EY65" i="22"/>
  <c r="EW65" i="22"/>
  <c r="EY52" i="22"/>
  <c r="EW52" i="22"/>
  <c r="EY51" i="22"/>
  <c r="EW51" i="22"/>
  <c r="EY50" i="22"/>
  <c r="EW50" i="22"/>
  <c r="EY49" i="22"/>
  <c r="EW49" i="22"/>
  <c r="EY48" i="22"/>
  <c r="EW48" i="22"/>
  <c r="EY47" i="22"/>
  <c r="EW47" i="22"/>
  <c r="EY46" i="22"/>
  <c r="EW46" i="22"/>
  <c r="EY45" i="22"/>
  <c r="EW45" i="22"/>
  <c r="EY44" i="22"/>
  <c r="EW44" i="22"/>
  <c r="EY43" i="22"/>
  <c r="EW43" i="22"/>
  <c r="EY42" i="22"/>
  <c r="EW42" i="22"/>
  <c r="EY41" i="22"/>
  <c r="EW41" i="22"/>
  <c r="EY40" i="22"/>
  <c r="EW40" i="22"/>
  <c r="EY39" i="22"/>
  <c r="EW39" i="22"/>
  <c r="EY38" i="22"/>
  <c r="EW38" i="22"/>
  <c r="EY37" i="22"/>
  <c r="EW37" i="22"/>
  <c r="EY36" i="22"/>
  <c r="EW36" i="22"/>
  <c r="EY33" i="22"/>
  <c r="EW33" i="22"/>
  <c r="EY32" i="22"/>
  <c r="EW32" i="22"/>
  <c r="EY31" i="22"/>
  <c r="EW31" i="22"/>
  <c r="EY28" i="22"/>
  <c r="EW28" i="22"/>
  <c r="EY27" i="22"/>
  <c r="EW27" i="22"/>
  <c r="EY26" i="22"/>
  <c r="EW26" i="22"/>
  <c r="EY25" i="22"/>
  <c r="EW25" i="22"/>
  <c r="EY24" i="22"/>
  <c r="EW24" i="22"/>
  <c r="EY23" i="22"/>
  <c r="EW23" i="22"/>
  <c r="EY22" i="22"/>
  <c r="EW22" i="22"/>
  <c r="EY21" i="22"/>
  <c r="EW21" i="22"/>
  <c r="EY20" i="22"/>
  <c r="EW20" i="22"/>
  <c r="EY19" i="22"/>
  <c r="EW19" i="22"/>
  <c r="EY18" i="22"/>
  <c r="EW18" i="22"/>
  <c r="EY17" i="22"/>
  <c r="EW17" i="22"/>
  <c r="EY16" i="22"/>
  <c r="EW16" i="22"/>
  <c r="EY15" i="22"/>
  <c r="EW15" i="22"/>
  <c r="EY14" i="22"/>
  <c r="EW14" i="22"/>
  <c r="EY174" i="22"/>
  <c r="EW174" i="22"/>
  <c r="EY173" i="22"/>
  <c r="EW173" i="22"/>
  <c r="EY133" i="22"/>
  <c r="EW133" i="22"/>
  <c r="EY110" i="22"/>
  <c r="EW110" i="22"/>
  <c r="EY108" i="22"/>
  <c r="EW108" i="22"/>
  <c r="EY107" i="22"/>
  <c r="EW107" i="22"/>
  <c r="EY106" i="22"/>
  <c r="EW106" i="22"/>
  <c r="EY90" i="22"/>
  <c r="EW90" i="22"/>
  <c r="EY88" i="22"/>
  <c r="EW88" i="22"/>
  <c r="EY86" i="22"/>
  <c r="EW86" i="22"/>
  <c r="EY73" i="22"/>
  <c r="EW73" i="22"/>
  <c r="EY74" i="22"/>
  <c r="EW74" i="22"/>
  <c r="EY64" i="22"/>
  <c r="EW64" i="22"/>
  <c r="EY63" i="22"/>
  <c r="EW63" i="22"/>
  <c r="EY61" i="22"/>
  <c r="EW61" i="22"/>
  <c r="EY53" i="22"/>
  <c r="EW53" i="22"/>
  <c r="EY54" i="22"/>
  <c r="EW54" i="22"/>
  <c r="EY55" i="22"/>
  <c r="EW55" i="22"/>
  <c r="EY56" i="22"/>
  <c r="EW56" i="22"/>
  <c r="EY57" i="22"/>
  <c r="EW57" i="22"/>
  <c r="EY83" i="22"/>
  <c r="EW83" i="22"/>
  <c r="EY89" i="22"/>
  <c r="EW89" i="22"/>
  <c r="EY92" i="22"/>
  <c r="EW92" i="22"/>
  <c r="EY94" i="22"/>
  <c r="EW94" i="22"/>
  <c r="EY97" i="22"/>
  <c r="EW97" i="22"/>
  <c r="EY102" i="22"/>
  <c r="EW102" i="22"/>
  <c r="EY103" i="22"/>
  <c r="EW103" i="22"/>
  <c r="EY104" i="22"/>
  <c r="EW104" i="22"/>
  <c r="EY112" i="22"/>
  <c r="EW112" i="22"/>
  <c r="EY116" i="22"/>
  <c r="EW116" i="22"/>
  <c r="EY117" i="22"/>
  <c r="EW117" i="22"/>
  <c r="EY118" i="22"/>
  <c r="EW118" i="22"/>
  <c r="EY123" i="22"/>
  <c r="EW123" i="22"/>
  <c r="EY126" i="22"/>
  <c r="EW126" i="22"/>
  <c r="EY128" i="22"/>
  <c r="EW128" i="22"/>
  <c r="EY130" i="22"/>
  <c r="EW130" i="22"/>
  <c r="EY134" i="22"/>
  <c r="EW134" i="22"/>
  <c r="EY139" i="22"/>
  <c r="EW139" i="22"/>
  <c r="EY140" i="22"/>
  <c r="EW140" i="22"/>
  <c r="EY141" i="22"/>
  <c r="EW141" i="22"/>
  <c r="EY145" i="22"/>
  <c r="EW145" i="22"/>
  <c r="EY149" i="22"/>
  <c r="EW149" i="22"/>
  <c r="EY150" i="22"/>
  <c r="EW150" i="22"/>
  <c r="EY151" i="22"/>
  <c r="EW151" i="22"/>
  <c r="EY156" i="22"/>
  <c r="EW156" i="22"/>
  <c r="EY159" i="22"/>
  <c r="EW159" i="22"/>
  <c r="EY161" i="22"/>
  <c r="EW161" i="22"/>
  <c r="EY163" i="22"/>
  <c r="EW163" i="22"/>
  <c r="EY166" i="22"/>
  <c r="EW166" i="22"/>
  <c r="EY171" i="22"/>
  <c r="EW171" i="22"/>
  <c r="EY172" i="22"/>
  <c r="EW172" i="22"/>
  <c r="EY76" i="22"/>
  <c r="EW76" i="22"/>
  <c r="EW199" i="22"/>
  <c r="EY199" i="22"/>
  <c r="EW200" i="22"/>
  <c r="EY200" i="22"/>
  <c r="EW201" i="22"/>
  <c r="EY201" i="22"/>
  <c r="EW202" i="22"/>
  <c r="EY202" i="22"/>
  <c r="EW203" i="22"/>
  <c r="EY203" i="22"/>
  <c r="EW204" i="22"/>
  <c r="EY204" i="22"/>
  <c r="EY197" i="22"/>
  <c r="EW197" i="22"/>
  <c r="EY198" i="22"/>
  <c r="EW198" i="22"/>
  <c r="EW196" i="22"/>
  <c r="EW205" i="22"/>
  <c r="EY196" i="22"/>
  <c r="EU205" i="22"/>
  <c r="ES205" i="22"/>
  <c r="IE12" i="36"/>
  <c r="IB12" i="36"/>
  <c r="EH89" i="36"/>
  <c r="II14" i="36"/>
  <c r="IF14" i="36"/>
  <c r="IE13" i="36"/>
  <c r="IB13" i="36"/>
  <c r="IE11" i="36"/>
  <c r="IB11" i="36"/>
  <c r="EO207" i="22"/>
  <c r="IJ61" i="36"/>
  <c r="IM61" i="36"/>
  <c r="IN62" i="36"/>
  <c r="IQ62" i="36"/>
  <c r="IU60" i="36"/>
  <c r="IR60" i="36"/>
  <c r="IU52" i="36"/>
  <c r="IR52" i="36"/>
  <c r="IJ53" i="36"/>
  <c r="IM53" i="36"/>
  <c r="IU43" i="36"/>
  <c r="IR43" i="36"/>
  <c r="IY44" i="36"/>
  <c r="IV44" i="36"/>
  <c r="IQ45" i="36"/>
  <c r="IN45" i="36"/>
  <c r="IN47" i="36"/>
  <c r="EU182" i="22"/>
  <c r="ES182" i="22"/>
  <c r="IV74" i="36"/>
  <c r="IY74" i="36"/>
  <c r="II69" i="36"/>
  <c r="IF69" i="36"/>
  <c r="IF76" i="36"/>
  <c r="JK70" i="36"/>
  <c r="JH70" i="36"/>
  <c r="JC75" i="36"/>
  <c r="IZ75" i="36"/>
  <c r="IU68" i="36"/>
  <c r="IR68" i="36"/>
  <c r="IN71" i="36"/>
  <c r="IQ71" i="36"/>
  <c r="IJ73" i="36"/>
  <c r="IM73" i="36"/>
  <c r="JW72" i="36"/>
  <c r="JT72" i="36"/>
  <c r="JK34" i="36"/>
  <c r="JH34" i="36"/>
  <c r="IU33" i="36"/>
  <c r="IR33" i="36"/>
  <c r="JC36" i="36"/>
  <c r="IZ36" i="36"/>
  <c r="JK35" i="36"/>
  <c r="JH35" i="36"/>
  <c r="JC26" i="36"/>
  <c r="IZ26" i="36"/>
  <c r="IY23" i="36"/>
  <c r="IV23" i="36"/>
  <c r="IU22" i="36"/>
  <c r="IR22" i="36"/>
  <c r="IQ24" i="36"/>
  <c r="IN24" i="36"/>
  <c r="IN25" i="36"/>
  <c r="IQ25" i="36"/>
  <c r="FD181" i="22"/>
  <c r="FA181" i="22"/>
  <c r="FK181" i="22"/>
  <c r="FH174" i="22"/>
  <c r="EW175" i="22"/>
  <c r="EU192" i="22"/>
  <c r="ES192" i="22"/>
  <c r="EQ207" i="22"/>
  <c r="IN198" i="22"/>
  <c r="IN197" i="22"/>
  <c r="FA190" i="22"/>
  <c r="FA191" i="22"/>
  <c r="FD84" i="22"/>
  <c r="FA84" i="22"/>
  <c r="FD82" i="22"/>
  <c r="FA82" i="22"/>
  <c r="EW68" i="22"/>
  <c r="FH11" i="22"/>
  <c r="FE11" i="22"/>
  <c r="FH12" i="22"/>
  <c r="FE12" i="22"/>
  <c r="FH13" i="22"/>
  <c r="FE13" i="22"/>
  <c r="FL74" i="22"/>
  <c r="FL76" i="22"/>
  <c r="FL75" i="22"/>
  <c r="FL73" i="22"/>
  <c r="FL72" i="22"/>
  <c r="FD10" i="22"/>
  <c r="FA10" i="22"/>
  <c r="EB89" i="36"/>
  <c r="EB91" i="36"/>
  <c r="EJ81" i="36"/>
  <c r="EF87" i="36"/>
  <c r="DX93" i="36"/>
  <c r="EV17" i="36"/>
  <c r="ET17" i="36"/>
  <c r="EL38" i="36"/>
  <c r="EL28" i="36"/>
  <c r="EN38" i="36"/>
  <c r="ER27" i="36"/>
  <c r="EN28" i="36"/>
  <c r="JH16" i="36"/>
  <c r="IJ80" i="36"/>
  <c r="HX63" i="36"/>
  <c r="HX55" i="36"/>
  <c r="IZ37" i="36"/>
  <c r="JL65" i="36"/>
  <c r="JP65" i="36"/>
  <c r="JT65" i="36"/>
  <c r="JX65" i="36"/>
  <c r="KB65" i="36"/>
  <c r="KF65" i="36"/>
  <c r="JD57" i="36"/>
  <c r="JL49" i="36"/>
  <c r="JP49" i="36"/>
  <c r="JT49" i="36"/>
  <c r="JX49" i="36"/>
  <c r="KB49" i="36"/>
  <c r="KF49" i="36"/>
  <c r="JH54" i="36"/>
  <c r="JD46" i="36"/>
  <c r="JH40" i="36"/>
  <c r="JD30" i="36"/>
  <c r="JL8" i="36"/>
  <c r="JP8" i="36"/>
  <c r="JT8" i="36"/>
  <c r="JX8" i="36"/>
  <c r="KB8" i="36"/>
  <c r="KF8" i="36"/>
  <c r="JH15" i="36"/>
  <c r="KV83" i="36"/>
  <c r="KV85" i="36"/>
  <c r="KV86" i="36"/>
  <c r="FB86" i="36"/>
  <c r="EX87" i="36"/>
  <c r="FB85" i="36"/>
  <c r="EX76" i="36"/>
  <c r="EX63" i="36"/>
  <c r="EX55" i="36"/>
  <c r="EX47" i="36"/>
  <c r="FC37" i="36"/>
  <c r="FB83" i="36"/>
  <c r="KT82" i="36"/>
  <c r="KU82" i="36"/>
  <c r="FF84" i="36"/>
  <c r="FC46" i="36"/>
  <c r="FJ46" i="36"/>
  <c r="FJ37" i="36"/>
  <c r="FJ27" i="36"/>
  <c r="FB54" i="36"/>
  <c r="EK211" i="22"/>
  <c r="EO209" i="22"/>
  <c r="FN50" i="35"/>
  <c r="FL50" i="35"/>
  <c r="FN49" i="35"/>
  <c r="FL49" i="35"/>
  <c r="FN48" i="35"/>
  <c r="FL48" i="35"/>
  <c r="FJ51" i="35"/>
  <c r="FN47" i="35"/>
  <c r="FL47" i="35"/>
  <c r="FL51" i="35"/>
  <c r="FN32" i="35"/>
  <c r="FL32" i="35"/>
  <c r="FN31" i="35"/>
  <c r="FL31" i="35"/>
  <c r="FN30" i="35"/>
  <c r="FL30" i="35"/>
  <c r="FJ33" i="35"/>
  <c r="FN29" i="35"/>
  <c r="FL29" i="35"/>
  <c r="FL33" i="35"/>
  <c r="FN23" i="35"/>
  <c r="FL23" i="35"/>
  <c r="FN22" i="35"/>
  <c r="FL22" i="35"/>
  <c r="FN21" i="35"/>
  <c r="FL21" i="35"/>
  <c r="FJ24" i="35"/>
  <c r="FN20" i="35"/>
  <c r="FL20" i="35"/>
  <c r="FL24" i="35"/>
  <c r="FR14" i="35"/>
  <c r="FP14" i="35"/>
  <c r="FR13" i="35"/>
  <c r="FP13" i="35"/>
  <c r="FR12" i="35"/>
  <c r="FP12" i="35"/>
  <c r="FR11" i="35"/>
  <c r="FP11" i="35"/>
  <c r="FN15" i="35"/>
  <c r="FR10" i="35"/>
  <c r="FP10" i="35"/>
  <c r="FP15" i="35"/>
  <c r="FN41" i="35"/>
  <c r="FL41" i="35"/>
  <c r="FN40" i="35"/>
  <c r="FL40" i="35"/>
  <c r="FN39" i="35"/>
  <c r="FL39" i="35"/>
  <c r="FB58" i="35"/>
  <c r="FB57" i="35"/>
  <c r="EV58" i="35"/>
  <c r="FH42" i="35"/>
  <c r="FJ42" i="35"/>
  <c r="FJ54" i="35"/>
  <c r="FN38" i="35"/>
  <c r="FL38" i="35"/>
  <c r="FL42" i="35"/>
  <c r="EZ54" i="35"/>
  <c r="EZ56" i="35"/>
  <c r="FD54" i="35"/>
  <c r="FD56" i="35"/>
  <c r="FZ46" i="35"/>
  <c r="FX46" i="35"/>
  <c r="FZ37" i="35"/>
  <c r="FX37" i="35"/>
  <c r="FZ28" i="35"/>
  <c r="FX28" i="35"/>
  <c r="FZ19" i="35"/>
  <c r="FX19" i="35"/>
  <c r="EW179" i="22"/>
  <c r="EY179" i="22"/>
  <c r="EW180" i="22"/>
  <c r="EY180" i="22"/>
  <c r="EW189" i="22"/>
  <c r="ES78" i="22"/>
  <c r="BA104" i="26"/>
  <c r="BA109" i="26"/>
  <c r="FM186" i="22"/>
  <c r="FE188" i="22"/>
  <c r="FE187" i="22"/>
  <c r="IC182" i="46"/>
  <c r="II179" i="46"/>
  <c r="IG179" i="46"/>
  <c r="LC179" i="46"/>
  <c r="IE182" i="46"/>
  <c r="IN1" i="46"/>
  <c r="II180" i="46"/>
  <c r="II187" i="46"/>
  <c r="II201" i="46"/>
  <c r="IE93" i="46"/>
  <c r="IC93" i="46"/>
  <c r="IE163" i="46"/>
  <c r="IC163" i="46"/>
  <c r="IE162" i="46"/>
  <c r="IC162" i="46"/>
  <c r="IE84" i="46"/>
  <c r="IC84" i="46"/>
  <c r="IE147" i="46"/>
  <c r="IC147" i="46"/>
  <c r="IE149" i="46"/>
  <c r="IC149" i="46"/>
  <c r="IA205" i="46"/>
  <c r="IE196" i="46"/>
  <c r="IC196" i="46"/>
  <c r="IE106" i="46"/>
  <c r="IC106" i="46"/>
  <c r="IA78" i="46"/>
  <c r="IE72" i="46"/>
  <c r="IC72" i="46"/>
  <c r="IE51" i="46"/>
  <c r="IC51" i="46"/>
  <c r="IE86" i="46"/>
  <c r="IC86" i="46"/>
  <c r="IE22" i="46"/>
  <c r="IC22" i="46"/>
  <c r="IE98" i="46"/>
  <c r="IC98" i="46"/>
  <c r="IE167" i="46"/>
  <c r="IC167" i="46"/>
  <c r="IE28" i="46"/>
  <c r="IC28" i="46"/>
  <c r="IE128" i="46"/>
  <c r="IC128" i="46"/>
  <c r="IE107" i="46"/>
  <c r="IC107" i="46"/>
  <c r="II85" i="46"/>
  <c r="IG85" i="46"/>
  <c r="IE141" i="46"/>
  <c r="IC141" i="46"/>
  <c r="IE117" i="46"/>
  <c r="IC117" i="46"/>
  <c r="IE134" i="46"/>
  <c r="IC134" i="46"/>
  <c r="IE124" i="46"/>
  <c r="IC124" i="46"/>
  <c r="IE169" i="46"/>
  <c r="IC169" i="46"/>
  <c r="IE57" i="46"/>
  <c r="IC57" i="46"/>
  <c r="IE174" i="46"/>
  <c r="IC174" i="46"/>
  <c r="IE148" i="46"/>
  <c r="IC148" i="46"/>
  <c r="IE23" i="46"/>
  <c r="IC23" i="46"/>
  <c r="IE189" i="46"/>
  <c r="IC189" i="46"/>
  <c r="HW207" i="46"/>
  <c r="IE14" i="46"/>
  <c r="IC14" i="46"/>
  <c r="IE202" i="46"/>
  <c r="IC202" i="46"/>
  <c r="IE31" i="46"/>
  <c r="IC31" i="46"/>
  <c r="IA175" i="46"/>
  <c r="IE82" i="46"/>
  <c r="IC82" i="46"/>
  <c r="IE139" i="46"/>
  <c r="IC139" i="46"/>
  <c r="IE119" i="46"/>
  <c r="IC119" i="46"/>
  <c r="HY192" i="46"/>
  <c r="IE111" i="46"/>
  <c r="IC111" i="46"/>
  <c r="IE53" i="46"/>
  <c r="IC53" i="46"/>
  <c r="HQ211" i="46"/>
  <c r="IE110" i="46"/>
  <c r="IC110" i="46"/>
  <c r="IE37" i="46"/>
  <c r="IC37" i="46"/>
  <c r="IE87" i="46"/>
  <c r="IC87" i="46"/>
  <c r="IE155" i="46"/>
  <c r="IC155" i="46"/>
  <c r="IE20" i="46"/>
  <c r="IC20" i="46"/>
  <c r="IE44" i="46"/>
  <c r="IC44" i="46"/>
  <c r="IE63" i="46"/>
  <c r="IC63" i="46"/>
  <c r="IE61" i="46"/>
  <c r="IC61" i="46"/>
  <c r="IE151" i="46"/>
  <c r="IC151" i="46"/>
  <c r="IE99" i="46"/>
  <c r="IC99" i="46"/>
  <c r="IE204" i="46"/>
  <c r="IC204" i="46"/>
  <c r="IE12" i="46"/>
  <c r="IC12" i="46"/>
  <c r="IE48" i="46"/>
  <c r="IC48" i="46"/>
  <c r="IE159" i="46"/>
  <c r="IC159" i="46"/>
  <c r="IE190" i="46"/>
  <c r="IC190" i="46"/>
  <c r="IE112" i="46"/>
  <c r="IC112" i="46"/>
  <c r="IE154" i="46"/>
  <c r="IC154" i="46"/>
  <c r="IE137" i="46"/>
  <c r="IC137" i="46"/>
  <c r="IE15" i="46"/>
  <c r="IC15" i="46"/>
  <c r="IE172" i="46"/>
  <c r="IC172" i="46"/>
  <c r="IE150" i="46"/>
  <c r="IC150" i="46"/>
  <c r="IE55" i="46"/>
  <c r="IC55" i="46"/>
  <c r="IE88" i="46"/>
  <c r="IC88" i="46"/>
  <c r="IE158" i="46"/>
  <c r="IC158" i="46"/>
  <c r="LD181" i="46"/>
  <c r="IE47" i="46"/>
  <c r="IC47" i="46"/>
  <c r="II89" i="46"/>
  <c r="IG89" i="46"/>
  <c r="IE91" i="46"/>
  <c r="IC91" i="46"/>
  <c r="IE197" i="46"/>
  <c r="IC197" i="46"/>
  <c r="IE161" i="46"/>
  <c r="IC161" i="46"/>
  <c r="IE143" i="46"/>
  <c r="IC143" i="46"/>
  <c r="IE36" i="46"/>
  <c r="IC36" i="46"/>
  <c r="IE40" i="46"/>
  <c r="IC40" i="46"/>
  <c r="IE173" i="46"/>
  <c r="IC173" i="46"/>
  <c r="IE103" i="46"/>
  <c r="IC103" i="46"/>
  <c r="IE126" i="46"/>
  <c r="IC126" i="46"/>
  <c r="IE120" i="46"/>
  <c r="IC120" i="46"/>
  <c r="IE125" i="46"/>
  <c r="IC125" i="46"/>
  <c r="IE166" i="46"/>
  <c r="IC166" i="46"/>
  <c r="IC187" i="46"/>
  <c r="IE164" i="46"/>
  <c r="IC164" i="46"/>
  <c r="IE191" i="46"/>
  <c r="IC191" i="46"/>
  <c r="IE97" i="46"/>
  <c r="IC97" i="46"/>
  <c r="IE49" i="46"/>
  <c r="IC49" i="46"/>
  <c r="IE121" i="46"/>
  <c r="IC121" i="46"/>
  <c r="HY68" i="46"/>
  <c r="IE142" i="46"/>
  <c r="IC142" i="46"/>
  <c r="IE50" i="46"/>
  <c r="IC50" i="46"/>
  <c r="IE39" i="46"/>
  <c r="IC39" i="46"/>
  <c r="IE96" i="46"/>
  <c r="IC96" i="46"/>
  <c r="IE123" i="46"/>
  <c r="IC123" i="46"/>
  <c r="IE24" i="46"/>
  <c r="IC24" i="46"/>
  <c r="IA192" i="46"/>
  <c r="IE186" i="46"/>
  <c r="IC186" i="46"/>
  <c r="IE94" i="46"/>
  <c r="IC94" i="46"/>
  <c r="IE90" i="46"/>
  <c r="IC90" i="46"/>
  <c r="IE114" i="46"/>
  <c r="IC114" i="46"/>
  <c r="II105" i="46"/>
  <c r="IG105" i="46"/>
  <c r="IE27" i="46"/>
  <c r="IC27" i="46"/>
  <c r="IE152" i="46"/>
  <c r="IC152" i="46"/>
  <c r="IE129" i="46"/>
  <c r="IC129" i="46"/>
  <c r="IE140" i="46"/>
  <c r="IC140" i="46"/>
  <c r="IE138" i="46"/>
  <c r="IC138" i="46"/>
  <c r="IE118" i="46"/>
  <c r="IC118" i="46"/>
  <c r="IE74" i="46"/>
  <c r="IC74" i="46"/>
  <c r="IE153" i="46"/>
  <c r="IC153" i="46"/>
  <c r="HU207" i="46"/>
  <c r="HU209" i="46"/>
  <c r="IE156" i="46"/>
  <c r="IC156" i="46"/>
  <c r="IE188" i="46"/>
  <c r="IC188" i="46"/>
  <c r="IE73" i="46"/>
  <c r="IC73" i="46"/>
  <c r="IE104" i="46"/>
  <c r="IC104" i="46"/>
  <c r="IE199" i="46"/>
  <c r="IC199" i="46"/>
  <c r="IE16" i="46"/>
  <c r="IC16" i="46"/>
  <c r="IE100" i="46"/>
  <c r="IC100" i="46"/>
  <c r="IE33" i="46"/>
  <c r="IC33" i="46"/>
  <c r="IE60" i="46"/>
  <c r="IC60" i="46"/>
  <c r="IE46" i="46"/>
  <c r="IC46" i="46"/>
  <c r="IE133" i="46"/>
  <c r="IC133" i="46"/>
  <c r="IE17" i="46"/>
  <c r="IC17" i="46"/>
  <c r="IE146" i="46"/>
  <c r="IC146" i="46"/>
  <c r="IE21" i="46"/>
  <c r="IC21" i="46"/>
  <c r="IE11" i="46"/>
  <c r="IC11" i="46"/>
  <c r="IQ181" i="46"/>
  <c r="IO181" i="46"/>
  <c r="II132" i="46"/>
  <c r="IG132" i="46"/>
  <c r="IE76" i="46"/>
  <c r="IC76" i="46"/>
  <c r="IE145" i="46"/>
  <c r="IC145" i="46"/>
  <c r="IE200" i="46"/>
  <c r="IC200" i="46"/>
  <c r="IE45" i="46"/>
  <c r="IC45" i="46"/>
  <c r="IE127" i="46"/>
  <c r="IC127" i="46"/>
  <c r="IE203" i="46"/>
  <c r="IC203" i="46"/>
  <c r="IE41" i="46"/>
  <c r="IC41" i="46"/>
  <c r="IE101" i="46"/>
  <c r="IC101" i="46"/>
  <c r="IE130" i="46"/>
  <c r="IC130" i="46"/>
  <c r="II109" i="46"/>
  <c r="IG109" i="46"/>
  <c r="IE116" i="46"/>
  <c r="IC116" i="46"/>
  <c r="IE56" i="46"/>
  <c r="IC56" i="46"/>
  <c r="IE62" i="46"/>
  <c r="IC62" i="46"/>
  <c r="IE198" i="46"/>
  <c r="IC198" i="46"/>
  <c r="IE108" i="46"/>
  <c r="IC108" i="46"/>
  <c r="IE32" i="46"/>
  <c r="IC32" i="46"/>
  <c r="IE75" i="46"/>
  <c r="IC75" i="46"/>
  <c r="IE160" i="46"/>
  <c r="IC160" i="46"/>
  <c r="IE19" i="46"/>
  <c r="IC19" i="46"/>
  <c r="II83" i="46"/>
  <c r="IG83" i="46"/>
  <c r="IA68" i="46"/>
  <c r="IA207" i="46"/>
  <c r="IE10" i="46"/>
  <c r="IC10" i="46"/>
  <c r="IE43" i="46"/>
  <c r="IC43" i="46"/>
  <c r="IE135" i="46"/>
  <c r="IC135" i="46"/>
  <c r="IC201" i="46"/>
  <c r="HY175" i="46"/>
  <c r="IE92" i="46"/>
  <c r="IC92" i="46"/>
  <c r="IE170" i="46"/>
  <c r="IC170" i="46"/>
  <c r="IE131" i="46"/>
  <c r="IC131" i="46"/>
  <c r="IE52" i="46"/>
  <c r="IC52" i="46"/>
  <c r="IE144" i="46"/>
  <c r="IC144" i="46"/>
  <c r="IE102" i="46"/>
  <c r="IC102" i="46"/>
  <c r="IE42" i="46"/>
  <c r="IC42" i="46"/>
  <c r="IE157" i="46"/>
  <c r="IC157" i="46"/>
  <c r="IE54" i="46"/>
  <c r="IC54" i="46"/>
  <c r="IE171" i="46"/>
  <c r="IC171" i="46"/>
  <c r="IE25" i="46"/>
  <c r="IC25" i="46"/>
  <c r="IE165" i="46"/>
  <c r="IC165" i="46"/>
  <c r="IE115" i="46"/>
  <c r="IC115" i="46"/>
  <c r="IE113" i="46"/>
  <c r="IC113" i="46"/>
  <c r="IE13" i="46"/>
  <c r="IC13" i="46"/>
  <c r="IE95" i="46"/>
  <c r="IC95" i="46"/>
  <c r="IE65" i="46"/>
  <c r="IC65" i="46"/>
  <c r="IE122" i="46"/>
  <c r="IC122" i="46"/>
  <c r="IE18" i="46"/>
  <c r="IC18" i="46"/>
  <c r="IE168" i="46"/>
  <c r="IC168" i="46"/>
  <c r="IE38" i="46"/>
  <c r="IC38" i="46"/>
  <c r="IE136" i="46"/>
  <c r="IC136" i="46"/>
  <c r="IE26" i="46"/>
  <c r="IC26" i="46"/>
  <c r="IE64" i="46"/>
  <c r="IC64" i="46"/>
  <c r="FA196" i="22"/>
  <c r="FC196" i="22"/>
  <c r="EY205" i="22"/>
  <c r="FC198" i="22"/>
  <c r="FA198" i="22"/>
  <c r="FC197" i="22"/>
  <c r="FA197" i="22"/>
  <c r="FA204" i="22"/>
  <c r="FC204" i="22"/>
  <c r="FA203" i="22"/>
  <c r="FC203" i="22"/>
  <c r="FA202" i="22"/>
  <c r="FC202" i="22"/>
  <c r="FA201" i="22"/>
  <c r="FC201" i="22"/>
  <c r="FA200" i="22"/>
  <c r="FC200" i="22"/>
  <c r="FA199" i="22"/>
  <c r="FC199" i="22"/>
  <c r="FC76" i="22"/>
  <c r="FA76" i="22"/>
  <c r="FC172" i="22"/>
  <c r="FA172" i="22"/>
  <c r="FC171" i="22"/>
  <c r="FA171" i="22"/>
  <c r="FC166" i="22"/>
  <c r="FA166" i="22"/>
  <c r="FC163" i="22"/>
  <c r="FA163" i="22"/>
  <c r="FC161" i="22"/>
  <c r="FA161" i="22"/>
  <c r="FC159" i="22"/>
  <c r="FA159" i="22"/>
  <c r="FC156" i="22"/>
  <c r="FA156" i="22"/>
  <c r="FC151" i="22"/>
  <c r="FA151" i="22"/>
  <c r="FC150" i="22"/>
  <c r="FA150" i="22"/>
  <c r="FC149" i="22"/>
  <c r="FA149" i="22"/>
  <c r="FC145" i="22"/>
  <c r="FA145" i="22"/>
  <c r="FC141" i="22"/>
  <c r="FA141" i="22"/>
  <c r="FC140" i="22"/>
  <c r="FA140" i="22"/>
  <c r="FC139" i="22"/>
  <c r="FA139" i="22"/>
  <c r="FC134" i="22"/>
  <c r="FA134" i="22"/>
  <c r="FC130" i="22"/>
  <c r="FA130" i="22"/>
  <c r="FC128" i="22"/>
  <c r="FA128" i="22"/>
  <c r="FC126" i="22"/>
  <c r="FA126" i="22"/>
  <c r="FC123" i="22"/>
  <c r="FA123" i="22"/>
  <c r="FC118" i="22"/>
  <c r="FA118" i="22"/>
  <c r="FC117" i="22"/>
  <c r="FA117" i="22"/>
  <c r="FC116" i="22"/>
  <c r="FA116" i="22"/>
  <c r="FC112" i="22"/>
  <c r="FA112" i="22"/>
  <c r="FC104" i="22"/>
  <c r="FA104" i="22"/>
  <c r="FC103" i="22"/>
  <c r="FA103" i="22"/>
  <c r="FC102" i="22"/>
  <c r="FA102" i="22"/>
  <c r="FC97" i="22"/>
  <c r="FA97" i="22"/>
  <c r="FC94" i="22"/>
  <c r="FA94" i="22"/>
  <c r="FC92" i="22"/>
  <c r="FA92" i="22"/>
  <c r="FC89" i="22"/>
  <c r="FA89" i="22"/>
  <c r="FC83" i="22"/>
  <c r="FA83" i="22"/>
  <c r="FC57" i="22"/>
  <c r="FA57" i="22"/>
  <c r="FC56" i="22"/>
  <c r="FA56" i="22"/>
  <c r="FC55" i="22"/>
  <c r="FA55" i="22"/>
  <c r="FC54" i="22"/>
  <c r="FA54" i="22"/>
  <c r="FC53" i="22"/>
  <c r="FA53" i="22"/>
  <c r="FC61" i="22"/>
  <c r="FA61" i="22"/>
  <c r="FC63" i="22"/>
  <c r="FA63" i="22"/>
  <c r="FC64" i="22"/>
  <c r="FA64" i="22"/>
  <c r="FC74" i="22"/>
  <c r="FA74" i="22"/>
  <c r="FC73" i="22"/>
  <c r="FA73" i="22"/>
  <c r="FC86" i="22"/>
  <c r="FA86" i="22"/>
  <c r="FC88" i="22"/>
  <c r="FA88" i="22"/>
  <c r="FC90" i="22"/>
  <c r="FA90" i="22"/>
  <c r="FC106" i="22"/>
  <c r="FA106" i="22"/>
  <c r="FC107" i="22"/>
  <c r="FA107" i="22"/>
  <c r="FC108" i="22"/>
  <c r="FA108" i="22"/>
  <c r="FC110" i="22"/>
  <c r="FA110" i="22"/>
  <c r="FC133" i="22"/>
  <c r="FA133" i="22"/>
  <c r="FC173" i="22"/>
  <c r="FA173" i="22"/>
  <c r="FC174" i="22"/>
  <c r="FA174" i="22"/>
  <c r="FC14" i="22"/>
  <c r="FA14" i="22"/>
  <c r="FC15" i="22"/>
  <c r="FA15" i="22"/>
  <c r="FC16" i="22"/>
  <c r="FA16" i="22"/>
  <c r="FC17" i="22"/>
  <c r="FA17" i="22"/>
  <c r="FC18" i="22"/>
  <c r="FA18" i="22"/>
  <c r="FC19" i="22"/>
  <c r="FA19" i="22"/>
  <c r="FC20" i="22"/>
  <c r="FA20" i="22"/>
  <c r="FC21" i="22"/>
  <c r="FA21" i="22"/>
  <c r="FC22" i="22"/>
  <c r="FA22" i="22"/>
  <c r="FC23" i="22"/>
  <c r="FA23" i="22"/>
  <c r="FC24" i="22"/>
  <c r="FA24" i="22"/>
  <c r="FC25" i="22"/>
  <c r="FA25" i="22"/>
  <c r="FC26" i="22"/>
  <c r="FA26" i="22"/>
  <c r="FC27" i="22"/>
  <c r="FA27" i="22"/>
  <c r="FC28" i="22"/>
  <c r="FA28" i="22"/>
  <c r="FC31" i="22"/>
  <c r="FA31" i="22"/>
  <c r="FC32" i="22"/>
  <c r="FA32" i="22"/>
  <c r="FC33" i="22"/>
  <c r="FA33" i="22"/>
  <c r="FC36" i="22"/>
  <c r="FA36" i="22"/>
  <c r="FC37" i="22"/>
  <c r="FA37" i="22"/>
  <c r="FC38" i="22"/>
  <c r="FA38" i="22"/>
  <c r="FC39" i="22"/>
  <c r="FA39" i="22"/>
  <c r="FC40" i="22"/>
  <c r="FA40" i="22"/>
  <c r="FC41" i="22"/>
  <c r="FA41" i="22"/>
  <c r="FC42" i="22"/>
  <c r="FA42" i="22"/>
  <c r="FC43" i="22"/>
  <c r="FA43" i="22"/>
  <c r="FC44" i="22"/>
  <c r="FA44" i="22"/>
  <c r="FC45" i="22"/>
  <c r="FA45" i="22"/>
  <c r="FC46" i="22"/>
  <c r="FA46" i="22"/>
  <c r="FC47" i="22"/>
  <c r="FA47" i="22"/>
  <c r="FC48" i="22"/>
  <c r="FA48" i="22"/>
  <c r="FC49" i="22"/>
  <c r="FA49" i="22"/>
  <c r="FC50" i="22"/>
  <c r="FA50" i="22"/>
  <c r="FC51" i="22"/>
  <c r="FA51" i="22"/>
  <c r="FC52" i="22"/>
  <c r="FA52" i="22"/>
  <c r="FC65" i="22"/>
  <c r="FA65" i="22"/>
  <c r="FC72" i="22"/>
  <c r="EY78" i="22"/>
  <c r="FA72" i="22"/>
  <c r="FC60" i="22"/>
  <c r="FA60" i="22"/>
  <c r="FC82" i="22"/>
  <c r="EY175" i="22"/>
  <c r="FC10" i="22"/>
  <c r="EY68" i="22"/>
  <c r="FC91" i="22"/>
  <c r="FA91" i="22"/>
  <c r="FC99" i="22"/>
  <c r="FA99" i="22"/>
  <c r="FC111" i="22"/>
  <c r="FA111" i="22"/>
  <c r="FC119" i="22"/>
  <c r="FA119" i="22"/>
  <c r="FC127" i="22"/>
  <c r="FA127" i="22"/>
  <c r="FC136" i="22"/>
  <c r="FA136" i="22"/>
  <c r="FC144" i="22"/>
  <c r="FA144" i="22"/>
  <c r="FC152" i="22"/>
  <c r="FA152" i="22"/>
  <c r="FC160" i="22"/>
  <c r="FA160" i="22"/>
  <c r="FC168" i="22"/>
  <c r="FA168" i="22"/>
  <c r="FC75" i="22"/>
  <c r="FA75" i="22"/>
  <c r="FC93" i="22"/>
  <c r="FA93" i="22"/>
  <c r="FC101" i="22"/>
  <c r="FA101" i="22"/>
  <c r="FC113" i="22"/>
  <c r="FA113" i="22"/>
  <c r="FC121" i="22"/>
  <c r="FA121" i="22"/>
  <c r="FC129" i="22"/>
  <c r="FA129" i="22"/>
  <c r="FC138" i="22"/>
  <c r="FA138" i="22"/>
  <c r="FC146" i="22"/>
  <c r="FA146" i="22"/>
  <c r="FC154" i="22"/>
  <c r="FA154" i="22"/>
  <c r="FC162" i="22"/>
  <c r="FA162" i="22"/>
  <c r="FC170" i="22"/>
  <c r="FA170" i="22"/>
  <c r="FC95" i="22"/>
  <c r="FA95" i="22"/>
  <c r="FC105" i="22"/>
  <c r="FA105" i="22"/>
  <c r="FC120" i="22"/>
  <c r="FA120" i="22"/>
  <c r="FC131" i="22"/>
  <c r="FA131" i="22"/>
  <c r="FC142" i="22"/>
  <c r="FA142" i="22"/>
  <c r="FC153" i="22"/>
  <c r="FA153" i="22"/>
  <c r="FC164" i="22"/>
  <c r="FA164" i="22"/>
  <c r="FC96" i="22"/>
  <c r="FA96" i="22"/>
  <c r="FC109" i="22"/>
  <c r="FA109" i="22"/>
  <c r="FC122" i="22"/>
  <c r="FA122" i="22"/>
  <c r="FC132" i="22"/>
  <c r="FA132" i="22"/>
  <c r="FC143" i="22"/>
  <c r="FA143" i="22"/>
  <c r="FC155" i="22"/>
  <c r="FA155" i="22"/>
  <c r="FC165" i="22"/>
  <c r="FA165" i="22"/>
  <c r="FC85" i="22"/>
  <c r="FA85" i="22"/>
  <c r="FC98" i="22"/>
  <c r="FA98" i="22"/>
  <c r="FC114" i="22"/>
  <c r="FA114" i="22"/>
  <c r="FC124" i="22"/>
  <c r="FA124" i="22"/>
  <c r="FC135" i="22"/>
  <c r="FA135" i="22"/>
  <c r="FC147" i="22"/>
  <c r="FA147" i="22"/>
  <c r="FC157" i="22"/>
  <c r="FA157" i="22"/>
  <c r="FC167" i="22"/>
  <c r="FA167" i="22"/>
  <c r="FC87" i="22"/>
  <c r="FA87" i="22"/>
  <c r="FC100" i="22"/>
  <c r="FA100" i="22"/>
  <c r="FC115" i="22"/>
  <c r="FA115" i="22"/>
  <c r="FC125" i="22"/>
  <c r="FA125" i="22"/>
  <c r="FC137" i="22"/>
  <c r="FA137" i="22"/>
  <c r="FC148" i="22"/>
  <c r="FA148" i="22"/>
  <c r="FC158" i="22"/>
  <c r="FA158" i="22"/>
  <c r="FC169" i="22"/>
  <c r="FA169" i="22"/>
  <c r="FC62" i="22"/>
  <c r="FA62" i="22"/>
  <c r="II12" i="36"/>
  <c r="IF12" i="36"/>
  <c r="IM14" i="36"/>
  <c r="IJ14" i="36"/>
  <c r="II13" i="36"/>
  <c r="IF13" i="36"/>
  <c r="II11" i="36"/>
  <c r="IF11" i="36"/>
  <c r="IY60" i="36"/>
  <c r="IV60" i="36"/>
  <c r="IU62" i="36"/>
  <c r="IR62" i="36"/>
  <c r="IQ61" i="36"/>
  <c r="IN61" i="36"/>
  <c r="IQ53" i="36"/>
  <c r="IN53" i="36"/>
  <c r="IY52" i="36"/>
  <c r="IV52" i="36"/>
  <c r="IU45" i="36"/>
  <c r="IR45" i="36"/>
  <c r="IR47" i="36"/>
  <c r="JC44" i="36"/>
  <c r="IZ44" i="36"/>
  <c r="IY43" i="36"/>
  <c r="IV43" i="36"/>
  <c r="IQ73" i="36"/>
  <c r="IN73" i="36"/>
  <c r="JG75" i="36"/>
  <c r="JD75" i="36"/>
  <c r="IU71" i="36"/>
  <c r="IR71" i="36"/>
  <c r="JO70" i="36"/>
  <c r="JL70" i="36"/>
  <c r="IM69" i="36"/>
  <c r="IJ69" i="36"/>
  <c r="IJ76" i="36"/>
  <c r="JC74" i="36"/>
  <c r="IZ74" i="36"/>
  <c r="JX72" i="36"/>
  <c r="KA72" i="36"/>
  <c r="IY68" i="36"/>
  <c r="IV68" i="36"/>
  <c r="JO35" i="36"/>
  <c r="JL35" i="36"/>
  <c r="JG36" i="36"/>
  <c r="JD36" i="36"/>
  <c r="IY33" i="36"/>
  <c r="IV33" i="36"/>
  <c r="JL34" i="36"/>
  <c r="JO34" i="36"/>
  <c r="JG26" i="36"/>
  <c r="JD26" i="36"/>
  <c r="IR25" i="36"/>
  <c r="IU25" i="36"/>
  <c r="IU24" i="36"/>
  <c r="IR24" i="36"/>
  <c r="IY22" i="36"/>
  <c r="IV22" i="36"/>
  <c r="JC23" i="36"/>
  <c r="IZ23" i="36"/>
  <c r="EL89" i="36"/>
  <c r="FA175" i="22"/>
  <c r="EU207" i="22"/>
  <c r="EW182" i="22"/>
  <c r="FO181" i="22"/>
  <c r="FH181" i="22"/>
  <c r="FE181" i="22"/>
  <c r="FL174" i="22"/>
  <c r="ES207" i="22"/>
  <c r="EY192" i="22"/>
  <c r="EW192" i="22"/>
  <c r="IR197" i="22"/>
  <c r="IR198" i="22"/>
  <c r="FE191" i="22"/>
  <c r="FE190" i="22"/>
  <c r="FH82" i="22"/>
  <c r="FE82" i="22"/>
  <c r="FH84" i="22"/>
  <c r="FE84" i="22"/>
  <c r="FA68" i="22"/>
  <c r="FL13" i="22"/>
  <c r="FI13" i="22"/>
  <c r="FL12" i="22"/>
  <c r="FI12" i="22"/>
  <c r="FL11" i="22"/>
  <c r="FI11" i="22"/>
  <c r="FP72" i="22"/>
  <c r="FP73" i="22"/>
  <c r="FP75" i="22"/>
  <c r="FP76" i="22"/>
  <c r="FP74" i="22"/>
  <c r="FH10" i="22"/>
  <c r="FE10" i="22"/>
  <c r="EF89" i="36"/>
  <c r="EF91" i="36"/>
  <c r="EN81" i="36"/>
  <c r="EJ87" i="36"/>
  <c r="EB93" i="36"/>
  <c r="EZ17" i="36"/>
  <c r="EX17" i="36"/>
  <c r="EP38" i="36"/>
  <c r="EP28" i="36"/>
  <c r="ER38" i="36"/>
  <c r="EV27" i="36"/>
  <c r="IB63" i="36"/>
  <c r="IN80" i="36"/>
  <c r="IB55" i="36"/>
  <c r="JL15" i="36"/>
  <c r="JD37" i="36"/>
  <c r="JH57" i="36"/>
  <c r="JL54" i="36"/>
  <c r="JL40" i="36"/>
  <c r="JP40" i="36"/>
  <c r="JT40" i="36"/>
  <c r="JX40" i="36"/>
  <c r="KB40" i="36"/>
  <c r="KF40" i="36"/>
  <c r="JH46" i="36"/>
  <c r="JH30" i="36"/>
  <c r="JL16" i="36"/>
  <c r="EW78" i="22"/>
  <c r="FF85" i="36"/>
  <c r="FB87" i="36"/>
  <c r="FF86" i="36"/>
  <c r="FB76" i="36"/>
  <c r="FB63" i="36"/>
  <c r="FB55" i="36"/>
  <c r="FB47" i="36"/>
  <c r="FG37" i="36"/>
  <c r="FF83" i="36"/>
  <c r="FJ84" i="36"/>
  <c r="FG46" i="36"/>
  <c r="FN46" i="36"/>
  <c r="FN37" i="36"/>
  <c r="FN27" i="36"/>
  <c r="FF54" i="36"/>
  <c r="EO211" i="22"/>
  <c r="ES209" i="22"/>
  <c r="FR50" i="35"/>
  <c r="FP50" i="35"/>
  <c r="FR49" i="35"/>
  <c r="FP49" i="35"/>
  <c r="FR48" i="35"/>
  <c r="FP48" i="35"/>
  <c r="FR47" i="35"/>
  <c r="FP47" i="35"/>
  <c r="FP51" i="35"/>
  <c r="FN51" i="35"/>
  <c r="FR32" i="35"/>
  <c r="FP32" i="35"/>
  <c r="FR31" i="35"/>
  <c r="FP31" i="35"/>
  <c r="FR30" i="35"/>
  <c r="FP30" i="35"/>
  <c r="FR29" i="35"/>
  <c r="FP29" i="35"/>
  <c r="FP33" i="35"/>
  <c r="FN33" i="35"/>
  <c r="FR23" i="35"/>
  <c r="FP23" i="35"/>
  <c r="FR22" i="35"/>
  <c r="FP22" i="35"/>
  <c r="FR21" i="35"/>
  <c r="FP21" i="35"/>
  <c r="FR20" i="35"/>
  <c r="FP20" i="35"/>
  <c r="FP24" i="35"/>
  <c r="FN24" i="35"/>
  <c r="FV14" i="35"/>
  <c r="FT14" i="35"/>
  <c r="FV13" i="35"/>
  <c r="FT13" i="35"/>
  <c r="FV12" i="35"/>
  <c r="FT12" i="35"/>
  <c r="FV11" i="35"/>
  <c r="FT11" i="35"/>
  <c r="FR15" i="35"/>
  <c r="FV10" i="35"/>
  <c r="FT10" i="35"/>
  <c r="FT15" i="35"/>
  <c r="FD58" i="35"/>
  <c r="FD57" i="35"/>
  <c r="FD55" i="35"/>
  <c r="EZ58" i="35"/>
  <c r="FL54" i="35"/>
  <c r="FL56" i="35"/>
  <c r="FR38" i="35"/>
  <c r="FP38" i="35"/>
  <c r="FN42" i="35"/>
  <c r="FN54" i="35"/>
  <c r="FH54" i="35"/>
  <c r="FH56" i="35"/>
  <c r="FR39" i="35"/>
  <c r="FP39" i="35"/>
  <c r="FR40" i="35"/>
  <c r="FP40" i="35"/>
  <c r="FR41" i="35"/>
  <c r="FP41" i="35"/>
  <c r="GD19" i="35"/>
  <c r="GB19" i="35"/>
  <c r="GD28" i="35"/>
  <c r="GB28" i="35"/>
  <c r="GD37" i="35"/>
  <c r="GB37" i="35"/>
  <c r="GD46" i="35"/>
  <c r="GB46" i="35"/>
  <c r="FA189" i="22"/>
  <c r="FA180" i="22"/>
  <c r="FC180" i="22"/>
  <c r="FA179" i="22"/>
  <c r="FC179" i="22"/>
  <c r="BA167" i="26"/>
  <c r="BA168" i="26"/>
  <c r="BA144" i="26"/>
  <c r="BA143" i="26"/>
  <c r="BA142" i="26"/>
  <c r="FI187" i="22"/>
  <c r="FI188" i="22"/>
  <c r="KU186" i="22"/>
  <c r="FQ186" i="22"/>
  <c r="IK180" i="46"/>
  <c r="LE180" i="46"/>
  <c r="LC180" i="46"/>
  <c r="LC182" i="46"/>
  <c r="IR1" i="46"/>
  <c r="IM180" i="46"/>
  <c r="IO180" i="46"/>
  <c r="IM187" i="46"/>
  <c r="IM201" i="46"/>
  <c r="IG182" i="46"/>
  <c r="IM179" i="46"/>
  <c r="IK179" i="46"/>
  <c r="II182" i="46"/>
  <c r="II26" i="46"/>
  <c r="IG26" i="46"/>
  <c r="II136" i="46"/>
  <c r="IG136" i="46"/>
  <c r="II18" i="46"/>
  <c r="IG18" i="46"/>
  <c r="II171" i="46"/>
  <c r="IG171" i="46"/>
  <c r="II102" i="46"/>
  <c r="IG102" i="46"/>
  <c r="II131" i="46"/>
  <c r="IG131" i="46"/>
  <c r="II170" i="46"/>
  <c r="IG170" i="46"/>
  <c r="II92" i="46"/>
  <c r="IG92" i="46"/>
  <c r="IC68" i="46"/>
  <c r="II198" i="46"/>
  <c r="IG198" i="46"/>
  <c r="IM109" i="46"/>
  <c r="IK109" i="46"/>
  <c r="II41" i="46"/>
  <c r="IG41" i="46"/>
  <c r="II45" i="46"/>
  <c r="IG45" i="46"/>
  <c r="II76" i="46"/>
  <c r="IG76" i="46"/>
  <c r="II46" i="46"/>
  <c r="IG46" i="46"/>
  <c r="II100" i="46"/>
  <c r="IG100" i="46"/>
  <c r="II118" i="46"/>
  <c r="IG118" i="46"/>
  <c r="II27" i="46"/>
  <c r="IG27" i="46"/>
  <c r="IM105" i="46"/>
  <c r="IK105" i="46"/>
  <c r="II94" i="46"/>
  <c r="IG94" i="46"/>
  <c r="II166" i="46"/>
  <c r="IG166" i="46"/>
  <c r="II126" i="46"/>
  <c r="IG126" i="46"/>
  <c r="II36" i="46"/>
  <c r="IG36" i="46"/>
  <c r="II197" i="46"/>
  <c r="IG197" i="46"/>
  <c r="II158" i="46"/>
  <c r="IG158" i="46"/>
  <c r="II88" i="46"/>
  <c r="IG88" i="46"/>
  <c r="II55" i="46"/>
  <c r="IG55" i="46"/>
  <c r="II150" i="46"/>
  <c r="IG150" i="46"/>
  <c r="II172" i="46"/>
  <c r="IG172" i="46"/>
  <c r="II15" i="46"/>
  <c r="IG15" i="46"/>
  <c r="II190" i="46"/>
  <c r="IG190" i="46"/>
  <c r="II87" i="46"/>
  <c r="IG87" i="46"/>
  <c r="II37" i="46"/>
  <c r="IG37" i="46"/>
  <c r="II53" i="46"/>
  <c r="IG53" i="46"/>
  <c r="II119" i="46"/>
  <c r="IG119" i="46"/>
  <c r="II139" i="46"/>
  <c r="IG139" i="46"/>
  <c r="IE175" i="46"/>
  <c r="II82" i="46"/>
  <c r="IG82" i="46"/>
  <c r="II124" i="46"/>
  <c r="IG124" i="46"/>
  <c r="II141" i="46"/>
  <c r="IG141" i="46"/>
  <c r="II128" i="46"/>
  <c r="IG128" i="46"/>
  <c r="II98" i="46"/>
  <c r="IG98" i="46"/>
  <c r="II51" i="46"/>
  <c r="IG51" i="46"/>
  <c r="IC205" i="46"/>
  <c r="II149" i="46"/>
  <c r="IG149" i="46"/>
  <c r="II147" i="46"/>
  <c r="IG147" i="46"/>
  <c r="II84" i="46"/>
  <c r="IG84" i="46"/>
  <c r="II162" i="46"/>
  <c r="IG162" i="46"/>
  <c r="II163" i="46"/>
  <c r="IG163" i="46"/>
  <c r="II93" i="46"/>
  <c r="IG93" i="46"/>
  <c r="II64" i="46"/>
  <c r="IG64" i="46"/>
  <c r="II168" i="46"/>
  <c r="IG168" i="46"/>
  <c r="II122" i="46"/>
  <c r="IG122" i="46"/>
  <c r="II65" i="46"/>
  <c r="IG65" i="46"/>
  <c r="II95" i="46"/>
  <c r="IG95" i="46"/>
  <c r="II13" i="46"/>
  <c r="IG13" i="46"/>
  <c r="II113" i="46"/>
  <c r="IG113" i="46"/>
  <c r="II115" i="46"/>
  <c r="IG115" i="46"/>
  <c r="II165" i="46"/>
  <c r="IG165" i="46"/>
  <c r="II25" i="46"/>
  <c r="IG25" i="46"/>
  <c r="II42" i="46"/>
  <c r="IG42" i="46"/>
  <c r="II52" i="46"/>
  <c r="IG52" i="46"/>
  <c r="IG201" i="46"/>
  <c r="II135" i="46"/>
  <c r="IG135" i="46"/>
  <c r="II43" i="46"/>
  <c r="IG43" i="46"/>
  <c r="IE68" i="46"/>
  <c r="II10" i="46"/>
  <c r="IG10" i="46"/>
  <c r="IM83" i="46"/>
  <c r="IK83" i="46"/>
  <c r="II19" i="46"/>
  <c r="IG19" i="46"/>
  <c r="II160" i="46"/>
  <c r="IG160" i="46"/>
  <c r="II75" i="46"/>
  <c r="IG75" i="46"/>
  <c r="II32" i="46"/>
  <c r="IG32" i="46"/>
  <c r="II108" i="46"/>
  <c r="IG108" i="46"/>
  <c r="II56" i="46"/>
  <c r="IG56" i="46"/>
  <c r="II116" i="46"/>
  <c r="IG116" i="46"/>
  <c r="II101" i="46"/>
  <c r="IG101" i="46"/>
  <c r="II127" i="46"/>
  <c r="IG127" i="46"/>
  <c r="II145" i="46"/>
  <c r="IG145" i="46"/>
  <c r="IU181" i="46"/>
  <c r="IS181" i="46"/>
  <c r="II11" i="46"/>
  <c r="IG11" i="46"/>
  <c r="II21" i="46"/>
  <c r="IG21" i="46"/>
  <c r="II146" i="46"/>
  <c r="IG146" i="46"/>
  <c r="II17" i="46"/>
  <c r="IG17" i="46"/>
  <c r="II133" i="46"/>
  <c r="IG133" i="46"/>
  <c r="II33" i="46"/>
  <c r="IG33" i="46"/>
  <c r="HU211" i="46"/>
  <c r="II153" i="46"/>
  <c r="IG153" i="46"/>
  <c r="II74" i="46"/>
  <c r="IG74" i="46"/>
  <c r="II140" i="46"/>
  <c r="IG140" i="46"/>
  <c r="II129" i="46"/>
  <c r="IG129" i="46"/>
  <c r="II152" i="46"/>
  <c r="IG152" i="46"/>
  <c r="II90" i="46"/>
  <c r="IG90" i="46"/>
  <c r="IC192" i="46"/>
  <c r="II39" i="46"/>
  <c r="IG39" i="46"/>
  <c r="II50" i="46"/>
  <c r="IG50" i="46"/>
  <c r="II142" i="46"/>
  <c r="IG142" i="46"/>
  <c r="IG187" i="46"/>
  <c r="II120" i="46"/>
  <c r="IG120" i="46"/>
  <c r="II40" i="46"/>
  <c r="IG40" i="46"/>
  <c r="II161" i="46"/>
  <c r="IG161" i="46"/>
  <c r="II112" i="46"/>
  <c r="IG112" i="46"/>
  <c r="II155" i="46"/>
  <c r="IG155" i="46"/>
  <c r="II31" i="46"/>
  <c r="IG31" i="46"/>
  <c r="II202" i="46"/>
  <c r="IG202" i="46"/>
  <c r="II14" i="46"/>
  <c r="IG14" i="46"/>
  <c r="II169" i="46"/>
  <c r="IG169" i="46"/>
  <c r="II117" i="46"/>
  <c r="IG117" i="46"/>
  <c r="II107" i="46"/>
  <c r="IG107" i="46"/>
  <c r="II167" i="46"/>
  <c r="IG167" i="46"/>
  <c r="II86" i="46"/>
  <c r="IG86" i="46"/>
  <c r="IC78" i="46"/>
  <c r="IE205" i="46"/>
  <c r="II196" i="46"/>
  <c r="IG196" i="46"/>
  <c r="II38" i="46"/>
  <c r="IG38" i="46"/>
  <c r="II54" i="46"/>
  <c r="IG54" i="46"/>
  <c r="II157" i="46"/>
  <c r="IG157" i="46"/>
  <c r="II144" i="46"/>
  <c r="IG144" i="46"/>
  <c r="II62" i="46"/>
  <c r="IG62" i="46"/>
  <c r="II130" i="46"/>
  <c r="IG130" i="46"/>
  <c r="II203" i="46"/>
  <c r="IG203" i="46"/>
  <c r="II200" i="46"/>
  <c r="IG200" i="46"/>
  <c r="IM132" i="46"/>
  <c r="IK132" i="46"/>
  <c r="II60" i="46"/>
  <c r="IG60" i="46"/>
  <c r="II16" i="46"/>
  <c r="IG16" i="46"/>
  <c r="II199" i="46"/>
  <c r="IG199" i="46"/>
  <c r="II104" i="46"/>
  <c r="IG104" i="46"/>
  <c r="II73" i="46"/>
  <c r="IG73" i="46"/>
  <c r="II188" i="46"/>
  <c r="IG188" i="46"/>
  <c r="II156" i="46"/>
  <c r="IG156" i="46"/>
  <c r="II138" i="46"/>
  <c r="IG138" i="46"/>
  <c r="II114" i="46"/>
  <c r="IG114" i="46"/>
  <c r="IE192" i="46"/>
  <c r="II186" i="46"/>
  <c r="IG186" i="46"/>
  <c r="II24" i="46"/>
  <c r="IG24" i="46"/>
  <c r="II123" i="46"/>
  <c r="IG123" i="46"/>
  <c r="II96" i="46"/>
  <c r="IG96" i="46"/>
  <c r="HY207" i="46"/>
  <c r="HY209" i="46"/>
  <c r="II121" i="46"/>
  <c r="IG121" i="46"/>
  <c r="II49" i="46"/>
  <c r="IG49" i="46"/>
  <c r="II97" i="46"/>
  <c r="IG97" i="46"/>
  <c r="II191" i="46"/>
  <c r="IG191" i="46"/>
  <c r="II164" i="46"/>
  <c r="IG164" i="46"/>
  <c r="II125" i="46"/>
  <c r="IG125" i="46"/>
  <c r="II103" i="46"/>
  <c r="IG103" i="46"/>
  <c r="II173" i="46"/>
  <c r="IG173" i="46"/>
  <c r="II143" i="46"/>
  <c r="IG143" i="46"/>
  <c r="II91" i="46"/>
  <c r="IG91" i="46"/>
  <c r="IM89" i="46"/>
  <c r="IK89" i="46"/>
  <c r="II47" i="46"/>
  <c r="IG47" i="46"/>
  <c r="II137" i="46"/>
  <c r="IG137" i="46"/>
  <c r="II154" i="46"/>
  <c r="IG154" i="46"/>
  <c r="II159" i="46"/>
  <c r="IG159" i="46"/>
  <c r="II48" i="46"/>
  <c r="IG48" i="46"/>
  <c r="II12" i="46"/>
  <c r="IG12" i="46"/>
  <c r="II204" i="46"/>
  <c r="IG204" i="46"/>
  <c r="II99" i="46"/>
  <c r="IG99" i="46"/>
  <c r="II151" i="46"/>
  <c r="IG151" i="46"/>
  <c r="II61" i="46"/>
  <c r="IG61" i="46"/>
  <c r="II63" i="46"/>
  <c r="IG63" i="46"/>
  <c r="II44" i="46"/>
  <c r="IG44" i="46"/>
  <c r="II20" i="46"/>
  <c r="IG20" i="46"/>
  <c r="II110" i="46"/>
  <c r="IG110" i="46"/>
  <c r="II111" i="46"/>
  <c r="IG111" i="46"/>
  <c r="IC175" i="46"/>
  <c r="II189" i="46"/>
  <c r="IG189" i="46"/>
  <c r="II23" i="46"/>
  <c r="IG23" i="46"/>
  <c r="II148" i="46"/>
  <c r="IG148" i="46"/>
  <c r="II174" i="46"/>
  <c r="IG174" i="46"/>
  <c r="II57" i="46"/>
  <c r="IG57" i="46"/>
  <c r="II134" i="46"/>
  <c r="IG134" i="46"/>
  <c r="IM85" i="46"/>
  <c r="IK85" i="46"/>
  <c r="II28" i="46"/>
  <c r="IG28" i="46"/>
  <c r="II22" i="46"/>
  <c r="IG22" i="46"/>
  <c r="IE78" i="46"/>
  <c r="II72" i="46"/>
  <c r="IG72" i="46"/>
  <c r="II106" i="46"/>
  <c r="IG106" i="46"/>
  <c r="FG62" i="22"/>
  <c r="FE62" i="22"/>
  <c r="FG169" i="22"/>
  <c r="FE169" i="22"/>
  <c r="FG158" i="22"/>
  <c r="FE158" i="22"/>
  <c r="FG148" i="22"/>
  <c r="FE148" i="22"/>
  <c r="FG137" i="22"/>
  <c r="FE137" i="22"/>
  <c r="FG125" i="22"/>
  <c r="FE125" i="22"/>
  <c r="FG115" i="22"/>
  <c r="FE115" i="22"/>
  <c r="FG100" i="22"/>
  <c r="FE100" i="22"/>
  <c r="FG87" i="22"/>
  <c r="FE87" i="22"/>
  <c r="FG167" i="22"/>
  <c r="FE167" i="22"/>
  <c r="FG157" i="22"/>
  <c r="FE157" i="22"/>
  <c r="FG147" i="22"/>
  <c r="FE147" i="22"/>
  <c r="FG135" i="22"/>
  <c r="FE135" i="22"/>
  <c r="FG124" i="22"/>
  <c r="FE124" i="22"/>
  <c r="FG114" i="22"/>
  <c r="FE114" i="22"/>
  <c r="FG98" i="22"/>
  <c r="FE98" i="22"/>
  <c r="FG85" i="22"/>
  <c r="FE85" i="22"/>
  <c r="FG165" i="22"/>
  <c r="FE165" i="22"/>
  <c r="FG155" i="22"/>
  <c r="FE155" i="22"/>
  <c r="FG143" i="22"/>
  <c r="FE143" i="22"/>
  <c r="FG132" i="22"/>
  <c r="FE132" i="22"/>
  <c r="FG122" i="22"/>
  <c r="FE122" i="22"/>
  <c r="FG109" i="22"/>
  <c r="FE109" i="22"/>
  <c r="FG96" i="22"/>
  <c r="FE96" i="22"/>
  <c r="FG164" i="22"/>
  <c r="FE164" i="22"/>
  <c r="FG153" i="22"/>
  <c r="FE153" i="22"/>
  <c r="FG142" i="22"/>
  <c r="FE142" i="22"/>
  <c r="FG131" i="22"/>
  <c r="FE131" i="22"/>
  <c r="FG120" i="22"/>
  <c r="FE120" i="22"/>
  <c r="FG105" i="22"/>
  <c r="FE105" i="22"/>
  <c r="FG95" i="22"/>
  <c r="FE95" i="22"/>
  <c r="FG170" i="22"/>
  <c r="FE170" i="22"/>
  <c r="FG162" i="22"/>
  <c r="FE162" i="22"/>
  <c r="FG154" i="22"/>
  <c r="FE154" i="22"/>
  <c r="FG146" i="22"/>
  <c r="FE146" i="22"/>
  <c r="FG138" i="22"/>
  <c r="FE138" i="22"/>
  <c r="FG129" i="22"/>
  <c r="FE129" i="22"/>
  <c r="FG121" i="22"/>
  <c r="FE121" i="22"/>
  <c r="FG113" i="22"/>
  <c r="FE113" i="22"/>
  <c r="FG101" i="22"/>
  <c r="FE101" i="22"/>
  <c r="FG93" i="22"/>
  <c r="FE93" i="22"/>
  <c r="FG75" i="22"/>
  <c r="FE75" i="22"/>
  <c r="FG168" i="22"/>
  <c r="FE168" i="22"/>
  <c r="FG160" i="22"/>
  <c r="FE160" i="22"/>
  <c r="FG152" i="22"/>
  <c r="FE152" i="22"/>
  <c r="FG144" i="22"/>
  <c r="FE144" i="22"/>
  <c r="FG136" i="22"/>
  <c r="FE136" i="22"/>
  <c r="FG127" i="22"/>
  <c r="FE127" i="22"/>
  <c r="FG119" i="22"/>
  <c r="FE119" i="22"/>
  <c r="FG111" i="22"/>
  <c r="FE111" i="22"/>
  <c r="FG99" i="22"/>
  <c r="FE99" i="22"/>
  <c r="FG91" i="22"/>
  <c r="FE91" i="22"/>
  <c r="FG10" i="22"/>
  <c r="FC68" i="22"/>
  <c r="FG82" i="22"/>
  <c r="FC175" i="22"/>
  <c r="FG60" i="22"/>
  <c r="FE60" i="22"/>
  <c r="FG72" i="22"/>
  <c r="FC78" i="22"/>
  <c r="FE72" i="22"/>
  <c r="FG65" i="22"/>
  <c r="FE65" i="22"/>
  <c r="FG52" i="22"/>
  <c r="FE52" i="22"/>
  <c r="FG51" i="22"/>
  <c r="FE51" i="22"/>
  <c r="FG50" i="22"/>
  <c r="FE50" i="22"/>
  <c r="FG49" i="22"/>
  <c r="FE49" i="22"/>
  <c r="FG48" i="22"/>
  <c r="FE48" i="22"/>
  <c r="FG47" i="22"/>
  <c r="FE47" i="22"/>
  <c r="FG46" i="22"/>
  <c r="FE46" i="22"/>
  <c r="FG45" i="22"/>
  <c r="FE45" i="22"/>
  <c r="FG44" i="22"/>
  <c r="FE44" i="22"/>
  <c r="FG43" i="22"/>
  <c r="FE43" i="22"/>
  <c r="FG42" i="22"/>
  <c r="FE42" i="22"/>
  <c r="FG41" i="22"/>
  <c r="FE41" i="22"/>
  <c r="FG40" i="22"/>
  <c r="FE40" i="22"/>
  <c r="FG39" i="22"/>
  <c r="FE39" i="22"/>
  <c r="FG38" i="22"/>
  <c r="FE38" i="22"/>
  <c r="FG37" i="22"/>
  <c r="FE37" i="22"/>
  <c r="FG36" i="22"/>
  <c r="FE36" i="22"/>
  <c r="FG33" i="22"/>
  <c r="FE33" i="22"/>
  <c r="FG32" i="22"/>
  <c r="FE32" i="22"/>
  <c r="FG31" i="22"/>
  <c r="FE31" i="22"/>
  <c r="FG28" i="22"/>
  <c r="FE28" i="22"/>
  <c r="FG27" i="22"/>
  <c r="FE27" i="22"/>
  <c r="FG26" i="22"/>
  <c r="FE26" i="22"/>
  <c r="FG25" i="22"/>
  <c r="FE25" i="22"/>
  <c r="FG24" i="22"/>
  <c r="FE24" i="22"/>
  <c r="FG23" i="22"/>
  <c r="FE23" i="22"/>
  <c r="FG22" i="22"/>
  <c r="FE22" i="22"/>
  <c r="FG21" i="22"/>
  <c r="FE21" i="22"/>
  <c r="FG20" i="22"/>
  <c r="FE20" i="22"/>
  <c r="FG19" i="22"/>
  <c r="FE19" i="22"/>
  <c r="FG18" i="22"/>
  <c r="FE18" i="22"/>
  <c r="FG17" i="22"/>
  <c r="FE17" i="22"/>
  <c r="FG16" i="22"/>
  <c r="FE16" i="22"/>
  <c r="FG15" i="22"/>
  <c r="FE15" i="22"/>
  <c r="FG14" i="22"/>
  <c r="FE14" i="22"/>
  <c r="FG174" i="22"/>
  <c r="FE174" i="22"/>
  <c r="FG173" i="22"/>
  <c r="FE173" i="22"/>
  <c r="FG133" i="22"/>
  <c r="FE133" i="22"/>
  <c r="FG110" i="22"/>
  <c r="FE110" i="22"/>
  <c r="FG108" i="22"/>
  <c r="FE108" i="22"/>
  <c r="FG107" i="22"/>
  <c r="FE107" i="22"/>
  <c r="FG106" i="22"/>
  <c r="FE106" i="22"/>
  <c r="FG90" i="22"/>
  <c r="FE90" i="22"/>
  <c r="FG88" i="22"/>
  <c r="FE88" i="22"/>
  <c r="FG86" i="22"/>
  <c r="FE86" i="22"/>
  <c r="FG73" i="22"/>
  <c r="FE73" i="22"/>
  <c r="FG74" i="22"/>
  <c r="FE74" i="22"/>
  <c r="FG64" i="22"/>
  <c r="FE64" i="22"/>
  <c r="FG63" i="22"/>
  <c r="FE63" i="22"/>
  <c r="FG61" i="22"/>
  <c r="FE61" i="22"/>
  <c r="FG53" i="22"/>
  <c r="FE53" i="22"/>
  <c r="FG54" i="22"/>
  <c r="FE54" i="22"/>
  <c r="FG55" i="22"/>
  <c r="FE55" i="22"/>
  <c r="FG56" i="22"/>
  <c r="FE56" i="22"/>
  <c r="FG57" i="22"/>
  <c r="FE57" i="22"/>
  <c r="FG83" i="22"/>
  <c r="FE83" i="22"/>
  <c r="FG89" i="22"/>
  <c r="FE89" i="22"/>
  <c r="FG92" i="22"/>
  <c r="FE92" i="22"/>
  <c r="FG94" i="22"/>
  <c r="FE94" i="22"/>
  <c r="FG97" i="22"/>
  <c r="FE97" i="22"/>
  <c r="FG102" i="22"/>
  <c r="FE102" i="22"/>
  <c r="FG103" i="22"/>
  <c r="FE103" i="22"/>
  <c r="FG104" i="22"/>
  <c r="FE104" i="22"/>
  <c r="FG112" i="22"/>
  <c r="FE112" i="22"/>
  <c r="FG116" i="22"/>
  <c r="FE116" i="22"/>
  <c r="FG117" i="22"/>
  <c r="FE117" i="22"/>
  <c r="FG118" i="22"/>
  <c r="FE118" i="22"/>
  <c r="FG123" i="22"/>
  <c r="FE123" i="22"/>
  <c r="FG126" i="22"/>
  <c r="FE126" i="22"/>
  <c r="FG128" i="22"/>
  <c r="FE128" i="22"/>
  <c r="FG130" i="22"/>
  <c r="FE130" i="22"/>
  <c r="FG134" i="22"/>
  <c r="FE134" i="22"/>
  <c r="FG139" i="22"/>
  <c r="FE139" i="22"/>
  <c r="FG140" i="22"/>
  <c r="FE140" i="22"/>
  <c r="FG141" i="22"/>
  <c r="FE141" i="22"/>
  <c r="FG145" i="22"/>
  <c r="FE145" i="22"/>
  <c r="FG149" i="22"/>
  <c r="FE149" i="22"/>
  <c r="FG150" i="22"/>
  <c r="FE150" i="22"/>
  <c r="FG151" i="22"/>
  <c r="FE151" i="22"/>
  <c r="FG156" i="22"/>
  <c r="FE156" i="22"/>
  <c r="FG159" i="22"/>
  <c r="FE159" i="22"/>
  <c r="FG161" i="22"/>
  <c r="FE161" i="22"/>
  <c r="FG163" i="22"/>
  <c r="FE163" i="22"/>
  <c r="FG166" i="22"/>
  <c r="FE166" i="22"/>
  <c r="FG171" i="22"/>
  <c r="FE171" i="22"/>
  <c r="FG172" i="22"/>
  <c r="FE172" i="22"/>
  <c r="FG76" i="22"/>
  <c r="FE76" i="22"/>
  <c r="FE199" i="22"/>
  <c r="FG199" i="22"/>
  <c r="FE200" i="22"/>
  <c r="FG200" i="22"/>
  <c r="FE201" i="22"/>
  <c r="FG201" i="22"/>
  <c r="FE202" i="22"/>
  <c r="FG202" i="22"/>
  <c r="FE203" i="22"/>
  <c r="FG203" i="22"/>
  <c r="FE204" i="22"/>
  <c r="FG204" i="22"/>
  <c r="FG197" i="22"/>
  <c r="FE197" i="22"/>
  <c r="FG198" i="22"/>
  <c r="FE198" i="22"/>
  <c r="FE196" i="22"/>
  <c r="FE205" i="22"/>
  <c r="FG196" i="22"/>
  <c r="FC205" i="22"/>
  <c r="FA205" i="22"/>
  <c r="IM12" i="36"/>
  <c r="IJ12" i="36"/>
  <c r="IQ14" i="36"/>
  <c r="IN14" i="36"/>
  <c r="IM13" i="36"/>
  <c r="IJ13" i="36"/>
  <c r="IM11" i="36"/>
  <c r="IJ11" i="36"/>
  <c r="FC182" i="22"/>
  <c r="IZ60" i="36"/>
  <c r="JC60" i="36"/>
  <c r="IR61" i="36"/>
  <c r="IU61" i="36"/>
  <c r="IY62" i="36"/>
  <c r="IV62" i="36"/>
  <c r="IZ52" i="36"/>
  <c r="JC52" i="36"/>
  <c r="IR53" i="36"/>
  <c r="IU53" i="36"/>
  <c r="JD44" i="36"/>
  <c r="JG44" i="36"/>
  <c r="JC43" i="36"/>
  <c r="IZ43" i="36"/>
  <c r="IV45" i="36"/>
  <c r="IV47" i="36"/>
  <c r="KZ47" i="36"/>
  <c r="F22" i="48"/>
  <c r="IY45" i="36"/>
  <c r="FA182" i="22"/>
  <c r="IY71" i="36"/>
  <c r="IV71" i="36"/>
  <c r="JP70" i="36"/>
  <c r="JS70" i="36"/>
  <c r="JG74" i="36"/>
  <c r="JD74" i="36"/>
  <c r="JC68" i="36"/>
  <c r="IZ68" i="36"/>
  <c r="KE72" i="36"/>
  <c r="KF72" i="36"/>
  <c r="KB72" i="36"/>
  <c r="LH72" i="36"/>
  <c r="LG72" i="36"/>
  <c r="JH75" i="36"/>
  <c r="JK75" i="36"/>
  <c r="IQ69" i="36"/>
  <c r="IN69" i="36"/>
  <c r="IN76" i="36"/>
  <c r="IR73" i="36"/>
  <c r="IU73" i="36"/>
  <c r="JK36" i="36"/>
  <c r="JH36" i="36"/>
  <c r="JP34" i="36"/>
  <c r="JS34" i="36"/>
  <c r="JC33" i="36"/>
  <c r="IZ33" i="36"/>
  <c r="JS35" i="36"/>
  <c r="JP35" i="36"/>
  <c r="JH26" i="36"/>
  <c r="JK26" i="36"/>
  <c r="JC22" i="36"/>
  <c r="IZ22" i="36"/>
  <c r="JG23" i="36"/>
  <c r="JD23" i="36"/>
  <c r="IY24" i="36"/>
  <c r="IV24" i="36"/>
  <c r="IY25" i="36"/>
  <c r="IV25" i="36"/>
  <c r="EP89" i="36"/>
  <c r="FL181" i="22"/>
  <c r="FI181" i="22"/>
  <c r="FS181" i="22"/>
  <c r="KU181" i="22"/>
  <c r="FP174" i="22"/>
  <c r="FE175" i="22"/>
  <c r="JP54" i="36"/>
  <c r="JT54" i="36"/>
  <c r="JX54" i="36"/>
  <c r="KB54" i="36"/>
  <c r="KF54" i="36"/>
  <c r="LD54" i="36"/>
  <c r="JP15" i="36"/>
  <c r="JT15" i="36"/>
  <c r="JX15" i="36"/>
  <c r="KB15" i="36"/>
  <c r="KF15" i="36"/>
  <c r="LH15" i="36"/>
  <c r="LD15" i="36"/>
  <c r="JP16" i="36"/>
  <c r="JT16" i="36"/>
  <c r="JX16" i="36"/>
  <c r="KB16" i="36"/>
  <c r="KF16" i="36"/>
  <c r="LH16" i="36"/>
  <c r="LD16" i="36"/>
  <c r="FC192" i="22"/>
  <c r="FA192" i="22"/>
  <c r="EY207" i="22"/>
  <c r="EW207" i="22"/>
  <c r="ER28" i="36"/>
  <c r="IV198" i="22"/>
  <c r="IV197" i="22"/>
  <c r="FI190" i="22"/>
  <c r="FI191" i="22"/>
  <c r="FL84" i="22"/>
  <c r="FI84" i="22"/>
  <c r="FL82" i="22"/>
  <c r="FI82" i="22"/>
  <c r="FE68" i="22"/>
  <c r="FP11" i="22"/>
  <c r="FM11" i="22"/>
  <c r="FP12" i="22"/>
  <c r="FM12" i="22"/>
  <c r="FP13" i="22"/>
  <c r="FM13" i="22"/>
  <c r="FT74" i="22"/>
  <c r="FT76" i="22"/>
  <c r="FT75" i="22"/>
  <c r="FT73" i="22"/>
  <c r="FT72" i="22"/>
  <c r="FL10" i="22"/>
  <c r="FI10" i="22"/>
  <c r="EJ89" i="36"/>
  <c r="EJ91" i="36"/>
  <c r="ER81" i="36"/>
  <c r="EN87" i="36"/>
  <c r="EF93" i="36"/>
  <c r="FB17" i="36"/>
  <c r="ET38" i="36"/>
  <c r="ET28" i="36"/>
  <c r="EV38" i="36"/>
  <c r="EZ27" i="36"/>
  <c r="IR80" i="36"/>
  <c r="IF63" i="36"/>
  <c r="IF55" i="36"/>
  <c r="JL46" i="36"/>
  <c r="JL57" i="36"/>
  <c r="JP57" i="36"/>
  <c r="JT57" i="36"/>
  <c r="JX57" i="36"/>
  <c r="KB57" i="36"/>
  <c r="KF57" i="36"/>
  <c r="JL30" i="36"/>
  <c r="JP30" i="36"/>
  <c r="JT30" i="36"/>
  <c r="JX30" i="36"/>
  <c r="KB30" i="36"/>
  <c r="KF30" i="36"/>
  <c r="JH37" i="36"/>
  <c r="FF47" i="36"/>
  <c r="FF87" i="36"/>
  <c r="FJ86" i="36"/>
  <c r="FJ85" i="36"/>
  <c r="FF76" i="36"/>
  <c r="FF63" i="36"/>
  <c r="FF55" i="36"/>
  <c r="FK37" i="36"/>
  <c r="FJ83" i="36"/>
  <c r="FN84" i="36"/>
  <c r="FK46" i="36"/>
  <c r="FR46" i="36"/>
  <c r="FR37" i="36"/>
  <c r="FR27" i="36"/>
  <c r="FJ54" i="36"/>
  <c r="ES211" i="22"/>
  <c r="EW209" i="22"/>
  <c r="FV50" i="35"/>
  <c r="FT50" i="35"/>
  <c r="FV49" i="35"/>
  <c r="FT49" i="35"/>
  <c r="FV48" i="35"/>
  <c r="FT48" i="35"/>
  <c r="FR51" i="35"/>
  <c r="FV47" i="35"/>
  <c r="FT47" i="35"/>
  <c r="FT51" i="35"/>
  <c r="FV32" i="35"/>
  <c r="FT32" i="35"/>
  <c r="FV31" i="35"/>
  <c r="FT31" i="35"/>
  <c r="FV30" i="35"/>
  <c r="FT30" i="35"/>
  <c r="FR33" i="35"/>
  <c r="FV29" i="35"/>
  <c r="FT29" i="35"/>
  <c r="FT33" i="35"/>
  <c r="FV23" i="35"/>
  <c r="FT23" i="35"/>
  <c r="FV22" i="35"/>
  <c r="FT22" i="35"/>
  <c r="FV21" i="35"/>
  <c r="FT21" i="35"/>
  <c r="FR24" i="35"/>
  <c r="FV20" i="35"/>
  <c r="FT20" i="35"/>
  <c r="FT24" i="35"/>
  <c r="FZ14" i="35"/>
  <c r="FX14" i="35"/>
  <c r="FZ13" i="35"/>
  <c r="FX13" i="35"/>
  <c r="FZ12" i="35"/>
  <c r="FX12" i="35"/>
  <c r="FZ11" i="35"/>
  <c r="FX11" i="35"/>
  <c r="FV15" i="35"/>
  <c r="FZ10" i="35"/>
  <c r="FX10" i="35"/>
  <c r="FX15" i="35"/>
  <c r="FV41" i="35"/>
  <c r="FT41" i="35"/>
  <c r="FV40" i="35"/>
  <c r="FT40" i="35"/>
  <c r="FV39" i="35"/>
  <c r="FT39" i="35"/>
  <c r="FH58" i="35"/>
  <c r="FP42" i="35"/>
  <c r="FR42" i="35"/>
  <c r="FR54" i="35"/>
  <c r="FV38" i="35"/>
  <c r="FT38" i="35"/>
  <c r="FT42" i="35"/>
  <c r="FL58" i="35"/>
  <c r="GH46" i="35"/>
  <c r="GF46" i="35"/>
  <c r="GH37" i="35"/>
  <c r="GF37" i="35"/>
  <c r="GH28" i="35"/>
  <c r="GF28" i="35"/>
  <c r="GH19" i="35"/>
  <c r="GF19" i="35"/>
  <c r="FE179" i="22"/>
  <c r="FG179" i="22"/>
  <c r="FE180" i="22"/>
  <c r="FG180" i="22"/>
  <c r="FE189" i="22"/>
  <c r="FE78" i="22"/>
  <c r="FA78" i="22"/>
  <c r="BA141" i="26"/>
  <c r="BA146" i="26"/>
  <c r="FU186" i="22"/>
  <c r="KW186" i="22"/>
  <c r="KV186" i="22"/>
  <c r="FM187" i="22"/>
  <c r="FM188" i="22"/>
  <c r="E33" i="2"/>
  <c r="IK182" i="46"/>
  <c r="LE179" i="46"/>
  <c r="IQ179" i="46"/>
  <c r="IO179" i="46"/>
  <c r="IO182" i="46"/>
  <c r="IM182" i="46"/>
  <c r="IV1" i="46"/>
  <c r="IQ180" i="46"/>
  <c r="IS180" i="46"/>
  <c r="IQ187" i="46"/>
  <c r="IQ201" i="46"/>
  <c r="LD180" i="46"/>
  <c r="HY211" i="46"/>
  <c r="IM28" i="46"/>
  <c r="IK28" i="46"/>
  <c r="IM20" i="46"/>
  <c r="IK20" i="46"/>
  <c r="IM61" i="46"/>
  <c r="IK61" i="46"/>
  <c r="IM204" i="46"/>
  <c r="IK204" i="46"/>
  <c r="IM91" i="46"/>
  <c r="IK91" i="46"/>
  <c r="IM103" i="46"/>
  <c r="IK103" i="46"/>
  <c r="IM125" i="46"/>
  <c r="IK125" i="46"/>
  <c r="IM97" i="46"/>
  <c r="IK97" i="46"/>
  <c r="II78" i="46"/>
  <c r="IM72" i="46"/>
  <c r="IK72" i="46"/>
  <c r="IM22" i="46"/>
  <c r="IK22" i="46"/>
  <c r="IM57" i="46"/>
  <c r="IK57" i="46"/>
  <c r="IM23" i="46"/>
  <c r="IK23" i="46"/>
  <c r="IM111" i="46"/>
  <c r="IK111" i="46"/>
  <c r="IM63" i="46"/>
  <c r="IK63" i="46"/>
  <c r="IM99" i="46"/>
  <c r="IK99" i="46"/>
  <c r="IM48" i="46"/>
  <c r="IK48" i="46"/>
  <c r="IM159" i="46"/>
  <c r="IK159" i="46"/>
  <c r="IM47" i="46"/>
  <c r="IK47" i="46"/>
  <c r="IQ89" i="46"/>
  <c r="IO89" i="46"/>
  <c r="IM173" i="46"/>
  <c r="IK173" i="46"/>
  <c r="IM191" i="46"/>
  <c r="IK191" i="46"/>
  <c r="IM121" i="46"/>
  <c r="IK121" i="46"/>
  <c r="IM123" i="46"/>
  <c r="IK123" i="46"/>
  <c r="IM156" i="46"/>
  <c r="IK156" i="46"/>
  <c r="IM104" i="46"/>
  <c r="IK104" i="46"/>
  <c r="IM60" i="46"/>
  <c r="IK60" i="46"/>
  <c r="IM203" i="46"/>
  <c r="IK203" i="46"/>
  <c r="IM86" i="46"/>
  <c r="IK86" i="46"/>
  <c r="IM14" i="46"/>
  <c r="IK14" i="46"/>
  <c r="IM155" i="46"/>
  <c r="IK155" i="46"/>
  <c r="IM161" i="46"/>
  <c r="IK161" i="46"/>
  <c r="IM142" i="46"/>
  <c r="IK142" i="46"/>
  <c r="IM129" i="46"/>
  <c r="IK129" i="46"/>
  <c r="IM140" i="46"/>
  <c r="IK140" i="46"/>
  <c r="IM74" i="46"/>
  <c r="IK74" i="46"/>
  <c r="IM33" i="46"/>
  <c r="IK33" i="46"/>
  <c r="IM133" i="46"/>
  <c r="IK133" i="46"/>
  <c r="IM21" i="46"/>
  <c r="IK21" i="46"/>
  <c r="IM145" i="46"/>
  <c r="IK145" i="46"/>
  <c r="IM108" i="46"/>
  <c r="IK108" i="46"/>
  <c r="IM160" i="46"/>
  <c r="IK160" i="46"/>
  <c r="II68" i="46"/>
  <c r="IM10" i="46"/>
  <c r="IK10" i="46"/>
  <c r="IM43" i="46"/>
  <c r="IK43" i="46"/>
  <c r="IM42" i="46"/>
  <c r="IK42" i="46"/>
  <c r="IM165" i="46"/>
  <c r="IK165" i="46"/>
  <c r="IM13" i="46"/>
  <c r="IK13" i="46"/>
  <c r="IM122" i="46"/>
  <c r="IK122" i="46"/>
  <c r="IM168" i="46"/>
  <c r="IK168" i="46"/>
  <c r="IM93" i="46"/>
  <c r="IK93" i="46"/>
  <c r="IM84" i="46"/>
  <c r="IK84" i="46"/>
  <c r="IM98" i="46"/>
  <c r="IK98" i="46"/>
  <c r="IG175" i="46"/>
  <c r="IM119" i="46"/>
  <c r="IK119" i="46"/>
  <c r="IM53" i="46"/>
  <c r="IK53" i="46"/>
  <c r="IM190" i="46"/>
  <c r="IK190" i="46"/>
  <c r="IM15" i="46"/>
  <c r="IK15" i="46"/>
  <c r="IM55" i="46"/>
  <c r="IK55" i="46"/>
  <c r="IM197" i="46"/>
  <c r="IK197" i="46"/>
  <c r="IM100" i="46"/>
  <c r="IK100" i="46"/>
  <c r="IM76" i="46"/>
  <c r="IK76" i="46"/>
  <c r="IQ109" i="46"/>
  <c r="IO109" i="46"/>
  <c r="IM198" i="46"/>
  <c r="IK198" i="46"/>
  <c r="IM92" i="46"/>
  <c r="IK92" i="46"/>
  <c r="IM102" i="46"/>
  <c r="IK102" i="46"/>
  <c r="IM136" i="46"/>
  <c r="IK136" i="46"/>
  <c r="IM26" i="46"/>
  <c r="IK26" i="46"/>
  <c r="IG78" i="46"/>
  <c r="IM106" i="46"/>
  <c r="IK106" i="46"/>
  <c r="IQ85" i="46"/>
  <c r="IO85" i="46"/>
  <c r="IM134" i="46"/>
  <c r="IK134" i="46"/>
  <c r="IM148" i="46"/>
  <c r="IK148" i="46"/>
  <c r="IM110" i="46"/>
  <c r="IK110" i="46"/>
  <c r="IM44" i="46"/>
  <c r="IK44" i="46"/>
  <c r="IM151" i="46"/>
  <c r="IK151" i="46"/>
  <c r="IM12" i="46"/>
  <c r="IK12" i="46"/>
  <c r="IM154" i="46"/>
  <c r="IK154" i="46"/>
  <c r="IM137" i="46"/>
  <c r="IK137" i="46"/>
  <c r="IM143" i="46"/>
  <c r="IK143" i="46"/>
  <c r="IM164" i="46"/>
  <c r="IK164" i="46"/>
  <c r="IM49" i="46"/>
  <c r="IK49" i="46"/>
  <c r="IM96" i="46"/>
  <c r="IK96" i="46"/>
  <c r="IG192" i="46"/>
  <c r="IM114" i="46"/>
  <c r="IK114" i="46"/>
  <c r="IM138" i="46"/>
  <c r="IK138" i="46"/>
  <c r="IM73" i="46"/>
  <c r="IK73" i="46"/>
  <c r="IM200" i="46"/>
  <c r="IK200" i="46"/>
  <c r="IM62" i="46"/>
  <c r="IK62" i="46"/>
  <c r="IM38" i="46"/>
  <c r="IK38" i="46"/>
  <c r="IG205" i="46"/>
  <c r="IM107" i="46"/>
  <c r="IK107" i="46"/>
  <c r="IM117" i="46"/>
  <c r="IK117" i="46"/>
  <c r="IM169" i="46"/>
  <c r="IK169" i="46"/>
  <c r="IM31" i="46"/>
  <c r="IK31" i="46"/>
  <c r="IM112" i="46"/>
  <c r="IK112" i="46"/>
  <c r="IM120" i="46"/>
  <c r="IK120" i="46"/>
  <c r="IK187" i="46"/>
  <c r="IM39" i="46"/>
  <c r="IK39" i="46"/>
  <c r="IM90" i="46"/>
  <c r="IK90" i="46"/>
  <c r="IM152" i="46"/>
  <c r="IK152" i="46"/>
  <c r="IM146" i="46"/>
  <c r="IK146" i="46"/>
  <c r="IY181" i="46"/>
  <c r="IW181" i="46"/>
  <c r="IM101" i="46"/>
  <c r="IK101" i="46"/>
  <c r="IM116" i="46"/>
  <c r="IK116" i="46"/>
  <c r="IM56" i="46"/>
  <c r="IK56" i="46"/>
  <c r="IM75" i="46"/>
  <c r="IK75" i="46"/>
  <c r="IQ83" i="46"/>
  <c r="IO83" i="46"/>
  <c r="IE207" i="46"/>
  <c r="IK201" i="46"/>
  <c r="IM25" i="46"/>
  <c r="IK25" i="46"/>
  <c r="IM113" i="46"/>
  <c r="IK113" i="46"/>
  <c r="IM65" i="46"/>
  <c r="IK65" i="46"/>
  <c r="IM64" i="46"/>
  <c r="IK64" i="46"/>
  <c r="IM162" i="46"/>
  <c r="IK162" i="46"/>
  <c r="IM149" i="46"/>
  <c r="IK149" i="46"/>
  <c r="IM51" i="46"/>
  <c r="IK51" i="46"/>
  <c r="IM141" i="46"/>
  <c r="IK141" i="46"/>
  <c r="II175" i="46"/>
  <c r="IM82" i="46"/>
  <c r="IK82" i="46"/>
  <c r="IM139" i="46"/>
  <c r="IK139" i="46"/>
  <c r="IM150" i="46"/>
  <c r="IK150" i="46"/>
  <c r="IM158" i="46"/>
  <c r="IK158" i="46"/>
  <c r="IM126" i="46"/>
  <c r="IK126" i="46"/>
  <c r="IM166" i="46"/>
  <c r="IK166" i="46"/>
  <c r="IM94" i="46"/>
  <c r="IK94" i="46"/>
  <c r="IQ105" i="46"/>
  <c r="IO105" i="46"/>
  <c r="IM27" i="46"/>
  <c r="IK27" i="46"/>
  <c r="IM118" i="46"/>
  <c r="IK118" i="46"/>
  <c r="IM46" i="46"/>
  <c r="IK46" i="46"/>
  <c r="IM41" i="46"/>
  <c r="IK41" i="46"/>
  <c r="IC207" i="46"/>
  <c r="IC209" i="46"/>
  <c r="IM171" i="46"/>
  <c r="IK171" i="46"/>
  <c r="IM174" i="46"/>
  <c r="IK174" i="46"/>
  <c r="IM189" i="46"/>
  <c r="IK189" i="46"/>
  <c r="IM24" i="46"/>
  <c r="IK24" i="46"/>
  <c r="II192" i="46"/>
  <c r="IM186" i="46"/>
  <c r="IK186" i="46"/>
  <c r="IM188" i="46"/>
  <c r="IK188" i="46"/>
  <c r="IM199" i="46"/>
  <c r="IK199" i="46"/>
  <c r="IM16" i="46"/>
  <c r="IK16" i="46"/>
  <c r="IQ132" i="46"/>
  <c r="IO132" i="46"/>
  <c r="IM130" i="46"/>
  <c r="IK130" i="46"/>
  <c r="IM144" i="46"/>
  <c r="IK144" i="46"/>
  <c r="IM157" i="46"/>
  <c r="IK157" i="46"/>
  <c r="IM54" i="46"/>
  <c r="IK54" i="46"/>
  <c r="II205" i="46"/>
  <c r="IM196" i="46"/>
  <c r="IK196" i="46"/>
  <c r="IM167" i="46"/>
  <c r="IK167" i="46"/>
  <c r="IM202" i="46"/>
  <c r="IK202" i="46"/>
  <c r="IM40" i="46"/>
  <c r="IK40" i="46"/>
  <c r="IM50" i="46"/>
  <c r="IK50" i="46"/>
  <c r="IM153" i="46"/>
  <c r="IK153" i="46"/>
  <c r="IM17" i="46"/>
  <c r="IK17" i="46"/>
  <c r="IM11" i="46"/>
  <c r="IK11" i="46"/>
  <c r="IM127" i="46"/>
  <c r="IK127" i="46"/>
  <c r="IM32" i="46"/>
  <c r="IK32" i="46"/>
  <c r="IM19" i="46"/>
  <c r="IK19" i="46"/>
  <c r="IG68" i="46"/>
  <c r="IM135" i="46"/>
  <c r="IK135" i="46"/>
  <c r="IM52" i="46"/>
  <c r="IK52" i="46"/>
  <c r="IM115" i="46"/>
  <c r="IK115" i="46"/>
  <c r="IM95" i="46"/>
  <c r="IK95" i="46"/>
  <c r="IM163" i="46"/>
  <c r="IK163" i="46"/>
  <c r="IM147" i="46"/>
  <c r="IK147" i="46"/>
  <c r="IM128" i="46"/>
  <c r="IK128" i="46"/>
  <c r="IM124" i="46"/>
  <c r="IK124" i="46"/>
  <c r="IM37" i="46"/>
  <c r="IK37" i="46"/>
  <c r="IM87" i="46"/>
  <c r="IK87" i="46"/>
  <c r="IM172" i="46"/>
  <c r="IK172" i="46"/>
  <c r="IM88" i="46"/>
  <c r="IK88" i="46"/>
  <c r="IM36" i="46"/>
  <c r="IK36" i="46"/>
  <c r="IM45" i="46"/>
  <c r="IK45" i="46"/>
  <c r="IM170" i="46"/>
  <c r="IK170" i="46"/>
  <c r="IM131" i="46"/>
  <c r="IK131" i="46"/>
  <c r="IM18" i="46"/>
  <c r="IK18" i="46"/>
  <c r="FI196" i="22"/>
  <c r="FK196" i="22"/>
  <c r="FG205" i="22"/>
  <c r="FK198" i="22"/>
  <c r="FI198" i="22"/>
  <c r="FK197" i="22"/>
  <c r="FI197" i="22"/>
  <c r="FI204" i="22"/>
  <c r="FK204" i="22"/>
  <c r="FI203" i="22"/>
  <c r="FK203" i="22"/>
  <c r="FI202" i="22"/>
  <c r="FK202" i="22"/>
  <c r="FI201" i="22"/>
  <c r="FK201" i="22"/>
  <c r="FI200" i="22"/>
  <c r="FK200" i="22"/>
  <c r="FI199" i="22"/>
  <c r="FK199" i="22"/>
  <c r="FK76" i="22"/>
  <c r="FI76" i="22"/>
  <c r="FK172" i="22"/>
  <c r="FI172" i="22"/>
  <c r="FK171" i="22"/>
  <c r="FI171" i="22"/>
  <c r="FK166" i="22"/>
  <c r="FI166" i="22"/>
  <c r="FK163" i="22"/>
  <c r="FI163" i="22"/>
  <c r="FK161" i="22"/>
  <c r="FI161" i="22"/>
  <c r="FK159" i="22"/>
  <c r="FI159" i="22"/>
  <c r="FK156" i="22"/>
  <c r="FI156" i="22"/>
  <c r="FK151" i="22"/>
  <c r="FI151" i="22"/>
  <c r="FK150" i="22"/>
  <c r="FI150" i="22"/>
  <c r="FK149" i="22"/>
  <c r="FI149" i="22"/>
  <c r="FK145" i="22"/>
  <c r="FI145" i="22"/>
  <c r="FK141" i="22"/>
  <c r="FI141" i="22"/>
  <c r="FK140" i="22"/>
  <c r="FI140" i="22"/>
  <c r="FK139" i="22"/>
  <c r="FI139" i="22"/>
  <c r="FK134" i="22"/>
  <c r="FI134" i="22"/>
  <c r="FK130" i="22"/>
  <c r="FI130" i="22"/>
  <c r="FK128" i="22"/>
  <c r="FI128" i="22"/>
  <c r="FK126" i="22"/>
  <c r="FI126" i="22"/>
  <c r="FK123" i="22"/>
  <c r="FI123" i="22"/>
  <c r="FK118" i="22"/>
  <c r="FI118" i="22"/>
  <c r="FK117" i="22"/>
  <c r="FI117" i="22"/>
  <c r="FK116" i="22"/>
  <c r="FI116" i="22"/>
  <c r="FK112" i="22"/>
  <c r="FI112" i="22"/>
  <c r="FK104" i="22"/>
  <c r="FI104" i="22"/>
  <c r="FK103" i="22"/>
  <c r="FI103" i="22"/>
  <c r="FK102" i="22"/>
  <c r="FI102" i="22"/>
  <c r="FK97" i="22"/>
  <c r="FI97" i="22"/>
  <c r="FK94" i="22"/>
  <c r="FI94" i="22"/>
  <c r="FK92" i="22"/>
  <c r="FI92" i="22"/>
  <c r="FK89" i="22"/>
  <c r="FI89" i="22"/>
  <c r="FK83" i="22"/>
  <c r="FI83" i="22"/>
  <c r="FK57" i="22"/>
  <c r="FI57" i="22"/>
  <c r="FK56" i="22"/>
  <c r="FI56" i="22"/>
  <c r="FK55" i="22"/>
  <c r="FI55" i="22"/>
  <c r="FK54" i="22"/>
  <c r="FI54" i="22"/>
  <c r="FK53" i="22"/>
  <c r="FI53" i="22"/>
  <c r="FK61" i="22"/>
  <c r="FI61" i="22"/>
  <c r="FK63" i="22"/>
  <c r="FI63" i="22"/>
  <c r="FK64" i="22"/>
  <c r="FI64" i="22"/>
  <c r="FK74" i="22"/>
  <c r="FI74" i="22"/>
  <c r="FK73" i="22"/>
  <c r="FI73" i="22"/>
  <c r="FK86" i="22"/>
  <c r="FI86" i="22"/>
  <c r="FK88" i="22"/>
  <c r="FI88" i="22"/>
  <c r="FK90" i="22"/>
  <c r="FI90" i="22"/>
  <c r="FK106" i="22"/>
  <c r="FI106" i="22"/>
  <c r="FK107" i="22"/>
  <c r="FI107" i="22"/>
  <c r="FK108" i="22"/>
  <c r="FI108" i="22"/>
  <c r="FK110" i="22"/>
  <c r="FI110" i="22"/>
  <c r="FK133" i="22"/>
  <c r="FI133" i="22"/>
  <c r="FK173" i="22"/>
  <c r="FI173" i="22"/>
  <c r="FK174" i="22"/>
  <c r="FI174" i="22"/>
  <c r="FK14" i="22"/>
  <c r="FI14" i="22"/>
  <c r="FK15" i="22"/>
  <c r="FI15" i="22"/>
  <c r="FK16" i="22"/>
  <c r="FI16" i="22"/>
  <c r="FK17" i="22"/>
  <c r="FI17" i="22"/>
  <c r="FK18" i="22"/>
  <c r="FI18" i="22"/>
  <c r="FK19" i="22"/>
  <c r="FI19" i="22"/>
  <c r="FK20" i="22"/>
  <c r="FI20" i="22"/>
  <c r="FK21" i="22"/>
  <c r="FI21" i="22"/>
  <c r="FK22" i="22"/>
  <c r="FI22" i="22"/>
  <c r="FK23" i="22"/>
  <c r="FI23" i="22"/>
  <c r="FK24" i="22"/>
  <c r="FI24" i="22"/>
  <c r="FK25" i="22"/>
  <c r="FI25" i="22"/>
  <c r="FK26" i="22"/>
  <c r="FI26" i="22"/>
  <c r="FK27" i="22"/>
  <c r="FI27" i="22"/>
  <c r="FK28" i="22"/>
  <c r="FI28" i="22"/>
  <c r="FK31" i="22"/>
  <c r="FI31" i="22"/>
  <c r="FK32" i="22"/>
  <c r="FI32" i="22"/>
  <c r="FK33" i="22"/>
  <c r="FI33" i="22"/>
  <c r="FK36" i="22"/>
  <c r="FI36" i="22"/>
  <c r="FK37" i="22"/>
  <c r="FI37" i="22"/>
  <c r="FK38" i="22"/>
  <c r="FI38" i="22"/>
  <c r="FK39" i="22"/>
  <c r="FI39" i="22"/>
  <c r="FK40" i="22"/>
  <c r="FI40" i="22"/>
  <c r="FK41" i="22"/>
  <c r="FI41" i="22"/>
  <c r="FK42" i="22"/>
  <c r="FI42" i="22"/>
  <c r="FK43" i="22"/>
  <c r="FI43" i="22"/>
  <c r="FK44" i="22"/>
  <c r="FI44" i="22"/>
  <c r="FK45" i="22"/>
  <c r="FI45" i="22"/>
  <c r="FK46" i="22"/>
  <c r="FI46" i="22"/>
  <c r="FK47" i="22"/>
  <c r="FI47" i="22"/>
  <c r="FK48" i="22"/>
  <c r="FI48" i="22"/>
  <c r="FK49" i="22"/>
  <c r="FI49" i="22"/>
  <c r="FK50" i="22"/>
  <c r="FI50" i="22"/>
  <c r="FK51" i="22"/>
  <c r="FI51" i="22"/>
  <c r="FK52" i="22"/>
  <c r="FI52" i="22"/>
  <c r="FK65" i="22"/>
  <c r="FI65" i="22"/>
  <c r="FK72" i="22"/>
  <c r="FG78" i="22"/>
  <c r="FI72" i="22"/>
  <c r="FK60" i="22"/>
  <c r="FI60" i="22"/>
  <c r="FK82" i="22"/>
  <c r="FG175" i="22"/>
  <c r="FK10" i="22"/>
  <c r="FG68" i="22"/>
  <c r="FK91" i="22"/>
  <c r="FI91" i="22"/>
  <c r="FK99" i="22"/>
  <c r="FI99" i="22"/>
  <c r="FK111" i="22"/>
  <c r="FI111" i="22"/>
  <c r="FK119" i="22"/>
  <c r="FI119" i="22"/>
  <c r="FK127" i="22"/>
  <c r="FI127" i="22"/>
  <c r="FK136" i="22"/>
  <c r="FI136" i="22"/>
  <c r="FK144" i="22"/>
  <c r="FI144" i="22"/>
  <c r="FK152" i="22"/>
  <c r="FI152" i="22"/>
  <c r="FK160" i="22"/>
  <c r="FI160" i="22"/>
  <c r="FK168" i="22"/>
  <c r="FI168" i="22"/>
  <c r="FK75" i="22"/>
  <c r="FI75" i="22"/>
  <c r="FK93" i="22"/>
  <c r="FI93" i="22"/>
  <c r="FK101" i="22"/>
  <c r="FI101" i="22"/>
  <c r="FK113" i="22"/>
  <c r="FI113" i="22"/>
  <c r="FK121" i="22"/>
  <c r="FI121" i="22"/>
  <c r="FK129" i="22"/>
  <c r="FI129" i="22"/>
  <c r="FK138" i="22"/>
  <c r="FI138" i="22"/>
  <c r="FK146" i="22"/>
  <c r="FI146" i="22"/>
  <c r="FK154" i="22"/>
  <c r="FI154" i="22"/>
  <c r="FK162" i="22"/>
  <c r="FI162" i="22"/>
  <c r="FK170" i="22"/>
  <c r="FI170" i="22"/>
  <c r="FK95" i="22"/>
  <c r="FI95" i="22"/>
  <c r="FK105" i="22"/>
  <c r="FI105" i="22"/>
  <c r="FK120" i="22"/>
  <c r="FI120" i="22"/>
  <c r="FK131" i="22"/>
  <c r="FI131" i="22"/>
  <c r="FK142" i="22"/>
  <c r="FI142" i="22"/>
  <c r="FK153" i="22"/>
  <c r="FI153" i="22"/>
  <c r="FK164" i="22"/>
  <c r="FI164" i="22"/>
  <c r="FK96" i="22"/>
  <c r="FI96" i="22"/>
  <c r="FK109" i="22"/>
  <c r="FI109" i="22"/>
  <c r="FK122" i="22"/>
  <c r="FI122" i="22"/>
  <c r="FK132" i="22"/>
  <c r="FI132" i="22"/>
  <c r="FK143" i="22"/>
  <c r="FI143" i="22"/>
  <c r="FK155" i="22"/>
  <c r="FI155" i="22"/>
  <c r="FK165" i="22"/>
  <c r="FI165" i="22"/>
  <c r="FK85" i="22"/>
  <c r="FI85" i="22"/>
  <c r="FK98" i="22"/>
  <c r="FI98" i="22"/>
  <c r="FK114" i="22"/>
  <c r="FI114" i="22"/>
  <c r="FK124" i="22"/>
  <c r="FI124" i="22"/>
  <c r="FK135" i="22"/>
  <c r="FI135" i="22"/>
  <c r="FK147" i="22"/>
  <c r="FI147" i="22"/>
  <c r="FK157" i="22"/>
  <c r="FI157" i="22"/>
  <c r="FK167" i="22"/>
  <c r="FI167" i="22"/>
  <c r="FK87" i="22"/>
  <c r="FI87" i="22"/>
  <c r="FK100" i="22"/>
  <c r="FI100" i="22"/>
  <c r="FK115" i="22"/>
  <c r="FI115" i="22"/>
  <c r="FK125" i="22"/>
  <c r="FI125" i="22"/>
  <c r="FK137" i="22"/>
  <c r="FI137" i="22"/>
  <c r="FK148" i="22"/>
  <c r="FI148" i="22"/>
  <c r="FK158" i="22"/>
  <c r="FI158" i="22"/>
  <c r="FK169" i="22"/>
  <c r="FI169" i="22"/>
  <c r="FK62" i="22"/>
  <c r="FI62" i="22"/>
  <c r="IQ12" i="36"/>
  <c r="IN12" i="36"/>
  <c r="LH54" i="36"/>
  <c r="IU14" i="36"/>
  <c r="IR14" i="36"/>
  <c r="IQ13" i="36"/>
  <c r="IN13" i="36"/>
  <c r="IQ11" i="36"/>
  <c r="IN11" i="36"/>
  <c r="JC62" i="36"/>
  <c r="IZ62" i="36"/>
  <c r="IY61" i="36"/>
  <c r="IV61" i="36"/>
  <c r="JG60" i="36"/>
  <c r="JD60" i="36"/>
  <c r="IY53" i="36"/>
  <c r="IV53" i="36"/>
  <c r="JG52" i="36"/>
  <c r="JD52" i="36"/>
  <c r="JG43" i="36"/>
  <c r="JD43" i="36"/>
  <c r="JK44" i="36"/>
  <c r="JH44" i="36"/>
  <c r="JC45" i="36"/>
  <c r="IZ45" i="36"/>
  <c r="IZ47" i="36"/>
  <c r="IR69" i="36"/>
  <c r="IU69" i="36"/>
  <c r="JO75" i="36"/>
  <c r="JL75" i="36"/>
  <c r="JW70" i="36"/>
  <c r="JT70" i="36"/>
  <c r="JH74" i="36"/>
  <c r="JK74" i="36"/>
  <c r="IV73" i="36"/>
  <c r="IY73" i="36"/>
  <c r="KR72" i="36"/>
  <c r="KQ72" i="36"/>
  <c r="KV72" i="36"/>
  <c r="KU72" i="36"/>
  <c r="KZ72" i="36"/>
  <c r="KY72" i="36"/>
  <c r="LD72" i="36"/>
  <c r="LC72" i="36"/>
  <c r="JC71" i="36"/>
  <c r="IZ71" i="36"/>
  <c r="JG68" i="36"/>
  <c r="JD68" i="36"/>
  <c r="JW35" i="36"/>
  <c r="JT35" i="36"/>
  <c r="JG33" i="36"/>
  <c r="JD33" i="36"/>
  <c r="JW34" i="36"/>
  <c r="JT34" i="36"/>
  <c r="JL36" i="36"/>
  <c r="JO36" i="36"/>
  <c r="JL26" i="36"/>
  <c r="LD26" i="36"/>
  <c r="JO26" i="36"/>
  <c r="JC24" i="36"/>
  <c r="IZ24" i="36"/>
  <c r="JK23" i="36"/>
  <c r="JH23" i="36"/>
  <c r="IZ25" i="36"/>
  <c r="JC25" i="36"/>
  <c r="JG22" i="36"/>
  <c r="JD22" i="36"/>
  <c r="FI175" i="22"/>
  <c r="FA207" i="22"/>
  <c r="FC207" i="22"/>
  <c r="FG182" i="22"/>
  <c r="FE182" i="22"/>
  <c r="FW181" i="22"/>
  <c r="FP181" i="22"/>
  <c r="FM181" i="22"/>
  <c r="FT174" i="22"/>
  <c r="FD17" i="36"/>
  <c r="KR17" i="36"/>
  <c r="D19" i="48"/>
  <c r="LD42" i="36"/>
  <c r="LC42" i="36"/>
  <c r="JP46" i="36"/>
  <c r="JT46" i="36"/>
  <c r="JX46" i="36"/>
  <c r="KB46" i="36"/>
  <c r="KF46" i="36"/>
  <c r="LD46" i="36"/>
  <c r="JL37" i="36"/>
  <c r="JP37" i="36"/>
  <c r="FG192" i="22"/>
  <c r="FE192" i="22"/>
  <c r="EV28" i="36"/>
  <c r="IZ197" i="22"/>
  <c r="IZ198" i="22"/>
  <c r="FM191" i="22"/>
  <c r="FM190" i="22"/>
  <c r="FP82" i="22"/>
  <c r="FM82" i="22"/>
  <c r="FP84" i="22"/>
  <c r="FM84" i="22"/>
  <c r="ET89" i="36"/>
  <c r="FI68" i="22"/>
  <c r="FT13" i="22"/>
  <c r="FQ13" i="22"/>
  <c r="FT12" i="22"/>
  <c r="FQ12" i="22"/>
  <c r="FT11" i="22"/>
  <c r="FQ11" i="22"/>
  <c r="KV32" i="36"/>
  <c r="KU32" i="36"/>
  <c r="FX72" i="22"/>
  <c r="FX73" i="22"/>
  <c r="FX75" i="22"/>
  <c r="FX76" i="22"/>
  <c r="FX74" i="22"/>
  <c r="FP10" i="22"/>
  <c r="FM10" i="22"/>
  <c r="EN89" i="36"/>
  <c r="EN91" i="36"/>
  <c r="EV81" i="36"/>
  <c r="ER87" i="36"/>
  <c r="EJ93" i="36"/>
  <c r="FH17" i="36"/>
  <c r="FF17" i="36"/>
  <c r="EX38" i="36"/>
  <c r="EX28" i="36"/>
  <c r="FD27" i="36"/>
  <c r="KR27" i="36"/>
  <c r="EZ28" i="36"/>
  <c r="IJ63" i="36"/>
  <c r="IR76" i="36"/>
  <c r="IV80" i="36"/>
  <c r="IJ55" i="36"/>
  <c r="FJ87" i="36"/>
  <c r="FN85" i="36"/>
  <c r="FN86" i="36"/>
  <c r="FJ47" i="36"/>
  <c r="FJ76" i="36"/>
  <c r="FJ63" i="36"/>
  <c r="FJ55" i="36"/>
  <c r="FO37" i="36"/>
  <c r="FN83" i="36"/>
  <c r="KT81" i="36"/>
  <c r="FR84" i="36"/>
  <c r="FO46" i="36"/>
  <c r="FV46" i="36"/>
  <c r="FV37" i="36"/>
  <c r="FV27" i="36"/>
  <c r="FN54" i="36"/>
  <c r="EW211" i="22"/>
  <c r="FA209" i="22"/>
  <c r="FZ50" i="35"/>
  <c r="FX50" i="35"/>
  <c r="FZ49" i="35"/>
  <c r="FX49" i="35"/>
  <c r="FZ48" i="35"/>
  <c r="FX48" i="35"/>
  <c r="FZ47" i="35"/>
  <c r="FX47" i="35"/>
  <c r="FX51" i="35"/>
  <c r="FV51" i="35"/>
  <c r="FZ32" i="35"/>
  <c r="FX32" i="35"/>
  <c r="FZ31" i="35"/>
  <c r="FX31" i="35"/>
  <c r="FZ30" i="35"/>
  <c r="FX30" i="35"/>
  <c r="FZ29" i="35"/>
  <c r="FX29" i="35"/>
  <c r="FX33" i="35"/>
  <c r="FV33" i="35"/>
  <c r="FZ23" i="35"/>
  <c r="FX23" i="35"/>
  <c r="FZ22" i="35"/>
  <c r="FX22" i="35"/>
  <c r="FZ21" i="35"/>
  <c r="FX21" i="35"/>
  <c r="FZ20" i="35"/>
  <c r="FX20" i="35"/>
  <c r="FX24" i="35"/>
  <c r="FV24" i="35"/>
  <c r="GD14" i="35"/>
  <c r="GB14" i="35"/>
  <c r="GD13" i="35"/>
  <c r="GB13" i="35"/>
  <c r="GD12" i="35"/>
  <c r="GB12" i="35"/>
  <c r="GD11" i="35"/>
  <c r="GB11" i="35"/>
  <c r="FZ15" i="35"/>
  <c r="GD10" i="35"/>
  <c r="GB10" i="35"/>
  <c r="GB15" i="35"/>
  <c r="FT54" i="35"/>
  <c r="FT56" i="35"/>
  <c r="FZ38" i="35"/>
  <c r="FX38" i="35"/>
  <c r="FV42" i="35"/>
  <c r="FV54" i="35"/>
  <c r="FP54" i="35"/>
  <c r="FP56" i="35"/>
  <c r="FZ39" i="35"/>
  <c r="FX39" i="35"/>
  <c r="FZ40" i="35"/>
  <c r="FX40" i="35"/>
  <c r="FZ41" i="35"/>
  <c r="FX41" i="35"/>
  <c r="GL19" i="35"/>
  <c r="GJ19" i="35"/>
  <c r="GL28" i="35"/>
  <c r="GJ28" i="35"/>
  <c r="GL37" i="35"/>
  <c r="GJ37" i="35"/>
  <c r="GL46" i="35"/>
  <c r="GJ46" i="35"/>
  <c r="FI78" i="22"/>
  <c r="FI189" i="22"/>
  <c r="FI180" i="22"/>
  <c r="FK180" i="22"/>
  <c r="FI179" i="22"/>
  <c r="FK179" i="22"/>
  <c r="BI91" i="26"/>
  <c r="BJ91" i="26"/>
  <c r="KU187" i="22"/>
  <c r="FQ187" i="22"/>
  <c r="KU188" i="22"/>
  <c r="FQ188" i="22"/>
  <c r="FY186" i="22"/>
  <c r="L33" i="2"/>
  <c r="E6" i="19"/>
  <c r="IZ1" i="46"/>
  <c r="IU180" i="46"/>
  <c r="IW180" i="46"/>
  <c r="IU187" i="46"/>
  <c r="IU201" i="46"/>
  <c r="IU179" i="46"/>
  <c r="IS179" i="46"/>
  <c r="IS182" i="46"/>
  <c r="IQ182" i="46"/>
  <c r="LD179" i="46"/>
  <c r="LE182" i="46"/>
  <c r="G14" i="1"/>
  <c r="IK205" i="46"/>
  <c r="IC211" i="46"/>
  <c r="IQ124" i="46"/>
  <c r="IO124" i="46"/>
  <c r="IQ115" i="46"/>
  <c r="IO115" i="46"/>
  <c r="IQ40" i="46"/>
  <c r="IO40" i="46"/>
  <c r="IQ144" i="46"/>
  <c r="IO144" i="46"/>
  <c r="IQ16" i="46"/>
  <c r="IO16" i="46"/>
  <c r="IQ199" i="46"/>
  <c r="IO199" i="46"/>
  <c r="IQ188" i="46"/>
  <c r="IO188" i="46"/>
  <c r="IQ118" i="46"/>
  <c r="IO118" i="46"/>
  <c r="IQ94" i="46"/>
  <c r="IO94" i="46"/>
  <c r="IK175" i="46"/>
  <c r="IQ51" i="46"/>
  <c r="IO51" i="46"/>
  <c r="IQ149" i="46"/>
  <c r="IO149" i="46"/>
  <c r="IQ162" i="46"/>
  <c r="IO162" i="46"/>
  <c r="JC181" i="46"/>
  <c r="JA181" i="46"/>
  <c r="IQ200" i="46"/>
  <c r="IO200" i="46"/>
  <c r="IQ137" i="46"/>
  <c r="IO137" i="46"/>
  <c r="IQ134" i="46"/>
  <c r="IO134" i="46"/>
  <c r="IQ102" i="46"/>
  <c r="IO102" i="46"/>
  <c r="IU109" i="46"/>
  <c r="IS109" i="46"/>
  <c r="IQ197" i="46"/>
  <c r="IO197" i="46"/>
  <c r="IQ55" i="46"/>
  <c r="IO55" i="46"/>
  <c r="IQ15" i="46"/>
  <c r="IO15" i="46"/>
  <c r="IQ13" i="46"/>
  <c r="IO13" i="46"/>
  <c r="IQ43" i="46"/>
  <c r="IO43" i="46"/>
  <c r="II207" i="46"/>
  <c r="IQ145" i="46"/>
  <c r="IO145" i="46"/>
  <c r="IQ33" i="46"/>
  <c r="IO33" i="46"/>
  <c r="IQ129" i="46"/>
  <c r="IO129" i="46"/>
  <c r="IQ155" i="46"/>
  <c r="IO155" i="46"/>
  <c r="IQ203" i="46"/>
  <c r="IO203" i="46"/>
  <c r="IU89" i="46"/>
  <c r="IS89" i="46"/>
  <c r="IQ47" i="46"/>
  <c r="IO47" i="46"/>
  <c r="IQ57" i="46"/>
  <c r="IO57" i="46"/>
  <c r="IK78" i="46"/>
  <c r="IQ103" i="46"/>
  <c r="IO103" i="46"/>
  <c r="IQ45" i="46"/>
  <c r="IO45" i="46"/>
  <c r="IQ32" i="46"/>
  <c r="IO32" i="46"/>
  <c r="IQ17" i="46"/>
  <c r="IO17" i="46"/>
  <c r="IQ25" i="46"/>
  <c r="IO25" i="46"/>
  <c r="IQ56" i="46"/>
  <c r="IO56" i="46"/>
  <c r="IQ90" i="46"/>
  <c r="IO90" i="46"/>
  <c r="IQ120" i="46"/>
  <c r="IO120" i="46"/>
  <c r="IQ169" i="46"/>
  <c r="IO169" i="46"/>
  <c r="IQ73" i="46"/>
  <c r="IO73" i="46"/>
  <c r="IQ131" i="46"/>
  <c r="IO131" i="46"/>
  <c r="IQ170" i="46"/>
  <c r="IO170" i="46"/>
  <c r="IQ87" i="46"/>
  <c r="IO87" i="46"/>
  <c r="IQ37" i="46"/>
  <c r="IO37" i="46"/>
  <c r="IQ95" i="46"/>
  <c r="IO95" i="46"/>
  <c r="IQ135" i="46"/>
  <c r="IO135" i="46"/>
  <c r="IQ19" i="46"/>
  <c r="IO19" i="46"/>
  <c r="IQ11" i="46"/>
  <c r="IO11" i="46"/>
  <c r="IQ50" i="46"/>
  <c r="IO50" i="46"/>
  <c r="IM205" i="46"/>
  <c r="IQ196" i="46"/>
  <c r="IO196" i="46"/>
  <c r="IQ54" i="46"/>
  <c r="IO54" i="46"/>
  <c r="IQ157" i="46"/>
  <c r="IO157" i="46"/>
  <c r="IU132" i="46"/>
  <c r="IS132" i="46"/>
  <c r="IK192" i="46"/>
  <c r="IQ171" i="46"/>
  <c r="IO171" i="46"/>
  <c r="IQ46" i="46"/>
  <c r="IO46" i="46"/>
  <c r="IU105" i="46"/>
  <c r="IS105" i="46"/>
  <c r="IQ126" i="46"/>
  <c r="IO126" i="46"/>
  <c r="IQ158" i="46"/>
  <c r="IO158" i="46"/>
  <c r="IQ150" i="46"/>
  <c r="IO150" i="46"/>
  <c r="IQ139" i="46"/>
  <c r="IO139" i="46"/>
  <c r="IM175" i="46"/>
  <c r="IQ82" i="46"/>
  <c r="IO82" i="46"/>
  <c r="IQ141" i="46"/>
  <c r="IO141" i="46"/>
  <c r="IQ113" i="46"/>
  <c r="IO113" i="46"/>
  <c r="IQ75" i="46"/>
  <c r="IO75" i="46"/>
  <c r="IQ101" i="46"/>
  <c r="IO101" i="46"/>
  <c r="IQ152" i="46"/>
  <c r="IO152" i="46"/>
  <c r="IO187" i="46"/>
  <c r="IQ31" i="46"/>
  <c r="IO31" i="46"/>
  <c r="IQ107" i="46"/>
  <c r="IO107" i="46"/>
  <c r="IQ62" i="46"/>
  <c r="IO62" i="46"/>
  <c r="IQ114" i="46"/>
  <c r="IO114" i="46"/>
  <c r="IQ143" i="46"/>
  <c r="IO143" i="46"/>
  <c r="IQ110" i="46"/>
  <c r="IO110" i="46"/>
  <c r="IQ148" i="46"/>
  <c r="IO148" i="46"/>
  <c r="IQ106" i="46"/>
  <c r="IO106" i="46"/>
  <c r="IQ136" i="46"/>
  <c r="IO136" i="46"/>
  <c r="IQ198" i="46"/>
  <c r="IO198" i="46"/>
  <c r="IQ100" i="46"/>
  <c r="IO100" i="46"/>
  <c r="IQ53" i="46"/>
  <c r="IO53" i="46"/>
  <c r="IQ119" i="46"/>
  <c r="IO119" i="46"/>
  <c r="IQ168" i="46"/>
  <c r="IO168" i="46"/>
  <c r="IQ122" i="46"/>
  <c r="IO122" i="46"/>
  <c r="IQ42" i="46"/>
  <c r="IO42" i="46"/>
  <c r="IK68" i="46"/>
  <c r="IQ108" i="46"/>
  <c r="IO108" i="46"/>
  <c r="IQ133" i="46"/>
  <c r="IO133" i="46"/>
  <c r="IQ140" i="46"/>
  <c r="IO140" i="46"/>
  <c r="IQ161" i="46"/>
  <c r="IO161" i="46"/>
  <c r="IQ86" i="46"/>
  <c r="IO86" i="46"/>
  <c r="IQ173" i="46"/>
  <c r="IO173" i="46"/>
  <c r="IQ111" i="46"/>
  <c r="IO111" i="46"/>
  <c r="IQ23" i="46"/>
  <c r="IO23" i="46"/>
  <c r="IM78" i="46"/>
  <c r="IQ72" i="46"/>
  <c r="IO72" i="46"/>
  <c r="IQ125" i="46"/>
  <c r="IO125" i="46"/>
  <c r="IQ28" i="46"/>
  <c r="IO28" i="46"/>
  <c r="IQ18" i="46"/>
  <c r="IO18" i="46"/>
  <c r="IQ36" i="46"/>
  <c r="IO36" i="46"/>
  <c r="IQ88" i="46"/>
  <c r="IO88" i="46"/>
  <c r="IQ172" i="46"/>
  <c r="IO172" i="46"/>
  <c r="IQ128" i="46"/>
  <c r="IO128" i="46"/>
  <c r="IQ147" i="46"/>
  <c r="IO147" i="46"/>
  <c r="IQ163" i="46"/>
  <c r="IO163" i="46"/>
  <c r="IQ52" i="46"/>
  <c r="IO52" i="46"/>
  <c r="IG207" i="46"/>
  <c r="IG209" i="46"/>
  <c r="IQ127" i="46"/>
  <c r="IO127" i="46"/>
  <c r="IQ153" i="46"/>
  <c r="IO153" i="46"/>
  <c r="IQ202" i="46"/>
  <c r="IO202" i="46"/>
  <c r="IQ167" i="46"/>
  <c r="IO167" i="46"/>
  <c r="IQ130" i="46"/>
  <c r="IO130" i="46"/>
  <c r="IM192" i="46"/>
  <c r="IQ186" i="46"/>
  <c r="IO186" i="46"/>
  <c r="IQ24" i="46"/>
  <c r="IO24" i="46"/>
  <c r="IQ189" i="46"/>
  <c r="IO189" i="46"/>
  <c r="IQ174" i="46"/>
  <c r="IO174" i="46"/>
  <c r="IQ41" i="46"/>
  <c r="IO41" i="46"/>
  <c r="IQ27" i="46"/>
  <c r="IO27" i="46"/>
  <c r="IQ166" i="46"/>
  <c r="IO166" i="46"/>
  <c r="IQ64" i="46"/>
  <c r="IO64" i="46"/>
  <c r="IQ65" i="46"/>
  <c r="IO65" i="46"/>
  <c r="IO201" i="46"/>
  <c r="IU83" i="46"/>
  <c r="IS83" i="46"/>
  <c r="IQ116" i="46"/>
  <c r="IO116" i="46"/>
  <c r="IQ146" i="46"/>
  <c r="IO146" i="46"/>
  <c r="IQ39" i="46"/>
  <c r="IO39" i="46"/>
  <c r="IQ112" i="46"/>
  <c r="IO112" i="46"/>
  <c r="IQ117" i="46"/>
  <c r="IO117" i="46"/>
  <c r="IQ38" i="46"/>
  <c r="IO38" i="46"/>
  <c r="IQ138" i="46"/>
  <c r="IO138" i="46"/>
  <c r="IQ96" i="46"/>
  <c r="IO96" i="46"/>
  <c r="IQ49" i="46"/>
  <c r="IO49" i="46"/>
  <c r="IQ164" i="46"/>
  <c r="IO164" i="46"/>
  <c r="IQ154" i="46"/>
  <c r="IO154" i="46"/>
  <c r="IQ12" i="46"/>
  <c r="IO12" i="46"/>
  <c r="IQ151" i="46"/>
  <c r="IO151" i="46"/>
  <c r="IQ44" i="46"/>
  <c r="IO44" i="46"/>
  <c r="IU85" i="46"/>
  <c r="IS85" i="46"/>
  <c r="IQ26" i="46"/>
  <c r="IO26" i="46"/>
  <c r="IQ92" i="46"/>
  <c r="IO92" i="46"/>
  <c r="IQ76" i="46"/>
  <c r="IO76" i="46"/>
  <c r="IQ190" i="46"/>
  <c r="IO190" i="46"/>
  <c r="IQ98" i="46"/>
  <c r="IO98" i="46"/>
  <c r="IQ84" i="46"/>
  <c r="IO84" i="46"/>
  <c r="IQ93" i="46"/>
  <c r="IO93" i="46"/>
  <c r="IQ165" i="46"/>
  <c r="IO165" i="46"/>
  <c r="IM68" i="46"/>
  <c r="IM207" i="46"/>
  <c r="IQ10" i="46"/>
  <c r="IO10" i="46"/>
  <c r="IQ160" i="46"/>
  <c r="IO160" i="46"/>
  <c r="IQ21" i="46"/>
  <c r="IO21" i="46"/>
  <c r="IQ74" i="46"/>
  <c r="IO74" i="46"/>
  <c r="IQ142" i="46"/>
  <c r="IO142" i="46"/>
  <c r="IQ14" i="46"/>
  <c r="IO14" i="46"/>
  <c r="IQ60" i="46"/>
  <c r="IO60" i="46"/>
  <c r="IQ104" i="46"/>
  <c r="IO104" i="46"/>
  <c r="IQ156" i="46"/>
  <c r="IO156" i="46"/>
  <c r="IQ123" i="46"/>
  <c r="IO123" i="46"/>
  <c r="IQ121" i="46"/>
  <c r="IO121" i="46"/>
  <c r="IQ191" i="46"/>
  <c r="IO191" i="46"/>
  <c r="IQ159" i="46"/>
  <c r="IO159" i="46"/>
  <c r="IQ48" i="46"/>
  <c r="IO48" i="46"/>
  <c r="IQ99" i="46"/>
  <c r="IO99" i="46"/>
  <c r="IQ63" i="46"/>
  <c r="IO63" i="46"/>
  <c r="IQ22" i="46"/>
  <c r="IO22" i="46"/>
  <c r="IQ97" i="46"/>
  <c r="IO97" i="46"/>
  <c r="IQ91" i="46"/>
  <c r="IO91" i="46"/>
  <c r="IQ204" i="46"/>
  <c r="IO204" i="46"/>
  <c r="IQ61" i="46"/>
  <c r="IO61" i="46"/>
  <c r="IQ20" i="46"/>
  <c r="IO20" i="46"/>
  <c r="FO62" i="22"/>
  <c r="FM62" i="22"/>
  <c r="FO169" i="22"/>
  <c r="FM169" i="22"/>
  <c r="FO158" i="22"/>
  <c r="FM158" i="22"/>
  <c r="FO148" i="22"/>
  <c r="FM148" i="22"/>
  <c r="FO137" i="22"/>
  <c r="FM137" i="22"/>
  <c r="FO125" i="22"/>
  <c r="FM125" i="22"/>
  <c r="FO115" i="22"/>
  <c r="FM115" i="22"/>
  <c r="FO100" i="22"/>
  <c r="FM100" i="22"/>
  <c r="FO87" i="22"/>
  <c r="FM87" i="22"/>
  <c r="FO167" i="22"/>
  <c r="FM167" i="22"/>
  <c r="FO157" i="22"/>
  <c r="FM157" i="22"/>
  <c r="FO147" i="22"/>
  <c r="FM147" i="22"/>
  <c r="FO135" i="22"/>
  <c r="FM135" i="22"/>
  <c r="FO124" i="22"/>
  <c r="FM124" i="22"/>
  <c r="FO114" i="22"/>
  <c r="FM114" i="22"/>
  <c r="FO98" i="22"/>
  <c r="FM98" i="22"/>
  <c r="FO85" i="22"/>
  <c r="FM85" i="22"/>
  <c r="FO165" i="22"/>
  <c r="FM165" i="22"/>
  <c r="FO155" i="22"/>
  <c r="FM155" i="22"/>
  <c r="FO143" i="22"/>
  <c r="FM143" i="22"/>
  <c r="FO132" i="22"/>
  <c r="FM132" i="22"/>
  <c r="FO122" i="22"/>
  <c r="FM122" i="22"/>
  <c r="FO109" i="22"/>
  <c r="FM109" i="22"/>
  <c r="FO96" i="22"/>
  <c r="FM96" i="22"/>
  <c r="FO164" i="22"/>
  <c r="FM164" i="22"/>
  <c r="FO153" i="22"/>
  <c r="FM153" i="22"/>
  <c r="FO142" i="22"/>
  <c r="FM142" i="22"/>
  <c r="FO131" i="22"/>
  <c r="FM131" i="22"/>
  <c r="FO120" i="22"/>
  <c r="FM120" i="22"/>
  <c r="FO105" i="22"/>
  <c r="FM105" i="22"/>
  <c r="FO95" i="22"/>
  <c r="FM95" i="22"/>
  <c r="FO170" i="22"/>
  <c r="FM170" i="22"/>
  <c r="FO162" i="22"/>
  <c r="FM162" i="22"/>
  <c r="FO154" i="22"/>
  <c r="FM154" i="22"/>
  <c r="FO146" i="22"/>
  <c r="FM146" i="22"/>
  <c r="FO138" i="22"/>
  <c r="FM138" i="22"/>
  <c r="FO129" i="22"/>
  <c r="FM129" i="22"/>
  <c r="FO121" i="22"/>
  <c r="FM121" i="22"/>
  <c r="FO113" i="22"/>
  <c r="FM113" i="22"/>
  <c r="FO101" i="22"/>
  <c r="FM101" i="22"/>
  <c r="FO93" i="22"/>
  <c r="FM93" i="22"/>
  <c r="FO75" i="22"/>
  <c r="FM75" i="22"/>
  <c r="FO168" i="22"/>
  <c r="FM168" i="22"/>
  <c r="FO160" i="22"/>
  <c r="FM160" i="22"/>
  <c r="FO152" i="22"/>
  <c r="FM152" i="22"/>
  <c r="FO144" i="22"/>
  <c r="FM144" i="22"/>
  <c r="FO136" i="22"/>
  <c r="FM136" i="22"/>
  <c r="FO127" i="22"/>
  <c r="FM127" i="22"/>
  <c r="FO119" i="22"/>
  <c r="FM119" i="22"/>
  <c r="FO111" i="22"/>
  <c r="FM111" i="22"/>
  <c r="FO99" i="22"/>
  <c r="FM99" i="22"/>
  <c r="FO91" i="22"/>
  <c r="FM91" i="22"/>
  <c r="FO10" i="22"/>
  <c r="FK68" i="22"/>
  <c r="FO82" i="22"/>
  <c r="FK175" i="22"/>
  <c r="FO60" i="22"/>
  <c r="FM60" i="22"/>
  <c r="FO72" i="22"/>
  <c r="FK78" i="22"/>
  <c r="FM72" i="22"/>
  <c r="FO65" i="22"/>
  <c r="FM65" i="22"/>
  <c r="FO52" i="22"/>
  <c r="FM52" i="22"/>
  <c r="FO51" i="22"/>
  <c r="FM51" i="22"/>
  <c r="FO50" i="22"/>
  <c r="FM50" i="22"/>
  <c r="FO49" i="22"/>
  <c r="FM49" i="22"/>
  <c r="FO48" i="22"/>
  <c r="FM48" i="22"/>
  <c r="FO47" i="22"/>
  <c r="FM47" i="22"/>
  <c r="FO46" i="22"/>
  <c r="FM46" i="22"/>
  <c r="FO45" i="22"/>
  <c r="FM45" i="22"/>
  <c r="FO44" i="22"/>
  <c r="FM44" i="22"/>
  <c r="FO43" i="22"/>
  <c r="FM43" i="22"/>
  <c r="FO42" i="22"/>
  <c r="FM42" i="22"/>
  <c r="FO41" i="22"/>
  <c r="FM41" i="22"/>
  <c r="FO40" i="22"/>
  <c r="FM40" i="22"/>
  <c r="FO39" i="22"/>
  <c r="FM39" i="22"/>
  <c r="FO38" i="22"/>
  <c r="FM38" i="22"/>
  <c r="FO37" i="22"/>
  <c r="FM37" i="22"/>
  <c r="FO36" i="22"/>
  <c r="FM36" i="22"/>
  <c r="FO33" i="22"/>
  <c r="FM33" i="22"/>
  <c r="FO32" i="22"/>
  <c r="FM32" i="22"/>
  <c r="FO31" i="22"/>
  <c r="FM31" i="22"/>
  <c r="FO28" i="22"/>
  <c r="FM28" i="22"/>
  <c r="FO27" i="22"/>
  <c r="FM27" i="22"/>
  <c r="FO26" i="22"/>
  <c r="FM26" i="22"/>
  <c r="FO25" i="22"/>
  <c r="FM25" i="22"/>
  <c r="FO24" i="22"/>
  <c r="FM24" i="22"/>
  <c r="FO23" i="22"/>
  <c r="FM23" i="22"/>
  <c r="FO22" i="22"/>
  <c r="FM22" i="22"/>
  <c r="FO21" i="22"/>
  <c r="FM21" i="22"/>
  <c r="FO20" i="22"/>
  <c r="FM20" i="22"/>
  <c r="FO19" i="22"/>
  <c r="FM19" i="22"/>
  <c r="FO18" i="22"/>
  <c r="FM18" i="22"/>
  <c r="FO17" i="22"/>
  <c r="FM17" i="22"/>
  <c r="FO16" i="22"/>
  <c r="FM16" i="22"/>
  <c r="FO15" i="22"/>
  <c r="FM15" i="22"/>
  <c r="FO14" i="22"/>
  <c r="FM14" i="22"/>
  <c r="FO174" i="22"/>
  <c r="FM174" i="22"/>
  <c r="FO173" i="22"/>
  <c r="FM173" i="22"/>
  <c r="FO133" i="22"/>
  <c r="FM133" i="22"/>
  <c r="FO110" i="22"/>
  <c r="FM110" i="22"/>
  <c r="FO108" i="22"/>
  <c r="FM108" i="22"/>
  <c r="FO107" i="22"/>
  <c r="FM107" i="22"/>
  <c r="FO106" i="22"/>
  <c r="FM106" i="22"/>
  <c r="FO90" i="22"/>
  <c r="FM90" i="22"/>
  <c r="FO88" i="22"/>
  <c r="FM88" i="22"/>
  <c r="FO86" i="22"/>
  <c r="FM86" i="22"/>
  <c r="FO73" i="22"/>
  <c r="FM73" i="22"/>
  <c r="FO74" i="22"/>
  <c r="FM74" i="22"/>
  <c r="FO64" i="22"/>
  <c r="FM64" i="22"/>
  <c r="FO63" i="22"/>
  <c r="FM63" i="22"/>
  <c r="FO61" i="22"/>
  <c r="FM61" i="22"/>
  <c r="FO53" i="22"/>
  <c r="FM53" i="22"/>
  <c r="FO54" i="22"/>
  <c r="FM54" i="22"/>
  <c r="FO55" i="22"/>
  <c r="FM55" i="22"/>
  <c r="FO56" i="22"/>
  <c r="FM56" i="22"/>
  <c r="FO57" i="22"/>
  <c r="FM57" i="22"/>
  <c r="FO83" i="22"/>
  <c r="FM83" i="22"/>
  <c r="FO89" i="22"/>
  <c r="FM89" i="22"/>
  <c r="FO92" i="22"/>
  <c r="FM92" i="22"/>
  <c r="FO94" i="22"/>
  <c r="FM94" i="22"/>
  <c r="FO97" i="22"/>
  <c r="FM97" i="22"/>
  <c r="FO102" i="22"/>
  <c r="FM102" i="22"/>
  <c r="FO103" i="22"/>
  <c r="FM103" i="22"/>
  <c r="FO104" i="22"/>
  <c r="FM104" i="22"/>
  <c r="FO112" i="22"/>
  <c r="FM112" i="22"/>
  <c r="FO116" i="22"/>
  <c r="FM116" i="22"/>
  <c r="FO117" i="22"/>
  <c r="FM117" i="22"/>
  <c r="FO118" i="22"/>
  <c r="FM118" i="22"/>
  <c r="FO123" i="22"/>
  <c r="FM123" i="22"/>
  <c r="FO126" i="22"/>
  <c r="FM126" i="22"/>
  <c r="FO128" i="22"/>
  <c r="FM128" i="22"/>
  <c r="FO130" i="22"/>
  <c r="FM130" i="22"/>
  <c r="FO134" i="22"/>
  <c r="FM134" i="22"/>
  <c r="FO139" i="22"/>
  <c r="FM139" i="22"/>
  <c r="FO140" i="22"/>
  <c r="FM140" i="22"/>
  <c r="FO141" i="22"/>
  <c r="FM141" i="22"/>
  <c r="FO145" i="22"/>
  <c r="FM145" i="22"/>
  <c r="FO149" i="22"/>
  <c r="FM149" i="22"/>
  <c r="FO150" i="22"/>
  <c r="FM150" i="22"/>
  <c r="FO151" i="22"/>
  <c r="FM151" i="22"/>
  <c r="FO156" i="22"/>
  <c r="FM156" i="22"/>
  <c r="FO159" i="22"/>
  <c r="FM159" i="22"/>
  <c r="FO161" i="22"/>
  <c r="FM161" i="22"/>
  <c r="FO163" i="22"/>
  <c r="FM163" i="22"/>
  <c r="FO166" i="22"/>
  <c r="FM166" i="22"/>
  <c r="FO171" i="22"/>
  <c r="FM171" i="22"/>
  <c r="FO172" i="22"/>
  <c r="FM172" i="22"/>
  <c r="FO76" i="22"/>
  <c r="FM76" i="22"/>
  <c r="FM199" i="22"/>
  <c r="FO199" i="22"/>
  <c r="FM200" i="22"/>
  <c r="FO200" i="22"/>
  <c r="FM201" i="22"/>
  <c r="FO201" i="22"/>
  <c r="FM202" i="22"/>
  <c r="FO202" i="22"/>
  <c r="FM203" i="22"/>
  <c r="FO203" i="22"/>
  <c r="FM204" i="22"/>
  <c r="FO204" i="22"/>
  <c r="FO197" i="22"/>
  <c r="FM197" i="22"/>
  <c r="FO198" i="22"/>
  <c r="FM198" i="22"/>
  <c r="FM196" i="22"/>
  <c r="FM205" i="22"/>
  <c r="FO196" i="22"/>
  <c r="FK205" i="22"/>
  <c r="FI205" i="22"/>
  <c r="IU12" i="36"/>
  <c r="IR12" i="36"/>
  <c r="LH46" i="36"/>
  <c r="IY14" i="36"/>
  <c r="IV14" i="36"/>
  <c r="IU13" i="36"/>
  <c r="IR13" i="36"/>
  <c r="IU11" i="36"/>
  <c r="IR11" i="36"/>
  <c r="FE207" i="22"/>
  <c r="JK60" i="36"/>
  <c r="JH60" i="36"/>
  <c r="JC61" i="36"/>
  <c r="IZ61" i="36"/>
  <c r="JG62" i="36"/>
  <c r="JD62" i="36"/>
  <c r="JH52" i="36"/>
  <c r="JK52" i="36"/>
  <c r="JC53" i="36"/>
  <c r="IZ53" i="36"/>
  <c r="JG45" i="36"/>
  <c r="JD45" i="36"/>
  <c r="JD47" i="36"/>
  <c r="JL44" i="36"/>
  <c r="JO44" i="36"/>
  <c r="JH43" i="36"/>
  <c r="JK43" i="36"/>
  <c r="FK182" i="22"/>
  <c r="FI182" i="22"/>
  <c r="JG71" i="36"/>
  <c r="JD71" i="36"/>
  <c r="KA70" i="36"/>
  <c r="JX70" i="36"/>
  <c r="JS75" i="36"/>
  <c r="JP75" i="36"/>
  <c r="JC73" i="36"/>
  <c r="IZ73" i="36"/>
  <c r="IY69" i="36"/>
  <c r="IV69" i="36"/>
  <c r="IV76" i="36"/>
  <c r="JH68" i="36"/>
  <c r="JK68" i="36"/>
  <c r="JO74" i="36"/>
  <c r="JL74" i="36"/>
  <c r="LH42" i="36"/>
  <c r="LG42" i="36"/>
  <c r="JS36" i="36"/>
  <c r="JP36" i="36"/>
  <c r="JH33" i="36"/>
  <c r="JK33" i="36"/>
  <c r="JX34" i="36"/>
  <c r="KA34" i="36"/>
  <c r="KA35" i="36"/>
  <c r="JX35" i="36"/>
  <c r="JS26" i="36"/>
  <c r="JP26" i="36"/>
  <c r="JH22" i="36"/>
  <c r="JK22" i="36"/>
  <c r="JL23" i="36"/>
  <c r="JO23" i="36"/>
  <c r="JG25" i="36"/>
  <c r="JD25" i="36"/>
  <c r="JG24" i="36"/>
  <c r="JD24" i="36"/>
  <c r="EZ38" i="36"/>
  <c r="EX89" i="36"/>
  <c r="FT181" i="22"/>
  <c r="FQ181" i="22"/>
  <c r="GA181" i="22"/>
  <c r="FX174" i="22"/>
  <c r="FM175" i="22"/>
  <c r="JT37" i="36"/>
  <c r="JX37" i="36"/>
  <c r="KB37" i="36"/>
  <c r="KF37" i="36"/>
  <c r="LD37" i="36"/>
  <c r="FK192" i="22"/>
  <c r="FI192" i="22"/>
  <c r="FG207" i="22"/>
  <c r="JD198" i="22"/>
  <c r="JD197" i="22"/>
  <c r="FQ190" i="22"/>
  <c r="KU190" i="22"/>
  <c r="FQ191" i="22"/>
  <c r="KU191" i="22"/>
  <c r="FT84" i="22"/>
  <c r="FQ84" i="22"/>
  <c r="FT82" i="22"/>
  <c r="FQ82" i="22"/>
  <c r="FM68" i="22"/>
  <c r="FX11" i="22"/>
  <c r="FU11" i="22"/>
  <c r="KW11" i="22"/>
  <c r="KV11" i="22"/>
  <c r="FX12" i="22"/>
  <c r="FU12" i="22"/>
  <c r="KW12" i="22"/>
  <c r="KV12" i="22"/>
  <c r="FX13" i="22"/>
  <c r="FU13" i="22"/>
  <c r="KW13" i="22"/>
  <c r="KV13" i="22"/>
  <c r="GB74" i="22"/>
  <c r="GB76" i="22"/>
  <c r="GB75" i="22"/>
  <c r="GB73" i="22"/>
  <c r="GB72" i="22"/>
  <c r="FT10" i="22"/>
  <c r="FQ10" i="22"/>
  <c r="ER89" i="36"/>
  <c r="ER91" i="36"/>
  <c r="EZ81" i="36"/>
  <c r="EV87" i="36"/>
  <c r="EN93" i="36"/>
  <c r="FJ17" i="36"/>
  <c r="FB38" i="36"/>
  <c r="FB28" i="36"/>
  <c r="FD38" i="36"/>
  <c r="FH27" i="36"/>
  <c r="FD28" i="36"/>
  <c r="KR28" i="36"/>
  <c r="D20" i="48"/>
  <c r="KV21" i="36"/>
  <c r="KU21" i="36"/>
  <c r="KV10" i="36"/>
  <c r="KU10" i="36"/>
  <c r="IZ80" i="36"/>
  <c r="LD80" i="36"/>
  <c r="IN63" i="36"/>
  <c r="IN55" i="36"/>
  <c r="FN87" i="36"/>
  <c r="FR86" i="36"/>
  <c r="FR85" i="36"/>
  <c r="KT80" i="36"/>
  <c r="KU80" i="36"/>
  <c r="FN76" i="36"/>
  <c r="FN63" i="36"/>
  <c r="FN55" i="36"/>
  <c r="FN47" i="36"/>
  <c r="FS37" i="36"/>
  <c r="FR83" i="36"/>
  <c r="FV84" i="36"/>
  <c r="FS46" i="36"/>
  <c r="FZ46" i="36"/>
  <c r="FZ37" i="36"/>
  <c r="FZ27" i="36"/>
  <c r="FR54" i="36"/>
  <c r="FE209" i="22"/>
  <c r="FA211" i="22"/>
  <c r="GD50" i="35"/>
  <c r="GB50" i="35"/>
  <c r="GD49" i="35"/>
  <c r="GB49" i="35"/>
  <c r="GD48" i="35"/>
  <c r="GB48" i="35"/>
  <c r="FZ51" i="35"/>
  <c r="GD47" i="35"/>
  <c r="GB47" i="35"/>
  <c r="GB51" i="35"/>
  <c r="GD32" i="35"/>
  <c r="GB32" i="35"/>
  <c r="GD31" i="35"/>
  <c r="GB31" i="35"/>
  <c r="GD30" i="35"/>
  <c r="GB30" i="35"/>
  <c r="FZ33" i="35"/>
  <c r="GD29" i="35"/>
  <c r="GB29" i="35"/>
  <c r="GB33" i="35"/>
  <c r="GD23" i="35"/>
  <c r="GB23" i="35"/>
  <c r="GD22" i="35"/>
  <c r="GB22" i="35"/>
  <c r="GD21" i="35"/>
  <c r="GB21" i="35"/>
  <c r="FZ24" i="35"/>
  <c r="GD20" i="35"/>
  <c r="GB20" i="35"/>
  <c r="GB24" i="35"/>
  <c r="GH14" i="35"/>
  <c r="GF14" i="35"/>
  <c r="GH13" i="35"/>
  <c r="GF13" i="35"/>
  <c r="GH12" i="35"/>
  <c r="GF12" i="35"/>
  <c r="GH11" i="35"/>
  <c r="GF11" i="35"/>
  <c r="GD15" i="35"/>
  <c r="GH10" i="35"/>
  <c r="GF10" i="35"/>
  <c r="GF15" i="35"/>
  <c r="GD41" i="35"/>
  <c r="GB41" i="35"/>
  <c r="GD40" i="35"/>
  <c r="GB40" i="35"/>
  <c r="GD39" i="35"/>
  <c r="GB39" i="35"/>
  <c r="FP58" i="35"/>
  <c r="FX42" i="35"/>
  <c r="FZ42" i="35"/>
  <c r="FZ54" i="35"/>
  <c r="GD38" i="35"/>
  <c r="GB38" i="35"/>
  <c r="GB42" i="35"/>
  <c r="FT58" i="35"/>
  <c r="GP46" i="35"/>
  <c r="GN46" i="35"/>
  <c r="GP37" i="35"/>
  <c r="GN37" i="35"/>
  <c r="GP28" i="35"/>
  <c r="GN28" i="35"/>
  <c r="GP19" i="35"/>
  <c r="GN19" i="35"/>
  <c r="KV14" i="36"/>
  <c r="KU14" i="36"/>
  <c r="FM179" i="22"/>
  <c r="FO179" i="22"/>
  <c r="FM180" i="22"/>
  <c r="FO180" i="22"/>
  <c r="FM189" i="22"/>
  <c r="FM78" i="22"/>
  <c r="KV33" i="36"/>
  <c r="KU33" i="36"/>
  <c r="FU188" i="22"/>
  <c r="KW188" i="22"/>
  <c r="KV188" i="22"/>
  <c r="GC186" i="22"/>
  <c r="FU187" i="22"/>
  <c r="KW187" i="22"/>
  <c r="KV187" i="22"/>
  <c r="KV22" i="36"/>
  <c r="KU22" i="36"/>
  <c r="IY179" i="46"/>
  <c r="IW179" i="46"/>
  <c r="IW182" i="46"/>
  <c r="IU182" i="46"/>
  <c r="JD1" i="46"/>
  <c r="IY180" i="46"/>
  <c r="JA180" i="46"/>
  <c r="IY187" i="46"/>
  <c r="IY201" i="46"/>
  <c r="IG211" i="46"/>
  <c r="IU61" i="46"/>
  <c r="IS61" i="46"/>
  <c r="IU97" i="46"/>
  <c r="IS97" i="46"/>
  <c r="IU99" i="46"/>
  <c r="IS99" i="46"/>
  <c r="IU191" i="46"/>
  <c r="IS191" i="46"/>
  <c r="IU156" i="46"/>
  <c r="IS156" i="46"/>
  <c r="IU14" i="46"/>
  <c r="IS14" i="46"/>
  <c r="IU21" i="46"/>
  <c r="IS21" i="46"/>
  <c r="IO68" i="46"/>
  <c r="IU93" i="46"/>
  <c r="IS93" i="46"/>
  <c r="IU190" i="46"/>
  <c r="IS190" i="46"/>
  <c r="IU26" i="46"/>
  <c r="IS26" i="46"/>
  <c r="IU151" i="46"/>
  <c r="IS151" i="46"/>
  <c r="IU49" i="46"/>
  <c r="IS49" i="46"/>
  <c r="IU38" i="46"/>
  <c r="IS38" i="46"/>
  <c r="IU39" i="46"/>
  <c r="IS39" i="46"/>
  <c r="IY83" i="46"/>
  <c r="IW83" i="46"/>
  <c r="IU64" i="46"/>
  <c r="IS64" i="46"/>
  <c r="IU41" i="46"/>
  <c r="IS41" i="46"/>
  <c r="IU24" i="46"/>
  <c r="IS24" i="46"/>
  <c r="IU202" i="46"/>
  <c r="IS202" i="46"/>
  <c r="IU147" i="46"/>
  <c r="IS147" i="46"/>
  <c r="IU88" i="46"/>
  <c r="IS88" i="46"/>
  <c r="IU28" i="46"/>
  <c r="IS28" i="46"/>
  <c r="IO78" i="46"/>
  <c r="IU111" i="46"/>
  <c r="IS111" i="46"/>
  <c r="IU161" i="46"/>
  <c r="IS161" i="46"/>
  <c r="IU108" i="46"/>
  <c r="IS108" i="46"/>
  <c r="IU42" i="46"/>
  <c r="IS42" i="46"/>
  <c r="IU119" i="46"/>
  <c r="IS119" i="46"/>
  <c r="IU198" i="46"/>
  <c r="IS198" i="46"/>
  <c r="IU148" i="46"/>
  <c r="IS148" i="46"/>
  <c r="IU114" i="46"/>
  <c r="IS114" i="46"/>
  <c r="IU31" i="46"/>
  <c r="IS31" i="46"/>
  <c r="IU101" i="46"/>
  <c r="IS101" i="46"/>
  <c r="IU141" i="46"/>
  <c r="IS141" i="46"/>
  <c r="IU158" i="46"/>
  <c r="IS158" i="46"/>
  <c r="IU46" i="46"/>
  <c r="IS46" i="46"/>
  <c r="IU54" i="46"/>
  <c r="IS54" i="46"/>
  <c r="IU19" i="46"/>
  <c r="IS19" i="46"/>
  <c r="IU37" i="46"/>
  <c r="IS37" i="46"/>
  <c r="IU131" i="46"/>
  <c r="IS131" i="46"/>
  <c r="IU120" i="46"/>
  <c r="IS120" i="46"/>
  <c r="IU25" i="46"/>
  <c r="IS25" i="46"/>
  <c r="IU45" i="46"/>
  <c r="IS45" i="46"/>
  <c r="IY89" i="46"/>
  <c r="IW89" i="46"/>
  <c r="IU33" i="46"/>
  <c r="IS33" i="46"/>
  <c r="IU15" i="46"/>
  <c r="IS15" i="46"/>
  <c r="IY109" i="46"/>
  <c r="IW109" i="46"/>
  <c r="IU137" i="46"/>
  <c r="IS137" i="46"/>
  <c r="IU162" i="46"/>
  <c r="IS162" i="46"/>
  <c r="IU118" i="46"/>
  <c r="IS118" i="46"/>
  <c r="IU16" i="46"/>
  <c r="IS16" i="46"/>
  <c r="IU115" i="46"/>
  <c r="IS115" i="46"/>
  <c r="IU20" i="46"/>
  <c r="IS20" i="46"/>
  <c r="IU91" i="46"/>
  <c r="IS91" i="46"/>
  <c r="IU63" i="46"/>
  <c r="IS63" i="46"/>
  <c r="IU159" i="46"/>
  <c r="IS159" i="46"/>
  <c r="IU123" i="46"/>
  <c r="IS123" i="46"/>
  <c r="IU60" i="46"/>
  <c r="IS60" i="46"/>
  <c r="IU74" i="46"/>
  <c r="IS74" i="46"/>
  <c r="IQ68" i="46"/>
  <c r="IU10" i="46"/>
  <c r="IS10" i="46"/>
  <c r="IU165" i="46"/>
  <c r="IS165" i="46"/>
  <c r="IU98" i="46"/>
  <c r="IS98" i="46"/>
  <c r="IU92" i="46"/>
  <c r="IS92" i="46"/>
  <c r="IU44" i="46"/>
  <c r="IS44" i="46"/>
  <c r="IU154" i="46"/>
  <c r="IS154" i="46"/>
  <c r="IU164" i="46"/>
  <c r="IS164" i="46"/>
  <c r="IU138" i="46"/>
  <c r="IS138" i="46"/>
  <c r="IU112" i="46"/>
  <c r="IS112" i="46"/>
  <c r="IU116" i="46"/>
  <c r="IS116" i="46"/>
  <c r="IU65" i="46"/>
  <c r="IS65" i="46"/>
  <c r="IU27" i="46"/>
  <c r="IS27" i="46"/>
  <c r="IU189" i="46"/>
  <c r="IS189" i="46"/>
  <c r="IO192" i="46"/>
  <c r="IU167" i="46"/>
  <c r="IS167" i="46"/>
  <c r="IU127" i="46"/>
  <c r="IS127" i="46"/>
  <c r="IU163" i="46"/>
  <c r="IS163" i="46"/>
  <c r="IU172" i="46"/>
  <c r="IS172" i="46"/>
  <c r="IU18" i="46"/>
  <c r="IS18" i="46"/>
  <c r="IQ78" i="46"/>
  <c r="IU72" i="46"/>
  <c r="IS72" i="46"/>
  <c r="IU23" i="46"/>
  <c r="IS23" i="46"/>
  <c r="IU86" i="46"/>
  <c r="IS86" i="46"/>
  <c r="IU133" i="46"/>
  <c r="IS133" i="46"/>
  <c r="IK207" i="46"/>
  <c r="IK209" i="46"/>
  <c r="IU168" i="46"/>
  <c r="IS168" i="46"/>
  <c r="IU100" i="46"/>
  <c r="IS100" i="46"/>
  <c r="IU106" i="46"/>
  <c r="IS106" i="46"/>
  <c r="IU143" i="46"/>
  <c r="IS143" i="46"/>
  <c r="IU107" i="46"/>
  <c r="IS107" i="46"/>
  <c r="IU152" i="46"/>
  <c r="IS152" i="46"/>
  <c r="IU113" i="46"/>
  <c r="IS113" i="46"/>
  <c r="IO175" i="46"/>
  <c r="IU150" i="46"/>
  <c r="IS150" i="46"/>
  <c r="IY105" i="46"/>
  <c r="IW105" i="46"/>
  <c r="IU157" i="46"/>
  <c r="IS157" i="46"/>
  <c r="IO205" i="46"/>
  <c r="IU11" i="46"/>
  <c r="IS11" i="46"/>
  <c r="IU95" i="46"/>
  <c r="IS95" i="46"/>
  <c r="IU170" i="46"/>
  <c r="IS170" i="46"/>
  <c r="IU169" i="46"/>
  <c r="IS169" i="46"/>
  <c r="IU56" i="46"/>
  <c r="IS56" i="46"/>
  <c r="IU32" i="46"/>
  <c r="IS32" i="46"/>
  <c r="IU47" i="46"/>
  <c r="IS47" i="46"/>
  <c r="IU129" i="46"/>
  <c r="IS129" i="46"/>
  <c r="IU13" i="46"/>
  <c r="IS13" i="46"/>
  <c r="IU197" i="46"/>
  <c r="IS197" i="46"/>
  <c r="IU134" i="46"/>
  <c r="IS134" i="46"/>
  <c r="JG181" i="46"/>
  <c r="JE181" i="46"/>
  <c r="IU51" i="46"/>
  <c r="IS51" i="46"/>
  <c r="IU94" i="46"/>
  <c r="IS94" i="46"/>
  <c r="IU199" i="46"/>
  <c r="IS199" i="46"/>
  <c r="IU40" i="46"/>
  <c r="IS40" i="46"/>
  <c r="IU204" i="46"/>
  <c r="IS204" i="46"/>
  <c r="IU22" i="46"/>
  <c r="IS22" i="46"/>
  <c r="IU48" i="46"/>
  <c r="IS48" i="46"/>
  <c r="IU121" i="46"/>
  <c r="IS121" i="46"/>
  <c r="IU104" i="46"/>
  <c r="IS104" i="46"/>
  <c r="IU142" i="46"/>
  <c r="IS142" i="46"/>
  <c r="IU160" i="46"/>
  <c r="IS160" i="46"/>
  <c r="IU84" i="46"/>
  <c r="IS84" i="46"/>
  <c r="IU76" i="46"/>
  <c r="IS76" i="46"/>
  <c r="IY85" i="46"/>
  <c r="IW85" i="46"/>
  <c r="IU12" i="46"/>
  <c r="IS12" i="46"/>
  <c r="IU96" i="46"/>
  <c r="IS96" i="46"/>
  <c r="IU117" i="46"/>
  <c r="IS117" i="46"/>
  <c r="IU146" i="46"/>
  <c r="IS146" i="46"/>
  <c r="IS201" i="46"/>
  <c r="IU166" i="46"/>
  <c r="IS166" i="46"/>
  <c r="IU174" i="46"/>
  <c r="IS174" i="46"/>
  <c r="IQ192" i="46"/>
  <c r="IU186" i="46"/>
  <c r="IS186" i="46"/>
  <c r="IU130" i="46"/>
  <c r="IS130" i="46"/>
  <c r="IU153" i="46"/>
  <c r="IS153" i="46"/>
  <c r="IU52" i="46"/>
  <c r="IS52" i="46"/>
  <c r="IU128" i="46"/>
  <c r="IS128" i="46"/>
  <c r="IU36" i="46"/>
  <c r="IS36" i="46"/>
  <c r="IU125" i="46"/>
  <c r="IS125" i="46"/>
  <c r="IU173" i="46"/>
  <c r="IS173" i="46"/>
  <c r="IU140" i="46"/>
  <c r="IS140" i="46"/>
  <c r="IU122" i="46"/>
  <c r="IS122" i="46"/>
  <c r="IU53" i="46"/>
  <c r="IS53" i="46"/>
  <c r="IU136" i="46"/>
  <c r="IS136" i="46"/>
  <c r="IU110" i="46"/>
  <c r="IS110" i="46"/>
  <c r="IU62" i="46"/>
  <c r="IS62" i="46"/>
  <c r="IS187" i="46"/>
  <c r="IU75" i="46"/>
  <c r="IS75" i="46"/>
  <c r="IQ175" i="46"/>
  <c r="IU82" i="46"/>
  <c r="IS82" i="46"/>
  <c r="IU139" i="46"/>
  <c r="IS139" i="46"/>
  <c r="IU126" i="46"/>
  <c r="IS126" i="46"/>
  <c r="IU171" i="46"/>
  <c r="IS171" i="46"/>
  <c r="IY132" i="46"/>
  <c r="IW132" i="46"/>
  <c r="IQ205" i="46"/>
  <c r="IU196" i="46"/>
  <c r="IS196" i="46"/>
  <c r="IU50" i="46"/>
  <c r="IS50" i="46"/>
  <c r="IU135" i="46"/>
  <c r="IS135" i="46"/>
  <c r="IU87" i="46"/>
  <c r="IS87" i="46"/>
  <c r="IU73" i="46"/>
  <c r="IS73" i="46"/>
  <c r="IU90" i="46"/>
  <c r="IS90" i="46"/>
  <c r="IU17" i="46"/>
  <c r="IS17" i="46"/>
  <c r="IU103" i="46"/>
  <c r="IS103" i="46"/>
  <c r="IU57" i="46"/>
  <c r="IS57" i="46"/>
  <c r="IU203" i="46"/>
  <c r="IS203" i="46"/>
  <c r="IU155" i="46"/>
  <c r="IS155" i="46"/>
  <c r="IU145" i="46"/>
  <c r="IS145" i="46"/>
  <c r="IU43" i="46"/>
  <c r="IS43" i="46"/>
  <c r="IU55" i="46"/>
  <c r="IS55" i="46"/>
  <c r="IU102" i="46"/>
  <c r="IS102" i="46"/>
  <c r="IU200" i="46"/>
  <c r="IS200" i="46"/>
  <c r="IU149" i="46"/>
  <c r="IS149" i="46"/>
  <c r="IU188" i="46"/>
  <c r="IS188" i="46"/>
  <c r="IU144" i="46"/>
  <c r="IS144" i="46"/>
  <c r="IU124" i="46"/>
  <c r="IS124" i="46"/>
  <c r="FQ196" i="22"/>
  <c r="FS196" i="22"/>
  <c r="FO205" i="22"/>
  <c r="FS198" i="22"/>
  <c r="FQ198" i="22"/>
  <c r="FS197" i="22"/>
  <c r="FQ197" i="22"/>
  <c r="FQ204" i="22"/>
  <c r="FS204" i="22"/>
  <c r="FQ203" i="22"/>
  <c r="FS203" i="22"/>
  <c r="FQ202" i="22"/>
  <c r="FS202" i="22"/>
  <c r="FQ201" i="22"/>
  <c r="FS201" i="22"/>
  <c r="FQ200" i="22"/>
  <c r="FS200" i="22"/>
  <c r="FQ199" i="22"/>
  <c r="FS199" i="22"/>
  <c r="FS76" i="22"/>
  <c r="FQ76" i="22"/>
  <c r="KU76" i="22"/>
  <c r="FS172" i="22"/>
  <c r="FQ172" i="22"/>
  <c r="FS171" i="22"/>
  <c r="FQ171" i="22"/>
  <c r="FS166" i="22"/>
  <c r="FQ166" i="22"/>
  <c r="FS163" i="22"/>
  <c r="FQ163" i="22"/>
  <c r="FS161" i="22"/>
  <c r="FQ161" i="22"/>
  <c r="FS159" i="22"/>
  <c r="FQ159" i="22"/>
  <c r="FS156" i="22"/>
  <c r="FQ156" i="22"/>
  <c r="FS151" i="22"/>
  <c r="FQ151" i="22"/>
  <c r="FS150" i="22"/>
  <c r="FQ150" i="22"/>
  <c r="FS149" i="22"/>
  <c r="FQ149" i="22"/>
  <c r="FS145" i="22"/>
  <c r="FQ145" i="22"/>
  <c r="FS141" i="22"/>
  <c r="FQ141" i="22"/>
  <c r="FS140" i="22"/>
  <c r="FQ140" i="22"/>
  <c r="FS139" i="22"/>
  <c r="FQ139" i="22"/>
  <c r="FS134" i="22"/>
  <c r="FQ134" i="22"/>
  <c r="FS130" i="22"/>
  <c r="FQ130" i="22"/>
  <c r="FS128" i="22"/>
  <c r="FQ128" i="22"/>
  <c r="FS126" i="22"/>
  <c r="FQ126" i="22"/>
  <c r="FS123" i="22"/>
  <c r="FQ123" i="22"/>
  <c r="FS118" i="22"/>
  <c r="FQ118" i="22"/>
  <c r="FS117" i="22"/>
  <c r="FQ117" i="22"/>
  <c r="FS116" i="22"/>
  <c r="FQ116" i="22"/>
  <c r="FS112" i="22"/>
  <c r="FQ112" i="22"/>
  <c r="FS104" i="22"/>
  <c r="FQ104" i="22"/>
  <c r="FS103" i="22"/>
  <c r="FQ103" i="22"/>
  <c r="FS102" i="22"/>
  <c r="FQ102" i="22"/>
  <c r="FS97" i="22"/>
  <c r="FQ97" i="22"/>
  <c r="FS94" i="22"/>
  <c r="FQ94" i="22"/>
  <c r="FS92" i="22"/>
  <c r="FQ92" i="22"/>
  <c r="FS89" i="22"/>
  <c r="FQ89" i="22"/>
  <c r="FS83" i="22"/>
  <c r="FQ83" i="22"/>
  <c r="FS57" i="22"/>
  <c r="FQ57" i="22"/>
  <c r="KU57" i="22"/>
  <c r="FS56" i="22"/>
  <c r="FQ56" i="22"/>
  <c r="KU56" i="22"/>
  <c r="FS55" i="22"/>
  <c r="FQ55" i="22"/>
  <c r="KU55" i="22"/>
  <c r="FS54" i="22"/>
  <c r="FQ54" i="22"/>
  <c r="KU54" i="22"/>
  <c r="FS53" i="22"/>
  <c r="FQ53" i="22"/>
  <c r="KU53" i="22"/>
  <c r="FS61" i="22"/>
  <c r="FQ61" i="22"/>
  <c r="KU61" i="22"/>
  <c r="FS63" i="22"/>
  <c r="FQ63" i="22"/>
  <c r="KU63" i="22"/>
  <c r="FS64" i="22"/>
  <c r="FQ64" i="22"/>
  <c r="KU64" i="22"/>
  <c r="FS74" i="22"/>
  <c r="FQ74" i="22"/>
  <c r="KU74" i="22"/>
  <c r="FS73" i="22"/>
  <c r="FQ73" i="22"/>
  <c r="KU73" i="22"/>
  <c r="FS86" i="22"/>
  <c r="FQ86" i="22"/>
  <c r="FS88" i="22"/>
  <c r="FQ88" i="22"/>
  <c r="FS90" i="22"/>
  <c r="FQ90" i="22"/>
  <c r="FS106" i="22"/>
  <c r="FQ106" i="22"/>
  <c r="FS107" i="22"/>
  <c r="FQ107" i="22"/>
  <c r="FS108" i="22"/>
  <c r="FQ108" i="22"/>
  <c r="FS110" i="22"/>
  <c r="FQ110" i="22"/>
  <c r="FS133" i="22"/>
  <c r="FQ133" i="22"/>
  <c r="FS173" i="22"/>
  <c r="FQ173" i="22"/>
  <c r="FS174" i="22"/>
  <c r="KU174" i="22"/>
  <c r="FQ174" i="22"/>
  <c r="FS14" i="22"/>
  <c r="FQ14" i="22"/>
  <c r="FS15" i="22"/>
  <c r="FQ15" i="22"/>
  <c r="FS16" i="22"/>
  <c r="FQ16" i="22"/>
  <c r="FS17" i="22"/>
  <c r="FQ17" i="22"/>
  <c r="FS18" i="22"/>
  <c r="FQ18" i="22"/>
  <c r="FS19" i="22"/>
  <c r="FQ19" i="22"/>
  <c r="FS20" i="22"/>
  <c r="FQ20" i="22"/>
  <c r="FS21" i="22"/>
  <c r="FQ21" i="22"/>
  <c r="FS22" i="22"/>
  <c r="FQ22" i="22"/>
  <c r="FS23" i="22"/>
  <c r="FQ23" i="22"/>
  <c r="FS24" i="22"/>
  <c r="FQ24" i="22"/>
  <c r="FS25" i="22"/>
  <c r="FQ25" i="22"/>
  <c r="FS26" i="22"/>
  <c r="FQ26" i="22"/>
  <c r="FS27" i="22"/>
  <c r="FQ27" i="22"/>
  <c r="FS28" i="22"/>
  <c r="FQ28" i="22"/>
  <c r="FS31" i="22"/>
  <c r="FQ31" i="22"/>
  <c r="FS32" i="22"/>
  <c r="FQ32" i="22"/>
  <c r="FS33" i="22"/>
  <c r="FQ33" i="22"/>
  <c r="FS36" i="22"/>
  <c r="FQ36" i="22"/>
  <c r="KU36" i="22"/>
  <c r="FS37" i="22"/>
  <c r="FQ37" i="22"/>
  <c r="KU37" i="22"/>
  <c r="FS38" i="22"/>
  <c r="FQ38" i="22"/>
  <c r="KU38" i="22"/>
  <c r="FS39" i="22"/>
  <c r="FQ39" i="22"/>
  <c r="KU39" i="22"/>
  <c r="FS40" i="22"/>
  <c r="FQ40" i="22"/>
  <c r="KU40" i="22"/>
  <c r="FS41" i="22"/>
  <c r="FQ41" i="22"/>
  <c r="KU41" i="22"/>
  <c r="FS42" i="22"/>
  <c r="FQ42" i="22"/>
  <c r="KU42" i="22"/>
  <c r="FS43" i="22"/>
  <c r="FQ43" i="22"/>
  <c r="KU43" i="22"/>
  <c r="FS44" i="22"/>
  <c r="FQ44" i="22"/>
  <c r="KU44" i="22"/>
  <c r="FS45" i="22"/>
  <c r="FQ45" i="22"/>
  <c r="KU45" i="22"/>
  <c r="FS46" i="22"/>
  <c r="FQ46" i="22"/>
  <c r="KU46" i="22"/>
  <c r="FS47" i="22"/>
  <c r="FQ47" i="22"/>
  <c r="KU47" i="22"/>
  <c r="FS48" i="22"/>
  <c r="FQ48" i="22"/>
  <c r="KU48" i="22"/>
  <c r="FS49" i="22"/>
  <c r="FQ49" i="22"/>
  <c r="KU49" i="22"/>
  <c r="FS50" i="22"/>
  <c r="FQ50" i="22"/>
  <c r="KU50" i="22"/>
  <c r="FS51" i="22"/>
  <c r="FQ51" i="22"/>
  <c r="KU51" i="22"/>
  <c r="FS52" i="22"/>
  <c r="FQ52" i="22"/>
  <c r="KU52" i="22"/>
  <c r="FS65" i="22"/>
  <c r="FQ65" i="22"/>
  <c r="KU65" i="22"/>
  <c r="FS72" i="22"/>
  <c r="FO78" i="22"/>
  <c r="FQ72" i="22"/>
  <c r="KU72" i="22"/>
  <c r="FS60" i="22"/>
  <c r="FQ60" i="22"/>
  <c r="KU60" i="22"/>
  <c r="FS82" i="22"/>
  <c r="FO175" i="22"/>
  <c r="FS10" i="22"/>
  <c r="FO68" i="22"/>
  <c r="FS91" i="22"/>
  <c r="FQ91" i="22"/>
  <c r="FS99" i="22"/>
  <c r="FQ99" i="22"/>
  <c r="FS111" i="22"/>
  <c r="FQ111" i="22"/>
  <c r="FS119" i="22"/>
  <c r="FQ119" i="22"/>
  <c r="FS127" i="22"/>
  <c r="FQ127" i="22"/>
  <c r="FS136" i="22"/>
  <c r="FQ136" i="22"/>
  <c r="FS144" i="22"/>
  <c r="FQ144" i="22"/>
  <c r="FS152" i="22"/>
  <c r="FQ152" i="22"/>
  <c r="FS160" i="22"/>
  <c r="FQ160" i="22"/>
  <c r="FS168" i="22"/>
  <c r="FQ168" i="22"/>
  <c r="FS75" i="22"/>
  <c r="FQ75" i="22"/>
  <c r="KU75" i="22"/>
  <c r="FS93" i="22"/>
  <c r="FQ93" i="22"/>
  <c r="FS101" i="22"/>
  <c r="FQ101" i="22"/>
  <c r="FS113" i="22"/>
  <c r="FQ113" i="22"/>
  <c r="FS121" i="22"/>
  <c r="FQ121" i="22"/>
  <c r="FS129" i="22"/>
  <c r="FQ129" i="22"/>
  <c r="FS138" i="22"/>
  <c r="FQ138" i="22"/>
  <c r="FS146" i="22"/>
  <c r="FQ146" i="22"/>
  <c r="FS154" i="22"/>
  <c r="FQ154" i="22"/>
  <c r="FS162" i="22"/>
  <c r="FQ162" i="22"/>
  <c r="FS170" i="22"/>
  <c r="FQ170" i="22"/>
  <c r="FS95" i="22"/>
  <c r="FQ95" i="22"/>
  <c r="FS105" i="22"/>
  <c r="FQ105" i="22"/>
  <c r="FS120" i="22"/>
  <c r="FQ120" i="22"/>
  <c r="FS131" i="22"/>
  <c r="FQ131" i="22"/>
  <c r="FS142" i="22"/>
  <c r="FQ142" i="22"/>
  <c r="FS153" i="22"/>
  <c r="FQ153" i="22"/>
  <c r="FS164" i="22"/>
  <c r="FQ164" i="22"/>
  <c r="FS96" i="22"/>
  <c r="FQ96" i="22"/>
  <c r="FS109" i="22"/>
  <c r="FQ109" i="22"/>
  <c r="FS122" i="22"/>
  <c r="FQ122" i="22"/>
  <c r="FS132" i="22"/>
  <c r="FQ132" i="22"/>
  <c r="FS143" i="22"/>
  <c r="FQ143" i="22"/>
  <c r="FS155" i="22"/>
  <c r="FQ155" i="22"/>
  <c r="FS165" i="22"/>
  <c r="FQ165" i="22"/>
  <c r="FS85" i="22"/>
  <c r="FQ85" i="22"/>
  <c r="FS98" i="22"/>
  <c r="FQ98" i="22"/>
  <c r="FS114" i="22"/>
  <c r="FQ114" i="22"/>
  <c r="FS124" i="22"/>
  <c r="FQ124" i="22"/>
  <c r="FS135" i="22"/>
  <c r="FQ135" i="22"/>
  <c r="FS147" i="22"/>
  <c r="FQ147" i="22"/>
  <c r="FS157" i="22"/>
  <c r="FQ157" i="22"/>
  <c r="FS167" i="22"/>
  <c r="FQ167" i="22"/>
  <c r="FS87" i="22"/>
  <c r="FQ87" i="22"/>
  <c r="FS100" i="22"/>
  <c r="FQ100" i="22"/>
  <c r="FS115" i="22"/>
  <c r="FQ115" i="22"/>
  <c r="FS125" i="22"/>
  <c r="FQ125" i="22"/>
  <c r="FS137" i="22"/>
  <c r="FQ137" i="22"/>
  <c r="FS148" i="22"/>
  <c r="FQ148" i="22"/>
  <c r="FS158" i="22"/>
  <c r="FQ158" i="22"/>
  <c r="FS169" i="22"/>
  <c r="FQ169" i="22"/>
  <c r="FS62" i="22"/>
  <c r="FQ62" i="22"/>
  <c r="IY12" i="36"/>
  <c r="IV12" i="36"/>
  <c r="LH37" i="36"/>
  <c r="JC14" i="36"/>
  <c r="IZ14" i="36"/>
  <c r="IY13" i="36"/>
  <c r="IV13" i="36"/>
  <c r="IY11" i="36"/>
  <c r="IV11" i="36"/>
  <c r="JH62" i="36"/>
  <c r="JK62" i="36"/>
  <c r="JD61" i="36"/>
  <c r="JG61" i="36"/>
  <c r="JL60" i="36"/>
  <c r="LD60" i="36"/>
  <c r="LC60" i="36"/>
  <c r="JO60" i="36"/>
  <c r="JD53" i="36"/>
  <c r="JG53" i="36"/>
  <c r="JL52" i="36"/>
  <c r="LD52" i="36"/>
  <c r="LC52" i="36"/>
  <c r="JO52" i="36"/>
  <c r="JL43" i="36"/>
  <c r="LD43" i="36"/>
  <c r="LC43" i="36"/>
  <c r="JO43" i="36"/>
  <c r="JH45" i="36"/>
  <c r="JH47" i="36"/>
  <c r="JK45" i="36"/>
  <c r="JS44" i="36"/>
  <c r="JP44" i="36"/>
  <c r="JS74" i="36"/>
  <c r="JP74" i="36"/>
  <c r="JW75" i="36"/>
  <c r="JT75" i="36"/>
  <c r="KB70" i="36"/>
  <c r="KE70" i="36"/>
  <c r="KF70" i="36"/>
  <c r="JD73" i="36"/>
  <c r="JG73" i="36"/>
  <c r="JO68" i="36"/>
  <c r="JL68" i="36"/>
  <c r="JC69" i="36"/>
  <c r="IZ69" i="36"/>
  <c r="IZ76" i="36"/>
  <c r="JK71" i="36"/>
  <c r="JH71" i="36"/>
  <c r="JO33" i="36"/>
  <c r="JL33" i="36"/>
  <c r="KB35" i="36"/>
  <c r="KE35" i="36"/>
  <c r="KF35" i="36"/>
  <c r="KE34" i="36"/>
  <c r="KF34" i="36"/>
  <c r="KB34" i="36"/>
  <c r="JW36" i="36"/>
  <c r="JT36" i="36"/>
  <c r="JT26" i="36"/>
  <c r="JW26" i="36"/>
  <c r="JK25" i="36"/>
  <c r="JH25" i="36"/>
  <c r="JS23" i="36"/>
  <c r="JP23" i="36"/>
  <c r="JH24" i="36"/>
  <c r="JK24" i="36"/>
  <c r="JL22" i="36"/>
  <c r="JO22" i="36"/>
  <c r="FQ175" i="22"/>
  <c r="FB89" i="36"/>
  <c r="FK207" i="22"/>
  <c r="FO182" i="22"/>
  <c r="FM182" i="22"/>
  <c r="GE181" i="22"/>
  <c r="FX181" i="22"/>
  <c r="FU181" i="22"/>
  <c r="KW181" i="22"/>
  <c r="KV181" i="22"/>
  <c r="GB174" i="22"/>
  <c r="FL17" i="36"/>
  <c r="KV34" i="36"/>
  <c r="KU34" i="36"/>
  <c r="FO192" i="22"/>
  <c r="FM192" i="22"/>
  <c r="FI207" i="22"/>
  <c r="JH197" i="22"/>
  <c r="JH198" i="22"/>
  <c r="GG186" i="22"/>
  <c r="FU191" i="22"/>
  <c r="KW191" i="22"/>
  <c r="KV191" i="22"/>
  <c r="FU190" i="22"/>
  <c r="KW190" i="22"/>
  <c r="KV190" i="22"/>
  <c r="FX82" i="22"/>
  <c r="FU82" i="22"/>
  <c r="FX84" i="22"/>
  <c r="FU84" i="22"/>
  <c r="FQ68" i="22"/>
  <c r="GB13" i="22"/>
  <c r="FY13" i="22"/>
  <c r="GB12" i="22"/>
  <c r="FY12" i="22"/>
  <c r="GB11" i="22"/>
  <c r="FY11" i="22"/>
  <c r="GF72" i="22"/>
  <c r="GF73" i="22"/>
  <c r="GF75" i="22"/>
  <c r="GF76" i="22"/>
  <c r="GF74" i="22"/>
  <c r="FX10" i="22"/>
  <c r="FU10" i="22"/>
  <c r="EV89" i="36"/>
  <c r="EV91" i="36"/>
  <c r="FD81" i="36"/>
  <c r="EZ87" i="36"/>
  <c r="ER93" i="36"/>
  <c r="FN17" i="36"/>
  <c r="FF38" i="36"/>
  <c r="FF28" i="36"/>
  <c r="FH38" i="36"/>
  <c r="FL27" i="36"/>
  <c r="IR63" i="36"/>
  <c r="KZ59" i="36"/>
  <c r="KY59" i="36"/>
  <c r="JD80" i="36"/>
  <c r="KZ51" i="36"/>
  <c r="KY51" i="36"/>
  <c r="IR55" i="36"/>
  <c r="FV85" i="36"/>
  <c r="FV86" i="36"/>
  <c r="FR87" i="36"/>
  <c r="FR76" i="36"/>
  <c r="FR63" i="36"/>
  <c r="FR55" i="36"/>
  <c r="FR47" i="36"/>
  <c r="FW37" i="36"/>
  <c r="FV83" i="36"/>
  <c r="FZ84" i="36"/>
  <c r="FW46" i="36"/>
  <c r="GD46" i="36"/>
  <c r="GD37" i="36"/>
  <c r="GD27" i="36"/>
  <c r="FV54" i="36"/>
  <c r="FI209" i="22"/>
  <c r="FE211" i="22"/>
  <c r="GH50" i="35"/>
  <c r="GF50" i="35"/>
  <c r="GH49" i="35"/>
  <c r="GF49" i="35"/>
  <c r="GH48" i="35"/>
  <c r="GF48" i="35"/>
  <c r="GH47" i="35"/>
  <c r="GF47" i="35"/>
  <c r="GF51" i="35"/>
  <c r="GD51" i="35"/>
  <c r="GH32" i="35"/>
  <c r="GF32" i="35"/>
  <c r="GH31" i="35"/>
  <c r="GF31" i="35"/>
  <c r="GH30" i="35"/>
  <c r="GF30" i="35"/>
  <c r="GH29" i="35"/>
  <c r="GF29" i="35"/>
  <c r="GF33" i="35"/>
  <c r="GD33" i="35"/>
  <c r="GH23" i="35"/>
  <c r="GF23" i="35"/>
  <c r="GH22" i="35"/>
  <c r="GF22" i="35"/>
  <c r="GH21" i="35"/>
  <c r="GF21" i="35"/>
  <c r="GH20" i="35"/>
  <c r="GF20" i="35"/>
  <c r="GF24" i="35"/>
  <c r="GD24" i="35"/>
  <c r="GL14" i="35"/>
  <c r="GJ14" i="35"/>
  <c r="GL13" i="35"/>
  <c r="GJ13" i="35"/>
  <c r="GL12" i="35"/>
  <c r="GJ12" i="35"/>
  <c r="GL11" i="35"/>
  <c r="GJ11" i="35"/>
  <c r="GH15" i="35"/>
  <c r="GL10" i="35"/>
  <c r="GJ10" i="35"/>
  <c r="GJ15" i="35"/>
  <c r="GB54" i="35"/>
  <c r="GB56" i="35"/>
  <c r="GH38" i="35"/>
  <c r="GF38" i="35"/>
  <c r="GD42" i="35"/>
  <c r="GD54" i="35"/>
  <c r="FX54" i="35"/>
  <c r="FX56" i="35"/>
  <c r="GH39" i="35"/>
  <c r="GF39" i="35"/>
  <c r="GH40" i="35"/>
  <c r="GF40" i="35"/>
  <c r="GH41" i="35"/>
  <c r="GF41" i="35"/>
  <c r="GT19" i="35"/>
  <c r="GR19" i="35"/>
  <c r="GT28" i="35"/>
  <c r="GR28" i="35"/>
  <c r="GT37" i="35"/>
  <c r="GR37" i="35"/>
  <c r="GT46" i="35"/>
  <c r="GR46" i="35"/>
  <c r="KV13" i="36"/>
  <c r="KU13" i="36"/>
  <c r="KV12" i="36"/>
  <c r="KU12" i="36"/>
  <c r="FQ78" i="22"/>
  <c r="FQ189" i="22"/>
  <c r="FQ180" i="22"/>
  <c r="FS180" i="22"/>
  <c r="KU180" i="22"/>
  <c r="FQ179" i="22"/>
  <c r="FS179" i="22"/>
  <c r="FY188" i="22"/>
  <c r="FY187" i="22"/>
  <c r="E24" i="2"/>
  <c r="L24" i="2"/>
  <c r="F23" i="2"/>
  <c r="M23" i="2"/>
  <c r="JH1" i="46"/>
  <c r="JC180" i="46"/>
  <c r="JE180" i="46"/>
  <c r="JC187" i="46"/>
  <c r="JC201" i="46"/>
  <c r="JC179" i="46"/>
  <c r="JA179" i="46"/>
  <c r="JA182" i="46"/>
  <c r="IY182" i="46"/>
  <c r="IY188" i="46"/>
  <c r="IW188" i="46"/>
  <c r="IY102" i="46"/>
  <c r="IW102" i="46"/>
  <c r="IY145" i="46"/>
  <c r="IW145" i="46"/>
  <c r="IY57" i="46"/>
  <c r="IW57" i="46"/>
  <c r="IY90" i="46"/>
  <c r="IW90" i="46"/>
  <c r="IY135" i="46"/>
  <c r="IW135" i="46"/>
  <c r="IS205" i="46"/>
  <c r="IY171" i="46"/>
  <c r="IW171" i="46"/>
  <c r="IU175" i="46"/>
  <c r="IY82" i="46"/>
  <c r="IW82" i="46"/>
  <c r="IY75" i="46"/>
  <c r="IW75" i="46"/>
  <c r="IY110" i="46"/>
  <c r="IW110" i="46"/>
  <c r="IY122" i="46"/>
  <c r="IW122" i="46"/>
  <c r="IY36" i="46"/>
  <c r="IW36" i="46"/>
  <c r="IY153" i="46"/>
  <c r="IW153" i="46"/>
  <c r="IS192" i="46"/>
  <c r="IY166" i="46"/>
  <c r="IW166" i="46"/>
  <c r="IY117" i="46"/>
  <c r="IW117" i="46"/>
  <c r="JC85" i="46"/>
  <c r="JA85" i="46"/>
  <c r="IY160" i="46"/>
  <c r="IW160" i="46"/>
  <c r="IY121" i="46"/>
  <c r="IW121" i="46"/>
  <c r="IY204" i="46"/>
  <c r="IW204" i="46"/>
  <c r="IY94" i="46"/>
  <c r="IW94" i="46"/>
  <c r="IY134" i="46"/>
  <c r="IW134" i="46"/>
  <c r="IY129" i="46"/>
  <c r="IW129" i="46"/>
  <c r="IY56" i="46"/>
  <c r="IW56" i="46"/>
  <c r="IY95" i="46"/>
  <c r="IW95" i="46"/>
  <c r="IY150" i="46"/>
  <c r="IW150" i="46"/>
  <c r="IY113" i="46"/>
  <c r="IW113" i="46"/>
  <c r="IY143" i="46"/>
  <c r="IW143" i="46"/>
  <c r="IY168" i="46"/>
  <c r="IW168" i="46"/>
  <c r="IY86" i="46"/>
  <c r="IW86" i="46"/>
  <c r="IS78" i="46"/>
  <c r="IY172" i="46"/>
  <c r="IW172" i="46"/>
  <c r="IY167" i="46"/>
  <c r="IW167" i="46"/>
  <c r="IY189" i="46"/>
  <c r="IW189" i="46"/>
  <c r="IY116" i="46"/>
  <c r="IW116" i="46"/>
  <c r="IY164" i="46"/>
  <c r="IW164" i="46"/>
  <c r="IY92" i="46"/>
  <c r="IW92" i="46"/>
  <c r="IU68" i="46"/>
  <c r="IY10" i="46"/>
  <c r="IW10" i="46"/>
  <c r="IY74" i="46"/>
  <c r="IW74" i="46"/>
  <c r="IY159" i="46"/>
  <c r="IW159" i="46"/>
  <c r="IY20" i="46"/>
  <c r="IW20" i="46"/>
  <c r="IY118" i="46"/>
  <c r="IW118" i="46"/>
  <c r="JC109" i="46"/>
  <c r="JA109" i="46"/>
  <c r="JC89" i="46"/>
  <c r="JA89" i="46"/>
  <c r="IY120" i="46"/>
  <c r="IW120" i="46"/>
  <c r="IY19" i="46"/>
  <c r="IW19" i="46"/>
  <c r="IY158" i="46"/>
  <c r="IW158" i="46"/>
  <c r="IY31" i="46"/>
  <c r="IW31" i="46"/>
  <c r="IY198" i="46"/>
  <c r="IW198" i="46"/>
  <c r="IY108" i="46"/>
  <c r="IW108" i="46"/>
  <c r="IY88" i="46"/>
  <c r="IW88" i="46"/>
  <c r="IY24" i="46"/>
  <c r="IW24" i="46"/>
  <c r="JC83" i="46"/>
  <c r="JA83" i="46"/>
  <c r="IY49" i="46"/>
  <c r="IW49" i="46"/>
  <c r="IY190" i="46"/>
  <c r="IW190" i="46"/>
  <c r="IO207" i="46"/>
  <c r="IO209" i="46"/>
  <c r="IY156" i="46"/>
  <c r="IW156" i="46"/>
  <c r="IY97" i="46"/>
  <c r="IW97" i="46"/>
  <c r="IY144" i="46"/>
  <c r="IW144" i="46"/>
  <c r="IY200" i="46"/>
  <c r="IW200" i="46"/>
  <c r="IY43" i="46"/>
  <c r="IW43" i="46"/>
  <c r="IY203" i="46"/>
  <c r="IW203" i="46"/>
  <c r="IY17" i="46"/>
  <c r="IW17" i="46"/>
  <c r="IY87" i="46"/>
  <c r="IW87" i="46"/>
  <c r="IU205" i="46"/>
  <c r="IY196" i="46"/>
  <c r="IW196" i="46"/>
  <c r="JC132" i="46"/>
  <c r="JA132" i="46"/>
  <c r="IY139" i="46"/>
  <c r="IW139" i="46"/>
  <c r="IY62" i="46"/>
  <c r="IW62" i="46"/>
  <c r="IY53" i="46"/>
  <c r="IW53" i="46"/>
  <c r="IY125" i="46"/>
  <c r="IW125" i="46"/>
  <c r="IY52" i="46"/>
  <c r="IW52" i="46"/>
  <c r="IU192" i="46"/>
  <c r="IY186" i="46"/>
  <c r="IW186" i="46"/>
  <c r="IY174" i="46"/>
  <c r="IW174" i="46"/>
  <c r="IY146" i="46"/>
  <c r="IW146" i="46"/>
  <c r="IY12" i="46"/>
  <c r="IW12" i="46"/>
  <c r="IY84" i="46"/>
  <c r="IW84" i="46"/>
  <c r="IY104" i="46"/>
  <c r="IW104" i="46"/>
  <c r="IY22" i="46"/>
  <c r="IW22" i="46"/>
  <c r="IY199" i="46"/>
  <c r="IW199" i="46"/>
  <c r="JK181" i="46"/>
  <c r="JI181" i="46"/>
  <c r="IY13" i="46"/>
  <c r="IW13" i="46"/>
  <c r="IY32" i="46"/>
  <c r="IW32" i="46"/>
  <c r="IY170" i="46"/>
  <c r="IW170" i="46"/>
  <c r="JC105" i="46"/>
  <c r="JA105" i="46"/>
  <c r="IY107" i="46"/>
  <c r="IW107" i="46"/>
  <c r="IY100" i="46"/>
  <c r="IW100" i="46"/>
  <c r="IY133" i="46"/>
  <c r="IW133" i="46"/>
  <c r="IU78" i="46"/>
  <c r="IY72" i="46"/>
  <c r="IW72" i="46"/>
  <c r="IY18" i="46"/>
  <c r="IW18" i="46"/>
  <c r="IY127" i="46"/>
  <c r="IW127" i="46"/>
  <c r="IY65" i="46"/>
  <c r="IW65" i="46"/>
  <c r="IY138" i="46"/>
  <c r="IW138" i="46"/>
  <c r="IY44" i="46"/>
  <c r="IW44" i="46"/>
  <c r="IY165" i="46"/>
  <c r="IW165" i="46"/>
  <c r="IQ207" i="46"/>
  <c r="IY123" i="46"/>
  <c r="IW123" i="46"/>
  <c r="IY91" i="46"/>
  <c r="IW91" i="46"/>
  <c r="IY16" i="46"/>
  <c r="IW16" i="46"/>
  <c r="IY137" i="46"/>
  <c r="IW137" i="46"/>
  <c r="IY33" i="46"/>
  <c r="IW33" i="46"/>
  <c r="IY25" i="46"/>
  <c r="IW25" i="46"/>
  <c r="IY37" i="46"/>
  <c r="IW37" i="46"/>
  <c r="IY46" i="46"/>
  <c r="IW46" i="46"/>
  <c r="IY101" i="46"/>
  <c r="IW101" i="46"/>
  <c r="IY148" i="46"/>
  <c r="IW148" i="46"/>
  <c r="IY42" i="46"/>
  <c r="IW42" i="46"/>
  <c r="IY111" i="46"/>
  <c r="IW111" i="46"/>
  <c r="IY28" i="46"/>
  <c r="IW28" i="46"/>
  <c r="IY202" i="46"/>
  <c r="IW202" i="46"/>
  <c r="IY64" i="46"/>
  <c r="IW64" i="46"/>
  <c r="IY38" i="46"/>
  <c r="IW38" i="46"/>
  <c r="IY26" i="46"/>
  <c r="IW26" i="46"/>
  <c r="IY14" i="46"/>
  <c r="IW14" i="46"/>
  <c r="IY99" i="46"/>
  <c r="IW99" i="46"/>
  <c r="IY124" i="46"/>
  <c r="IW124" i="46"/>
  <c r="IY149" i="46"/>
  <c r="IW149" i="46"/>
  <c r="IY55" i="46"/>
  <c r="IW55" i="46"/>
  <c r="IY155" i="46"/>
  <c r="IW155" i="46"/>
  <c r="IY103" i="46"/>
  <c r="IW103" i="46"/>
  <c r="IY73" i="46"/>
  <c r="IW73" i="46"/>
  <c r="IY50" i="46"/>
  <c r="IW50" i="46"/>
  <c r="IY126" i="46"/>
  <c r="IW126" i="46"/>
  <c r="IS175" i="46"/>
  <c r="IW187" i="46"/>
  <c r="IY136" i="46"/>
  <c r="IW136" i="46"/>
  <c r="IY140" i="46"/>
  <c r="IW140" i="46"/>
  <c r="IY173" i="46"/>
  <c r="IW173" i="46"/>
  <c r="IY128" i="46"/>
  <c r="IW128" i="46"/>
  <c r="IY130" i="46"/>
  <c r="IW130" i="46"/>
  <c r="IW201" i="46"/>
  <c r="IY96" i="46"/>
  <c r="IW96" i="46"/>
  <c r="IY76" i="46"/>
  <c r="IW76" i="46"/>
  <c r="IY142" i="46"/>
  <c r="IW142" i="46"/>
  <c r="IY48" i="46"/>
  <c r="IW48" i="46"/>
  <c r="IY40" i="46"/>
  <c r="IW40" i="46"/>
  <c r="IY51" i="46"/>
  <c r="IW51" i="46"/>
  <c r="IY197" i="46"/>
  <c r="IW197" i="46"/>
  <c r="IY47" i="46"/>
  <c r="IW47" i="46"/>
  <c r="IY169" i="46"/>
  <c r="IW169" i="46"/>
  <c r="IY11" i="46"/>
  <c r="IW11" i="46"/>
  <c r="IY157" i="46"/>
  <c r="IW157" i="46"/>
  <c r="IY152" i="46"/>
  <c r="IW152" i="46"/>
  <c r="IY106" i="46"/>
  <c r="IW106" i="46"/>
  <c r="IK211" i="46"/>
  <c r="IY23" i="46"/>
  <c r="IW23" i="46"/>
  <c r="IY163" i="46"/>
  <c r="IW163" i="46"/>
  <c r="IY27" i="46"/>
  <c r="IW27" i="46"/>
  <c r="IY112" i="46"/>
  <c r="IW112" i="46"/>
  <c r="IY154" i="46"/>
  <c r="IW154" i="46"/>
  <c r="IY98" i="46"/>
  <c r="IW98" i="46"/>
  <c r="IS68" i="46"/>
  <c r="IY60" i="46"/>
  <c r="IW60" i="46"/>
  <c r="IY63" i="46"/>
  <c r="IW63" i="46"/>
  <c r="IY115" i="46"/>
  <c r="IW115" i="46"/>
  <c r="IY162" i="46"/>
  <c r="IW162" i="46"/>
  <c r="IY15" i="46"/>
  <c r="IW15" i="46"/>
  <c r="IY45" i="46"/>
  <c r="IW45" i="46"/>
  <c r="IY131" i="46"/>
  <c r="IW131" i="46"/>
  <c r="IY54" i="46"/>
  <c r="IW54" i="46"/>
  <c r="IY141" i="46"/>
  <c r="IW141" i="46"/>
  <c r="IY114" i="46"/>
  <c r="IW114" i="46"/>
  <c r="IY119" i="46"/>
  <c r="IW119" i="46"/>
  <c r="IY161" i="46"/>
  <c r="IW161" i="46"/>
  <c r="IY147" i="46"/>
  <c r="IW147" i="46"/>
  <c r="IY41" i="46"/>
  <c r="IW41" i="46"/>
  <c r="IY39" i="46"/>
  <c r="IW39" i="46"/>
  <c r="IY151" i="46"/>
  <c r="IW151" i="46"/>
  <c r="IY93" i="46"/>
  <c r="IW93" i="46"/>
  <c r="IY21" i="46"/>
  <c r="IW21" i="46"/>
  <c r="IY191" i="46"/>
  <c r="IW191" i="46"/>
  <c r="IY61" i="46"/>
  <c r="IW61" i="46"/>
  <c r="FW62" i="22"/>
  <c r="FU62" i="22"/>
  <c r="FW169" i="22"/>
  <c r="FU169" i="22"/>
  <c r="KW169" i="22"/>
  <c r="KU169" i="22"/>
  <c r="FW158" i="22"/>
  <c r="FU158" i="22"/>
  <c r="KW158" i="22"/>
  <c r="KU158" i="22"/>
  <c r="FW148" i="22"/>
  <c r="FU148" i="22"/>
  <c r="KW148" i="22"/>
  <c r="KU148" i="22"/>
  <c r="FW137" i="22"/>
  <c r="FU137" i="22"/>
  <c r="KW137" i="22"/>
  <c r="KU137" i="22"/>
  <c r="FW125" i="22"/>
  <c r="FU125" i="22"/>
  <c r="KW125" i="22"/>
  <c r="KU125" i="22"/>
  <c r="FW115" i="22"/>
  <c r="FU115" i="22"/>
  <c r="KW115" i="22"/>
  <c r="KU115" i="22"/>
  <c r="FW100" i="22"/>
  <c r="FU100" i="22"/>
  <c r="KW100" i="22"/>
  <c r="KU100" i="22"/>
  <c r="FW87" i="22"/>
  <c r="FU87" i="22"/>
  <c r="KW87" i="22"/>
  <c r="KU87" i="22"/>
  <c r="FW167" i="22"/>
  <c r="FU167" i="22"/>
  <c r="KW167" i="22"/>
  <c r="KU167" i="22"/>
  <c r="FW157" i="22"/>
  <c r="FU157" i="22"/>
  <c r="KW157" i="22"/>
  <c r="KU157" i="22"/>
  <c r="FW147" i="22"/>
  <c r="FU147" i="22"/>
  <c r="KW147" i="22"/>
  <c r="KU147" i="22"/>
  <c r="FW135" i="22"/>
  <c r="FU135" i="22"/>
  <c r="KW135" i="22"/>
  <c r="KU135" i="22"/>
  <c r="FW124" i="22"/>
  <c r="FU124" i="22"/>
  <c r="KW124" i="22"/>
  <c r="KU124" i="22"/>
  <c r="FW114" i="22"/>
  <c r="FU114" i="22"/>
  <c r="KW114" i="22"/>
  <c r="KU114" i="22"/>
  <c r="FW98" i="22"/>
  <c r="FU98" i="22"/>
  <c r="KW98" i="22"/>
  <c r="KU98" i="22"/>
  <c r="FW85" i="22"/>
  <c r="FU85" i="22"/>
  <c r="KW85" i="22"/>
  <c r="KU85" i="22"/>
  <c r="FW165" i="22"/>
  <c r="FU165" i="22"/>
  <c r="KW165" i="22"/>
  <c r="KU165" i="22"/>
  <c r="FW155" i="22"/>
  <c r="FU155" i="22"/>
  <c r="KW155" i="22"/>
  <c r="KU155" i="22"/>
  <c r="FW143" i="22"/>
  <c r="FU143" i="22"/>
  <c r="KW143" i="22"/>
  <c r="KU143" i="22"/>
  <c r="FW132" i="22"/>
  <c r="FU132" i="22"/>
  <c r="KW132" i="22"/>
  <c r="KU132" i="22"/>
  <c r="FW122" i="22"/>
  <c r="FU122" i="22"/>
  <c r="KW122" i="22"/>
  <c r="KU122" i="22"/>
  <c r="FW109" i="22"/>
  <c r="FU109" i="22"/>
  <c r="KW109" i="22"/>
  <c r="KU109" i="22"/>
  <c r="FW96" i="22"/>
  <c r="FU96" i="22"/>
  <c r="KW96" i="22"/>
  <c r="KU96" i="22"/>
  <c r="FW164" i="22"/>
  <c r="FU164" i="22"/>
  <c r="KW164" i="22"/>
  <c r="KU164" i="22"/>
  <c r="FW153" i="22"/>
  <c r="FU153" i="22"/>
  <c r="KW153" i="22"/>
  <c r="KU153" i="22"/>
  <c r="FW142" i="22"/>
  <c r="FU142" i="22"/>
  <c r="KW142" i="22"/>
  <c r="KU142" i="22"/>
  <c r="FW131" i="22"/>
  <c r="FU131" i="22"/>
  <c r="KW131" i="22"/>
  <c r="KU131" i="22"/>
  <c r="FW120" i="22"/>
  <c r="FU120" i="22"/>
  <c r="KW120" i="22"/>
  <c r="KU120" i="22"/>
  <c r="FW105" i="22"/>
  <c r="FU105" i="22"/>
  <c r="KW105" i="22"/>
  <c r="KU105" i="22"/>
  <c r="FW95" i="22"/>
  <c r="FU95" i="22"/>
  <c r="KW95" i="22"/>
  <c r="KU95" i="22"/>
  <c r="FW170" i="22"/>
  <c r="FU170" i="22"/>
  <c r="KW170" i="22"/>
  <c r="KU170" i="22"/>
  <c r="FW162" i="22"/>
  <c r="FU162" i="22"/>
  <c r="KW162" i="22"/>
  <c r="KU162" i="22"/>
  <c r="FW154" i="22"/>
  <c r="FU154" i="22"/>
  <c r="KW154" i="22"/>
  <c r="KU154" i="22"/>
  <c r="FW146" i="22"/>
  <c r="FU146" i="22"/>
  <c r="KW146" i="22"/>
  <c r="KU146" i="22"/>
  <c r="FW138" i="22"/>
  <c r="FU138" i="22"/>
  <c r="KW138" i="22"/>
  <c r="KU138" i="22"/>
  <c r="FW129" i="22"/>
  <c r="FU129" i="22"/>
  <c r="KW129" i="22"/>
  <c r="KU129" i="22"/>
  <c r="FW121" i="22"/>
  <c r="FU121" i="22"/>
  <c r="KW121" i="22"/>
  <c r="KU121" i="22"/>
  <c r="FW113" i="22"/>
  <c r="FU113" i="22"/>
  <c r="KW113" i="22"/>
  <c r="KU113" i="22"/>
  <c r="FW101" i="22"/>
  <c r="FU101" i="22"/>
  <c r="KW101" i="22"/>
  <c r="KU101" i="22"/>
  <c r="FW93" i="22"/>
  <c r="FU93" i="22"/>
  <c r="KW93" i="22"/>
  <c r="KU93" i="22"/>
  <c r="FW75" i="22"/>
  <c r="FU75" i="22"/>
  <c r="KW75" i="22"/>
  <c r="KV75" i="22"/>
  <c r="FW168" i="22"/>
  <c r="FU168" i="22"/>
  <c r="KW168" i="22"/>
  <c r="KU168" i="22"/>
  <c r="FW160" i="22"/>
  <c r="FU160" i="22"/>
  <c r="KW160" i="22"/>
  <c r="KU160" i="22"/>
  <c r="FW152" i="22"/>
  <c r="FU152" i="22"/>
  <c r="KW152" i="22"/>
  <c r="KU152" i="22"/>
  <c r="FW144" i="22"/>
  <c r="FU144" i="22"/>
  <c r="KW144" i="22"/>
  <c r="KU144" i="22"/>
  <c r="FW136" i="22"/>
  <c r="FU136" i="22"/>
  <c r="KW136" i="22"/>
  <c r="KU136" i="22"/>
  <c r="FW127" i="22"/>
  <c r="FU127" i="22"/>
  <c r="KW127" i="22"/>
  <c r="KU127" i="22"/>
  <c r="FW119" i="22"/>
  <c r="FU119" i="22"/>
  <c r="KW119" i="22"/>
  <c r="KU119" i="22"/>
  <c r="FW111" i="22"/>
  <c r="FU111" i="22"/>
  <c r="KW111" i="22"/>
  <c r="KU111" i="22"/>
  <c r="FW99" i="22"/>
  <c r="FU99" i="22"/>
  <c r="KW99" i="22"/>
  <c r="KU99" i="22"/>
  <c r="FW91" i="22"/>
  <c r="FU91" i="22"/>
  <c r="KW91" i="22"/>
  <c r="KU91" i="22"/>
  <c r="FW10" i="22"/>
  <c r="FS68" i="22"/>
  <c r="KU10" i="22"/>
  <c r="FW82" i="22"/>
  <c r="FS175" i="22"/>
  <c r="FW60" i="22"/>
  <c r="FU60" i="22"/>
  <c r="KW60" i="22"/>
  <c r="KV60" i="22"/>
  <c r="FW72" i="22"/>
  <c r="FS78" i="22"/>
  <c r="FU72" i="22"/>
  <c r="KW72" i="22"/>
  <c r="FW65" i="22"/>
  <c r="FU65" i="22"/>
  <c r="KW65" i="22"/>
  <c r="KV65" i="22"/>
  <c r="FW52" i="22"/>
  <c r="FU52" i="22"/>
  <c r="KW52" i="22"/>
  <c r="KV52" i="22"/>
  <c r="FW51" i="22"/>
  <c r="FU51" i="22"/>
  <c r="KW51" i="22"/>
  <c r="KV51" i="22"/>
  <c r="FW50" i="22"/>
  <c r="FU50" i="22"/>
  <c r="KW50" i="22"/>
  <c r="KV50" i="22"/>
  <c r="FW49" i="22"/>
  <c r="FU49" i="22"/>
  <c r="KW49" i="22"/>
  <c r="KV49" i="22"/>
  <c r="FW48" i="22"/>
  <c r="FU48" i="22"/>
  <c r="KW48" i="22"/>
  <c r="KV48" i="22"/>
  <c r="FW47" i="22"/>
  <c r="FU47" i="22"/>
  <c r="KW47" i="22"/>
  <c r="KV47" i="22"/>
  <c r="FW46" i="22"/>
  <c r="FU46" i="22"/>
  <c r="KW46" i="22"/>
  <c r="KV46" i="22"/>
  <c r="FW45" i="22"/>
  <c r="FU45" i="22"/>
  <c r="KW45" i="22"/>
  <c r="KV45" i="22"/>
  <c r="FW44" i="22"/>
  <c r="FU44" i="22"/>
  <c r="KW44" i="22"/>
  <c r="KV44" i="22"/>
  <c r="FW43" i="22"/>
  <c r="FU43" i="22"/>
  <c r="KW43" i="22"/>
  <c r="KV43" i="22"/>
  <c r="FW42" i="22"/>
  <c r="FU42" i="22"/>
  <c r="KW42" i="22"/>
  <c r="KV42" i="22"/>
  <c r="FW41" i="22"/>
  <c r="FU41" i="22"/>
  <c r="KW41" i="22"/>
  <c r="KV41" i="22"/>
  <c r="FW40" i="22"/>
  <c r="FU40" i="22"/>
  <c r="KW40" i="22"/>
  <c r="KV40" i="22"/>
  <c r="FW39" i="22"/>
  <c r="FU39" i="22"/>
  <c r="KW39" i="22"/>
  <c r="KV39" i="22"/>
  <c r="FW38" i="22"/>
  <c r="FU38" i="22"/>
  <c r="KW38" i="22"/>
  <c r="KV38" i="22"/>
  <c r="FW37" i="22"/>
  <c r="FU37" i="22"/>
  <c r="KW37" i="22"/>
  <c r="KV37" i="22"/>
  <c r="FW36" i="22"/>
  <c r="FU36" i="22"/>
  <c r="KW36" i="22"/>
  <c r="KV36" i="22"/>
  <c r="FW33" i="22"/>
  <c r="FU33" i="22"/>
  <c r="KW33" i="22"/>
  <c r="KU33" i="22"/>
  <c r="FW32" i="22"/>
  <c r="FU32" i="22"/>
  <c r="KW32" i="22"/>
  <c r="KU32" i="22"/>
  <c r="FW31" i="22"/>
  <c r="FU31" i="22"/>
  <c r="KW31" i="22"/>
  <c r="KU31" i="22"/>
  <c r="FW28" i="22"/>
  <c r="FU28" i="22"/>
  <c r="KW28" i="22"/>
  <c r="KU28" i="22"/>
  <c r="FW27" i="22"/>
  <c r="FU27" i="22"/>
  <c r="KW27" i="22"/>
  <c r="KU27" i="22"/>
  <c r="FW26" i="22"/>
  <c r="FU26" i="22"/>
  <c r="KW26" i="22"/>
  <c r="KU26" i="22"/>
  <c r="FW25" i="22"/>
  <c r="FU25" i="22"/>
  <c r="KW25" i="22"/>
  <c r="KU25" i="22"/>
  <c r="FW24" i="22"/>
  <c r="FU24" i="22"/>
  <c r="KW24" i="22"/>
  <c r="KU24" i="22"/>
  <c r="FW23" i="22"/>
  <c r="FU23" i="22"/>
  <c r="KW23" i="22"/>
  <c r="KU23" i="22"/>
  <c r="FW22" i="22"/>
  <c r="FU22" i="22"/>
  <c r="KW22" i="22"/>
  <c r="KU22" i="22"/>
  <c r="FW21" i="22"/>
  <c r="FU21" i="22"/>
  <c r="KW21" i="22"/>
  <c r="KU21" i="22"/>
  <c r="FW20" i="22"/>
  <c r="FU20" i="22"/>
  <c r="KW20" i="22"/>
  <c r="KU20" i="22"/>
  <c r="FW19" i="22"/>
  <c r="KU19" i="22"/>
  <c r="FU19" i="22"/>
  <c r="KW19" i="22"/>
  <c r="FW18" i="22"/>
  <c r="FU18" i="22"/>
  <c r="KW18" i="22"/>
  <c r="KU18" i="22"/>
  <c r="FW17" i="22"/>
  <c r="FU17" i="22"/>
  <c r="KW17" i="22"/>
  <c r="KU17" i="22"/>
  <c r="FW16" i="22"/>
  <c r="FU16" i="22"/>
  <c r="KW16" i="22"/>
  <c r="KU16" i="22"/>
  <c r="FW15" i="22"/>
  <c r="FU15" i="22"/>
  <c r="KW15" i="22"/>
  <c r="KU15" i="22"/>
  <c r="FW14" i="22"/>
  <c r="FU14" i="22"/>
  <c r="KW14" i="22"/>
  <c r="KU14" i="22"/>
  <c r="FW174" i="22"/>
  <c r="FU174" i="22"/>
  <c r="KW174" i="22"/>
  <c r="KV174" i="22"/>
  <c r="FW173" i="22"/>
  <c r="FU173" i="22"/>
  <c r="FW133" i="22"/>
  <c r="FU133" i="22"/>
  <c r="KW133" i="22"/>
  <c r="KU133" i="22"/>
  <c r="FW110" i="22"/>
  <c r="FU110" i="22"/>
  <c r="KW110" i="22"/>
  <c r="KU110" i="22"/>
  <c r="FW108" i="22"/>
  <c r="FU108" i="22"/>
  <c r="KW108" i="22"/>
  <c r="KU108" i="22"/>
  <c r="FW107" i="22"/>
  <c r="FU107" i="22"/>
  <c r="KW107" i="22"/>
  <c r="KU107" i="22"/>
  <c r="FW106" i="22"/>
  <c r="FU106" i="22"/>
  <c r="KW106" i="22"/>
  <c r="KU106" i="22"/>
  <c r="FW90" i="22"/>
  <c r="FU90" i="22"/>
  <c r="KW90" i="22"/>
  <c r="KU90" i="22"/>
  <c r="FW88" i="22"/>
  <c r="FU88" i="22"/>
  <c r="KW88" i="22"/>
  <c r="KU88" i="22"/>
  <c r="FW86" i="22"/>
  <c r="FU86" i="22"/>
  <c r="KW86" i="22"/>
  <c r="KU86" i="22"/>
  <c r="FW73" i="22"/>
  <c r="FU73" i="22"/>
  <c r="KW73" i="22"/>
  <c r="KV73" i="22"/>
  <c r="FW74" i="22"/>
  <c r="FU74" i="22"/>
  <c r="KW74" i="22"/>
  <c r="KV74" i="22"/>
  <c r="FW64" i="22"/>
  <c r="FU64" i="22"/>
  <c r="KW64" i="22"/>
  <c r="KV64" i="22"/>
  <c r="FW63" i="22"/>
  <c r="FU63" i="22"/>
  <c r="KW63" i="22"/>
  <c r="KV63" i="22"/>
  <c r="FW61" i="22"/>
  <c r="FU61" i="22"/>
  <c r="KW61" i="22"/>
  <c r="KV61" i="22"/>
  <c r="FW53" i="22"/>
  <c r="FU53" i="22"/>
  <c r="KW53" i="22"/>
  <c r="KV53" i="22"/>
  <c r="FW54" i="22"/>
  <c r="FU54" i="22"/>
  <c r="KW54" i="22"/>
  <c r="KV54" i="22"/>
  <c r="FW55" i="22"/>
  <c r="FU55" i="22"/>
  <c r="KW55" i="22"/>
  <c r="KV55" i="22"/>
  <c r="FW56" i="22"/>
  <c r="FU56" i="22"/>
  <c r="KW56" i="22"/>
  <c r="KV56" i="22"/>
  <c r="FW57" i="22"/>
  <c r="FU57" i="22"/>
  <c r="KW57" i="22"/>
  <c r="KV57" i="22"/>
  <c r="FW83" i="22"/>
  <c r="FU83" i="22"/>
  <c r="FW89" i="22"/>
  <c r="FU89" i="22"/>
  <c r="KW89" i="22"/>
  <c r="KU89" i="22"/>
  <c r="FW92" i="22"/>
  <c r="FU92" i="22"/>
  <c r="KW92" i="22"/>
  <c r="KU92" i="22"/>
  <c r="FW94" i="22"/>
  <c r="FU94" i="22"/>
  <c r="KW94" i="22"/>
  <c r="KU94" i="22"/>
  <c r="FW97" i="22"/>
  <c r="FU97" i="22"/>
  <c r="KW97" i="22"/>
  <c r="KU97" i="22"/>
  <c r="FW102" i="22"/>
  <c r="FU102" i="22"/>
  <c r="KW102" i="22"/>
  <c r="KU102" i="22"/>
  <c r="FW103" i="22"/>
  <c r="FU103" i="22"/>
  <c r="KW103" i="22"/>
  <c r="KU103" i="22"/>
  <c r="FW104" i="22"/>
  <c r="FU104" i="22"/>
  <c r="KW104" i="22"/>
  <c r="KU104" i="22"/>
  <c r="FW112" i="22"/>
  <c r="FU112" i="22"/>
  <c r="KW112" i="22"/>
  <c r="KU112" i="22"/>
  <c r="FW116" i="22"/>
  <c r="FU116" i="22"/>
  <c r="KW116" i="22"/>
  <c r="KU116" i="22"/>
  <c r="FW117" i="22"/>
  <c r="FU117" i="22"/>
  <c r="KW117" i="22"/>
  <c r="KU117" i="22"/>
  <c r="FW118" i="22"/>
  <c r="FU118" i="22"/>
  <c r="KW118" i="22"/>
  <c r="KU118" i="22"/>
  <c r="FW123" i="22"/>
  <c r="FU123" i="22"/>
  <c r="KW123" i="22"/>
  <c r="KU123" i="22"/>
  <c r="FW126" i="22"/>
  <c r="FU126" i="22"/>
  <c r="KW126" i="22"/>
  <c r="KU126" i="22"/>
  <c r="FW128" i="22"/>
  <c r="FU128" i="22"/>
  <c r="KW128" i="22"/>
  <c r="KU128" i="22"/>
  <c r="FW130" i="22"/>
  <c r="FU130" i="22"/>
  <c r="KW130" i="22"/>
  <c r="KU130" i="22"/>
  <c r="FW134" i="22"/>
  <c r="FU134" i="22"/>
  <c r="KW134" i="22"/>
  <c r="KU134" i="22"/>
  <c r="FW139" i="22"/>
  <c r="FU139" i="22"/>
  <c r="KW139" i="22"/>
  <c r="KU139" i="22"/>
  <c r="FW140" i="22"/>
  <c r="FU140" i="22"/>
  <c r="KW140" i="22"/>
  <c r="KU140" i="22"/>
  <c r="FW141" i="22"/>
  <c r="FU141" i="22"/>
  <c r="KW141" i="22"/>
  <c r="KU141" i="22"/>
  <c r="FW145" i="22"/>
  <c r="FU145" i="22"/>
  <c r="KW145" i="22"/>
  <c r="KU145" i="22"/>
  <c r="FW149" i="22"/>
  <c r="FU149" i="22"/>
  <c r="KW149" i="22"/>
  <c r="KU149" i="22"/>
  <c r="FW150" i="22"/>
  <c r="FU150" i="22"/>
  <c r="KW150" i="22"/>
  <c r="KU150" i="22"/>
  <c r="FW151" i="22"/>
  <c r="FU151" i="22"/>
  <c r="KW151" i="22"/>
  <c r="KU151" i="22"/>
  <c r="FW156" i="22"/>
  <c r="FU156" i="22"/>
  <c r="KW156" i="22"/>
  <c r="KU156" i="22"/>
  <c r="FW159" i="22"/>
  <c r="FU159" i="22"/>
  <c r="KW159" i="22"/>
  <c r="KU159" i="22"/>
  <c r="FW161" i="22"/>
  <c r="FU161" i="22"/>
  <c r="KW161" i="22"/>
  <c r="KU161" i="22"/>
  <c r="FW163" i="22"/>
  <c r="FU163" i="22"/>
  <c r="KW163" i="22"/>
  <c r="KU163" i="22"/>
  <c r="FW166" i="22"/>
  <c r="FU166" i="22"/>
  <c r="KW166" i="22"/>
  <c r="KU166" i="22"/>
  <c r="FW171" i="22"/>
  <c r="FU171" i="22"/>
  <c r="KW171" i="22"/>
  <c r="KU171" i="22"/>
  <c r="FW172" i="22"/>
  <c r="FU172" i="22"/>
  <c r="KW172" i="22"/>
  <c r="KU172" i="22"/>
  <c r="FW76" i="22"/>
  <c r="FU76" i="22"/>
  <c r="KW76" i="22"/>
  <c r="KV76" i="22"/>
  <c r="KU199" i="22"/>
  <c r="FU199" i="22"/>
  <c r="KW199" i="22"/>
  <c r="FW199" i="22"/>
  <c r="KU200" i="22"/>
  <c r="FU200" i="22"/>
  <c r="KW200" i="22"/>
  <c r="FW200" i="22"/>
  <c r="KU201" i="22"/>
  <c r="FU201" i="22"/>
  <c r="KW201" i="22"/>
  <c r="FW201" i="22"/>
  <c r="KU202" i="22"/>
  <c r="FU202" i="22"/>
  <c r="KW202" i="22"/>
  <c r="FW202" i="22"/>
  <c r="KU203" i="22"/>
  <c r="FU203" i="22"/>
  <c r="KW203" i="22"/>
  <c r="FW203" i="22"/>
  <c r="KU204" i="22"/>
  <c r="FU204" i="22"/>
  <c r="KW204" i="22"/>
  <c r="FW204" i="22"/>
  <c r="KU197" i="22"/>
  <c r="FW197" i="22"/>
  <c r="FU197" i="22"/>
  <c r="KW197" i="22"/>
  <c r="KU198" i="22"/>
  <c r="FW198" i="22"/>
  <c r="FU198" i="22"/>
  <c r="KW198" i="22"/>
  <c r="FU196" i="22"/>
  <c r="FU205" i="22"/>
  <c r="KU196" i="22"/>
  <c r="FW196" i="22"/>
  <c r="FS205" i="22"/>
  <c r="FQ205" i="22"/>
  <c r="JC12" i="36"/>
  <c r="IZ12" i="36"/>
  <c r="JG14" i="36"/>
  <c r="JD14" i="36"/>
  <c r="JC13" i="36"/>
  <c r="IZ13" i="36"/>
  <c r="JC11" i="36"/>
  <c r="IZ11" i="36"/>
  <c r="JS60" i="36"/>
  <c r="JP60" i="36"/>
  <c r="JK61" i="36"/>
  <c r="JH61" i="36"/>
  <c r="JO62" i="36"/>
  <c r="JL62" i="36"/>
  <c r="LD62" i="36"/>
  <c r="LC62" i="36"/>
  <c r="JS52" i="36"/>
  <c r="JP52" i="36"/>
  <c r="JK53" i="36"/>
  <c r="JH53" i="36"/>
  <c r="JS43" i="36"/>
  <c r="JP43" i="36"/>
  <c r="JW44" i="36"/>
  <c r="JT44" i="36"/>
  <c r="JO45" i="36"/>
  <c r="JL45" i="36"/>
  <c r="JL47" i="36"/>
  <c r="FQ182" i="22"/>
  <c r="FM207" i="22"/>
  <c r="LH70" i="36"/>
  <c r="LG70" i="36"/>
  <c r="JG69" i="36"/>
  <c r="JD69" i="36"/>
  <c r="JD76" i="36"/>
  <c r="KA75" i="36"/>
  <c r="JX75" i="36"/>
  <c r="JO71" i="36"/>
  <c r="JL71" i="36"/>
  <c r="KN70" i="36"/>
  <c r="KM70" i="36"/>
  <c r="KR70" i="36"/>
  <c r="KQ70" i="36"/>
  <c r="KV70" i="36"/>
  <c r="KU70" i="36"/>
  <c r="KZ70" i="36"/>
  <c r="KY70" i="36"/>
  <c r="LD70" i="36"/>
  <c r="LC70" i="36"/>
  <c r="JS68" i="36"/>
  <c r="JP68" i="36"/>
  <c r="JW74" i="36"/>
  <c r="JT74" i="36"/>
  <c r="JK73" i="36"/>
  <c r="JH73" i="36"/>
  <c r="JX36" i="36"/>
  <c r="KA36" i="36"/>
  <c r="JS33" i="36"/>
  <c r="JP33" i="36"/>
  <c r="KA26" i="36"/>
  <c r="JX26" i="36"/>
  <c r="JO24" i="36"/>
  <c r="JL24" i="36"/>
  <c r="JS22" i="36"/>
  <c r="JP22" i="36"/>
  <c r="JW23" i="36"/>
  <c r="JT23" i="36"/>
  <c r="JO25" i="36"/>
  <c r="JL25" i="36"/>
  <c r="KU179" i="22"/>
  <c r="KU182" i="22"/>
  <c r="FS182" i="22"/>
  <c r="GB181" i="22"/>
  <c r="FY181" i="22"/>
  <c r="GI181" i="22"/>
  <c r="GF174" i="22"/>
  <c r="FU175" i="22"/>
  <c r="FP17" i="36"/>
  <c r="FH28" i="36"/>
  <c r="FS192" i="22"/>
  <c r="KU189" i="22"/>
  <c r="FQ192" i="22"/>
  <c r="FO207" i="22"/>
  <c r="JL198" i="22"/>
  <c r="JL197" i="22"/>
  <c r="FY190" i="22"/>
  <c r="FY191" i="22"/>
  <c r="GB84" i="22"/>
  <c r="FY84" i="22"/>
  <c r="GB82" i="22"/>
  <c r="FY82" i="22"/>
  <c r="FF89" i="36"/>
  <c r="FU68" i="22"/>
  <c r="KW10" i="22"/>
  <c r="GF11" i="22"/>
  <c r="GC11" i="22"/>
  <c r="GF12" i="22"/>
  <c r="GC12" i="22"/>
  <c r="GF13" i="22"/>
  <c r="GC13" i="22"/>
  <c r="GJ74" i="22"/>
  <c r="GJ76" i="22"/>
  <c r="GJ75" i="22"/>
  <c r="GJ73" i="22"/>
  <c r="GJ72" i="22"/>
  <c r="GB10" i="22"/>
  <c r="FY10" i="22"/>
  <c r="EZ89" i="36"/>
  <c r="EZ91" i="36"/>
  <c r="FH81" i="36"/>
  <c r="KV81" i="36"/>
  <c r="KU81" i="36"/>
  <c r="FD87" i="36"/>
  <c r="EV93" i="36"/>
  <c r="KV11" i="36"/>
  <c r="KU11" i="36"/>
  <c r="FR17" i="36"/>
  <c r="KV23" i="36"/>
  <c r="KU23" i="36"/>
  <c r="FJ38" i="36"/>
  <c r="FJ28" i="36"/>
  <c r="FL38" i="36"/>
  <c r="FP27" i="36"/>
  <c r="JH80" i="36"/>
  <c r="IV63" i="36"/>
  <c r="KZ63" i="36"/>
  <c r="F24" i="48"/>
  <c r="IV55" i="36"/>
  <c r="KZ55" i="36"/>
  <c r="F23" i="48"/>
  <c r="GK186" i="22"/>
  <c r="FZ86" i="36"/>
  <c r="FZ85" i="36"/>
  <c r="FV87" i="36"/>
  <c r="FV55" i="36"/>
  <c r="FV76" i="36"/>
  <c r="FV63" i="36"/>
  <c r="FV47" i="36"/>
  <c r="GA37" i="36"/>
  <c r="FZ83" i="36"/>
  <c r="GD84" i="36"/>
  <c r="GA46" i="36"/>
  <c r="GH46" i="36"/>
  <c r="GH37" i="36"/>
  <c r="GH27" i="36"/>
  <c r="FZ54" i="36"/>
  <c r="FI211" i="22"/>
  <c r="FM209" i="22"/>
  <c r="GL50" i="35"/>
  <c r="GJ50" i="35"/>
  <c r="GL49" i="35"/>
  <c r="GJ49" i="35"/>
  <c r="GL48" i="35"/>
  <c r="GJ48" i="35"/>
  <c r="GH51" i="35"/>
  <c r="GL47" i="35"/>
  <c r="GJ47" i="35"/>
  <c r="GJ51" i="35"/>
  <c r="GL32" i="35"/>
  <c r="GJ32" i="35"/>
  <c r="GL31" i="35"/>
  <c r="GJ31" i="35"/>
  <c r="GL30" i="35"/>
  <c r="GJ30" i="35"/>
  <c r="GH33" i="35"/>
  <c r="GL29" i="35"/>
  <c r="GJ29" i="35"/>
  <c r="GJ33" i="35"/>
  <c r="GL23" i="35"/>
  <c r="GJ23" i="35"/>
  <c r="GL22" i="35"/>
  <c r="GJ22" i="35"/>
  <c r="GL21" i="35"/>
  <c r="GJ21" i="35"/>
  <c r="GH24" i="35"/>
  <c r="GL20" i="35"/>
  <c r="GJ20" i="35"/>
  <c r="GJ24" i="35"/>
  <c r="GP14" i="35"/>
  <c r="GN14" i="35"/>
  <c r="GP13" i="35"/>
  <c r="GN13" i="35"/>
  <c r="GP12" i="35"/>
  <c r="GN12" i="35"/>
  <c r="GP11" i="35"/>
  <c r="GN11" i="35"/>
  <c r="GL15" i="35"/>
  <c r="GP10" i="35"/>
  <c r="GN10" i="35"/>
  <c r="GN15" i="35"/>
  <c r="GL41" i="35"/>
  <c r="GJ41" i="35"/>
  <c r="GL40" i="35"/>
  <c r="GJ40" i="35"/>
  <c r="GL39" i="35"/>
  <c r="GJ39" i="35"/>
  <c r="FX58" i="35"/>
  <c r="GF42" i="35"/>
  <c r="GH42" i="35"/>
  <c r="GH54" i="35"/>
  <c r="GL38" i="35"/>
  <c r="GJ38" i="35"/>
  <c r="GJ42" i="35"/>
  <c r="GB58" i="35"/>
  <c r="GX46" i="35"/>
  <c r="GV46" i="35"/>
  <c r="GX37" i="35"/>
  <c r="GV37" i="35"/>
  <c r="GX28" i="35"/>
  <c r="GV28" i="35"/>
  <c r="GX19" i="35"/>
  <c r="GV19" i="35"/>
  <c r="FU179" i="22"/>
  <c r="FW179" i="22"/>
  <c r="FU180" i="22"/>
  <c r="KW180" i="22"/>
  <c r="KV180" i="22"/>
  <c r="FW180" i="22"/>
  <c r="FU189" i="22"/>
  <c r="FU78" i="22"/>
  <c r="KV25" i="36"/>
  <c r="BE88" i="26"/>
  <c r="BE89" i="26"/>
  <c r="BF89" i="26"/>
  <c r="BE90" i="26"/>
  <c r="BF90" i="26"/>
  <c r="GO186" i="22"/>
  <c r="GC188" i="22"/>
  <c r="GC187" i="22"/>
  <c r="D9" i="3"/>
  <c r="JG179" i="46"/>
  <c r="JE179" i="46"/>
  <c r="JE182" i="46"/>
  <c r="JC182" i="46"/>
  <c r="JL1" i="46"/>
  <c r="JG180" i="46"/>
  <c r="JI180" i="46"/>
  <c r="JG187" i="46"/>
  <c r="JG201" i="46"/>
  <c r="KW196" i="22"/>
  <c r="KV198" i="22"/>
  <c r="KV197" i="22"/>
  <c r="KU205" i="22"/>
  <c r="KV204" i="22"/>
  <c r="KV203" i="22"/>
  <c r="KV202" i="22"/>
  <c r="KV201" i="22"/>
  <c r="KV200" i="22"/>
  <c r="KV199" i="22"/>
  <c r="KV19" i="22"/>
  <c r="JC21" i="46"/>
  <c r="JA21" i="46"/>
  <c r="JC39" i="46"/>
  <c r="JA39" i="46"/>
  <c r="JC161" i="46"/>
  <c r="JA161" i="46"/>
  <c r="JC141" i="46"/>
  <c r="JA141" i="46"/>
  <c r="JC45" i="46"/>
  <c r="JA45" i="46"/>
  <c r="JC115" i="46"/>
  <c r="JA115" i="46"/>
  <c r="JC154" i="46"/>
  <c r="JA154" i="46"/>
  <c r="JC163" i="46"/>
  <c r="JA163" i="46"/>
  <c r="JC157" i="46"/>
  <c r="JA157" i="46"/>
  <c r="JC47" i="46"/>
  <c r="JA47" i="46"/>
  <c r="JC40" i="46"/>
  <c r="JA40" i="46"/>
  <c r="JC76" i="46"/>
  <c r="JA76" i="46"/>
  <c r="JC130" i="46"/>
  <c r="JA130" i="46"/>
  <c r="JC140" i="46"/>
  <c r="JA140" i="46"/>
  <c r="JC50" i="46"/>
  <c r="JA50" i="46"/>
  <c r="JC155" i="46"/>
  <c r="JA155" i="46"/>
  <c r="JC124" i="46"/>
  <c r="JA124" i="46"/>
  <c r="JC26" i="46"/>
  <c r="JA26" i="46"/>
  <c r="JC202" i="46"/>
  <c r="JA202" i="46"/>
  <c r="JC42" i="46"/>
  <c r="JA42" i="46"/>
  <c r="JC46" i="46"/>
  <c r="JA46" i="46"/>
  <c r="JC33" i="46"/>
  <c r="JA33" i="46"/>
  <c r="JC91" i="46"/>
  <c r="JA91" i="46"/>
  <c r="JC138" i="46"/>
  <c r="JA138" i="46"/>
  <c r="JC18" i="46"/>
  <c r="JA18" i="46"/>
  <c r="JC107" i="46"/>
  <c r="JA107" i="46"/>
  <c r="JC32" i="46"/>
  <c r="JA32" i="46"/>
  <c r="JC199" i="46"/>
  <c r="JA199" i="46"/>
  <c r="JC84" i="46"/>
  <c r="JA84" i="46"/>
  <c r="JC174" i="46"/>
  <c r="JA174" i="46"/>
  <c r="JC53" i="46"/>
  <c r="JA53" i="46"/>
  <c r="JG132" i="46"/>
  <c r="JE132" i="46"/>
  <c r="JC203" i="46"/>
  <c r="JA203" i="46"/>
  <c r="JC144" i="46"/>
  <c r="JA144" i="46"/>
  <c r="IO211" i="46"/>
  <c r="JG83" i="46"/>
  <c r="JE83" i="46"/>
  <c r="JC198" i="46"/>
  <c r="JA198" i="46"/>
  <c r="JC19" i="46"/>
  <c r="JA19" i="46"/>
  <c r="JG109" i="46"/>
  <c r="JE109" i="46"/>
  <c r="JC159" i="46"/>
  <c r="JA159" i="46"/>
  <c r="IW68" i="46"/>
  <c r="JC164" i="46"/>
  <c r="JA164" i="46"/>
  <c r="JC167" i="46"/>
  <c r="JA167" i="46"/>
  <c r="JC143" i="46"/>
  <c r="JA143" i="46"/>
  <c r="JC95" i="46"/>
  <c r="JA95" i="46"/>
  <c r="JC134" i="46"/>
  <c r="JA134" i="46"/>
  <c r="JC94" i="46"/>
  <c r="JA94" i="46"/>
  <c r="JC160" i="46"/>
  <c r="JA160" i="46"/>
  <c r="JC166" i="46"/>
  <c r="JA166" i="46"/>
  <c r="JC153" i="46"/>
  <c r="JA153" i="46"/>
  <c r="JC110" i="46"/>
  <c r="JA110" i="46"/>
  <c r="IW175" i="46"/>
  <c r="JC90" i="46"/>
  <c r="JA90" i="46"/>
  <c r="JC102" i="46"/>
  <c r="JA102" i="46"/>
  <c r="JC191" i="46"/>
  <c r="JA191" i="46"/>
  <c r="JC151" i="46"/>
  <c r="JA151" i="46"/>
  <c r="JC147" i="46"/>
  <c r="JA147" i="46"/>
  <c r="JC114" i="46"/>
  <c r="JA114" i="46"/>
  <c r="JC131" i="46"/>
  <c r="JA131" i="46"/>
  <c r="JC162" i="46"/>
  <c r="JA162" i="46"/>
  <c r="JC60" i="46"/>
  <c r="JA60" i="46"/>
  <c r="JC98" i="46"/>
  <c r="JA98" i="46"/>
  <c r="JC27" i="46"/>
  <c r="JA27" i="46"/>
  <c r="JC152" i="46"/>
  <c r="JA152" i="46"/>
  <c r="JC169" i="46"/>
  <c r="JA169" i="46"/>
  <c r="JC51" i="46"/>
  <c r="JA51" i="46"/>
  <c r="JC142" i="46"/>
  <c r="JA142" i="46"/>
  <c r="JA201" i="46"/>
  <c r="JC173" i="46"/>
  <c r="JA173" i="46"/>
  <c r="JA187" i="46"/>
  <c r="JC126" i="46"/>
  <c r="JA126" i="46"/>
  <c r="JC103" i="46"/>
  <c r="JA103" i="46"/>
  <c r="JC149" i="46"/>
  <c r="JA149" i="46"/>
  <c r="JC14" i="46"/>
  <c r="JA14" i="46"/>
  <c r="JC64" i="46"/>
  <c r="JA64" i="46"/>
  <c r="JC111" i="46"/>
  <c r="JA111" i="46"/>
  <c r="JC101" i="46"/>
  <c r="JA101" i="46"/>
  <c r="JC25" i="46"/>
  <c r="JA25" i="46"/>
  <c r="JC16" i="46"/>
  <c r="JA16" i="46"/>
  <c r="JC44" i="46"/>
  <c r="JA44" i="46"/>
  <c r="JC127" i="46"/>
  <c r="JA127" i="46"/>
  <c r="IW78" i="46"/>
  <c r="JC100" i="46"/>
  <c r="JA100" i="46"/>
  <c r="JC170" i="46"/>
  <c r="JA170" i="46"/>
  <c r="JO181" i="46"/>
  <c r="JM181" i="46"/>
  <c r="JC104" i="46"/>
  <c r="JA104" i="46"/>
  <c r="JC146" i="46"/>
  <c r="JA146" i="46"/>
  <c r="IW192" i="46"/>
  <c r="JC125" i="46"/>
  <c r="JA125" i="46"/>
  <c r="JC139" i="46"/>
  <c r="JA139" i="46"/>
  <c r="IW205" i="46"/>
  <c r="JC17" i="46"/>
  <c r="JA17" i="46"/>
  <c r="JC200" i="46"/>
  <c r="JA200" i="46"/>
  <c r="JC156" i="46"/>
  <c r="JA156" i="46"/>
  <c r="JC49" i="46"/>
  <c r="JA49" i="46"/>
  <c r="JC88" i="46"/>
  <c r="JA88" i="46"/>
  <c r="JC108" i="46"/>
  <c r="JA108" i="46"/>
  <c r="JC158" i="46"/>
  <c r="JA158" i="46"/>
  <c r="JG89" i="46"/>
  <c r="JE89" i="46"/>
  <c r="JC20" i="46"/>
  <c r="JA20" i="46"/>
  <c r="IY68" i="46"/>
  <c r="JC10" i="46"/>
  <c r="JA10" i="46"/>
  <c r="JC92" i="46"/>
  <c r="JA92" i="46"/>
  <c r="JC189" i="46"/>
  <c r="JA189" i="46"/>
  <c r="JC168" i="46"/>
  <c r="JA168" i="46"/>
  <c r="JC150" i="46"/>
  <c r="JA150" i="46"/>
  <c r="JC129" i="46"/>
  <c r="JA129" i="46"/>
  <c r="JC121" i="46"/>
  <c r="JA121" i="46"/>
  <c r="JC117" i="46"/>
  <c r="JA117" i="46"/>
  <c r="JC122" i="46"/>
  <c r="JA122" i="46"/>
  <c r="IY175" i="46"/>
  <c r="JC82" i="46"/>
  <c r="JA82" i="46"/>
  <c r="JC171" i="46"/>
  <c r="JA171" i="46"/>
  <c r="JC135" i="46"/>
  <c r="JA135" i="46"/>
  <c r="JC145" i="46"/>
  <c r="JA145" i="46"/>
  <c r="JC61" i="46"/>
  <c r="JA61" i="46"/>
  <c r="JC93" i="46"/>
  <c r="JA93" i="46"/>
  <c r="JC41" i="46"/>
  <c r="JA41" i="46"/>
  <c r="JC119" i="46"/>
  <c r="JA119" i="46"/>
  <c r="JC54" i="46"/>
  <c r="JA54" i="46"/>
  <c r="JC15" i="46"/>
  <c r="JA15" i="46"/>
  <c r="JC63" i="46"/>
  <c r="JA63" i="46"/>
  <c r="IS207" i="46"/>
  <c r="IS209" i="46"/>
  <c r="JC112" i="46"/>
  <c r="JA112" i="46"/>
  <c r="JC23" i="46"/>
  <c r="JA23" i="46"/>
  <c r="JC106" i="46"/>
  <c r="JA106" i="46"/>
  <c r="JC11" i="46"/>
  <c r="JA11" i="46"/>
  <c r="JC197" i="46"/>
  <c r="JA197" i="46"/>
  <c r="JC48" i="46"/>
  <c r="JA48" i="46"/>
  <c r="JC96" i="46"/>
  <c r="JA96" i="46"/>
  <c r="JC128" i="46"/>
  <c r="JA128" i="46"/>
  <c r="JC136" i="46"/>
  <c r="JA136" i="46"/>
  <c r="JC73" i="46"/>
  <c r="JA73" i="46"/>
  <c r="JC55" i="46"/>
  <c r="JA55" i="46"/>
  <c r="JC99" i="46"/>
  <c r="JA99" i="46"/>
  <c r="JC38" i="46"/>
  <c r="JA38" i="46"/>
  <c r="JC28" i="46"/>
  <c r="JA28" i="46"/>
  <c r="JC148" i="46"/>
  <c r="JA148" i="46"/>
  <c r="JC37" i="46"/>
  <c r="JA37" i="46"/>
  <c r="JC137" i="46"/>
  <c r="JA137" i="46"/>
  <c r="JC123" i="46"/>
  <c r="JA123" i="46"/>
  <c r="JC165" i="46"/>
  <c r="JA165" i="46"/>
  <c r="JC65" i="46"/>
  <c r="JA65" i="46"/>
  <c r="IY78" i="46"/>
  <c r="JC72" i="46"/>
  <c r="JA72" i="46"/>
  <c r="JC133" i="46"/>
  <c r="JA133" i="46"/>
  <c r="JG105" i="46"/>
  <c r="JE105" i="46"/>
  <c r="JC13" i="46"/>
  <c r="JA13" i="46"/>
  <c r="JC22" i="46"/>
  <c r="JA22" i="46"/>
  <c r="JC12" i="46"/>
  <c r="JA12" i="46"/>
  <c r="IY192" i="46"/>
  <c r="JC186" i="46"/>
  <c r="JA186" i="46"/>
  <c r="JC52" i="46"/>
  <c r="JA52" i="46"/>
  <c r="JC62" i="46"/>
  <c r="JA62" i="46"/>
  <c r="IY205" i="46"/>
  <c r="JC196" i="46"/>
  <c r="JA196" i="46"/>
  <c r="JC87" i="46"/>
  <c r="JA87" i="46"/>
  <c r="JC43" i="46"/>
  <c r="JA43" i="46"/>
  <c r="JC97" i="46"/>
  <c r="JA97" i="46"/>
  <c r="JC190" i="46"/>
  <c r="JA190" i="46"/>
  <c r="JC24" i="46"/>
  <c r="JA24" i="46"/>
  <c r="JC31" i="46"/>
  <c r="JA31" i="46"/>
  <c r="JC120" i="46"/>
  <c r="JA120" i="46"/>
  <c r="JC118" i="46"/>
  <c r="JA118" i="46"/>
  <c r="JC74" i="46"/>
  <c r="JA74" i="46"/>
  <c r="IU207" i="46"/>
  <c r="JC116" i="46"/>
  <c r="JA116" i="46"/>
  <c r="JC172" i="46"/>
  <c r="JA172" i="46"/>
  <c r="JC86" i="46"/>
  <c r="JA86" i="46"/>
  <c r="JC113" i="46"/>
  <c r="JA113" i="46"/>
  <c r="JC56" i="46"/>
  <c r="JA56" i="46"/>
  <c r="JC204" i="46"/>
  <c r="JA204" i="46"/>
  <c r="JG85" i="46"/>
  <c r="JE85" i="46"/>
  <c r="JC36" i="46"/>
  <c r="JA36" i="46"/>
  <c r="JC75" i="46"/>
  <c r="JA75" i="46"/>
  <c r="JC57" i="46"/>
  <c r="JA57" i="46"/>
  <c r="JC188" i="46"/>
  <c r="JA188" i="46"/>
  <c r="FY196" i="22"/>
  <c r="FW205" i="22"/>
  <c r="GA196" i="22"/>
  <c r="GA198" i="22"/>
  <c r="FY198" i="22"/>
  <c r="GA197" i="22"/>
  <c r="FY197" i="22"/>
  <c r="FY204" i="22"/>
  <c r="GA204" i="22"/>
  <c r="FY203" i="22"/>
  <c r="GA203" i="22"/>
  <c r="FY202" i="22"/>
  <c r="GA202" i="22"/>
  <c r="FY201" i="22"/>
  <c r="GA201" i="22"/>
  <c r="FY200" i="22"/>
  <c r="GA200" i="22"/>
  <c r="FY199" i="22"/>
  <c r="GA199" i="22"/>
  <c r="GA76" i="22"/>
  <c r="FY76" i="22"/>
  <c r="KV172" i="22"/>
  <c r="GA172" i="22"/>
  <c r="FY172" i="22"/>
  <c r="KV171" i="22"/>
  <c r="GA171" i="22"/>
  <c r="FY171" i="22"/>
  <c r="KV166" i="22"/>
  <c r="GA166" i="22"/>
  <c r="FY166" i="22"/>
  <c r="KV163" i="22"/>
  <c r="GA163" i="22"/>
  <c r="FY163" i="22"/>
  <c r="KV161" i="22"/>
  <c r="GA161" i="22"/>
  <c r="FY161" i="22"/>
  <c r="KV159" i="22"/>
  <c r="GA159" i="22"/>
  <c r="FY159" i="22"/>
  <c r="KV156" i="22"/>
  <c r="GA156" i="22"/>
  <c r="FY156" i="22"/>
  <c r="KV151" i="22"/>
  <c r="GA151" i="22"/>
  <c r="FY151" i="22"/>
  <c r="KV150" i="22"/>
  <c r="GA150" i="22"/>
  <c r="FY150" i="22"/>
  <c r="KV149" i="22"/>
  <c r="GA149" i="22"/>
  <c r="FY149" i="22"/>
  <c r="KV145" i="22"/>
  <c r="GA145" i="22"/>
  <c r="FY145" i="22"/>
  <c r="KV141" i="22"/>
  <c r="GA141" i="22"/>
  <c r="FY141" i="22"/>
  <c r="KV140" i="22"/>
  <c r="GA140" i="22"/>
  <c r="FY140" i="22"/>
  <c r="KV139" i="22"/>
  <c r="GA139" i="22"/>
  <c r="FY139" i="22"/>
  <c r="KV134" i="22"/>
  <c r="GA134" i="22"/>
  <c r="FY134" i="22"/>
  <c r="KV130" i="22"/>
  <c r="GA130" i="22"/>
  <c r="FY130" i="22"/>
  <c r="KV128" i="22"/>
  <c r="GA128" i="22"/>
  <c r="FY128" i="22"/>
  <c r="KV126" i="22"/>
  <c r="GA126" i="22"/>
  <c r="FY126" i="22"/>
  <c r="KV123" i="22"/>
  <c r="GA123" i="22"/>
  <c r="FY123" i="22"/>
  <c r="KV118" i="22"/>
  <c r="GA118" i="22"/>
  <c r="FY118" i="22"/>
  <c r="KV117" i="22"/>
  <c r="GA117" i="22"/>
  <c r="FY117" i="22"/>
  <c r="KV116" i="22"/>
  <c r="GA116" i="22"/>
  <c r="FY116" i="22"/>
  <c r="KV112" i="22"/>
  <c r="GA112" i="22"/>
  <c r="FY112" i="22"/>
  <c r="KV104" i="22"/>
  <c r="GA104" i="22"/>
  <c r="FY104" i="22"/>
  <c r="KV103" i="22"/>
  <c r="GA103" i="22"/>
  <c r="FY103" i="22"/>
  <c r="KV102" i="22"/>
  <c r="GA102" i="22"/>
  <c r="FY102" i="22"/>
  <c r="KV97" i="22"/>
  <c r="GA97" i="22"/>
  <c r="FY97" i="22"/>
  <c r="KV94" i="22"/>
  <c r="GA94" i="22"/>
  <c r="FY94" i="22"/>
  <c r="KV92" i="22"/>
  <c r="GA92" i="22"/>
  <c r="FY92" i="22"/>
  <c r="KV89" i="22"/>
  <c r="GA89" i="22"/>
  <c r="FY89" i="22"/>
  <c r="GA83" i="22"/>
  <c r="FY83" i="22"/>
  <c r="GA57" i="22"/>
  <c r="FY57" i="22"/>
  <c r="GA56" i="22"/>
  <c r="FY56" i="22"/>
  <c r="GA55" i="22"/>
  <c r="FY55" i="22"/>
  <c r="GA54" i="22"/>
  <c r="FY54" i="22"/>
  <c r="GA53" i="22"/>
  <c r="FY53" i="22"/>
  <c r="GA61" i="22"/>
  <c r="FY61" i="22"/>
  <c r="GA63" i="22"/>
  <c r="FY63" i="22"/>
  <c r="GA64" i="22"/>
  <c r="FY64" i="22"/>
  <c r="GA74" i="22"/>
  <c r="FY74" i="22"/>
  <c r="GA73" i="22"/>
  <c r="FY73" i="22"/>
  <c r="KV86" i="22"/>
  <c r="GA86" i="22"/>
  <c r="FY86" i="22"/>
  <c r="KV88" i="22"/>
  <c r="GA88" i="22"/>
  <c r="FY88" i="22"/>
  <c r="KV90" i="22"/>
  <c r="GA90" i="22"/>
  <c r="FY90" i="22"/>
  <c r="KV106" i="22"/>
  <c r="GA106" i="22"/>
  <c r="FY106" i="22"/>
  <c r="KV107" i="22"/>
  <c r="GA107" i="22"/>
  <c r="FY107" i="22"/>
  <c r="KV108" i="22"/>
  <c r="GA108" i="22"/>
  <c r="FY108" i="22"/>
  <c r="KV110" i="22"/>
  <c r="GA110" i="22"/>
  <c r="FY110" i="22"/>
  <c r="KV133" i="22"/>
  <c r="GA133" i="22"/>
  <c r="FY133" i="22"/>
  <c r="GA173" i="22"/>
  <c r="FY173" i="22"/>
  <c r="GA174" i="22"/>
  <c r="FY174" i="22"/>
  <c r="KV14" i="22"/>
  <c r="GA14" i="22"/>
  <c r="FY14" i="22"/>
  <c r="KV15" i="22"/>
  <c r="GA15" i="22"/>
  <c r="FY15" i="22"/>
  <c r="KV16" i="22"/>
  <c r="GA16" i="22"/>
  <c r="FY16" i="22"/>
  <c r="KV17" i="22"/>
  <c r="GA17" i="22"/>
  <c r="FY17" i="22"/>
  <c r="KV18" i="22"/>
  <c r="GA18" i="22"/>
  <c r="FY18" i="22"/>
  <c r="GA19" i="22"/>
  <c r="FY19" i="22"/>
  <c r="KV20" i="22"/>
  <c r="GA20" i="22"/>
  <c r="FY20" i="22"/>
  <c r="KV21" i="22"/>
  <c r="GA21" i="22"/>
  <c r="FY21" i="22"/>
  <c r="KV22" i="22"/>
  <c r="GA22" i="22"/>
  <c r="FY22" i="22"/>
  <c r="KV23" i="22"/>
  <c r="GA23" i="22"/>
  <c r="FY23" i="22"/>
  <c r="KV24" i="22"/>
  <c r="GA24" i="22"/>
  <c r="FY24" i="22"/>
  <c r="KV25" i="22"/>
  <c r="GA25" i="22"/>
  <c r="FY25" i="22"/>
  <c r="KV26" i="22"/>
  <c r="GA26" i="22"/>
  <c r="FY26" i="22"/>
  <c r="KV27" i="22"/>
  <c r="GA27" i="22"/>
  <c r="FY27" i="22"/>
  <c r="KV28" i="22"/>
  <c r="GA28" i="22"/>
  <c r="FY28" i="22"/>
  <c r="KV31" i="22"/>
  <c r="GA31" i="22"/>
  <c r="FY31" i="22"/>
  <c r="KV32" i="22"/>
  <c r="GA32" i="22"/>
  <c r="FY32" i="22"/>
  <c r="KV33" i="22"/>
  <c r="GA33" i="22"/>
  <c r="FY33" i="22"/>
  <c r="GA36" i="22"/>
  <c r="FY36" i="22"/>
  <c r="GA37" i="22"/>
  <c r="FY37" i="22"/>
  <c r="GA38" i="22"/>
  <c r="FY38" i="22"/>
  <c r="GA39" i="22"/>
  <c r="FY39" i="22"/>
  <c r="GA40" i="22"/>
  <c r="FY40" i="22"/>
  <c r="GA41" i="22"/>
  <c r="FY41" i="22"/>
  <c r="GA42" i="22"/>
  <c r="FY42" i="22"/>
  <c r="GA43" i="22"/>
  <c r="FY43" i="22"/>
  <c r="GA44" i="22"/>
  <c r="FY44" i="22"/>
  <c r="GA45" i="22"/>
  <c r="FY45" i="22"/>
  <c r="GA46" i="22"/>
  <c r="FY46" i="22"/>
  <c r="GA47" i="22"/>
  <c r="FY47" i="22"/>
  <c r="GA48" i="22"/>
  <c r="FY48" i="22"/>
  <c r="GA49" i="22"/>
  <c r="FY49" i="22"/>
  <c r="GA50" i="22"/>
  <c r="FY50" i="22"/>
  <c r="GA51" i="22"/>
  <c r="FY51" i="22"/>
  <c r="GA52" i="22"/>
  <c r="FY52" i="22"/>
  <c r="GA65" i="22"/>
  <c r="FY65" i="22"/>
  <c r="KW78" i="22"/>
  <c r="KV36" i="36"/>
  <c r="GA72" i="22"/>
  <c r="FW78" i="22"/>
  <c r="FY72" i="22"/>
  <c r="GA60" i="22"/>
  <c r="FY60" i="22"/>
  <c r="GA82" i="22"/>
  <c r="FW175" i="22"/>
  <c r="GA10" i="22"/>
  <c r="FW68" i="22"/>
  <c r="KV91" i="22"/>
  <c r="GA91" i="22"/>
  <c r="FY91" i="22"/>
  <c r="KV99" i="22"/>
  <c r="GA99" i="22"/>
  <c r="FY99" i="22"/>
  <c r="KV111" i="22"/>
  <c r="GA111" i="22"/>
  <c r="FY111" i="22"/>
  <c r="KV119" i="22"/>
  <c r="GA119" i="22"/>
  <c r="FY119" i="22"/>
  <c r="KV127" i="22"/>
  <c r="GA127" i="22"/>
  <c r="FY127" i="22"/>
  <c r="KV136" i="22"/>
  <c r="GA136" i="22"/>
  <c r="FY136" i="22"/>
  <c r="KV144" i="22"/>
  <c r="GA144" i="22"/>
  <c r="FY144" i="22"/>
  <c r="KV152" i="22"/>
  <c r="GA152" i="22"/>
  <c r="FY152" i="22"/>
  <c r="KV160" i="22"/>
  <c r="GA160" i="22"/>
  <c r="FY160" i="22"/>
  <c r="KV168" i="22"/>
  <c r="GA168" i="22"/>
  <c r="FY168" i="22"/>
  <c r="GA75" i="22"/>
  <c r="FY75" i="22"/>
  <c r="KV93" i="22"/>
  <c r="GA93" i="22"/>
  <c r="FY93" i="22"/>
  <c r="KV101" i="22"/>
  <c r="GA101" i="22"/>
  <c r="FY101" i="22"/>
  <c r="KV113" i="22"/>
  <c r="GA113" i="22"/>
  <c r="FY113" i="22"/>
  <c r="KV121" i="22"/>
  <c r="GA121" i="22"/>
  <c r="FY121" i="22"/>
  <c r="KV129" i="22"/>
  <c r="GA129" i="22"/>
  <c r="FY129" i="22"/>
  <c r="KV138" i="22"/>
  <c r="GA138" i="22"/>
  <c r="FY138" i="22"/>
  <c r="KV146" i="22"/>
  <c r="GA146" i="22"/>
  <c r="FY146" i="22"/>
  <c r="KV154" i="22"/>
  <c r="GA154" i="22"/>
  <c r="FY154" i="22"/>
  <c r="KV162" i="22"/>
  <c r="GA162" i="22"/>
  <c r="FY162" i="22"/>
  <c r="KV170" i="22"/>
  <c r="GA170" i="22"/>
  <c r="FY170" i="22"/>
  <c r="KV95" i="22"/>
  <c r="GA95" i="22"/>
  <c r="FY95" i="22"/>
  <c r="KV105" i="22"/>
  <c r="GA105" i="22"/>
  <c r="FY105" i="22"/>
  <c r="KV120" i="22"/>
  <c r="GA120" i="22"/>
  <c r="FY120" i="22"/>
  <c r="KV131" i="22"/>
  <c r="GA131" i="22"/>
  <c r="FY131" i="22"/>
  <c r="KV142" i="22"/>
  <c r="GA142" i="22"/>
  <c r="FY142" i="22"/>
  <c r="KV153" i="22"/>
  <c r="GA153" i="22"/>
  <c r="FY153" i="22"/>
  <c r="KV164" i="22"/>
  <c r="GA164" i="22"/>
  <c r="FY164" i="22"/>
  <c r="KV96" i="22"/>
  <c r="GA96" i="22"/>
  <c r="FY96" i="22"/>
  <c r="KV109" i="22"/>
  <c r="GA109" i="22"/>
  <c r="FY109" i="22"/>
  <c r="KV122" i="22"/>
  <c r="GA122" i="22"/>
  <c r="FY122" i="22"/>
  <c r="KV132" i="22"/>
  <c r="GA132" i="22"/>
  <c r="FY132" i="22"/>
  <c r="KV143" i="22"/>
  <c r="GA143" i="22"/>
  <c r="FY143" i="22"/>
  <c r="KV155" i="22"/>
  <c r="GA155" i="22"/>
  <c r="FY155" i="22"/>
  <c r="KV165" i="22"/>
  <c r="GA165" i="22"/>
  <c r="FY165" i="22"/>
  <c r="KV85" i="22"/>
  <c r="GA85" i="22"/>
  <c r="FY85" i="22"/>
  <c r="KV98" i="22"/>
  <c r="GA98" i="22"/>
  <c r="FY98" i="22"/>
  <c r="KV114" i="22"/>
  <c r="GA114" i="22"/>
  <c r="FY114" i="22"/>
  <c r="KV124" i="22"/>
  <c r="GA124" i="22"/>
  <c r="FY124" i="22"/>
  <c r="KV135" i="22"/>
  <c r="GA135" i="22"/>
  <c r="FY135" i="22"/>
  <c r="KV147" i="22"/>
  <c r="GA147" i="22"/>
  <c r="FY147" i="22"/>
  <c r="KV157" i="22"/>
  <c r="GA157" i="22"/>
  <c r="FY157" i="22"/>
  <c r="KV167" i="22"/>
  <c r="GA167" i="22"/>
  <c r="FY167" i="22"/>
  <c r="KV87" i="22"/>
  <c r="GA87" i="22"/>
  <c r="FY87" i="22"/>
  <c r="KV100" i="22"/>
  <c r="GA100" i="22"/>
  <c r="FY100" i="22"/>
  <c r="KV115" i="22"/>
  <c r="GA115" i="22"/>
  <c r="FY115" i="22"/>
  <c r="KV125" i="22"/>
  <c r="GA125" i="22"/>
  <c r="FY125" i="22"/>
  <c r="KV137" i="22"/>
  <c r="GA137" i="22"/>
  <c r="FY137" i="22"/>
  <c r="KV148" i="22"/>
  <c r="GA148" i="22"/>
  <c r="FY148" i="22"/>
  <c r="KV158" i="22"/>
  <c r="GA158" i="22"/>
  <c r="FY158" i="22"/>
  <c r="KV169" i="22"/>
  <c r="GA169" i="22"/>
  <c r="FY169" i="22"/>
  <c r="GA62" i="22"/>
  <c r="FY62" i="22"/>
  <c r="JG12" i="36"/>
  <c r="JD12" i="36"/>
  <c r="JK14" i="36"/>
  <c r="JH14" i="36"/>
  <c r="JD13" i="36"/>
  <c r="JG13" i="36"/>
  <c r="JG11" i="36"/>
  <c r="JD11" i="36"/>
  <c r="JP62" i="36"/>
  <c r="JS62" i="36"/>
  <c r="JO61" i="36"/>
  <c r="JL61" i="36"/>
  <c r="LD61" i="36"/>
  <c r="LC61" i="36"/>
  <c r="JT60" i="36"/>
  <c r="JW60" i="36"/>
  <c r="JL53" i="36"/>
  <c r="JO53" i="36"/>
  <c r="JT52" i="36"/>
  <c r="JW52" i="36"/>
  <c r="JP45" i="36"/>
  <c r="JP47" i="36"/>
  <c r="JS45" i="36"/>
  <c r="JX44" i="36"/>
  <c r="KA44" i="36"/>
  <c r="JW43" i="36"/>
  <c r="JT43" i="36"/>
  <c r="KE75" i="36"/>
  <c r="KF75" i="36"/>
  <c r="KB75" i="36"/>
  <c r="JT68" i="36"/>
  <c r="JW68" i="36"/>
  <c r="JS71" i="36"/>
  <c r="JP71" i="36"/>
  <c r="KA74" i="36"/>
  <c r="JX74" i="36"/>
  <c r="JO73" i="36"/>
  <c r="JL73" i="36"/>
  <c r="JK69" i="36"/>
  <c r="JH69" i="36"/>
  <c r="JH76" i="36"/>
  <c r="JT33" i="36"/>
  <c r="JW33" i="36"/>
  <c r="KE36" i="36"/>
  <c r="KF36" i="36"/>
  <c r="KB36" i="36"/>
  <c r="KE26" i="36"/>
  <c r="KF26" i="36"/>
  <c r="KB26" i="36"/>
  <c r="KA23" i="36"/>
  <c r="JX23" i="36"/>
  <c r="JT22" i="36"/>
  <c r="JW22" i="36"/>
  <c r="JS25" i="36"/>
  <c r="JP25" i="36"/>
  <c r="JP24" i="36"/>
  <c r="JS24" i="36"/>
  <c r="FY175" i="22"/>
  <c r="FJ89" i="36"/>
  <c r="FS207" i="22"/>
  <c r="FW182" i="22"/>
  <c r="KW179" i="22"/>
  <c r="KW182" i="22"/>
  <c r="FU182" i="22"/>
  <c r="GM181" i="22"/>
  <c r="GF181" i="22"/>
  <c r="GC181" i="22"/>
  <c r="GJ174" i="22"/>
  <c r="FL28" i="36"/>
  <c r="LD44" i="36"/>
  <c r="LC44" i="36"/>
  <c r="LD47" i="36"/>
  <c r="G22" i="48"/>
  <c r="FW192" i="22"/>
  <c r="FU192" i="22"/>
  <c r="KW189" i="22"/>
  <c r="KV189" i="22"/>
  <c r="KY188" i="22"/>
  <c r="FQ207" i="22"/>
  <c r="JP197" i="22"/>
  <c r="JP198" i="22"/>
  <c r="GC191" i="22"/>
  <c r="GC190" i="22"/>
  <c r="GF82" i="22"/>
  <c r="GC82" i="22"/>
  <c r="GF84" i="22"/>
  <c r="GC84" i="22"/>
  <c r="GJ13" i="22"/>
  <c r="GG13" i="22"/>
  <c r="GJ12" i="22"/>
  <c r="GG12" i="22"/>
  <c r="GJ11" i="22"/>
  <c r="GG11" i="22"/>
  <c r="GN72" i="22"/>
  <c r="GN73" i="22"/>
  <c r="GN75" i="22"/>
  <c r="GN76" i="22"/>
  <c r="GN74" i="22"/>
  <c r="GF10" i="22"/>
  <c r="GC10" i="22"/>
  <c r="FD91" i="36"/>
  <c r="FD89" i="36"/>
  <c r="FL81" i="36"/>
  <c r="FH87" i="36"/>
  <c r="EZ93" i="36"/>
  <c r="FV17" i="36"/>
  <c r="FN38" i="36"/>
  <c r="KV35" i="36"/>
  <c r="FN28" i="36"/>
  <c r="FP38" i="36"/>
  <c r="FT17" i="36"/>
  <c r="FT27" i="36"/>
  <c r="FP28" i="36"/>
  <c r="IZ63" i="36"/>
  <c r="JL80" i="36"/>
  <c r="IZ55" i="36"/>
  <c r="GG187" i="22"/>
  <c r="GD85" i="36"/>
  <c r="FZ87" i="36"/>
  <c r="GD86" i="36"/>
  <c r="FZ47" i="36"/>
  <c r="FZ76" i="36"/>
  <c r="FZ63" i="36"/>
  <c r="FZ55" i="36"/>
  <c r="GE37" i="36"/>
  <c r="GD83" i="36"/>
  <c r="GH84" i="36"/>
  <c r="GE46" i="36"/>
  <c r="GL46" i="36"/>
  <c r="GL37" i="36"/>
  <c r="GL27" i="36"/>
  <c r="GD54" i="36"/>
  <c r="FM211" i="22"/>
  <c r="FQ209" i="22"/>
  <c r="GP50" i="35"/>
  <c r="GN50" i="35"/>
  <c r="GP49" i="35"/>
  <c r="GN49" i="35"/>
  <c r="GP48" i="35"/>
  <c r="GN48" i="35"/>
  <c r="GP47" i="35"/>
  <c r="GN47" i="35"/>
  <c r="GN51" i="35"/>
  <c r="GL51" i="35"/>
  <c r="GP32" i="35"/>
  <c r="GN32" i="35"/>
  <c r="GP31" i="35"/>
  <c r="GN31" i="35"/>
  <c r="GP30" i="35"/>
  <c r="GN30" i="35"/>
  <c r="GP29" i="35"/>
  <c r="GN29" i="35"/>
  <c r="GN33" i="35"/>
  <c r="GL33" i="35"/>
  <c r="GP23" i="35"/>
  <c r="GN23" i="35"/>
  <c r="GP22" i="35"/>
  <c r="GN22" i="35"/>
  <c r="GP21" i="35"/>
  <c r="GN21" i="35"/>
  <c r="GP20" i="35"/>
  <c r="GN20" i="35"/>
  <c r="GN24" i="35"/>
  <c r="GL24" i="35"/>
  <c r="GT14" i="35"/>
  <c r="GR14" i="35"/>
  <c r="GT13" i="35"/>
  <c r="GR13" i="35"/>
  <c r="GT12" i="35"/>
  <c r="GR12" i="35"/>
  <c r="GT11" i="35"/>
  <c r="GR11" i="35"/>
  <c r="GP15" i="35"/>
  <c r="GT10" i="35"/>
  <c r="GR10" i="35"/>
  <c r="GR15" i="35"/>
  <c r="GJ54" i="35"/>
  <c r="GJ56" i="35"/>
  <c r="GP38" i="35"/>
  <c r="GN38" i="35"/>
  <c r="GL42" i="35"/>
  <c r="GL54" i="35"/>
  <c r="GF54" i="35"/>
  <c r="GF56" i="35"/>
  <c r="GP39" i="35"/>
  <c r="GN39" i="35"/>
  <c r="GP40" i="35"/>
  <c r="GN40" i="35"/>
  <c r="GP41" i="35"/>
  <c r="GN41" i="35"/>
  <c r="HF19" i="35"/>
  <c r="GZ19" i="35"/>
  <c r="HB19" i="35"/>
  <c r="HF28" i="35"/>
  <c r="GZ28" i="35"/>
  <c r="HB28" i="35"/>
  <c r="HF37" i="35"/>
  <c r="GZ37" i="35"/>
  <c r="HB37" i="35"/>
  <c r="HF46" i="35"/>
  <c r="GZ46" i="35"/>
  <c r="HB46" i="35"/>
  <c r="FY189" i="22"/>
  <c r="FY180" i="22"/>
  <c r="GA180" i="22"/>
  <c r="FY179" i="22"/>
  <c r="GA179" i="22"/>
  <c r="BE100" i="26"/>
  <c r="BF88" i="26"/>
  <c r="GK187" i="22"/>
  <c r="GG188" i="22"/>
  <c r="GS186" i="22"/>
  <c r="G11" i="9"/>
  <c r="JP1" i="46"/>
  <c r="JK180" i="46"/>
  <c r="JM180" i="46"/>
  <c r="JK187" i="46"/>
  <c r="JK201" i="46"/>
  <c r="JK179" i="46"/>
  <c r="JI179" i="46"/>
  <c r="JI182" i="46"/>
  <c r="JG182" i="46"/>
  <c r="FY68" i="22"/>
  <c r="FY78" i="22"/>
  <c r="KV196" i="22"/>
  <c r="KW205" i="22"/>
  <c r="JP80" i="36"/>
  <c r="JT80" i="36"/>
  <c r="JX80" i="36"/>
  <c r="KB80" i="36"/>
  <c r="KF80" i="36"/>
  <c r="LH80" i="36"/>
  <c r="IS211" i="46"/>
  <c r="JG188" i="46"/>
  <c r="JE188" i="46"/>
  <c r="JG36" i="46"/>
  <c r="JE36" i="46"/>
  <c r="JG56" i="46"/>
  <c r="JE56" i="46"/>
  <c r="JG172" i="46"/>
  <c r="JE172" i="46"/>
  <c r="JG120" i="46"/>
  <c r="JE120" i="46"/>
  <c r="JG190" i="46"/>
  <c r="JE190" i="46"/>
  <c r="JG87" i="46"/>
  <c r="JE87" i="46"/>
  <c r="JC192" i="46"/>
  <c r="JG186" i="46"/>
  <c r="JE186" i="46"/>
  <c r="JG12" i="46"/>
  <c r="JE12" i="46"/>
  <c r="JK105" i="46"/>
  <c r="JI105" i="46"/>
  <c r="JA78" i="46"/>
  <c r="JG165" i="46"/>
  <c r="JE165" i="46"/>
  <c r="JG37" i="46"/>
  <c r="JE37" i="46"/>
  <c r="JG99" i="46"/>
  <c r="JE99" i="46"/>
  <c r="JG136" i="46"/>
  <c r="JE136" i="46"/>
  <c r="JG48" i="46"/>
  <c r="JE48" i="46"/>
  <c r="JG106" i="46"/>
  <c r="JE106" i="46"/>
  <c r="JG54" i="46"/>
  <c r="JE54" i="46"/>
  <c r="JG93" i="46"/>
  <c r="JE93" i="46"/>
  <c r="JG135" i="46"/>
  <c r="JE135" i="46"/>
  <c r="JA175" i="46"/>
  <c r="JG117" i="46"/>
  <c r="JE117" i="46"/>
  <c r="JG150" i="46"/>
  <c r="JE150" i="46"/>
  <c r="JG92" i="46"/>
  <c r="JE92" i="46"/>
  <c r="IY207" i="46"/>
  <c r="JG158" i="46"/>
  <c r="JE158" i="46"/>
  <c r="JG49" i="46"/>
  <c r="JE49" i="46"/>
  <c r="JG17" i="46"/>
  <c r="JE17" i="46"/>
  <c r="JG139" i="46"/>
  <c r="JE139" i="46"/>
  <c r="JS181" i="46"/>
  <c r="JQ181" i="46"/>
  <c r="JG44" i="46"/>
  <c r="JE44" i="46"/>
  <c r="JG101" i="46"/>
  <c r="JE101" i="46"/>
  <c r="JG14" i="46"/>
  <c r="JE14" i="46"/>
  <c r="JG126" i="46"/>
  <c r="JE126" i="46"/>
  <c r="JE201" i="46"/>
  <c r="JG169" i="46"/>
  <c r="JE169" i="46"/>
  <c r="JG98" i="46"/>
  <c r="JE98" i="46"/>
  <c r="JG131" i="46"/>
  <c r="JE131" i="46"/>
  <c r="JG151" i="46"/>
  <c r="JE151" i="46"/>
  <c r="JG90" i="46"/>
  <c r="JE90" i="46"/>
  <c r="JG110" i="46"/>
  <c r="JE110" i="46"/>
  <c r="JG160" i="46"/>
  <c r="JE160" i="46"/>
  <c r="JG95" i="46"/>
  <c r="JE95" i="46"/>
  <c r="JG164" i="46"/>
  <c r="JE164" i="46"/>
  <c r="JG159" i="46"/>
  <c r="JE159" i="46"/>
  <c r="JG198" i="46"/>
  <c r="JE198" i="46"/>
  <c r="JK132" i="46"/>
  <c r="JI132" i="46"/>
  <c r="JG84" i="46"/>
  <c r="JE84" i="46"/>
  <c r="JG107" i="46"/>
  <c r="JE107" i="46"/>
  <c r="JG91" i="46"/>
  <c r="JE91" i="46"/>
  <c r="JG42" i="46"/>
  <c r="JE42" i="46"/>
  <c r="JG124" i="46"/>
  <c r="JE124" i="46"/>
  <c r="JG140" i="46"/>
  <c r="JE140" i="46"/>
  <c r="JG40" i="46"/>
  <c r="JE40" i="46"/>
  <c r="JG163" i="46"/>
  <c r="JE163" i="46"/>
  <c r="JG45" i="46"/>
  <c r="JE45" i="46"/>
  <c r="JG39" i="46"/>
  <c r="JE39" i="46"/>
  <c r="JG75" i="46"/>
  <c r="JE75" i="46"/>
  <c r="JG204" i="46"/>
  <c r="JE204" i="46"/>
  <c r="JG86" i="46"/>
  <c r="JE86" i="46"/>
  <c r="JG118" i="46"/>
  <c r="JE118" i="46"/>
  <c r="JG24" i="46"/>
  <c r="JE24" i="46"/>
  <c r="JG43" i="46"/>
  <c r="JE43" i="46"/>
  <c r="JA205" i="46"/>
  <c r="JG52" i="46"/>
  <c r="JE52" i="46"/>
  <c r="JG13" i="46"/>
  <c r="JE13" i="46"/>
  <c r="JC78" i="46"/>
  <c r="JG72" i="46"/>
  <c r="JE72" i="46"/>
  <c r="JG65" i="46"/>
  <c r="JE65" i="46"/>
  <c r="JG137" i="46"/>
  <c r="JE137" i="46"/>
  <c r="JG38" i="46"/>
  <c r="JE38" i="46"/>
  <c r="JG73" i="46"/>
  <c r="JE73" i="46"/>
  <c r="JG96" i="46"/>
  <c r="JE96" i="46"/>
  <c r="JG11" i="46"/>
  <c r="JE11" i="46"/>
  <c r="JG112" i="46"/>
  <c r="JE112" i="46"/>
  <c r="JG15" i="46"/>
  <c r="JE15" i="46"/>
  <c r="JG41" i="46"/>
  <c r="JE41" i="46"/>
  <c r="JG145" i="46"/>
  <c r="JE145" i="46"/>
  <c r="JC175" i="46"/>
  <c r="JG82" i="46"/>
  <c r="JE82" i="46"/>
  <c r="JG122" i="46"/>
  <c r="JE122" i="46"/>
  <c r="JG129" i="46"/>
  <c r="JE129" i="46"/>
  <c r="JG189" i="46"/>
  <c r="JE189" i="46"/>
  <c r="JA68" i="46"/>
  <c r="JK89" i="46"/>
  <c r="JI89" i="46"/>
  <c r="JG88" i="46"/>
  <c r="JE88" i="46"/>
  <c r="JG200" i="46"/>
  <c r="JE200" i="46"/>
  <c r="JG104" i="46"/>
  <c r="JE104" i="46"/>
  <c r="JG100" i="46"/>
  <c r="JE100" i="46"/>
  <c r="JG127" i="46"/>
  <c r="JE127" i="46"/>
  <c r="JG25" i="46"/>
  <c r="JE25" i="46"/>
  <c r="JG64" i="46"/>
  <c r="JE64" i="46"/>
  <c r="JG103" i="46"/>
  <c r="JE103" i="46"/>
  <c r="JG173" i="46"/>
  <c r="JE173" i="46"/>
  <c r="JG51" i="46"/>
  <c r="JE51" i="46"/>
  <c r="JG27" i="46"/>
  <c r="JE27" i="46"/>
  <c r="JG162" i="46"/>
  <c r="JE162" i="46"/>
  <c r="JG147" i="46"/>
  <c r="JE147" i="46"/>
  <c r="JG102" i="46"/>
  <c r="JE102" i="46"/>
  <c r="JG166" i="46"/>
  <c r="JE166" i="46"/>
  <c r="JG134" i="46"/>
  <c r="JE134" i="46"/>
  <c r="JG167" i="46"/>
  <c r="JE167" i="46"/>
  <c r="IW207" i="46"/>
  <c r="IW209" i="46"/>
  <c r="JG19" i="46"/>
  <c r="JE19" i="46"/>
  <c r="JG203" i="46"/>
  <c r="JE203" i="46"/>
  <c r="JG174" i="46"/>
  <c r="JE174" i="46"/>
  <c r="JG32" i="46"/>
  <c r="JE32" i="46"/>
  <c r="JG138" i="46"/>
  <c r="JE138" i="46"/>
  <c r="JG46" i="46"/>
  <c r="JE46" i="46"/>
  <c r="JG26" i="46"/>
  <c r="JE26" i="46"/>
  <c r="JG50" i="46"/>
  <c r="JE50" i="46"/>
  <c r="JG76" i="46"/>
  <c r="JE76" i="46"/>
  <c r="JG157" i="46"/>
  <c r="JE157" i="46"/>
  <c r="JG115" i="46"/>
  <c r="JE115" i="46"/>
  <c r="JG161" i="46"/>
  <c r="JE161" i="46"/>
  <c r="JG57" i="46"/>
  <c r="JE57" i="46"/>
  <c r="JK85" i="46"/>
  <c r="JI85" i="46"/>
  <c r="JG113" i="46"/>
  <c r="JE113" i="46"/>
  <c r="JG116" i="46"/>
  <c r="JE116" i="46"/>
  <c r="JG74" i="46"/>
  <c r="JE74" i="46"/>
  <c r="JG31" i="46"/>
  <c r="JE31" i="46"/>
  <c r="JG97" i="46"/>
  <c r="JE97" i="46"/>
  <c r="JC205" i="46"/>
  <c r="JG196" i="46"/>
  <c r="JE196" i="46"/>
  <c r="JG62" i="46"/>
  <c r="JE62" i="46"/>
  <c r="JA192" i="46"/>
  <c r="JG22" i="46"/>
  <c r="JE22" i="46"/>
  <c r="JG133" i="46"/>
  <c r="JE133" i="46"/>
  <c r="JG123" i="46"/>
  <c r="JE123" i="46"/>
  <c r="JG148" i="46"/>
  <c r="JE148" i="46"/>
  <c r="JG28" i="46"/>
  <c r="JE28" i="46"/>
  <c r="JG55" i="46"/>
  <c r="JE55" i="46"/>
  <c r="JG128" i="46"/>
  <c r="JE128" i="46"/>
  <c r="JG197" i="46"/>
  <c r="JE197" i="46"/>
  <c r="JG23" i="46"/>
  <c r="JE23" i="46"/>
  <c r="JG63" i="46"/>
  <c r="JE63" i="46"/>
  <c r="JG119" i="46"/>
  <c r="JE119" i="46"/>
  <c r="JG61" i="46"/>
  <c r="JE61" i="46"/>
  <c r="JG171" i="46"/>
  <c r="JE171" i="46"/>
  <c r="JG121" i="46"/>
  <c r="JE121" i="46"/>
  <c r="JG168" i="46"/>
  <c r="JE168" i="46"/>
  <c r="JC68" i="46"/>
  <c r="JC207" i="46"/>
  <c r="JG10" i="46"/>
  <c r="JE10" i="46"/>
  <c r="JG20" i="46"/>
  <c r="JE20" i="46"/>
  <c r="JG108" i="46"/>
  <c r="JE108" i="46"/>
  <c r="JG156" i="46"/>
  <c r="JE156" i="46"/>
  <c r="JG125" i="46"/>
  <c r="JE125" i="46"/>
  <c r="JG146" i="46"/>
  <c r="JE146" i="46"/>
  <c r="JG170" i="46"/>
  <c r="JE170" i="46"/>
  <c r="JG16" i="46"/>
  <c r="JE16" i="46"/>
  <c r="JG111" i="46"/>
  <c r="JE111" i="46"/>
  <c r="JG149" i="46"/>
  <c r="JE149" i="46"/>
  <c r="JE187" i="46"/>
  <c r="JG142" i="46"/>
  <c r="JE142" i="46"/>
  <c r="JG152" i="46"/>
  <c r="JE152" i="46"/>
  <c r="JG60" i="46"/>
  <c r="JE60" i="46"/>
  <c r="JG114" i="46"/>
  <c r="JE114" i="46"/>
  <c r="JG191" i="46"/>
  <c r="JE191" i="46"/>
  <c r="JG153" i="46"/>
  <c r="JE153" i="46"/>
  <c r="JG94" i="46"/>
  <c r="JE94" i="46"/>
  <c r="JG143" i="46"/>
  <c r="JE143" i="46"/>
  <c r="JK109" i="46"/>
  <c r="JI109" i="46"/>
  <c r="JK83" i="46"/>
  <c r="JI83" i="46"/>
  <c r="JG144" i="46"/>
  <c r="JE144" i="46"/>
  <c r="JG53" i="46"/>
  <c r="JE53" i="46"/>
  <c r="JG199" i="46"/>
  <c r="JE199" i="46"/>
  <c r="JG18" i="46"/>
  <c r="JE18" i="46"/>
  <c r="JG33" i="46"/>
  <c r="JE33" i="46"/>
  <c r="JG202" i="46"/>
  <c r="JE202" i="46"/>
  <c r="JG155" i="46"/>
  <c r="JE155" i="46"/>
  <c r="JG130" i="46"/>
  <c r="JE130" i="46"/>
  <c r="JG47" i="46"/>
  <c r="JE47" i="46"/>
  <c r="JG154" i="46"/>
  <c r="JE154" i="46"/>
  <c r="JG141" i="46"/>
  <c r="JE141" i="46"/>
  <c r="JG21" i="46"/>
  <c r="JE21" i="46"/>
  <c r="GE62" i="22"/>
  <c r="GC62" i="22"/>
  <c r="GE169" i="22"/>
  <c r="GC169" i="22"/>
  <c r="GE158" i="22"/>
  <c r="GC158" i="22"/>
  <c r="GE148" i="22"/>
  <c r="GC148" i="22"/>
  <c r="GE137" i="22"/>
  <c r="GC137" i="22"/>
  <c r="GE125" i="22"/>
  <c r="GC125" i="22"/>
  <c r="GE115" i="22"/>
  <c r="GC115" i="22"/>
  <c r="GE100" i="22"/>
  <c r="GC100" i="22"/>
  <c r="GE87" i="22"/>
  <c r="GC87" i="22"/>
  <c r="GE167" i="22"/>
  <c r="GC167" i="22"/>
  <c r="GE157" i="22"/>
  <c r="GC157" i="22"/>
  <c r="GE147" i="22"/>
  <c r="GC147" i="22"/>
  <c r="GE135" i="22"/>
  <c r="GC135" i="22"/>
  <c r="GE124" i="22"/>
  <c r="GC124" i="22"/>
  <c r="GE114" i="22"/>
  <c r="GC114" i="22"/>
  <c r="GE98" i="22"/>
  <c r="GC98" i="22"/>
  <c r="GE85" i="22"/>
  <c r="GC85" i="22"/>
  <c r="GE165" i="22"/>
  <c r="GC165" i="22"/>
  <c r="GE155" i="22"/>
  <c r="GC155" i="22"/>
  <c r="GE143" i="22"/>
  <c r="GC143" i="22"/>
  <c r="GE132" i="22"/>
  <c r="GC132" i="22"/>
  <c r="GE122" i="22"/>
  <c r="GC122" i="22"/>
  <c r="GE109" i="22"/>
  <c r="GC109" i="22"/>
  <c r="GE96" i="22"/>
  <c r="GC96" i="22"/>
  <c r="GE164" i="22"/>
  <c r="GC164" i="22"/>
  <c r="GE153" i="22"/>
  <c r="GC153" i="22"/>
  <c r="GE142" i="22"/>
  <c r="GC142" i="22"/>
  <c r="GE131" i="22"/>
  <c r="GC131" i="22"/>
  <c r="GE120" i="22"/>
  <c r="GC120" i="22"/>
  <c r="GE105" i="22"/>
  <c r="GC105" i="22"/>
  <c r="GE95" i="22"/>
  <c r="GC95" i="22"/>
  <c r="GE170" i="22"/>
  <c r="GC170" i="22"/>
  <c r="GE162" i="22"/>
  <c r="GC162" i="22"/>
  <c r="GE154" i="22"/>
  <c r="GC154" i="22"/>
  <c r="GE146" i="22"/>
  <c r="GC146" i="22"/>
  <c r="GE138" i="22"/>
  <c r="GC138" i="22"/>
  <c r="GE129" i="22"/>
  <c r="GC129" i="22"/>
  <c r="GE121" i="22"/>
  <c r="GC121" i="22"/>
  <c r="GE113" i="22"/>
  <c r="GC113" i="22"/>
  <c r="GE101" i="22"/>
  <c r="GC101" i="22"/>
  <c r="GE93" i="22"/>
  <c r="GC93" i="22"/>
  <c r="GE75" i="22"/>
  <c r="GC75" i="22"/>
  <c r="GE168" i="22"/>
  <c r="GC168" i="22"/>
  <c r="GE160" i="22"/>
  <c r="GC160" i="22"/>
  <c r="GE152" i="22"/>
  <c r="GC152" i="22"/>
  <c r="GE144" i="22"/>
  <c r="GC144" i="22"/>
  <c r="GE136" i="22"/>
  <c r="GC136" i="22"/>
  <c r="GE127" i="22"/>
  <c r="GC127" i="22"/>
  <c r="GE119" i="22"/>
  <c r="GC119" i="22"/>
  <c r="GE111" i="22"/>
  <c r="GC111" i="22"/>
  <c r="GE99" i="22"/>
  <c r="GC99" i="22"/>
  <c r="GE91" i="22"/>
  <c r="GC91" i="22"/>
  <c r="GE10" i="22"/>
  <c r="GA68" i="22"/>
  <c r="GE82" i="22"/>
  <c r="GA175" i="22"/>
  <c r="GE60" i="22"/>
  <c r="GC60" i="22"/>
  <c r="GE72" i="22"/>
  <c r="GA78" i="22"/>
  <c r="GC72" i="22"/>
  <c r="GE65" i="22"/>
  <c r="GC65" i="22"/>
  <c r="GE52" i="22"/>
  <c r="GC52" i="22"/>
  <c r="GE51" i="22"/>
  <c r="GC51" i="22"/>
  <c r="GE50" i="22"/>
  <c r="GC50" i="22"/>
  <c r="GE49" i="22"/>
  <c r="GC49" i="22"/>
  <c r="GE48" i="22"/>
  <c r="GC48" i="22"/>
  <c r="GE47" i="22"/>
  <c r="GC47" i="22"/>
  <c r="GE46" i="22"/>
  <c r="GC46" i="22"/>
  <c r="GE45" i="22"/>
  <c r="GC45" i="22"/>
  <c r="GE44" i="22"/>
  <c r="GC44" i="22"/>
  <c r="GE43" i="22"/>
  <c r="GC43" i="22"/>
  <c r="GE42" i="22"/>
  <c r="GC42" i="22"/>
  <c r="GE41" i="22"/>
  <c r="GC41" i="22"/>
  <c r="GE40" i="22"/>
  <c r="GC40" i="22"/>
  <c r="GE39" i="22"/>
  <c r="GC39" i="22"/>
  <c r="GE38" i="22"/>
  <c r="GC38" i="22"/>
  <c r="GE37" i="22"/>
  <c r="GC37" i="22"/>
  <c r="GE36" i="22"/>
  <c r="GC36" i="22"/>
  <c r="GE33" i="22"/>
  <c r="GC33" i="22"/>
  <c r="GE32" i="22"/>
  <c r="GC32" i="22"/>
  <c r="GE31" i="22"/>
  <c r="GC31" i="22"/>
  <c r="GE28" i="22"/>
  <c r="GC28" i="22"/>
  <c r="GE27" i="22"/>
  <c r="GC27" i="22"/>
  <c r="GE26" i="22"/>
  <c r="GC26" i="22"/>
  <c r="GE25" i="22"/>
  <c r="GC25" i="22"/>
  <c r="GE24" i="22"/>
  <c r="GC24" i="22"/>
  <c r="GE23" i="22"/>
  <c r="GC23" i="22"/>
  <c r="GE22" i="22"/>
  <c r="GC22" i="22"/>
  <c r="GE21" i="22"/>
  <c r="GC21" i="22"/>
  <c r="GE20" i="22"/>
  <c r="GC20" i="22"/>
  <c r="GE19" i="22"/>
  <c r="GC19" i="22"/>
  <c r="GE18" i="22"/>
  <c r="GC18" i="22"/>
  <c r="GE17" i="22"/>
  <c r="GC17" i="22"/>
  <c r="GE16" i="22"/>
  <c r="GC16" i="22"/>
  <c r="GE15" i="22"/>
  <c r="GC15" i="22"/>
  <c r="GE14" i="22"/>
  <c r="GC14" i="22"/>
  <c r="GE174" i="22"/>
  <c r="GC174" i="22"/>
  <c r="GE173" i="22"/>
  <c r="GC173" i="22"/>
  <c r="GE133" i="22"/>
  <c r="GC133" i="22"/>
  <c r="GE110" i="22"/>
  <c r="GC110" i="22"/>
  <c r="GE108" i="22"/>
  <c r="GC108" i="22"/>
  <c r="GE107" i="22"/>
  <c r="GC107" i="22"/>
  <c r="GE106" i="22"/>
  <c r="GC106" i="22"/>
  <c r="GE90" i="22"/>
  <c r="GC90" i="22"/>
  <c r="GE88" i="22"/>
  <c r="GC88" i="22"/>
  <c r="GE86" i="22"/>
  <c r="GC86" i="22"/>
  <c r="GE73" i="22"/>
  <c r="GC73" i="22"/>
  <c r="GE74" i="22"/>
  <c r="GC74" i="22"/>
  <c r="GE64" i="22"/>
  <c r="GC64" i="22"/>
  <c r="GE63" i="22"/>
  <c r="GC63" i="22"/>
  <c r="GE61" i="22"/>
  <c r="GC61" i="22"/>
  <c r="GE53" i="22"/>
  <c r="GC53" i="22"/>
  <c r="GE54" i="22"/>
  <c r="GC54" i="22"/>
  <c r="GE55" i="22"/>
  <c r="GC55" i="22"/>
  <c r="GE56" i="22"/>
  <c r="GC56" i="22"/>
  <c r="GE57" i="22"/>
  <c r="GC57" i="22"/>
  <c r="GE83" i="22"/>
  <c r="GC83" i="22"/>
  <c r="GE89" i="22"/>
  <c r="GC89" i="22"/>
  <c r="GE92" i="22"/>
  <c r="GC92" i="22"/>
  <c r="GE94" i="22"/>
  <c r="GC94" i="22"/>
  <c r="GE97" i="22"/>
  <c r="GC97" i="22"/>
  <c r="GE102" i="22"/>
  <c r="GC102" i="22"/>
  <c r="GE103" i="22"/>
  <c r="GC103" i="22"/>
  <c r="GE104" i="22"/>
  <c r="GC104" i="22"/>
  <c r="GE112" i="22"/>
  <c r="GC112" i="22"/>
  <c r="GE116" i="22"/>
  <c r="GC116" i="22"/>
  <c r="GE117" i="22"/>
  <c r="GC117" i="22"/>
  <c r="GE118" i="22"/>
  <c r="GC118" i="22"/>
  <c r="GE123" i="22"/>
  <c r="GC123" i="22"/>
  <c r="GE126" i="22"/>
  <c r="GC126" i="22"/>
  <c r="GE128" i="22"/>
  <c r="GC128" i="22"/>
  <c r="GE130" i="22"/>
  <c r="GC130" i="22"/>
  <c r="GE134" i="22"/>
  <c r="GC134" i="22"/>
  <c r="GE139" i="22"/>
  <c r="GC139" i="22"/>
  <c r="GE140" i="22"/>
  <c r="GC140" i="22"/>
  <c r="GE141" i="22"/>
  <c r="GC141" i="22"/>
  <c r="GE145" i="22"/>
  <c r="GC145" i="22"/>
  <c r="GE149" i="22"/>
  <c r="GC149" i="22"/>
  <c r="GE150" i="22"/>
  <c r="GC150" i="22"/>
  <c r="GE151" i="22"/>
  <c r="GC151" i="22"/>
  <c r="GE156" i="22"/>
  <c r="GC156" i="22"/>
  <c r="GE159" i="22"/>
  <c r="GC159" i="22"/>
  <c r="GE161" i="22"/>
  <c r="GC161" i="22"/>
  <c r="GE163" i="22"/>
  <c r="GC163" i="22"/>
  <c r="GE166" i="22"/>
  <c r="GC166" i="22"/>
  <c r="GE171" i="22"/>
  <c r="GC171" i="22"/>
  <c r="GE172" i="22"/>
  <c r="GC172" i="22"/>
  <c r="GE76" i="22"/>
  <c r="GC76" i="22"/>
  <c r="GC199" i="22"/>
  <c r="GE199" i="22"/>
  <c r="GC200" i="22"/>
  <c r="GE200" i="22"/>
  <c r="GC201" i="22"/>
  <c r="GE201" i="22"/>
  <c r="GC202" i="22"/>
  <c r="GE202" i="22"/>
  <c r="GC203" i="22"/>
  <c r="GE203" i="22"/>
  <c r="GC204" i="22"/>
  <c r="GE204" i="22"/>
  <c r="GE197" i="22"/>
  <c r="GC197" i="22"/>
  <c r="GE198" i="22"/>
  <c r="GC198" i="22"/>
  <c r="GC196" i="22"/>
  <c r="GC205" i="22"/>
  <c r="GA205" i="22"/>
  <c r="GE196" i="22"/>
  <c r="FY205" i="22"/>
  <c r="JK12" i="36"/>
  <c r="JH12" i="36"/>
  <c r="LH26" i="36"/>
  <c r="LH75" i="36"/>
  <c r="LG75" i="36"/>
  <c r="KU35" i="36"/>
  <c r="KV38" i="36"/>
  <c r="E21" i="48"/>
  <c r="JO14" i="36"/>
  <c r="JL14" i="36"/>
  <c r="JK13" i="36"/>
  <c r="JH13" i="36"/>
  <c r="JK11" i="36"/>
  <c r="JH11" i="36"/>
  <c r="FU207" i="22"/>
  <c r="FY182" i="22"/>
  <c r="KA60" i="36"/>
  <c r="JX60" i="36"/>
  <c r="JP61" i="36"/>
  <c r="JS61" i="36"/>
  <c r="JT62" i="36"/>
  <c r="JW62" i="36"/>
  <c r="KA52" i="36"/>
  <c r="JX52" i="36"/>
  <c r="JP53" i="36"/>
  <c r="JS53" i="36"/>
  <c r="KE44" i="36"/>
  <c r="KF44" i="36"/>
  <c r="KB44" i="36"/>
  <c r="JT45" i="36"/>
  <c r="JT47" i="36"/>
  <c r="JW45" i="36"/>
  <c r="KA43" i="36"/>
  <c r="JX43" i="36"/>
  <c r="GA182" i="22"/>
  <c r="JW71" i="36"/>
  <c r="JT71" i="36"/>
  <c r="JO69" i="36"/>
  <c r="JL69" i="36"/>
  <c r="JL76" i="36"/>
  <c r="KA68" i="36"/>
  <c r="JX68" i="36"/>
  <c r="JS73" i="36"/>
  <c r="JP73" i="36"/>
  <c r="KE74" i="36"/>
  <c r="KF74" i="36"/>
  <c r="KB74" i="36"/>
  <c r="KN75" i="36"/>
  <c r="KM75" i="36"/>
  <c r="KR75" i="36"/>
  <c r="KQ75" i="36"/>
  <c r="KV75" i="36"/>
  <c r="KU75" i="36"/>
  <c r="KZ75" i="36"/>
  <c r="KY75" i="36"/>
  <c r="LD75" i="36"/>
  <c r="LC75" i="36"/>
  <c r="KA33" i="36"/>
  <c r="JX33" i="36"/>
  <c r="JT25" i="36"/>
  <c r="JW25" i="36"/>
  <c r="KA22" i="36"/>
  <c r="JX22" i="36"/>
  <c r="JT24" i="36"/>
  <c r="JW24" i="36"/>
  <c r="KE23" i="36"/>
  <c r="KF23" i="36"/>
  <c r="KB23" i="36"/>
  <c r="FN89" i="36"/>
  <c r="GJ181" i="22"/>
  <c r="GG181" i="22"/>
  <c r="GQ181" i="22"/>
  <c r="GN174" i="22"/>
  <c r="GC175" i="22"/>
  <c r="FX17" i="36"/>
  <c r="GA192" i="22"/>
  <c r="FY192" i="22"/>
  <c r="FW207" i="22"/>
  <c r="IC188" i="22"/>
  <c r="JT198" i="22"/>
  <c r="JT197" i="22"/>
  <c r="GG190" i="22"/>
  <c r="GG191" i="22"/>
  <c r="GJ84" i="22"/>
  <c r="GG84" i="22"/>
  <c r="GJ82" i="22"/>
  <c r="GG82" i="22"/>
  <c r="FD93" i="36"/>
  <c r="GC68" i="22"/>
  <c r="LC11" i="22"/>
  <c r="LC12" i="22"/>
  <c r="LC13" i="22"/>
  <c r="GN11" i="22"/>
  <c r="GK11" i="22"/>
  <c r="GN12" i="22"/>
  <c r="GK12" i="22"/>
  <c r="GN13" i="22"/>
  <c r="GK13" i="22"/>
  <c r="GR74" i="22"/>
  <c r="GR76" i="22"/>
  <c r="GR75" i="22"/>
  <c r="GR73" i="22"/>
  <c r="GR72" i="22"/>
  <c r="GJ10" i="22"/>
  <c r="GG10" i="22"/>
  <c r="FH91" i="36"/>
  <c r="FH89" i="36"/>
  <c r="FP81" i="36"/>
  <c r="FL87" i="36"/>
  <c r="FZ17" i="36"/>
  <c r="FR38" i="36"/>
  <c r="KV24" i="36"/>
  <c r="FR28" i="36"/>
  <c r="FT38" i="36"/>
  <c r="FX27" i="36"/>
  <c r="FT28" i="36"/>
  <c r="JD63" i="36"/>
  <c r="JD55" i="36"/>
  <c r="GH86" i="36"/>
  <c r="GD87" i="36"/>
  <c r="GH85" i="36"/>
  <c r="GD47" i="36"/>
  <c r="GD76" i="36"/>
  <c r="GD63" i="36"/>
  <c r="GD55" i="36"/>
  <c r="GI37" i="36"/>
  <c r="GH83" i="36"/>
  <c r="GL84" i="36"/>
  <c r="GI46" i="36"/>
  <c r="GP46" i="36"/>
  <c r="GP37" i="36"/>
  <c r="GP27" i="36"/>
  <c r="GH54" i="36"/>
  <c r="FQ211" i="22"/>
  <c r="FU209" i="22"/>
  <c r="GT50" i="35"/>
  <c r="GR50" i="35"/>
  <c r="GT49" i="35"/>
  <c r="GR49" i="35"/>
  <c r="GT48" i="35"/>
  <c r="GR48" i="35"/>
  <c r="GP51" i="35"/>
  <c r="GT47" i="35"/>
  <c r="GR47" i="35"/>
  <c r="GR51" i="35"/>
  <c r="GT32" i="35"/>
  <c r="GR32" i="35"/>
  <c r="GT31" i="35"/>
  <c r="GR31" i="35"/>
  <c r="GT30" i="35"/>
  <c r="GR30" i="35"/>
  <c r="GP33" i="35"/>
  <c r="GT29" i="35"/>
  <c r="GR29" i="35"/>
  <c r="GR33" i="35"/>
  <c r="GT23" i="35"/>
  <c r="GR23" i="35"/>
  <c r="GT22" i="35"/>
  <c r="GR22" i="35"/>
  <c r="GT21" i="35"/>
  <c r="GR21" i="35"/>
  <c r="GP24" i="35"/>
  <c r="GT20" i="35"/>
  <c r="GR20" i="35"/>
  <c r="GR24" i="35"/>
  <c r="GX14" i="35"/>
  <c r="GV14" i="35"/>
  <c r="GX13" i="35"/>
  <c r="GV13" i="35"/>
  <c r="GX12" i="35"/>
  <c r="GV12" i="35"/>
  <c r="GX11" i="35"/>
  <c r="GV11" i="35"/>
  <c r="GT15" i="35"/>
  <c r="GX10" i="35"/>
  <c r="GV10" i="35"/>
  <c r="GV15" i="35"/>
  <c r="GT41" i="35"/>
  <c r="GR41" i="35"/>
  <c r="GT40" i="35"/>
  <c r="GR40" i="35"/>
  <c r="GT39" i="35"/>
  <c r="GR39" i="35"/>
  <c r="GF58" i="35"/>
  <c r="GN42" i="35"/>
  <c r="GP42" i="35"/>
  <c r="GP54" i="35"/>
  <c r="GT38" i="35"/>
  <c r="GR38" i="35"/>
  <c r="GR42" i="35"/>
  <c r="GJ58" i="35"/>
  <c r="HD46" i="35"/>
  <c r="HJ46" i="35"/>
  <c r="HH46" i="35"/>
  <c r="HD37" i="35"/>
  <c r="HJ37" i="35"/>
  <c r="HH37" i="35"/>
  <c r="HD28" i="35"/>
  <c r="HJ28" i="35"/>
  <c r="HH28" i="35"/>
  <c r="HD19" i="35"/>
  <c r="HJ19" i="35"/>
  <c r="HH19" i="35"/>
  <c r="GE179" i="22"/>
  <c r="GC179" i="22"/>
  <c r="GC180" i="22"/>
  <c r="GE180" i="22"/>
  <c r="GC189" i="22"/>
  <c r="GK188" i="22"/>
  <c r="GW186" i="22"/>
  <c r="GO187" i="22"/>
  <c r="G12" i="9"/>
  <c r="JO179" i="46"/>
  <c r="JM179" i="46"/>
  <c r="JK182" i="46"/>
  <c r="JM182" i="46"/>
  <c r="JT1" i="46"/>
  <c r="JO180" i="46"/>
  <c r="JQ180" i="46"/>
  <c r="JO187" i="46"/>
  <c r="JO201" i="46"/>
  <c r="JK141" i="46"/>
  <c r="JI141" i="46"/>
  <c r="JK130" i="46"/>
  <c r="JI130" i="46"/>
  <c r="JK33" i="46"/>
  <c r="JI33" i="46"/>
  <c r="JK53" i="46"/>
  <c r="JI53" i="46"/>
  <c r="JO109" i="46"/>
  <c r="JM109" i="46"/>
  <c r="JK153" i="46"/>
  <c r="JI153" i="46"/>
  <c r="JK60" i="46"/>
  <c r="JI60" i="46"/>
  <c r="JI187" i="46"/>
  <c r="JK16" i="46"/>
  <c r="JI16" i="46"/>
  <c r="JK125" i="46"/>
  <c r="JI125" i="46"/>
  <c r="JK20" i="46"/>
  <c r="JI20" i="46"/>
  <c r="JK171" i="46"/>
  <c r="JI171" i="46"/>
  <c r="JK63" i="46"/>
  <c r="JI63" i="46"/>
  <c r="JK128" i="46"/>
  <c r="JI128" i="46"/>
  <c r="JK148" i="46"/>
  <c r="JI148" i="46"/>
  <c r="JK22" i="46"/>
  <c r="JI22" i="46"/>
  <c r="JK62" i="46"/>
  <c r="JI62" i="46"/>
  <c r="JK74" i="46"/>
  <c r="JI74" i="46"/>
  <c r="JO85" i="46"/>
  <c r="JM85" i="46"/>
  <c r="JK115" i="46"/>
  <c r="JI115" i="46"/>
  <c r="JK50" i="46"/>
  <c r="JI50" i="46"/>
  <c r="JK32" i="46"/>
  <c r="JI32" i="46"/>
  <c r="JK19" i="46"/>
  <c r="JI19" i="46"/>
  <c r="JK134" i="46"/>
  <c r="JI134" i="46"/>
  <c r="JK147" i="46"/>
  <c r="JI147" i="46"/>
  <c r="JK51" i="46"/>
  <c r="JI51" i="46"/>
  <c r="JK64" i="46"/>
  <c r="JI64" i="46"/>
  <c r="JK100" i="46"/>
  <c r="JI100" i="46"/>
  <c r="JK88" i="46"/>
  <c r="JI88" i="46"/>
  <c r="JA207" i="46"/>
  <c r="JA209" i="46"/>
  <c r="JK122" i="46"/>
  <c r="JI122" i="46"/>
  <c r="JK15" i="46"/>
  <c r="JI15" i="46"/>
  <c r="JK96" i="46"/>
  <c r="JI96" i="46"/>
  <c r="JK137" i="46"/>
  <c r="JI137" i="46"/>
  <c r="JE78" i="46"/>
  <c r="JK52" i="46"/>
  <c r="JI52" i="46"/>
  <c r="JK43" i="46"/>
  <c r="JI43" i="46"/>
  <c r="JK86" i="46"/>
  <c r="JI86" i="46"/>
  <c r="JK39" i="46"/>
  <c r="JI39" i="46"/>
  <c r="JK40" i="46"/>
  <c r="JI40" i="46"/>
  <c r="JK42" i="46"/>
  <c r="JI42" i="46"/>
  <c r="JK84" i="46"/>
  <c r="JI84" i="46"/>
  <c r="JK159" i="46"/>
  <c r="JI159" i="46"/>
  <c r="JK160" i="46"/>
  <c r="JI160" i="46"/>
  <c r="JK151" i="46"/>
  <c r="JI151" i="46"/>
  <c r="JK169" i="46"/>
  <c r="JI169" i="46"/>
  <c r="JK14" i="46"/>
  <c r="JI14" i="46"/>
  <c r="JW181" i="46"/>
  <c r="JU181" i="46"/>
  <c r="JK49" i="46"/>
  <c r="JI49" i="46"/>
  <c r="JK117" i="46"/>
  <c r="JI117" i="46"/>
  <c r="JK135" i="46"/>
  <c r="JI135" i="46"/>
  <c r="JK106" i="46"/>
  <c r="JI106" i="46"/>
  <c r="JK99" i="46"/>
  <c r="JI99" i="46"/>
  <c r="JK12" i="46"/>
  <c r="JI12" i="46"/>
  <c r="JK120" i="46"/>
  <c r="JI120" i="46"/>
  <c r="JK36" i="46"/>
  <c r="JI36" i="46"/>
  <c r="JK21" i="46"/>
  <c r="JI21" i="46"/>
  <c r="JK47" i="46"/>
  <c r="JI47" i="46"/>
  <c r="JK202" i="46"/>
  <c r="JI202" i="46"/>
  <c r="JK199" i="46"/>
  <c r="JI199" i="46"/>
  <c r="JO83" i="46"/>
  <c r="JM83" i="46"/>
  <c r="JK94" i="46"/>
  <c r="JI94" i="46"/>
  <c r="JK114" i="46"/>
  <c r="JI114" i="46"/>
  <c r="JK142" i="46"/>
  <c r="JI142" i="46"/>
  <c r="JK111" i="46"/>
  <c r="JI111" i="46"/>
  <c r="JK146" i="46"/>
  <c r="JI146" i="46"/>
  <c r="JK108" i="46"/>
  <c r="JI108" i="46"/>
  <c r="JE68" i="46"/>
  <c r="JK121" i="46"/>
  <c r="JI121" i="46"/>
  <c r="JK119" i="46"/>
  <c r="JI119" i="46"/>
  <c r="JK197" i="46"/>
  <c r="JI197" i="46"/>
  <c r="JK28" i="46"/>
  <c r="JI28" i="46"/>
  <c r="JK133" i="46"/>
  <c r="JI133" i="46"/>
  <c r="JE205" i="46"/>
  <c r="JK31" i="46"/>
  <c r="JI31" i="46"/>
  <c r="JK113" i="46"/>
  <c r="JI113" i="46"/>
  <c r="JK161" i="46"/>
  <c r="JI161" i="46"/>
  <c r="JK76" i="46"/>
  <c r="JI76" i="46"/>
  <c r="JK138" i="46"/>
  <c r="JI138" i="46"/>
  <c r="JK203" i="46"/>
  <c r="JI203" i="46"/>
  <c r="JK167" i="46"/>
  <c r="JI167" i="46"/>
  <c r="JK102" i="46"/>
  <c r="JI102" i="46"/>
  <c r="JK27" i="46"/>
  <c r="JI27" i="46"/>
  <c r="JK103" i="46"/>
  <c r="JI103" i="46"/>
  <c r="JK127" i="46"/>
  <c r="JI127" i="46"/>
  <c r="JK200" i="46"/>
  <c r="JI200" i="46"/>
  <c r="JK129" i="46"/>
  <c r="JI129" i="46"/>
  <c r="JE175" i="46"/>
  <c r="JK41" i="46"/>
  <c r="JI41" i="46"/>
  <c r="JK11" i="46"/>
  <c r="JI11" i="46"/>
  <c r="JK38" i="46"/>
  <c r="JI38" i="46"/>
  <c r="JG78" i="46"/>
  <c r="JK72" i="46"/>
  <c r="JI72" i="46"/>
  <c r="JK13" i="46"/>
  <c r="JI13" i="46"/>
  <c r="JK118" i="46"/>
  <c r="JI118" i="46"/>
  <c r="JK75" i="46"/>
  <c r="JI75" i="46"/>
  <c r="JK163" i="46"/>
  <c r="JI163" i="46"/>
  <c r="JK124" i="46"/>
  <c r="JI124" i="46"/>
  <c r="JK107" i="46"/>
  <c r="JI107" i="46"/>
  <c r="JK198" i="46"/>
  <c r="JI198" i="46"/>
  <c r="JK95" i="46"/>
  <c r="JI95" i="46"/>
  <c r="JK90" i="46"/>
  <c r="JI90" i="46"/>
  <c r="JK98" i="46"/>
  <c r="JI98" i="46"/>
  <c r="JK126" i="46"/>
  <c r="JI126" i="46"/>
  <c r="JK44" i="46"/>
  <c r="JI44" i="46"/>
  <c r="JK17" i="46"/>
  <c r="JI17" i="46"/>
  <c r="JK150" i="46"/>
  <c r="JI150" i="46"/>
  <c r="JK54" i="46"/>
  <c r="JI54" i="46"/>
  <c r="JK136" i="46"/>
  <c r="JI136" i="46"/>
  <c r="JK165" i="46"/>
  <c r="JI165" i="46"/>
  <c r="JO105" i="46"/>
  <c r="JM105" i="46"/>
  <c r="JE192" i="46"/>
  <c r="JK190" i="46"/>
  <c r="JI190" i="46"/>
  <c r="JK56" i="46"/>
  <c r="JI56" i="46"/>
  <c r="JK154" i="46"/>
  <c r="JI154" i="46"/>
  <c r="JK155" i="46"/>
  <c r="JI155" i="46"/>
  <c r="JK18" i="46"/>
  <c r="JI18" i="46"/>
  <c r="JK144" i="46"/>
  <c r="JI144" i="46"/>
  <c r="JK143" i="46"/>
  <c r="JI143" i="46"/>
  <c r="JK191" i="46"/>
  <c r="JI191" i="46"/>
  <c r="JK152" i="46"/>
  <c r="JI152" i="46"/>
  <c r="JK149" i="46"/>
  <c r="JI149" i="46"/>
  <c r="JK170" i="46"/>
  <c r="JI170" i="46"/>
  <c r="JK156" i="46"/>
  <c r="JI156" i="46"/>
  <c r="JG68" i="46"/>
  <c r="JK10" i="46"/>
  <c r="JI10" i="46"/>
  <c r="JK168" i="46"/>
  <c r="JI168" i="46"/>
  <c r="JK61" i="46"/>
  <c r="JI61" i="46"/>
  <c r="JK23" i="46"/>
  <c r="JI23" i="46"/>
  <c r="JK55" i="46"/>
  <c r="JI55" i="46"/>
  <c r="JK123" i="46"/>
  <c r="JI123" i="46"/>
  <c r="JG205" i="46"/>
  <c r="JK196" i="46"/>
  <c r="JI196" i="46"/>
  <c r="JK97" i="46"/>
  <c r="JI97" i="46"/>
  <c r="JK116" i="46"/>
  <c r="JI116" i="46"/>
  <c r="JK57" i="46"/>
  <c r="JI57" i="46"/>
  <c r="JK157" i="46"/>
  <c r="JI157" i="46"/>
  <c r="JK26" i="46"/>
  <c r="JI26" i="46"/>
  <c r="JK46" i="46"/>
  <c r="JI46" i="46"/>
  <c r="JK174" i="46"/>
  <c r="JI174" i="46"/>
  <c r="IW211" i="46"/>
  <c r="JK166" i="46"/>
  <c r="JI166" i="46"/>
  <c r="JK162" i="46"/>
  <c r="JI162" i="46"/>
  <c r="JK173" i="46"/>
  <c r="JI173" i="46"/>
  <c r="JK25" i="46"/>
  <c r="JI25" i="46"/>
  <c r="JK104" i="46"/>
  <c r="JI104" i="46"/>
  <c r="JO89" i="46"/>
  <c r="JM89" i="46"/>
  <c r="JK189" i="46"/>
  <c r="JI189" i="46"/>
  <c r="JG175" i="46"/>
  <c r="JK82" i="46"/>
  <c r="JI82" i="46"/>
  <c r="JK145" i="46"/>
  <c r="JI145" i="46"/>
  <c r="JK112" i="46"/>
  <c r="JI112" i="46"/>
  <c r="JK73" i="46"/>
  <c r="JI73" i="46"/>
  <c r="JK65" i="46"/>
  <c r="JI65" i="46"/>
  <c r="JK24" i="46"/>
  <c r="JI24" i="46"/>
  <c r="JK204" i="46"/>
  <c r="JI204" i="46"/>
  <c r="JK45" i="46"/>
  <c r="JI45" i="46"/>
  <c r="JK140" i="46"/>
  <c r="JI140" i="46"/>
  <c r="JK91" i="46"/>
  <c r="JI91" i="46"/>
  <c r="JO132" i="46"/>
  <c r="JM132" i="46"/>
  <c r="JK164" i="46"/>
  <c r="JI164" i="46"/>
  <c r="JK110" i="46"/>
  <c r="JI110" i="46"/>
  <c r="JK131" i="46"/>
  <c r="JI131" i="46"/>
  <c r="JI201" i="46"/>
  <c r="JK101" i="46"/>
  <c r="JI101" i="46"/>
  <c r="JK139" i="46"/>
  <c r="JI139" i="46"/>
  <c r="JK158" i="46"/>
  <c r="JI158" i="46"/>
  <c r="JK92" i="46"/>
  <c r="JI92" i="46"/>
  <c r="JK93" i="46"/>
  <c r="JI93" i="46"/>
  <c r="JK48" i="46"/>
  <c r="JI48" i="46"/>
  <c r="JK37" i="46"/>
  <c r="JI37" i="46"/>
  <c r="JG192" i="46"/>
  <c r="JK186" i="46"/>
  <c r="JI186" i="46"/>
  <c r="JK87" i="46"/>
  <c r="JI87" i="46"/>
  <c r="JK172" i="46"/>
  <c r="JI172" i="46"/>
  <c r="JK188" i="46"/>
  <c r="JI188" i="46"/>
  <c r="GG196" i="22"/>
  <c r="GI196" i="22"/>
  <c r="GE205" i="22"/>
  <c r="GI198" i="22"/>
  <c r="GG198" i="22"/>
  <c r="GI197" i="22"/>
  <c r="GG197" i="22"/>
  <c r="GG204" i="22"/>
  <c r="GI204" i="22"/>
  <c r="GG203" i="22"/>
  <c r="GI203" i="22"/>
  <c r="GG202" i="22"/>
  <c r="GI202" i="22"/>
  <c r="GG201" i="22"/>
  <c r="GI201" i="22"/>
  <c r="GG200" i="22"/>
  <c r="GI200" i="22"/>
  <c r="GG199" i="22"/>
  <c r="GI199" i="22"/>
  <c r="GI76" i="22"/>
  <c r="GG76" i="22"/>
  <c r="GI172" i="22"/>
  <c r="GG172" i="22"/>
  <c r="GI171" i="22"/>
  <c r="GG171" i="22"/>
  <c r="GI166" i="22"/>
  <c r="GG166" i="22"/>
  <c r="GI163" i="22"/>
  <c r="GG163" i="22"/>
  <c r="GI161" i="22"/>
  <c r="GG161" i="22"/>
  <c r="GI159" i="22"/>
  <c r="GG159" i="22"/>
  <c r="GI156" i="22"/>
  <c r="GG156" i="22"/>
  <c r="GI151" i="22"/>
  <c r="GG151" i="22"/>
  <c r="GI150" i="22"/>
  <c r="GG150" i="22"/>
  <c r="GI149" i="22"/>
  <c r="GG149" i="22"/>
  <c r="GI145" i="22"/>
  <c r="GG145" i="22"/>
  <c r="GI141" i="22"/>
  <c r="GG141" i="22"/>
  <c r="GI140" i="22"/>
  <c r="GG140" i="22"/>
  <c r="GI139" i="22"/>
  <c r="GG139" i="22"/>
  <c r="GI134" i="22"/>
  <c r="GG134" i="22"/>
  <c r="GI130" i="22"/>
  <c r="GG130" i="22"/>
  <c r="GI128" i="22"/>
  <c r="GG128" i="22"/>
  <c r="GI126" i="22"/>
  <c r="GG126" i="22"/>
  <c r="GI123" i="22"/>
  <c r="GG123" i="22"/>
  <c r="GI118" i="22"/>
  <c r="GG118" i="22"/>
  <c r="GI117" i="22"/>
  <c r="GG117" i="22"/>
  <c r="GI116" i="22"/>
  <c r="GG116" i="22"/>
  <c r="GI112" i="22"/>
  <c r="GG112" i="22"/>
  <c r="GI104" i="22"/>
  <c r="GG104" i="22"/>
  <c r="GI103" i="22"/>
  <c r="GG103" i="22"/>
  <c r="GI102" i="22"/>
  <c r="GG102" i="22"/>
  <c r="GI97" i="22"/>
  <c r="GG97" i="22"/>
  <c r="GI94" i="22"/>
  <c r="GG94" i="22"/>
  <c r="GI92" i="22"/>
  <c r="GG92" i="22"/>
  <c r="GI89" i="22"/>
  <c r="GG89" i="22"/>
  <c r="GI83" i="22"/>
  <c r="GG83" i="22"/>
  <c r="GI57" i="22"/>
  <c r="GG57" i="22"/>
  <c r="GI56" i="22"/>
  <c r="GG56" i="22"/>
  <c r="GI55" i="22"/>
  <c r="GG55" i="22"/>
  <c r="GI54" i="22"/>
  <c r="GG54" i="22"/>
  <c r="GI53" i="22"/>
  <c r="GG53" i="22"/>
  <c r="GI61" i="22"/>
  <c r="GG61" i="22"/>
  <c r="GI63" i="22"/>
  <c r="GG63" i="22"/>
  <c r="GI64" i="22"/>
  <c r="GG64" i="22"/>
  <c r="GI74" i="22"/>
  <c r="GG74" i="22"/>
  <c r="GI73" i="22"/>
  <c r="GG73" i="22"/>
  <c r="GI86" i="22"/>
  <c r="GG86" i="22"/>
  <c r="GI88" i="22"/>
  <c r="GG88" i="22"/>
  <c r="GI90" i="22"/>
  <c r="GG90" i="22"/>
  <c r="GI106" i="22"/>
  <c r="GG106" i="22"/>
  <c r="GI107" i="22"/>
  <c r="GG107" i="22"/>
  <c r="GI108" i="22"/>
  <c r="GG108" i="22"/>
  <c r="GI110" i="22"/>
  <c r="GG110" i="22"/>
  <c r="GI133" i="22"/>
  <c r="GG133" i="22"/>
  <c r="GI173" i="22"/>
  <c r="GG173" i="22"/>
  <c r="GI174" i="22"/>
  <c r="GG174" i="22"/>
  <c r="GI14" i="22"/>
  <c r="GG14" i="22"/>
  <c r="GI15" i="22"/>
  <c r="GG15" i="22"/>
  <c r="GI16" i="22"/>
  <c r="GG16" i="22"/>
  <c r="GI17" i="22"/>
  <c r="GG17" i="22"/>
  <c r="GI18" i="22"/>
  <c r="GG18" i="22"/>
  <c r="GI19" i="22"/>
  <c r="GG19" i="22"/>
  <c r="GI20" i="22"/>
  <c r="GG20" i="22"/>
  <c r="GI21" i="22"/>
  <c r="GG21" i="22"/>
  <c r="GI22" i="22"/>
  <c r="GG22" i="22"/>
  <c r="GI23" i="22"/>
  <c r="GG23" i="22"/>
  <c r="GI24" i="22"/>
  <c r="GG24" i="22"/>
  <c r="GI25" i="22"/>
  <c r="GG25" i="22"/>
  <c r="GI26" i="22"/>
  <c r="GG26" i="22"/>
  <c r="GI27" i="22"/>
  <c r="GG27" i="22"/>
  <c r="GI28" i="22"/>
  <c r="GG28" i="22"/>
  <c r="GI31" i="22"/>
  <c r="GG31" i="22"/>
  <c r="GI32" i="22"/>
  <c r="GG32" i="22"/>
  <c r="GI33" i="22"/>
  <c r="GG33" i="22"/>
  <c r="GI36" i="22"/>
  <c r="GG36" i="22"/>
  <c r="GI37" i="22"/>
  <c r="GG37" i="22"/>
  <c r="GI38" i="22"/>
  <c r="GG38" i="22"/>
  <c r="GI39" i="22"/>
  <c r="GG39" i="22"/>
  <c r="GI40" i="22"/>
  <c r="GG40" i="22"/>
  <c r="GI41" i="22"/>
  <c r="GG41" i="22"/>
  <c r="GI42" i="22"/>
  <c r="GG42" i="22"/>
  <c r="GI43" i="22"/>
  <c r="GG43" i="22"/>
  <c r="GI44" i="22"/>
  <c r="GG44" i="22"/>
  <c r="GI45" i="22"/>
  <c r="GG45" i="22"/>
  <c r="GI46" i="22"/>
  <c r="GG46" i="22"/>
  <c r="GI47" i="22"/>
  <c r="GG47" i="22"/>
  <c r="GI48" i="22"/>
  <c r="GG48" i="22"/>
  <c r="GI49" i="22"/>
  <c r="GG49" i="22"/>
  <c r="GI50" i="22"/>
  <c r="GG50" i="22"/>
  <c r="GI51" i="22"/>
  <c r="GG51" i="22"/>
  <c r="GI52" i="22"/>
  <c r="GG52" i="22"/>
  <c r="GI65" i="22"/>
  <c r="GG65" i="22"/>
  <c r="GI72" i="22"/>
  <c r="GE78" i="22"/>
  <c r="GG72" i="22"/>
  <c r="GI60" i="22"/>
  <c r="GG60" i="22"/>
  <c r="GI82" i="22"/>
  <c r="GE175" i="22"/>
  <c r="GI10" i="22"/>
  <c r="GE68" i="22"/>
  <c r="GI91" i="22"/>
  <c r="GG91" i="22"/>
  <c r="GI99" i="22"/>
  <c r="GG99" i="22"/>
  <c r="GI111" i="22"/>
  <c r="GG111" i="22"/>
  <c r="GI119" i="22"/>
  <c r="GG119" i="22"/>
  <c r="GI127" i="22"/>
  <c r="GG127" i="22"/>
  <c r="GI136" i="22"/>
  <c r="GG136" i="22"/>
  <c r="GI144" i="22"/>
  <c r="GG144" i="22"/>
  <c r="GI152" i="22"/>
  <c r="GG152" i="22"/>
  <c r="GI160" i="22"/>
  <c r="GG160" i="22"/>
  <c r="GI168" i="22"/>
  <c r="GG168" i="22"/>
  <c r="GI75" i="22"/>
  <c r="GG75" i="22"/>
  <c r="GI93" i="22"/>
  <c r="GG93" i="22"/>
  <c r="GI101" i="22"/>
  <c r="GG101" i="22"/>
  <c r="GI113" i="22"/>
  <c r="GG113" i="22"/>
  <c r="GI121" i="22"/>
  <c r="GG121" i="22"/>
  <c r="GI129" i="22"/>
  <c r="GG129" i="22"/>
  <c r="GI138" i="22"/>
  <c r="GG138" i="22"/>
  <c r="GI146" i="22"/>
  <c r="GG146" i="22"/>
  <c r="GI154" i="22"/>
  <c r="GG154" i="22"/>
  <c r="GI162" i="22"/>
  <c r="GG162" i="22"/>
  <c r="GI170" i="22"/>
  <c r="GG170" i="22"/>
  <c r="GI95" i="22"/>
  <c r="GG95" i="22"/>
  <c r="GI105" i="22"/>
  <c r="GG105" i="22"/>
  <c r="GI120" i="22"/>
  <c r="GG120" i="22"/>
  <c r="GI131" i="22"/>
  <c r="GG131" i="22"/>
  <c r="GI142" i="22"/>
  <c r="GG142" i="22"/>
  <c r="GI153" i="22"/>
  <c r="GG153" i="22"/>
  <c r="GI164" i="22"/>
  <c r="GG164" i="22"/>
  <c r="GI96" i="22"/>
  <c r="GG96" i="22"/>
  <c r="GI109" i="22"/>
  <c r="GG109" i="22"/>
  <c r="GI122" i="22"/>
  <c r="GG122" i="22"/>
  <c r="GI132" i="22"/>
  <c r="GG132" i="22"/>
  <c r="GI143" i="22"/>
  <c r="GG143" i="22"/>
  <c r="GI155" i="22"/>
  <c r="GG155" i="22"/>
  <c r="GI165" i="22"/>
  <c r="GG165" i="22"/>
  <c r="GI85" i="22"/>
  <c r="GG85" i="22"/>
  <c r="GI98" i="22"/>
  <c r="GG98" i="22"/>
  <c r="GI114" i="22"/>
  <c r="GG114" i="22"/>
  <c r="GI124" i="22"/>
  <c r="GG124" i="22"/>
  <c r="GI135" i="22"/>
  <c r="GG135" i="22"/>
  <c r="GI147" i="22"/>
  <c r="GG147" i="22"/>
  <c r="GI157" i="22"/>
  <c r="GG157" i="22"/>
  <c r="GI167" i="22"/>
  <c r="GG167" i="22"/>
  <c r="GI87" i="22"/>
  <c r="GG87" i="22"/>
  <c r="GI100" i="22"/>
  <c r="GG100" i="22"/>
  <c r="GI115" i="22"/>
  <c r="GG115" i="22"/>
  <c r="GI125" i="22"/>
  <c r="GG125" i="22"/>
  <c r="GI137" i="22"/>
  <c r="GG137" i="22"/>
  <c r="GI148" i="22"/>
  <c r="GG148" i="22"/>
  <c r="GI158" i="22"/>
  <c r="GG158" i="22"/>
  <c r="GI169" i="22"/>
  <c r="GG169" i="22"/>
  <c r="GI62" i="22"/>
  <c r="GG62" i="22"/>
  <c r="LH44" i="36"/>
  <c r="LG44" i="36"/>
  <c r="LH74" i="36"/>
  <c r="LG74" i="36"/>
  <c r="JO12" i="36"/>
  <c r="JL12" i="36"/>
  <c r="JS14" i="36"/>
  <c r="JP14" i="36"/>
  <c r="JO13" i="36"/>
  <c r="JL13" i="36"/>
  <c r="JO11" i="36"/>
  <c r="JL11" i="36"/>
  <c r="KA62" i="36"/>
  <c r="JX62" i="36"/>
  <c r="JW61" i="36"/>
  <c r="JT61" i="36"/>
  <c r="KE60" i="36"/>
  <c r="KF60" i="36"/>
  <c r="KB60" i="36"/>
  <c r="KE52" i="36"/>
  <c r="KF52" i="36"/>
  <c r="KB52" i="36"/>
  <c r="JW53" i="36"/>
  <c r="JT53" i="36"/>
  <c r="KE43" i="36"/>
  <c r="KF43" i="36"/>
  <c r="KB43" i="36"/>
  <c r="LH43" i="36"/>
  <c r="LG43" i="36"/>
  <c r="KA45" i="36"/>
  <c r="JX45" i="36"/>
  <c r="JX47" i="36"/>
  <c r="JW73" i="36"/>
  <c r="JT73" i="36"/>
  <c r="JS69" i="36"/>
  <c r="JP69" i="36"/>
  <c r="JP76" i="36"/>
  <c r="KE68" i="36"/>
  <c r="KF68" i="36"/>
  <c r="KB68" i="36"/>
  <c r="KN74" i="36"/>
  <c r="KM74" i="36"/>
  <c r="KR74" i="36"/>
  <c r="KQ74" i="36"/>
  <c r="KV74" i="36"/>
  <c r="KU74" i="36"/>
  <c r="KZ74" i="36"/>
  <c r="KY74" i="36"/>
  <c r="LD74" i="36"/>
  <c r="LC74" i="36"/>
  <c r="KA71" i="36"/>
  <c r="JX71" i="36"/>
  <c r="KE33" i="36"/>
  <c r="KF33" i="36"/>
  <c r="KB33" i="36"/>
  <c r="KA24" i="36"/>
  <c r="JX24" i="36"/>
  <c r="KE22" i="36"/>
  <c r="KF22" i="36"/>
  <c r="KB22" i="36"/>
  <c r="KA25" i="36"/>
  <c r="JX25" i="36"/>
  <c r="GG175" i="22"/>
  <c r="GA207" i="22"/>
  <c r="GC182" i="22"/>
  <c r="GE182" i="22"/>
  <c r="GU181" i="22"/>
  <c r="GN181" i="22"/>
  <c r="GK181" i="22"/>
  <c r="GR174" i="22"/>
  <c r="GE192" i="22"/>
  <c r="GC192" i="22"/>
  <c r="FY207" i="22"/>
  <c r="GB17" i="36"/>
  <c r="JX197" i="22"/>
  <c r="JX198" i="22"/>
  <c r="GK191" i="22"/>
  <c r="GK190" i="22"/>
  <c r="GN82" i="22"/>
  <c r="GK82" i="22"/>
  <c r="GN84" i="22"/>
  <c r="GK84" i="22"/>
  <c r="FH93" i="36"/>
  <c r="FR89" i="36"/>
  <c r="GG68" i="22"/>
  <c r="GR13" i="22"/>
  <c r="GO13" i="22"/>
  <c r="GR12" i="22"/>
  <c r="GO12" i="22"/>
  <c r="GR11" i="22"/>
  <c r="GO11" i="22"/>
  <c r="GV72" i="22"/>
  <c r="GV73" i="22"/>
  <c r="GV75" i="22"/>
  <c r="GV76" i="22"/>
  <c r="GV74" i="22"/>
  <c r="GN10" i="22"/>
  <c r="GK10" i="22"/>
  <c r="FL91" i="36"/>
  <c r="FL89" i="36"/>
  <c r="FT81" i="36"/>
  <c r="FP87" i="36"/>
  <c r="GD17" i="36"/>
  <c r="FV38" i="36"/>
  <c r="FV28" i="36"/>
  <c r="FX38" i="36"/>
  <c r="GB27" i="36"/>
  <c r="FX28" i="36"/>
  <c r="JH63" i="36"/>
  <c r="JH55" i="36"/>
  <c r="IG188" i="22"/>
  <c r="GL85" i="36"/>
  <c r="GH87" i="36"/>
  <c r="GL86" i="36"/>
  <c r="GH76" i="36"/>
  <c r="GH63" i="36"/>
  <c r="GH55" i="36"/>
  <c r="GH47" i="36"/>
  <c r="GM37" i="36"/>
  <c r="GL83" i="36"/>
  <c r="GP84" i="36"/>
  <c r="GM46" i="36"/>
  <c r="GT46" i="36"/>
  <c r="GT37" i="36"/>
  <c r="GT27" i="36"/>
  <c r="GL54" i="36"/>
  <c r="FY209" i="22"/>
  <c r="GC78" i="22"/>
  <c r="FU211" i="22"/>
  <c r="GX50" i="35"/>
  <c r="GV50" i="35"/>
  <c r="HB50" i="35"/>
  <c r="GX49" i="35"/>
  <c r="GV49" i="35"/>
  <c r="HB49" i="35"/>
  <c r="GX48" i="35"/>
  <c r="GV48" i="35"/>
  <c r="HB48" i="35"/>
  <c r="GX47" i="35"/>
  <c r="GV47" i="35"/>
  <c r="GV51" i="35"/>
  <c r="GT51" i="35"/>
  <c r="HB47" i="35"/>
  <c r="HB51" i="35"/>
  <c r="GX32" i="35"/>
  <c r="GV32" i="35"/>
  <c r="HB32" i="35"/>
  <c r="GX31" i="35"/>
  <c r="GV31" i="35"/>
  <c r="HB31" i="35"/>
  <c r="GX30" i="35"/>
  <c r="GV30" i="35"/>
  <c r="HB30" i="35"/>
  <c r="GX29" i="35"/>
  <c r="GV29" i="35"/>
  <c r="GV33" i="35"/>
  <c r="GT33" i="35"/>
  <c r="HB29" i="35"/>
  <c r="HB33" i="35"/>
  <c r="GX23" i="35"/>
  <c r="GV23" i="35"/>
  <c r="HB23" i="35"/>
  <c r="GX22" i="35"/>
  <c r="GV22" i="35"/>
  <c r="HB22" i="35"/>
  <c r="GX21" i="35"/>
  <c r="GV21" i="35"/>
  <c r="HB21" i="35"/>
  <c r="GX20" i="35"/>
  <c r="GV20" i="35"/>
  <c r="GV24" i="35"/>
  <c r="GT24" i="35"/>
  <c r="HB20" i="35"/>
  <c r="HB24" i="35"/>
  <c r="HF14" i="35"/>
  <c r="GZ14" i="35"/>
  <c r="HD14" i="35"/>
  <c r="HB14" i="35"/>
  <c r="HF13" i="35"/>
  <c r="GZ13" i="35"/>
  <c r="HD13" i="35"/>
  <c r="HB13" i="35"/>
  <c r="HF12" i="35"/>
  <c r="GZ12" i="35"/>
  <c r="HD12" i="35"/>
  <c r="HB12" i="35"/>
  <c r="HF11" i="35"/>
  <c r="GZ11" i="35"/>
  <c r="HD11" i="35"/>
  <c r="HB11" i="35"/>
  <c r="GX15" i="35"/>
  <c r="HF10" i="35"/>
  <c r="GZ10" i="35"/>
  <c r="HB10" i="35"/>
  <c r="HB15" i="35"/>
  <c r="GR54" i="35"/>
  <c r="GR56" i="35"/>
  <c r="GX38" i="35"/>
  <c r="GV38" i="35"/>
  <c r="GT42" i="35"/>
  <c r="GT54" i="35"/>
  <c r="HB38" i="35"/>
  <c r="GN54" i="35"/>
  <c r="GN56" i="35"/>
  <c r="GX39" i="35"/>
  <c r="GV39" i="35"/>
  <c r="HB39" i="35"/>
  <c r="GX40" i="35"/>
  <c r="GV40" i="35"/>
  <c r="HB40" i="35"/>
  <c r="GX41" i="35"/>
  <c r="GV41" i="35"/>
  <c r="HB41" i="35"/>
  <c r="HN19" i="35"/>
  <c r="HL19" i="35"/>
  <c r="HN28" i="35"/>
  <c r="HL28" i="35"/>
  <c r="HN37" i="35"/>
  <c r="HL37" i="35"/>
  <c r="HN46" i="35"/>
  <c r="HL46" i="35"/>
  <c r="GG78" i="22"/>
  <c r="GG189" i="22"/>
  <c r="GG180" i="22"/>
  <c r="GI180" i="22"/>
  <c r="GG179" i="22"/>
  <c r="GI179" i="22"/>
  <c r="HA186" i="22"/>
  <c r="GS187" i="22"/>
  <c r="GO188" i="22"/>
  <c r="G13" i="9"/>
  <c r="JX1" i="46"/>
  <c r="JS180" i="46"/>
  <c r="JU180" i="46"/>
  <c r="JS187" i="46"/>
  <c r="JS201" i="46"/>
  <c r="JS179" i="46"/>
  <c r="JQ179" i="46"/>
  <c r="JQ182" i="46"/>
  <c r="JO182" i="46"/>
  <c r="JO87" i="46"/>
  <c r="JM87" i="46"/>
  <c r="JO93" i="46"/>
  <c r="JM93" i="46"/>
  <c r="JO139" i="46"/>
  <c r="JM139" i="46"/>
  <c r="JO131" i="46"/>
  <c r="JM131" i="46"/>
  <c r="JS132" i="46"/>
  <c r="JQ132" i="46"/>
  <c r="JO45" i="46"/>
  <c r="JM45" i="46"/>
  <c r="JO65" i="46"/>
  <c r="JM65" i="46"/>
  <c r="JO145" i="46"/>
  <c r="JM145" i="46"/>
  <c r="JO104" i="46"/>
  <c r="JM104" i="46"/>
  <c r="JO162" i="46"/>
  <c r="JM162" i="46"/>
  <c r="JO26" i="46"/>
  <c r="JM26" i="46"/>
  <c r="JO116" i="46"/>
  <c r="JM116" i="46"/>
  <c r="JI205" i="46"/>
  <c r="JO55" i="46"/>
  <c r="JM55" i="46"/>
  <c r="JO168" i="46"/>
  <c r="JM168" i="46"/>
  <c r="JG207" i="46"/>
  <c r="JO149" i="46"/>
  <c r="JM149" i="46"/>
  <c r="JO143" i="46"/>
  <c r="JM143" i="46"/>
  <c r="JO154" i="46"/>
  <c r="JM154" i="46"/>
  <c r="JO165" i="46"/>
  <c r="JM165" i="46"/>
  <c r="JO150" i="46"/>
  <c r="JM150" i="46"/>
  <c r="JO126" i="46"/>
  <c r="JM126" i="46"/>
  <c r="JO95" i="46"/>
  <c r="JM95" i="46"/>
  <c r="JO124" i="46"/>
  <c r="JM124" i="46"/>
  <c r="JO118" i="46"/>
  <c r="JM118" i="46"/>
  <c r="JI78" i="46"/>
  <c r="JO11" i="46"/>
  <c r="JM11" i="46"/>
  <c r="JO127" i="46"/>
  <c r="JM127" i="46"/>
  <c r="JO102" i="46"/>
  <c r="JM102" i="46"/>
  <c r="JO138" i="46"/>
  <c r="JM138" i="46"/>
  <c r="JO113" i="46"/>
  <c r="JM113" i="46"/>
  <c r="JO197" i="46"/>
  <c r="JM197" i="46"/>
  <c r="JO146" i="46"/>
  <c r="JM146" i="46"/>
  <c r="JO114" i="46"/>
  <c r="JM114" i="46"/>
  <c r="JO199" i="46"/>
  <c r="JM199" i="46"/>
  <c r="JO21" i="46"/>
  <c r="JM21" i="46"/>
  <c r="JO12" i="46"/>
  <c r="JM12" i="46"/>
  <c r="JO135" i="46"/>
  <c r="JM135" i="46"/>
  <c r="KA181" i="46"/>
  <c r="JY181" i="46"/>
  <c r="JO151" i="46"/>
  <c r="JM151" i="46"/>
  <c r="JO84" i="46"/>
  <c r="JM84" i="46"/>
  <c r="JO39" i="46"/>
  <c r="JM39" i="46"/>
  <c r="JO52" i="46"/>
  <c r="JM52" i="46"/>
  <c r="JO137" i="46"/>
  <c r="JM137" i="46"/>
  <c r="JO122" i="46"/>
  <c r="JM122" i="46"/>
  <c r="JO100" i="46"/>
  <c r="JM100" i="46"/>
  <c r="JO147" i="46"/>
  <c r="JM147" i="46"/>
  <c r="JO32" i="46"/>
  <c r="JM32" i="46"/>
  <c r="JS85" i="46"/>
  <c r="JQ85" i="46"/>
  <c r="JO22" i="46"/>
  <c r="JM22" i="46"/>
  <c r="JO63" i="46"/>
  <c r="JM63" i="46"/>
  <c r="JO125" i="46"/>
  <c r="JM125" i="46"/>
  <c r="JO60" i="46"/>
  <c r="JM60" i="46"/>
  <c r="JO53" i="46"/>
  <c r="JM53" i="46"/>
  <c r="KW179" i="46"/>
  <c r="KU179" i="46"/>
  <c r="LA179" i="46"/>
  <c r="KY179" i="46"/>
  <c r="JO130" i="46"/>
  <c r="JM130" i="46"/>
  <c r="JO172" i="46"/>
  <c r="JM172" i="46"/>
  <c r="JI192" i="46"/>
  <c r="JO48" i="46"/>
  <c r="JM48" i="46"/>
  <c r="JO158" i="46"/>
  <c r="JM158" i="46"/>
  <c r="JM201" i="46"/>
  <c r="JO164" i="46"/>
  <c r="JM164" i="46"/>
  <c r="JO140" i="46"/>
  <c r="JM140" i="46"/>
  <c r="JO24" i="46"/>
  <c r="JM24" i="46"/>
  <c r="JO112" i="46"/>
  <c r="JM112" i="46"/>
  <c r="JI175" i="46"/>
  <c r="JS89" i="46"/>
  <c r="JQ89" i="46"/>
  <c r="JO173" i="46"/>
  <c r="JM173" i="46"/>
  <c r="JO46" i="46"/>
  <c r="JM46" i="46"/>
  <c r="JO57" i="46"/>
  <c r="JM57" i="46"/>
  <c r="JK205" i="46"/>
  <c r="JO196" i="46"/>
  <c r="JM196" i="46"/>
  <c r="JO123" i="46"/>
  <c r="JM123" i="46"/>
  <c r="JO61" i="46"/>
  <c r="JM61" i="46"/>
  <c r="JI68" i="46"/>
  <c r="JO170" i="46"/>
  <c r="JM170" i="46"/>
  <c r="JO191" i="46"/>
  <c r="JM191" i="46"/>
  <c r="JO18" i="46"/>
  <c r="JM18" i="46"/>
  <c r="JO155" i="46"/>
  <c r="JM155" i="46"/>
  <c r="JO190" i="46"/>
  <c r="JM190" i="46"/>
  <c r="JS105" i="46"/>
  <c r="JQ105" i="46"/>
  <c r="JO54" i="46"/>
  <c r="JM54" i="46"/>
  <c r="JO44" i="46"/>
  <c r="JM44" i="46"/>
  <c r="JO90" i="46"/>
  <c r="JM90" i="46"/>
  <c r="JO107" i="46"/>
  <c r="JM107" i="46"/>
  <c r="JO75" i="46"/>
  <c r="JM75" i="46"/>
  <c r="JK78" i="46"/>
  <c r="JO72" i="46"/>
  <c r="JM72" i="46"/>
  <c r="JO38" i="46"/>
  <c r="JM38" i="46"/>
  <c r="JO200" i="46"/>
  <c r="JM200" i="46"/>
  <c r="JO27" i="46"/>
  <c r="JM27" i="46"/>
  <c r="JO203" i="46"/>
  <c r="JM203" i="46"/>
  <c r="JO161" i="46"/>
  <c r="JM161" i="46"/>
  <c r="JO28" i="46"/>
  <c r="JM28" i="46"/>
  <c r="JO121" i="46"/>
  <c r="JM121" i="46"/>
  <c r="JO108" i="46"/>
  <c r="JM108" i="46"/>
  <c r="JO142" i="46"/>
  <c r="JM142" i="46"/>
  <c r="JS83" i="46"/>
  <c r="JQ83" i="46"/>
  <c r="JO47" i="46"/>
  <c r="JM47" i="46"/>
  <c r="JO120" i="46"/>
  <c r="JM120" i="46"/>
  <c r="JO106" i="46"/>
  <c r="JM106" i="46"/>
  <c r="JO49" i="46"/>
  <c r="JM49" i="46"/>
  <c r="JO169" i="46"/>
  <c r="JM169" i="46"/>
  <c r="JO159" i="46"/>
  <c r="JM159" i="46"/>
  <c r="JO40" i="46"/>
  <c r="JM40" i="46"/>
  <c r="JO43" i="46"/>
  <c r="JM43" i="46"/>
  <c r="JO15" i="46"/>
  <c r="JM15" i="46"/>
  <c r="JO88" i="46"/>
  <c r="JM88" i="46"/>
  <c r="JO51" i="46"/>
  <c r="JM51" i="46"/>
  <c r="JO19" i="46"/>
  <c r="JM19" i="46"/>
  <c r="JO115" i="46"/>
  <c r="JM115" i="46"/>
  <c r="JO62" i="46"/>
  <c r="JM62" i="46"/>
  <c r="JO128" i="46"/>
  <c r="JM128" i="46"/>
  <c r="JO20" i="46"/>
  <c r="JM20" i="46"/>
  <c r="JM187" i="46"/>
  <c r="JS109" i="46"/>
  <c r="JQ109" i="46"/>
  <c r="JO188" i="46"/>
  <c r="JM188" i="46"/>
  <c r="JK192" i="46"/>
  <c r="JO186" i="46"/>
  <c r="JM186" i="46"/>
  <c r="JO37" i="46"/>
  <c r="JM37" i="46"/>
  <c r="JO92" i="46"/>
  <c r="JM92" i="46"/>
  <c r="JO101" i="46"/>
  <c r="JM101" i="46"/>
  <c r="JO110" i="46"/>
  <c r="JM110" i="46"/>
  <c r="JO91" i="46"/>
  <c r="JM91" i="46"/>
  <c r="JO204" i="46"/>
  <c r="JM204" i="46"/>
  <c r="JO73" i="46"/>
  <c r="JM73" i="46"/>
  <c r="JK175" i="46"/>
  <c r="JO82" i="46"/>
  <c r="JM82" i="46"/>
  <c r="JO189" i="46"/>
  <c r="JM189" i="46"/>
  <c r="JO25" i="46"/>
  <c r="JM25" i="46"/>
  <c r="JO166" i="46"/>
  <c r="JM166" i="46"/>
  <c r="JO174" i="46"/>
  <c r="JM174" i="46"/>
  <c r="JO157" i="46"/>
  <c r="JM157" i="46"/>
  <c r="JO97" i="46"/>
  <c r="JM97" i="46"/>
  <c r="JO23" i="46"/>
  <c r="JM23" i="46"/>
  <c r="JK68" i="46"/>
  <c r="JK207" i="46"/>
  <c r="JO10" i="46"/>
  <c r="JM10" i="46"/>
  <c r="JO156" i="46"/>
  <c r="JM156" i="46"/>
  <c r="JO152" i="46"/>
  <c r="JM152" i="46"/>
  <c r="JO144" i="46"/>
  <c r="JM144" i="46"/>
  <c r="JO56" i="46"/>
  <c r="JM56" i="46"/>
  <c r="JO136" i="46"/>
  <c r="JM136" i="46"/>
  <c r="JO17" i="46"/>
  <c r="JM17" i="46"/>
  <c r="JO98" i="46"/>
  <c r="JM98" i="46"/>
  <c r="JO198" i="46"/>
  <c r="JM198" i="46"/>
  <c r="JO163" i="46"/>
  <c r="JM163" i="46"/>
  <c r="JO13" i="46"/>
  <c r="JM13" i="46"/>
  <c r="JO41" i="46"/>
  <c r="JM41" i="46"/>
  <c r="JO129" i="46"/>
  <c r="JM129" i="46"/>
  <c r="JO103" i="46"/>
  <c r="JM103" i="46"/>
  <c r="JO167" i="46"/>
  <c r="JM167" i="46"/>
  <c r="JO76" i="46"/>
  <c r="JM76" i="46"/>
  <c r="JO31" i="46"/>
  <c r="JM31" i="46"/>
  <c r="JO133" i="46"/>
  <c r="JM133" i="46"/>
  <c r="JO119" i="46"/>
  <c r="JM119" i="46"/>
  <c r="JE207" i="46"/>
  <c r="JE209" i="46"/>
  <c r="JO111" i="46"/>
  <c r="JM111" i="46"/>
  <c r="JO94" i="46"/>
  <c r="JM94" i="46"/>
  <c r="JO202" i="46"/>
  <c r="JM202" i="46"/>
  <c r="JO36" i="46"/>
  <c r="JM36" i="46"/>
  <c r="JO99" i="46"/>
  <c r="JM99" i="46"/>
  <c r="JO117" i="46"/>
  <c r="JM117" i="46"/>
  <c r="JO14" i="46"/>
  <c r="JM14" i="46"/>
  <c r="JO160" i="46"/>
  <c r="JM160" i="46"/>
  <c r="JO42" i="46"/>
  <c r="JM42" i="46"/>
  <c r="JO86" i="46"/>
  <c r="JM86" i="46"/>
  <c r="JO96" i="46"/>
  <c r="JM96" i="46"/>
  <c r="JA211" i="46"/>
  <c r="JO64" i="46"/>
  <c r="JM64" i="46"/>
  <c r="JO134" i="46"/>
  <c r="JM134" i="46"/>
  <c r="JO50" i="46"/>
  <c r="JM50" i="46"/>
  <c r="JO74" i="46"/>
  <c r="JM74" i="46"/>
  <c r="JO148" i="46"/>
  <c r="JM148" i="46"/>
  <c r="JO171" i="46"/>
  <c r="JM171" i="46"/>
  <c r="JO16" i="46"/>
  <c r="JM16" i="46"/>
  <c r="JO153" i="46"/>
  <c r="JM153" i="46"/>
  <c r="JO33" i="46"/>
  <c r="JM33" i="46"/>
  <c r="JO141" i="46"/>
  <c r="JM141" i="46"/>
  <c r="GM62" i="22"/>
  <c r="GK62" i="22"/>
  <c r="GM169" i="22"/>
  <c r="GK169" i="22"/>
  <c r="GM158" i="22"/>
  <c r="GK158" i="22"/>
  <c r="GM148" i="22"/>
  <c r="GK148" i="22"/>
  <c r="GM137" i="22"/>
  <c r="GK137" i="22"/>
  <c r="GM125" i="22"/>
  <c r="GK125" i="22"/>
  <c r="GM115" i="22"/>
  <c r="GK115" i="22"/>
  <c r="GM100" i="22"/>
  <c r="GK100" i="22"/>
  <c r="GM87" i="22"/>
  <c r="GK87" i="22"/>
  <c r="GM167" i="22"/>
  <c r="GK167" i="22"/>
  <c r="GM157" i="22"/>
  <c r="GK157" i="22"/>
  <c r="GM147" i="22"/>
  <c r="GK147" i="22"/>
  <c r="GM135" i="22"/>
  <c r="GK135" i="22"/>
  <c r="GM124" i="22"/>
  <c r="GK124" i="22"/>
  <c r="GM114" i="22"/>
  <c r="GK114" i="22"/>
  <c r="GM98" i="22"/>
  <c r="GK98" i="22"/>
  <c r="GM85" i="22"/>
  <c r="GK85" i="22"/>
  <c r="GM165" i="22"/>
  <c r="GK165" i="22"/>
  <c r="GM155" i="22"/>
  <c r="GK155" i="22"/>
  <c r="GM143" i="22"/>
  <c r="GK143" i="22"/>
  <c r="GM132" i="22"/>
  <c r="GK132" i="22"/>
  <c r="GM122" i="22"/>
  <c r="GK122" i="22"/>
  <c r="GM109" i="22"/>
  <c r="GK109" i="22"/>
  <c r="GM96" i="22"/>
  <c r="GK96" i="22"/>
  <c r="GM164" i="22"/>
  <c r="GK164" i="22"/>
  <c r="GM153" i="22"/>
  <c r="GK153" i="22"/>
  <c r="GM142" i="22"/>
  <c r="GK142" i="22"/>
  <c r="GM131" i="22"/>
  <c r="GK131" i="22"/>
  <c r="GM120" i="22"/>
  <c r="GK120" i="22"/>
  <c r="GM105" i="22"/>
  <c r="GK105" i="22"/>
  <c r="GM95" i="22"/>
  <c r="GK95" i="22"/>
  <c r="GM170" i="22"/>
  <c r="GK170" i="22"/>
  <c r="GM162" i="22"/>
  <c r="GK162" i="22"/>
  <c r="GM154" i="22"/>
  <c r="GK154" i="22"/>
  <c r="GM146" i="22"/>
  <c r="GK146" i="22"/>
  <c r="GM138" i="22"/>
  <c r="GK138" i="22"/>
  <c r="GM129" i="22"/>
  <c r="GK129" i="22"/>
  <c r="GM121" i="22"/>
  <c r="GK121" i="22"/>
  <c r="GM113" i="22"/>
  <c r="GK113" i="22"/>
  <c r="GM101" i="22"/>
  <c r="GK101" i="22"/>
  <c r="GM93" i="22"/>
  <c r="GK93" i="22"/>
  <c r="GM75" i="22"/>
  <c r="GK75" i="22"/>
  <c r="GM168" i="22"/>
  <c r="GK168" i="22"/>
  <c r="GM160" i="22"/>
  <c r="GK160" i="22"/>
  <c r="GM152" i="22"/>
  <c r="GK152" i="22"/>
  <c r="GM144" i="22"/>
  <c r="GK144" i="22"/>
  <c r="GM136" i="22"/>
  <c r="GK136" i="22"/>
  <c r="GM127" i="22"/>
  <c r="GK127" i="22"/>
  <c r="GM119" i="22"/>
  <c r="GK119" i="22"/>
  <c r="GM111" i="22"/>
  <c r="GK111" i="22"/>
  <c r="GM99" i="22"/>
  <c r="GK99" i="22"/>
  <c r="GM91" i="22"/>
  <c r="GK91" i="22"/>
  <c r="GM10" i="22"/>
  <c r="GI68" i="22"/>
  <c r="GM82" i="22"/>
  <c r="GI175" i="22"/>
  <c r="GM60" i="22"/>
  <c r="GK60" i="22"/>
  <c r="GM72" i="22"/>
  <c r="GI78" i="22"/>
  <c r="GK72" i="22"/>
  <c r="GM65" i="22"/>
  <c r="GK65" i="22"/>
  <c r="GM52" i="22"/>
  <c r="GK52" i="22"/>
  <c r="GM51" i="22"/>
  <c r="GK51" i="22"/>
  <c r="GM50" i="22"/>
  <c r="GK50" i="22"/>
  <c r="GM49" i="22"/>
  <c r="GK49" i="22"/>
  <c r="GM48" i="22"/>
  <c r="GK48" i="22"/>
  <c r="GM47" i="22"/>
  <c r="GK47" i="22"/>
  <c r="GM46" i="22"/>
  <c r="GK46" i="22"/>
  <c r="GM45" i="22"/>
  <c r="GK45" i="22"/>
  <c r="GM44" i="22"/>
  <c r="GK44" i="22"/>
  <c r="GM43" i="22"/>
  <c r="GK43" i="22"/>
  <c r="GM42" i="22"/>
  <c r="GK42" i="22"/>
  <c r="GM41" i="22"/>
  <c r="GK41" i="22"/>
  <c r="GM40" i="22"/>
  <c r="GK40" i="22"/>
  <c r="GM39" i="22"/>
  <c r="GK39" i="22"/>
  <c r="GM38" i="22"/>
  <c r="GK38" i="22"/>
  <c r="GM37" i="22"/>
  <c r="GK37" i="22"/>
  <c r="GM36" i="22"/>
  <c r="GK36" i="22"/>
  <c r="GM33" i="22"/>
  <c r="GK33" i="22"/>
  <c r="GM32" i="22"/>
  <c r="GK32" i="22"/>
  <c r="GM31" i="22"/>
  <c r="GK31" i="22"/>
  <c r="GM28" i="22"/>
  <c r="GK28" i="22"/>
  <c r="GM27" i="22"/>
  <c r="GK27" i="22"/>
  <c r="GM26" i="22"/>
  <c r="GK26" i="22"/>
  <c r="GM25" i="22"/>
  <c r="GK25" i="22"/>
  <c r="GM24" i="22"/>
  <c r="GK24" i="22"/>
  <c r="GM23" i="22"/>
  <c r="GK23" i="22"/>
  <c r="GM22" i="22"/>
  <c r="GK22" i="22"/>
  <c r="GM21" i="22"/>
  <c r="GK21" i="22"/>
  <c r="GM20" i="22"/>
  <c r="GK20" i="22"/>
  <c r="GM19" i="22"/>
  <c r="GK19" i="22"/>
  <c r="GM18" i="22"/>
  <c r="GK18" i="22"/>
  <c r="GM17" i="22"/>
  <c r="GK17" i="22"/>
  <c r="GM16" i="22"/>
  <c r="GK16" i="22"/>
  <c r="GM15" i="22"/>
  <c r="GK15" i="22"/>
  <c r="GM14" i="22"/>
  <c r="GK14" i="22"/>
  <c r="GM174" i="22"/>
  <c r="GK174" i="22"/>
  <c r="GM173" i="22"/>
  <c r="GK173" i="22"/>
  <c r="GM133" i="22"/>
  <c r="GK133" i="22"/>
  <c r="GM110" i="22"/>
  <c r="GK110" i="22"/>
  <c r="GM108" i="22"/>
  <c r="GK108" i="22"/>
  <c r="GM107" i="22"/>
  <c r="GK107" i="22"/>
  <c r="GM106" i="22"/>
  <c r="GK106" i="22"/>
  <c r="GM90" i="22"/>
  <c r="GK90" i="22"/>
  <c r="GM88" i="22"/>
  <c r="GK88" i="22"/>
  <c r="GM86" i="22"/>
  <c r="GK86" i="22"/>
  <c r="GM73" i="22"/>
  <c r="GK73" i="22"/>
  <c r="GM74" i="22"/>
  <c r="GK74" i="22"/>
  <c r="GM64" i="22"/>
  <c r="GK64" i="22"/>
  <c r="GM63" i="22"/>
  <c r="GK63" i="22"/>
  <c r="GM61" i="22"/>
  <c r="GK61" i="22"/>
  <c r="GM53" i="22"/>
  <c r="GK53" i="22"/>
  <c r="GM54" i="22"/>
  <c r="GK54" i="22"/>
  <c r="GM55" i="22"/>
  <c r="GK55" i="22"/>
  <c r="GM56" i="22"/>
  <c r="GK56" i="22"/>
  <c r="GM57" i="22"/>
  <c r="GK57" i="22"/>
  <c r="GM83" i="22"/>
  <c r="GK83" i="22"/>
  <c r="GM89" i="22"/>
  <c r="GK89" i="22"/>
  <c r="GM92" i="22"/>
  <c r="GK92" i="22"/>
  <c r="GM94" i="22"/>
  <c r="GK94" i="22"/>
  <c r="GM97" i="22"/>
  <c r="GK97" i="22"/>
  <c r="GM102" i="22"/>
  <c r="GK102" i="22"/>
  <c r="GM103" i="22"/>
  <c r="GK103" i="22"/>
  <c r="GM104" i="22"/>
  <c r="GK104" i="22"/>
  <c r="GM112" i="22"/>
  <c r="GK112" i="22"/>
  <c r="GM116" i="22"/>
  <c r="GK116" i="22"/>
  <c r="GM117" i="22"/>
  <c r="GK117" i="22"/>
  <c r="GM118" i="22"/>
  <c r="GK118" i="22"/>
  <c r="GM123" i="22"/>
  <c r="GK123" i="22"/>
  <c r="GM126" i="22"/>
  <c r="GK126" i="22"/>
  <c r="GM128" i="22"/>
  <c r="GK128" i="22"/>
  <c r="GM130" i="22"/>
  <c r="GK130" i="22"/>
  <c r="GM134" i="22"/>
  <c r="GK134" i="22"/>
  <c r="GM139" i="22"/>
  <c r="GK139" i="22"/>
  <c r="GM140" i="22"/>
  <c r="GK140" i="22"/>
  <c r="GM141" i="22"/>
  <c r="GK141" i="22"/>
  <c r="GM145" i="22"/>
  <c r="GK145" i="22"/>
  <c r="GM149" i="22"/>
  <c r="GK149" i="22"/>
  <c r="GM150" i="22"/>
  <c r="GK150" i="22"/>
  <c r="GM151" i="22"/>
  <c r="GK151" i="22"/>
  <c r="GM156" i="22"/>
  <c r="GK156" i="22"/>
  <c r="GM159" i="22"/>
  <c r="GK159" i="22"/>
  <c r="GM161" i="22"/>
  <c r="GK161" i="22"/>
  <c r="GM163" i="22"/>
  <c r="GK163" i="22"/>
  <c r="GM166" i="22"/>
  <c r="GK166" i="22"/>
  <c r="GM171" i="22"/>
  <c r="GK171" i="22"/>
  <c r="GM172" i="22"/>
  <c r="GK172" i="22"/>
  <c r="GM76" i="22"/>
  <c r="GK76" i="22"/>
  <c r="GK199" i="22"/>
  <c r="GM199" i="22"/>
  <c r="GK200" i="22"/>
  <c r="GM200" i="22"/>
  <c r="GK201" i="22"/>
  <c r="GM201" i="22"/>
  <c r="GK202" i="22"/>
  <c r="GM202" i="22"/>
  <c r="GK203" i="22"/>
  <c r="GM203" i="22"/>
  <c r="GK204" i="22"/>
  <c r="GM204" i="22"/>
  <c r="GM197" i="22"/>
  <c r="GK197" i="22"/>
  <c r="GM198" i="22"/>
  <c r="GK198" i="22"/>
  <c r="GK196" i="22"/>
  <c r="GM196" i="22"/>
  <c r="GI205" i="22"/>
  <c r="GG205" i="22"/>
  <c r="LH60" i="36"/>
  <c r="LG60" i="36"/>
  <c r="LH68" i="36"/>
  <c r="LG68" i="36"/>
  <c r="JS12" i="36"/>
  <c r="JP12" i="36"/>
  <c r="LH52" i="36"/>
  <c r="LG52" i="36"/>
  <c r="JW14" i="36"/>
  <c r="JT14" i="36"/>
  <c r="JS13" i="36"/>
  <c r="JP13" i="36"/>
  <c r="JS11" i="36"/>
  <c r="JP11" i="36"/>
  <c r="GI182" i="22"/>
  <c r="GG182" i="22"/>
  <c r="JX61" i="36"/>
  <c r="KA61" i="36"/>
  <c r="KE62" i="36"/>
  <c r="KF62" i="36"/>
  <c r="KB62" i="36"/>
  <c r="JX53" i="36"/>
  <c r="KA53" i="36"/>
  <c r="KB45" i="36"/>
  <c r="KB47" i="36"/>
  <c r="KE45" i="36"/>
  <c r="KF45" i="36"/>
  <c r="LD45" i="36"/>
  <c r="LC45" i="36"/>
  <c r="JW69" i="36"/>
  <c r="JT69" i="36"/>
  <c r="JT76" i="36"/>
  <c r="KE71" i="36"/>
  <c r="KF71" i="36"/>
  <c r="KB71" i="36"/>
  <c r="LH71" i="36"/>
  <c r="LG71" i="36"/>
  <c r="KN68" i="36"/>
  <c r="KM68" i="36"/>
  <c r="KR68" i="36"/>
  <c r="KQ68" i="36"/>
  <c r="KV68" i="36"/>
  <c r="KU68" i="36"/>
  <c r="KZ68" i="36"/>
  <c r="KY68" i="36"/>
  <c r="LD68" i="36"/>
  <c r="LC68" i="36"/>
  <c r="JX73" i="36"/>
  <c r="KA73" i="36"/>
  <c r="KE25" i="36"/>
  <c r="KF25" i="36"/>
  <c r="KB25" i="36"/>
  <c r="KE24" i="36"/>
  <c r="KF24" i="36"/>
  <c r="KB24" i="36"/>
  <c r="FV89" i="36"/>
  <c r="GR181" i="22"/>
  <c r="GO181" i="22"/>
  <c r="GY181" i="22"/>
  <c r="GV174" i="22"/>
  <c r="JL55" i="36"/>
  <c r="JL63" i="36"/>
  <c r="GI192" i="22"/>
  <c r="GG192" i="22"/>
  <c r="GC207" i="22"/>
  <c r="GE207" i="22"/>
  <c r="GF17" i="36"/>
  <c r="KB198" i="22"/>
  <c r="KB197" i="22"/>
  <c r="GO190" i="22"/>
  <c r="GO191" i="22"/>
  <c r="GR84" i="22"/>
  <c r="GO84" i="22"/>
  <c r="GR82" i="22"/>
  <c r="GO82" i="22"/>
  <c r="FL93" i="36"/>
  <c r="GV11" i="22"/>
  <c r="GS11" i="22"/>
  <c r="GV12" i="22"/>
  <c r="GS12" i="22"/>
  <c r="GV13" i="22"/>
  <c r="GS13" i="22"/>
  <c r="GZ74" i="22"/>
  <c r="GZ76" i="22"/>
  <c r="GZ75" i="22"/>
  <c r="GZ73" i="22"/>
  <c r="GZ72" i="22"/>
  <c r="GR10" i="22"/>
  <c r="GO10" i="22"/>
  <c r="FP91" i="36"/>
  <c r="FP89" i="36"/>
  <c r="FX81" i="36"/>
  <c r="FT87" i="36"/>
  <c r="FZ38" i="36"/>
  <c r="FZ28" i="36"/>
  <c r="GB38" i="36"/>
  <c r="GF27" i="36"/>
  <c r="IK188" i="22"/>
  <c r="GP85" i="36"/>
  <c r="GL87" i="36"/>
  <c r="GP86" i="36"/>
  <c r="GL55" i="36"/>
  <c r="GL76" i="36"/>
  <c r="GL63" i="36"/>
  <c r="GL47" i="36"/>
  <c r="GQ37" i="36"/>
  <c r="GP83" i="36"/>
  <c r="GT84" i="36"/>
  <c r="GQ46" i="36"/>
  <c r="GX46" i="36"/>
  <c r="GX37" i="36"/>
  <c r="GX27" i="36"/>
  <c r="GP54" i="36"/>
  <c r="FY211" i="22"/>
  <c r="GC209" i="22"/>
  <c r="HF50" i="35"/>
  <c r="GZ50" i="35"/>
  <c r="HD50" i="35"/>
  <c r="HF49" i="35"/>
  <c r="GZ49" i="35"/>
  <c r="HD49" i="35"/>
  <c r="HF48" i="35"/>
  <c r="GZ48" i="35"/>
  <c r="HD48" i="35"/>
  <c r="GX51" i="35"/>
  <c r="HF47" i="35"/>
  <c r="GZ47" i="35"/>
  <c r="HF32" i="35"/>
  <c r="GZ32" i="35"/>
  <c r="HD32" i="35"/>
  <c r="HF31" i="35"/>
  <c r="GZ31" i="35"/>
  <c r="HD31" i="35"/>
  <c r="HF30" i="35"/>
  <c r="GZ30" i="35"/>
  <c r="HD30" i="35"/>
  <c r="GX33" i="35"/>
  <c r="HF29" i="35"/>
  <c r="GZ29" i="35"/>
  <c r="HF23" i="35"/>
  <c r="GZ23" i="35"/>
  <c r="HD23" i="35"/>
  <c r="HF22" i="35"/>
  <c r="GZ22" i="35"/>
  <c r="HD22" i="35"/>
  <c r="HF21" i="35"/>
  <c r="GZ21" i="35"/>
  <c r="HD21" i="35"/>
  <c r="GX24" i="35"/>
  <c r="HF20" i="35"/>
  <c r="GZ20" i="35"/>
  <c r="HJ14" i="35"/>
  <c r="HH14" i="35"/>
  <c r="HJ13" i="35"/>
  <c r="HH13" i="35"/>
  <c r="HJ12" i="35"/>
  <c r="HH12" i="35"/>
  <c r="HJ11" i="35"/>
  <c r="HH11" i="35"/>
  <c r="GZ15" i="35"/>
  <c r="HD10" i="35"/>
  <c r="HD15" i="35"/>
  <c r="HF15" i="35"/>
  <c r="HJ10" i="35"/>
  <c r="HH10" i="35"/>
  <c r="HH15" i="35"/>
  <c r="HF41" i="35"/>
  <c r="GZ41" i="35"/>
  <c r="HD41" i="35"/>
  <c r="HF40" i="35"/>
  <c r="GZ40" i="35"/>
  <c r="HD40" i="35"/>
  <c r="HF39" i="35"/>
  <c r="GZ39" i="35"/>
  <c r="HD39" i="35"/>
  <c r="GN58" i="35"/>
  <c r="HB42" i="35"/>
  <c r="GV42" i="35"/>
  <c r="GX42" i="35"/>
  <c r="GX54" i="35"/>
  <c r="HF38" i="35"/>
  <c r="GZ38" i="35"/>
  <c r="GR58" i="35"/>
  <c r="HR46" i="35"/>
  <c r="HP46" i="35"/>
  <c r="HR37" i="35"/>
  <c r="HP37" i="35"/>
  <c r="HR28" i="35"/>
  <c r="HP28" i="35"/>
  <c r="HR19" i="35"/>
  <c r="HP19" i="35"/>
  <c r="GM179" i="22"/>
  <c r="GK179" i="22"/>
  <c r="GK180" i="22"/>
  <c r="GM180" i="22"/>
  <c r="GK189" i="22"/>
  <c r="BE105" i="26"/>
  <c r="BE33" i="26"/>
  <c r="GW187" i="22"/>
  <c r="HE186" i="22"/>
  <c r="GS188" i="22"/>
  <c r="G14" i="9"/>
  <c r="JW179" i="46"/>
  <c r="JU179" i="46"/>
  <c r="JS182" i="46"/>
  <c r="JU182" i="46"/>
  <c r="KB1" i="46"/>
  <c r="JW180" i="46"/>
  <c r="JY180" i="46"/>
  <c r="JW187" i="46"/>
  <c r="JW201" i="46"/>
  <c r="GK68" i="22"/>
  <c r="GK175" i="22"/>
  <c r="GK205" i="22"/>
  <c r="JE211" i="46"/>
  <c r="JS153" i="46"/>
  <c r="JQ153" i="46"/>
  <c r="JS148" i="46"/>
  <c r="JQ148" i="46"/>
  <c r="JS134" i="46"/>
  <c r="JQ134" i="46"/>
  <c r="JS42" i="46"/>
  <c r="JQ42" i="46"/>
  <c r="JS117" i="46"/>
  <c r="JQ117" i="46"/>
  <c r="JS202" i="46"/>
  <c r="JQ202" i="46"/>
  <c r="JS31" i="46"/>
  <c r="JQ31" i="46"/>
  <c r="JS103" i="46"/>
  <c r="JQ103" i="46"/>
  <c r="JS13" i="46"/>
  <c r="JQ13" i="46"/>
  <c r="JS98" i="46"/>
  <c r="JQ98" i="46"/>
  <c r="JS56" i="46"/>
  <c r="JQ56" i="46"/>
  <c r="JS156" i="46"/>
  <c r="JQ156" i="46"/>
  <c r="JS157" i="46"/>
  <c r="JQ157" i="46"/>
  <c r="JS25" i="46"/>
  <c r="JQ25" i="46"/>
  <c r="JM175" i="46"/>
  <c r="JS204" i="46"/>
  <c r="JQ204" i="46"/>
  <c r="JS101" i="46"/>
  <c r="JQ101" i="46"/>
  <c r="JO192" i="46"/>
  <c r="JS186" i="46"/>
  <c r="JQ186" i="46"/>
  <c r="JS188" i="46"/>
  <c r="JQ188" i="46"/>
  <c r="JS20" i="46"/>
  <c r="JQ20" i="46"/>
  <c r="JS115" i="46"/>
  <c r="JQ115" i="46"/>
  <c r="JS88" i="46"/>
  <c r="JQ88" i="46"/>
  <c r="JS40" i="46"/>
  <c r="JQ40" i="46"/>
  <c r="JS49" i="46"/>
  <c r="JQ49" i="46"/>
  <c r="JS47" i="46"/>
  <c r="JQ47" i="46"/>
  <c r="JS108" i="46"/>
  <c r="JQ108" i="46"/>
  <c r="JS161" i="46"/>
  <c r="JQ161" i="46"/>
  <c r="JS200" i="46"/>
  <c r="JQ200" i="46"/>
  <c r="JM78" i="46"/>
  <c r="JS107" i="46"/>
  <c r="JQ107" i="46"/>
  <c r="JS54" i="46"/>
  <c r="JQ54" i="46"/>
  <c r="JS155" i="46"/>
  <c r="JQ155" i="46"/>
  <c r="JS170" i="46"/>
  <c r="JQ170" i="46"/>
  <c r="JS61" i="46"/>
  <c r="JQ61" i="46"/>
  <c r="JM205" i="46"/>
  <c r="JS46" i="46"/>
  <c r="JQ46" i="46"/>
  <c r="JS24" i="46"/>
  <c r="JQ24" i="46"/>
  <c r="JQ201" i="46"/>
  <c r="JS130" i="46"/>
  <c r="JQ130" i="46"/>
  <c r="JS60" i="46"/>
  <c r="JQ60" i="46"/>
  <c r="JS22" i="46"/>
  <c r="JQ22" i="46"/>
  <c r="JS147" i="46"/>
  <c r="JQ147" i="46"/>
  <c r="JS137" i="46"/>
  <c r="JQ137" i="46"/>
  <c r="JS84" i="46"/>
  <c r="JQ84" i="46"/>
  <c r="JS135" i="46"/>
  <c r="JQ135" i="46"/>
  <c r="JS199" i="46"/>
  <c r="JQ199" i="46"/>
  <c r="JS197" i="46"/>
  <c r="JQ197" i="46"/>
  <c r="JS102" i="46"/>
  <c r="JQ102" i="46"/>
  <c r="JS124" i="46"/>
  <c r="JQ124" i="46"/>
  <c r="JS150" i="46"/>
  <c r="JQ150" i="46"/>
  <c r="JS143" i="46"/>
  <c r="JQ143" i="46"/>
  <c r="JS26" i="46"/>
  <c r="JQ26" i="46"/>
  <c r="JS145" i="46"/>
  <c r="JQ145" i="46"/>
  <c r="JW132" i="46"/>
  <c r="JU132" i="46"/>
  <c r="JS93" i="46"/>
  <c r="JQ93" i="46"/>
  <c r="JS33" i="46"/>
  <c r="JQ33" i="46"/>
  <c r="JS171" i="46"/>
  <c r="JQ171" i="46"/>
  <c r="JS50" i="46"/>
  <c r="JQ50" i="46"/>
  <c r="JS86" i="46"/>
  <c r="JQ86" i="46"/>
  <c r="JS14" i="46"/>
  <c r="JQ14" i="46"/>
  <c r="JS36" i="46"/>
  <c r="JQ36" i="46"/>
  <c r="JS111" i="46"/>
  <c r="JQ111" i="46"/>
  <c r="JS133" i="46"/>
  <c r="JQ133" i="46"/>
  <c r="JS167" i="46"/>
  <c r="JQ167" i="46"/>
  <c r="JS41" i="46"/>
  <c r="JQ41" i="46"/>
  <c r="JS198" i="46"/>
  <c r="JQ198" i="46"/>
  <c r="JS136" i="46"/>
  <c r="JQ136" i="46"/>
  <c r="JS152" i="46"/>
  <c r="JQ152" i="46"/>
  <c r="JM68" i="46"/>
  <c r="JS97" i="46"/>
  <c r="JQ97" i="46"/>
  <c r="JS166" i="46"/>
  <c r="JQ166" i="46"/>
  <c r="JO175" i="46"/>
  <c r="JS82" i="46"/>
  <c r="JQ82" i="46"/>
  <c r="JS73" i="46"/>
  <c r="JQ73" i="46"/>
  <c r="JS110" i="46"/>
  <c r="JQ110" i="46"/>
  <c r="JS37" i="46"/>
  <c r="JQ37" i="46"/>
  <c r="JQ187" i="46"/>
  <c r="JS62" i="46"/>
  <c r="JQ62" i="46"/>
  <c r="JS51" i="46"/>
  <c r="JQ51" i="46"/>
  <c r="JS43" i="46"/>
  <c r="JQ43" i="46"/>
  <c r="JS169" i="46"/>
  <c r="JQ169" i="46"/>
  <c r="JS120" i="46"/>
  <c r="JQ120" i="46"/>
  <c r="JS142" i="46"/>
  <c r="JQ142" i="46"/>
  <c r="JS28" i="46"/>
  <c r="JQ28" i="46"/>
  <c r="JS27" i="46"/>
  <c r="JQ27" i="46"/>
  <c r="JO78" i="46"/>
  <c r="JS72" i="46"/>
  <c r="JQ72" i="46"/>
  <c r="JS75" i="46"/>
  <c r="JQ75" i="46"/>
  <c r="JS44" i="46"/>
  <c r="JQ44" i="46"/>
  <c r="JS190" i="46"/>
  <c r="JQ190" i="46"/>
  <c r="JS191" i="46"/>
  <c r="JQ191" i="46"/>
  <c r="JI207" i="46"/>
  <c r="JI209" i="46"/>
  <c r="JO205" i="46"/>
  <c r="JS196" i="46"/>
  <c r="JQ196" i="46"/>
  <c r="JS57" i="46"/>
  <c r="JQ57" i="46"/>
  <c r="JW89" i="46"/>
  <c r="JU89" i="46"/>
  <c r="JS112" i="46"/>
  <c r="JQ112" i="46"/>
  <c r="JS164" i="46"/>
  <c r="JQ164" i="46"/>
  <c r="JS48" i="46"/>
  <c r="JQ48" i="46"/>
  <c r="JS172" i="46"/>
  <c r="JQ172" i="46"/>
  <c r="KV179" i="46"/>
  <c r="JS53" i="46"/>
  <c r="JQ53" i="46"/>
  <c r="JS63" i="46"/>
  <c r="JQ63" i="46"/>
  <c r="JS32" i="46"/>
  <c r="JQ32" i="46"/>
  <c r="JS122" i="46"/>
  <c r="JQ122" i="46"/>
  <c r="JS39" i="46"/>
  <c r="JQ39" i="46"/>
  <c r="KE181" i="46"/>
  <c r="KG181" i="46"/>
  <c r="KC181" i="46"/>
  <c r="JS21" i="46"/>
  <c r="JQ21" i="46"/>
  <c r="JS146" i="46"/>
  <c r="JQ146" i="46"/>
  <c r="JS138" i="46"/>
  <c r="JQ138" i="46"/>
  <c r="JS11" i="46"/>
  <c r="JQ11" i="46"/>
  <c r="JS118" i="46"/>
  <c r="JQ118" i="46"/>
  <c r="JS126" i="46"/>
  <c r="JQ126" i="46"/>
  <c r="JS154" i="46"/>
  <c r="JQ154" i="46"/>
  <c r="JS55" i="46"/>
  <c r="JQ55" i="46"/>
  <c r="JS116" i="46"/>
  <c r="JQ116" i="46"/>
  <c r="JS104" i="46"/>
  <c r="JQ104" i="46"/>
  <c r="JS45" i="46"/>
  <c r="JQ45" i="46"/>
  <c r="JS139" i="46"/>
  <c r="JQ139" i="46"/>
  <c r="JS141" i="46"/>
  <c r="JQ141" i="46"/>
  <c r="JS16" i="46"/>
  <c r="JQ16" i="46"/>
  <c r="JS74" i="46"/>
  <c r="JQ74" i="46"/>
  <c r="JS64" i="46"/>
  <c r="JQ64" i="46"/>
  <c r="JS96" i="46"/>
  <c r="JQ96" i="46"/>
  <c r="JS160" i="46"/>
  <c r="JQ160" i="46"/>
  <c r="JS99" i="46"/>
  <c r="JQ99" i="46"/>
  <c r="JS94" i="46"/>
  <c r="JQ94" i="46"/>
  <c r="JS119" i="46"/>
  <c r="JQ119" i="46"/>
  <c r="JS76" i="46"/>
  <c r="JQ76" i="46"/>
  <c r="JS129" i="46"/>
  <c r="JQ129" i="46"/>
  <c r="JS163" i="46"/>
  <c r="JQ163" i="46"/>
  <c r="JS17" i="46"/>
  <c r="JQ17" i="46"/>
  <c r="JS144" i="46"/>
  <c r="JQ144" i="46"/>
  <c r="JO68" i="46"/>
  <c r="JO207" i="46"/>
  <c r="JS10" i="46"/>
  <c r="JQ10" i="46"/>
  <c r="JS23" i="46"/>
  <c r="JQ23" i="46"/>
  <c r="JS174" i="46"/>
  <c r="JQ174" i="46"/>
  <c r="JS189" i="46"/>
  <c r="JQ189" i="46"/>
  <c r="JS91" i="46"/>
  <c r="JQ91" i="46"/>
  <c r="JS92" i="46"/>
  <c r="JQ92" i="46"/>
  <c r="JM192" i="46"/>
  <c r="JW109" i="46"/>
  <c r="JU109" i="46"/>
  <c r="JS128" i="46"/>
  <c r="JQ128" i="46"/>
  <c r="JS19" i="46"/>
  <c r="JQ19" i="46"/>
  <c r="JS15" i="46"/>
  <c r="JQ15" i="46"/>
  <c r="JS159" i="46"/>
  <c r="JQ159" i="46"/>
  <c r="JS106" i="46"/>
  <c r="JQ106" i="46"/>
  <c r="JW83" i="46"/>
  <c r="JU83" i="46"/>
  <c r="JS121" i="46"/>
  <c r="JQ121" i="46"/>
  <c r="JS203" i="46"/>
  <c r="JQ203" i="46"/>
  <c r="JS38" i="46"/>
  <c r="JQ38" i="46"/>
  <c r="JS90" i="46"/>
  <c r="JQ90" i="46"/>
  <c r="JW105" i="46"/>
  <c r="JU105" i="46"/>
  <c r="JS18" i="46"/>
  <c r="JQ18" i="46"/>
  <c r="JS123" i="46"/>
  <c r="JQ123" i="46"/>
  <c r="JS173" i="46"/>
  <c r="JQ173" i="46"/>
  <c r="JS140" i="46"/>
  <c r="JQ140" i="46"/>
  <c r="JS158" i="46"/>
  <c r="JQ158" i="46"/>
  <c r="KZ179" i="46"/>
  <c r="JS125" i="46"/>
  <c r="JQ125" i="46"/>
  <c r="JW85" i="46"/>
  <c r="JU85" i="46"/>
  <c r="JS100" i="46"/>
  <c r="JQ100" i="46"/>
  <c r="JS52" i="46"/>
  <c r="JQ52" i="46"/>
  <c r="JS151" i="46"/>
  <c r="JQ151" i="46"/>
  <c r="JS12" i="46"/>
  <c r="JQ12" i="46"/>
  <c r="JS114" i="46"/>
  <c r="JQ114" i="46"/>
  <c r="JS113" i="46"/>
  <c r="JQ113" i="46"/>
  <c r="JS127" i="46"/>
  <c r="JQ127" i="46"/>
  <c r="JS95" i="46"/>
  <c r="JQ95" i="46"/>
  <c r="JS165" i="46"/>
  <c r="JQ165" i="46"/>
  <c r="JS149" i="46"/>
  <c r="JQ149" i="46"/>
  <c r="JS168" i="46"/>
  <c r="JQ168" i="46"/>
  <c r="JS162" i="46"/>
  <c r="JQ162" i="46"/>
  <c r="JS65" i="46"/>
  <c r="JQ65" i="46"/>
  <c r="JS131" i="46"/>
  <c r="JQ131" i="46"/>
  <c r="JS87" i="46"/>
  <c r="JQ87" i="46"/>
  <c r="GO196" i="22"/>
  <c r="GQ196" i="22"/>
  <c r="GM205" i="22"/>
  <c r="GQ198" i="22"/>
  <c r="GO198" i="22"/>
  <c r="GQ197" i="22"/>
  <c r="GO197" i="22"/>
  <c r="GO204" i="22"/>
  <c r="GQ204" i="22"/>
  <c r="GO203" i="22"/>
  <c r="GQ203" i="22"/>
  <c r="GO202" i="22"/>
  <c r="GQ202" i="22"/>
  <c r="GO201" i="22"/>
  <c r="GQ201" i="22"/>
  <c r="GO200" i="22"/>
  <c r="GQ200" i="22"/>
  <c r="GO199" i="22"/>
  <c r="GQ199" i="22"/>
  <c r="GQ76" i="22"/>
  <c r="GO76" i="22"/>
  <c r="GQ172" i="22"/>
  <c r="GO172" i="22"/>
  <c r="GQ171" i="22"/>
  <c r="GO171" i="22"/>
  <c r="GQ166" i="22"/>
  <c r="GO166" i="22"/>
  <c r="GQ163" i="22"/>
  <c r="GO163" i="22"/>
  <c r="GQ161" i="22"/>
  <c r="GO161" i="22"/>
  <c r="GQ159" i="22"/>
  <c r="GO159" i="22"/>
  <c r="GQ156" i="22"/>
  <c r="GO156" i="22"/>
  <c r="GQ151" i="22"/>
  <c r="GO151" i="22"/>
  <c r="GQ150" i="22"/>
  <c r="GO150" i="22"/>
  <c r="GQ149" i="22"/>
  <c r="GO149" i="22"/>
  <c r="GQ145" i="22"/>
  <c r="GO145" i="22"/>
  <c r="GQ141" i="22"/>
  <c r="GO141" i="22"/>
  <c r="GQ140" i="22"/>
  <c r="GO140" i="22"/>
  <c r="GQ139" i="22"/>
  <c r="GO139" i="22"/>
  <c r="GQ134" i="22"/>
  <c r="GO134" i="22"/>
  <c r="GQ130" i="22"/>
  <c r="GO130" i="22"/>
  <c r="GQ128" i="22"/>
  <c r="GO128" i="22"/>
  <c r="GQ126" i="22"/>
  <c r="GO126" i="22"/>
  <c r="GQ123" i="22"/>
  <c r="GO123" i="22"/>
  <c r="GQ118" i="22"/>
  <c r="GO118" i="22"/>
  <c r="GQ117" i="22"/>
  <c r="GO117" i="22"/>
  <c r="GQ116" i="22"/>
  <c r="GO116" i="22"/>
  <c r="GQ112" i="22"/>
  <c r="GO112" i="22"/>
  <c r="GQ104" i="22"/>
  <c r="GO104" i="22"/>
  <c r="GQ103" i="22"/>
  <c r="GO103" i="22"/>
  <c r="GQ102" i="22"/>
  <c r="GO102" i="22"/>
  <c r="GQ97" i="22"/>
  <c r="GO97" i="22"/>
  <c r="GQ94" i="22"/>
  <c r="GO94" i="22"/>
  <c r="GQ92" i="22"/>
  <c r="GO92" i="22"/>
  <c r="GQ89" i="22"/>
  <c r="GO89" i="22"/>
  <c r="GQ83" i="22"/>
  <c r="GO83" i="22"/>
  <c r="GQ57" i="22"/>
  <c r="GO57" i="22"/>
  <c r="GQ56" i="22"/>
  <c r="GO56" i="22"/>
  <c r="GQ55" i="22"/>
  <c r="GO55" i="22"/>
  <c r="GQ54" i="22"/>
  <c r="GO54" i="22"/>
  <c r="GQ53" i="22"/>
  <c r="GO53" i="22"/>
  <c r="GQ61" i="22"/>
  <c r="GO61" i="22"/>
  <c r="GQ63" i="22"/>
  <c r="GO63" i="22"/>
  <c r="GQ64" i="22"/>
  <c r="GO64" i="22"/>
  <c r="GQ74" i="22"/>
  <c r="GO74" i="22"/>
  <c r="GQ73" i="22"/>
  <c r="GO73" i="22"/>
  <c r="GQ86" i="22"/>
  <c r="GO86" i="22"/>
  <c r="GQ88" i="22"/>
  <c r="GO88" i="22"/>
  <c r="GQ90" i="22"/>
  <c r="GO90" i="22"/>
  <c r="GQ106" i="22"/>
  <c r="GO106" i="22"/>
  <c r="GQ107" i="22"/>
  <c r="GO107" i="22"/>
  <c r="GQ108" i="22"/>
  <c r="GO108" i="22"/>
  <c r="GQ110" i="22"/>
  <c r="GO110" i="22"/>
  <c r="GQ133" i="22"/>
  <c r="GO133" i="22"/>
  <c r="GQ173" i="22"/>
  <c r="GO173" i="22"/>
  <c r="GQ174" i="22"/>
  <c r="GO174" i="22"/>
  <c r="GQ14" i="22"/>
  <c r="GO14" i="22"/>
  <c r="GQ15" i="22"/>
  <c r="GO15" i="22"/>
  <c r="GQ16" i="22"/>
  <c r="GO16" i="22"/>
  <c r="GQ17" i="22"/>
  <c r="GO17" i="22"/>
  <c r="GQ18" i="22"/>
  <c r="GO18" i="22"/>
  <c r="GQ19" i="22"/>
  <c r="GO19" i="22"/>
  <c r="GQ20" i="22"/>
  <c r="GO20" i="22"/>
  <c r="GQ21" i="22"/>
  <c r="GO21" i="22"/>
  <c r="GQ22" i="22"/>
  <c r="GO22" i="22"/>
  <c r="GQ23" i="22"/>
  <c r="GO23" i="22"/>
  <c r="GQ24" i="22"/>
  <c r="GO24" i="22"/>
  <c r="GQ25" i="22"/>
  <c r="GO25" i="22"/>
  <c r="GQ26" i="22"/>
  <c r="GO26" i="22"/>
  <c r="GQ27" i="22"/>
  <c r="GO27" i="22"/>
  <c r="GQ28" i="22"/>
  <c r="GO28" i="22"/>
  <c r="GQ31" i="22"/>
  <c r="GO31" i="22"/>
  <c r="GQ32" i="22"/>
  <c r="GO32" i="22"/>
  <c r="GQ33" i="22"/>
  <c r="GO33" i="22"/>
  <c r="GQ36" i="22"/>
  <c r="GO36" i="22"/>
  <c r="GQ37" i="22"/>
  <c r="GO37" i="22"/>
  <c r="GQ38" i="22"/>
  <c r="GO38" i="22"/>
  <c r="GQ39" i="22"/>
  <c r="GO39" i="22"/>
  <c r="GQ40" i="22"/>
  <c r="GO40" i="22"/>
  <c r="GQ41" i="22"/>
  <c r="GO41" i="22"/>
  <c r="GQ42" i="22"/>
  <c r="GO42" i="22"/>
  <c r="GQ43" i="22"/>
  <c r="GO43" i="22"/>
  <c r="GQ44" i="22"/>
  <c r="GO44" i="22"/>
  <c r="GQ45" i="22"/>
  <c r="GO45" i="22"/>
  <c r="GQ46" i="22"/>
  <c r="GO46" i="22"/>
  <c r="GQ47" i="22"/>
  <c r="GO47" i="22"/>
  <c r="GQ48" i="22"/>
  <c r="GO48" i="22"/>
  <c r="GQ49" i="22"/>
  <c r="GO49" i="22"/>
  <c r="GQ50" i="22"/>
  <c r="GO50" i="22"/>
  <c r="GQ51" i="22"/>
  <c r="GO51" i="22"/>
  <c r="GQ52" i="22"/>
  <c r="GO52" i="22"/>
  <c r="GQ65" i="22"/>
  <c r="GO65" i="22"/>
  <c r="GQ72" i="22"/>
  <c r="GM78" i="22"/>
  <c r="GO72" i="22"/>
  <c r="GQ60" i="22"/>
  <c r="GO60" i="22"/>
  <c r="GQ82" i="22"/>
  <c r="GM175" i="22"/>
  <c r="GQ10" i="22"/>
  <c r="GM68" i="22"/>
  <c r="GQ91" i="22"/>
  <c r="GO91" i="22"/>
  <c r="GQ99" i="22"/>
  <c r="GO99" i="22"/>
  <c r="GQ111" i="22"/>
  <c r="GO111" i="22"/>
  <c r="GQ119" i="22"/>
  <c r="GO119" i="22"/>
  <c r="GQ127" i="22"/>
  <c r="GO127" i="22"/>
  <c r="GQ136" i="22"/>
  <c r="GO136" i="22"/>
  <c r="GQ144" i="22"/>
  <c r="GO144" i="22"/>
  <c r="GQ152" i="22"/>
  <c r="GO152" i="22"/>
  <c r="GQ160" i="22"/>
  <c r="GO160" i="22"/>
  <c r="GQ168" i="22"/>
  <c r="GO168" i="22"/>
  <c r="GQ75" i="22"/>
  <c r="GO75" i="22"/>
  <c r="GQ93" i="22"/>
  <c r="GO93" i="22"/>
  <c r="GQ101" i="22"/>
  <c r="GO101" i="22"/>
  <c r="GQ113" i="22"/>
  <c r="GO113" i="22"/>
  <c r="GQ121" i="22"/>
  <c r="GO121" i="22"/>
  <c r="GQ129" i="22"/>
  <c r="GO129" i="22"/>
  <c r="GQ138" i="22"/>
  <c r="GO138" i="22"/>
  <c r="GQ146" i="22"/>
  <c r="GO146" i="22"/>
  <c r="GQ154" i="22"/>
  <c r="GO154" i="22"/>
  <c r="GQ162" i="22"/>
  <c r="GO162" i="22"/>
  <c r="GQ170" i="22"/>
  <c r="GO170" i="22"/>
  <c r="GQ95" i="22"/>
  <c r="GO95" i="22"/>
  <c r="GQ105" i="22"/>
  <c r="GO105" i="22"/>
  <c r="GQ120" i="22"/>
  <c r="GO120" i="22"/>
  <c r="GQ131" i="22"/>
  <c r="GO131" i="22"/>
  <c r="GQ142" i="22"/>
  <c r="GO142" i="22"/>
  <c r="GQ153" i="22"/>
  <c r="GO153" i="22"/>
  <c r="GQ164" i="22"/>
  <c r="GO164" i="22"/>
  <c r="GQ96" i="22"/>
  <c r="GO96" i="22"/>
  <c r="GQ109" i="22"/>
  <c r="GO109" i="22"/>
  <c r="GQ122" i="22"/>
  <c r="GO122" i="22"/>
  <c r="GQ132" i="22"/>
  <c r="GO132" i="22"/>
  <c r="GQ143" i="22"/>
  <c r="GO143" i="22"/>
  <c r="GQ155" i="22"/>
  <c r="GO155" i="22"/>
  <c r="GQ165" i="22"/>
  <c r="GO165" i="22"/>
  <c r="GQ85" i="22"/>
  <c r="GO85" i="22"/>
  <c r="GQ98" i="22"/>
  <c r="GO98" i="22"/>
  <c r="GQ114" i="22"/>
  <c r="GO114" i="22"/>
  <c r="GQ124" i="22"/>
  <c r="GO124" i="22"/>
  <c r="GQ135" i="22"/>
  <c r="GO135" i="22"/>
  <c r="GQ147" i="22"/>
  <c r="GO147" i="22"/>
  <c r="GQ157" i="22"/>
  <c r="GO157" i="22"/>
  <c r="GQ167" i="22"/>
  <c r="GO167" i="22"/>
  <c r="GQ87" i="22"/>
  <c r="GO87" i="22"/>
  <c r="GQ100" i="22"/>
  <c r="GO100" i="22"/>
  <c r="GQ115" i="22"/>
  <c r="GO115" i="22"/>
  <c r="GQ125" i="22"/>
  <c r="GO125" i="22"/>
  <c r="GQ137" i="22"/>
  <c r="GO137" i="22"/>
  <c r="GQ148" i="22"/>
  <c r="GO148" i="22"/>
  <c r="GQ158" i="22"/>
  <c r="GO158" i="22"/>
  <c r="GQ169" i="22"/>
  <c r="GO169" i="22"/>
  <c r="GQ62" i="22"/>
  <c r="GO62" i="22"/>
  <c r="JP17" i="36"/>
  <c r="LH62" i="36"/>
  <c r="LG62" i="36"/>
  <c r="JW12" i="36"/>
  <c r="JT12" i="36"/>
  <c r="KA14" i="36"/>
  <c r="JX14" i="36"/>
  <c r="JW13" i="36"/>
  <c r="JT13" i="36"/>
  <c r="JW11" i="36"/>
  <c r="JT11" i="36"/>
  <c r="KE61" i="36"/>
  <c r="KF61" i="36"/>
  <c r="KB61" i="36"/>
  <c r="KE53" i="36"/>
  <c r="KF53" i="36"/>
  <c r="LD53" i="36"/>
  <c r="LC53" i="36"/>
  <c r="KB53" i="36"/>
  <c r="KF47" i="36"/>
  <c r="LH47" i="36"/>
  <c r="LH45" i="36"/>
  <c r="LG45" i="36"/>
  <c r="KE73" i="36"/>
  <c r="KF73" i="36"/>
  <c r="KB73" i="36"/>
  <c r="KN71" i="36"/>
  <c r="KM71" i="36"/>
  <c r="KR71" i="36"/>
  <c r="KQ71" i="36"/>
  <c r="KV71" i="36"/>
  <c r="KU71" i="36"/>
  <c r="KZ71" i="36"/>
  <c r="KY71" i="36"/>
  <c r="LD71" i="36"/>
  <c r="LC71" i="36"/>
  <c r="JX69" i="36"/>
  <c r="JX76" i="36"/>
  <c r="KA69" i="36"/>
  <c r="FZ89" i="36"/>
  <c r="GO175" i="22"/>
  <c r="GK182" i="22"/>
  <c r="GM182" i="22"/>
  <c r="HC181" i="22"/>
  <c r="GV181" i="22"/>
  <c r="GS181" i="22"/>
  <c r="GZ174" i="22"/>
  <c r="JP63" i="36"/>
  <c r="JP55" i="36"/>
  <c r="GM192" i="22"/>
  <c r="GK192" i="22"/>
  <c r="GI207" i="22"/>
  <c r="GG207" i="22"/>
  <c r="GB28" i="36"/>
  <c r="KF197" i="22"/>
  <c r="KF198" i="22"/>
  <c r="GS191" i="22"/>
  <c r="GS190" i="22"/>
  <c r="GV82" i="22"/>
  <c r="GS82" i="22"/>
  <c r="GV84" i="22"/>
  <c r="GS84" i="22"/>
  <c r="FP93" i="36"/>
  <c r="GO68" i="22"/>
  <c r="GZ13" i="22"/>
  <c r="GW13" i="22"/>
  <c r="GZ12" i="22"/>
  <c r="GW12" i="22"/>
  <c r="GZ11" i="22"/>
  <c r="GW11" i="22"/>
  <c r="HD72" i="22"/>
  <c r="HD73" i="22"/>
  <c r="HD75" i="22"/>
  <c r="HD76" i="22"/>
  <c r="HD74" i="22"/>
  <c r="GV10" i="22"/>
  <c r="GS10" i="22"/>
  <c r="FT91" i="36"/>
  <c r="FT89" i="36"/>
  <c r="GB81" i="36"/>
  <c r="FX87" i="36"/>
  <c r="GD38" i="36"/>
  <c r="GD28" i="36"/>
  <c r="GH17" i="36"/>
  <c r="GF38" i="36"/>
  <c r="GJ27" i="36"/>
  <c r="GF28" i="36"/>
  <c r="IO188" i="22"/>
  <c r="KZ84" i="36"/>
  <c r="GK78" i="22"/>
  <c r="GT85" i="36"/>
  <c r="GT86" i="36"/>
  <c r="GP87" i="36"/>
  <c r="GP47" i="36"/>
  <c r="GP76" i="36"/>
  <c r="GP63" i="36"/>
  <c r="GP55" i="36"/>
  <c r="GU37" i="36"/>
  <c r="GT83" i="36"/>
  <c r="GX84" i="36"/>
  <c r="GU46" i="36"/>
  <c r="HB46" i="36"/>
  <c r="HB37" i="36"/>
  <c r="HB27" i="36"/>
  <c r="GT54" i="36"/>
  <c r="GC211" i="22"/>
  <c r="GG209" i="22"/>
  <c r="HJ50" i="35"/>
  <c r="HH50" i="35"/>
  <c r="HJ49" i="35"/>
  <c r="HH49" i="35"/>
  <c r="HJ48" i="35"/>
  <c r="HH48" i="35"/>
  <c r="HD47" i="35"/>
  <c r="HD51" i="35"/>
  <c r="GZ51" i="35"/>
  <c r="HJ47" i="35"/>
  <c r="HH47" i="35"/>
  <c r="HH51" i="35"/>
  <c r="HF51" i="35"/>
  <c r="HJ32" i="35"/>
  <c r="HH32" i="35"/>
  <c r="HJ31" i="35"/>
  <c r="HH31" i="35"/>
  <c r="HJ30" i="35"/>
  <c r="HH30" i="35"/>
  <c r="HD29" i="35"/>
  <c r="HD33" i="35"/>
  <c r="GZ33" i="35"/>
  <c r="HJ29" i="35"/>
  <c r="HH29" i="35"/>
  <c r="HH33" i="35"/>
  <c r="HF33" i="35"/>
  <c r="HJ23" i="35"/>
  <c r="HH23" i="35"/>
  <c r="HJ22" i="35"/>
  <c r="HH22" i="35"/>
  <c r="HJ21" i="35"/>
  <c r="HH21" i="35"/>
  <c r="HD20" i="35"/>
  <c r="HD24" i="35"/>
  <c r="GZ24" i="35"/>
  <c r="HJ20" i="35"/>
  <c r="HH20" i="35"/>
  <c r="HH24" i="35"/>
  <c r="HF24" i="35"/>
  <c r="HN14" i="35"/>
  <c r="HL14" i="35"/>
  <c r="HN13" i="35"/>
  <c r="HL13" i="35"/>
  <c r="HN12" i="35"/>
  <c r="HL12" i="35"/>
  <c r="HN11" i="35"/>
  <c r="HL11" i="35"/>
  <c r="HJ15" i="35"/>
  <c r="HN10" i="35"/>
  <c r="HL10" i="35"/>
  <c r="HL15" i="35"/>
  <c r="HD38" i="35"/>
  <c r="HD42" i="35"/>
  <c r="GZ42" i="35"/>
  <c r="HJ38" i="35"/>
  <c r="HH38" i="35"/>
  <c r="HF42" i="35"/>
  <c r="HF54" i="35"/>
  <c r="GV54" i="35"/>
  <c r="GV56" i="35"/>
  <c r="HB54" i="35"/>
  <c r="HB56" i="35"/>
  <c r="HJ39" i="35"/>
  <c r="HH39" i="35"/>
  <c r="HJ40" i="35"/>
  <c r="HH40" i="35"/>
  <c r="HJ41" i="35"/>
  <c r="HH41" i="35"/>
  <c r="HV19" i="35"/>
  <c r="HT19" i="35"/>
  <c r="HV28" i="35"/>
  <c r="HT28" i="35"/>
  <c r="HV37" i="35"/>
  <c r="HT37" i="35"/>
  <c r="HV46" i="35"/>
  <c r="HT46" i="35"/>
  <c r="GO189" i="22"/>
  <c r="GO180" i="22"/>
  <c r="GQ180" i="22"/>
  <c r="GQ179" i="22"/>
  <c r="GO179" i="22"/>
  <c r="BE104" i="26"/>
  <c r="BE109" i="26"/>
  <c r="HI186" i="22"/>
  <c r="GW188" i="22"/>
  <c r="HA187" i="22"/>
  <c r="G15" i="9"/>
  <c r="KF1" i="46"/>
  <c r="KA180" i="46"/>
  <c r="KC180" i="46"/>
  <c r="KA187" i="46"/>
  <c r="KA201" i="46"/>
  <c r="KA179" i="46"/>
  <c r="JY179" i="46"/>
  <c r="JY182" i="46"/>
  <c r="JW182" i="46"/>
  <c r="JW65" i="46"/>
  <c r="JU65" i="46"/>
  <c r="JW149" i="46"/>
  <c r="JU149" i="46"/>
  <c r="JW127" i="46"/>
  <c r="JU127" i="46"/>
  <c r="JW151" i="46"/>
  <c r="JU151" i="46"/>
  <c r="KA85" i="46"/>
  <c r="JY85" i="46"/>
  <c r="JW158" i="46"/>
  <c r="JU158" i="46"/>
  <c r="JW123" i="46"/>
  <c r="JU123" i="46"/>
  <c r="JW90" i="46"/>
  <c r="JU90" i="46"/>
  <c r="JW121" i="46"/>
  <c r="JU121" i="46"/>
  <c r="JW159" i="46"/>
  <c r="JU159" i="46"/>
  <c r="JW128" i="46"/>
  <c r="JU128" i="46"/>
  <c r="JW189" i="46"/>
  <c r="JU189" i="46"/>
  <c r="JS68" i="46"/>
  <c r="JW10" i="46"/>
  <c r="JU10" i="46"/>
  <c r="JW144" i="46"/>
  <c r="JU144" i="46"/>
  <c r="JW129" i="46"/>
  <c r="JU129" i="46"/>
  <c r="JW94" i="46"/>
  <c r="JU94" i="46"/>
  <c r="JW96" i="46"/>
  <c r="JU96" i="46"/>
  <c r="JW16" i="46"/>
  <c r="JU16" i="46"/>
  <c r="JW45" i="46"/>
  <c r="JU45" i="46"/>
  <c r="JW55" i="46"/>
  <c r="JU55" i="46"/>
  <c r="JW118" i="46"/>
  <c r="JU118" i="46"/>
  <c r="JW146" i="46"/>
  <c r="JU146" i="46"/>
  <c r="JW39" i="46"/>
  <c r="JU39" i="46"/>
  <c r="JW63" i="46"/>
  <c r="JU63" i="46"/>
  <c r="JW48" i="46"/>
  <c r="JU48" i="46"/>
  <c r="KA89" i="46"/>
  <c r="JY89" i="46"/>
  <c r="JQ205" i="46"/>
  <c r="JW191" i="46"/>
  <c r="JU191" i="46"/>
  <c r="JW75" i="46"/>
  <c r="JU75" i="46"/>
  <c r="JW142" i="46"/>
  <c r="JU142" i="46"/>
  <c r="JW43" i="46"/>
  <c r="JU43" i="46"/>
  <c r="JU187" i="46"/>
  <c r="JW73" i="46"/>
  <c r="JU73" i="46"/>
  <c r="JW136" i="46"/>
  <c r="JU136" i="46"/>
  <c r="JW167" i="46"/>
  <c r="JU167" i="46"/>
  <c r="JW36" i="46"/>
  <c r="JU36" i="46"/>
  <c r="JW50" i="46"/>
  <c r="JU50" i="46"/>
  <c r="JW93" i="46"/>
  <c r="JU93" i="46"/>
  <c r="JW26" i="46"/>
  <c r="JU26" i="46"/>
  <c r="JW124" i="46"/>
  <c r="JU124" i="46"/>
  <c r="JW199" i="46"/>
  <c r="JU199" i="46"/>
  <c r="JW137" i="46"/>
  <c r="JU137" i="46"/>
  <c r="JW60" i="46"/>
  <c r="JU60" i="46"/>
  <c r="JW130" i="46"/>
  <c r="JU130" i="46"/>
  <c r="JW46" i="46"/>
  <c r="JU46" i="46"/>
  <c r="JW61" i="46"/>
  <c r="JU61" i="46"/>
  <c r="JW54" i="46"/>
  <c r="JU54" i="46"/>
  <c r="JW108" i="46"/>
  <c r="JU108" i="46"/>
  <c r="JW40" i="46"/>
  <c r="JU40" i="46"/>
  <c r="JW20" i="46"/>
  <c r="JU20" i="46"/>
  <c r="JQ192" i="46"/>
  <c r="JW204" i="46"/>
  <c r="JU204" i="46"/>
  <c r="JW25" i="46"/>
  <c r="JU25" i="46"/>
  <c r="JW56" i="46"/>
  <c r="JU56" i="46"/>
  <c r="JW103" i="46"/>
  <c r="JU103" i="46"/>
  <c r="JW117" i="46"/>
  <c r="JU117" i="46"/>
  <c r="JW148" i="46"/>
  <c r="JU148" i="46"/>
  <c r="JW131" i="46"/>
  <c r="JU131" i="46"/>
  <c r="JW168" i="46"/>
  <c r="JU168" i="46"/>
  <c r="JW95" i="46"/>
  <c r="JU95" i="46"/>
  <c r="JW12" i="46"/>
  <c r="JU12" i="46"/>
  <c r="JW100" i="46"/>
  <c r="JU100" i="46"/>
  <c r="JW173" i="46"/>
  <c r="JU173" i="46"/>
  <c r="KA105" i="46"/>
  <c r="JY105" i="46"/>
  <c r="JW203" i="46"/>
  <c r="JU203" i="46"/>
  <c r="JW106" i="46"/>
  <c r="JU106" i="46"/>
  <c r="JW19" i="46"/>
  <c r="JU19" i="46"/>
  <c r="JW91" i="46"/>
  <c r="JU91" i="46"/>
  <c r="JW23" i="46"/>
  <c r="JU23" i="46"/>
  <c r="JW163" i="46"/>
  <c r="JU163" i="46"/>
  <c r="JW119" i="46"/>
  <c r="JU119" i="46"/>
  <c r="JW160" i="46"/>
  <c r="JU160" i="46"/>
  <c r="JW74" i="46"/>
  <c r="JU74" i="46"/>
  <c r="JW139" i="46"/>
  <c r="JU139" i="46"/>
  <c r="JW116" i="46"/>
  <c r="JU116" i="46"/>
  <c r="JW126" i="46"/>
  <c r="JU126" i="46"/>
  <c r="JW138" i="46"/>
  <c r="JU138" i="46"/>
  <c r="KW181" i="46"/>
  <c r="KU181" i="46"/>
  <c r="LA181" i="46"/>
  <c r="KY181" i="46"/>
  <c r="JW32" i="46"/>
  <c r="JU32" i="46"/>
  <c r="JW172" i="46"/>
  <c r="JU172" i="46"/>
  <c r="JW112" i="46"/>
  <c r="JU112" i="46"/>
  <c r="JS205" i="46"/>
  <c r="JW196" i="46"/>
  <c r="JU196" i="46"/>
  <c r="JI211" i="46"/>
  <c r="JW44" i="46"/>
  <c r="JU44" i="46"/>
  <c r="JQ78" i="46"/>
  <c r="JW28" i="46"/>
  <c r="JU28" i="46"/>
  <c r="JW169" i="46"/>
  <c r="JU169" i="46"/>
  <c r="JW62" i="46"/>
  <c r="JU62" i="46"/>
  <c r="JW110" i="46"/>
  <c r="JU110" i="46"/>
  <c r="JQ175" i="46"/>
  <c r="JW97" i="46"/>
  <c r="JU97" i="46"/>
  <c r="JW152" i="46"/>
  <c r="JU152" i="46"/>
  <c r="JW41" i="46"/>
  <c r="JU41" i="46"/>
  <c r="JW111" i="46"/>
  <c r="JU111" i="46"/>
  <c r="JW86" i="46"/>
  <c r="JU86" i="46"/>
  <c r="JW33" i="46"/>
  <c r="JU33" i="46"/>
  <c r="JW145" i="46"/>
  <c r="JU145" i="46"/>
  <c r="JW150" i="46"/>
  <c r="JU150" i="46"/>
  <c r="JW197" i="46"/>
  <c r="JU197" i="46"/>
  <c r="JW84" i="46"/>
  <c r="JU84" i="46"/>
  <c r="JW22" i="46"/>
  <c r="JU22" i="46"/>
  <c r="JW24" i="46"/>
  <c r="JU24" i="46"/>
  <c r="JW155" i="46"/>
  <c r="JU155" i="46"/>
  <c r="JW161" i="46"/>
  <c r="JU161" i="46"/>
  <c r="JW49" i="46"/>
  <c r="JU49" i="46"/>
  <c r="JW115" i="46"/>
  <c r="JU115" i="46"/>
  <c r="JS192" i="46"/>
  <c r="JW186" i="46"/>
  <c r="JU186" i="46"/>
  <c r="JW101" i="46"/>
  <c r="JU101" i="46"/>
  <c r="JW156" i="46"/>
  <c r="JU156" i="46"/>
  <c r="JW13" i="46"/>
  <c r="JU13" i="46"/>
  <c r="JW202" i="46"/>
  <c r="JU202" i="46"/>
  <c r="JW134" i="46"/>
  <c r="JU134" i="46"/>
  <c r="JW87" i="46"/>
  <c r="JU87" i="46"/>
  <c r="JW162" i="46"/>
  <c r="JU162" i="46"/>
  <c r="JW165" i="46"/>
  <c r="JU165" i="46"/>
  <c r="JW113" i="46"/>
  <c r="JU113" i="46"/>
  <c r="JW114" i="46"/>
  <c r="JU114" i="46"/>
  <c r="JW52" i="46"/>
  <c r="JU52" i="46"/>
  <c r="JW125" i="46"/>
  <c r="JU125" i="46"/>
  <c r="JW140" i="46"/>
  <c r="JU140" i="46"/>
  <c r="JW18" i="46"/>
  <c r="JU18" i="46"/>
  <c r="JW38" i="46"/>
  <c r="JU38" i="46"/>
  <c r="KA83" i="46"/>
  <c r="JY83" i="46"/>
  <c r="JW15" i="46"/>
  <c r="JU15" i="46"/>
  <c r="KA109" i="46"/>
  <c r="JY109" i="46"/>
  <c r="JW92" i="46"/>
  <c r="JU92" i="46"/>
  <c r="JW174" i="46"/>
  <c r="JU174" i="46"/>
  <c r="JQ68" i="46"/>
  <c r="JQ207" i="46"/>
  <c r="JW17" i="46"/>
  <c r="JU17" i="46"/>
  <c r="JW76" i="46"/>
  <c r="JU76" i="46"/>
  <c r="JW99" i="46"/>
  <c r="JU99" i="46"/>
  <c r="JW64" i="46"/>
  <c r="JU64" i="46"/>
  <c r="JW141" i="46"/>
  <c r="JU141" i="46"/>
  <c r="JW104" i="46"/>
  <c r="JU104" i="46"/>
  <c r="JW154" i="46"/>
  <c r="JU154" i="46"/>
  <c r="JW11" i="46"/>
  <c r="JU11" i="46"/>
  <c r="JW21" i="46"/>
  <c r="JU21" i="46"/>
  <c r="JW122" i="46"/>
  <c r="JU122" i="46"/>
  <c r="JW53" i="46"/>
  <c r="JU53" i="46"/>
  <c r="JW164" i="46"/>
  <c r="JU164" i="46"/>
  <c r="JW57" i="46"/>
  <c r="JU57" i="46"/>
  <c r="JW190" i="46"/>
  <c r="JU190" i="46"/>
  <c r="JS78" i="46"/>
  <c r="JW72" i="46"/>
  <c r="JU72" i="46"/>
  <c r="JU78" i="46"/>
  <c r="JW27" i="46"/>
  <c r="JU27" i="46"/>
  <c r="JW120" i="46"/>
  <c r="JU120" i="46"/>
  <c r="JW51" i="46"/>
  <c r="JU51" i="46"/>
  <c r="JW37" i="46"/>
  <c r="JU37" i="46"/>
  <c r="JS175" i="46"/>
  <c r="JW82" i="46"/>
  <c r="JU82" i="46"/>
  <c r="JW166" i="46"/>
  <c r="JU166" i="46"/>
  <c r="JM207" i="46"/>
  <c r="JM209" i="46"/>
  <c r="JW198" i="46"/>
  <c r="JU198" i="46"/>
  <c r="JW133" i="46"/>
  <c r="JU133" i="46"/>
  <c r="JW14" i="46"/>
  <c r="JU14" i="46"/>
  <c r="JW171" i="46"/>
  <c r="JU171" i="46"/>
  <c r="KA132" i="46"/>
  <c r="JY132" i="46"/>
  <c r="JW143" i="46"/>
  <c r="JU143" i="46"/>
  <c r="JW102" i="46"/>
  <c r="JU102" i="46"/>
  <c r="JW135" i="46"/>
  <c r="JU135" i="46"/>
  <c r="JW147" i="46"/>
  <c r="JU147" i="46"/>
  <c r="JU201" i="46"/>
  <c r="JW170" i="46"/>
  <c r="JU170" i="46"/>
  <c r="JW107" i="46"/>
  <c r="JU107" i="46"/>
  <c r="JW200" i="46"/>
  <c r="JU200" i="46"/>
  <c r="JW47" i="46"/>
  <c r="JU47" i="46"/>
  <c r="JW88" i="46"/>
  <c r="JU88" i="46"/>
  <c r="JW188" i="46"/>
  <c r="JU188" i="46"/>
  <c r="JW157" i="46"/>
  <c r="JU157" i="46"/>
  <c r="JW98" i="46"/>
  <c r="JU98" i="46"/>
  <c r="JW31" i="46"/>
  <c r="JU31" i="46"/>
  <c r="JW42" i="46"/>
  <c r="JU42" i="46"/>
  <c r="JW153" i="46"/>
  <c r="JU153" i="46"/>
  <c r="GU62" i="22"/>
  <c r="GS62" i="22"/>
  <c r="GU169" i="22"/>
  <c r="GS169" i="22"/>
  <c r="GU158" i="22"/>
  <c r="GS158" i="22"/>
  <c r="GU148" i="22"/>
  <c r="GS148" i="22"/>
  <c r="GU137" i="22"/>
  <c r="GS137" i="22"/>
  <c r="GU125" i="22"/>
  <c r="GS125" i="22"/>
  <c r="GU115" i="22"/>
  <c r="GS115" i="22"/>
  <c r="GU100" i="22"/>
  <c r="GS100" i="22"/>
  <c r="GU87" i="22"/>
  <c r="GS87" i="22"/>
  <c r="GU167" i="22"/>
  <c r="GS167" i="22"/>
  <c r="GU157" i="22"/>
  <c r="GS157" i="22"/>
  <c r="GU147" i="22"/>
  <c r="GS147" i="22"/>
  <c r="GU135" i="22"/>
  <c r="GS135" i="22"/>
  <c r="GU124" i="22"/>
  <c r="GS124" i="22"/>
  <c r="GU114" i="22"/>
  <c r="GS114" i="22"/>
  <c r="GU98" i="22"/>
  <c r="GS98" i="22"/>
  <c r="GU85" i="22"/>
  <c r="GS85" i="22"/>
  <c r="GU165" i="22"/>
  <c r="GS165" i="22"/>
  <c r="GU155" i="22"/>
  <c r="GS155" i="22"/>
  <c r="GU143" i="22"/>
  <c r="GS143" i="22"/>
  <c r="GU132" i="22"/>
  <c r="GS132" i="22"/>
  <c r="GU122" i="22"/>
  <c r="GS122" i="22"/>
  <c r="GU109" i="22"/>
  <c r="GS109" i="22"/>
  <c r="GU96" i="22"/>
  <c r="GS96" i="22"/>
  <c r="GU164" i="22"/>
  <c r="GS164" i="22"/>
  <c r="GU153" i="22"/>
  <c r="GS153" i="22"/>
  <c r="GU142" i="22"/>
  <c r="GS142" i="22"/>
  <c r="GU131" i="22"/>
  <c r="GS131" i="22"/>
  <c r="GU120" i="22"/>
  <c r="GS120" i="22"/>
  <c r="GU105" i="22"/>
  <c r="GS105" i="22"/>
  <c r="GU95" i="22"/>
  <c r="GS95" i="22"/>
  <c r="GU170" i="22"/>
  <c r="GS170" i="22"/>
  <c r="GU162" i="22"/>
  <c r="GS162" i="22"/>
  <c r="GU154" i="22"/>
  <c r="GS154" i="22"/>
  <c r="GU146" i="22"/>
  <c r="GS146" i="22"/>
  <c r="GU138" i="22"/>
  <c r="GS138" i="22"/>
  <c r="GU129" i="22"/>
  <c r="GS129" i="22"/>
  <c r="GU121" i="22"/>
  <c r="GS121" i="22"/>
  <c r="GU113" i="22"/>
  <c r="GS113" i="22"/>
  <c r="GU101" i="22"/>
  <c r="GS101" i="22"/>
  <c r="GU93" i="22"/>
  <c r="GS93" i="22"/>
  <c r="GU75" i="22"/>
  <c r="GS75" i="22"/>
  <c r="GU168" i="22"/>
  <c r="GS168" i="22"/>
  <c r="GU160" i="22"/>
  <c r="GS160" i="22"/>
  <c r="GU152" i="22"/>
  <c r="GS152" i="22"/>
  <c r="GU144" i="22"/>
  <c r="GS144" i="22"/>
  <c r="GU136" i="22"/>
  <c r="GS136" i="22"/>
  <c r="GU127" i="22"/>
  <c r="GS127" i="22"/>
  <c r="GU119" i="22"/>
  <c r="GS119" i="22"/>
  <c r="GU111" i="22"/>
  <c r="GS111" i="22"/>
  <c r="GU99" i="22"/>
  <c r="GS99" i="22"/>
  <c r="GU91" i="22"/>
  <c r="GS91" i="22"/>
  <c r="GU10" i="22"/>
  <c r="GQ68" i="22"/>
  <c r="GU82" i="22"/>
  <c r="GQ175" i="22"/>
  <c r="GU60" i="22"/>
  <c r="GS60" i="22"/>
  <c r="GU72" i="22"/>
  <c r="GQ78" i="22"/>
  <c r="GS72" i="22"/>
  <c r="GU65" i="22"/>
  <c r="GS65" i="22"/>
  <c r="GU52" i="22"/>
  <c r="GS52" i="22"/>
  <c r="GU51" i="22"/>
  <c r="GS51" i="22"/>
  <c r="GU50" i="22"/>
  <c r="GS50" i="22"/>
  <c r="GU49" i="22"/>
  <c r="GS49" i="22"/>
  <c r="GU48" i="22"/>
  <c r="GS48" i="22"/>
  <c r="GU47" i="22"/>
  <c r="GS47" i="22"/>
  <c r="GU46" i="22"/>
  <c r="GS46" i="22"/>
  <c r="GU45" i="22"/>
  <c r="GS45" i="22"/>
  <c r="GU44" i="22"/>
  <c r="GS44" i="22"/>
  <c r="GU43" i="22"/>
  <c r="GS43" i="22"/>
  <c r="GU42" i="22"/>
  <c r="GS42" i="22"/>
  <c r="GU41" i="22"/>
  <c r="GS41" i="22"/>
  <c r="GU40" i="22"/>
  <c r="GS40" i="22"/>
  <c r="GU39" i="22"/>
  <c r="GS39" i="22"/>
  <c r="GU38" i="22"/>
  <c r="GS38" i="22"/>
  <c r="GU37" i="22"/>
  <c r="GS37" i="22"/>
  <c r="GU36" i="22"/>
  <c r="GS36" i="22"/>
  <c r="GU33" i="22"/>
  <c r="GS33" i="22"/>
  <c r="GU32" i="22"/>
  <c r="GS32" i="22"/>
  <c r="GU31" i="22"/>
  <c r="GS31" i="22"/>
  <c r="GU28" i="22"/>
  <c r="GS28" i="22"/>
  <c r="GU27" i="22"/>
  <c r="GS27" i="22"/>
  <c r="GU26" i="22"/>
  <c r="GS26" i="22"/>
  <c r="GU25" i="22"/>
  <c r="GS25" i="22"/>
  <c r="GU24" i="22"/>
  <c r="GS24" i="22"/>
  <c r="GU23" i="22"/>
  <c r="GS23" i="22"/>
  <c r="GU22" i="22"/>
  <c r="GS22" i="22"/>
  <c r="GU21" i="22"/>
  <c r="GS21" i="22"/>
  <c r="GU20" i="22"/>
  <c r="GS20" i="22"/>
  <c r="GU19" i="22"/>
  <c r="GS19" i="22"/>
  <c r="GU18" i="22"/>
  <c r="GS18" i="22"/>
  <c r="GU17" i="22"/>
  <c r="GS17" i="22"/>
  <c r="GU16" i="22"/>
  <c r="GS16" i="22"/>
  <c r="GU15" i="22"/>
  <c r="GS15" i="22"/>
  <c r="GU14" i="22"/>
  <c r="GS14" i="22"/>
  <c r="GU174" i="22"/>
  <c r="GS174" i="22"/>
  <c r="GU173" i="22"/>
  <c r="GS173" i="22"/>
  <c r="GU133" i="22"/>
  <c r="GS133" i="22"/>
  <c r="GU110" i="22"/>
  <c r="GS110" i="22"/>
  <c r="GU108" i="22"/>
  <c r="GS108" i="22"/>
  <c r="GU107" i="22"/>
  <c r="GS107" i="22"/>
  <c r="GU106" i="22"/>
  <c r="GS106" i="22"/>
  <c r="GU90" i="22"/>
  <c r="GS90" i="22"/>
  <c r="GU88" i="22"/>
  <c r="GS88" i="22"/>
  <c r="GU86" i="22"/>
  <c r="GS86" i="22"/>
  <c r="GU73" i="22"/>
  <c r="GS73" i="22"/>
  <c r="GU74" i="22"/>
  <c r="GS74" i="22"/>
  <c r="GU64" i="22"/>
  <c r="GS64" i="22"/>
  <c r="GU63" i="22"/>
  <c r="GS63" i="22"/>
  <c r="GU61" i="22"/>
  <c r="GS61" i="22"/>
  <c r="GU53" i="22"/>
  <c r="GS53" i="22"/>
  <c r="GU54" i="22"/>
  <c r="GS54" i="22"/>
  <c r="GU55" i="22"/>
  <c r="GS55" i="22"/>
  <c r="GU56" i="22"/>
  <c r="GS56" i="22"/>
  <c r="GU57" i="22"/>
  <c r="GS57" i="22"/>
  <c r="GU83" i="22"/>
  <c r="GS83" i="22"/>
  <c r="GU89" i="22"/>
  <c r="GS89" i="22"/>
  <c r="GU92" i="22"/>
  <c r="GS92" i="22"/>
  <c r="GU94" i="22"/>
  <c r="GS94" i="22"/>
  <c r="GU97" i="22"/>
  <c r="GS97" i="22"/>
  <c r="GU102" i="22"/>
  <c r="GS102" i="22"/>
  <c r="GU103" i="22"/>
  <c r="GS103" i="22"/>
  <c r="GU104" i="22"/>
  <c r="GS104" i="22"/>
  <c r="GU112" i="22"/>
  <c r="GS112" i="22"/>
  <c r="GU116" i="22"/>
  <c r="GS116" i="22"/>
  <c r="GU117" i="22"/>
  <c r="GS117" i="22"/>
  <c r="GU118" i="22"/>
  <c r="GS118" i="22"/>
  <c r="GU123" i="22"/>
  <c r="GS123" i="22"/>
  <c r="GU126" i="22"/>
  <c r="GS126" i="22"/>
  <c r="GU128" i="22"/>
  <c r="GS128" i="22"/>
  <c r="GU130" i="22"/>
  <c r="GS130" i="22"/>
  <c r="GU134" i="22"/>
  <c r="GS134" i="22"/>
  <c r="GU139" i="22"/>
  <c r="GS139" i="22"/>
  <c r="GU140" i="22"/>
  <c r="GS140" i="22"/>
  <c r="GU141" i="22"/>
  <c r="GS141" i="22"/>
  <c r="GU145" i="22"/>
  <c r="GS145" i="22"/>
  <c r="GU149" i="22"/>
  <c r="GS149" i="22"/>
  <c r="GU150" i="22"/>
  <c r="GS150" i="22"/>
  <c r="GU151" i="22"/>
  <c r="GS151" i="22"/>
  <c r="GU156" i="22"/>
  <c r="GS156" i="22"/>
  <c r="GU159" i="22"/>
  <c r="GS159" i="22"/>
  <c r="GU161" i="22"/>
  <c r="GS161" i="22"/>
  <c r="GU163" i="22"/>
  <c r="GS163" i="22"/>
  <c r="GU166" i="22"/>
  <c r="GS166" i="22"/>
  <c r="GU171" i="22"/>
  <c r="GS171" i="22"/>
  <c r="GU172" i="22"/>
  <c r="GS172" i="22"/>
  <c r="GU76" i="22"/>
  <c r="GS76" i="22"/>
  <c r="GS199" i="22"/>
  <c r="GU199" i="22"/>
  <c r="GS200" i="22"/>
  <c r="GU200" i="22"/>
  <c r="GS201" i="22"/>
  <c r="GU201" i="22"/>
  <c r="GS202" i="22"/>
  <c r="GU202" i="22"/>
  <c r="GS203" i="22"/>
  <c r="GU203" i="22"/>
  <c r="GS204" i="22"/>
  <c r="GU204" i="22"/>
  <c r="GU197" i="22"/>
  <c r="GS197" i="22"/>
  <c r="GU198" i="22"/>
  <c r="GS198" i="22"/>
  <c r="GS196" i="22"/>
  <c r="GU196" i="22"/>
  <c r="GQ205" i="22"/>
  <c r="GO205" i="22"/>
  <c r="LH73" i="36"/>
  <c r="LG73" i="36"/>
  <c r="LH53" i="36"/>
  <c r="LG53" i="36"/>
  <c r="KA12" i="36"/>
  <c r="JX12" i="36"/>
  <c r="GQ182" i="22"/>
  <c r="LH61" i="36"/>
  <c r="LG61" i="36"/>
  <c r="KE14" i="36"/>
  <c r="KF14" i="36"/>
  <c r="KB14" i="36"/>
  <c r="JT17" i="36"/>
  <c r="KA13" i="36"/>
  <c r="JX13" i="36"/>
  <c r="KA11" i="36"/>
  <c r="JX11" i="36"/>
  <c r="GO182" i="22"/>
  <c r="KE69" i="36"/>
  <c r="KF69" i="36"/>
  <c r="KF76" i="36"/>
  <c r="KB69" i="36"/>
  <c r="KB76" i="36"/>
  <c r="KN73" i="36"/>
  <c r="KM73" i="36"/>
  <c r="KR73" i="36"/>
  <c r="KQ73" i="36"/>
  <c r="KV73" i="36"/>
  <c r="KU73" i="36"/>
  <c r="KZ73" i="36"/>
  <c r="KY73" i="36"/>
  <c r="LD73" i="36"/>
  <c r="LC73" i="36"/>
  <c r="GD89" i="36"/>
  <c r="GZ181" i="22"/>
  <c r="GW181" i="22"/>
  <c r="HG181" i="22"/>
  <c r="HD174" i="22"/>
  <c r="GS175" i="22"/>
  <c r="JT55" i="36"/>
  <c r="JT63" i="36"/>
  <c r="GQ192" i="22"/>
  <c r="GO192" i="22"/>
  <c r="GK207" i="22"/>
  <c r="GM207" i="22"/>
  <c r="GJ17" i="36"/>
  <c r="FT93" i="36"/>
  <c r="GW190" i="22"/>
  <c r="GW191" i="22"/>
  <c r="GZ84" i="22"/>
  <c r="GW84" i="22"/>
  <c r="GZ82" i="22"/>
  <c r="GW82" i="22"/>
  <c r="GS68" i="22"/>
  <c r="HD11" i="22"/>
  <c r="HA11" i="22"/>
  <c r="HD12" i="22"/>
  <c r="HA12" i="22"/>
  <c r="HD13" i="22"/>
  <c r="HA13" i="22"/>
  <c r="HH74" i="22"/>
  <c r="HH76" i="22"/>
  <c r="HH75" i="22"/>
  <c r="HH73" i="22"/>
  <c r="HH72" i="22"/>
  <c r="GZ10" i="22"/>
  <c r="GW10" i="22"/>
  <c r="FX91" i="36"/>
  <c r="FX89" i="36"/>
  <c r="GF81" i="36"/>
  <c r="GB87" i="36"/>
  <c r="GH38" i="36"/>
  <c r="GR17" i="36"/>
  <c r="GP17" i="36"/>
  <c r="GH28" i="36"/>
  <c r="GL17" i="36"/>
  <c r="GJ38" i="36"/>
  <c r="GN27" i="36"/>
  <c r="IS188" i="22"/>
  <c r="KZ86" i="36"/>
  <c r="KZ85" i="36"/>
  <c r="KZ83" i="36"/>
  <c r="GX86" i="36"/>
  <c r="GT87" i="36"/>
  <c r="GX85" i="36"/>
  <c r="GT55" i="36"/>
  <c r="GT76" i="36"/>
  <c r="GT63" i="36"/>
  <c r="GT47" i="36"/>
  <c r="GY37" i="36"/>
  <c r="GX83" i="36"/>
  <c r="HB84" i="36"/>
  <c r="KX82" i="36"/>
  <c r="KY82" i="36"/>
  <c r="GY46" i="36"/>
  <c r="HF46" i="36"/>
  <c r="HF37" i="36"/>
  <c r="HF27" i="36"/>
  <c r="GX54" i="36"/>
  <c r="GG211" i="22"/>
  <c r="GK209" i="22"/>
  <c r="HN50" i="35"/>
  <c r="HL50" i="35"/>
  <c r="HN49" i="35"/>
  <c r="HL49" i="35"/>
  <c r="HN48" i="35"/>
  <c r="HL48" i="35"/>
  <c r="HJ51" i="35"/>
  <c r="HN47" i="35"/>
  <c r="HL47" i="35"/>
  <c r="HL51" i="35"/>
  <c r="HN32" i="35"/>
  <c r="HL32" i="35"/>
  <c r="HN31" i="35"/>
  <c r="HL31" i="35"/>
  <c r="HN30" i="35"/>
  <c r="HL30" i="35"/>
  <c r="HJ33" i="35"/>
  <c r="HN29" i="35"/>
  <c r="HL29" i="35"/>
  <c r="HL33" i="35"/>
  <c r="HN23" i="35"/>
  <c r="HL23" i="35"/>
  <c r="HN22" i="35"/>
  <c r="HL22" i="35"/>
  <c r="HN21" i="35"/>
  <c r="HL21" i="35"/>
  <c r="HJ24" i="35"/>
  <c r="HN20" i="35"/>
  <c r="HL20" i="35"/>
  <c r="HL24" i="35"/>
  <c r="HR14" i="35"/>
  <c r="HP14" i="35"/>
  <c r="HR13" i="35"/>
  <c r="HP13" i="35"/>
  <c r="HR12" i="35"/>
  <c r="HP12" i="35"/>
  <c r="HR11" i="35"/>
  <c r="HP11" i="35"/>
  <c r="HN15" i="35"/>
  <c r="HR10" i="35"/>
  <c r="HP10" i="35"/>
  <c r="HP15" i="35"/>
  <c r="HN41" i="35"/>
  <c r="HL41" i="35"/>
  <c r="HN40" i="35"/>
  <c r="HL40" i="35"/>
  <c r="HN39" i="35"/>
  <c r="HL39" i="35"/>
  <c r="HB58" i="35"/>
  <c r="HB57" i="35"/>
  <c r="GV58" i="35"/>
  <c r="HH42" i="35"/>
  <c r="HJ42" i="35"/>
  <c r="HJ54" i="35"/>
  <c r="HN38" i="35"/>
  <c r="HL38" i="35"/>
  <c r="HL42" i="35"/>
  <c r="GZ54" i="35"/>
  <c r="GZ56" i="35"/>
  <c r="HD54" i="35"/>
  <c r="HD56" i="35"/>
  <c r="HZ46" i="35"/>
  <c r="HX46" i="35"/>
  <c r="HZ37" i="35"/>
  <c r="HX37" i="35"/>
  <c r="HZ28" i="35"/>
  <c r="HX28" i="35"/>
  <c r="HZ19" i="35"/>
  <c r="HX19" i="35"/>
  <c r="GU179" i="22"/>
  <c r="GS179" i="22"/>
  <c r="GS180" i="22"/>
  <c r="GU180" i="22"/>
  <c r="GS189" i="22"/>
  <c r="GS78" i="22"/>
  <c r="GO78" i="22"/>
  <c r="BE167" i="26"/>
  <c r="BE168" i="26"/>
  <c r="HA188" i="22"/>
  <c r="HM186" i="22"/>
  <c r="HE187" i="22"/>
  <c r="G16" i="9"/>
  <c r="KE179" i="46"/>
  <c r="KC179" i="46"/>
  <c r="KC182" i="46"/>
  <c r="KA182" i="46"/>
  <c r="KE180" i="46"/>
  <c r="KG180" i="46"/>
  <c r="KE187" i="46"/>
  <c r="KE201" i="46"/>
  <c r="GS205" i="22"/>
  <c r="JM211" i="46"/>
  <c r="KA153" i="46"/>
  <c r="JY153" i="46"/>
  <c r="KA98" i="46"/>
  <c r="JY98" i="46"/>
  <c r="KA88" i="46"/>
  <c r="JY88" i="46"/>
  <c r="KA107" i="46"/>
  <c r="JY107" i="46"/>
  <c r="KA147" i="46"/>
  <c r="JY147" i="46"/>
  <c r="KA102" i="46"/>
  <c r="JY102" i="46"/>
  <c r="KA171" i="46"/>
  <c r="JY171" i="46"/>
  <c r="KA198" i="46"/>
  <c r="JY198" i="46"/>
  <c r="JW175" i="46"/>
  <c r="KA82" i="46"/>
  <c r="JY82" i="46"/>
  <c r="KA37" i="46"/>
  <c r="JY37" i="46"/>
  <c r="KA27" i="46"/>
  <c r="JY27" i="46"/>
  <c r="KA164" i="46"/>
  <c r="JY164" i="46"/>
  <c r="KA21" i="46"/>
  <c r="JY21" i="46"/>
  <c r="KA104" i="46"/>
  <c r="JY104" i="46"/>
  <c r="KA99" i="46"/>
  <c r="JY99" i="46"/>
  <c r="KA92" i="46"/>
  <c r="JY92" i="46"/>
  <c r="KE83" i="46"/>
  <c r="KG83" i="46"/>
  <c r="KC83" i="46"/>
  <c r="KA140" i="46"/>
  <c r="JY140" i="46"/>
  <c r="KA114" i="46"/>
  <c r="JY114" i="46"/>
  <c r="KA162" i="46"/>
  <c r="JY162" i="46"/>
  <c r="KA202" i="46"/>
  <c r="JY202" i="46"/>
  <c r="KA101" i="46"/>
  <c r="JY101" i="46"/>
  <c r="KA161" i="46"/>
  <c r="JY161" i="46"/>
  <c r="KA22" i="46"/>
  <c r="JY22" i="46"/>
  <c r="KA145" i="46"/>
  <c r="JY145" i="46"/>
  <c r="KA111" i="46"/>
  <c r="JY111" i="46"/>
  <c r="KA97" i="46"/>
  <c r="JY97" i="46"/>
  <c r="KA110" i="46"/>
  <c r="JY110" i="46"/>
  <c r="KA28" i="46"/>
  <c r="JY28" i="46"/>
  <c r="KA44" i="46"/>
  <c r="JY44" i="46"/>
  <c r="JW205" i="46"/>
  <c r="KA196" i="46"/>
  <c r="JY196" i="46"/>
  <c r="KA112" i="46"/>
  <c r="JY112" i="46"/>
  <c r="KZ181" i="46"/>
  <c r="KA126" i="46"/>
  <c r="JY126" i="46"/>
  <c r="KA74" i="46"/>
  <c r="JY74" i="46"/>
  <c r="KA163" i="46"/>
  <c r="JY163" i="46"/>
  <c r="KA19" i="46"/>
  <c r="JY19" i="46"/>
  <c r="KE105" i="46"/>
  <c r="KG105" i="46"/>
  <c r="KC105" i="46"/>
  <c r="KA12" i="46"/>
  <c r="JY12" i="46"/>
  <c r="KA131" i="46"/>
  <c r="JY131" i="46"/>
  <c r="KA103" i="46"/>
  <c r="JY103" i="46"/>
  <c r="KA204" i="46"/>
  <c r="JY204" i="46"/>
  <c r="KA20" i="46"/>
  <c r="JY20" i="46"/>
  <c r="KA54" i="46"/>
  <c r="JY54" i="46"/>
  <c r="KA130" i="46"/>
  <c r="JY130" i="46"/>
  <c r="KA199" i="46"/>
  <c r="JY199" i="46"/>
  <c r="KA93" i="46"/>
  <c r="JY93" i="46"/>
  <c r="KA167" i="46"/>
  <c r="JY167" i="46"/>
  <c r="JY187" i="46"/>
  <c r="KA75" i="46"/>
  <c r="JY75" i="46"/>
  <c r="KA63" i="46"/>
  <c r="JY63" i="46"/>
  <c r="KA118" i="46"/>
  <c r="JY118" i="46"/>
  <c r="KA16" i="46"/>
  <c r="JY16" i="46"/>
  <c r="KA129" i="46"/>
  <c r="JY129" i="46"/>
  <c r="JU68" i="46"/>
  <c r="KA128" i="46"/>
  <c r="JY128" i="46"/>
  <c r="KA90" i="46"/>
  <c r="JY90" i="46"/>
  <c r="KE85" i="46"/>
  <c r="KG85" i="46"/>
  <c r="KC85" i="46"/>
  <c r="KA149" i="46"/>
  <c r="JY149" i="46"/>
  <c r="KA31" i="46"/>
  <c r="JY31" i="46"/>
  <c r="KA188" i="46"/>
  <c r="JY188" i="46"/>
  <c r="KA200" i="46"/>
  <c r="JY200" i="46"/>
  <c r="JY201" i="46"/>
  <c r="KW180" i="46"/>
  <c r="KU180" i="46"/>
  <c r="KU182" i="46"/>
  <c r="KY180" i="46"/>
  <c r="KY182" i="46"/>
  <c r="LA180" i="46"/>
  <c r="KE132" i="46"/>
  <c r="KG132" i="46"/>
  <c r="KC132" i="46"/>
  <c r="KA133" i="46"/>
  <c r="JY133" i="46"/>
  <c r="KA166" i="46"/>
  <c r="JY166" i="46"/>
  <c r="KA120" i="46"/>
  <c r="JY120" i="46"/>
  <c r="KA57" i="46"/>
  <c r="JY57" i="46"/>
  <c r="KA122" i="46"/>
  <c r="JY122" i="46"/>
  <c r="KA154" i="46"/>
  <c r="JY154" i="46"/>
  <c r="KA64" i="46"/>
  <c r="JY64" i="46"/>
  <c r="KA17" i="46"/>
  <c r="JY17" i="46"/>
  <c r="KA174" i="46"/>
  <c r="JY174" i="46"/>
  <c r="KA15" i="46"/>
  <c r="JY15" i="46"/>
  <c r="KA18" i="46"/>
  <c r="JY18" i="46"/>
  <c r="KA52" i="46"/>
  <c r="JY52" i="46"/>
  <c r="KA165" i="46"/>
  <c r="JY165" i="46"/>
  <c r="KA134" i="46"/>
  <c r="JY134" i="46"/>
  <c r="KA156" i="46"/>
  <c r="JY156" i="46"/>
  <c r="JU192" i="46"/>
  <c r="KA49" i="46"/>
  <c r="JY49" i="46"/>
  <c r="KA24" i="46"/>
  <c r="JY24" i="46"/>
  <c r="KA197" i="46"/>
  <c r="JY197" i="46"/>
  <c r="KA150" i="46"/>
  <c r="JY150" i="46"/>
  <c r="KA86" i="46"/>
  <c r="JY86" i="46"/>
  <c r="KA152" i="46"/>
  <c r="JY152" i="46"/>
  <c r="KA169" i="46"/>
  <c r="JY169" i="46"/>
  <c r="KA32" i="46"/>
  <c r="JY32" i="46"/>
  <c r="KA138" i="46"/>
  <c r="JY138" i="46"/>
  <c r="KA139" i="46"/>
  <c r="JY139" i="46"/>
  <c r="KA119" i="46"/>
  <c r="JY119" i="46"/>
  <c r="KA91" i="46"/>
  <c r="JY91" i="46"/>
  <c r="KA203" i="46"/>
  <c r="JY203" i="46"/>
  <c r="KA100" i="46"/>
  <c r="JY100" i="46"/>
  <c r="KA168" i="46"/>
  <c r="JY168" i="46"/>
  <c r="KA117" i="46"/>
  <c r="JY117" i="46"/>
  <c r="KA25" i="46"/>
  <c r="JY25" i="46"/>
  <c r="KA108" i="46"/>
  <c r="JY108" i="46"/>
  <c r="KA46" i="46"/>
  <c r="JY46" i="46"/>
  <c r="KA137" i="46"/>
  <c r="JY137" i="46"/>
  <c r="KA26" i="46"/>
  <c r="JY26" i="46"/>
  <c r="KA36" i="46"/>
  <c r="JY36" i="46"/>
  <c r="KA73" i="46"/>
  <c r="JY73" i="46"/>
  <c r="KA142" i="46"/>
  <c r="JY142" i="46"/>
  <c r="KA48" i="46"/>
  <c r="JY48" i="46"/>
  <c r="KA146" i="46"/>
  <c r="JY146" i="46"/>
  <c r="KA45" i="46"/>
  <c r="JY45" i="46"/>
  <c r="KA94" i="46"/>
  <c r="JY94" i="46"/>
  <c r="JW68" i="46"/>
  <c r="KA10" i="46"/>
  <c r="JY10" i="46"/>
  <c r="KA189" i="46"/>
  <c r="JY189" i="46"/>
  <c r="KA121" i="46"/>
  <c r="JY121" i="46"/>
  <c r="KA158" i="46"/>
  <c r="JY158" i="46"/>
  <c r="KA127" i="46"/>
  <c r="JY127" i="46"/>
  <c r="KA42" i="46"/>
  <c r="JY42" i="46"/>
  <c r="KA157" i="46"/>
  <c r="JY157" i="46"/>
  <c r="KA47" i="46"/>
  <c r="JY47" i="46"/>
  <c r="KA170" i="46"/>
  <c r="JY170" i="46"/>
  <c r="KA135" i="46"/>
  <c r="JY135" i="46"/>
  <c r="KA143" i="46"/>
  <c r="JY143" i="46"/>
  <c r="KA14" i="46"/>
  <c r="JY14" i="46"/>
  <c r="JU175" i="46"/>
  <c r="KA51" i="46"/>
  <c r="JY51" i="46"/>
  <c r="JW78" i="46"/>
  <c r="KA72" i="46"/>
  <c r="JY72" i="46"/>
  <c r="KA190" i="46"/>
  <c r="JY190" i="46"/>
  <c r="KA53" i="46"/>
  <c r="JY53" i="46"/>
  <c r="KA11" i="46"/>
  <c r="JY11" i="46"/>
  <c r="KA141" i="46"/>
  <c r="JY141" i="46"/>
  <c r="KA76" i="46"/>
  <c r="JY76" i="46"/>
  <c r="KE109" i="46"/>
  <c r="KG109" i="46"/>
  <c r="KC109" i="46"/>
  <c r="KA38" i="46"/>
  <c r="JY38" i="46"/>
  <c r="KA125" i="46"/>
  <c r="JY125" i="46"/>
  <c r="KA113" i="46"/>
  <c r="JY113" i="46"/>
  <c r="KA87" i="46"/>
  <c r="JY87" i="46"/>
  <c r="KA13" i="46"/>
  <c r="JY13" i="46"/>
  <c r="JW192" i="46"/>
  <c r="KA186" i="46"/>
  <c r="JY186" i="46"/>
  <c r="KA115" i="46"/>
  <c r="JY115" i="46"/>
  <c r="KA155" i="46"/>
  <c r="JY155" i="46"/>
  <c r="KA84" i="46"/>
  <c r="JY84" i="46"/>
  <c r="KA33" i="46"/>
  <c r="JY33" i="46"/>
  <c r="KA41" i="46"/>
  <c r="JY41" i="46"/>
  <c r="KA62" i="46"/>
  <c r="JY62" i="46"/>
  <c r="JU205" i="46"/>
  <c r="KA172" i="46"/>
  <c r="JY172" i="46"/>
  <c r="KV181" i="46"/>
  <c r="KA116" i="46"/>
  <c r="JY116" i="46"/>
  <c r="KA160" i="46"/>
  <c r="JY160" i="46"/>
  <c r="KA23" i="46"/>
  <c r="JY23" i="46"/>
  <c r="KA106" i="46"/>
  <c r="JY106" i="46"/>
  <c r="KA173" i="46"/>
  <c r="JY173" i="46"/>
  <c r="KA95" i="46"/>
  <c r="JY95" i="46"/>
  <c r="KA148" i="46"/>
  <c r="JY148" i="46"/>
  <c r="KA56" i="46"/>
  <c r="JY56" i="46"/>
  <c r="KA40" i="46"/>
  <c r="JY40" i="46"/>
  <c r="KA61" i="46"/>
  <c r="JY61" i="46"/>
  <c r="KA60" i="46"/>
  <c r="JY60" i="46"/>
  <c r="KA124" i="46"/>
  <c r="JY124" i="46"/>
  <c r="KA50" i="46"/>
  <c r="JY50" i="46"/>
  <c r="KA136" i="46"/>
  <c r="JY136" i="46"/>
  <c r="KA43" i="46"/>
  <c r="JY43" i="46"/>
  <c r="KA191" i="46"/>
  <c r="JY191" i="46"/>
  <c r="KE89" i="46"/>
  <c r="KG89" i="46"/>
  <c r="KC89" i="46"/>
  <c r="KA39" i="46"/>
  <c r="JY39" i="46"/>
  <c r="KA55" i="46"/>
  <c r="JY55" i="46"/>
  <c r="KA96" i="46"/>
  <c r="JY96" i="46"/>
  <c r="KA144" i="46"/>
  <c r="JY144" i="46"/>
  <c r="JS207" i="46"/>
  <c r="KA159" i="46"/>
  <c r="JY159" i="46"/>
  <c r="KA123" i="46"/>
  <c r="JY123" i="46"/>
  <c r="KA151" i="46"/>
  <c r="JY151" i="46"/>
  <c r="KA65" i="46"/>
  <c r="JY65" i="46"/>
  <c r="GW196" i="22"/>
  <c r="GY196" i="22"/>
  <c r="GU205" i="22"/>
  <c r="GY198" i="22"/>
  <c r="GW198" i="22"/>
  <c r="GY197" i="22"/>
  <c r="GW197" i="22"/>
  <c r="GW204" i="22"/>
  <c r="GY204" i="22"/>
  <c r="GW203" i="22"/>
  <c r="GY203" i="22"/>
  <c r="GW202" i="22"/>
  <c r="GY202" i="22"/>
  <c r="GW201" i="22"/>
  <c r="GY201" i="22"/>
  <c r="GW200" i="22"/>
  <c r="GY200" i="22"/>
  <c r="GW199" i="22"/>
  <c r="GY199" i="22"/>
  <c r="GY76" i="22"/>
  <c r="GW76" i="22"/>
  <c r="GY172" i="22"/>
  <c r="GW172" i="22"/>
  <c r="GY171" i="22"/>
  <c r="GW171" i="22"/>
  <c r="GY166" i="22"/>
  <c r="GW166" i="22"/>
  <c r="GY163" i="22"/>
  <c r="GW163" i="22"/>
  <c r="GY161" i="22"/>
  <c r="GW161" i="22"/>
  <c r="GY159" i="22"/>
  <c r="GW159" i="22"/>
  <c r="GY156" i="22"/>
  <c r="GW156" i="22"/>
  <c r="GY151" i="22"/>
  <c r="GW151" i="22"/>
  <c r="GY150" i="22"/>
  <c r="GW150" i="22"/>
  <c r="GY149" i="22"/>
  <c r="GW149" i="22"/>
  <c r="GY145" i="22"/>
  <c r="GW145" i="22"/>
  <c r="GY141" i="22"/>
  <c r="GW141" i="22"/>
  <c r="GY140" i="22"/>
  <c r="GW140" i="22"/>
  <c r="GY139" i="22"/>
  <c r="GW139" i="22"/>
  <c r="GY134" i="22"/>
  <c r="GW134" i="22"/>
  <c r="GY130" i="22"/>
  <c r="GW130" i="22"/>
  <c r="GY128" i="22"/>
  <c r="GW128" i="22"/>
  <c r="GY126" i="22"/>
  <c r="GW126" i="22"/>
  <c r="GY123" i="22"/>
  <c r="GW123" i="22"/>
  <c r="GY118" i="22"/>
  <c r="GW118" i="22"/>
  <c r="GY117" i="22"/>
  <c r="GW117" i="22"/>
  <c r="GY116" i="22"/>
  <c r="GW116" i="22"/>
  <c r="GY112" i="22"/>
  <c r="GW112" i="22"/>
  <c r="GY104" i="22"/>
  <c r="GW104" i="22"/>
  <c r="GY103" i="22"/>
  <c r="GW103" i="22"/>
  <c r="GY102" i="22"/>
  <c r="GW102" i="22"/>
  <c r="GY97" i="22"/>
  <c r="GW97" i="22"/>
  <c r="GY94" i="22"/>
  <c r="GW94" i="22"/>
  <c r="GY92" i="22"/>
  <c r="GW92" i="22"/>
  <c r="GY89" i="22"/>
  <c r="GW89" i="22"/>
  <c r="GY83" i="22"/>
  <c r="GW83" i="22"/>
  <c r="GY57" i="22"/>
  <c r="GW57" i="22"/>
  <c r="GY56" i="22"/>
  <c r="GW56" i="22"/>
  <c r="GY55" i="22"/>
  <c r="GW55" i="22"/>
  <c r="GY54" i="22"/>
  <c r="GW54" i="22"/>
  <c r="GY53" i="22"/>
  <c r="GW53" i="22"/>
  <c r="GY61" i="22"/>
  <c r="GW61" i="22"/>
  <c r="GY63" i="22"/>
  <c r="GW63" i="22"/>
  <c r="GY64" i="22"/>
  <c r="GW64" i="22"/>
  <c r="GY74" i="22"/>
  <c r="GW74" i="22"/>
  <c r="GY73" i="22"/>
  <c r="GW73" i="22"/>
  <c r="GY86" i="22"/>
  <c r="GW86" i="22"/>
  <c r="GY88" i="22"/>
  <c r="GW88" i="22"/>
  <c r="GY90" i="22"/>
  <c r="GW90" i="22"/>
  <c r="GY106" i="22"/>
  <c r="GW106" i="22"/>
  <c r="GY107" i="22"/>
  <c r="GW107" i="22"/>
  <c r="GY108" i="22"/>
  <c r="GW108" i="22"/>
  <c r="GY110" i="22"/>
  <c r="GW110" i="22"/>
  <c r="GY133" i="22"/>
  <c r="GW133" i="22"/>
  <c r="GY173" i="22"/>
  <c r="GW173" i="22"/>
  <c r="GY174" i="22"/>
  <c r="GW174" i="22"/>
  <c r="GY14" i="22"/>
  <c r="GW14" i="22"/>
  <c r="GY15" i="22"/>
  <c r="GW15" i="22"/>
  <c r="GY16" i="22"/>
  <c r="GW16" i="22"/>
  <c r="GY17" i="22"/>
  <c r="GW17" i="22"/>
  <c r="GY18" i="22"/>
  <c r="GW18" i="22"/>
  <c r="GY19" i="22"/>
  <c r="GW19" i="22"/>
  <c r="GY20" i="22"/>
  <c r="GW20" i="22"/>
  <c r="GY21" i="22"/>
  <c r="GW21" i="22"/>
  <c r="GY22" i="22"/>
  <c r="GW22" i="22"/>
  <c r="GY23" i="22"/>
  <c r="GW23" i="22"/>
  <c r="GY24" i="22"/>
  <c r="GW24" i="22"/>
  <c r="GY25" i="22"/>
  <c r="GW25" i="22"/>
  <c r="GY26" i="22"/>
  <c r="GW26" i="22"/>
  <c r="GY27" i="22"/>
  <c r="GW27" i="22"/>
  <c r="GY28" i="22"/>
  <c r="GW28" i="22"/>
  <c r="GY31" i="22"/>
  <c r="GW31" i="22"/>
  <c r="GY32" i="22"/>
  <c r="GW32" i="22"/>
  <c r="GY33" i="22"/>
  <c r="GW33" i="22"/>
  <c r="GY36" i="22"/>
  <c r="GW36" i="22"/>
  <c r="GY37" i="22"/>
  <c r="GW37" i="22"/>
  <c r="GY38" i="22"/>
  <c r="GW38" i="22"/>
  <c r="GY39" i="22"/>
  <c r="GW39" i="22"/>
  <c r="GY40" i="22"/>
  <c r="GW40" i="22"/>
  <c r="GY41" i="22"/>
  <c r="GW41" i="22"/>
  <c r="GY42" i="22"/>
  <c r="GW42" i="22"/>
  <c r="GY43" i="22"/>
  <c r="GW43" i="22"/>
  <c r="GY44" i="22"/>
  <c r="GW44" i="22"/>
  <c r="GY45" i="22"/>
  <c r="GW45" i="22"/>
  <c r="GY46" i="22"/>
  <c r="GW46" i="22"/>
  <c r="GY47" i="22"/>
  <c r="GW47" i="22"/>
  <c r="GY48" i="22"/>
  <c r="GW48" i="22"/>
  <c r="GY49" i="22"/>
  <c r="GW49" i="22"/>
  <c r="GY50" i="22"/>
  <c r="GW50" i="22"/>
  <c r="GY51" i="22"/>
  <c r="GW51" i="22"/>
  <c r="GY52" i="22"/>
  <c r="GW52" i="22"/>
  <c r="GY65" i="22"/>
  <c r="GW65" i="22"/>
  <c r="GY72" i="22"/>
  <c r="GU78" i="22"/>
  <c r="GW72" i="22"/>
  <c r="GY60" i="22"/>
  <c r="GW60" i="22"/>
  <c r="GY82" i="22"/>
  <c r="GU175" i="22"/>
  <c r="GY10" i="22"/>
  <c r="GU68" i="22"/>
  <c r="GY91" i="22"/>
  <c r="GW91" i="22"/>
  <c r="GY99" i="22"/>
  <c r="GW99" i="22"/>
  <c r="GY111" i="22"/>
  <c r="GW111" i="22"/>
  <c r="GY119" i="22"/>
  <c r="GW119" i="22"/>
  <c r="GY127" i="22"/>
  <c r="GW127" i="22"/>
  <c r="GY136" i="22"/>
  <c r="GW136" i="22"/>
  <c r="GY144" i="22"/>
  <c r="GW144" i="22"/>
  <c r="GY152" i="22"/>
  <c r="GW152" i="22"/>
  <c r="GY160" i="22"/>
  <c r="GW160" i="22"/>
  <c r="GY168" i="22"/>
  <c r="GW168" i="22"/>
  <c r="GY75" i="22"/>
  <c r="GW75" i="22"/>
  <c r="GY93" i="22"/>
  <c r="GW93" i="22"/>
  <c r="GY101" i="22"/>
  <c r="GW101" i="22"/>
  <c r="GY113" i="22"/>
  <c r="GW113" i="22"/>
  <c r="GY121" i="22"/>
  <c r="GW121" i="22"/>
  <c r="GY129" i="22"/>
  <c r="GW129" i="22"/>
  <c r="GY138" i="22"/>
  <c r="GW138" i="22"/>
  <c r="GY146" i="22"/>
  <c r="GW146" i="22"/>
  <c r="GY154" i="22"/>
  <c r="GW154" i="22"/>
  <c r="GY162" i="22"/>
  <c r="GW162" i="22"/>
  <c r="GY170" i="22"/>
  <c r="GW170" i="22"/>
  <c r="GY95" i="22"/>
  <c r="GW95" i="22"/>
  <c r="GY105" i="22"/>
  <c r="GW105" i="22"/>
  <c r="GY120" i="22"/>
  <c r="GW120" i="22"/>
  <c r="GY131" i="22"/>
  <c r="GW131" i="22"/>
  <c r="GY142" i="22"/>
  <c r="GW142" i="22"/>
  <c r="GY153" i="22"/>
  <c r="GW153" i="22"/>
  <c r="GY164" i="22"/>
  <c r="GW164" i="22"/>
  <c r="GY96" i="22"/>
  <c r="GW96" i="22"/>
  <c r="GY109" i="22"/>
  <c r="GW109" i="22"/>
  <c r="GY122" i="22"/>
  <c r="GW122" i="22"/>
  <c r="GY132" i="22"/>
  <c r="GW132" i="22"/>
  <c r="GY143" i="22"/>
  <c r="GW143" i="22"/>
  <c r="GY155" i="22"/>
  <c r="GW155" i="22"/>
  <c r="GY165" i="22"/>
  <c r="GW165" i="22"/>
  <c r="GY85" i="22"/>
  <c r="GW85" i="22"/>
  <c r="GY98" i="22"/>
  <c r="GW98" i="22"/>
  <c r="GY114" i="22"/>
  <c r="GW114" i="22"/>
  <c r="GY124" i="22"/>
  <c r="GW124" i="22"/>
  <c r="GY135" i="22"/>
  <c r="GW135" i="22"/>
  <c r="GY147" i="22"/>
  <c r="GW147" i="22"/>
  <c r="GY157" i="22"/>
  <c r="GW157" i="22"/>
  <c r="GY167" i="22"/>
  <c r="GW167" i="22"/>
  <c r="GY87" i="22"/>
  <c r="GW87" i="22"/>
  <c r="GY100" i="22"/>
  <c r="GW100" i="22"/>
  <c r="GY115" i="22"/>
  <c r="GW115" i="22"/>
  <c r="GY125" i="22"/>
  <c r="GW125" i="22"/>
  <c r="GY137" i="22"/>
  <c r="GW137" i="22"/>
  <c r="GY148" i="22"/>
  <c r="GW148" i="22"/>
  <c r="GY158" i="22"/>
  <c r="GW158" i="22"/>
  <c r="GY169" i="22"/>
  <c r="GW169" i="22"/>
  <c r="GY62" i="22"/>
  <c r="GW62" i="22"/>
  <c r="JX17" i="36"/>
  <c r="KE12" i="36"/>
  <c r="KF12" i="36"/>
  <c r="KB12" i="36"/>
  <c r="KE13" i="36"/>
  <c r="KF13" i="36"/>
  <c r="KB13" i="36"/>
  <c r="KE11" i="36"/>
  <c r="KF11" i="36"/>
  <c r="KB11" i="36"/>
  <c r="KN69" i="36"/>
  <c r="KM69" i="36"/>
  <c r="KR69" i="36"/>
  <c r="KQ69" i="36"/>
  <c r="KV69" i="36"/>
  <c r="KU69" i="36"/>
  <c r="KZ69" i="36"/>
  <c r="KY69" i="36"/>
  <c r="LD69" i="36"/>
  <c r="LC69" i="36"/>
  <c r="LH69" i="36"/>
  <c r="LG69" i="36"/>
  <c r="GW175" i="22"/>
  <c r="GS182" i="22"/>
  <c r="GU182" i="22"/>
  <c r="HK181" i="22"/>
  <c r="HD181" i="22"/>
  <c r="HA181" i="22"/>
  <c r="HH174" i="22"/>
  <c r="JX63" i="36"/>
  <c r="JX55" i="36"/>
  <c r="GO207" i="22"/>
  <c r="GU192" i="22"/>
  <c r="GS192" i="22"/>
  <c r="GQ207" i="22"/>
  <c r="GN17" i="36"/>
  <c r="GJ28" i="36"/>
  <c r="HA191" i="22"/>
  <c r="HA190" i="22"/>
  <c r="KY186" i="22"/>
  <c r="HD82" i="22"/>
  <c r="HA82" i="22"/>
  <c r="HD84" i="22"/>
  <c r="HA84" i="22"/>
  <c r="KW173" i="22"/>
  <c r="KU173" i="22"/>
  <c r="KW84" i="22"/>
  <c r="KU84" i="22"/>
  <c r="GH89" i="36"/>
  <c r="FX93" i="36"/>
  <c r="KW83" i="22"/>
  <c r="KU83" i="22"/>
  <c r="GW68" i="22"/>
  <c r="HH13" i="22"/>
  <c r="HE13" i="22"/>
  <c r="HH12" i="22"/>
  <c r="HE12" i="22"/>
  <c r="HH11" i="22"/>
  <c r="HE11" i="22"/>
  <c r="HL72" i="22"/>
  <c r="HL73" i="22"/>
  <c r="HL75" i="22"/>
  <c r="HL76" i="22"/>
  <c r="HL74" i="22"/>
  <c r="HD10" i="22"/>
  <c r="HA10" i="22"/>
  <c r="GB91" i="36"/>
  <c r="GB89" i="36"/>
  <c r="GJ81" i="36"/>
  <c r="GF87" i="36"/>
  <c r="GT17" i="36"/>
  <c r="GL38" i="36"/>
  <c r="GL28" i="36"/>
  <c r="GN38" i="36"/>
  <c r="GR27" i="36"/>
  <c r="IW188" i="22"/>
  <c r="HB85" i="36"/>
  <c r="GX87" i="36"/>
  <c r="HB86" i="36"/>
  <c r="GX76" i="36"/>
  <c r="GX63" i="36"/>
  <c r="GX55" i="36"/>
  <c r="GX47" i="36"/>
  <c r="HC37" i="36"/>
  <c r="HB83" i="36"/>
  <c r="HF84" i="36"/>
  <c r="GK211" i="22"/>
  <c r="HC46" i="36"/>
  <c r="HJ46" i="36"/>
  <c r="HJ37" i="36"/>
  <c r="HJ27" i="36"/>
  <c r="HB54" i="36"/>
  <c r="GO209" i="22"/>
  <c r="HR50" i="35"/>
  <c r="HP50" i="35"/>
  <c r="HR49" i="35"/>
  <c r="HP49" i="35"/>
  <c r="HR48" i="35"/>
  <c r="HP48" i="35"/>
  <c r="HR47" i="35"/>
  <c r="HP47" i="35"/>
  <c r="HP51" i="35"/>
  <c r="HN51" i="35"/>
  <c r="HR32" i="35"/>
  <c r="HP32" i="35"/>
  <c r="HR31" i="35"/>
  <c r="HP31" i="35"/>
  <c r="HR30" i="35"/>
  <c r="HP30" i="35"/>
  <c r="HR29" i="35"/>
  <c r="HP29" i="35"/>
  <c r="HP33" i="35"/>
  <c r="HN33" i="35"/>
  <c r="HR23" i="35"/>
  <c r="HP23" i="35"/>
  <c r="HR22" i="35"/>
  <c r="HP22" i="35"/>
  <c r="HR21" i="35"/>
  <c r="HP21" i="35"/>
  <c r="HR20" i="35"/>
  <c r="HP20" i="35"/>
  <c r="HP24" i="35"/>
  <c r="HN24" i="35"/>
  <c r="HV14" i="35"/>
  <c r="HT14" i="35"/>
  <c r="HV13" i="35"/>
  <c r="HT13" i="35"/>
  <c r="HV12" i="35"/>
  <c r="HT12" i="35"/>
  <c r="HV11" i="35"/>
  <c r="HT11" i="35"/>
  <c r="HR15" i="35"/>
  <c r="HV10" i="35"/>
  <c r="HT10" i="35"/>
  <c r="HT15" i="35"/>
  <c r="HD58" i="35"/>
  <c r="HD57" i="35"/>
  <c r="HD55" i="35"/>
  <c r="GZ58" i="35"/>
  <c r="HL54" i="35"/>
  <c r="HL56" i="35"/>
  <c r="HR38" i="35"/>
  <c r="HP38" i="35"/>
  <c r="HN42" i="35"/>
  <c r="HN54" i="35"/>
  <c r="HH54" i="35"/>
  <c r="HH56" i="35"/>
  <c r="HR39" i="35"/>
  <c r="HP39" i="35"/>
  <c r="HR40" i="35"/>
  <c r="HP40" i="35"/>
  <c r="HR41" i="35"/>
  <c r="HP41" i="35"/>
  <c r="ID19" i="35"/>
  <c r="IB19" i="35"/>
  <c r="ID28" i="35"/>
  <c r="IB28" i="35"/>
  <c r="ID37" i="35"/>
  <c r="IB37" i="35"/>
  <c r="ID46" i="35"/>
  <c r="IB46" i="35"/>
  <c r="GW189" i="22"/>
  <c r="GW180" i="22"/>
  <c r="GY180" i="22"/>
  <c r="GY179" i="22"/>
  <c r="GW179" i="22"/>
  <c r="BE144" i="26"/>
  <c r="HI187" i="22"/>
  <c r="HQ186" i="22"/>
  <c r="LA186" i="22"/>
  <c r="HE188" i="22"/>
  <c r="G17" i="9"/>
  <c r="KG179" i="46"/>
  <c r="KG182" i="46"/>
  <c r="KE182" i="46"/>
  <c r="KE65" i="46"/>
  <c r="KG65" i="46"/>
  <c r="KC65" i="46"/>
  <c r="KE159" i="46"/>
  <c r="KG159" i="46"/>
  <c r="KC159" i="46"/>
  <c r="KE144" i="46"/>
  <c r="KG144" i="46"/>
  <c r="KC144" i="46"/>
  <c r="KE39" i="46"/>
  <c r="KG39" i="46"/>
  <c r="KC39" i="46"/>
  <c r="KE43" i="46"/>
  <c r="KG43" i="46"/>
  <c r="KC43" i="46"/>
  <c r="KE124" i="46"/>
  <c r="KG124" i="46"/>
  <c r="KC124" i="46"/>
  <c r="KE40" i="46"/>
  <c r="KG40" i="46"/>
  <c r="KC40" i="46"/>
  <c r="KE95" i="46"/>
  <c r="KG95" i="46"/>
  <c r="KC95" i="46"/>
  <c r="KE23" i="46"/>
  <c r="KG23" i="46"/>
  <c r="KC23" i="46"/>
  <c r="KE41" i="46"/>
  <c r="KG41" i="46"/>
  <c r="KC41" i="46"/>
  <c r="KE155" i="46"/>
  <c r="KG155" i="46"/>
  <c r="KC155" i="46"/>
  <c r="JY192" i="46"/>
  <c r="KE87" i="46"/>
  <c r="KG87" i="46"/>
  <c r="KC87" i="46"/>
  <c r="KE38" i="46"/>
  <c r="KG38" i="46"/>
  <c r="KC38" i="46"/>
  <c r="KE141" i="46"/>
  <c r="KG141" i="46"/>
  <c r="KC141" i="46"/>
  <c r="KE190" i="46"/>
  <c r="KG190" i="46"/>
  <c r="KC190" i="46"/>
  <c r="KE135" i="46"/>
  <c r="KG135" i="46"/>
  <c r="KC135" i="46"/>
  <c r="KE157" i="46"/>
  <c r="KG157" i="46"/>
  <c r="KC157" i="46"/>
  <c r="KE158" i="46"/>
  <c r="KG158" i="46"/>
  <c r="KC158" i="46"/>
  <c r="KA68" i="46"/>
  <c r="KE10" i="46"/>
  <c r="KC10" i="46"/>
  <c r="KE94" i="46"/>
  <c r="KG94" i="46"/>
  <c r="KC94" i="46"/>
  <c r="KE48" i="46"/>
  <c r="KG48" i="46"/>
  <c r="KC48" i="46"/>
  <c r="KE36" i="46"/>
  <c r="KG36" i="46"/>
  <c r="KC36" i="46"/>
  <c r="KE46" i="46"/>
  <c r="KG46" i="46"/>
  <c r="KC46" i="46"/>
  <c r="KE117" i="46"/>
  <c r="KG117" i="46"/>
  <c r="KC117" i="46"/>
  <c r="KE203" i="46"/>
  <c r="KG203" i="46"/>
  <c r="KC203" i="46"/>
  <c r="KE139" i="46"/>
  <c r="KG139" i="46"/>
  <c r="KC139" i="46"/>
  <c r="KE169" i="46"/>
  <c r="KG169" i="46"/>
  <c r="KC169" i="46"/>
  <c r="KE150" i="46"/>
  <c r="KG150" i="46"/>
  <c r="KC150" i="46"/>
  <c r="KE49" i="46"/>
  <c r="KG49" i="46"/>
  <c r="KC49" i="46"/>
  <c r="KE156" i="46"/>
  <c r="KG156" i="46"/>
  <c r="KC156" i="46"/>
  <c r="KE52" i="46"/>
  <c r="KG52" i="46"/>
  <c r="KC52" i="46"/>
  <c r="KE174" i="46"/>
  <c r="KG174" i="46"/>
  <c r="KC174" i="46"/>
  <c r="KE154" i="46"/>
  <c r="KG154" i="46"/>
  <c r="KC154" i="46"/>
  <c r="KE120" i="46"/>
  <c r="KG120" i="46"/>
  <c r="KC120" i="46"/>
  <c r="KW132" i="46"/>
  <c r="KU132" i="46"/>
  <c r="LA132" i="46"/>
  <c r="KY132" i="46"/>
  <c r="LC132" i="46"/>
  <c r="LE132" i="46"/>
  <c r="KE200" i="46"/>
  <c r="KG200" i="46"/>
  <c r="KC200" i="46"/>
  <c r="KE149" i="46"/>
  <c r="KG149" i="46"/>
  <c r="KC149" i="46"/>
  <c r="KE128" i="46"/>
  <c r="KG128" i="46"/>
  <c r="KC128" i="46"/>
  <c r="KE129" i="46"/>
  <c r="KG129" i="46"/>
  <c r="KC129" i="46"/>
  <c r="KE63" i="46"/>
  <c r="KG63" i="46"/>
  <c r="KC63" i="46"/>
  <c r="KE167" i="46"/>
  <c r="KG167" i="46"/>
  <c r="KC167" i="46"/>
  <c r="KE130" i="46"/>
  <c r="KG130" i="46"/>
  <c r="KC130" i="46"/>
  <c r="KE204" i="46"/>
  <c r="KG204" i="46"/>
  <c r="KC204" i="46"/>
  <c r="KE12" i="46"/>
  <c r="KG12" i="46"/>
  <c r="KC12" i="46"/>
  <c r="KE163" i="46"/>
  <c r="KG163" i="46"/>
  <c r="KC163" i="46"/>
  <c r="KA205" i="46"/>
  <c r="KE196" i="46"/>
  <c r="KC196" i="46"/>
  <c r="KE44" i="46"/>
  <c r="KG44" i="46"/>
  <c r="KC44" i="46"/>
  <c r="KE97" i="46"/>
  <c r="KG97" i="46"/>
  <c r="KC97" i="46"/>
  <c r="KE22" i="46"/>
  <c r="KG22" i="46"/>
  <c r="KC22" i="46"/>
  <c r="KE202" i="46"/>
  <c r="KG202" i="46"/>
  <c r="KC202" i="46"/>
  <c r="KE140" i="46"/>
  <c r="KG140" i="46"/>
  <c r="KC140" i="46"/>
  <c r="KE99" i="46"/>
  <c r="KG99" i="46"/>
  <c r="KC99" i="46"/>
  <c r="KE164" i="46"/>
  <c r="KG164" i="46"/>
  <c r="KC164" i="46"/>
  <c r="KA175" i="46"/>
  <c r="KE82" i="46"/>
  <c r="KC82" i="46"/>
  <c r="KE198" i="46"/>
  <c r="KG198" i="46"/>
  <c r="KC198" i="46"/>
  <c r="KE147" i="46"/>
  <c r="KG147" i="46"/>
  <c r="KC147" i="46"/>
  <c r="KE98" i="46"/>
  <c r="KG98" i="46"/>
  <c r="KC98" i="46"/>
  <c r="KE123" i="46"/>
  <c r="KG123" i="46"/>
  <c r="KC123" i="46"/>
  <c r="KE55" i="46"/>
  <c r="KG55" i="46"/>
  <c r="KC55" i="46"/>
  <c r="KE191" i="46"/>
  <c r="KG191" i="46"/>
  <c r="KC191" i="46"/>
  <c r="KE50" i="46"/>
  <c r="KG50" i="46"/>
  <c r="KC50" i="46"/>
  <c r="KE61" i="46"/>
  <c r="KG61" i="46"/>
  <c r="KC61" i="46"/>
  <c r="KE148" i="46"/>
  <c r="KG148" i="46"/>
  <c r="KC148" i="46"/>
  <c r="KE106" i="46"/>
  <c r="KG106" i="46"/>
  <c r="KC106" i="46"/>
  <c r="KE116" i="46"/>
  <c r="KG116" i="46"/>
  <c r="KC116" i="46"/>
  <c r="KE172" i="46"/>
  <c r="KG172" i="46"/>
  <c r="KC172" i="46"/>
  <c r="KE62" i="46"/>
  <c r="KG62" i="46"/>
  <c r="KC62" i="46"/>
  <c r="KE84" i="46"/>
  <c r="KG84" i="46"/>
  <c r="KC84" i="46"/>
  <c r="KA192" i="46"/>
  <c r="KE186" i="46"/>
  <c r="KC186" i="46"/>
  <c r="KE13" i="46"/>
  <c r="KG13" i="46"/>
  <c r="KC13" i="46"/>
  <c r="KE125" i="46"/>
  <c r="KG125" i="46"/>
  <c r="KC125" i="46"/>
  <c r="KE76" i="46"/>
  <c r="KG76" i="46"/>
  <c r="KC76" i="46"/>
  <c r="KE53" i="46"/>
  <c r="KG53" i="46"/>
  <c r="KC53" i="46"/>
  <c r="JY78" i="46"/>
  <c r="KE143" i="46"/>
  <c r="KG143" i="46"/>
  <c r="KC143" i="46"/>
  <c r="KE47" i="46"/>
  <c r="KG47" i="46"/>
  <c r="KC47" i="46"/>
  <c r="KE127" i="46"/>
  <c r="KG127" i="46"/>
  <c r="KC127" i="46"/>
  <c r="KE189" i="46"/>
  <c r="KG189" i="46"/>
  <c r="KC189" i="46"/>
  <c r="JW207" i="46"/>
  <c r="KE146" i="46"/>
  <c r="KG146" i="46"/>
  <c r="KC146" i="46"/>
  <c r="KE73" i="46"/>
  <c r="KG73" i="46"/>
  <c r="KC73" i="46"/>
  <c r="KE137" i="46"/>
  <c r="KG137" i="46"/>
  <c r="KC137" i="46"/>
  <c r="KE25" i="46"/>
  <c r="KG25" i="46"/>
  <c r="KC25" i="46"/>
  <c r="KE100" i="46"/>
  <c r="KG100" i="46"/>
  <c r="KC100" i="46"/>
  <c r="KE119" i="46"/>
  <c r="KG119" i="46"/>
  <c r="KC119" i="46"/>
  <c r="KE32" i="46"/>
  <c r="KG32" i="46"/>
  <c r="KC32" i="46"/>
  <c r="KE86" i="46"/>
  <c r="KG86" i="46"/>
  <c r="KC86" i="46"/>
  <c r="KE24" i="46"/>
  <c r="KG24" i="46"/>
  <c r="KC24" i="46"/>
  <c r="KE165" i="46"/>
  <c r="KG165" i="46"/>
  <c r="KC165" i="46"/>
  <c r="KE15" i="46"/>
  <c r="KG15" i="46"/>
  <c r="KC15" i="46"/>
  <c r="KE64" i="46"/>
  <c r="KG64" i="46"/>
  <c r="KC64" i="46"/>
  <c r="KE57" i="46"/>
  <c r="KG57" i="46"/>
  <c r="KC57" i="46"/>
  <c r="KE133" i="46"/>
  <c r="KG133" i="46"/>
  <c r="KC133" i="46"/>
  <c r="KG201" i="46"/>
  <c r="KC201" i="46"/>
  <c r="KE31" i="46"/>
  <c r="KG31" i="46"/>
  <c r="KC31" i="46"/>
  <c r="KE90" i="46"/>
  <c r="KG90" i="46"/>
  <c r="KC90" i="46"/>
  <c r="JU207" i="46"/>
  <c r="KE118" i="46"/>
  <c r="KG118" i="46"/>
  <c r="KC118" i="46"/>
  <c r="KG187" i="46"/>
  <c r="KC187" i="46"/>
  <c r="KE199" i="46"/>
  <c r="KG199" i="46"/>
  <c r="KC199" i="46"/>
  <c r="KE20" i="46"/>
  <c r="KG20" i="46"/>
  <c r="KC20" i="46"/>
  <c r="KE131" i="46"/>
  <c r="KG131" i="46"/>
  <c r="KC131" i="46"/>
  <c r="KE19" i="46"/>
  <c r="KG19" i="46"/>
  <c r="KC19" i="46"/>
  <c r="KE126" i="46"/>
  <c r="KG126" i="46"/>
  <c r="KC126" i="46"/>
  <c r="KE112" i="46"/>
  <c r="KG112" i="46"/>
  <c r="KC112" i="46"/>
  <c r="KE110" i="46"/>
  <c r="KG110" i="46"/>
  <c r="KC110" i="46"/>
  <c r="KE145" i="46"/>
  <c r="KG145" i="46"/>
  <c r="KC145" i="46"/>
  <c r="KE101" i="46"/>
  <c r="KG101" i="46"/>
  <c r="KC101" i="46"/>
  <c r="KE114" i="46"/>
  <c r="KG114" i="46"/>
  <c r="KC114" i="46"/>
  <c r="KE92" i="46"/>
  <c r="KG92" i="46"/>
  <c r="KC92" i="46"/>
  <c r="KE21" i="46"/>
  <c r="KG21" i="46"/>
  <c r="KC21" i="46"/>
  <c r="KE37" i="46"/>
  <c r="KG37" i="46"/>
  <c r="KC37" i="46"/>
  <c r="KE102" i="46"/>
  <c r="KG102" i="46"/>
  <c r="KC102" i="46"/>
  <c r="KE88" i="46"/>
  <c r="KG88" i="46"/>
  <c r="KC88" i="46"/>
  <c r="KE151" i="46"/>
  <c r="KG151" i="46"/>
  <c r="KC151" i="46"/>
  <c r="KE96" i="46"/>
  <c r="KG96" i="46"/>
  <c r="KC96" i="46"/>
  <c r="KW89" i="46"/>
  <c r="KU89" i="46"/>
  <c r="LA89" i="46"/>
  <c r="KY89" i="46"/>
  <c r="LE89" i="46"/>
  <c r="LC89" i="46"/>
  <c r="KE136" i="46"/>
  <c r="KG136" i="46"/>
  <c r="KC136" i="46"/>
  <c r="KE60" i="46"/>
  <c r="KG60" i="46"/>
  <c r="KC60" i="46"/>
  <c r="KE56" i="46"/>
  <c r="KG56" i="46"/>
  <c r="KC56" i="46"/>
  <c r="KE173" i="46"/>
  <c r="KG173" i="46"/>
  <c r="KC173" i="46"/>
  <c r="KE160" i="46"/>
  <c r="KG160" i="46"/>
  <c r="KC160" i="46"/>
  <c r="KE33" i="46"/>
  <c r="KG33" i="46"/>
  <c r="KC33" i="46"/>
  <c r="KE115" i="46"/>
  <c r="KG115" i="46"/>
  <c r="KC115" i="46"/>
  <c r="KE113" i="46"/>
  <c r="KG113" i="46"/>
  <c r="KC113" i="46"/>
  <c r="KW109" i="46"/>
  <c r="KU109" i="46"/>
  <c r="LA109" i="46"/>
  <c r="KY109" i="46"/>
  <c r="LC109" i="46"/>
  <c r="LE109" i="46"/>
  <c r="LD109" i="46"/>
  <c r="KE11" i="46"/>
  <c r="KG11" i="46"/>
  <c r="KC11" i="46"/>
  <c r="KA78" i="46"/>
  <c r="KE72" i="46"/>
  <c r="KC72" i="46"/>
  <c r="KE51" i="46"/>
  <c r="KG51" i="46"/>
  <c r="KC51" i="46"/>
  <c r="KE14" i="46"/>
  <c r="KG14" i="46"/>
  <c r="KC14" i="46"/>
  <c r="KE170" i="46"/>
  <c r="KG170" i="46"/>
  <c r="KC170" i="46"/>
  <c r="KE42" i="46"/>
  <c r="KG42" i="46"/>
  <c r="KC42" i="46"/>
  <c r="KE121" i="46"/>
  <c r="KG121" i="46"/>
  <c r="KC121" i="46"/>
  <c r="JY68" i="46"/>
  <c r="KE45" i="46"/>
  <c r="KG45" i="46"/>
  <c r="KC45" i="46"/>
  <c r="KE142" i="46"/>
  <c r="KG142" i="46"/>
  <c r="KC142" i="46"/>
  <c r="KE26" i="46"/>
  <c r="KG26" i="46"/>
  <c r="KC26" i="46"/>
  <c r="KE108" i="46"/>
  <c r="KG108" i="46"/>
  <c r="KC108" i="46"/>
  <c r="KE168" i="46"/>
  <c r="KG168" i="46"/>
  <c r="KC168" i="46"/>
  <c r="KE91" i="46"/>
  <c r="KG91" i="46"/>
  <c r="KC91" i="46"/>
  <c r="KE138" i="46"/>
  <c r="KG138" i="46"/>
  <c r="KC138" i="46"/>
  <c r="KE152" i="46"/>
  <c r="KG152" i="46"/>
  <c r="KC152" i="46"/>
  <c r="KE197" i="46"/>
  <c r="KG197" i="46"/>
  <c r="KC197" i="46"/>
  <c r="KE134" i="46"/>
  <c r="KG134" i="46"/>
  <c r="KC134" i="46"/>
  <c r="KE18" i="46"/>
  <c r="KG18" i="46"/>
  <c r="KC18" i="46"/>
  <c r="KE17" i="46"/>
  <c r="KG17" i="46"/>
  <c r="KC17" i="46"/>
  <c r="KE122" i="46"/>
  <c r="KG122" i="46"/>
  <c r="KC122" i="46"/>
  <c r="KE166" i="46"/>
  <c r="KG166" i="46"/>
  <c r="KC166" i="46"/>
  <c r="KZ180" i="46"/>
  <c r="LA182" i="46"/>
  <c r="F14" i="1"/>
  <c r="KV180" i="46"/>
  <c r="KW182" i="46"/>
  <c r="E14" i="1"/>
  <c r="KE188" i="46"/>
  <c r="KG188" i="46"/>
  <c r="KC188" i="46"/>
  <c r="KW85" i="46"/>
  <c r="KU85" i="46"/>
  <c r="LA85" i="46"/>
  <c r="KY85" i="46"/>
  <c r="LE85" i="46"/>
  <c r="LC85" i="46"/>
  <c r="KE16" i="46"/>
  <c r="KG16" i="46"/>
  <c r="KC16" i="46"/>
  <c r="KE75" i="46"/>
  <c r="KG75" i="46"/>
  <c r="KC75" i="46"/>
  <c r="KE93" i="46"/>
  <c r="KG93" i="46"/>
  <c r="KC93" i="46"/>
  <c r="KE54" i="46"/>
  <c r="KG54" i="46"/>
  <c r="KC54" i="46"/>
  <c r="KE103" i="46"/>
  <c r="KG103" i="46"/>
  <c r="KC103" i="46"/>
  <c r="KW105" i="46"/>
  <c r="KU105" i="46"/>
  <c r="LA105" i="46"/>
  <c r="KY105" i="46"/>
  <c r="LC105" i="46"/>
  <c r="LE105" i="46"/>
  <c r="LD105" i="46"/>
  <c r="KE74" i="46"/>
  <c r="KG74" i="46"/>
  <c r="KC74" i="46"/>
  <c r="JY205" i="46"/>
  <c r="KE28" i="46"/>
  <c r="KG28" i="46"/>
  <c r="KC28" i="46"/>
  <c r="KE111" i="46"/>
  <c r="KG111" i="46"/>
  <c r="KC111" i="46"/>
  <c r="KE161" i="46"/>
  <c r="KG161" i="46"/>
  <c r="KC161" i="46"/>
  <c r="KE162" i="46"/>
  <c r="KG162" i="46"/>
  <c r="KC162" i="46"/>
  <c r="KW83" i="46"/>
  <c r="KU83" i="46"/>
  <c r="KY83" i="46"/>
  <c r="LA83" i="46"/>
  <c r="KZ83" i="46"/>
  <c r="LC83" i="46"/>
  <c r="LE83" i="46"/>
  <c r="KE104" i="46"/>
  <c r="KG104" i="46"/>
  <c r="KC104" i="46"/>
  <c r="KE27" i="46"/>
  <c r="KG27" i="46"/>
  <c r="KC27" i="46"/>
  <c r="JY175" i="46"/>
  <c r="KE171" i="46"/>
  <c r="KG171" i="46"/>
  <c r="KC171" i="46"/>
  <c r="KE107" i="46"/>
  <c r="KG107" i="46"/>
  <c r="KC107" i="46"/>
  <c r="KE153" i="46"/>
  <c r="KG153" i="46"/>
  <c r="KC153" i="46"/>
  <c r="HC62" i="22"/>
  <c r="HA62" i="22"/>
  <c r="HC169" i="22"/>
  <c r="HA169" i="22"/>
  <c r="HC158" i="22"/>
  <c r="HA158" i="22"/>
  <c r="HC148" i="22"/>
  <c r="HA148" i="22"/>
  <c r="HC137" i="22"/>
  <c r="HA137" i="22"/>
  <c r="HC125" i="22"/>
  <c r="HA125" i="22"/>
  <c r="HC115" i="22"/>
  <c r="HA115" i="22"/>
  <c r="HC100" i="22"/>
  <c r="HA100" i="22"/>
  <c r="HC87" i="22"/>
  <c r="HA87" i="22"/>
  <c r="HC167" i="22"/>
  <c r="HA167" i="22"/>
  <c r="HC157" i="22"/>
  <c r="HA157" i="22"/>
  <c r="HC147" i="22"/>
  <c r="HA147" i="22"/>
  <c r="HC135" i="22"/>
  <c r="HA135" i="22"/>
  <c r="HC124" i="22"/>
  <c r="HA124" i="22"/>
  <c r="HC114" i="22"/>
  <c r="HA114" i="22"/>
  <c r="HC98" i="22"/>
  <c r="HA98" i="22"/>
  <c r="HC85" i="22"/>
  <c r="HA85" i="22"/>
  <c r="HC165" i="22"/>
  <c r="HA165" i="22"/>
  <c r="HC155" i="22"/>
  <c r="HA155" i="22"/>
  <c r="HC143" i="22"/>
  <c r="HA143" i="22"/>
  <c r="HC132" i="22"/>
  <c r="HA132" i="22"/>
  <c r="HC122" i="22"/>
  <c r="HA122" i="22"/>
  <c r="HC109" i="22"/>
  <c r="HA109" i="22"/>
  <c r="HC96" i="22"/>
  <c r="HA96" i="22"/>
  <c r="HC164" i="22"/>
  <c r="HA164" i="22"/>
  <c r="HC153" i="22"/>
  <c r="HA153" i="22"/>
  <c r="HC142" i="22"/>
  <c r="HA142" i="22"/>
  <c r="HC131" i="22"/>
  <c r="HA131" i="22"/>
  <c r="HC120" i="22"/>
  <c r="HA120" i="22"/>
  <c r="HC105" i="22"/>
  <c r="HA105" i="22"/>
  <c r="HC95" i="22"/>
  <c r="HA95" i="22"/>
  <c r="HC170" i="22"/>
  <c r="HA170" i="22"/>
  <c r="HC162" i="22"/>
  <c r="HA162" i="22"/>
  <c r="HC154" i="22"/>
  <c r="HA154" i="22"/>
  <c r="HC146" i="22"/>
  <c r="HA146" i="22"/>
  <c r="HC138" i="22"/>
  <c r="HA138" i="22"/>
  <c r="HC129" i="22"/>
  <c r="HA129" i="22"/>
  <c r="HC121" i="22"/>
  <c r="HA121" i="22"/>
  <c r="HC113" i="22"/>
  <c r="HA113" i="22"/>
  <c r="HC101" i="22"/>
  <c r="HA101" i="22"/>
  <c r="HC93" i="22"/>
  <c r="HA93" i="22"/>
  <c r="HC75" i="22"/>
  <c r="HA75" i="22"/>
  <c r="HC168" i="22"/>
  <c r="HA168" i="22"/>
  <c r="HC160" i="22"/>
  <c r="HA160" i="22"/>
  <c r="HC152" i="22"/>
  <c r="HA152" i="22"/>
  <c r="HC144" i="22"/>
  <c r="HA144" i="22"/>
  <c r="HC136" i="22"/>
  <c r="HA136" i="22"/>
  <c r="HC127" i="22"/>
  <c r="HA127" i="22"/>
  <c r="HC119" i="22"/>
  <c r="HA119" i="22"/>
  <c r="HC111" i="22"/>
  <c r="HA111" i="22"/>
  <c r="HC99" i="22"/>
  <c r="HA99" i="22"/>
  <c r="HC91" i="22"/>
  <c r="HA91" i="22"/>
  <c r="HC10" i="22"/>
  <c r="GY68" i="22"/>
  <c r="HC82" i="22"/>
  <c r="HE82" i="22"/>
  <c r="GY175" i="22"/>
  <c r="HC60" i="22"/>
  <c r="HA60" i="22"/>
  <c r="HC72" i="22"/>
  <c r="GY78" i="22"/>
  <c r="HA72" i="22"/>
  <c r="HC65" i="22"/>
  <c r="HA65" i="22"/>
  <c r="HC52" i="22"/>
  <c r="HA52" i="22"/>
  <c r="HC51" i="22"/>
  <c r="HA51" i="22"/>
  <c r="HC50" i="22"/>
  <c r="HA50" i="22"/>
  <c r="HC49" i="22"/>
  <c r="HA49" i="22"/>
  <c r="HC48" i="22"/>
  <c r="HA48" i="22"/>
  <c r="HC47" i="22"/>
  <c r="HA47" i="22"/>
  <c r="HC46" i="22"/>
  <c r="HA46" i="22"/>
  <c r="HC45" i="22"/>
  <c r="HA45" i="22"/>
  <c r="HC44" i="22"/>
  <c r="HA44" i="22"/>
  <c r="HC43" i="22"/>
  <c r="HA43" i="22"/>
  <c r="HC42" i="22"/>
  <c r="HA42" i="22"/>
  <c r="HC41" i="22"/>
  <c r="HA41" i="22"/>
  <c r="HC40" i="22"/>
  <c r="HA40" i="22"/>
  <c r="HC39" i="22"/>
  <c r="HA39" i="22"/>
  <c r="HC38" i="22"/>
  <c r="HA38" i="22"/>
  <c r="HC37" i="22"/>
  <c r="HA37" i="22"/>
  <c r="HC36" i="22"/>
  <c r="HA36" i="22"/>
  <c r="HC33" i="22"/>
  <c r="HA33" i="22"/>
  <c r="HC32" i="22"/>
  <c r="HA32" i="22"/>
  <c r="HC31" i="22"/>
  <c r="HA31" i="22"/>
  <c r="HC28" i="22"/>
  <c r="HA28" i="22"/>
  <c r="HC27" i="22"/>
  <c r="HA27" i="22"/>
  <c r="HC26" i="22"/>
  <c r="HA26" i="22"/>
  <c r="HC25" i="22"/>
  <c r="HA25" i="22"/>
  <c r="HC24" i="22"/>
  <c r="HA24" i="22"/>
  <c r="HC23" i="22"/>
  <c r="HA23" i="22"/>
  <c r="HC22" i="22"/>
  <c r="HA22" i="22"/>
  <c r="HC21" i="22"/>
  <c r="HA21" i="22"/>
  <c r="HC20" i="22"/>
  <c r="HA20" i="22"/>
  <c r="HC19" i="22"/>
  <c r="HA19" i="22"/>
  <c r="HC18" i="22"/>
  <c r="HA18" i="22"/>
  <c r="HC17" i="22"/>
  <c r="HA17" i="22"/>
  <c r="HC16" i="22"/>
  <c r="HA16" i="22"/>
  <c r="HC15" i="22"/>
  <c r="HA15" i="22"/>
  <c r="HC14" i="22"/>
  <c r="HA14" i="22"/>
  <c r="HC174" i="22"/>
  <c r="HA174" i="22"/>
  <c r="HC173" i="22"/>
  <c r="HA173" i="22"/>
  <c r="HC133" i="22"/>
  <c r="HA133" i="22"/>
  <c r="HC110" i="22"/>
  <c r="HA110" i="22"/>
  <c r="HC108" i="22"/>
  <c r="HA108" i="22"/>
  <c r="HC107" i="22"/>
  <c r="HA107" i="22"/>
  <c r="HC106" i="22"/>
  <c r="HA106" i="22"/>
  <c r="HC90" i="22"/>
  <c r="HA90" i="22"/>
  <c r="HC88" i="22"/>
  <c r="HA88" i="22"/>
  <c r="HC86" i="22"/>
  <c r="HA86" i="22"/>
  <c r="HC73" i="22"/>
  <c r="HA73" i="22"/>
  <c r="HC74" i="22"/>
  <c r="HA74" i="22"/>
  <c r="HC64" i="22"/>
  <c r="HA64" i="22"/>
  <c r="HC63" i="22"/>
  <c r="HA63" i="22"/>
  <c r="HC61" i="22"/>
  <c r="HA61" i="22"/>
  <c r="HC53" i="22"/>
  <c r="HA53" i="22"/>
  <c r="HC54" i="22"/>
  <c r="HA54" i="22"/>
  <c r="HC55" i="22"/>
  <c r="HA55" i="22"/>
  <c r="HC56" i="22"/>
  <c r="HA56" i="22"/>
  <c r="HC57" i="22"/>
  <c r="HA57" i="22"/>
  <c r="HC83" i="22"/>
  <c r="HA83" i="22"/>
  <c r="HC89" i="22"/>
  <c r="HA89" i="22"/>
  <c r="HC92" i="22"/>
  <c r="HA92" i="22"/>
  <c r="HC94" i="22"/>
  <c r="HA94" i="22"/>
  <c r="HC97" i="22"/>
  <c r="HA97" i="22"/>
  <c r="HC102" i="22"/>
  <c r="HA102" i="22"/>
  <c r="HC103" i="22"/>
  <c r="HA103" i="22"/>
  <c r="HC104" i="22"/>
  <c r="HA104" i="22"/>
  <c r="HC112" i="22"/>
  <c r="HA112" i="22"/>
  <c r="HC116" i="22"/>
  <c r="HA116" i="22"/>
  <c r="HC117" i="22"/>
  <c r="HA117" i="22"/>
  <c r="HC118" i="22"/>
  <c r="HA118" i="22"/>
  <c r="HC123" i="22"/>
  <c r="HA123" i="22"/>
  <c r="HC126" i="22"/>
  <c r="HA126" i="22"/>
  <c r="HC128" i="22"/>
  <c r="HA128" i="22"/>
  <c r="HC130" i="22"/>
  <c r="HA130" i="22"/>
  <c r="HC134" i="22"/>
  <c r="HA134" i="22"/>
  <c r="HC139" i="22"/>
  <c r="HA139" i="22"/>
  <c r="HC140" i="22"/>
  <c r="HA140" i="22"/>
  <c r="HC141" i="22"/>
  <c r="HA141" i="22"/>
  <c r="HC145" i="22"/>
  <c r="HA145" i="22"/>
  <c r="HC149" i="22"/>
  <c r="HA149" i="22"/>
  <c r="HC150" i="22"/>
  <c r="HA150" i="22"/>
  <c r="HC151" i="22"/>
  <c r="HA151" i="22"/>
  <c r="HC156" i="22"/>
  <c r="HA156" i="22"/>
  <c r="HC159" i="22"/>
  <c r="HA159" i="22"/>
  <c r="HC161" i="22"/>
  <c r="HA161" i="22"/>
  <c r="HC163" i="22"/>
  <c r="HA163" i="22"/>
  <c r="HC166" i="22"/>
  <c r="HA166" i="22"/>
  <c r="HC171" i="22"/>
  <c r="HA171" i="22"/>
  <c r="HC172" i="22"/>
  <c r="HA172" i="22"/>
  <c r="HC76" i="22"/>
  <c r="HA76" i="22"/>
  <c r="HA199" i="22"/>
  <c r="HC199" i="22"/>
  <c r="HA200" i="22"/>
  <c r="HC200" i="22"/>
  <c r="HA201" i="22"/>
  <c r="HC201" i="22"/>
  <c r="HA202" i="22"/>
  <c r="HC202" i="22"/>
  <c r="HA203" i="22"/>
  <c r="HC203" i="22"/>
  <c r="HA204" i="22"/>
  <c r="HC204" i="22"/>
  <c r="HC197" i="22"/>
  <c r="HA197" i="22"/>
  <c r="HC198" i="22"/>
  <c r="HA198" i="22"/>
  <c r="HA196" i="22"/>
  <c r="HC196" i="22"/>
  <c r="GY205" i="22"/>
  <c r="GW205" i="22"/>
  <c r="KF17" i="36"/>
  <c r="KB17" i="36"/>
  <c r="GW182" i="22"/>
  <c r="GS207" i="22"/>
  <c r="GY182" i="22"/>
  <c r="KZ186" i="22"/>
  <c r="HH181" i="22"/>
  <c r="HE181" i="22"/>
  <c r="HO181" i="22"/>
  <c r="KY181" i="22"/>
  <c r="HL174" i="22"/>
  <c r="HA175" i="22"/>
  <c r="GV17" i="36"/>
  <c r="KB63" i="36"/>
  <c r="KF63" i="36"/>
  <c r="LD59" i="36"/>
  <c r="LC59" i="36"/>
  <c r="LH59" i="36"/>
  <c r="LG59" i="36"/>
  <c r="LD63" i="36"/>
  <c r="G24" i="48"/>
  <c r="KB55" i="36"/>
  <c r="KF55" i="36"/>
  <c r="LD51" i="36"/>
  <c r="LC51" i="36"/>
  <c r="LD55" i="36"/>
  <c r="G23" i="48"/>
  <c r="GY192" i="22"/>
  <c r="GW192" i="22"/>
  <c r="GU207" i="22"/>
  <c r="GN28" i="36"/>
  <c r="HE190" i="22"/>
  <c r="HE191" i="22"/>
  <c r="HH84" i="22"/>
  <c r="HE84" i="22"/>
  <c r="HH82" i="22"/>
  <c r="KV83" i="22"/>
  <c r="GL89" i="36"/>
  <c r="GB93" i="36"/>
  <c r="KV84" i="22"/>
  <c r="KV173" i="22"/>
  <c r="HL11" i="22"/>
  <c r="HI11" i="22"/>
  <c r="HL12" i="22"/>
  <c r="HI12" i="22"/>
  <c r="HL13" i="22"/>
  <c r="HI13" i="22"/>
  <c r="HP74" i="22"/>
  <c r="HP76" i="22"/>
  <c r="HP75" i="22"/>
  <c r="HP73" i="22"/>
  <c r="HP72" i="22"/>
  <c r="HH10" i="22"/>
  <c r="HE10" i="22"/>
  <c r="GF91" i="36"/>
  <c r="GF89" i="36"/>
  <c r="GN81" i="36"/>
  <c r="GJ87" i="36"/>
  <c r="GP38" i="36"/>
  <c r="GP28" i="36"/>
  <c r="GR38" i="36"/>
  <c r="GV27" i="36"/>
  <c r="GR28" i="36"/>
  <c r="JA188" i="22"/>
  <c r="HB47" i="36"/>
  <c r="HB87" i="36"/>
  <c r="HF86" i="36"/>
  <c r="HF85" i="36"/>
  <c r="HB76" i="36"/>
  <c r="HB63" i="36"/>
  <c r="HB55" i="36"/>
  <c r="HG37" i="36"/>
  <c r="HF83" i="36"/>
  <c r="HJ84" i="36"/>
  <c r="HG46" i="36"/>
  <c r="HN46" i="36"/>
  <c r="HN37" i="36"/>
  <c r="HN27" i="36"/>
  <c r="HF54" i="36"/>
  <c r="GO211" i="22"/>
  <c r="GS209" i="22"/>
  <c r="HV50" i="35"/>
  <c r="HT50" i="35"/>
  <c r="HV49" i="35"/>
  <c r="HT49" i="35"/>
  <c r="HV48" i="35"/>
  <c r="HT48" i="35"/>
  <c r="HR51" i="35"/>
  <c r="HV47" i="35"/>
  <c r="HT47" i="35"/>
  <c r="HT51" i="35"/>
  <c r="HV32" i="35"/>
  <c r="HT32" i="35"/>
  <c r="HV31" i="35"/>
  <c r="HT31" i="35"/>
  <c r="HV30" i="35"/>
  <c r="HT30" i="35"/>
  <c r="HR33" i="35"/>
  <c r="HV29" i="35"/>
  <c r="HT29" i="35"/>
  <c r="HT33" i="35"/>
  <c r="HV23" i="35"/>
  <c r="HT23" i="35"/>
  <c r="HV22" i="35"/>
  <c r="HT22" i="35"/>
  <c r="HV21" i="35"/>
  <c r="HT21" i="35"/>
  <c r="HR24" i="35"/>
  <c r="HV20" i="35"/>
  <c r="HT20" i="35"/>
  <c r="HT24" i="35"/>
  <c r="HZ14" i="35"/>
  <c r="HX14" i="35"/>
  <c r="HZ13" i="35"/>
  <c r="HX13" i="35"/>
  <c r="HZ12" i="35"/>
  <c r="HX12" i="35"/>
  <c r="HZ11" i="35"/>
  <c r="HX11" i="35"/>
  <c r="HV15" i="35"/>
  <c r="HZ10" i="35"/>
  <c r="HX10" i="35"/>
  <c r="HX15" i="35"/>
  <c r="HV41" i="35"/>
  <c r="HT41" i="35"/>
  <c r="HV40" i="35"/>
  <c r="HT40" i="35"/>
  <c r="HV39" i="35"/>
  <c r="HT39" i="35"/>
  <c r="HH58" i="35"/>
  <c r="HP42" i="35"/>
  <c r="HR42" i="35"/>
  <c r="HR54" i="35"/>
  <c r="HV38" i="35"/>
  <c r="HT38" i="35"/>
  <c r="HT42" i="35"/>
  <c r="HL58" i="35"/>
  <c r="IH46" i="35"/>
  <c r="IF46" i="35"/>
  <c r="IH37" i="35"/>
  <c r="IF37" i="35"/>
  <c r="IH28" i="35"/>
  <c r="IF28" i="35"/>
  <c r="IH19" i="35"/>
  <c r="IF19" i="35"/>
  <c r="HC179" i="22"/>
  <c r="HA179" i="22"/>
  <c r="HA180" i="22"/>
  <c r="HC180" i="22"/>
  <c r="HA189" i="22"/>
  <c r="HA78" i="22"/>
  <c r="GW78" i="22"/>
  <c r="BE141" i="26"/>
  <c r="BE142" i="26"/>
  <c r="BE143" i="26"/>
  <c r="HM187" i="22"/>
  <c r="HI188" i="22"/>
  <c r="HU186" i="22"/>
  <c r="G18" i="9"/>
  <c r="HA68" i="22"/>
  <c r="HA205" i="22"/>
  <c r="KV83" i="46"/>
  <c r="KV105" i="46"/>
  <c r="LD85" i="46"/>
  <c r="KV109" i="46"/>
  <c r="LD89" i="46"/>
  <c r="KV132" i="46"/>
  <c r="KW107" i="46"/>
  <c r="KU107" i="46"/>
  <c r="LA107" i="46"/>
  <c r="KY107" i="46"/>
  <c r="LC107" i="46"/>
  <c r="LE107" i="46"/>
  <c r="KW162" i="46"/>
  <c r="KU162" i="46"/>
  <c r="LA162" i="46"/>
  <c r="KY162" i="46"/>
  <c r="LE162" i="46"/>
  <c r="LC162" i="46"/>
  <c r="KU28" i="46"/>
  <c r="KW28" i="46"/>
  <c r="LA28" i="46"/>
  <c r="KY28" i="46"/>
  <c r="LC28" i="46"/>
  <c r="LE28" i="46"/>
  <c r="KW74" i="46"/>
  <c r="KU74" i="46"/>
  <c r="LA74" i="46"/>
  <c r="KY74" i="46"/>
  <c r="LE74" i="46"/>
  <c r="LC74" i="46"/>
  <c r="KW93" i="46"/>
  <c r="KU93" i="46"/>
  <c r="KY93" i="46"/>
  <c r="LA93" i="46"/>
  <c r="KZ93" i="46"/>
  <c r="LE93" i="46"/>
  <c r="LC93" i="46"/>
  <c r="KW188" i="46"/>
  <c r="KU188" i="46"/>
  <c r="KY188" i="46"/>
  <c r="LA188" i="46"/>
  <c r="KZ188" i="46"/>
  <c r="LE188" i="46"/>
  <c r="LC188" i="46"/>
  <c r="KW166" i="46"/>
  <c r="KU166" i="46"/>
  <c r="LA166" i="46"/>
  <c r="KY166" i="46"/>
  <c r="LE166" i="46"/>
  <c r="LC166" i="46"/>
  <c r="KU18" i="46"/>
  <c r="KW18" i="46"/>
  <c r="LA18" i="46"/>
  <c r="KY18" i="46"/>
  <c r="LE18" i="46"/>
  <c r="LC18" i="46"/>
  <c r="KW152" i="46"/>
  <c r="KU152" i="46"/>
  <c r="LA152" i="46"/>
  <c r="KY152" i="46"/>
  <c r="LE152" i="46"/>
  <c r="LC152" i="46"/>
  <c r="KW168" i="46"/>
  <c r="KU168" i="46"/>
  <c r="LA168" i="46"/>
  <c r="KY168" i="46"/>
  <c r="LC168" i="46"/>
  <c r="LE168" i="46"/>
  <c r="KU142" i="46"/>
  <c r="KW142" i="46"/>
  <c r="LA142" i="46"/>
  <c r="KY142" i="46"/>
  <c r="LE142" i="46"/>
  <c r="LC142" i="46"/>
  <c r="JY207" i="46"/>
  <c r="KW170" i="46"/>
  <c r="KU170" i="46"/>
  <c r="LA170" i="46"/>
  <c r="KY170" i="46"/>
  <c r="LE170" i="46"/>
  <c r="LC170" i="46"/>
  <c r="KE78" i="46"/>
  <c r="KG72" i="46"/>
  <c r="KW11" i="46"/>
  <c r="KU11" i="46"/>
  <c r="LA11" i="46"/>
  <c r="KY11" i="46"/>
  <c r="LE11" i="46"/>
  <c r="LC11" i="46"/>
  <c r="KW33" i="46"/>
  <c r="KU33" i="46"/>
  <c r="LA33" i="46"/>
  <c r="KY33" i="46"/>
  <c r="LE33" i="46"/>
  <c r="LC33" i="46"/>
  <c r="KW56" i="46"/>
  <c r="KU56" i="46"/>
  <c r="LA56" i="46"/>
  <c r="KY56" i="46"/>
  <c r="LE56" i="46"/>
  <c r="LC56" i="46"/>
  <c r="KW96" i="46"/>
  <c r="KU96" i="46"/>
  <c r="KY96" i="46"/>
  <c r="LA96" i="46"/>
  <c r="KZ96" i="46"/>
  <c r="LE96" i="46"/>
  <c r="LC96" i="46"/>
  <c r="KW102" i="46"/>
  <c r="KU102" i="46"/>
  <c r="LA102" i="46"/>
  <c r="KY102" i="46"/>
  <c r="LC102" i="46"/>
  <c r="LE102" i="46"/>
  <c r="KW92" i="46"/>
  <c r="KU92" i="46"/>
  <c r="LA92" i="46"/>
  <c r="KY92" i="46"/>
  <c r="LE92" i="46"/>
  <c r="LC92" i="46"/>
  <c r="KW145" i="46"/>
  <c r="KU145" i="46"/>
  <c r="LA145" i="46"/>
  <c r="KY145" i="46"/>
  <c r="LC145" i="46"/>
  <c r="LE145" i="46"/>
  <c r="KW126" i="46"/>
  <c r="KU126" i="46"/>
  <c r="LA126" i="46"/>
  <c r="KY126" i="46"/>
  <c r="LC126" i="46"/>
  <c r="LE126" i="46"/>
  <c r="KW20" i="46"/>
  <c r="KU20" i="46"/>
  <c r="LA20" i="46"/>
  <c r="KY20" i="46"/>
  <c r="LE20" i="46"/>
  <c r="LC20" i="46"/>
  <c r="KW118" i="46"/>
  <c r="KU118" i="46"/>
  <c r="LA118" i="46"/>
  <c r="KY118" i="46"/>
  <c r="LC118" i="46"/>
  <c r="LE118" i="46"/>
  <c r="KW90" i="46"/>
  <c r="KU90" i="46"/>
  <c r="LA90" i="46"/>
  <c r="KY90" i="46"/>
  <c r="LE90" i="46"/>
  <c r="LC90" i="46"/>
  <c r="KU133" i="46"/>
  <c r="KW133" i="46"/>
  <c r="LA133" i="46"/>
  <c r="KY133" i="46"/>
  <c r="LE133" i="46"/>
  <c r="LC133" i="46"/>
  <c r="KU15" i="46"/>
  <c r="KW15" i="46"/>
  <c r="KY15" i="46"/>
  <c r="LA15" i="46"/>
  <c r="KZ15" i="46"/>
  <c r="LE15" i="46"/>
  <c r="LC15" i="46"/>
  <c r="KW86" i="46"/>
  <c r="KU86" i="46"/>
  <c r="LA86" i="46"/>
  <c r="KY86" i="46"/>
  <c r="LC86" i="46"/>
  <c r="LE86" i="46"/>
  <c r="KW100" i="46"/>
  <c r="KU100" i="46"/>
  <c r="KY100" i="46"/>
  <c r="LA100" i="46"/>
  <c r="KZ100" i="46"/>
  <c r="LC100" i="46"/>
  <c r="LE100" i="46"/>
  <c r="KU73" i="46"/>
  <c r="KW73" i="46"/>
  <c r="LA73" i="46"/>
  <c r="KY73" i="46"/>
  <c r="LE73" i="46"/>
  <c r="G16" i="1"/>
  <c r="LC73" i="46"/>
  <c r="KW47" i="46"/>
  <c r="KU47" i="46"/>
  <c r="LA47" i="46"/>
  <c r="KY47" i="46"/>
  <c r="LE47" i="46"/>
  <c r="LC47" i="46"/>
  <c r="KW125" i="46"/>
  <c r="KU125" i="46"/>
  <c r="KY125" i="46"/>
  <c r="LA125" i="46"/>
  <c r="KZ125" i="46"/>
  <c r="LE125" i="46"/>
  <c r="LC125" i="46"/>
  <c r="KC192" i="46"/>
  <c r="KW106" i="46"/>
  <c r="KU106" i="46"/>
  <c r="LA106" i="46"/>
  <c r="KY106" i="46"/>
  <c r="LC106" i="46"/>
  <c r="LE106" i="46"/>
  <c r="LD106" i="46"/>
  <c r="KW50" i="46"/>
  <c r="KU50" i="46"/>
  <c r="LA50" i="46"/>
  <c r="KY50" i="46"/>
  <c r="LE50" i="46"/>
  <c r="LC50" i="46"/>
  <c r="KW123" i="46"/>
  <c r="KU123" i="46"/>
  <c r="LA123" i="46"/>
  <c r="KY123" i="46"/>
  <c r="LE123" i="46"/>
  <c r="LC123" i="46"/>
  <c r="KW198" i="46"/>
  <c r="KU198" i="46"/>
  <c r="LA198" i="46"/>
  <c r="KY198" i="46"/>
  <c r="LE198" i="46"/>
  <c r="LC198" i="46"/>
  <c r="KU140" i="46"/>
  <c r="KW140" i="46"/>
  <c r="LA140" i="46"/>
  <c r="KY140" i="46"/>
  <c r="LE140" i="46"/>
  <c r="LC140" i="46"/>
  <c r="KW97" i="46"/>
  <c r="KU97" i="46"/>
  <c r="LA97" i="46"/>
  <c r="KY97" i="46"/>
  <c r="LE97" i="46"/>
  <c r="LC97" i="46"/>
  <c r="KC205" i="46"/>
  <c r="KU12" i="46"/>
  <c r="KW12" i="46"/>
  <c r="KV12" i="46"/>
  <c r="LA12" i="46"/>
  <c r="KY12" i="46"/>
  <c r="LE12" i="46"/>
  <c r="LC12" i="46"/>
  <c r="KW167" i="46"/>
  <c r="KU167" i="46"/>
  <c r="KY167" i="46"/>
  <c r="LA167" i="46"/>
  <c r="KZ167" i="46"/>
  <c r="LC167" i="46"/>
  <c r="LE167" i="46"/>
  <c r="KW128" i="46"/>
  <c r="KU128" i="46"/>
  <c r="KY128" i="46"/>
  <c r="LA128" i="46"/>
  <c r="KZ128" i="46"/>
  <c r="LC128" i="46"/>
  <c r="LE128" i="46"/>
  <c r="KW120" i="46"/>
  <c r="KU120" i="46"/>
  <c r="LA120" i="46"/>
  <c r="KY120" i="46"/>
  <c r="LC120" i="46"/>
  <c r="LE120" i="46"/>
  <c r="KW52" i="46"/>
  <c r="KU52" i="46"/>
  <c r="LA52" i="46"/>
  <c r="KY52" i="46"/>
  <c r="LE52" i="46"/>
  <c r="LC52" i="46"/>
  <c r="KU150" i="46"/>
  <c r="KW150" i="46"/>
  <c r="KV150" i="46"/>
  <c r="KY150" i="46"/>
  <c r="LA150" i="46"/>
  <c r="KZ150" i="46"/>
  <c r="LE150" i="46"/>
  <c r="LC150" i="46"/>
  <c r="KW203" i="46"/>
  <c r="KU203" i="46"/>
  <c r="LA203" i="46"/>
  <c r="KY203" i="46"/>
  <c r="LC203" i="46"/>
  <c r="LE203" i="46"/>
  <c r="KW36" i="46"/>
  <c r="KU36" i="46"/>
  <c r="LA36" i="46"/>
  <c r="KY36" i="46"/>
  <c r="LC36" i="46"/>
  <c r="LE36" i="46"/>
  <c r="KE68" i="46"/>
  <c r="KG10" i="46"/>
  <c r="KW158" i="46"/>
  <c r="KU158" i="46"/>
  <c r="LA158" i="46"/>
  <c r="KY158" i="46"/>
  <c r="LE158" i="46"/>
  <c r="LC158" i="46"/>
  <c r="KW190" i="46"/>
  <c r="KU190" i="46"/>
  <c r="LA190" i="46"/>
  <c r="KY190" i="46"/>
  <c r="LC190" i="46"/>
  <c r="LE190" i="46"/>
  <c r="LD190" i="46"/>
  <c r="KW87" i="46"/>
  <c r="KU87" i="46"/>
  <c r="KY87" i="46"/>
  <c r="LA87" i="46"/>
  <c r="LC87" i="46"/>
  <c r="LE87" i="46"/>
  <c r="LD87" i="46"/>
  <c r="KW155" i="46"/>
  <c r="KU155" i="46"/>
  <c r="LA155" i="46"/>
  <c r="KY155" i="46"/>
  <c r="LC155" i="46"/>
  <c r="LE155" i="46"/>
  <c r="LD155" i="46"/>
  <c r="KW95" i="46"/>
  <c r="KU95" i="46"/>
  <c r="LA95" i="46"/>
  <c r="KY95" i="46"/>
  <c r="LE95" i="46"/>
  <c r="LC95" i="46"/>
  <c r="KW43" i="46"/>
  <c r="KU43" i="46"/>
  <c r="KY43" i="46"/>
  <c r="LA43" i="46"/>
  <c r="LE43" i="46"/>
  <c r="LC43" i="46"/>
  <c r="KW159" i="46"/>
  <c r="KU159" i="46"/>
  <c r="LA159" i="46"/>
  <c r="KY159" i="46"/>
  <c r="LE159" i="46"/>
  <c r="LC159" i="46"/>
  <c r="KW153" i="46"/>
  <c r="KU153" i="46"/>
  <c r="LA153" i="46"/>
  <c r="KY153" i="46"/>
  <c r="LC153" i="46"/>
  <c r="LE153" i="46"/>
  <c r="LD153" i="46"/>
  <c r="KW104" i="46"/>
  <c r="KU104" i="46"/>
  <c r="LA104" i="46"/>
  <c r="KY104" i="46"/>
  <c r="LE104" i="46"/>
  <c r="LC104" i="46"/>
  <c r="KW111" i="46"/>
  <c r="KU111" i="46"/>
  <c r="LA111" i="46"/>
  <c r="KY111" i="46"/>
  <c r="LE111" i="46"/>
  <c r="LC111" i="46"/>
  <c r="KZ105" i="46"/>
  <c r="KW54" i="46"/>
  <c r="KU54" i="46"/>
  <c r="KY54" i="46"/>
  <c r="LA54" i="46"/>
  <c r="KZ54" i="46"/>
  <c r="LE54" i="46"/>
  <c r="LC54" i="46"/>
  <c r="KU16" i="46"/>
  <c r="KW16" i="46"/>
  <c r="KV16" i="46"/>
  <c r="LA16" i="46"/>
  <c r="KY16" i="46"/>
  <c r="LE16" i="46"/>
  <c r="LC16" i="46"/>
  <c r="KV85" i="46"/>
  <c r="KW17" i="46"/>
  <c r="KU17" i="46"/>
  <c r="LA17" i="46"/>
  <c r="KY17" i="46"/>
  <c r="LE17" i="46"/>
  <c r="LC17" i="46"/>
  <c r="KW197" i="46"/>
  <c r="KU197" i="46"/>
  <c r="LA197" i="46"/>
  <c r="KY197" i="46"/>
  <c r="LC197" i="46"/>
  <c r="LE197" i="46"/>
  <c r="LD197" i="46"/>
  <c r="KW91" i="46"/>
  <c r="KU91" i="46"/>
  <c r="LA91" i="46"/>
  <c r="KY91" i="46"/>
  <c r="LC91" i="46"/>
  <c r="LE91" i="46"/>
  <c r="KW26" i="46"/>
  <c r="KU26" i="46"/>
  <c r="LA26" i="46"/>
  <c r="KY26" i="46"/>
  <c r="LC26" i="46"/>
  <c r="LE26" i="46"/>
  <c r="KW42" i="46"/>
  <c r="KU42" i="46"/>
  <c r="LA42" i="46"/>
  <c r="KY42" i="46"/>
  <c r="LE42" i="46"/>
  <c r="LC42" i="46"/>
  <c r="KW51" i="46"/>
  <c r="KU51" i="46"/>
  <c r="KY51" i="46"/>
  <c r="LA51" i="46"/>
  <c r="KZ51" i="46"/>
  <c r="LC51" i="46"/>
  <c r="LE51" i="46"/>
  <c r="KZ109" i="46"/>
  <c r="KW115" i="46"/>
  <c r="KU115" i="46"/>
  <c r="LA115" i="46"/>
  <c r="KY115" i="46"/>
  <c r="LE115" i="46"/>
  <c r="LC115" i="46"/>
  <c r="KW173" i="46"/>
  <c r="KU173" i="46"/>
  <c r="LA173" i="46"/>
  <c r="KY173" i="46"/>
  <c r="LC173" i="46"/>
  <c r="LE173" i="46"/>
  <c r="LD173" i="46"/>
  <c r="KU136" i="46"/>
  <c r="KW136" i="46"/>
  <c r="KY136" i="46"/>
  <c r="LA136" i="46"/>
  <c r="LE136" i="46"/>
  <c r="LC136" i="46"/>
  <c r="KV89" i="46"/>
  <c r="KW88" i="46"/>
  <c r="KU88" i="46"/>
  <c r="LA88" i="46"/>
  <c r="KY88" i="46"/>
  <c r="LE88" i="46"/>
  <c r="LC88" i="46"/>
  <c r="KU21" i="46"/>
  <c r="KW21" i="46"/>
  <c r="KV21" i="46"/>
  <c r="LA21" i="46"/>
  <c r="KY21" i="46"/>
  <c r="LE21" i="46"/>
  <c r="LC21" i="46"/>
  <c r="KW101" i="46"/>
  <c r="KU101" i="46"/>
  <c r="LA101" i="46"/>
  <c r="KY101" i="46"/>
  <c r="LC101" i="46"/>
  <c r="LE101" i="46"/>
  <c r="KW112" i="46"/>
  <c r="KU112" i="46"/>
  <c r="KY112" i="46"/>
  <c r="LA112" i="46"/>
  <c r="KZ112" i="46"/>
  <c r="LC112" i="46"/>
  <c r="LE112" i="46"/>
  <c r="KW131" i="46"/>
  <c r="KU131" i="46"/>
  <c r="LA131" i="46"/>
  <c r="KY131" i="46"/>
  <c r="LE131" i="46"/>
  <c r="LC131" i="46"/>
  <c r="KW187" i="46"/>
  <c r="KU187" i="46"/>
  <c r="LA187" i="46"/>
  <c r="KY187" i="46"/>
  <c r="LE187" i="46"/>
  <c r="LC187" i="46"/>
  <c r="KW201" i="46"/>
  <c r="KU201" i="46"/>
  <c r="LA201" i="46"/>
  <c r="KY201" i="46"/>
  <c r="LE201" i="46"/>
  <c r="LC201" i="46"/>
  <c r="KW64" i="46"/>
  <c r="KU64" i="46"/>
  <c r="LA64" i="46"/>
  <c r="KY64" i="46"/>
  <c r="LC64" i="46"/>
  <c r="LE64" i="46"/>
  <c r="KU24" i="46"/>
  <c r="KW24" i="46"/>
  <c r="KV24" i="46"/>
  <c r="LA24" i="46"/>
  <c r="KY24" i="46"/>
  <c r="LC24" i="46"/>
  <c r="LE24" i="46"/>
  <c r="KW119" i="46"/>
  <c r="KU119" i="46"/>
  <c r="LA119" i="46"/>
  <c r="KY119" i="46"/>
  <c r="LE119" i="46"/>
  <c r="LC119" i="46"/>
  <c r="KU137" i="46"/>
  <c r="KW137" i="46"/>
  <c r="KV137" i="46"/>
  <c r="KY137" i="46"/>
  <c r="LA137" i="46"/>
  <c r="KZ137" i="46"/>
  <c r="LE137" i="46"/>
  <c r="LC137" i="46"/>
  <c r="KW127" i="46"/>
  <c r="KU127" i="46"/>
  <c r="KY127" i="46"/>
  <c r="LA127" i="46"/>
  <c r="KZ127" i="46"/>
  <c r="LC127" i="46"/>
  <c r="LE127" i="46"/>
  <c r="KW76" i="46"/>
  <c r="KU76" i="46"/>
  <c r="LA76" i="46"/>
  <c r="KY76" i="46"/>
  <c r="LC76" i="46"/>
  <c r="LE76" i="46"/>
  <c r="KE192" i="46"/>
  <c r="KG186" i="46"/>
  <c r="KW84" i="46"/>
  <c r="KU84" i="46"/>
  <c r="KY84" i="46"/>
  <c r="LA84" i="46"/>
  <c r="LE84" i="46"/>
  <c r="LC84" i="46"/>
  <c r="KW116" i="46"/>
  <c r="KU116" i="46"/>
  <c r="LA116" i="46"/>
  <c r="KY116" i="46"/>
  <c r="LE116" i="46"/>
  <c r="LC116" i="46"/>
  <c r="KW61" i="46"/>
  <c r="KU61" i="46"/>
  <c r="KY61" i="46"/>
  <c r="LA61" i="46"/>
  <c r="LE61" i="46"/>
  <c r="LC61" i="46"/>
  <c r="KW55" i="46"/>
  <c r="KU55" i="46"/>
  <c r="LA55" i="46"/>
  <c r="KY55" i="46"/>
  <c r="LE55" i="46"/>
  <c r="LC55" i="46"/>
  <c r="KU147" i="46"/>
  <c r="KW147" i="46"/>
  <c r="KV147" i="46"/>
  <c r="KY147" i="46"/>
  <c r="LA147" i="46"/>
  <c r="LE147" i="46"/>
  <c r="LC147" i="46"/>
  <c r="KC175" i="46"/>
  <c r="KW99" i="46"/>
  <c r="KU99" i="46"/>
  <c r="LA99" i="46"/>
  <c r="KY99" i="46"/>
  <c r="LE99" i="46"/>
  <c r="LC99" i="46"/>
  <c r="KW22" i="46"/>
  <c r="KU22" i="46"/>
  <c r="LA22" i="46"/>
  <c r="KY22" i="46"/>
  <c r="LC22" i="46"/>
  <c r="LE22" i="46"/>
  <c r="KE205" i="46"/>
  <c r="KG196" i="46"/>
  <c r="KW163" i="46"/>
  <c r="KU163" i="46"/>
  <c r="LA163" i="46"/>
  <c r="KY163" i="46"/>
  <c r="LE163" i="46"/>
  <c r="LC163" i="46"/>
  <c r="KW130" i="46"/>
  <c r="KU130" i="46"/>
  <c r="KY130" i="46"/>
  <c r="LA130" i="46"/>
  <c r="LC130" i="46"/>
  <c r="LE130" i="46"/>
  <c r="LD130" i="46"/>
  <c r="KW129" i="46"/>
  <c r="KU129" i="46"/>
  <c r="LA129" i="46"/>
  <c r="KY129" i="46"/>
  <c r="LC129" i="46"/>
  <c r="LE129" i="46"/>
  <c r="LD129" i="46"/>
  <c r="KW200" i="46"/>
  <c r="KU200" i="46"/>
  <c r="LA200" i="46"/>
  <c r="KY200" i="46"/>
  <c r="LC200" i="46"/>
  <c r="LE200" i="46"/>
  <c r="LD200" i="46"/>
  <c r="KW174" i="46"/>
  <c r="KU174" i="46"/>
  <c r="LA174" i="46"/>
  <c r="KY174" i="46"/>
  <c r="LE174" i="46"/>
  <c r="LC174" i="46"/>
  <c r="KW49" i="46"/>
  <c r="KU49" i="46"/>
  <c r="LA49" i="46"/>
  <c r="KY49" i="46"/>
  <c r="LE49" i="46"/>
  <c r="LC49" i="46"/>
  <c r="KW139" i="46"/>
  <c r="KU139" i="46"/>
  <c r="LA139" i="46"/>
  <c r="KY139" i="46"/>
  <c r="LE139" i="46"/>
  <c r="LC139" i="46"/>
  <c r="KW46" i="46"/>
  <c r="KU46" i="46"/>
  <c r="LA46" i="46"/>
  <c r="KY46" i="46"/>
  <c r="LC46" i="46"/>
  <c r="LE46" i="46"/>
  <c r="LD46" i="46"/>
  <c r="KW94" i="46"/>
  <c r="KU94" i="46"/>
  <c r="LA94" i="46"/>
  <c r="KY94" i="46"/>
  <c r="LC94" i="46"/>
  <c r="LE94" i="46"/>
  <c r="LD94" i="46"/>
  <c r="KA207" i="46"/>
  <c r="KW135" i="46"/>
  <c r="KU135" i="46"/>
  <c r="LA135" i="46"/>
  <c r="KY135" i="46"/>
  <c r="LE135" i="46"/>
  <c r="LC135" i="46"/>
  <c r="KW38" i="46"/>
  <c r="KU38" i="46"/>
  <c r="LA38" i="46"/>
  <c r="KY38" i="46"/>
  <c r="LC38" i="46"/>
  <c r="LE38" i="46"/>
  <c r="KU23" i="46"/>
  <c r="KW23" i="46"/>
  <c r="KV23" i="46"/>
  <c r="KY23" i="46"/>
  <c r="LA23" i="46"/>
  <c r="KZ23" i="46" s="1"/>
  <c r="LE23" i="46"/>
  <c r="LC23" i="46"/>
  <c r="KW124" i="46"/>
  <c r="KU124" i="46"/>
  <c r="LA124" i="46"/>
  <c r="KY124" i="46"/>
  <c r="LE124" i="46"/>
  <c r="LC124" i="46"/>
  <c r="KW144" i="46"/>
  <c r="KU144" i="46"/>
  <c r="LA144" i="46"/>
  <c r="KY144" i="46"/>
  <c r="LE144" i="46"/>
  <c r="LC144" i="46"/>
  <c r="KW171" i="46"/>
  <c r="KU171" i="46"/>
  <c r="LA171" i="46"/>
  <c r="KY171" i="46"/>
  <c r="LC171" i="46"/>
  <c r="LE171" i="46"/>
  <c r="KU27" i="46"/>
  <c r="KW27" i="46"/>
  <c r="KV27" i="46"/>
  <c r="LA27" i="46"/>
  <c r="KY27" i="46"/>
  <c r="LC27" i="46"/>
  <c r="LE27" i="46"/>
  <c r="LD83" i="46"/>
  <c r="KW161" i="46"/>
  <c r="KU161" i="46"/>
  <c r="LA161" i="46"/>
  <c r="KY161" i="46"/>
  <c r="LC161" i="46"/>
  <c r="LE161" i="46"/>
  <c r="LD161" i="46"/>
  <c r="KW103" i="46"/>
  <c r="KU103" i="46"/>
  <c r="LA103" i="46"/>
  <c r="KY103" i="46"/>
  <c r="LC103" i="46"/>
  <c r="LE103" i="46"/>
  <c r="LD103" i="46" s="1"/>
  <c r="KW75" i="46"/>
  <c r="KU75" i="46"/>
  <c r="KY75" i="46"/>
  <c r="LA75" i="46"/>
  <c r="KZ75" i="46"/>
  <c r="LE75" i="46"/>
  <c r="LC75" i="46"/>
  <c r="KZ85" i="46"/>
  <c r="KW122" i="46"/>
  <c r="KU122" i="46"/>
  <c r="KY122" i="46"/>
  <c r="LA122" i="46"/>
  <c r="LE122" i="46"/>
  <c r="LC122" i="46"/>
  <c r="KW134" i="46"/>
  <c r="KU134" i="46"/>
  <c r="KY134" i="46"/>
  <c r="LA134" i="46"/>
  <c r="LE134" i="46"/>
  <c r="LC134" i="46"/>
  <c r="KU138" i="46"/>
  <c r="KW138" i="46"/>
  <c r="KV138" i="46"/>
  <c r="LA138" i="46"/>
  <c r="KY138" i="46"/>
  <c r="LE138" i="46"/>
  <c r="LC138" i="46"/>
  <c r="KW108" i="46"/>
  <c r="KU108" i="46"/>
  <c r="LA108" i="46"/>
  <c r="KY108" i="46"/>
  <c r="LE108" i="46"/>
  <c r="LC108" i="46"/>
  <c r="KW45" i="46"/>
  <c r="KU45" i="46"/>
  <c r="LA45" i="46"/>
  <c r="KY45" i="46"/>
  <c r="LC45" i="46"/>
  <c r="LD45" i="46" s="1"/>
  <c r="LE45" i="46"/>
  <c r="KW121" i="46"/>
  <c r="KU121" i="46"/>
  <c r="LA121" i="46"/>
  <c r="KY121" i="46"/>
  <c r="LE121" i="46"/>
  <c r="LC121" i="46"/>
  <c r="KU14" i="46"/>
  <c r="KV14" i="46" s="1"/>
  <c r="KW14" i="46"/>
  <c r="LA14" i="46"/>
  <c r="KY14" i="46"/>
  <c r="LE14" i="46"/>
  <c r="LC14" i="46"/>
  <c r="KC78" i="46"/>
  <c r="KW113" i="46"/>
  <c r="KU113" i="46"/>
  <c r="LA113" i="46"/>
  <c r="KY113" i="46"/>
  <c r="LE113" i="46"/>
  <c r="LC113" i="46"/>
  <c r="KW160" i="46"/>
  <c r="KU160" i="46"/>
  <c r="LA160" i="46"/>
  <c r="KY160" i="46"/>
  <c r="LE160" i="46"/>
  <c r="LC160" i="46"/>
  <c r="KW60" i="46"/>
  <c r="KU60" i="46"/>
  <c r="LA60" i="46"/>
  <c r="KY60" i="46"/>
  <c r="LE60" i="46"/>
  <c r="LC60" i="46"/>
  <c r="KZ89" i="46"/>
  <c r="KU151" i="46"/>
  <c r="KW151" i="46"/>
  <c r="LA151" i="46"/>
  <c r="KY151" i="46"/>
  <c r="LE151" i="46"/>
  <c r="LC151" i="46"/>
  <c r="KW37" i="46"/>
  <c r="KU37" i="46"/>
  <c r="LA37" i="46"/>
  <c r="KY37" i="46"/>
  <c r="LE37" i="46"/>
  <c r="LC37" i="46"/>
  <c r="KW114" i="46"/>
  <c r="KU114" i="46"/>
  <c r="LA114" i="46"/>
  <c r="KY114" i="46"/>
  <c r="LE114" i="46"/>
  <c r="LC114" i="46"/>
  <c r="KW110" i="46"/>
  <c r="KU110" i="46"/>
  <c r="LA110" i="46"/>
  <c r="KY110" i="46"/>
  <c r="LC110" i="46"/>
  <c r="LE110" i="46"/>
  <c r="LD110" i="46"/>
  <c r="KU19" i="46"/>
  <c r="KW19" i="46"/>
  <c r="LA19" i="46"/>
  <c r="KY19" i="46"/>
  <c r="LE19" i="46"/>
  <c r="LC19" i="46"/>
  <c r="KW199" i="46"/>
  <c r="KU199" i="46"/>
  <c r="LA199" i="46"/>
  <c r="KY199" i="46"/>
  <c r="LE199" i="46"/>
  <c r="LC199" i="46"/>
  <c r="KW31" i="46"/>
  <c r="KU31" i="46"/>
  <c r="KY31" i="46"/>
  <c r="KZ31" i="46" s="1"/>
  <c r="LA31" i="46"/>
  <c r="LE31" i="46"/>
  <c r="LC31" i="46"/>
  <c r="KW57" i="46"/>
  <c r="KU57" i="46"/>
  <c r="LA57" i="46"/>
  <c r="KY57" i="46"/>
  <c r="LE57" i="46"/>
  <c r="LC57" i="46"/>
  <c r="KW165" i="46"/>
  <c r="KU165" i="46"/>
  <c r="LA165" i="46"/>
  <c r="KY165" i="46"/>
  <c r="LC165" i="46"/>
  <c r="LD165" i="46" s="1"/>
  <c r="LE165" i="46"/>
  <c r="KW32" i="46"/>
  <c r="KU32" i="46"/>
  <c r="KY32" i="46"/>
  <c r="LA32" i="46"/>
  <c r="KZ32" i="46" s="1"/>
  <c r="LE32" i="46"/>
  <c r="LC32" i="46"/>
  <c r="KU25" i="46"/>
  <c r="KW25" i="46"/>
  <c r="LA25" i="46"/>
  <c r="KY25" i="46"/>
  <c r="LE25" i="46"/>
  <c r="LC25" i="46"/>
  <c r="KU146" i="46"/>
  <c r="KW146" i="46"/>
  <c r="LA146" i="46"/>
  <c r="KY146" i="46"/>
  <c r="LE146" i="46"/>
  <c r="LC146" i="46"/>
  <c r="KW189" i="46"/>
  <c r="KU189" i="46"/>
  <c r="KY189" i="46"/>
  <c r="KZ189" i="46" s="1"/>
  <c r="LA189" i="46"/>
  <c r="LE189" i="46"/>
  <c r="LC189" i="46"/>
  <c r="KU143" i="46"/>
  <c r="KW143" i="46"/>
  <c r="LA143" i="46"/>
  <c r="KY143" i="46"/>
  <c r="LC143" i="46"/>
  <c r="LE143" i="46"/>
  <c r="KW53" i="46"/>
  <c r="KU53" i="46"/>
  <c r="KY53" i="46"/>
  <c r="LA53" i="46"/>
  <c r="KZ53" i="46"/>
  <c r="LC53" i="46"/>
  <c r="LE53" i="46"/>
  <c r="KW13" i="46"/>
  <c r="KU13" i="46"/>
  <c r="LA13" i="46"/>
  <c r="KY13" i="46"/>
  <c r="LC13" i="46"/>
  <c r="LE13" i="46"/>
  <c r="KW172" i="46"/>
  <c r="KU172" i="46"/>
  <c r="LA172" i="46"/>
  <c r="KY172" i="46"/>
  <c r="LE172" i="46"/>
  <c r="LC172" i="46"/>
  <c r="KW148" i="46"/>
  <c r="KU148" i="46"/>
  <c r="LA148" i="46"/>
  <c r="KY148" i="46"/>
  <c r="LE148" i="46"/>
  <c r="LC148" i="46"/>
  <c r="KW191" i="46"/>
  <c r="KU191" i="46"/>
  <c r="LA191" i="46"/>
  <c r="KY191" i="46"/>
  <c r="LE191" i="46"/>
  <c r="LC191" i="46"/>
  <c r="KW98" i="46"/>
  <c r="KU98" i="46"/>
  <c r="LA98" i="46"/>
  <c r="KY98" i="46"/>
  <c r="LC98" i="46"/>
  <c r="LE98" i="46"/>
  <c r="KE175" i="46"/>
  <c r="KG82" i="46"/>
  <c r="KW164" i="46"/>
  <c r="KU164" i="46"/>
  <c r="LA164" i="46"/>
  <c r="KY164" i="46"/>
  <c r="LE164" i="46"/>
  <c r="LC164" i="46"/>
  <c r="KW202" i="46"/>
  <c r="KU202" i="46"/>
  <c r="KY202" i="46"/>
  <c r="LA202" i="46"/>
  <c r="KZ202" i="46"/>
  <c r="LE202" i="46"/>
  <c r="LC202" i="46"/>
  <c r="KW44" i="46"/>
  <c r="KU44" i="46"/>
  <c r="LA44" i="46"/>
  <c r="KY44" i="46"/>
  <c r="LE44" i="46"/>
  <c r="LC44" i="46"/>
  <c r="KW204" i="46"/>
  <c r="KU204" i="46"/>
  <c r="KY204" i="46"/>
  <c r="LA204" i="46"/>
  <c r="KZ204" i="46"/>
  <c r="LE204" i="46"/>
  <c r="LC204" i="46"/>
  <c r="KW63" i="46"/>
  <c r="KU63" i="46"/>
  <c r="LA63" i="46"/>
  <c r="KY63" i="46"/>
  <c r="LE63" i="46"/>
  <c r="LC63" i="46"/>
  <c r="KU149" i="46"/>
  <c r="KW149" i="46"/>
  <c r="KV149" i="46"/>
  <c r="LA149" i="46"/>
  <c r="KY149" i="46"/>
  <c r="LE149" i="46"/>
  <c r="LC149" i="46"/>
  <c r="LD132" i="46"/>
  <c r="KZ132" i="46"/>
  <c r="KW154" i="46"/>
  <c r="KU154" i="46"/>
  <c r="LA154" i="46"/>
  <c r="KY154" i="46"/>
  <c r="LE154" i="46"/>
  <c r="LC154" i="46"/>
  <c r="LD154" i="46" s="1"/>
  <c r="KW156" i="46"/>
  <c r="KU156" i="46"/>
  <c r="LA156" i="46"/>
  <c r="KZ156" i="46" s="1"/>
  <c r="KY156" i="46"/>
  <c r="LE156" i="46"/>
  <c r="LC156" i="46"/>
  <c r="KW169" i="46"/>
  <c r="KU169" i="46"/>
  <c r="LA169" i="46"/>
  <c r="KY169" i="46"/>
  <c r="LE169" i="46"/>
  <c r="LC169" i="46"/>
  <c r="KW117" i="46"/>
  <c r="KU117" i="46"/>
  <c r="LA117" i="46"/>
  <c r="KZ117" i="46" s="1"/>
  <c r="KY117" i="46"/>
  <c r="LE117" i="46"/>
  <c r="LC117" i="46"/>
  <c r="LD117" i="46" s="1"/>
  <c r="KW48" i="46"/>
  <c r="KU48" i="46"/>
  <c r="KY48" i="46"/>
  <c r="KZ48" i="46" s="1"/>
  <c r="LA48" i="46"/>
  <c r="LE48" i="46"/>
  <c r="LC48" i="46"/>
  <c r="KC68" i="46"/>
  <c r="KC207" i="46"/>
  <c r="KW157" i="46"/>
  <c r="KU157" i="46"/>
  <c r="KY157" i="46"/>
  <c r="LA157" i="46"/>
  <c r="KZ157" i="46" s="1"/>
  <c r="LE157" i="46"/>
  <c r="LC157" i="46"/>
  <c r="LD157" i="46" s="1"/>
  <c r="KU141" i="46"/>
  <c r="KW141" i="46"/>
  <c r="KV141" i="46"/>
  <c r="LA141" i="46"/>
  <c r="KY141" i="46"/>
  <c r="LC141" i="46"/>
  <c r="LE141" i="46"/>
  <c r="KW41" i="46"/>
  <c r="KU41" i="46"/>
  <c r="KY41" i="46"/>
  <c r="LA41" i="46"/>
  <c r="KZ41" i="46"/>
  <c r="LC41" i="46"/>
  <c r="LE41" i="46"/>
  <c r="LD41" i="46" s="1"/>
  <c r="KW40" i="46"/>
  <c r="KU40" i="46"/>
  <c r="LA40" i="46"/>
  <c r="KY40" i="46"/>
  <c r="KZ40" i="46" s="1"/>
  <c r="LC40" i="46"/>
  <c r="LE40" i="46"/>
  <c r="KW39" i="46"/>
  <c r="KV39" i="46" s="1"/>
  <c r="KU39" i="46"/>
  <c r="KY39" i="46"/>
  <c r="LA39" i="46"/>
  <c r="KZ39" i="46" s="1"/>
  <c r="LE39" i="46"/>
  <c r="LC39" i="46"/>
  <c r="KW65" i="46"/>
  <c r="KU65" i="46"/>
  <c r="KV65" i="46" s="1"/>
  <c r="LA65" i="46"/>
  <c r="KZ65" i="46" s="1"/>
  <c r="KY65" i="46"/>
  <c r="LE65" i="46"/>
  <c r="LC65" i="46"/>
  <c r="LD65" i="46" s="1"/>
  <c r="HE196" i="22"/>
  <c r="HG196" i="22"/>
  <c r="HC205" i="22"/>
  <c r="HG198" i="22"/>
  <c r="HE198" i="22"/>
  <c r="HG197" i="22"/>
  <c r="HE197" i="22"/>
  <c r="HE204" i="22"/>
  <c r="HG204" i="22"/>
  <c r="HE203" i="22"/>
  <c r="HG203" i="22"/>
  <c r="HE202" i="22"/>
  <c r="HG202" i="22"/>
  <c r="HE201" i="22"/>
  <c r="HG201" i="22"/>
  <c r="HE200" i="22"/>
  <c r="HG200" i="22"/>
  <c r="HE199" i="22"/>
  <c r="HG199" i="22"/>
  <c r="HG76" i="22"/>
  <c r="HE76" i="22"/>
  <c r="HG172" i="22"/>
  <c r="HE172" i="22"/>
  <c r="HG171" i="22"/>
  <c r="HI171" i="22" s="1"/>
  <c r="HE171" i="22"/>
  <c r="HG166" i="22"/>
  <c r="HE166" i="22"/>
  <c r="HG163" i="22"/>
  <c r="HE163" i="22"/>
  <c r="HG161" i="22"/>
  <c r="HI161" i="22" s="1"/>
  <c r="HE161" i="22"/>
  <c r="HG159" i="22"/>
  <c r="HE159" i="22"/>
  <c r="HG156" i="22"/>
  <c r="HE156" i="22"/>
  <c r="HG151" i="22"/>
  <c r="HI151" i="22" s="1"/>
  <c r="HE151" i="22"/>
  <c r="HG150" i="22"/>
  <c r="HE150" i="22"/>
  <c r="HG149" i="22"/>
  <c r="HE149" i="22"/>
  <c r="HG145" i="22"/>
  <c r="HI145" i="22" s="1"/>
  <c r="HE145" i="22"/>
  <c r="HG141" i="22"/>
  <c r="HE141" i="22"/>
  <c r="HG140" i="22"/>
  <c r="HE140" i="22"/>
  <c r="HG139" i="22"/>
  <c r="HI139" i="22" s="1"/>
  <c r="HE139" i="22"/>
  <c r="HG134" i="22"/>
  <c r="HE134" i="22"/>
  <c r="HG130" i="22"/>
  <c r="HE130" i="22"/>
  <c r="HG128" i="22"/>
  <c r="HI128" i="22" s="1"/>
  <c r="HE128" i="22"/>
  <c r="HG126" i="22"/>
  <c r="HE126" i="22"/>
  <c r="HG123" i="22"/>
  <c r="HE123" i="22"/>
  <c r="HG118" i="22"/>
  <c r="HI118" i="22" s="1"/>
  <c r="HE118" i="22"/>
  <c r="HG117" i="22"/>
  <c r="HE117" i="22"/>
  <c r="HG116" i="22"/>
  <c r="HE116" i="22"/>
  <c r="HG112" i="22"/>
  <c r="HI112" i="22" s="1"/>
  <c r="HE112" i="22"/>
  <c r="HG104" i="22"/>
  <c r="HE104" i="22"/>
  <c r="HG103" i="22"/>
  <c r="HE103" i="22"/>
  <c r="HG102" i="22"/>
  <c r="HI102" i="22" s="1"/>
  <c r="HE102" i="22"/>
  <c r="HG97" i="22"/>
  <c r="HE97" i="22"/>
  <c r="HG94" i="22"/>
  <c r="HE94" i="22"/>
  <c r="HG92" i="22"/>
  <c r="HI92" i="22" s="1"/>
  <c r="HE92" i="22"/>
  <c r="HG89" i="22"/>
  <c r="HE89" i="22"/>
  <c r="HG83" i="22"/>
  <c r="HE83" i="22"/>
  <c r="HG57" i="22"/>
  <c r="HI57" i="22" s="1"/>
  <c r="HE57" i="22"/>
  <c r="HG56" i="22"/>
  <c r="HE56" i="22"/>
  <c r="HG55" i="22"/>
  <c r="HE55" i="22"/>
  <c r="HG54" i="22"/>
  <c r="HI54" i="22" s="1"/>
  <c r="HE54" i="22"/>
  <c r="HG53" i="22"/>
  <c r="HE53" i="22"/>
  <c r="HG61" i="22"/>
  <c r="HE61" i="22"/>
  <c r="HG63" i="22"/>
  <c r="HI63" i="22" s="1"/>
  <c r="HE63" i="22"/>
  <c r="HG64" i="22"/>
  <c r="HE64" i="22"/>
  <c r="HG74" i="22"/>
  <c r="HE74" i="22"/>
  <c r="HG73" i="22"/>
  <c r="HI73" i="22" s="1"/>
  <c r="HE73" i="22"/>
  <c r="HG86" i="22"/>
  <c r="HE86" i="22"/>
  <c r="HG88" i="22"/>
  <c r="HE88" i="22"/>
  <c r="HG90" i="22"/>
  <c r="HI90" i="22" s="1"/>
  <c r="HE90" i="22"/>
  <c r="HG106" i="22"/>
  <c r="HE106" i="22"/>
  <c r="HG107" i="22"/>
  <c r="HE107" i="22"/>
  <c r="HG108" i="22"/>
  <c r="HI108" i="22" s="1"/>
  <c r="HE108" i="22"/>
  <c r="HG110" i="22"/>
  <c r="HE110" i="22"/>
  <c r="HG133" i="22"/>
  <c r="HE133" i="22"/>
  <c r="HG173" i="22"/>
  <c r="HI173" i="22" s="1"/>
  <c r="HE173" i="22"/>
  <c r="HG174" i="22"/>
  <c r="HE174" i="22"/>
  <c r="HG14" i="22"/>
  <c r="HE14" i="22"/>
  <c r="HG15" i="22"/>
  <c r="HI15" i="22" s="1"/>
  <c r="HE15" i="22"/>
  <c r="HG16" i="22"/>
  <c r="HE16" i="22"/>
  <c r="HG17" i="22"/>
  <c r="HE17" i="22"/>
  <c r="HG18" i="22"/>
  <c r="HI18" i="22" s="1"/>
  <c r="HE18" i="22"/>
  <c r="HG19" i="22"/>
  <c r="HE19" i="22"/>
  <c r="HG20" i="22"/>
  <c r="HE20" i="22"/>
  <c r="HG21" i="22"/>
  <c r="HI21" i="22" s="1"/>
  <c r="HE21" i="22"/>
  <c r="HG22" i="22"/>
  <c r="HE22" i="22"/>
  <c r="HG23" i="22"/>
  <c r="HE23" i="22"/>
  <c r="HG24" i="22"/>
  <c r="HI24" i="22" s="1"/>
  <c r="HE24" i="22"/>
  <c r="HG25" i="22"/>
  <c r="HE25" i="22"/>
  <c r="HG26" i="22"/>
  <c r="HE26" i="22"/>
  <c r="HG27" i="22"/>
  <c r="HI27" i="22" s="1"/>
  <c r="HE27" i="22"/>
  <c r="HG28" i="22"/>
  <c r="HE28" i="22"/>
  <c r="HG31" i="22"/>
  <c r="HE31" i="22"/>
  <c r="HG32" i="22"/>
  <c r="HI32" i="22" s="1"/>
  <c r="HE32" i="22"/>
  <c r="HG33" i="22"/>
  <c r="HE33" i="22"/>
  <c r="HG36" i="22"/>
  <c r="HE36" i="22"/>
  <c r="HG37" i="22"/>
  <c r="HI37" i="22" s="1"/>
  <c r="HE37" i="22"/>
  <c r="HG38" i="22"/>
  <c r="HE38" i="22"/>
  <c r="HG39" i="22"/>
  <c r="HE39" i="22"/>
  <c r="HG40" i="22"/>
  <c r="HI40" i="22" s="1"/>
  <c r="HE40" i="22"/>
  <c r="HG41" i="22"/>
  <c r="HE41" i="22"/>
  <c r="HG42" i="22"/>
  <c r="HE42" i="22"/>
  <c r="HG43" i="22"/>
  <c r="HI43" i="22" s="1"/>
  <c r="HE43" i="22"/>
  <c r="HG44" i="22"/>
  <c r="HE44" i="22"/>
  <c r="HG45" i="22"/>
  <c r="HE45" i="22"/>
  <c r="HG46" i="22"/>
  <c r="HI46" i="22" s="1"/>
  <c r="HE46" i="22"/>
  <c r="HG47" i="22"/>
  <c r="HK47" i="22" s="1"/>
  <c r="HE47" i="22"/>
  <c r="HG48" i="22"/>
  <c r="HE48" i="22"/>
  <c r="HG49" i="22"/>
  <c r="HI49" i="22" s="1"/>
  <c r="HE49" i="22"/>
  <c r="HG50" i="22"/>
  <c r="HK50" i="22" s="1"/>
  <c r="HE50" i="22"/>
  <c r="HG51" i="22"/>
  <c r="HE51" i="22"/>
  <c r="HG52" i="22"/>
  <c r="HI52" i="22" s="1"/>
  <c r="HE52" i="22"/>
  <c r="HG65" i="22"/>
  <c r="HK65" i="22" s="1"/>
  <c r="HE65" i="22"/>
  <c r="HG72" i="22"/>
  <c r="HC78" i="22"/>
  <c r="HE72" i="22"/>
  <c r="HG60" i="22"/>
  <c r="HE60" i="22"/>
  <c r="HG82" i="22"/>
  <c r="HC175" i="22"/>
  <c r="HG10" i="22"/>
  <c r="HC68" i="22"/>
  <c r="HC207" i="22" s="1"/>
  <c r="HG91" i="22"/>
  <c r="HE91" i="22"/>
  <c r="HG99" i="22"/>
  <c r="HI99" i="22" s="1"/>
  <c r="HE99" i="22"/>
  <c r="HG111" i="22"/>
  <c r="HI111" i="22" s="1"/>
  <c r="HE111" i="22"/>
  <c r="HG119" i="22"/>
  <c r="HE119" i="22"/>
  <c r="HG127" i="22"/>
  <c r="HK127" i="22" s="1"/>
  <c r="HE127" i="22"/>
  <c r="HG136" i="22"/>
  <c r="HI136" i="22" s="1"/>
  <c r="HE136" i="22"/>
  <c r="HG144" i="22"/>
  <c r="HE144" i="22"/>
  <c r="HG152" i="22"/>
  <c r="HE152" i="22"/>
  <c r="HG160" i="22"/>
  <c r="HI160" i="22" s="1"/>
  <c r="HE160" i="22"/>
  <c r="HG168" i="22"/>
  <c r="HE168" i="22"/>
  <c r="HG75" i="22"/>
  <c r="HI75" i="22" s="1"/>
  <c r="HE75" i="22"/>
  <c r="HG93" i="22"/>
  <c r="HI93" i="22" s="1"/>
  <c r="HE93" i="22"/>
  <c r="HG101" i="22"/>
  <c r="HE101" i="22"/>
  <c r="HG113" i="22"/>
  <c r="HK113" i="22" s="1"/>
  <c r="HM113" i="22" s="1"/>
  <c r="HE113" i="22"/>
  <c r="HG121" i="22"/>
  <c r="HI121" i="22" s="1"/>
  <c r="HE121" i="22"/>
  <c r="HG129" i="22"/>
  <c r="HE129" i="22"/>
  <c r="HG138" i="22"/>
  <c r="HE138" i="22"/>
  <c r="HG146" i="22"/>
  <c r="HI146" i="22" s="1"/>
  <c r="HE146" i="22"/>
  <c r="HG154" i="22"/>
  <c r="HE154" i="22"/>
  <c r="HG162" i="22"/>
  <c r="HI162" i="22" s="1"/>
  <c r="HE162" i="22"/>
  <c r="HG170" i="22"/>
  <c r="HI170" i="22" s="1"/>
  <c r="HE170" i="22"/>
  <c r="HG95" i="22"/>
  <c r="HE95" i="22"/>
  <c r="HG105" i="22"/>
  <c r="HK105" i="22" s="1"/>
  <c r="HM105" i="22" s="1"/>
  <c r="HE105" i="22"/>
  <c r="HG120" i="22"/>
  <c r="HI120" i="22" s="1"/>
  <c r="HE120" i="22"/>
  <c r="HG131" i="22"/>
  <c r="HE131" i="22"/>
  <c r="HG142" i="22"/>
  <c r="HE142" i="22"/>
  <c r="HG153" i="22"/>
  <c r="HI153" i="22" s="1"/>
  <c r="HE153" i="22"/>
  <c r="HG164" i="22"/>
  <c r="HE164" i="22"/>
  <c r="HG96" i="22"/>
  <c r="HI96" i="22" s="1"/>
  <c r="HE96" i="22"/>
  <c r="HG109" i="22"/>
  <c r="HI109" i="22" s="1"/>
  <c r="HE109" i="22"/>
  <c r="HG122" i="22"/>
  <c r="HE122" i="22"/>
  <c r="HG132" i="22"/>
  <c r="HK132" i="22" s="1"/>
  <c r="HM132" i="22" s="1"/>
  <c r="HE132" i="22"/>
  <c r="HG143" i="22"/>
  <c r="HI143" i="22" s="1"/>
  <c r="HE143" i="22"/>
  <c r="HG155" i="22"/>
  <c r="HE155" i="22"/>
  <c r="HG165" i="22"/>
  <c r="HE165" i="22"/>
  <c r="HG85" i="22"/>
  <c r="HI85" i="22" s="1"/>
  <c r="HE85" i="22"/>
  <c r="HE175" i="22" s="1"/>
  <c r="HG98" i="22"/>
  <c r="HE98" i="22"/>
  <c r="HG114" i="22"/>
  <c r="HI114" i="22" s="1"/>
  <c r="HE114" i="22"/>
  <c r="HG124" i="22"/>
  <c r="HI124" i="22" s="1"/>
  <c r="HE124" i="22"/>
  <c r="HG135" i="22"/>
  <c r="HE135" i="22"/>
  <c r="HG147" i="22"/>
  <c r="HK147" i="22" s="1"/>
  <c r="HM147" i="22" s="1"/>
  <c r="HE147" i="22"/>
  <c r="HG157" i="22"/>
  <c r="HI157" i="22" s="1"/>
  <c r="HE157" i="22"/>
  <c r="HG167" i="22"/>
  <c r="HE167" i="22"/>
  <c r="HG87" i="22"/>
  <c r="HE87" i="22"/>
  <c r="HG100" i="22"/>
  <c r="HI100" i="22" s="1"/>
  <c r="HE100" i="22"/>
  <c r="HG115" i="22"/>
  <c r="HE115" i="22"/>
  <c r="HG125" i="22"/>
  <c r="HI125" i="22" s="1"/>
  <c r="HE125" i="22"/>
  <c r="HG137" i="22"/>
  <c r="HI137" i="22" s="1"/>
  <c r="HE137" i="22"/>
  <c r="HG148" i="22"/>
  <c r="HE148" i="22"/>
  <c r="HG158" i="22"/>
  <c r="HK158" i="22" s="1"/>
  <c r="HM158" i="22" s="1"/>
  <c r="HE158" i="22"/>
  <c r="HG169" i="22"/>
  <c r="HI169" i="22" s="1"/>
  <c r="HE169" i="22"/>
  <c r="HG62" i="22"/>
  <c r="HE62" i="22"/>
  <c r="LH63" i="36"/>
  <c r="LH55" i="36"/>
  <c r="LH51" i="36"/>
  <c r="LG51" i="36"/>
  <c r="GW207" i="22"/>
  <c r="HA182" i="22"/>
  <c r="HC182" i="22"/>
  <c r="HS181" i="22"/>
  <c r="HL181" i="22"/>
  <c r="HI181" i="22"/>
  <c r="HP174" i="22"/>
  <c r="HC192" i="22"/>
  <c r="HA192" i="22"/>
  <c r="GY207" i="22"/>
  <c r="KY187" i="22"/>
  <c r="HI191" i="22"/>
  <c r="HI190" i="22"/>
  <c r="HL82" i="22"/>
  <c r="HI82" i="22"/>
  <c r="HL84" i="22"/>
  <c r="HI84" i="22"/>
  <c r="KY84" i="22"/>
  <c r="GP89" i="36"/>
  <c r="GF93" i="36"/>
  <c r="HP13" i="22"/>
  <c r="HM13" i="22"/>
  <c r="HP12" i="22"/>
  <c r="HM12" i="22"/>
  <c r="HP11" i="22"/>
  <c r="HM11" i="22"/>
  <c r="KZ32" i="36"/>
  <c r="KY32" i="36"/>
  <c r="HT72" i="22"/>
  <c r="HT73" i="22"/>
  <c r="HT75" i="22"/>
  <c r="HT76" i="22"/>
  <c r="HT74" i="22"/>
  <c r="HL10" i="22"/>
  <c r="HI10" i="22"/>
  <c r="GJ91" i="36"/>
  <c r="GJ89" i="36"/>
  <c r="GR81" i="36"/>
  <c r="GN87" i="36"/>
  <c r="HB17" i="36"/>
  <c r="GT38" i="36"/>
  <c r="GT28" i="36"/>
  <c r="GX17" i="36"/>
  <c r="GV38" i="36"/>
  <c r="GZ27" i="36"/>
  <c r="KV27" i="36"/>
  <c r="GV28" i="36"/>
  <c r="KZ10" i="36"/>
  <c r="KY10" i="36"/>
  <c r="JE188" i="22"/>
  <c r="HJ85" i="36"/>
  <c r="HF87" i="36"/>
  <c r="HJ86" i="36"/>
  <c r="HF76" i="36"/>
  <c r="HF63" i="36"/>
  <c r="HF55" i="36"/>
  <c r="HF47" i="36"/>
  <c r="HK37" i="36"/>
  <c r="HJ83" i="36"/>
  <c r="KX81" i="36"/>
  <c r="HN84" i="36"/>
  <c r="HK46" i="36"/>
  <c r="HR46" i="36"/>
  <c r="HR37" i="36"/>
  <c r="HR27" i="36"/>
  <c r="HJ54" i="36"/>
  <c r="GS211" i="22"/>
  <c r="GW209" i="22"/>
  <c r="HZ50" i="35"/>
  <c r="HX50" i="35"/>
  <c r="HZ49" i="35"/>
  <c r="HX49" i="35"/>
  <c r="HZ48" i="35"/>
  <c r="HX48" i="35"/>
  <c r="HZ47" i="35"/>
  <c r="HX47" i="35"/>
  <c r="HX51" i="35"/>
  <c r="HV51" i="35"/>
  <c r="HZ32" i="35"/>
  <c r="HX32" i="35"/>
  <c r="HZ31" i="35"/>
  <c r="HX31" i="35"/>
  <c r="HZ30" i="35"/>
  <c r="HX30" i="35"/>
  <c r="HZ29" i="35"/>
  <c r="HX29" i="35"/>
  <c r="HX33" i="35"/>
  <c r="HV33" i="35"/>
  <c r="HZ23" i="35"/>
  <c r="HX23" i="35"/>
  <c r="HZ22" i="35"/>
  <c r="HX22" i="35"/>
  <c r="HZ21" i="35"/>
  <c r="HX21" i="35"/>
  <c r="HZ20" i="35"/>
  <c r="HX20" i="35"/>
  <c r="HX24" i="35"/>
  <c r="HV24" i="35"/>
  <c r="ID14" i="35"/>
  <c r="IB14" i="35"/>
  <c r="ID13" i="35"/>
  <c r="IB13" i="35"/>
  <c r="ID12" i="35"/>
  <c r="IB12" i="35"/>
  <c r="ID11" i="35"/>
  <c r="IB11" i="35"/>
  <c r="HZ15" i="35"/>
  <c r="ID10" i="35"/>
  <c r="IB10" i="35"/>
  <c r="IB15" i="35"/>
  <c r="HT54" i="35"/>
  <c r="HT56" i="35"/>
  <c r="HZ38" i="35"/>
  <c r="HX38" i="35"/>
  <c r="HV42" i="35"/>
  <c r="HV54" i="35"/>
  <c r="HP54" i="35"/>
  <c r="HP56" i="35"/>
  <c r="HZ39" i="35"/>
  <c r="HX39" i="35"/>
  <c r="HZ40" i="35"/>
  <c r="HX40" i="35"/>
  <c r="HZ41" i="35"/>
  <c r="HX41" i="35"/>
  <c r="IL19" i="35"/>
  <c r="IJ19" i="35"/>
  <c r="IL28" i="35"/>
  <c r="IJ28" i="35"/>
  <c r="IL37" i="35"/>
  <c r="IJ37" i="35"/>
  <c r="IL46" i="35"/>
  <c r="IJ46" i="35"/>
  <c r="HE189" i="22"/>
  <c r="HE180" i="22"/>
  <c r="HG180" i="22"/>
  <c r="HG179" i="22"/>
  <c r="HE179" i="22"/>
  <c r="F33" i="2"/>
  <c r="M33" i="2"/>
  <c r="F6" i="19"/>
  <c r="BE146" i="26"/>
  <c r="BM91" i="26"/>
  <c r="BN91" i="26"/>
  <c r="HQ187" i="22"/>
  <c r="LA187" i="22" s="1"/>
  <c r="KZ187" i="22" s="1"/>
  <c r="HY186" i="22"/>
  <c r="HM188" i="22"/>
  <c r="G19" i="9"/>
  <c r="HE68" i="22"/>
  <c r="KV28" i="46"/>
  <c r="LD100" i="46"/>
  <c r="LD86" i="46"/>
  <c r="LD118" i="46"/>
  <c r="LD126" i="46"/>
  <c r="LD145" i="46"/>
  <c r="LD28" i="46"/>
  <c r="LD107" i="46"/>
  <c r="KV48" i="46"/>
  <c r="KZ169" i="46"/>
  <c r="KV169" i="46"/>
  <c r="KV156" i="46"/>
  <c r="KZ154" i="46"/>
  <c r="KV154" i="46"/>
  <c r="LD149" i="46"/>
  <c r="LD63" i="46"/>
  <c r="LD44" i="46"/>
  <c r="LD164" i="46"/>
  <c r="KV98" i="46"/>
  <c r="LD191" i="46"/>
  <c r="KV191" i="46"/>
  <c r="LD148" i="46"/>
  <c r="KV148" i="46"/>
  <c r="LD172" i="46"/>
  <c r="KV172" i="46"/>
  <c r="KV13" i="46"/>
  <c r="KV53" i="46"/>
  <c r="LD189" i="46"/>
  <c r="KV189" i="46"/>
  <c r="LD146" i="46"/>
  <c r="LD25" i="46"/>
  <c r="LD32" i="46"/>
  <c r="KV32" i="46"/>
  <c r="KV165" i="46"/>
  <c r="KV57" i="46"/>
  <c r="KV31" i="46"/>
  <c r="KV199" i="46"/>
  <c r="KV110" i="46"/>
  <c r="KV114" i="46"/>
  <c r="KV37" i="46"/>
  <c r="LD60" i="46"/>
  <c r="LD160" i="46"/>
  <c r="LD113" i="46"/>
  <c r="KZ14" i="46"/>
  <c r="KZ121" i="46"/>
  <c r="KZ45" i="46"/>
  <c r="KZ108" i="46"/>
  <c r="KZ138" i="46"/>
  <c r="KV134" i="46"/>
  <c r="KV122" i="46"/>
  <c r="KV75" i="46"/>
  <c r="KV103" i="46"/>
  <c r="KV161" i="46"/>
  <c r="LD144" i="46"/>
  <c r="LD124" i="46"/>
  <c r="LD23" i="46"/>
  <c r="LD135" i="46"/>
  <c r="KZ94" i="46"/>
  <c r="KV94" i="46"/>
  <c r="KZ46" i="46"/>
  <c r="KZ139" i="46"/>
  <c r="KV139" i="46"/>
  <c r="KZ49" i="46"/>
  <c r="KV49" i="46"/>
  <c r="KZ174" i="46"/>
  <c r="KV174" i="46"/>
  <c r="KZ200" i="46"/>
  <c r="KV200" i="46"/>
  <c r="KZ129" i="46"/>
  <c r="KV129" i="46"/>
  <c r="KZ163" i="46"/>
  <c r="LD99" i="46"/>
  <c r="KZ55" i="46"/>
  <c r="KZ116" i="46"/>
  <c r="LD137" i="46"/>
  <c r="LD119" i="46"/>
  <c r="LD201" i="46"/>
  <c r="LD187" i="46"/>
  <c r="LD131" i="46"/>
  <c r="LD21" i="46"/>
  <c r="LD88" i="46"/>
  <c r="KZ173" i="46"/>
  <c r="KV173" i="46"/>
  <c r="KZ115" i="46"/>
  <c r="KV115" i="46"/>
  <c r="KV51" i="46"/>
  <c r="LD42" i="46"/>
  <c r="KV42" i="46"/>
  <c r="KV26" i="46"/>
  <c r="KV91" i="46"/>
  <c r="KV197" i="46"/>
  <c r="LD17" i="46"/>
  <c r="KV17" i="46"/>
  <c r="LD16" i="46"/>
  <c r="LD54" i="46"/>
  <c r="KZ111" i="46"/>
  <c r="KV111" i="46"/>
  <c r="KZ104" i="46"/>
  <c r="KV104" i="46"/>
  <c r="KZ153" i="46"/>
  <c r="KV153" i="46"/>
  <c r="KZ159" i="46"/>
  <c r="KV159" i="46"/>
  <c r="KV43" i="46"/>
  <c r="KZ95" i="46"/>
  <c r="KV95" i="46"/>
  <c r="KZ155" i="46"/>
  <c r="KV155" i="46"/>
  <c r="KV87" i="46"/>
  <c r="KZ190" i="46"/>
  <c r="KV190" i="46"/>
  <c r="KZ158" i="46"/>
  <c r="LD150" i="46"/>
  <c r="LD52" i="46"/>
  <c r="LD12" i="46"/>
  <c r="KZ97" i="46"/>
  <c r="KV97" i="46"/>
  <c r="KZ140" i="46"/>
  <c r="KZ198" i="46"/>
  <c r="KV198" i="46"/>
  <c r="KZ123" i="46"/>
  <c r="KV123" i="46"/>
  <c r="KZ50" i="46"/>
  <c r="KV50" i="46"/>
  <c r="KZ106" i="46"/>
  <c r="KV106" i="46"/>
  <c r="LD125" i="46"/>
  <c r="KV125" i="46"/>
  <c r="LD47" i="46"/>
  <c r="KV47" i="46"/>
  <c r="LD73" i="46"/>
  <c r="KV100" i="46"/>
  <c r="KV86" i="46"/>
  <c r="KV90" i="46"/>
  <c r="KV118" i="46"/>
  <c r="KV20" i="46"/>
  <c r="KV126" i="46"/>
  <c r="KV145" i="46"/>
  <c r="LD92" i="46"/>
  <c r="KV92" i="46"/>
  <c r="KV102" i="46"/>
  <c r="LD96" i="46"/>
  <c r="KV96" i="46"/>
  <c r="LD56" i="46"/>
  <c r="KV56" i="46"/>
  <c r="LD33" i="46"/>
  <c r="KV33" i="46"/>
  <c r="LD11" i="46"/>
  <c r="KV11" i="46"/>
  <c r="KZ170" i="46"/>
  <c r="KV170" i="46"/>
  <c r="LD142" i="46"/>
  <c r="KV168" i="46"/>
  <c r="LD152" i="46"/>
  <c r="KV152" i="46"/>
  <c r="LD18" i="46"/>
  <c r="LD166" i="46"/>
  <c r="KV166" i="46"/>
  <c r="LD188" i="46"/>
  <c r="KV188" i="46"/>
  <c r="LD93" i="46"/>
  <c r="KV93" i="46"/>
  <c r="KZ107" i="46"/>
  <c r="KV40" i="46"/>
  <c r="KV157" i="46"/>
  <c r="LD48" i="46"/>
  <c r="LD169" i="46"/>
  <c r="LD156" i="46"/>
  <c r="KV63" i="46"/>
  <c r="KV204" i="46"/>
  <c r="KV44" i="46"/>
  <c r="KV202" i="46"/>
  <c r="KV164" i="46"/>
  <c r="LD98" i="46"/>
  <c r="KZ98" i="46"/>
  <c r="KZ191" i="46"/>
  <c r="KZ148" i="46"/>
  <c r="KZ172" i="46"/>
  <c r="LD13" i="46"/>
  <c r="KZ13" i="46"/>
  <c r="LD53" i="46"/>
  <c r="LD143" i="46"/>
  <c r="KZ143" i="46"/>
  <c r="KZ146" i="46"/>
  <c r="KZ25" i="46"/>
  <c r="KZ165" i="46"/>
  <c r="KZ57" i="46"/>
  <c r="KZ199" i="46"/>
  <c r="KZ19" i="46"/>
  <c r="KZ110" i="46"/>
  <c r="KZ114" i="46"/>
  <c r="KZ37" i="46"/>
  <c r="KZ151" i="46"/>
  <c r="KV60" i="46"/>
  <c r="KV160" i="46"/>
  <c r="KV113" i="46"/>
  <c r="LD14" i="46"/>
  <c r="LD121" i="46"/>
  <c r="LD108" i="46"/>
  <c r="LD138" i="46"/>
  <c r="LD134" i="46"/>
  <c r="LD122" i="46"/>
  <c r="KZ103" i="46"/>
  <c r="KZ161" i="46"/>
  <c r="KV171" i="46"/>
  <c r="KV144" i="46"/>
  <c r="KV124" i="46"/>
  <c r="KV38" i="46"/>
  <c r="KV135" i="46"/>
  <c r="LD139" i="46"/>
  <c r="LD49" i="46"/>
  <c r="LD174" i="46"/>
  <c r="LD163" i="46"/>
  <c r="KV22" i="46"/>
  <c r="KV99" i="46"/>
  <c r="LD147" i="46"/>
  <c r="LD55" i="46"/>
  <c r="LD61" i="46"/>
  <c r="LD116" i="46"/>
  <c r="LD84" i="46"/>
  <c r="KV76" i="46"/>
  <c r="KV127" i="46"/>
  <c r="KV119" i="46"/>
  <c r="KV64" i="46"/>
  <c r="KV201" i="46"/>
  <c r="KV187" i="46"/>
  <c r="KV131" i="46"/>
  <c r="KV112" i="46"/>
  <c r="KV101" i="46"/>
  <c r="KV88" i="46"/>
  <c r="LD136" i="46"/>
  <c r="KV136" i="46"/>
  <c r="LD115" i="46"/>
  <c r="LD51" i="46"/>
  <c r="KZ42" i="46"/>
  <c r="LD26" i="46"/>
  <c r="KZ26" i="46"/>
  <c r="LD91" i="46"/>
  <c r="KZ91" i="46"/>
  <c r="KZ197" i="46"/>
  <c r="KZ17" i="46"/>
  <c r="KV54" i="46"/>
  <c r="LD111" i="46"/>
  <c r="LD104" i="46"/>
  <c r="LD159" i="46"/>
  <c r="LD43" i="46"/>
  <c r="LD95" i="46"/>
  <c r="LD158" i="46"/>
  <c r="KE207" i="46"/>
  <c r="KV36" i="46"/>
  <c r="KV203" i="46"/>
  <c r="KV52" i="46"/>
  <c r="KV120" i="46"/>
  <c r="KV128" i="46"/>
  <c r="KV167" i="46"/>
  <c r="LD97" i="46"/>
  <c r="LD140" i="46"/>
  <c r="KV140" i="46"/>
  <c r="LD198" i="46"/>
  <c r="LD123" i="46"/>
  <c r="LD50" i="46"/>
  <c r="KZ47" i="46"/>
  <c r="KZ73" i="46"/>
  <c r="KZ86" i="46"/>
  <c r="KZ133" i="46"/>
  <c r="KZ90" i="46"/>
  <c r="KZ118" i="46"/>
  <c r="KZ20" i="46"/>
  <c r="KZ126" i="46"/>
  <c r="KZ145" i="46"/>
  <c r="KZ92" i="46"/>
  <c r="LD102" i="46"/>
  <c r="KZ102" i="46"/>
  <c r="KZ56" i="46"/>
  <c r="KZ33" i="46"/>
  <c r="KZ11" i="46"/>
  <c r="KG78" i="46"/>
  <c r="KU72" i="46"/>
  <c r="KU78" i="46" s="1"/>
  <c r="KW72" i="46"/>
  <c r="KY72" i="46"/>
  <c r="KY78" i="46" s="1"/>
  <c r="LA72" i="46"/>
  <c r="LA78" i="46" s="1"/>
  <c r="F12" i="1" s="1"/>
  <c r="LC72" i="46"/>
  <c r="LC78" i="46" s="1"/>
  <c r="LE72" i="46"/>
  <c r="G15" i="1" s="1"/>
  <c r="LD170" i="46"/>
  <c r="KZ142" i="46"/>
  <c r="LD168" i="46"/>
  <c r="KZ168" i="46"/>
  <c r="KZ152" i="46"/>
  <c r="KZ18" i="46"/>
  <c r="KZ166" i="46"/>
  <c r="KZ74" i="46"/>
  <c r="KZ28" i="46"/>
  <c r="KZ162" i="46"/>
  <c r="LD40" i="46"/>
  <c r="LD141" i="46"/>
  <c r="KZ141" i="46"/>
  <c r="KV117" i="46"/>
  <c r="KZ149" i="46"/>
  <c r="KZ63" i="46"/>
  <c r="KZ44" i="46"/>
  <c r="KZ164" i="46"/>
  <c r="KG175" i="46"/>
  <c r="KW82" i="46"/>
  <c r="KU82" i="46"/>
  <c r="KU175" i="46" s="1"/>
  <c r="KY82" i="46"/>
  <c r="KY175" i="46" s="1"/>
  <c r="LA82" i="46"/>
  <c r="LE82" i="46"/>
  <c r="LE175" i="46" s="1"/>
  <c r="G13" i="48" s="1"/>
  <c r="LC82" i="46"/>
  <c r="LC175" i="46" s="1"/>
  <c r="KV143" i="46"/>
  <c r="KV146" i="46"/>
  <c r="KV25" i="46"/>
  <c r="LD57" i="46"/>
  <c r="LD31" i="46"/>
  <c r="LD199" i="46"/>
  <c r="LD19" i="46"/>
  <c r="KV19" i="46"/>
  <c r="LD114" i="46"/>
  <c r="LD37" i="46"/>
  <c r="LD151" i="46"/>
  <c r="KV151" i="46"/>
  <c r="KZ60" i="46"/>
  <c r="KZ160" i="46"/>
  <c r="KZ113" i="46"/>
  <c r="KV121" i="46"/>
  <c r="KV45" i="46"/>
  <c r="KV108" i="46"/>
  <c r="KZ134" i="46"/>
  <c r="KZ122" i="46"/>
  <c r="LD75" i="46"/>
  <c r="LD27" i="46"/>
  <c r="KZ27" i="46"/>
  <c r="LD171" i="46"/>
  <c r="KZ171" i="46"/>
  <c r="KZ144" i="46"/>
  <c r="KZ124" i="46"/>
  <c r="LD38" i="46"/>
  <c r="KZ38" i="46"/>
  <c r="KZ135" i="46"/>
  <c r="KV46" i="46"/>
  <c r="KZ130" i="46"/>
  <c r="KV130" i="46"/>
  <c r="KV163" i="46"/>
  <c r="LD22" i="46"/>
  <c r="KZ22" i="46"/>
  <c r="KZ99" i="46"/>
  <c r="KZ147" i="46"/>
  <c r="KV55" i="46"/>
  <c r="KZ61" i="46"/>
  <c r="KV61" i="46"/>
  <c r="KV116" i="46"/>
  <c r="KZ84" i="46"/>
  <c r="KV84" i="46"/>
  <c r="LD76" i="46"/>
  <c r="KZ76" i="46"/>
  <c r="LD127" i="46"/>
  <c r="KZ119" i="46"/>
  <c r="LD24" i="46"/>
  <c r="KZ24" i="46"/>
  <c r="LD64" i="46"/>
  <c r="KZ64" i="46"/>
  <c r="KZ201" i="46"/>
  <c r="KZ187" i="46"/>
  <c r="KZ131" i="46"/>
  <c r="LD112" i="46"/>
  <c r="LD101" i="46"/>
  <c r="KZ101" i="46"/>
  <c r="KZ21" i="46"/>
  <c r="KZ88" i="46"/>
  <c r="KZ136" i="46"/>
  <c r="KZ16" i="46"/>
  <c r="KZ43" i="46"/>
  <c r="KZ87" i="46"/>
  <c r="KV158" i="46"/>
  <c r="LD36" i="46"/>
  <c r="KZ36" i="46"/>
  <c r="KZ203" i="46"/>
  <c r="KZ52" i="46"/>
  <c r="LD120" i="46"/>
  <c r="KZ120" i="46"/>
  <c r="LD128" i="46"/>
  <c r="LD167" i="46"/>
  <c r="KZ12" i="46"/>
  <c r="KV73" i="46"/>
  <c r="LD15" i="46"/>
  <c r="KV15" i="46"/>
  <c r="LD133" i="46"/>
  <c r="KV133" i="46"/>
  <c r="LD90" i="46"/>
  <c r="LD20" i="46"/>
  <c r="KV142" i="46"/>
  <c r="KV18" i="46"/>
  <c r="LD74" i="46"/>
  <c r="LD162" i="46"/>
  <c r="KG205" i="46"/>
  <c r="KU196" i="46"/>
  <c r="KU205" i="46"/>
  <c r="KW196" i="46"/>
  <c r="KY196" i="46"/>
  <c r="KY205" i="46"/>
  <c r="LA196" i="46"/>
  <c r="LC196" i="46"/>
  <c r="LC205" i="46"/>
  <c r="LE196" i="46"/>
  <c r="KG192" i="46"/>
  <c r="KU186" i="46"/>
  <c r="KU192" i="46" s="1"/>
  <c r="KU209" i="46" s="1"/>
  <c r="KW186" i="46"/>
  <c r="KY186" i="46"/>
  <c r="KY192" i="46" s="1"/>
  <c r="LA186" i="46"/>
  <c r="LC186" i="46"/>
  <c r="LC192" i="46" s="1"/>
  <c r="LE186" i="46"/>
  <c r="KG68" i="46"/>
  <c r="KG207" i="46" s="1"/>
  <c r="KU10" i="46"/>
  <c r="KU68" i="46"/>
  <c r="KU207" i="46" s="1"/>
  <c r="KU211" i="46" s="1"/>
  <c r="KW10" i="46"/>
  <c r="KW68" i="46" s="1"/>
  <c r="KY10" i="46"/>
  <c r="KY68" i="46"/>
  <c r="LA10" i="46"/>
  <c r="KZ10" i="46" s="1"/>
  <c r="LE10" i="46"/>
  <c r="LC10" i="46"/>
  <c r="LC68" i="46" s="1"/>
  <c r="KV74" i="46"/>
  <c r="KV162" i="46"/>
  <c r="KV107" i="46"/>
  <c r="HK62" i="22"/>
  <c r="HI62" i="22"/>
  <c r="HK169" i="22"/>
  <c r="HI158" i="22"/>
  <c r="HK148" i="22"/>
  <c r="HI148" i="22"/>
  <c r="HK137" i="22"/>
  <c r="HK125" i="22"/>
  <c r="HM125" i="22" s="1"/>
  <c r="HK115" i="22"/>
  <c r="HI115" i="22"/>
  <c r="HK100" i="22"/>
  <c r="HK87" i="22"/>
  <c r="HM87" i="22" s="1"/>
  <c r="HI87" i="22"/>
  <c r="HK167" i="22"/>
  <c r="HI167" i="22"/>
  <c r="HK157" i="22"/>
  <c r="HI147" i="22"/>
  <c r="HK135" i="22"/>
  <c r="HI135" i="22"/>
  <c r="HK124" i="22"/>
  <c r="HK114" i="22"/>
  <c r="HM114" i="22" s="1"/>
  <c r="HK98" i="22"/>
  <c r="HI98" i="22"/>
  <c r="HK85" i="22"/>
  <c r="HK165" i="22"/>
  <c r="HM165" i="22" s="1"/>
  <c r="HI165" i="22"/>
  <c r="HK155" i="22"/>
  <c r="HI155" i="22"/>
  <c r="HK143" i="22"/>
  <c r="HI132" i="22"/>
  <c r="HK122" i="22"/>
  <c r="HI122" i="22"/>
  <c r="HK109" i="22"/>
  <c r="HK96" i="22"/>
  <c r="HM96" i="22" s="1"/>
  <c r="HK164" i="22"/>
  <c r="HI164" i="22"/>
  <c r="HK153" i="22"/>
  <c r="HK142" i="22"/>
  <c r="HM142" i="22" s="1"/>
  <c r="HI142" i="22"/>
  <c r="HK131" i="22"/>
  <c r="HI131" i="22"/>
  <c r="HK120" i="22"/>
  <c r="HI105" i="22"/>
  <c r="HK95" i="22"/>
  <c r="HI95" i="22"/>
  <c r="HK170" i="22"/>
  <c r="HK162" i="22"/>
  <c r="HM162" i="22" s="1"/>
  <c r="HK154" i="22"/>
  <c r="HI154" i="22"/>
  <c r="HK146" i="22"/>
  <c r="HK138" i="22"/>
  <c r="HM138" i="22" s="1"/>
  <c r="HI138" i="22"/>
  <c r="HK129" i="22"/>
  <c r="HI129" i="22"/>
  <c r="HK121" i="22"/>
  <c r="HI113" i="22"/>
  <c r="HK101" i="22"/>
  <c r="HI101" i="22"/>
  <c r="HK93" i="22"/>
  <c r="HK75" i="22"/>
  <c r="HK168" i="22"/>
  <c r="HI168" i="22"/>
  <c r="HK160" i="22"/>
  <c r="HK152" i="22"/>
  <c r="HI152" i="22"/>
  <c r="HK144" i="22"/>
  <c r="HI144" i="22"/>
  <c r="HK136" i="22"/>
  <c r="HO136" i="22" s="1"/>
  <c r="HI127" i="22"/>
  <c r="HK119" i="22"/>
  <c r="HI119" i="22"/>
  <c r="HK111" i="22"/>
  <c r="HO111" i="22" s="1"/>
  <c r="HK99" i="22"/>
  <c r="HK91" i="22"/>
  <c r="HI91" i="22"/>
  <c r="HK10" i="22"/>
  <c r="HG68" i="22"/>
  <c r="HK82" i="22"/>
  <c r="HM82" i="22" s="1"/>
  <c r="HK60" i="22"/>
  <c r="HI60" i="22"/>
  <c r="HK72" i="22"/>
  <c r="HI72" i="22"/>
  <c r="HI65" i="22"/>
  <c r="HK52" i="22"/>
  <c r="HK51" i="22"/>
  <c r="HO51" i="22" s="1"/>
  <c r="HI51" i="22"/>
  <c r="HI50" i="22"/>
  <c r="HK49" i="22"/>
  <c r="HO49" i="22" s="1"/>
  <c r="HS49" i="22" s="1"/>
  <c r="HK48" i="22"/>
  <c r="HO48" i="22" s="1"/>
  <c r="HI48" i="22"/>
  <c r="HI47" i="22"/>
  <c r="HK46" i="22"/>
  <c r="HO46" i="22" s="1"/>
  <c r="HS46" i="22" s="1"/>
  <c r="HK45" i="22"/>
  <c r="HI45" i="22"/>
  <c r="HK44" i="22"/>
  <c r="HI44" i="22"/>
  <c r="HK43" i="22"/>
  <c r="HO43" i="22" s="1"/>
  <c r="HS43" i="22" s="1"/>
  <c r="HK42" i="22"/>
  <c r="HO42" i="22" s="1"/>
  <c r="KY42" i="22" s="1"/>
  <c r="HI42" i="22"/>
  <c r="HK41" i="22"/>
  <c r="HI41" i="22"/>
  <c r="HK40" i="22"/>
  <c r="HK39" i="22"/>
  <c r="HO39" i="22" s="1"/>
  <c r="KY39" i="22" s="1"/>
  <c r="HI39" i="22"/>
  <c r="HK38" i="22"/>
  <c r="HI38" i="22"/>
  <c r="HK37" i="22"/>
  <c r="HO37" i="22" s="1"/>
  <c r="HK36" i="22"/>
  <c r="HI36" i="22"/>
  <c r="HK33" i="22"/>
  <c r="HI33" i="22"/>
  <c r="HK32" i="22"/>
  <c r="HM32" i="22" s="1"/>
  <c r="HK31" i="22"/>
  <c r="HO31" i="22" s="1"/>
  <c r="HI31" i="22"/>
  <c r="HK28" i="22"/>
  <c r="HI28" i="22"/>
  <c r="HK27" i="22"/>
  <c r="HK26" i="22"/>
  <c r="HO26" i="22" s="1"/>
  <c r="HI26" i="22"/>
  <c r="HK25" i="22"/>
  <c r="HI25" i="22"/>
  <c r="HK24" i="22"/>
  <c r="HM24" i="22" s="1"/>
  <c r="HK23" i="22"/>
  <c r="HI23" i="22"/>
  <c r="HK22" i="22"/>
  <c r="HI22" i="22"/>
  <c r="HK21" i="22"/>
  <c r="HM21" i="22" s="1"/>
  <c r="HK20" i="22"/>
  <c r="HO20" i="22" s="1"/>
  <c r="HI20" i="22"/>
  <c r="HK19" i="22"/>
  <c r="HI19" i="22"/>
  <c r="HK18" i="22"/>
  <c r="HK17" i="22"/>
  <c r="HO17" i="22" s="1"/>
  <c r="HI17" i="22"/>
  <c r="HK16" i="22"/>
  <c r="HI16" i="22"/>
  <c r="HK15" i="22"/>
  <c r="HM15" i="22" s="1"/>
  <c r="HK14" i="22"/>
  <c r="HI14" i="22"/>
  <c r="HK174" i="22"/>
  <c r="HI174" i="22"/>
  <c r="HK173" i="22"/>
  <c r="HO173" i="22" s="1"/>
  <c r="KY173" i="22" s="1"/>
  <c r="HK133" i="22"/>
  <c r="HI133" i="22"/>
  <c r="HK110" i="22"/>
  <c r="HI110" i="22"/>
  <c r="HK108" i="22"/>
  <c r="HK107" i="22"/>
  <c r="HI107" i="22"/>
  <c r="HK106" i="22"/>
  <c r="HI106" i="22"/>
  <c r="HK90" i="22"/>
  <c r="HO90" i="22" s="1"/>
  <c r="HK88" i="22"/>
  <c r="HI88" i="22"/>
  <c r="HI175" i="22" s="1"/>
  <c r="HK86" i="22"/>
  <c r="HI86" i="22"/>
  <c r="HK73" i="22"/>
  <c r="HM73" i="22" s="1"/>
  <c r="HK74" i="22"/>
  <c r="HM74" i="22" s="1"/>
  <c r="HI74" i="22"/>
  <c r="HK64" i="22"/>
  <c r="HI64" i="22"/>
  <c r="HK63" i="22"/>
  <c r="HK61" i="22"/>
  <c r="HM61" i="22" s="1"/>
  <c r="HI61" i="22"/>
  <c r="HK53" i="22"/>
  <c r="HI53" i="22"/>
  <c r="HK54" i="22"/>
  <c r="HM54" i="22" s="1"/>
  <c r="HK55" i="22"/>
  <c r="HI55" i="22"/>
  <c r="HK56" i="22"/>
  <c r="HI56" i="22"/>
  <c r="HK57" i="22"/>
  <c r="HM57" i="22" s="1"/>
  <c r="HK83" i="22"/>
  <c r="HM83" i="22" s="1"/>
  <c r="HI83" i="22"/>
  <c r="HK89" i="22"/>
  <c r="HI89" i="22"/>
  <c r="HK92" i="22"/>
  <c r="HK94" i="22"/>
  <c r="HM94" i="22" s="1"/>
  <c r="HI94" i="22"/>
  <c r="HK97" i="22"/>
  <c r="HI97" i="22"/>
  <c r="HK102" i="22"/>
  <c r="HK103" i="22"/>
  <c r="HI103" i="22"/>
  <c r="HK104" i="22"/>
  <c r="HI104" i="22"/>
  <c r="HK112" i="22"/>
  <c r="HK116" i="22"/>
  <c r="HM116" i="22" s="1"/>
  <c r="HI116" i="22"/>
  <c r="HK117" i="22"/>
  <c r="HI117" i="22"/>
  <c r="HK118" i="22"/>
  <c r="HK123" i="22"/>
  <c r="HM123" i="22" s="1"/>
  <c r="HI123" i="22"/>
  <c r="HK126" i="22"/>
  <c r="HI126" i="22"/>
  <c r="HK128" i="22"/>
  <c r="HK130" i="22"/>
  <c r="HI130" i="22"/>
  <c r="HK134" i="22"/>
  <c r="HI134" i="22"/>
  <c r="HK139" i="22"/>
  <c r="HK140" i="22"/>
  <c r="HM140" i="22" s="1"/>
  <c r="HI140" i="22"/>
  <c r="HK141" i="22"/>
  <c r="HI141" i="22"/>
  <c r="HK145" i="22"/>
  <c r="HK149" i="22"/>
  <c r="HM149" i="22" s="1"/>
  <c r="HI149" i="22"/>
  <c r="HK150" i="22"/>
  <c r="HI150" i="22"/>
  <c r="HK151" i="22"/>
  <c r="HK156" i="22"/>
  <c r="HI156" i="22"/>
  <c r="HK159" i="22"/>
  <c r="HI159" i="22"/>
  <c r="HK161" i="22"/>
  <c r="HK163" i="22"/>
  <c r="HM163" i="22" s="1"/>
  <c r="HI163" i="22"/>
  <c r="HK166" i="22"/>
  <c r="HI166" i="22"/>
  <c r="HK171" i="22"/>
  <c r="HK172" i="22"/>
  <c r="HM172" i="22" s="1"/>
  <c r="HI172" i="22"/>
  <c r="HK76" i="22"/>
  <c r="HI76" i="22"/>
  <c r="HI199" i="22"/>
  <c r="HK199" i="22"/>
  <c r="HI200" i="22"/>
  <c r="HK200" i="22"/>
  <c r="HI201" i="22"/>
  <c r="HK201" i="22"/>
  <c r="HI202" i="22"/>
  <c r="HK202" i="22"/>
  <c r="HI203" i="22"/>
  <c r="HK203" i="22"/>
  <c r="HI204" i="22"/>
  <c r="HK204" i="22"/>
  <c r="HK197" i="22"/>
  <c r="HI197" i="22"/>
  <c r="HK198" i="22"/>
  <c r="HI198" i="22"/>
  <c r="HI196" i="22"/>
  <c r="HK196" i="22"/>
  <c r="HG205" i="22"/>
  <c r="HE205" i="22"/>
  <c r="HA207" i="22"/>
  <c r="HG182" i="22"/>
  <c r="HE182" i="22"/>
  <c r="HP181" i="22"/>
  <c r="HM181" i="22"/>
  <c r="HW181" i="22"/>
  <c r="HT174" i="22"/>
  <c r="HD17" i="36"/>
  <c r="HG192" i="22"/>
  <c r="HE192" i="22"/>
  <c r="GZ17" i="36"/>
  <c r="KV17" i="36"/>
  <c r="E19" i="48"/>
  <c r="GJ93" i="36"/>
  <c r="HM190" i="22"/>
  <c r="KY190" i="22"/>
  <c r="HM191" i="22"/>
  <c r="KY191" i="22"/>
  <c r="HP84" i="22"/>
  <c r="HM84" i="22"/>
  <c r="HP82" i="22"/>
  <c r="GT89" i="36"/>
  <c r="HI68" i="22"/>
  <c r="HT11" i="22"/>
  <c r="HQ11" i="22"/>
  <c r="LA11" i="22" s="1"/>
  <c r="KZ11" i="22" s="1"/>
  <c r="HT12" i="22"/>
  <c r="HQ12" i="22"/>
  <c r="HT13" i="22"/>
  <c r="HQ13" i="22"/>
  <c r="LA13" i="22"/>
  <c r="KZ13" i="22" s="1"/>
  <c r="HX74" i="22"/>
  <c r="HX76" i="22"/>
  <c r="HX75" i="22"/>
  <c r="HX73" i="22"/>
  <c r="HX72" i="22"/>
  <c r="HP10" i="22"/>
  <c r="GN89" i="36"/>
  <c r="GN91" i="36"/>
  <c r="GV81" i="36"/>
  <c r="GR87" i="36"/>
  <c r="GX38" i="36"/>
  <c r="KZ33" i="36"/>
  <c r="KY33" i="36"/>
  <c r="GX28" i="36"/>
  <c r="GZ38" i="36"/>
  <c r="HD27" i="36"/>
  <c r="GZ28" i="36"/>
  <c r="KV28" i="36"/>
  <c r="E20" i="48"/>
  <c r="KZ21" i="36"/>
  <c r="KY21" i="36"/>
  <c r="JI188" i="22"/>
  <c r="HJ87" i="36"/>
  <c r="HN86" i="36"/>
  <c r="HN85" i="36"/>
  <c r="HJ47" i="36"/>
  <c r="KX80" i="36"/>
  <c r="KY80" i="36"/>
  <c r="HJ76" i="36"/>
  <c r="HJ63" i="36"/>
  <c r="HJ55" i="36"/>
  <c r="HO37" i="36"/>
  <c r="HN83" i="36"/>
  <c r="HR84" i="36"/>
  <c r="HO46" i="36"/>
  <c r="HV46" i="36"/>
  <c r="HV37" i="36"/>
  <c r="HV27" i="36"/>
  <c r="HN54" i="36"/>
  <c r="GW211" i="22"/>
  <c r="HA209" i="22"/>
  <c r="ID50" i="35"/>
  <c r="IB50" i="35"/>
  <c r="ID49" i="35"/>
  <c r="IB49" i="35"/>
  <c r="ID48" i="35"/>
  <c r="IB48" i="35"/>
  <c r="HZ51" i="35"/>
  <c r="ID47" i="35"/>
  <c r="IB47" i="35"/>
  <c r="IB51" i="35"/>
  <c r="ID32" i="35"/>
  <c r="IB32" i="35"/>
  <c r="ID31" i="35"/>
  <c r="IB31" i="35"/>
  <c r="ID30" i="35"/>
  <c r="IB30" i="35"/>
  <c r="HZ33" i="35"/>
  <c r="ID29" i="35"/>
  <c r="IB29" i="35"/>
  <c r="IB33" i="35"/>
  <c r="ID23" i="35"/>
  <c r="IB23" i="35"/>
  <c r="ID22" i="35"/>
  <c r="IB22" i="35"/>
  <c r="ID21" i="35"/>
  <c r="IB21" i="35"/>
  <c r="HZ24" i="35"/>
  <c r="ID20" i="35"/>
  <c r="IB20" i="35"/>
  <c r="IB24" i="35"/>
  <c r="IH14" i="35"/>
  <c r="IF14" i="35"/>
  <c r="IH13" i="35"/>
  <c r="IF13" i="35"/>
  <c r="IH12" i="35"/>
  <c r="IF12" i="35"/>
  <c r="IH11" i="35"/>
  <c r="IF11" i="35"/>
  <c r="ID15" i="35"/>
  <c r="IH10" i="35"/>
  <c r="IF10" i="35"/>
  <c r="IF15" i="35"/>
  <c r="ID41" i="35"/>
  <c r="IB41" i="35"/>
  <c r="ID40" i="35"/>
  <c r="IB40" i="35"/>
  <c r="ID39" i="35"/>
  <c r="IB39" i="35"/>
  <c r="HP58" i="35"/>
  <c r="HX42" i="35"/>
  <c r="HZ42" i="35"/>
  <c r="HZ54" i="35"/>
  <c r="ID38" i="35"/>
  <c r="IB38" i="35"/>
  <c r="IB42" i="35"/>
  <c r="HT58" i="35"/>
  <c r="IP46" i="35"/>
  <c r="IN46" i="35"/>
  <c r="IP37" i="35"/>
  <c r="IN37" i="35"/>
  <c r="IP28" i="35"/>
  <c r="IN28" i="35"/>
  <c r="IP19" i="35"/>
  <c r="IN19" i="35"/>
  <c r="HK179" i="22"/>
  <c r="HI179" i="22"/>
  <c r="HI180" i="22"/>
  <c r="HK180" i="22"/>
  <c r="HI189" i="22"/>
  <c r="HI192" i="22" s="1"/>
  <c r="HE78" i="22"/>
  <c r="HQ188" i="22"/>
  <c r="HU187" i="22"/>
  <c r="G20" i="9"/>
  <c r="HI205" i="22"/>
  <c r="G14" i="48"/>
  <c r="LA68" i="46"/>
  <c r="F11" i="1" s="1"/>
  <c r="KW192" i="46"/>
  <c r="LE205" i="46"/>
  <c r="LD196" i="46"/>
  <c r="LD82" i="46"/>
  <c r="KZ72" i="46"/>
  <c r="LA192" i="46"/>
  <c r="KZ186" i="46"/>
  <c r="KW205" i="46"/>
  <c r="E16" i="1" s="1"/>
  <c r="KV196" i="46"/>
  <c r="LA175" i="46"/>
  <c r="F13" i="48" s="1"/>
  <c r="KZ82" i="46"/>
  <c r="KW175" i="46"/>
  <c r="KV82" i="46"/>
  <c r="LE78" i="46"/>
  <c r="LE68" i="46"/>
  <c r="G11" i="48" s="1"/>
  <c r="LD10" i="46"/>
  <c r="KV10" i="46"/>
  <c r="LE192" i="46"/>
  <c r="LA205" i="46"/>
  <c r="F16" i="1" s="1"/>
  <c r="KZ196" i="46"/>
  <c r="KW78" i="46"/>
  <c r="KV72" i="46"/>
  <c r="HM196" i="22"/>
  <c r="HO196" i="22"/>
  <c r="HK205" i="22"/>
  <c r="HO198" i="22"/>
  <c r="HM198" i="22"/>
  <c r="HO197" i="22"/>
  <c r="HM197" i="22"/>
  <c r="HM204" i="22"/>
  <c r="HO204" i="22"/>
  <c r="HM203" i="22"/>
  <c r="HO203" i="22"/>
  <c r="HM202" i="22"/>
  <c r="HO202" i="22"/>
  <c r="HM201" i="22"/>
  <c r="HO201" i="22"/>
  <c r="HM200" i="22"/>
  <c r="HO200" i="22"/>
  <c r="HM199" i="22"/>
  <c r="HO199" i="22"/>
  <c r="HO76" i="22"/>
  <c r="HM76" i="22"/>
  <c r="KY76" i="22"/>
  <c r="HO172" i="22"/>
  <c r="HO171" i="22"/>
  <c r="HM171" i="22"/>
  <c r="HO166" i="22"/>
  <c r="HM166" i="22"/>
  <c r="HO163" i="22"/>
  <c r="HO161" i="22"/>
  <c r="HM161" i="22"/>
  <c r="HO159" i="22"/>
  <c r="HM159" i="22"/>
  <c r="HO156" i="22"/>
  <c r="HM156" i="22"/>
  <c r="HO151" i="22"/>
  <c r="HM151" i="22"/>
  <c r="HO150" i="22"/>
  <c r="HM150" i="22"/>
  <c r="HO149" i="22"/>
  <c r="HO145" i="22"/>
  <c r="HM145" i="22"/>
  <c r="HO141" i="22"/>
  <c r="HM141" i="22"/>
  <c r="HO140" i="22"/>
  <c r="HO139" i="22"/>
  <c r="HM139" i="22"/>
  <c r="HO134" i="22"/>
  <c r="HM134" i="22"/>
  <c r="HO130" i="22"/>
  <c r="HM130" i="22"/>
  <c r="HO128" i="22"/>
  <c r="HM128" i="22"/>
  <c r="HO126" i="22"/>
  <c r="HM126" i="22"/>
  <c r="HO123" i="22"/>
  <c r="HO118" i="22"/>
  <c r="HM118" i="22"/>
  <c r="HO117" i="22"/>
  <c r="HM117" i="22"/>
  <c r="HO116" i="22"/>
  <c r="HO112" i="22"/>
  <c r="HM112" i="22"/>
  <c r="HO104" i="22"/>
  <c r="HM104" i="22"/>
  <c r="HO103" i="22"/>
  <c r="HM103" i="22"/>
  <c r="HO102" i="22"/>
  <c r="HM102" i="22"/>
  <c r="HO97" i="22"/>
  <c r="HM97" i="22"/>
  <c r="HO94" i="22"/>
  <c r="HO92" i="22"/>
  <c r="HM92" i="22"/>
  <c r="HO89" i="22"/>
  <c r="HM89" i="22"/>
  <c r="HO83" i="22"/>
  <c r="KY83" i="22"/>
  <c r="HO57" i="22"/>
  <c r="KY57" i="22"/>
  <c r="HO56" i="22"/>
  <c r="HM56" i="22"/>
  <c r="KY56" i="22"/>
  <c r="HO55" i="22"/>
  <c r="HM55" i="22"/>
  <c r="KY55" i="22"/>
  <c r="HO54" i="22"/>
  <c r="KY54" i="22"/>
  <c r="HO53" i="22"/>
  <c r="HM53" i="22"/>
  <c r="KY53" i="22"/>
  <c r="HO61" i="22"/>
  <c r="KY61" i="22"/>
  <c r="HO63" i="22"/>
  <c r="HM63" i="22"/>
  <c r="KY63" i="22"/>
  <c r="HO64" i="22"/>
  <c r="HM64" i="22"/>
  <c r="KY64" i="22"/>
  <c r="HO74" i="22"/>
  <c r="KY74" i="22"/>
  <c r="HO73" i="22"/>
  <c r="KY73" i="22"/>
  <c r="HO86" i="22"/>
  <c r="HM86" i="22"/>
  <c r="HO88" i="22"/>
  <c r="HM88" i="22"/>
  <c r="HM90" i="22"/>
  <c r="HO106" i="22"/>
  <c r="HM106" i="22"/>
  <c r="HO107" i="22"/>
  <c r="HM107" i="22"/>
  <c r="HO108" i="22"/>
  <c r="HM108" i="22"/>
  <c r="HO110" i="22"/>
  <c r="HM110" i="22"/>
  <c r="HO133" i="22"/>
  <c r="HM133" i="22"/>
  <c r="HM173" i="22"/>
  <c r="HO174" i="22"/>
  <c r="KY174" i="22"/>
  <c r="HM174" i="22"/>
  <c r="HO14" i="22"/>
  <c r="HM14" i="22"/>
  <c r="HO15" i="22"/>
  <c r="HO16" i="22"/>
  <c r="HQ16" i="22" s="1"/>
  <c r="HM16" i="22"/>
  <c r="HM17" i="22"/>
  <c r="HO18" i="22"/>
  <c r="HM18" i="22"/>
  <c r="HO19" i="22"/>
  <c r="KY19" i="22" s="1"/>
  <c r="HM19" i="22"/>
  <c r="HM20" i="22"/>
  <c r="HO21" i="22"/>
  <c r="HO22" i="22"/>
  <c r="HQ22" i="22" s="1"/>
  <c r="HM22" i="22"/>
  <c r="HO23" i="22"/>
  <c r="HM23" i="22"/>
  <c r="HO24" i="22"/>
  <c r="HO25" i="22"/>
  <c r="HQ25" i="22" s="1"/>
  <c r="HM25" i="22"/>
  <c r="HM26" i="22"/>
  <c r="HO27" i="22"/>
  <c r="HS27" i="22" s="1"/>
  <c r="HM27" i="22"/>
  <c r="HO28" i="22"/>
  <c r="HQ28" i="22" s="1"/>
  <c r="HM28" i="22"/>
  <c r="HM31" i="22"/>
  <c r="HO32" i="22"/>
  <c r="HS32" i="22" s="1"/>
  <c r="HO33" i="22"/>
  <c r="HQ33" i="22" s="1"/>
  <c r="HM33" i="22"/>
  <c r="HO36" i="22"/>
  <c r="HM36" i="22"/>
  <c r="KY36" i="22"/>
  <c r="HM37" i="22"/>
  <c r="HO38" i="22"/>
  <c r="HM38" i="22"/>
  <c r="KY38" i="22"/>
  <c r="HM39" i="22"/>
  <c r="HO40" i="22"/>
  <c r="HM40" i="22"/>
  <c r="KY40" i="22"/>
  <c r="HO41" i="22"/>
  <c r="HM41" i="22"/>
  <c r="KY41" i="22"/>
  <c r="HM42" i="22"/>
  <c r="HM43" i="22"/>
  <c r="KY43" i="22"/>
  <c r="HO44" i="22"/>
  <c r="HM44" i="22"/>
  <c r="KY44" i="22"/>
  <c r="HO45" i="22"/>
  <c r="HM45" i="22"/>
  <c r="KY45" i="22"/>
  <c r="HM46" i="22"/>
  <c r="KY46" i="22"/>
  <c r="HO47" i="22"/>
  <c r="HM47" i="22"/>
  <c r="KY47" i="22"/>
  <c r="HM48" i="22"/>
  <c r="KY48" i="22"/>
  <c r="HM49" i="22"/>
  <c r="KY49" i="22"/>
  <c r="HO50" i="22"/>
  <c r="HM50" i="22"/>
  <c r="KY50" i="22"/>
  <c r="HM51" i="22"/>
  <c r="KY51" i="22"/>
  <c r="HO52" i="22"/>
  <c r="HM52" i="22"/>
  <c r="KY52" i="22"/>
  <c r="HO65" i="22"/>
  <c r="HM65" i="22"/>
  <c r="KY65" i="22"/>
  <c r="HO72" i="22"/>
  <c r="HK78" i="22"/>
  <c r="HM72" i="22"/>
  <c r="KY72" i="22"/>
  <c r="HO60" i="22"/>
  <c r="HS60" i="22" s="1"/>
  <c r="KY60" i="22"/>
  <c r="HM60" i="22"/>
  <c r="HO82" i="22"/>
  <c r="HQ82" i="22"/>
  <c r="HK68" i="22"/>
  <c r="HO91" i="22"/>
  <c r="HM91" i="22"/>
  <c r="HO99" i="22"/>
  <c r="HQ99" i="22" s="1"/>
  <c r="HM99" i="22"/>
  <c r="HM111" i="22"/>
  <c r="HO119" i="22"/>
  <c r="HM119" i="22"/>
  <c r="HO127" i="22"/>
  <c r="HQ127" i="22" s="1"/>
  <c r="HM127" i="22"/>
  <c r="HM136" i="22"/>
  <c r="HO144" i="22"/>
  <c r="HM144" i="22"/>
  <c r="HO152" i="22"/>
  <c r="HQ152" i="22" s="1"/>
  <c r="HM152" i="22"/>
  <c r="HO160" i="22"/>
  <c r="HM160" i="22"/>
  <c r="HO168" i="22"/>
  <c r="HM168" i="22"/>
  <c r="HO75" i="22"/>
  <c r="HQ75" i="22" s="1"/>
  <c r="HM75" i="22"/>
  <c r="HO93" i="22"/>
  <c r="HM93" i="22"/>
  <c r="HO101" i="22"/>
  <c r="HM101" i="22"/>
  <c r="HO113" i="22"/>
  <c r="HQ113" i="22" s="1"/>
  <c r="HO121" i="22"/>
  <c r="HM121" i="22"/>
  <c r="HO129" i="22"/>
  <c r="HM129" i="22"/>
  <c r="HO138" i="22"/>
  <c r="HQ138" i="22" s="1"/>
  <c r="HO146" i="22"/>
  <c r="HM146" i="22"/>
  <c r="HO154" i="22"/>
  <c r="HM154" i="22"/>
  <c r="HO162" i="22"/>
  <c r="HQ162" i="22" s="1"/>
  <c r="HO170" i="22"/>
  <c r="HM170" i="22"/>
  <c r="HO95" i="22"/>
  <c r="HM95" i="22"/>
  <c r="HO105" i="22"/>
  <c r="HQ105" i="22" s="1"/>
  <c r="HO120" i="22"/>
  <c r="HM120" i="22"/>
  <c r="HO131" i="22"/>
  <c r="HM131" i="22"/>
  <c r="HO142" i="22"/>
  <c r="HQ142" i="22" s="1"/>
  <c r="LA142" i="22" s="1"/>
  <c r="HO153" i="22"/>
  <c r="HM153" i="22"/>
  <c r="HO164" i="22"/>
  <c r="HM164" i="22"/>
  <c r="HO96" i="22"/>
  <c r="HQ96" i="22" s="1"/>
  <c r="HO109" i="22"/>
  <c r="KY109" i="22" s="1"/>
  <c r="HM109" i="22"/>
  <c r="HO122" i="22"/>
  <c r="HM122" i="22"/>
  <c r="HO132" i="22"/>
  <c r="HQ132" i="22" s="1"/>
  <c r="HO143" i="22"/>
  <c r="HS143" i="22" s="1"/>
  <c r="HM143" i="22"/>
  <c r="HO155" i="22"/>
  <c r="HM155" i="22"/>
  <c r="HO165" i="22"/>
  <c r="HQ165" i="22" s="1"/>
  <c r="LA165" i="22" s="1"/>
  <c r="HO85" i="22"/>
  <c r="HM85" i="22"/>
  <c r="LA85" i="22" s="1"/>
  <c r="HO98" i="22"/>
  <c r="HM98" i="22"/>
  <c r="HO114" i="22"/>
  <c r="HQ114" i="22" s="1"/>
  <c r="HO124" i="22"/>
  <c r="KY124" i="22" s="1"/>
  <c r="HM124" i="22"/>
  <c r="HO135" i="22"/>
  <c r="HM135" i="22"/>
  <c r="HO147" i="22"/>
  <c r="HQ147" i="22" s="1"/>
  <c r="HO157" i="22"/>
  <c r="HS157" i="22" s="1"/>
  <c r="HM157" i="22"/>
  <c r="HO167" i="22"/>
  <c r="HM167" i="22"/>
  <c r="HO87" i="22"/>
  <c r="HQ87" i="22" s="1"/>
  <c r="LA87" i="22" s="1"/>
  <c r="HO100" i="22"/>
  <c r="HM100" i="22"/>
  <c r="LA100" i="22" s="1"/>
  <c r="HO115" i="22"/>
  <c r="HM115" i="22"/>
  <c r="HO125" i="22"/>
  <c r="HQ125" i="22" s="1"/>
  <c r="HO137" i="22"/>
  <c r="KY137" i="22" s="1"/>
  <c r="HM137" i="22"/>
  <c r="HO148" i="22"/>
  <c r="HM148" i="22"/>
  <c r="HO158" i="22"/>
  <c r="HQ158" i="22" s="1"/>
  <c r="HO169" i="22"/>
  <c r="HS169" i="22" s="1"/>
  <c r="HM169" i="22"/>
  <c r="LA169" i="22" s="1"/>
  <c r="HO62" i="22"/>
  <c r="HM62" i="22"/>
  <c r="HE207" i="22"/>
  <c r="HI182" i="22"/>
  <c r="HK182" i="22"/>
  <c r="IA181" i="22"/>
  <c r="HT181" i="22"/>
  <c r="HQ181" i="22"/>
  <c r="LA181" i="22"/>
  <c r="KZ181" i="22"/>
  <c r="HX174" i="22"/>
  <c r="HK192" i="22"/>
  <c r="JM188" i="22"/>
  <c r="LC188" i="22"/>
  <c r="HQ191" i="22"/>
  <c r="LA191" i="22" s="1"/>
  <c r="KZ191" i="22" s="1"/>
  <c r="HQ190" i="22"/>
  <c r="LA190" i="22"/>
  <c r="KZ190" i="22" s="1"/>
  <c r="IC186" i="22"/>
  <c r="HT82" i="22"/>
  <c r="HT84" i="22"/>
  <c r="HQ84" i="22"/>
  <c r="LA84" i="22"/>
  <c r="KZ84" i="22" s="1"/>
  <c r="GX89" i="36"/>
  <c r="HX13" i="22"/>
  <c r="HU13" i="22"/>
  <c r="HX12" i="22"/>
  <c r="HU12" i="22"/>
  <c r="HX11" i="22"/>
  <c r="HU11" i="22"/>
  <c r="IB72" i="22"/>
  <c r="IB73" i="22"/>
  <c r="IB75" i="22"/>
  <c r="IB76" i="22"/>
  <c r="IB74" i="22"/>
  <c r="HT10" i="22"/>
  <c r="LA10" i="22"/>
  <c r="GR89" i="36"/>
  <c r="GR91" i="36"/>
  <c r="GZ81" i="36"/>
  <c r="GV87" i="36"/>
  <c r="GN93" i="36"/>
  <c r="HB38" i="36"/>
  <c r="KZ14" i="36"/>
  <c r="KY14" i="36"/>
  <c r="KZ34" i="36"/>
  <c r="KY34" i="36"/>
  <c r="HB28" i="36"/>
  <c r="KZ22" i="36"/>
  <c r="KY22" i="36"/>
  <c r="HF17" i="36"/>
  <c r="HH27" i="36"/>
  <c r="HN87" i="36"/>
  <c r="KW68" i="22"/>
  <c r="HR86" i="36"/>
  <c r="HR85" i="36"/>
  <c r="HN76" i="36"/>
  <c r="HN63" i="36"/>
  <c r="HN55" i="36"/>
  <c r="HN47" i="36"/>
  <c r="HS37" i="36"/>
  <c r="HR83" i="36"/>
  <c r="HV84" i="36"/>
  <c r="HS46" i="36"/>
  <c r="HZ46" i="36"/>
  <c r="HZ37" i="36"/>
  <c r="HZ27" i="36"/>
  <c r="HR54" i="36"/>
  <c r="HA211" i="22"/>
  <c r="HE209" i="22"/>
  <c r="IH50" i="35"/>
  <c r="IF50" i="35"/>
  <c r="IH49" i="35"/>
  <c r="IF49" i="35"/>
  <c r="IH48" i="35"/>
  <c r="IF48" i="35"/>
  <c r="IH47" i="35"/>
  <c r="IF47" i="35"/>
  <c r="IF51" i="35"/>
  <c r="ID51" i="35"/>
  <c r="IH32" i="35"/>
  <c r="IF32" i="35"/>
  <c r="IH31" i="35"/>
  <c r="IF31" i="35"/>
  <c r="IH30" i="35"/>
  <c r="IF30" i="35"/>
  <c r="IH29" i="35"/>
  <c r="IF29" i="35"/>
  <c r="IF33" i="35"/>
  <c r="ID33" i="35"/>
  <c r="IH23" i="35"/>
  <c r="IF23" i="35"/>
  <c r="IH22" i="35"/>
  <c r="IF22" i="35"/>
  <c r="IH21" i="35"/>
  <c r="IF21" i="35"/>
  <c r="IH20" i="35"/>
  <c r="IF20" i="35"/>
  <c r="IF24" i="35"/>
  <c r="ID24" i="35"/>
  <c r="IL14" i="35"/>
  <c r="IJ14" i="35"/>
  <c r="IL13" i="35"/>
  <c r="IJ13" i="35"/>
  <c r="IL12" i="35"/>
  <c r="IJ12" i="35"/>
  <c r="IL11" i="35"/>
  <c r="IJ11" i="35"/>
  <c r="IH15" i="35"/>
  <c r="IL10" i="35"/>
  <c r="IJ10" i="35"/>
  <c r="IJ15" i="35"/>
  <c r="IB54" i="35"/>
  <c r="IB56" i="35"/>
  <c r="IH38" i="35"/>
  <c r="IF38" i="35"/>
  <c r="ID42" i="35"/>
  <c r="ID54" i="35"/>
  <c r="HX54" i="35"/>
  <c r="HX56" i="35"/>
  <c r="IH39" i="35"/>
  <c r="IF39" i="35"/>
  <c r="IH40" i="35"/>
  <c r="IF40" i="35"/>
  <c r="IH41" i="35"/>
  <c r="IF41" i="35"/>
  <c r="IT19" i="35"/>
  <c r="IR19" i="35"/>
  <c r="IT28" i="35"/>
  <c r="IR28" i="35"/>
  <c r="IT37" i="35"/>
  <c r="IR37" i="35"/>
  <c r="IT46" i="35"/>
  <c r="IR46" i="35"/>
  <c r="HM189" i="22"/>
  <c r="HM180" i="22"/>
  <c r="HO180" i="22"/>
  <c r="KY180" i="22"/>
  <c r="HO179" i="22"/>
  <c r="HM179" i="22"/>
  <c r="HY187" i="22"/>
  <c r="HU188" i="22"/>
  <c r="HY188" i="22"/>
  <c r="G21" i="9"/>
  <c r="E12" i="1"/>
  <c r="E12" i="48"/>
  <c r="E11" i="48"/>
  <c r="G11" i="1"/>
  <c r="G12" i="1"/>
  <c r="G12" i="48"/>
  <c r="E13" i="1"/>
  <c r="E13" i="48"/>
  <c r="F13" i="1"/>
  <c r="F15" i="1"/>
  <c r="F14" i="48"/>
  <c r="F12" i="48"/>
  <c r="G13" i="1"/>
  <c r="E15" i="1"/>
  <c r="E14" i="48"/>
  <c r="F11" i="48"/>
  <c r="LE207" i="46"/>
  <c r="KU210" i="46"/>
  <c r="KW207" i="46"/>
  <c r="LA209" i="46"/>
  <c r="HS62" i="22"/>
  <c r="HQ62" i="22"/>
  <c r="HQ169" i="22"/>
  <c r="KY169" i="22"/>
  <c r="HS158" i="22"/>
  <c r="LA158" i="22"/>
  <c r="KY158" i="22"/>
  <c r="HS148" i="22"/>
  <c r="HQ148" i="22"/>
  <c r="LA148" i="22"/>
  <c r="KY148" i="22"/>
  <c r="HS137" i="22"/>
  <c r="HQ137" i="22"/>
  <c r="HS125" i="22"/>
  <c r="LA125" i="22"/>
  <c r="HS115" i="22"/>
  <c r="HQ115" i="22"/>
  <c r="LA115" i="22" s="1"/>
  <c r="KY115" i="22"/>
  <c r="HS100" i="22"/>
  <c r="HQ100" i="22"/>
  <c r="KY100" i="22"/>
  <c r="HS87" i="22"/>
  <c r="KY87" i="22"/>
  <c r="HS167" i="22"/>
  <c r="HQ167" i="22"/>
  <c r="LA167" i="22"/>
  <c r="KY167" i="22"/>
  <c r="HQ157" i="22"/>
  <c r="KY157" i="22"/>
  <c r="HS147" i="22"/>
  <c r="LA147" i="22"/>
  <c r="KY147" i="22"/>
  <c r="HS135" i="22"/>
  <c r="HQ135" i="22"/>
  <c r="LA135" i="22"/>
  <c r="KY135" i="22"/>
  <c r="HS124" i="22"/>
  <c r="HQ124" i="22"/>
  <c r="HS114" i="22"/>
  <c r="LA114" i="22"/>
  <c r="HS98" i="22"/>
  <c r="HQ98" i="22"/>
  <c r="LA98" i="22" s="1"/>
  <c r="KY98" i="22"/>
  <c r="HS85" i="22"/>
  <c r="HQ85" i="22"/>
  <c r="KY85" i="22"/>
  <c r="HS165" i="22"/>
  <c r="KY165" i="22"/>
  <c r="HS155" i="22"/>
  <c r="HQ155" i="22"/>
  <c r="LA155" i="22"/>
  <c r="KY155" i="22"/>
  <c r="HQ143" i="22"/>
  <c r="KY143" i="22"/>
  <c r="HS132" i="22"/>
  <c r="LA132" i="22"/>
  <c r="KY132" i="22"/>
  <c r="HS122" i="22"/>
  <c r="HQ122" i="22"/>
  <c r="LA122" i="22"/>
  <c r="KY122" i="22"/>
  <c r="HS109" i="22"/>
  <c r="HQ109" i="22"/>
  <c r="HS96" i="22"/>
  <c r="LA96" i="22"/>
  <c r="KY96" i="22"/>
  <c r="HS164" i="22"/>
  <c r="HQ164" i="22"/>
  <c r="LA164" i="22" s="1"/>
  <c r="KY164" i="22"/>
  <c r="HS153" i="22"/>
  <c r="HQ153" i="22"/>
  <c r="KY153" i="22"/>
  <c r="HS142" i="22"/>
  <c r="KY142" i="22"/>
  <c r="HS131" i="22"/>
  <c r="HQ131" i="22"/>
  <c r="LA131" i="22"/>
  <c r="KY131" i="22"/>
  <c r="HS120" i="22"/>
  <c r="HQ120" i="22"/>
  <c r="KY120" i="22"/>
  <c r="HS105" i="22"/>
  <c r="LA105" i="22"/>
  <c r="KY105" i="22"/>
  <c r="HS95" i="22"/>
  <c r="HQ95" i="22"/>
  <c r="LA95" i="22"/>
  <c r="KY95" i="22"/>
  <c r="HS170" i="22"/>
  <c r="HQ170" i="22"/>
  <c r="KY170" i="22"/>
  <c r="HS162" i="22"/>
  <c r="LA162" i="22"/>
  <c r="KY162" i="22"/>
  <c r="HS154" i="22"/>
  <c r="HQ154" i="22"/>
  <c r="LA154" i="22" s="1"/>
  <c r="KY154" i="22"/>
  <c r="HS146" i="22"/>
  <c r="HQ146" i="22"/>
  <c r="KY146" i="22"/>
  <c r="HS138" i="22"/>
  <c r="LA138" i="22"/>
  <c r="KY138" i="22"/>
  <c r="HS129" i="22"/>
  <c r="HQ129" i="22"/>
  <c r="LA129" i="22"/>
  <c r="KY129" i="22"/>
  <c r="HS121" i="22"/>
  <c r="HQ121" i="22"/>
  <c r="KY121" i="22"/>
  <c r="HS113" i="22"/>
  <c r="LA113" i="22"/>
  <c r="KY113" i="22"/>
  <c r="HS101" i="22"/>
  <c r="HQ101" i="22"/>
  <c r="LA101" i="22"/>
  <c r="KY101" i="22"/>
  <c r="HS93" i="22"/>
  <c r="HQ93" i="22"/>
  <c r="KY93" i="22"/>
  <c r="HS75" i="22"/>
  <c r="LA75" i="22"/>
  <c r="HQ168" i="22"/>
  <c r="LA168" i="22"/>
  <c r="HS160" i="22"/>
  <c r="HQ160" i="22"/>
  <c r="KY160" i="22"/>
  <c r="HS152" i="22"/>
  <c r="LA152" i="22"/>
  <c r="KY152" i="22"/>
  <c r="HQ144" i="22"/>
  <c r="LA144" i="22"/>
  <c r="HS136" i="22"/>
  <c r="HQ136" i="22"/>
  <c r="KY136" i="22"/>
  <c r="HS127" i="22"/>
  <c r="LA127" i="22"/>
  <c r="KY127" i="22"/>
  <c r="HQ119" i="22"/>
  <c r="LA119" i="22" s="1"/>
  <c r="HS111" i="22"/>
  <c r="HQ111" i="22"/>
  <c r="KY111" i="22"/>
  <c r="HS99" i="22"/>
  <c r="LA99" i="22"/>
  <c r="KY99" i="22"/>
  <c r="HQ91" i="22"/>
  <c r="LA91" i="22"/>
  <c r="HS82" i="22"/>
  <c r="HO175" i="22"/>
  <c r="HQ60" i="22"/>
  <c r="LA60" i="22"/>
  <c r="KZ60" i="22" s="1"/>
  <c r="HS72" i="22"/>
  <c r="HO78" i="22"/>
  <c r="HQ72" i="22"/>
  <c r="LA72" i="22"/>
  <c r="HS65" i="22"/>
  <c r="HQ65" i="22"/>
  <c r="LA65" i="22"/>
  <c r="KZ65" i="22"/>
  <c r="HS52" i="22"/>
  <c r="HQ52" i="22"/>
  <c r="LA52" i="22"/>
  <c r="KZ52" i="22" s="1"/>
  <c r="HS51" i="22"/>
  <c r="HQ51" i="22"/>
  <c r="HS50" i="22"/>
  <c r="HQ50" i="22"/>
  <c r="LA50" i="22"/>
  <c r="KZ50" i="22"/>
  <c r="HQ49" i="22"/>
  <c r="LA49" i="22"/>
  <c r="KZ49" i="22" s="1"/>
  <c r="HS48" i="22"/>
  <c r="HQ48" i="22"/>
  <c r="HS47" i="22"/>
  <c r="HQ47" i="22"/>
  <c r="LA47" i="22"/>
  <c r="KZ47" i="22"/>
  <c r="HQ46" i="22"/>
  <c r="LA46" i="22"/>
  <c r="KZ46" i="22" s="1"/>
  <c r="HS45" i="22"/>
  <c r="HQ45" i="22"/>
  <c r="HS44" i="22"/>
  <c r="HQ44" i="22"/>
  <c r="LA44" i="22"/>
  <c r="KZ44" i="22"/>
  <c r="HQ43" i="22"/>
  <c r="LA43" i="22"/>
  <c r="KZ43" i="22" s="1"/>
  <c r="HS42" i="22"/>
  <c r="HQ42" i="22"/>
  <c r="HS41" i="22"/>
  <c r="HQ41" i="22"/>
  <c r="LA41" i="22"/>
  <c r="KZ41" i="22"/>
  <c r="HS40" i="22"/>
  <c r="HQ40" i="22"/>
  <c r="LA40" i="22"/>
  <c r="KZ40" i="22" s="1"/>
  <c r="HS39" i="22"/>
  <c r="HQ39" i="22"/>
  <c r="HS38" i="22"/>
  <c r="HQ38" i="22"/>
  <c r="LA38" i="22"/>
  <c r="KZ38" i="22" s="1"/>
  <c r="HQ37" i="22"/>
  <c r="LA37" i="22"/>
  <c r="HS36" i="22"/>
  <c r="HQ36" i="22"/>
  <c r="HS33" i="22"/>
  <c r="LA33" i="22"/>
  <c r="KY33" i="22"/>
  <c r="HQ32" i="22"/>
  <c r="LA32" i="22"/>
  <c r="HS31" i="22"/>
  <c r="HQ31" i="22"/>
  <c r="KY31" i="22"/>
  <c r="HS28" i="22"/>
  <c r="LA28" i="22"/>
  <c r="KY28" i="22"/>
  <c r="HQ27" i="22"/>
  <c r="LA27" i="22" s="1"/>
  <c r="HS26" i="22"/>
  <c r="HQ26" i="22"/>
  <c r="KY26" i="22"/>
  <c r="HS25" i="22"/>
  <c r="LA25" i="22"/>
  <c r="KY25" i="22"/>
  <c r="HS24" i="22"/>
  <c r="HQ24" i="22"/>
  <c r="LA24" i="22" s="1"/>
  <c r="KY24" i="22"/>
  <c r="HS23" i="22"/>
  <c r="HQ23" i="22"/>
  <c r="KY23" i="22"/>
  <c r="HS22" i="22"/>
  <c r="LA22" i="22"/>
  <c r="KY22" i="22"/>
  <c r="HS21" i="22"/>
  <c r="HQ21" i="22"/>
  <c r="LA21" i="22"/>
  <c r="KY21" i="22"/>
  <c r="HS20" i="22"/>
  <c r="HQ20" i="22"/>
  <c r="KY20" i="22"/>
  <c r="HS19" i="22"/>
  <c r="HQ19" i="22"/>
  <c r="LA19" i="22" s="1"/>
  <c r="KZ19" i="22" s="1"/>
  <c r="HS18" i="22"/>
  <c r="HQ18" i="22"/>
  <c r="LA18" i="22" s="1"/>
  <c r="KZ18" i="22" s="1"/>
  <c r="KY18" i="22"/>
  <c r="HS17" i="22"/>
  <c r="HQ17" i="22"/>
  <c r="KY17" i="22"/>
  <c r="HS16" i="22"/>
  <c r="LA16" i="22"/>
  <c r="KY16" i="22"/>
  <c r="HS15" i="22"/>
  <c r="HQ15" i="22"/>
  <c r="LA15" i="22" s="1"/>
  <c r="KY15" i="22"/>
  <c r="HS14" i="22"/>
  <c r="HQ14" i="22"/>
  <c r="KY14" i="22"/>
  <c r="HS174" i="22"/>
  <c r="HQ174" i="22"/>
  <c r="LA174" i="22"/>
  <c r="KZ174" i="22"/>
  <c r="HS173" i="22"/>
  <c r="HQ173" i="22"/>
  <c r="LA173" i="22"/>
  <c r="KZ173" i="22" s="1"/>
  <c r="HS133" i="22"/>
  <c r="HQ133" i="22"/>
  <c r="LA133" i="22" s="1"/>
  <c r="KY133" i="22"/>
  <c r="HS110" i="22"/>
  <c r="HQ110" i="22"/>
  <c r="LA110" i="22"/>
  <c r="KY110" i="22"/>
  <c r="HS108" i="22"/>
  <c r="HQ108" i="22"/>
  <c r="LA108" i="22"/>
  <c r="KY108" i="22"/>
  <c r="HS107" i="22"/>
  <c r="HQ107" i="22"/>
  <c r="LA107" i="22" s="1"/>
  <c r="KY107" i="22"/>
  <c r="HS106" i="22"/>
  <c r="HQ106" i="22"/>
  <c r="LA106" i="22"/>
  <c r="KY106" i="22"/>
  <c r="HS90" i="22"/>
  <c r="HQ90" i="22"/>
  <c r="LA90" i="22"/>
  <c r="KY90" i="22"/>
  <c r="HS88" i="22"/>
  <c r="HQ88" i="22"/>
  <c r="LA88" i="22" s="1"/>
  <c r="KY88" i="22"/>
  <c r="HS86" i="22"/>
  <c r="HQ86" i="22"/>
  <c r="LA86" i="22"/>
  <c r="KY86" i="22"/>
  <c r="HS73" i="22"/>
  <c r="HQ73" i="22"/>
  <c r="LA73" i="22" s="1"/>
  <c r="HS74" i="22"/>
  <c r="HQ74" i="22"/>
  <c r="LA74" i="22" s="1"/>
  <c r="KZ74" i="22" s="1"/>
  <c r="HS64" i="22"/>
  <c r="HQ64" i="22"/>
  <c r="LA64" i="22"/>
  <c r="KZ64" i="22"/>
  <c r="HS63" i="22"/>
  <c r="HQ63" i="22"/>
  <c r="LA63" i="22"/>
  <c r="KZ63" i="22" s="1"/>
  <c r="HS61" i="22"/>
  <c r="HQ61" i="22"/>
  <c r="LA61" i="22" s="1"/>
  <c r="KZ61" i="22"/>
  <c r="HS53" i="22"/>
  <c r="HQ53" i="22"/>
  <c r="LA53" i="22"/>
  <c r="KZ53" i="22"/>
  <c r="HS54" i="22"/>
  <c r="HQ54" i="22"/>
  <c r="LA54" i="22"/>
  <c r="KZ54" i="22" s="1"/>
  <c r="HS55" i="22"/>
  <c r="HQ55" i="22"/>
  <c r="LA55" i="22" s="1"/>
  <c r="KZ55" i="22"/>
  <c r="HS56" i="22"/>
  <c r="HQ56" i="22"/>
  <c r="LA56" i="22"/>
  <c r="KZ56" i="22" s="1"/>
  <c r="HS57" i="22"/>
  <c r="HQ57" i="22"/>
  <c r="LA57" i="22" s="1"/>
  <c r="KZ57" i="22" s="1"/>
  <c r="HS83" i="22"/>
  <c r="HQ83" i="22"/>
  <c r="LA83" i="22" s="1"/>
  <c r="KZ83" i="22" s="1"/>
  <c r="HS89" i="22"/>
  <c r="HQ89" i="22"/>
  <c r="LA89" i="22"/>
  <c r="KY89" i="22"/>
  <c r="HS92" i="22"/>
  <c r="HQ92" i="22"/>
  <c r="LA92" i="22"/>
  <c r="KY92" i="22"/>
  <c r="HS94" i="22"/>
  <c r="HQ94" i="22"/>
  <c r="LA94" i="22" s="1"/>
  <c r="KY94" i="22"/>
  <c r="HS97" i="22"/>
  <c r="HU97" i="22" s="1"/>
  <c r="HQ97" i="22"/>
  <c r="LA97" i="22"/>
  <c r="KY97" i="22"/>
  <c r="HS102" i="22"/>
  <c r="HQ102" i="22"/>
  <c r="LA102" i="22" s="1"/>
  <c r="KZ102" i="22" s="1"/>
  <c r="KY102" i="22"/>
  <c r="HS103" i="22"/>
  <c r="HU103" i="22" s="1"/>
  <c r="HQ103" i="22"/>
  <c r="LA103" i="22" s="1"/>
  <c r="KY103" i="22"/>
  <c r="HS104" i="22"/>
  <c r="HU104" i="22" s="1"/>
  <c r="HQ104" i="22"/>
  <c r="LA104" i="22"/>
  <c r="KY104" i="22"/>
  <c r="HS112" i="22"/>
  <c r="HQ112" i="22"/>
  <c r="LA112" i="22"/>
  <c r="KY112" i="22"/>
  <c r="HS116" i="22"/>
  <c r="HU116" i="22" s="1"/>
  <c r="HQ116" i="22"/>
  <c r="LA116" i="22" s="1"/>
  <c r="KY116" i="22"/>
  <c r="HS117" i="22"/>
  <c r="HU117" i="22" s="1"/>
  <c r="HQ117" i="22"/>
  <c r="LA117" i="22"/>
  <c r="KY117" i="22"/>
  <c r="HS118" i="22"/>
  <c r="HQ118" i="22"/>
  <c r="LA118" i="22"/>
  <c r="KY118" i="22"/>
  <c r="HS123" i="22"/>
  <c r="HU123" i="22" s="1"/>
  <c r="HQ123" i="22"/>
  <c r="LA123" i="22" s="1"/>
  <c r="KY123" i="22"/>
  <c r="HS126" i="22"/>
  <c r="HU126" i="22" s="1"/>
  <c r="HQ126" i="22"/>
  <c r="LA126" i="22"/>
  <c r="KY126" i="22"/>
  <c r="HS128" i="22"/>
  <c r="HQ128" i="22"/>
  <c r="LA128" i="22" s="1"/>
  <c r="KZ128" i="22" s="1"/>
  <c r="KY128" i="22"/>
  <c r="HS130" i="22"/>
  <c r="HU130" i="22" s="1"/>
  <c r="HQ130" i="22"/>
  <c r="LA130" i="22" s="1"/>
  <c r="KY130" i="22"/>
  <c r="HS134" i="22"/>
  <c r="HU134" i="22" s="1"/>
  <c r="HQ134" i="22"/>
  <c r="LA134" i="22"/>
  <c r="KY134" i="22"/>
  <c r="HS139" i="22"/>
  <c r="HQ139" i="22"/>
  <c r="LA139" i="22"/>
  <c r="KY139" i="22"/>
  <c r="HS140" i="22"/>
  <c r="HU140" i="22" s="1"/>
  <c r="HQ140" i="22"/>
  <c r="LA140" i="22" s="1"/>
  <c r="KY140" i="22"/>
  <c r="HS141" i="22"/>
  <c r="HU141" i="22" s="1"/>
  <c r="HQ141" i="22"/>
  <c r="LA141" i="22"/>
  <c r="KY141" i="22"/>
  <c r="HS145" i="22"/>
  <c r="HQ145" i="22"/>
  <c r="LA145" i="22" s="1"/>
  <c r="KZ145" i="22" s="1"/>
  <c r="KY145" i="22"/>
  <c r="HS149" i="22"/>
  <c r="HU149" i="22" s="1"/>
  <c r="HQ149" i="22"/>
  <c r="LA149" i="22" s="1"/>
  <c r="KY149" i="22"/>
  <c r="HS150" i="22"/>
  <c r="HU150" i="22" s="1"/>
  <c r="HQ150" i="22"/>
  <c r="LA150" i="22"/>
  <c r="KY150" i="22"/>
  <c r="HS151" i="22"/>
  <c r="HQ151" i="22"/>
  <c r="LA151" i="22" s="1"/>
  <c r="KZ151" i="22" s="1"/>
  <c r="KY151" i="22"/>
  <c r="HS156" i="22"/>
  <c r="HU156" i="22" s="1"/>
  <c r="HQ156" i="22"/>
  <c r="LA156" i="22" s="1"/>
  <c r="KY156" i="22"/>
  <c r="HS159" i="22"/>
  <c r="HU159" i="22" s="1"/>
  <c r="HQ159" i="22"/>
  <c r="LA159" i="22"/>
  <c r="KY159" i="22"/>
  <c r="HS161" i="22"/>
  <c r="HQ161" i="22"/>
  <c r="LA161" i="22"/>
  <c r="KZ161" i="22" s="1"/>
  <c r="KY161" i="22"/>
  <c r="HS163" i="22"/>
  <c r="HU163" i="22" s="1"/>
  <c r="HQ163" i="22"/>
  <c r="LA163" i="22" s="1"/>
  <c r="KY163" i="22"/>
  <c r="HS166" i="22"/>
  <c r="HU166" i="22" s="1"/>
  <c r="HQ166" i="22"/>
  <c r="LA166" i="22"/>
  <c r="KY166" i="22"/>
  <c r="HS171" i="22"/>
  <c r="HQ171" i="22"/>
  <c r="LA171" i="22" s="1"/>
  <c r="KZ171" i="22" s="1"/>
  <c r="KY171" i="22"/>
  <c r="HS172" i="22"/>
  <c r="HU172" i="22" s="1"/>
  <c r="HQ172" i="22"/>
  <c r="LA172" i="22" s="1"/>
  <c r="KY172" i="22"/>
  <c r="KZ172" i="22" s="1"/>
  <c r="HS76" i="22"/>
  <c r="HU76" i="22" s="1"/>
  <c r="HQ76" i="22"/>
  <c r="LA76" i="22"/>
  <c r="KZ76" i="22" s="1"/>
  <c r="KY199" i="22"/>
  <c r="HQ199" i="22"/>
  <c r="LA199" i="22"/>
  <c r="HS199" i="22"/>
  <c r="KY200" i="22"/>
  <c r="HQ200" i="22"/>
  <c r="LA200" i="22"/>
  <c r="HS200" i="22"/>
  <c r="KY201" i="22"/>
  <c r="HQ201" i="22"/>
  <c r="LA201" i="22"/>
  <c r="HS201" i="22"/>
  <c r="KY202" i="22"/>
  <c r="HQ202" i="22"/>
  <c r="LA202" i="22"/>
  <c r="HS202" i="22"/>
  <c r="KY203" i="22"/>
  <c r="HQ203" i="22"/>
  <c r="LA203" i="22"/>
  <c r="HS203" i="22"/>
  <c r="KY204" i="22"/>
  <c r="HQ204" i="22"/>
  <c r="LA204" i="22"/>
  <c r="HS204" i="22"/>
  <c r="KY197" i="22"/>
  <c r="HS197" i="22"/>
  <c r="HQ197" i="22"/>
  <c r="LA197" i="22"/>
  <c r="KY198" i="22"/>
  <c r="HS198" i="22"/>
  <c r="HQ198" i="22"/>
  <c r="LA198" i="22"/>
  <c r="KY196" i="22"/>
  <c r="KY205" i="22"/>
  <c r="HQ196" i="22"/>
  <c r="HS196" i="22"/>
  <c r="HO205" i="22"/>
  <c r="HM205" i="22"/>
  <c r="HM182" i="22"/>
  <c r="HD38" i="36"/>
  <c r="HB89" i="36"/>
  <c r="KY179" i="22"/>
  <c r="KY182" i="22"/>
  <c r="HO182" i="22"/>
  <c r="HX181" i="22"/>
  <c r="HU181" i="22"/>
  <c r="IE181" i="22"/>
  <c r="IB174" i="22"/>
  <c r="HH17" i="36"/>
  <c r="HD28" i="36"/>
  <c r="LE188" i="22"/>
  <c r="LD188" i="22"/>
  <c r="HO192" i="22"/>
  <c r="KY189" i="22"/>
  <c r="HM192" i="22"/>
  <c r="JQ188" i="22"/>
  <c r="IG186" i="22"/>
  <c r="HU190" i="22"/>
  <c r="HU191" i="22"/>
  <c r="HX84" i="22"/>
  <c r="HU84" i="22"/>
  <c r="HX82" i="22"/>
  <c r="HU82" i="22"/>
  <c r="IB11" i="22"/>
  <c r="HY11" i="22"/>
  <c r="IB12" i="22"/>
  <c r="HY12" i="22"/>
  <c r="IB13" i="22"/>
  <c r="HY13" i="22"/>
  <c r="IF74" i="22"/>
  <c r="IF76" i="22"/>
  <c r="IF75" i="22"/>
  <c r="IF73" i="22"/>
  <c r="IF72" i="22"/>
  <c r="HX10" i="22"/>
  <c r="GV91" i="36"/>
  <c r="GV89" i="36"/>
  <c r="HD81" i="36"/>
  <c r="KZ81" i="36"/>
  <c r="KY81" i="36"/>
  <c r="GZ87" i="36"/>
  <c r="GR93" i="36"/>
  <c r="HF38" i="36"/>
  <c r="KZ12" i="36"/>
  <c r="KY12" i="36"/>
  <c r="KZ13" i="36"/>
  <c r="KY13" i="36"/>
  <c r="HF28" i="36"/>
  <c r="HJ17" i="36"/>
  <c r="HH38" i="36"/>
  <c r="HL27" i="36"/>
  <c r="HH28" i="36"/>
  <c r="HR87" i="36"/>
  <c r="HV85" i="36"/>
  <c r="HV86" i="36"/>
  <c r="HI209" i="22"/>
  <c r="HR76" i="36"/>
  <c r="HR63" i="36"/>
  <c r="HR55" i="36"/>
  <c r="HR47" i="36"/>
  <c r="HW37" i="36"/>
  <c r="HV83" i="36"/>
  <c r="HZ84" i="36"/>
  <c r="HW46" i="36"/>
  <c r="ID46" i="36"/>
  <c r="ID37" i="36"/>
  <c r="ID27" i="36"/>
  <c r="HV54" i="36"/>
  <c r="HE211" i="22"/>
  <c r="IL50" i="35"/>
  <c r="IJ50" i="35"/>
  <c r="IL49" i="35"/>
  <c r="IJ49" i="35"/>
  <c r="IL48" i="35"/>
  <c r="IJ48" i="35"/>
  <c r="IH51" i="35"/>
  <c r="IL47" i="35"/>
  <c r="IJ47" i="35"/>
  <c r="IJ51" i="35"/>
  <c r="IL32" i="35"/>
  <c r="IJ32" i="35"/>
  <c r="IL31" i="35"/>
  <c r="IJ31" i="35"/>
  <c r="IL30" i="35"/>
  <c r="IJ30" i="35"/>
  <c r="IH33" i="35"/>
  <c r="IL29" i="35"/>
  <c r="IJ29" i="35"/>
  <c r="IJ33" i="35"/>
  <c r="IL23" i="35"/>
  <c r="IJ23" i="35"/>
  <c r="IL22" i="35"/>
  <c r="IJ22" i="35"/>
  <c r="IL21" i="35"/>
  <c r="IJ21" i="35"/>
  <c r="IH24" i="35"/>
  <c r="IL20" i="35"/>
  <c r="IJ20" i="35"/>
  <c r="IJ24" i="35"/>
  <c r="IP14" i="35"/>
  <c r="IN14" i="35"/>
  <c r="IP13" i="35"/>
  <c r="IN13" i="35"/>
  <c r="IP12" i="35"/>
  <c r="IN12" i="35"/>
  <c r="IP11" i="35"/>
  <c r="IN11" i="35"/>
  <c r="IL15" i="35"/>
  <c r="IP10" i="35"/>
  <c r="IN10" i="35"/>
  <c r="IN15" i="35"/>
  <c r="IL41" i="35"/>
  <c r="IJ41" i="35"/>
  <c r="IL40" i="35"/>
  <c r="IJ40" i="35"/>
  <c r="IL39" i="35"/>
  <c r="IJ39" i="35"/>
  <c r="HX58" i="35"/>
  <c r="IF42" i="35"/>
  <c r="IH42" i="35"/>
  <c r="IH54" i="35"/>
  <c r="IL38" i="35"/>
  <c r="IJ38" i="35"/>
  <c r="IJ42" i="35"/>
  <c r="IB58" i="35"/>
  <c r="IX46" i="35"/>
  <c r="IV46" i="35"/>
  <c r="IX37" i="35"/>
  <c r="IV37" i="35"/>
  <c r="IX28" i="35"/>
  <c r="IV28" i="35"/>
  <c r="IX19" i="35"/>
  <c r="IV19" i="35"/>
  <c r="HS179" i="22"/>
  <c r="HQ179" i="22"/>
  <c r="HQ180" i="22"/>
  <c r="LA180" i="22"/>
  <c r="KZ180" i="22"/>
  <c r="HS180" i="22"/>
  <c r="HQ189" i="22"/>
  <c r="HQ78" i="22"/>
  <c r="HM78" i="22"/>
  <c r="BI90" i="26"/>
  <c r="BJ90" i="26"/>
  <c r="BI89" i="26"/>
  <c r="BJ89" i="26"/>
  <c r="BI88" i="26"/>
  <c r="G22" i="9"/>
  <c r="LA68" i="22"/>
  <c r="KZ204" i="22"/>
  <c r="KZ203" i="22"/>
  <c r="KZ202" i="22"/>
  <c r="KZ201" i="22"/>
  <c r="KZ200" i="22"/>
  <c r="KZ199" i="22"/>
  <c r="KZ198" i="22"/>
  <c r="KZ197" i="22"/>
  <c r="F15" i="48"/>
  <c r="G15" i="48"/>
  <c r="E15" i="48"/>
  <c r="KW208" i="46"/>
  <c r="LE208" i="46"/>
  <c r="HU196" i="22"/>
  <c r="HS205" i="22"/>
  <c r="HW196" i="22"/>
  <c r="LA196" i="22"/>
  <c r="HQ205" i="22"/>
  <c r="HW198" i="22"/>
  <c r="HU198" i="22"/>
  <c r="HW197" i="22"/>
  <c r="HU197" i="22"/>
  <c r="HU204" i="22"/>
  <c r="HW204" i="22"/>
  <c r="HU203" i="22"/>
  <c r="HW203" i="22"/>
  <c r="HU202" i="22"/>
  <c r="HW202" i="22"/>
  <c r="HU201" i="22"/>
  <c r="HW201" i="22"/>
  <c r="HU200" i="22"/>
  <c r="HW200" i="22"/>
  <c r="HU199" i="22"/>
  <c r="HW199" i="22"/>
  <c r="HW76" i="22"/>
  <c r="HW172" i="22"/>
  <c r="HW171" i="22"/>
  <c r="HU171" i="22"/>
  <c r="KZ166" i="22"/>
  <c r="HW166" i="22"/>
  <c r="KZ163" i="22"/>
  <c r="HW163" i="22"/>
  <c r="HW161" i="22"/>
  <c r="HU161" i="22"/>
  <c r="KZ159" i="22"/>
  <c r="HW159" i="22"/>
  <c r="KZ156" i="22"/>
  <c r="HW156" i="22"/>
  <c r="HW151" i="22"/>
  <c r="HU151" i="22"/>
  <c r="KZ150" i="22"/>
  <c r="HW150" i="22"/>
  <c r="KZ149" i="22"/>
  <c r="HW149" i="22"/>
  <c r="HW145" i="22"/>
  <c r="HU145" i="22"/>
  <c r="KZ141" i="22"/>
  <c r="HW141" i="22"/>
  <c r="KZ140" i="22"/>
  <c r="HW140" i="22"/>
  <c r="KZ139" i="22"/>
  <c r="HW139" i="22"/>
  <c r="HU139" i="22"/>
  <c r="KZ134" i="22"/>
  <c r="HW134" i="22"/>
  <c r="KZ130" i="22"/>
  <c r="HW130" i="22"/>
  <c r="HW128" i="22"/>
  <c r="HU128" i="22"/>
  <c r="KZ126" i="22"/>
  <c r="HW126" i="22"/>
  <c r="KZ123" i="22"/>
  <c r="HW123" i="22"/>
  <c r="KZ118" i="22"/>
  <c r="HW118" i="22"/>
  <c r="HU118" i="22"/>
  <c r="KZ117" i="22"/>
  <c r="HW117" i="22"/>
  <c r="KZ116" i="22"/>
  <c r="HW116" i="22"/>
  <c r="KZ112" i="22"/>
  <c r="HW112" i="22"/>
  <c r="HU112" i="22"/>
  <c r="KZ104" i="22"/>
  <c r="HW104" i="22"/>
  <c r="KZ103" i="22"/>
  <c r="HW103" i="22"/>
  <c r="HW102" i="22"/>
  <c r="HU102" i="22"/>
  <c r="KZ97" i="22"/>
  <c r="HW97" i="22"/>
  <c r="KZ94" i="22"/>
  <c r="HW94" i="22"/>
  <c r="HU94" i="22"/>
  <c r="KZ92" i="22"/>
  <c r="HW92" i="22"/>
  <c r="HU92" i="22"/>
  <c r="KZ89" i="22"/>
  <c r="HW89" i="22"/>
  <c r="HU89" i="22"/>
  <c r="HW83" i="22"/>
  <c r="HU83" i="22"/>
  <c r="HW57" i="22"/>
  <c r="HU57" i="22"/>
  <c r="HW56" i="22"/>
  <c r="HU56" i="22"/>
  <c r="HW55" i="22"/>
  <c r="HU55" i="22"/>
  <c r="HW54" i="22"/>
  <c r="HU54" i="22"/>
  <c r="HW53" i="22"/>
  <c r="HU53" i="22"/>
  <c r="HW61" i="22"/>
  <c r="HU61" i="22"/>
  <c r="HW63" i="22"/>
  <c r="HU63" i="22"/>
  <c r="HW64" i="22"/>
  <c r="HU64" i="22"/>
  <c r="HW74" i="22"/>
  <c r="HU74" i="22"/>
  <c r="HW73" i="22"/>
  <c r="HU73" i="22"/>
  <c r="KZ86" i="22"/>
  <c r="HW86" i="22"/>
  <c r="HU86" i="22"/>
  <c r="KZ88" i="22"/>
  <c r="HW88" i="22"/>
  <c r="HU88" i="22"/>
  <c r="KZ90" i="22"/>
  <c r="HW90" i="22"/>
  <c r="HU90" i="22"/>
  <c r="KZ106" i="22"/>
  <c r="HW106" i="22"/>
  <c r="HU106" i="22"/>
  <c r="KZ107" i="22"/>
  <c r="HW107" i="22"/>
  <c r="HU107" i="22"/>
  <c r="KZ108" i="22"/>
  <c r="HW108" i="22"/>
  <c r="HU108" i="22"/>
  <c r="KZ110" i="22"/>
  <c r="HW110" i="22"/>
  <c r="HU110" i="22"/>
  <c r="KZ133" i="22"/>
  <c r="HW133" i="22"/>
  <c r="HU133" i="22"/>
  <c r="HW173" i="22"/>
  <c r="HU173" i="22"/>
  <c r="HW174" i="22"/>
  <c r="HU174" i="22"/>
  <c r="HW14" i="22"/>
  <c r="HU14" i="22"/>
  <c r="KZ15" i="22"/>
  <c r="HW15" i="22"/>
  <c r="HU15" i="22"/>
  <c r="KZ16" i="22"/>
  <c r="HW16" i="22"/>
  <c r="HU16" i="22"/>
  <c r="HW17" i="22"/>
  <c r="HU17" i="22"/>
  <c r="HW18" i="22"/>
  <c r="HU18" i="22"/>
  <c r="HW19" i="22"/>
  <c r="HU19" i="22"/>
  <c r="HW20" i="22"/>
  <c r="HU20" i="22"/>
  <c r="KZ21" i="22"/>
  <c r="HW21" i="22"/>
  <c r="HU21" i="22"/>
  <c r="KZ22" i="22"/>
  <c r="HW22" i="22"/>
  <c r="HU22" i="22"/>
  <c r="HW23" i="22"/>
  <c r="HU23" i="22"/>
  <c r="KZ24" i="22"/>
  <c r="HW24" i="22"/>
  <c r="HU24" i="22"/>
  <c r="KZ25" i="22"/>
  <c r="HW25" i="22"/>
  <c r="HU25" i="22"/>
  <c r="HW26" i="22"/>
  <c r="HU26" i="22"/>
  <c r="HW27" i="22"/>
  <c r="HU27" i="22"/>
  <c r="KZ28" i="22"/>
  <c r="HW28" i="22"/>
  <c r="HU28" i="22"/>
  <c r="HW31" i="22"/>
  <c r="HU31" i="22"/>
  <c r="HW32" i="22"/>
  <c r="HU32" i="22"/>
  <c r="KZ33" i="22"/>
  <c r="HW33" i="22"/>
  <c r="HU33" i="22"/>
  <c r="HW36" i="22"/>
  <c r="HU36" i="22"/>
  <c r="HW38" i="22"/>
  <c r="HU38" i="22"/>
  <c r="HW39" i="22"/>
  <c r="HU39" i="22"/>
  <c r="HW40" i="22"/>
  <c r="HU40" i="22"/>
  <c r="HW41" i="22"/>
  <c r="HU41" i="22"/>
  <c r="HW42" i="22"/>
  <c r="HU42" i="22"/>
  <c r="HW43" i="22"/>
  <c r="HU43" i="22"/>
  <c r="HW44" i="22"/>
  <c r="HU44" i="22"/>
  <c r="HW45" i="22"/>
  <c r="HU45" i="22"/>
  <c r="HW46" i="22"/>
  <c r="HU46" i="22"/>
  <c r="HW47" i="22"/>
  <c r="HU47" i="22"/>
  <c r="HW48" i="22"/>
  <c r="HU48" i="22"/>
  <c r="HW49" i="22"/>
  <c r="HU49" i="22"/>
  <c r="HW50" i="22"/>
  <c r="HU50" i="22"/>
  <c r="HW51" i="22"/>
  <c r="HU51" i="22"/>
  <c r="HW52" i="22"/>
  <c r="HU52" i="22"/>
  <c r="HW65" i="22"/>
  <c r="HU65" i="22"/>
  <c r="HW72" i="22"/>
  <c r="HS78" i="22"/>
  <c r="HU72" i="22"/>
  <c r="HW60" i="22"/>
  <c r="HU60" i="22"/>
  <c r="HW82" i="22"/>
  <c r="KZ99" i="22"/>
  <c r="HW99" i="22"/>
  <c r="HU99" i="22"/>
  <c r="HW111" i="22"/>
  <c r="HU111" i="22"/>
  <c r="KZ127" i="22"/>
  <c r="HW127" i="22"/>
  <c r="HU127" i="22"/>
  <c r="HW136" i="22"/>
  <c r="HU136" i="22"/>
  <c r="KZ152" i="22"/>
  <c r="HW152" i="22"/>
  <c r="HU152" i="22"/>
  <c r="HW160" i="22"/>
  <c r="HU160" i="22"/>
  <c r="HW75" i="22"/>
  <c r="HU75" i="22"/>
  <c r="HW93" i="22"/>
  <c r="HU93" i="22"/>
  <c r="KZ101" i="22"/>
  <c r="HW101" i="22"/>
  <c r="HU101" i="22"/>
  <c r="KZ113" i="22"/>
  <c r="HW113" i="22"/>
  <c r="HU113" i="22"/>
  <c r="HW121" i="22"/>
  <c r="HU121" i="22"/>
  <c r="KZ129" i="22"/>
  <c r="HW129" i="22"/>
  <c r="HU129" i="22"/>
  <c r="KZ138" i="22"/>
  <c r="HW138" i="22"/>
  <c r="HU138" i="22"/>
  <c r="HW146" i="22"/>
  <c r="HU146" i="22"/>
  <c r="KZ154" i="22"/>
  <c r="HW154" i="22"/>
  <c r="HU154" i="22"/>
  <c r="KZ162" i="22"/>
  <c r="HW162" i="22"/>
  <c r="HU162" i="22"/>
  <c r="HW170" i="22"/>
  <c r="HU170" i="22"/>
  <c r="KZ95" i="22"/>
  <c r="HW95" i="22"/>
  <c r="HU95" i="22"/>
  <c r="KZ105" i="22"/>
  <c r="HW105" i="22"/>
  <c r="HU105" i="22"/>
  <c r="HW120" i="22"/>
  <c r="HU120" i="22"/>
  <c r="KZ131" i="22"/>
  <c r="HW131" i="22"/>
  <c r="HU131" i="22"/>
  <c r="KZ142" i="22"/>
  <c r="HW142" i="22"/>
  <c r="HU142" i="22"/>
  <c r="HW153" i="22"/>
  <c r="HU153" i="22"/>
  <c r="KZ164" i="22"/>
  <c r="HW164" i="22"/>
  <c r="HU164" i="22"/>
  <c r="KZ96" i="22"/>
  <c r="HW96" i="22"/>
  <c r="HU96" i="22"/>
  <c r="HW109" i="22"/>
  <c r="HU109" i="22"/>
  <c r="KZ122" i="22"/>
  <c r="HW122" i="22"/>
  <c r="HU122" i="22"/>
  <c r="KZ132" i="22"/>
  <c r="HW132" i="22"/>
  <c r="HU132" i="22"/>
  <c r="HW143" i="22"/>
  <c r="HU143" i="22"/>
  <c r="KZ155" i="22"/>
  <c r="HW155" i="22"/>
  <c r="HU155" i="22"/>
  <c r="KZ165" i="22"/>
  <c r="HW165" i="22"/>
  <c r="HU165" i="22"/>
  <c r="KZ85" i="22"/>
  <c r="HW85" i="22"/>
  <c r="HU85" i="22"/>
  <c r="KZ98" i="22"/>
  <c r="HW98" i="22"/>
  <c r="HU98" i="22"/>
  <c r="HW114" i="22"/>
  <c r="HU114" i="22"/>
  <c r="HW124" i="22"/>
  <c r="HU124" i="22"/>
  <c r="KZ135" i="22"/>
  <c r="HW135" i="22"/>
  <c r="HU135" i="22"/>
  <c r="KZ147" i="22"/>
  <c r="HW147" i="22"/>
  <c r="HU147" i="22"/>
  <c r="HW157" i="22"/>
  <c r="HU157" i="22"/>
  <c r="KZ167" i="22"/>
  <c r="HW167" i="22"/>
  <c r="HU167" i="22"/>
  <c r="KZ87" i="22"/>
  <c r="HW87" i="22"/>
  <c r="HU87" i="22"/>
  <c r="KZ100" i="22"/>
  <c r="HW100" i="22"/>
  <c r="HU100" i="22"/>
  <c r="KZ115" i="22"/>
  <c r="HW115" i="22"/>
  <c r="HU115" i="22"/>
  <c r="HW125" i="22"/>
  <c r="HU125" i="22"/>
  <c r="HW137" i="22"/>
  <c r="HU137" i="22"/>
  <c r="KZ148" i="22"/>
  <c r="HW148" i="22"/>
  <c r="HU148" i="22"/>
  <c r="KZ158" i="22"/>
  <c r="HW158" i="22"/>
  <c r="HU158" i="22"/>
  <c r="KZ169" i="22"/>
  <c r="HW169" i="22"/>
  <c r="HU169" i="22"/>
  <c r="HW62" i="22"/>
  <c r="HU62" i="22"/>
  <c r="HF89" i="36"/>
  <c r="HS182" i="22"/>
  <c r="LA179" i="22"/>
  <c r="LA182" i="22"/>
  <c r="HQ182" i="22"/>
  <c r="II181" i="22"/>
  <c r="IB181" i="22"/>
  <c r="HY181" i="22"/>
  <c r="IF174" i="22"/>
  <c r="HS192" i="22"/>
  <c r="HQ192" i="22"/>
  <c r="LA189" i="22"/>
  <c r="KZ189" i="22" s="1"/>
  <c r="JU188" i="22"/>
  <c r="IC187" i="22"/>
  <c r="HY191" i="22"/>
  <c r="HY190" i="22"/>
  <c r="IK186" i="22"/>
  <c r="IB82" i="22"/>
  <c r="HY82" i="22"/>
  <c r="IB84" i="22"/>
  <c r="HY84" i="22"/>
  <c r="GV93" i="36"/>
  <c r="IF13" i="22"/>
  <c r="IC13" i="22"/>
  <c r="IF12" i="22"/>
  <c r="IC12" i="22"/>
  <c r="IF11" i="22"/>
  <c r="IC11" i="22"/>
  <c r="IJ72" i="22"/>
  <c r="IJ73" i="22"/>
  <c r="IJ75" i="22"/>
  <c r="IJ76" i="22"/>
  <c r="IJ74" i="22"/>
  <c r="IB10" i="22"/>
  <c r="GZ89" i="36"/>
  <c r="GZ91" i="36"/>
  <c r="HH81" i="36"/>
  <c r="HD87" i="36"/>
  <c r="KZ25" i="36"/>
  <c r="HJ38" i="36"/>
  <c r="HL17" i="36"/>
  <c r="HJ28" i="36"/>
  <c r="KZ11" i="36"/>
  <c r="KY11" i="36"/>
  <c r="HN17" i="36"/>
  <c r="HL38" i="36"/>
  <c r="KZ23" i="36"/>
  <c r="KY23" i="36"/>
  <c r="HN28" i="36"/>
  <c r="HP27" i="36"/>
  <c r="HL28" i="36"/>
  <c r="HV87" i="36"/>
  <c r="HZ86" i="36"/>
  <c r="HZ85" i="36"/>
  <c r="HV47" i="36"/>
  <c r="HV55" i="36"/>
  <c r="HV76" i="36"/>
  <c r="HV63" i="36"/>
  <c r="IA37" i="36"/>
  <c r="HZ83" i="36"/>
  <c r="ID84" i="36"/>
  <c r="IA46" i="36"/>
  <c r="IH46" i="36"/>
  <c r="IH37" i="36"/>
  <c r="IH27" i="36"/>
  <c r="HZ54" i="36"/>
  <c r="IP50" i="35"/>
  <c r="IN50" i="35"/>
  <c r="IP49" i="35"/>
  <c r="IN49" i="35"/>
  <c r="IP48" i="35"/>
  <c r="IN48" i="35"/>
  <c r="IP47" i="35"/>
  <c r="IN47" i="35"/>
  <c r="IN51" i="35"/>
  <c r="IL51" i="35"/>
  <c r="IP32" i="35"/>
  <c r="IN32" i="35"/>
  <c r="IP31" i="35"/>
  <c r="IN31" i="35"/>
  <c r="IP30" i="35"/>
  <c r="IN30" i="35"/>
  <c r="IP29" i="35"/>
  <c r="IN29" i="35"/>
  <c r="IN33" i="35"/>
  <c r="IL33" i="35"/>
  <c r="IP23" i="35"/>
  <c r="IN23" i="35"/>
  <c r="IP22" i="35"/>
  <c r="IN22" i="35"/>
  <c r="IP21" i="35"/>
  <c r="IN21" i="35"/>
  <c r="IP20" i="35"/>
  <c r="IN20" i="35"/>
  <c r="IN24" i="35"/>
  <c r="IL24" i="35"/>
  <c r="IT14" i="35"/>
  <c r="IR14" i="35"/>
  <c r="IT13" i="35"/>
  <c r="IR13" i="35"/>
  <c r="IT12" i="35"/>
  <c r="IR12" i="35"/>
  <c r="IT11" i="35"/>
  <c r="IR11" i="35"/>
  <c r="IP15" i="35"/>
  <c r="IT10" i="35"/>
  <c r="IR10" i="35"/>
  <c r="IR15" i="35"/>
  <c r="IJ54" i="35"/>
  <c r="IJ56" i="35"/>
  <c r="IP38" i="35"/>
  <c r="IN38" i="35"/>
  <c r="IL42" i="35"/>
  <c r="IL54" i="35"/>
  <c r="IF54" i="35"/>
  <c r="IF56" i="35"/>
  <c r="IP39" i="35"/>
  <c r="IN39" i="35"/>
  <c r="IP40" i="35"/>
  <c r="IN40" i="35"/>
  <c r="IP41" i="35"/>
  <c r="IN41" i="35"/>
  <c r="JF19" i="35"/>
  <c r="IZ19" i="35"/>
  <c r="JB19" i="35"/>
  <c r="JF28" i="35"/>
  <c r="IZ28" i="35"/>
  <c r="JB28" i="35"/>
  <c r="JF37" i="35"/>
  <c r="IZ37" i="35"/>
  <c r="JB37" i="35"/>
  <c r="JF46" i="35"/>
  <c r="IZ46" i="35"/>
  <c r="JB46" i="35"/>
  <c r="HU189" i="22"/>
  <c r="HU180" i="22"/>
  <c r="HW180" i="22"/>
  <c r="HW179" i="22"/>
  <c r="HU179" i="22"/>
  <c r="BI100" i="26"/>
  <c r="BJ88" i="26"/>
  <c r="G23" i="9"/>
  <c r="IA62" i="22"/>
  <c r="HY62" i="22"/>
  <c r="IA169" i="22"/>
  <c r="HY169" i="22"/>
  <c r="IA158" i="22"/>
  <c r="HY158" i="22"/>
  <c r="IA148" i="22"/>
  <c r="HY148" i="22"/>
  <c r="IA137" i="22"/>
  <c r="HY137" i="22"/>
  <c r="IA125" i="22"/>
  <c r="HY125" i="22"/>
  <c r="IA115" i="22"/>
  <c r="HY115" i="22"/>
  <c r="IA100" i="22"/>
  <c r="HY100" i="22"/>
  <c r="IA87" i="22"/>
  <c r="HY87" i="22"/>
  <c r="IA167" i="22"/>
  <c r="HY167" i="22"/>
  <c r="IA157" i="22"/>
  <c r="HY157" i="22"/>
  <c r="IA147" i="22"/>
  <c r="HY147" i="22"/>
  <c r="IA135" i="22"/>
  <c r="HY135" i="22"/>
  <c r="IA124" i="22"/>
  <c r="HY124" i="22"/>
  <c r="IA114" i="22"/>
  <c r="HY114" i="22"/>
  <c r="IA98" i="22"/>
  <c r="HY98" i="22"/>
  <c r="IA85" i="22"/>
  <c r="HY85" i="22"/>
  <c r="IA165" i="22"/>
  <c r="HY165" i="22"/>
  <c r="IA155" i="22"/>
  <c r="HY155" i="22"/>
  <c r="IA143" i="22"/>
  <c r="HY143" i="22"/>
  <c r="IA132" i="22"/>
  <c r="HY132" i="22"/>
  <c r="IA122" i="22"/>
  <c r="HY122" i="22"/>
  <c r="IA109" i="22"/>
  <c r="HY109" i="22"/>
  <c r="IA96" i="22"/>
  <c r="HY96" i="22"/>
  <c r="IA164" i="22"/>
  <c r="HY164" i="22"/>
  <c r="IA153" i="22"/>
  <c r="HY153" i="22"/>
  <c r="IA142" i="22"/>
  <c r="HY142" i="22"/>
  <c r="IA131" i="22"/>
  <c r="HY131" i="22"/>
  <c r="IA120" i="22"/>
  <c r="HY120" i="22"/>
  <c r="IA105" i="22"/>
  <c r="HY105" i="22"/>
  <c r="IA95" i="22"/>
  <c r="HY95" i="22"/>
  <c r="IA170" i="22"/>
  <c r="HY170" i="22"/>
  <c r="IA162" i="22"/>
  <c r="HY162" i="22"/>
  <c r="IA154" i="22"/>
  <c r="HY154" i="22"/>
  <c r="IA146" i="22"/>
  <c r="HY146" i="22"/>
  <c r="IA138" i="22"/>
  <c r="HY138" i="22"/>
  <c r="IA129" i="22"/>
  <c r="HY129" i="22"/>
  <c r="IA121" i="22"/>
  <c r="HY121" i="22"/>
  <c r="IA113" i="22"/>
  <c r="HY113" i="22"/>
  <c r="IA101" i="22"/>
  <c r="HY101" i="22"/>
  <c r="IA93" i="22"/>
  <c r="HY93" i="22"/>
  <c r="IA75" i="22"/>
  <c r="HY75" i="22"/>
  <c r="IA160" i="22"/>
  <c r="HY160" i="22"/>
  <c r="IA152" i="22"/>
  <c r="HY152" i="22"/>
  <c r="IA136" i="22"/>
  <c r="HY136" i="22"/>
  <c r="IA127" i="22"/>
  <c r="HY127" i="22"/>
  <c r="IA111" i="22"/>
  <c r="HY111" i="22"/>
  <c r="IA99" i="22"/>
  <c r="HY99" i="22"/>
  <c r="IA82" i="22"/>
  <c r="IA60" i="22"/>
  <c r="HY60" i="22"/>
  <c r="IA72" i="22"/>
  <c r="HW78" i="22"/>
  <c r="HY72" i="22"/>
  <c r="IA65" i="22"/>
  <c r="HY65" i="22"/>
  <c r="IA52" i="22"/>
  <c r="HY52" i="22"/>
  <c r="IA51" i="22"/>
  <c r="HY51" i="22"/>
  <c r="IA50" i="22"/>
  <c r="HY50" i="22"/>
  <c r="IA49" i="22"/>
  <c r="HY49" i="22"/>
  <c r="IA48" i="22"/>
  <c r="HY48" i="22"/>
  <c r="IA47" i="22"/>
  <c r="HY47" i="22"/>
  <c r="IA46" i="22"/>
  <c r="HY46" i="22"/>
  <c r="IA45" i="22"/>
  <c r="HY45" i="22"/>
  <c r="IA44" i="22"/>
  <c r="HY44" i="22"/>
  <c r="IA43" i="22"/>
  <c r="HY43" i="22"/>
  <c r="IA42" i="22"/>
  <c r="HY42" i="22"/>
  <c r="IA41" i="22"/>
  <c r="HY41" i="22"/>
  <c r="IA40" i="22"/>
  <c r="HY40" i="22"/>
  <c r="IA39" i="22"/>
  <c r="HY39" i="22"/>
  <c r="IA38" i="22"/>
  <c r="HY38" i="22"/>
  <c r="IA36" i="22"/>
  <c r="HY36" i="22"/>
  <c r="IA33" i="22"/>
  <c r="HY33" i="22"/>
  <c r="IA32" i="22"/>
  <c r="HY32" i="22"/>
  <c r="IA31" i="22"/>
  <c r="HY31" i="22"/>
  <c r="IA28" i="22"/>
  <c r="HY28" i="22"/>
  <c r="IA27" i="22"/>
  <c r="HY27" i="22"/>
  <c r="IA26" i="22"/>
  <c r="HY26" i="22"/>
  <c r="IA25" i="22"/>
  <c r="HY25" i="22"/>
  <c r="IA24" i="22"/>
  <c r="HY24" i="22"/>
  <c r="IA23" i="22"/>
  <c r="HY23" i="22"/>
  <c r="IA22" i="22"/>
  <c r="HY22" i="22"/>
  <c r="IA21" i="22"/>
  <c r="HY21" i="22"/>
  <c r="IA20" i="22"/>
  <c r="HY20" i="22"/>
  <c r="IA19" i="22"/>
  <c r="HY19" i="22"/>
  <c r="IA18" i="22"/>
  <c r="HY18" i="22"/>
  <c r="IA17" i="22"/>
  <c r="HY17" i="22"/>
  <c r="IA16" i="22"/>
  <c r="HY16" i="22"/>
  <c r="IA15" i="22"/>
  <c r="HY15" i="22"/>
  <c r="IA14" i="22"/>
  <c r="HY14" i="22"/>
  <c r="IA174" i="22"/>
  <c r="HY174" i="22"/>
  <c r="IA173" i="22"/>
  <c r="HY173" i="22"/>
  <c r="IA133" i="22"/>
  <c r="HY133" i="22"/>
  <c r="IA110" i="22"/>
  <c r="HY110" i="22"/>
  <c r="IA108" i="22"/>
  <c r="HY108" i="22"/>
  <c r="IA107" i="22"/>
  <c r="HY107" i="22"/>
  <c r="IA106" i="22"/>
  <c r="HY106" i="22"/>
  <c r="IA90" i="22"/>
  <c r="HY90" i="22"/>
  <c r="IA88" i="22"/>
  <c r="HY88" i="22"/>
  <c r="IA86" i="22"/>
  <c r="HY86" i="22"/>
  <c r="IA73" i="22"/>
  <c r="HY73" i="22"/>
  <c r="IA74" i="22"/>
  <c r="HY74" i="22"/>
  <c r="IA64" i="22"/>
  <c r="HY64" i="22"/>
  <c r="IA63" i="22"/>
  <c r="HY63" i="22"/>
  <c r="IA61" i="22"/>
  <c r="HY61" i="22"/>
  <c r="IA53" i="22"/>
  <c r="HY53" i="22"/>
  <c r="IA54" i="22"/>
  <c r="HY54" i="22"/>
  <c r="IA55" i="22"/>
  <c r="HY55" i="22"/>
  <c r="IA56" i="22"/>
  <c r="HY56" i="22"/>
  <c r="IA57" i="22"/>
  <c r="HY57" i="22"/>
  <c r="IA83" i="22"/>
  <c r="HY83" i="22"/>
  <c r="IA89" i="22"/>
  <c r="HY89" i="22"/>
  <c r="IA92" i="22"/>
  <c r="HY92" i="22"/>
  <c r="IA94" i="22"/>
  <c r="HY94" i="22"/>
  <c r="IA97" i="22"/>
  <c r="HY97" i="22"/>
  <c r="IA102" i="22"/>
  <c r="HY102" i="22"/>
  <c r="IA103" i="22"/>
  <c r="HY103" i="22"/>
  <c r="IA104" i="22"/>
  <c r="HY104" i="22"/>
  <c r="IA112" i="22"/>
  <c r="HY112" i="22"/>
  <c r="IA116" i="22"/>
  <c r="HY116" i="22"/>
  <c r="IA117" i="22"/>
  <c r="HY117" i="22"/>
  <c r="IA118" i="22"/>
  <c r="HY118" i="22"/>
  <c r="IA123" i="22"/>
  <c r="HY123" i="22"/>
  <c r="IA126" i="22"/>
  <c r="HY126" i="22"/>
  <c r="IA128" i="22"/>
  <c r="HY128" i="22"/>
  <c r="IA130" i="22"/>
  <c r="HY130" i="22"/>
  <c r="IA134" i="22"/>
  <c r="HY134" i="22"/>
  <c r="IA139" i="22"/>
  <c r="HY139" i="22"/>
  <c r="IA140" i="22"/>
  <c r="HY140" i="22"/>
  <c r="IA141" i="22"/>
  <c r="HY141" i="22"/>
  <c r="IA145" i="22"/>
  <c r="HY145" i="22"/>
  <c r="IA149" i="22"/>
  <c r="HY149" i="22"/>
  <c r="IA150" i="22"/>
  <c r="HY150" i="22"/>
  <c r="IA151" i="22"/>
  <c r="HY151" i="22"/>
  <c r="IA156" i="22"/>
  <c r="HY156" i="22"/>
  <c r="IA159" i="22"/>
  <c r="HY159" i="22"/>
  <c r="IA161" i="22"/>
  <c r="HY161" i="22"/>
  <c r="IA163" i="22"/>
  <c r="HY163" i="22"/>
  <c r="IA166" i="22"/>
  <c r="HY166" i="22"/>
  <c r="IA171" i="22"/>
  <c r="HY171" i="22"/>
  <c r="IA172" i="22"/>
  <c r="HY172" i="22"/>
  <c r="IA76" i="22"/>
  <c r="HY76" i="22"/>
  <c r="HY199" i="22"/>
  <c r="IA199" i="22"/>
  <c r="HY200" i="22"/>
  <c r="IA200" i="22"/>
  <c r="HY201" i="22"/>
  <c r="IA201" i="22"/>
  <c r="HY202" i="22"/>
  <c r="IA202" i="22"/>
  <c r="HY203" i="22"/>
  <c r="IA203" i="22"/>
  <c r="HY204" i="22"/>
  <c r="IA204" i="22"/>
  <c r="IA197" i="22"/>
  <c r="HY197" i="22"/>
  <c r="IA198" i="22"/>
  <c r="HY198" i="22"/>
  <c r="KZ196" i="22"/>
  <c r="LA205" i="22"/>
  <c r="HY196" i="22"/>
  <c r="HY205" i="22"/>
  <c r="HW205" i="22"/>
  <c r="IA196" i="22"/>
  <c r="HU205" i="22"/>
  <c r="HW182" i="22"/>
  <c r="HU182" i="22"/>
  <c r="HJ89" i="36"/>
  <c r="GZ93" i="36"/>
  <c r="IF181" i="22"/>
  <c r="IC181" i="22"/>
  <c r="IM181" i="22"/>
  <c r="LC181" i="22"/>
  <c r="IJ174" i="22"/>
  <c r="KZ24" i="36"/>
  <c r="HW192" i="22"/>
  <c r="HU192" i="22"/>
  <c r="JY188" i="22"/>
  <c r="IO186" i="22"/>
  <c r="IC190" i="22"/>
  <c r="IC191" i="22"/>
  <c r="IG187" i="22"/>
  <c r="IF84" i="22"/>
  <c r="IC84" i="22"/>
  <c r="IF82" i="22"/>
  <c r="IC82" i="22"/>
  <c r="IJ11" i="22"/>
  <c r="IG11" i="22"/>
  <c r="IJ12" i="22"/>
  <c r="IG12" i="22"/>
  <c r="IJ13" i="22"/>
  <c r="IG13" i="22"/>
  <c r="IN74" i="22"/>
  <c r="IN76" i="22"/>
  <c r="IN75" i="22"/>
  <c r="IN73" i="22"/>
  <c r="IN72" i="22"/>
  <c r="IF10" i="22"/>
  <c r="HD91" i="36"/>
  <c r="HD89" i="36"/>
  <c r="HL81" i="36"/>
  <c r="HH87" i="36"/>
  <c r="HP17" i="36"/>
  <c r="HR17" i="36"/>
  <c r="KZ35" i="36"/>
  <c r="HN38" i="36"/>
  <c r="HN89" i="36"/>
  <c r="HT27" i="36"/>
  <c r="HP28" i="36"/>
  <c r="ID85" i="36"/>
  <c r="HZ87" i="36"/>
  <c r="ID86" i="36"/>
  <c r="HZ55" i="36"/>
  <c r="HZ47" i="36"/>
  <c r="HZ76" i="36"/>
  <c r="HZ63" i="36"/>
  <c r="IE37" i="36"/>
  <c r="ID83" i="36"/>
  <c r="IH84" i="36"/>
  <c r="IE46" i="36"/>
  <c r="IL46" i="36"/>
  <c r="IL37" i="36"/>
  <c r="IL27" i="36"/>
  <c r="ID54" i="36"/>
  <c r="IT50" i="35"/>
  <c r="IR50" i="35"/>
  <c r="IT49" i="35"/>
  <c r="IR49" i="35"/>
  <c r="IT48" i="35"/>
  <c r="IR48" i="35"/>
  <c r="IP51" i="35"/>
  <c r="IT47" i="35"/>
  <c r="IR47" i="35"/>
  <c r="IR51" i="35"/>
  <c r="IT32" i="35"/>
  <c r="IR32" i="35"/>
  <c r="IT31" i="35"/>
  <c r="IR31" i="35"/>
  <c r="IT30" i="35"/>
  <c r="IR30" i="35"/>
  <c r="IP33" i="35"/>
  <c r="IT29" i="35"/>
  <c r="IR29" i="35"/>
  <c r="IR33" i="35"/>
  <c r="IT23" i="35"/>
  <c r="IR23" i="35"/>
  <c r="IT22" i="35"/>
  <c r="IR22" i="35"/>
  <c r="IT21" i="35"/>
  <c r="IR21" i="35"/>
  <c r="IP24" i="35"/>
  <c r="IT20" i="35"/>
  <c r="IR20" i="35"/>
  <c r="IR24" i="35"/>
  <c r="IX14" i="35"/>
  <c r="IV14" i="35"/>
  <c r="IX13" i="35"/>
  <c r="IV13" i="35"/>
  <c r="IX12" i="35"/>
  <c r="IV12" i="35"/>
  <c r="IX11" i="35"/>
  <c r="IV11" i="35"/>
  <c r="IT15" i="35"/>
  <c r="IX10" i="35"/>
  <c r="IV10" i="35"/>
  <c r="IV15" i="35"/>
  <c r="IT41" i="35"/>
  <c r="IR41" i="35"/>
  <c r="IT40" i="35"/>
  <c r="IR40" i="35"/>
  <c r="IT39" i="35"/>
  <c r="IR39" i="35"/>
  <c r="IF58" i="35"/>
  <c r="IN42" i="35"/>
  <c r="IP42" i="35"/>
  <c r="IP54" i="35"/>
  <c r="IT38" i="35"/>
  <c r="IR38" i="35"/>
  <c r="IR42" i="35"/>
  <c r="IJ58" i="35"/>
  <c r="JD46" i="35"/>
  <c r="JJ46" i="35"/>
  <c r="JH46" i="35"/>
  <c r="JD37" i="35"/>
  <c r="JJ37" i="35"/>
  <c r="JH37" i="35"/>
  <c r="JD28" i="35"/>
  <c r="JJ28" i="35"/>
  <c r="JH28" i="35"/>
  <c r="JD19" i="35"/>
  <c r="JJ19" i="35"/>
  <c r="JH19" i="35"/>
  <c r="IA179" i="22"/>
  <c r="HY179" i="22"/>
  <c r="HY180" i="22"/>
  <c r="IA180" i="22"/>
  <c r="HY189" i="22"/>
  <c r="HU78" i="22"/>
  <c r="G24" i="9"/>
  <c r="IC196" i="22"/>
  <c r="IE196" i="22"/>
  <c r="IA205" i="22"/>
  <c r="IE198" i="22"/>
  <c r="IC198" i="22"/>
  <c r="IE197" i="22"/>
  <c r="IC197" i="22"/>
  <c r="IC204" i="22"/>
  <c r="IE204" i="22"/>
  <c r="IC203" i="22"/>
  <c r="IE203" i="22"/>
  <c r="IC202" i="22"/>
  <c r="IE202" i="22"/>
  <c r="IC201" i="22"/>
  <c r="IE201" i="22"/>
  <c r="IC200" i="22"/>
  <c r="IE200" i="22"/>
  <c r="IC199" i="22"/>
  <c r="IE199" i="22"/>
  <c r="IE76" i="22"/>
  <c r="IC76" i="22"/>
  <c r="IE172" i="22"/>
  <c r="IC172" i="22"/>
  <c r="IE171" i="22"/>
  <c r="IC171" i="22"/>
  <c r="IE166" i="22"/>
  <c r="IC166" i="22"/>
  <c r="IE163" i="22"/>
  <c r="IC163" i="22"/>
  <c r="IE161" i="22"/>
  <c r="IC161" i="22"/>
  <c r="IE159" i="22"/>
  <c r="IC159" i="22"/>
  <c r="IE156" i="22"/>
  <c r="IC156" i="22"/>
  <c r="IE151" i="22"/>
  <c r="IC151" i="22"/>
  <c r="IE150" i="22"/>
  <c r="IC150" i="22"/>
  <c r="IE149" i="22"/>
  <c r="IC149" i="22"/>
  <c r="IE145" i="22"/>
  <c r="IC145" i="22"/>
  <c r="IE141" i="22"/>
  <c r="IC141" i="22"/>
  <c r="IE140" i="22"/>
  <c r="IC140" i="22"/>
  <c r="IE139" i="22"/>
  <c r="IC139" i="22"/>
  <c r="IE134" i="22"/>
  <c r="IC134" i="22"/>
  <c r="IE130" i="22"/>
  <c r="IC130" i="22"/>
  <c r="IE128" i="22"/>
  <c r="IC128" i="22"/>
  <c r="IE126" i="22"/>
  <c r="IC126" i="22"/>
  <c r="IE123" i="22"/>
  <c r="IC123" i="22"/>
  <c r="IE118" i="22"/>
  <c r="IC118" i="22"/>
  <c r="IE117" i="22"/>
  <c r="IC117" i="22"/>
  <c r="IE116" i="22"/>
  <c r="IC116" i="22"/>
  <c r="IE112" i="22"/>
  <c r="IC112" i="22"/>
  <c r="IE104" i="22"/>
  <c r="IC104" i="22"/>
  <c r="IE103" i="22"/>
  <c r="IC103" i="22"/>
  <c r="IE102" i="22"/>
  <c r="IC102" i="22"/>
  <c r="IE97" i="22"/>
  <c r="IC97" i="22"/>
  <c r="IE94" i="22"/>
  <c r="IC94" i="22"/>
  <c r="IE92" i="22"/>
  <c r="IC92" i="22"/>
  <c r="IE89" i="22"/>
  <c r="IC89" i="22"/>
  <c r="IE83" i="22"/>
  <c r="IC83" i="22"/>
  <c r="IE57" i="22"/>
  <c r="IC57" i="22"/>
  <c r="IE56" i="22"/>
  <c r="IC56" i="22"/>
  <c r="IE55" i="22"/>
  <c r="IC55" i="22"/>
  <c r="IE54" i="22"/>
  <c r="IC54" i="22"/>
  <c r="IE53" i="22"/>
  <c r="IC53" i="22"/>
  <c r="IE61" i="22"/>
  <c r="IC61" i="22"/>
  <c r="IE63" i="22"/>
  <c r="IC63" i="22"/>
  <c r="IE64" i="22"/>
  <c r="IC64" i="22"/>
  <c r="IE74" i="22"/>
  <c r="IC74" i="22"/>
  <c r="IE73" i="22"/>
  <c r="IC73" i="22"/>
  <c r="IE86" i="22"/>
  <c r="IC86" i="22"/>
  <c r="IE88" i="22"/>
  <c r="IC88" i="22"/>
  <c r="IE90" i="22"/>
  <c r="IC90" i="22"/>
  <c r="IE106" i="22"/>
  <c r="IC106" i="22"/>
  <c r="IE107" i="22"/>
  <c r="IC107" i="22"/>
  <c r="IE108" i="22"/>
  <c r="IC108" i="22"/>
  <c r="IE110" i="22"/>
  <c r="IC110" i="22"/>
  <c r="IE133" i="22"/>
  <c r="IC133" i="22"/>
  <c r="IE173" i="22"/>
  <c r="IC173" i="22"/>
  <c r="IE174" i="22"/>
  <c r="IC174" i="22"/>
  <c r="IE14" i="22"/>
  <c r="IC14" i="22"/>
  <c r="IE15" i="22"/>
  <c r="IC15" i="22"/>
  <c r="IE16" i="22"/>
  <c r="IC16" i="22"/>
  <c r="IE17" i="22"/>
  <c r="IC17" i="22"/>
  <c r="IE18" i="22"/>
  <c r="IC18" i="22"/>
  <c r="IE19" i="22"/>
  <c r="IC19" i="22"/>
  <c r="IE20" i="22"/>
  <c r="IC20" i="22"/>
  <c r="IE21" i="22"/>
  <c r="IC21" i="22"/>
  <c r="IE22" i="22"/>
  <c r="IC22" i="22"/>
  <c r="IE23" i="22"/>
  <c r="IC23" i="22"/>
  <c r="IE24" i="22"/>
  <c r="IC24" i="22"/>
  <c r="IE25" i="22"/>
  <c r="IC25" i="22"/>
  <c r="IE26" i="22"/>
  <c r="IC26" i="22"/>
  <c r="IE27" i="22"/>
  <c r="IC27" i="22"/>
  <c r="IE28" i="22"/>
  <c r="IC28" i="22"/>
  <c r="IE31" i="22"/>
  <c r="IC31" i="22"/>
  <c r="IE32" i="22"/>
  <c r="IC32" i="22"/>
  <c r="IE33" i="22"/>
  <c r="IC33" i="22"/>
  <c r="IE36" i="22"/>
  <c r="IC36" i="22"/>
  <c r="IE38" i="22"/>
  <c r="IC38" i="22"/>
  <c r="IE39" i="22"/>
  <c r="IC39" i="22"/>
  <c r="IE40" i="22"/>
  <c r="IC40" i="22"/>
  <c r="IE41" i="22"/>
  <c r="IC41" i="22"/>
  <c r="IE42" i="22"/>
  <c r="IC42" i="22"/>
  <c r="IE43" i="22"/>
  <c r="IC43" i="22"/>
  <c r="IE44" i="22"/>
  <c r="IC44" i="22"/>
  <c r="IE45" i="22"/>
  <c r="IC45" i="22"/>
  <c r="IE46" i="22"/>
  <c r="IC46" i="22"/>
  <c r="IE47" i="22"/>
  <c r="IC47" i="22"/>
  <c r="IE48" i="22"/>
  <c r="IC48" i="22"/>
  <c r="IE49" i="22"/>
  <c r="IC49" i="22"/>
  <c r="IE50" i="22"/>
  <c r="IC50" i="22"/>
  <c r="IE51" i="22"/>
  <c r="IC51" i="22"/>
  <c r="IE52" i="22"/>
  <c r="IC52" i="22"/>
  <c r="IE65" i="22"/>
  <c r="IC65" i="22"/>
  <c r="IE72" i="22"/>
  <c r="IA78" i="22"/>
  <c r="IC72" i="22"/>
  <c r="IE60" i="22"/>
  <c r="IC60" i="22"/>
  <c r="IE82" i="22"/>
  <c r="IE99" i="22"/>
  <c r="IC99" i="22"/>
  <c r="IE111" i="22"/>
  <c r="IC111" i="22"/>
  <c r="IE127" i="22"/>
  <c r="IC127" i="22"/>
  <c r="IE136" i="22"/>
  <c r="IC136" i="22"/>
  <c r="IE152" i="22"/>
  <c r="IC152" i="22"/>
  <c r="IE160" i="22"/>
  <c r="IC160" i="22"/>
  <c r="IE75" i="22"/>
  <c r="IC75" i="22"/>
  <c r="IE93" i="22"/>
  <c r="IC93" i="22"/>
  <c r="IE101" i="22"/>
  <c r="IC101" i="22"/>
  <c r="IE113" i="22"/>
  <c r="IC113" i="22"/>
  <c r="IE121" i="22"/>
  <c r="IC121" i="22"/>
  <c r="IE129" i="22"/>
  <c r="IC129" i="22"/>
  <c r="IE138" i="22"/>
  <c r="IC138" i="22"/>
  <c r="IE146" i="22"/>
  <c r="IC146" i="22"/>
  <c r="IE154" i="22"/>
  <c r="IC154" i="22"/>
  <c r="IE162" i="22"/>
  <c r="IC162" i="22"/>
  <c r="IE170" i="22"/>
  <c r="IC170" i="22"/>
  <c r="IE95" i="22"/>
  <c r="IC95" i="22"/>
  <c r="IE105" i="22"/>
  <c r="IC105" i="22"/>
  <c r="IE120" i="22"/>
  <c r="IC120" i="22"/>
  <c r="IE131" i="22"/>
  <c r="IC131" i="22"/>
  <c r="IE142" i="22"/>
  <c r="IC142" i="22"/>
  <c r="IE153" i="22"/>
  <c r="IC153" i="22"/>
  <c r="IE164" i="22"/>
  <c r="IC164" i="22"/>
  <c r="IE96" i="22"/>
  <c r="IC96" i="22"/>
  <c r="IE109" i="22"/>
  <c r="IC109" i="22"/>
  <c r="IE122" i="22"/>
  <c r="IC122" i="22"/>
  <c r="IE132" i="22"/>
  <c r="IC132" i="22"/>
  <c r="IE143" i="22"/>
  <c r="IC143" i="22"/>
  <c r="IE155" i="22"/>
  <c r="IC155" i="22"/>
  <c r="IE165" i="22"/>
  <c r="IC165" i="22"/>
  <c r="IE85" i="22"/>
  <c r="IC85" i="22"/>
  <c r="IE98" i="22"/>
  <c r="IC98" i="22"/>
  <c r="IE114" i="22"/>
  <c r="IC114" i="22"/>
  <c r="IE124" i="22"/>
  <c r="IC124" i="22"/>
  <c r="IE135" i="22"/>
  <c r="IC135" i="22"/>
  <c r="IE147" i="22"/>
  <c r="IC147" i="22"/>
  <c r="IE157" i="22"/>
  <c r="IC157" i="22"/>
  <c r="IE167" i="22"/>
  <c r="IC167" i="22"/>
  <c r="IE87" i="22"/>
  <c r="IC87" i="22"/>
  <c r="IE100" i="22"/>
  <c r="IC100" i="22"/>
  <c r="IE115" i="22"/>
  <c r="IC115" i="22"/>
  <c r="IE125" i="22"/>
  <c r="IC125" i="22"/>
  <c r="IE137" i="22"/>
  <c r="IC137" i="22"/>
  <c r="IE148" i="22"/>
  <c r="IC148" i="22"/>
  <c r="IE158" i="22"/>
  <c r="IC158" i="22"/>
  <c r="IE169" i="22"/>
  <c r="IC169" i="22"/>
  <c r="IE62" i="22"/>
  <c r="IC62" i="22"/>
  <c r="KY35" i="36"/>
  <c r="HY182" i="22"/>
  <c r="IA182" i="22"/>
  <c r="IQ181" i="22"/>
  <c r="IJ181" i="22"/>
  <c r="IG181" i="22"/>
  <c r="IN174" i="22"/>
  <c r="IA192" i="22"/>
  <c r="HY192" i="22"/>
  <c r="KC188" i="22"/>
  <c r="KG188" i="22"/>
  <c r="HT17" i="36"/>
  <c r="IK187" i="22"/>
  <c r="IG191" i="22"/>
  <c r="IG190" i="22"/>
  <c r="IS186" i="22"/>
  <c r="IJ82" i="22"/>
  <c r="IG82" i="22"/>
  <c r="IJ84" i="22"/>
  <c r="IG84" i="22"/>
  <c r="HD93" i="36"/>
  <c r="HR28" i="36"/>
  <c r="IN13" i="22"/>
  <c r="IK13" i="22"/>
  <c r="IN12" i="22"/>
  <c r="IK12" i="22"/>
  <c r="IN11" i="22"/>
  <c r="IK11" i="22"/>
  <c r="IR72" i="22"/>
  <c r="IR73" i="22"/>
  <c r="IR75" i="22"/>
  <c r="IR76" i="22"/>
  <c r="IR74" i="22"/>
  <c r="IJ10" i="22"/>
  <c r="HH91" i="36"/>
  <c r="HH89" i="36"/>
  <c r="HP81" i="36"/>
  <c r="HL87" i="36"/>
  <c r="HP38" i="36"/>
  <c r="HV17" i="36"/>
  <c r="HR38" i="36"/>
  <c r="HV28" i="36"/>
  <c r="HX27" i="36"/>
  <c r="HT28" i="36"/>
  <c r="ID87" i="36"/>
  <c r="IH86" i="36"/>
  <c r="IH85" i="36"/>
  <c r="HY78" i="22"/>
  <c r="ID76" i="36"/>
  <c r="ID63" i="36"/>
  <c r="ID55" i="36"/>
  <c r="ID47" i="36"/>
  <c r="II37" i="36"/>
  <c r="IH83" i="36"/>
  <c r="IL84" i="36"/>
  <c r="II46" i="36"/>
  <c r="IP46" i="36"/>
  <c r="IP37" i="36"/>
  <c r="IP27" i="36"/>
  <c r="IH54" i="36"/>
  <c r="IX50" i="35"/>
  <c r="IV50" i="35"/>
  <c r="JB50" i="35"/>
  <c r="IX49" i="35"/>
  <c r="IV49" i="35"/>
  <c r="JB49" i="35"/>
  <c r="IX48" i="35"/>
  <c r="IV48" i="35"/>
  <c r="JB48" i="35"/>
  <c r="IX47" i="35"/>
  <c r="IV47" i="35"/>
  <c r="IV51" i="35"/>
  <c r="IT51" i="35"/>
  <c r="JB47" i="35"/>
  <c r="JB51" i="35"/>
  <c r="IX32" i="35"/>
  <c r="IV32" i="35"/>
  <c r="JB32" i="35"/>
  <c r="IX31" i="35"/>
  <c r="IV31" i="35"/>
  <c r="JB31" i="35"/>
  <c r="IX30" i="35"/>
  <c r="IV30" i="35"/>
  <c r="JB30" i="35"/>
  <c r="IX29" i="35"/>
  <c r="IV29" i="35"/>
  <c r="IV33" i="35"/>
  <c r="IT33" i="35"/>
  <c r="JB29" i="35"/>
  <c r="JB33" i="35"/>
  <c r="IX23" i="35"/>
  <c r="IV23" i="35"/>
  <c r="JB23" i="35"/>
  <c r="IX22" i="35"/>
  <c r="IV22" i="35"/>
  <c r="JB22" i="35"/>
  <c r="IX21" i="35"/>
  <c r="IV21" i="35"/>
  <c r="JB21" i="35"/>
  <c r="IX20" i="35"/>
  <c r="IV20" i="35"/>
  <c r="IV24" i="35"/>
  <c r="IT24" i="35"/>
  <c r="JB20" i="35"/>
  <c r="JB24" i="35"/>
  <c r="JF14" i="35"/>
  <c r="IZ14" i="35"/>
  <c r="JD14" i="35"/>
  <c r="JB14" i="35"/>
  <c r="JF13" i="35"/>
  <c r="IZ13" i="35"/>
  <c r="JD13" i="35"/>
  <c r="JB13" i="35"/>
  <c r="JF12" i="35"/>
  <c r="IZ12" i="35"/>
  <c r="JD12" i="35"/>
  <c r="JB12" i="35"/>
  <c r="JF11" i="35"/>
  <c r="IZ11" i="35"/>
  <c r="JD11" i="35"/>
  <c r="JB11" i="35"/>
  <c r="IX15" i="35"/>
  <c r="JF10" i="35"/>
  <c r="IZ10" i="35"/>
  <c r="JB10" i="35"/>
  <c r="JB15" i="35"/>
  <c r="IR54" i="35"/>
  <c r="IR56" i="35"/>
  <c r="IX38" i="35"/>
  <c r="IV38" i="35"/>
  <c r="IT42" i="35"/>
  <c r="IT54" i="35"/>
  <c r="JB38" i="35"/>
  <c r="IN54" i="35"/>
  <c r="IN56" i="35"/>
  <c r="IX39" i="35"/>
  <c r="IV39" i="35"/>
  <c r="JB39" i="35"/>
  <c r="IX40" i="35"/>
  <c r="IV40" i="35"/>
  <c r="JB40" i="35"/>
  <c r="IX41" i="35"/>
  <c r="IV41" i="35"/>
  <c r="JB41" i="35"/>
  <c r="JN19" i="35"/>
  <c r="JL19" i="35"/>
  <c r="JN28" i="35"/>
  <c r="JL28" i="35"/>
  <c r="JN37" i="35"/>
  <c r="JL37" i="35"/>
  <c r="JN46" i="35"/>
  <c r="JL46" i="35"/>
  <c r="IC189" i="22"/>
  <c r="IC180" i="22"/>
  <c r="IE180" i="22"/>
  <c r="IC179" i="22"/>
  <c r="IE179" i="22"/>
  <c r="G25" i="9"/>
  <c r="II62" i="22"/>
  <c r="IG62" i="22"/>
  <c r="II169" i="22"/>
  <c r="IG169" i="22"/>
  <c r="II158" i="22"/>
  <c r="IG158" i="22"/>
  <c r="II148" i="22"/>
  <c r="IG148" i="22"/>
  <c r="II137" i="22"/>
  <c r="IG137" i="22"/>
  <c r="II125" i="22"/>
  <c r="IG125" i="22"/>
  <c r="II115" i="22"/>
  <c r="IG115" i="22"/>
  <c r="II100" i="22"/>
  <c r="IG100" i="22"/>
  <c r="II87" i="22"/>
  <c r="IG87" i="22"/>
  <c r="II167" i="22"/>
  <c r="IG167" i="22"/>
  <c r="II157" i="22"/>
  <c r="IG157" i="22"/>
  <c r="II147" i="22"/>
  <c r="IG147" i="22"/>
  <c r="II135" i="22"/>
  <c r="IG135" i="22"/>
  <c r="II124" i="22"/>
  <c r="IG124" i="22"/>
  <c r="II114" i="22"/>
  <c r="IG114" i="22"/>
  <c r="II98" i="22"/>
  <c r="IG98" i="22"/>
  <c r="II85" i="22"/>
  <c r="IG85" i="22"/>
  <c r="II165" i="22"/>
  <c r="IG165" i="22"/>
  <c r="II155" i="22"/>
  <c r="IG155" i="22"/>
  <c r="II143" i="22"/>
  <c r="IG143" i="22"/>
  <c r="II132" i="22"/>
  <c r="IG132" i="22"/>
  <c r="II122" i="22"/>
  <c r="IG122" i="22"/>
  <c r="II109" i="22"/>
  <c r="IG109" i="22"/>
  <c r="II96" i="22"/>
  <c r="IG96" i="22"/>
  <c r="II164" i="22"/>
  <c r="IG164" i="22"/>
  <c r="II153" i="22"/>
  <c r="IG153" i="22"/>
  <c r="II142" i="22"/>
  <c r="IG142" i="22"/>
  <c r="II131" i="22"/>
  <c r="IG131" i="22"/>
  <c r="II120" i="22"/>
  <c r="IG120" i="22"/>
  <c r="II105" i="22"/>
  <c r="IG105" i="22"/>
  <c r="II95" i="22"/>
  <c r="IG95" i="22"/>
  <c r="II170" i="22"/>
  <c r="IG170" i="22"/>
  <c r="II162" i="22"/>
  <c r="IG162" i="22"/>
  <c r="II154" i="22"/>
  <c r="IG154" i="22"/>
  <c r="II146" i="22"/>
  <c r="IG146" i="22"/>
  <c r="II138" i="22"/>
  <c r="IG138" i="22"/>
  <c r="II129" i="22"/>
  <c r="IG129" i="22"/>
  <c r="II121" i="22"/>
  <c r="IG121" i="22"/>
  <c r="II113" i="22"/>
  <c r="IG113" i="22"/>
  <c r="II101" i="22"/>
  <c r="IG101" i="22"/>
  <c r="II93" i="22"/>
  <c r="IG93" i="22"/>
  <c r="II75" i="22"/>
  <c r="IG75" i="22"/>
  <c r="II160" i="22"/>
  <c r="IG160" i="22"/>
  <c r="II152" i="22"/>
  <c r="IG152" i="22"/>
  <c r="II136" i="22"/>
  <c r="IG136" i="22"/>
  <c r="II127" i="22"/>
  <c r="IG127" i="22"/>
  <c r="II111" i="22"/>
  <c r="IG111" i="22"/>
  <c r="II99" i="22"/>
  <c r="IG99" i="22"/>
  <c r="II82" i="22"/>
  <c r="II60" i="22"/>
  <c r="IG60" i="22"/>
  <c r="II72" i="22"/>
  <c r="IE78" i="22"/>
  <c r="IG72" i="22"/>
  <c r="II65" i="22"/>
  <c r="IG65" i="22"/>
  <c r="II52" i="22"/>
  <c r="IG52" i="22"/>
  <c r="II51" i="22"/>
  <c r="IG51" i="22"/>
  <c r="II50" i="22"/>
  <c r="IG50" i="22"/>
  <c r="II49" i="22"/>
  <c r="IG49" i="22"/>
  <c r="II48" i="22"/>
  <c r="IG48" i="22"/>
  <c r="II47" i="22"/>
  <c r="IG47" i="22"/>
  <c r="II46" i="22"/>
  <c r="IG46" i="22"/>
  <c r="II45" i="22"/>
  <c r="IG45" i="22"/>
  <c r="II44" i="22"/>
  <c r="IG44" i="22"/>
  <c r="II43" i="22"/>
  <c r="IG43" i="22"/>
  <c r="II42" i="22"/>
  <c r="IG42" i="22"/>
  <c r="II41" i="22"/>
  <c r="IG41" i="22"/>
  <c r="II40" i="22"/>
  <c r="IG40" i="22"/>
  <c r="II39" i="22"/>
  <c r="IG39" i="22"/>
  <c r="II38" i="22"/>
  <c r="IG38" i="22"/>
  <c r="II36" i="22"/>
  <c r="IG36" i="22"/>
  <c r="II33" i="22"/>
  <c r="IG33" i="22"/>
  <c r="II32" i="22"/>
  <c r="IG32" i="22"/>
  <c r="II31" i="22"/>
  <c r="IG31" i="22"/>
  <c r="II28" i="22"/>
  <c r="IG28" i="22"/>
  <c r="II27" i="22"/>
  <c r="IG27" i="22"/>
  <c r="II26" i="22"/>
  <c r="IG26" i="22"/>
  <c r="II25" i="22"/>
  <c r="IG25" i="22"/>
  <c r="II24" i="22"/>
  <c r="IG24" i="22"/>
  <c r="II23" i="22"/>
  <c r="IG23" i="22"/>
  <c r="II22" i="22"/>
  <c r="IG22" i="22"/>
  <c r="II21" i="22"/>
  <c r="IG21" i="22"/>
  <c r="II20" i="22"/>
  <c r="IG20" i="22"/>
  <c r="II19" i="22"/>
  <c r="IG19" i="22"/>
  <c r="II18" i="22"/>
  <c r="IG18" i="22"/>
  <c r="II17" i="22"/>
  <c r="IG17" i="22"/>
  <c r="II16" i="22"/>
  <c r="IG16" i="22"/>
  <c r="II15" i="22"/>
  <c r="IG15" i="22"/>
  <c r="II14" i="22"/>
  <c r="IG14" i="22"/>
  <c r="II174" i="22"/>
  <c r="IG174" i="22"/>
  <c r="II173" i="22"/>
  <c r="IG173" i="22"/>
  <c r="II133" i="22"/>
  <c r="IG133" i="22"/>
  <c r="II110" i="22"/>
  <c r="IG110" i="22"/>
  <c r="II108" i="22"/>
  <c r="IG108" i="22"/>
  <c r="II107" i="22"/>
  <c r="IG107" i="22"/>
  <c r="II106" i="22"/>
  <c r="IG106" i="22"/>
  <c r="II90" i="22"/>
  <c r="IG90" i="22"/>
  <c r="II88" i="22"/>
  <c r="IG88" i="22"/>
  <c r="II86" i="22"/>
  <c r="IG86" i="22"/>
  <c r="II73" i="22"/>
  <c r="IG73" i="22"/>
  <c r="II74" i="22"/>
  <c r="IG74" i="22"/>
  <c r="II64" i="22"/>
  <c r="IG64" i="22"/>
  <c r="II63" i="22"/>
  <c r="IG63" i="22"/>
  <c r="II61" i="22"/>
  <c r="IG61" i="22"/>
  <c r="II53" i="22"/>
  <c r="IG53" i="22"/>
  <c r="II54" i="22"/>
  <c r="IG54" i="22"/>
  <c r="II55" i="22"/>
  <c r="IG55" i="22"/>
  <c r="II56" i="22"/>
  <c r="IG56" i="22"/>
  <c r="II57" i="22"/>
  <c r="IG57" i="22"/>
  <c r="II83" i="22"/>
  <c r="IG83" i="22"/>
  <c r="II89" i="22"/>
  <c r="IG89" i="22"/>
  <c r="II92" i="22"/>
  <c r="IG92" i="22"/>
  <c r="II94" i="22"/>
  <c r="IG94" i="22"/>
  <c r="II97" i="22"/>
  <c r="IG97" i="22"/>
  <c r="II102" i="22"/>
  <c r="IG102" i="22"/>
  <c r="II103" i="22"/>
  <c r="IG103" i="22"/>
  <c r="II104" i="22"/>
  <c r="IG104" i="22"/>
  <c r="II112" i="22"/>
  <c r="IG112" i="22"/>
  <c r="II116" i="22"/>
  <c r="IG116" i="22"/>
  <c r="II117" i="22"/>
  <c r="IG117" i="22"/>
  <c r="II118" i="22"/>
  <c r="IG118" i="22"/>
  <c r="II123" i="22"/>
  <c r="IG123" i="22"/>
  <c r="II126" i="22"/>
  <c r="IG126" i="22"/>
  <c r="II128" i="22"/>
  <c r="IK128" i="22" s="1"/>
  <c r="IG128" i="22"/>
  <c r="II130" i="22"/>
  <c r="IG130" i="22"/>
  <c r="II134" i="22"/>
  <c r="IG134" i="22"/>
  <c r="II139" i="22"/>
  <c r="IK139" i="22" s="1"/>
  <c r="IG139" i="22"/>
  <c r="II140" i="22"/>
  <c r="IG140" i="22"/>
  <c r="II141" i="22"/>
  <c r="IG141" i="22"/>
  <c r="II145" i="22"/>
  <c r="IK145" i="22" s="1"/>
  <c r="IG145" i="22"/>
  <c r="II149" i="22"/>
  <c r="IG149" i="22"/>
  <c r="II150" i="22"/>
  <c r="IG150" i="22"/>
  <c r="II151" i="22"/>
  <c r="IK151" i="22" s="1"/>
  <c r="IG151" i="22"/>
  <c r="II156" i="22"/>
  <c r="IG156" i="22"/>
  <c r="II159" i="22"/>
  <c r="IG159" i="22"/>
  <c r="II161" i="22"/>
  <c r="IK161" i="22" s="1"/>
  <c r="IG161" i="22"/>
  <c r="II163" i="22"/>
  <c r="IG163" i="22"/>
  <c r="II166" i="22"/>
  <c r="IG166" i="22"/>
  <c r="II171" i="22"/>
  <c r="IK171" i="22" s="1"/>
  <c r="IG171" i="22"/>
  <c r="II172" i="22"/>
  <c r="IG172" i="22"/>
  <c r="II76" i="22"/>
  <c r="IG76" i="22"/>
  <c r="IG199" i="22"/>
  <c r="II199" i="22"/>
  <c r="IG200" i="22"/>
  <c r="II200" i="22"/>
  <c r="IG201" i="22"/>
  <c r="II201" i="22"/>
  <c r="IG202" i="22"/>
  <c r="II202" i="22"/>
  <c r="IG203" i="22"/>
  <c r="II203" i="22"/>
  <c r="IG204" i="22"/>
  <c r="II204" i="22"/>
  <c r="II197" i="22"/>
  <c r="IG197" i="22"/>
  <c r="II198" i="22"/>
  <c r="IG198" i="22"/>
  <c r="IG196" i="22"/>
  <c r="IG205" i="22"/>
  <c r="II196" i="22"/>
  <c r="IE205" i="22"/>
  <c r="IC205" i="22"/>
  <c r="IC182" i="22"/>
  <c r="IE182" i="22"/>
  <c r="HR89" i="36"/>
  <c r="IN181" i="22"/>
  <c r="IK181" i="22"/>
  <c r="LE181" i="22"/>
  <c r="LD181" i="22"/>
  <c r="IU181" i="22"/>
  <c r="IR174" i="22"/>
  <c r="IE192" i="22"/>
  <c r="IC192" i="22"/>
  <c r="HT38" i="36"/>
  <c r="HX17" i="36"/>
  <c r="IW186" i="22"/>
  <c r="IK190" i="22"/>
  <c r="IK191" i="22"/>
  <c r="IO187" i="22"/>
  <c r="IN84" i="22"/>
  <c r="IK84" i="22"/>
  <c r="IN82" i="22"/>
  <c r="IK82" i="22"/>
  <c r="HH93" i="36"/>
  <c r="IR11" i="22"/>
  <c r="IO11" i="22"/>
  <c r="IR12" i="22"/>
  <c r="IO12" i="22"/>
  <c r="IR13" i="22"/>
  <c r="IO13" i="22"/>
  <c r="IV74" i="22"/>
  <c r="IV76" i="22"/>
  <c r="IV75" i="22"/>
  <c r="IV73" i="22"/>
  <c r="IV72" i="22"/>
  <c r="IN10" i="22"/>
  <c r="HL89" i="36"/>
  <c r="HL91" i="36"/>
  <c r="HT81" i="36"/>
  <c r="HP87" i="36"/>
  <c r="HZ17" i="36"/>
  <c r="HV38" i="36"/>
  <c r="HV89" i="36"/>
  <c r="HZ28" i="36"/>
  <c r="IB27" i="36"/>
  <c r="HX28" i="36"/>
  <c r="IC78" i="22"/>
  <c r="KJ84" i="36"/>
  <c r="BI33" i="26"/>
  <c r="IL86" i="36"/>
  <c r="IH87" i="36"/>
  <c r="IL85" i="36"/>
  <c r="IH76" i="36"/>
  <c r="IH63" i="36"/>
  <c r="IH55" i="36"/>
  <c r="IH47" i="36"/>
  <c r="IH17" i="36"/>
  <c r="IM37" i="36"/>
  <c r="IL83" i="36"/>
  <c r="IP84" i="36"/>
  <c r="IM46" i="36"/>
  <c r="IT46" i="36"/>
  <c r="IT37" i="36"/>
  <c r="IT27" i="36"/>
  <c r="IL54" i="36"/>
  <c r="JF50" i="35"/>
  <c r="IZ50" i="35"/>
  <c r="JD50" i="35"/>
  <c r="JF49" i="35"/>
  <c r="IZ49" i="35"/>
  <c r="JD49" i="35"/>
  <c r="JF48" i="35"/>
  <c r="IZ48" i="35"/>
  <c r="JD48" i="35"/>
  <c r="IX51" i="35"/>
  <c r="JF47" i="35"/>
  <c r="IZ47" i="35"/>
  <c r="JF32" i="35"/>
  <c r="IZ32" i="35"/>
  <c r="JD32" i="35"/>
  <c r="JF31" i="35"/>
  <c r="IZ31" i="35"/>
  <c r="JD31" i="35"/>
  <c r="JF30" i="35"/>
  <c r="IZ30" i="35"/>
  <c r="JD30" i="35"/>
  <c r="IX33" i="35"/>
  <c r="JF29" i="35"/>
  <c r="IZ29" i="35"/>
  <c r="JF23" i="35"/>
  <c r="IZ23" i="35"/>
  <c r="JD23" i="35"/>
  <c r="JF22" i="35"/>
  <c r="IZ22" i="35"/>
  <c r="JD22" i="35"/>
  <c r="JF21" i="35"/>
  <c r="IZ21" i="35"/>
  <c r="JD21" i="35"/>
  <c r="IX24" i="35"/>
  <c r="JF20" i="35"/>
  <c r="IZ20" i="35"/>
  <c r="JJ14" i="35"/>
  <c r="JH14" i="35"/>
  <c r="JJ13" i="35"/>
  <c r="JH13" i="35"/>
  <c r="JJ12" i="35"/>
  <c r="JH12" i="35"/>
  <c r="JJ11" i="35"/>
  <c r="JH11" i="35"/>
  <c r="IZ15" i="35"/>
  <c r="JD10" i="35"/>
  <c r="JD15" i="35"/>
  <c r="JF15" i="35"/>
  <c r="JJ10" i="35"/>
  <c r="JH10" i="35"/>
  <c r="JH15" i="35"/>
  <c r="JF41" i="35"/>
  <c r="IZ41" i="35"/>
  <c r="JD41" i="35"/>
  <c r="JF40" i="35"/>
  <c r="IZ40" i="35"/>
  <c r="JD40" i="35"/>
  <c r="JF39" i="35"/>
  <c r="IZ39" i="35"/>
  <c r="JD39" i="35"/>
  <c r="IN58" i="35"/>
  <c r="JB42" i="35"/>
  <c r="IV42" i="35"/>
  <c r="IX42" i="35"/>
  <c r="IX54" i="35"/>
  <c r="JF38" i="35"/>
  <c r="IZ38" i="35"/>
  <c r="IR58" i="35"/>
  <c r="JR46" i="35"/>
  <c r="JP46" i="35"/>
  <c r="JR37" i="35"/>
  <c r="JP37" i="35"/>
  <c r="JR28" i="35"/>
  <c r="JP28" i="35"/>
  <c r="JR19" i="35"/>
  <c r="JP19" i="35"/>
  <c r="IG179" i="22"/>
  <c r="II179" i="22"/>
  <c r="IG180" i="22"/>
  <c r="II180" i="22"/>
  <c r="IM180" i="22"/>
  <c r="IG189" i="22"/>
  <c r="BI105" i="26"/>
  <c r="G26" i="9"/>
  <c r="IK196" i="22"/>
  <c r="IM196" i="22"/>
  <c r="II205" i="22"/>
  <c r="IM198" i="22"/>
  <c r="IK198" i="22"/>
  <c r="IM197" i="22"/>
  <c r="IK197" i="22"/>
  <c r="IK204" i="22"/>
  <c r="IM204" i="22"/>
  <c r="IK203" i="22"/>
  <c r="IM203" i="22"/>
  <c r="IK202" i="22"/>
  <c r="IM202" i="22"/>
  <c r="IK201" i="22"/>
  <c r="IM201" i="22"/>
  <c r="IK200" i="22"/>
  <c r="IM200" i="22"/>
  <c r="IK199" i="22"/>
  <c r="IM199" i="22"/>
  <c r="IM76" i="22"/>
  <c r="IK76" i="22"/>
  <c r="IM172" i="22"/>
  <c r="IK172" i="22"/>
  <c r="IM171" i="22"/>
  <c r="IM166" i="22"/>
  <c r="IK166" i="22"/>
  <c r="IM163" i="22"/>
  <c r="IK163" i="22"/>
  <c r="IM161" i="22"/>
  <c r="IM159" i="22"/>
  <c r="IK159" i="22"/>
  <c r="IM156" i="22"/>
  <c r="IK156" i="22"/>
  <c r="IM151" i="22"/>
  <c r="IO151" i="22" s="1"/>
  <c r="IM150" i="22"/>
  <c r="IK150" i="22"/>
  <c r="IM149" i="22"/>
  <c r="IK149" i="22"/>
  <c r="IM145" i="22"/>
  <c r="IO145" i="22" s="1"/>
  <c r="IM141" i="22"/>
  <c r="IK141" i="22"/>
  <c r="IM140" i="22"/>
  <c r="IK140" i="22"/>
  <c r="IM139" i="22"/>
  <c r="IO139" i="22" s="1"/>
  <c r="IM134" i="22"/>
  <c r="IK134" i="22"/>
  <c r="IM130" i="22"/>
  <c r="IK130" i="22"/>
  <c r="IM128" i="22"/>
  <c r="IO128" i="22" s="1"/>
  <c r="IM126" i="22"/>
  <c r="IK126" i="22"/>
  <c r="IM123" i="22"/>
  <c r="IK123" i="22"/>
  <c r="IM118" i="22"/>
  <c r="IO118" i="22" s="1"/>
  <c r="IK118" i="22"/>
  <c r="IM117" i="22"/>
  <c r="IK117" i="22"/>
  <c r="IM116" i="22"/>
  <c r="IK116" i="22"/>
  <c r="IM112" i="22"/>
  <c r="IO112" i="22" s="1"/>
  <c r="IK112" i="22"/>
  <c r="IM104" i="22"/>
  <c r="IK104" i="22"/>
  <c r="IM103" i="22"/>
  <c r="IK103" i="22"/>
  <c r="IM102" i="22"/>
  <c r="IO102" i="22" s="1"/>
  <c r="IK102" i="22"/>
  <c r="IM97" i="22"/>
  <c r="IK97" i="22"/>
  <c r="IM94" i="22"/>
  <c r="IK94" i="22"/>
  <c r="IM92" i="22"/>
  <c r="IO92" i="22" s="1"/>
  <c r="IK92" i="22"/>
  <c r="IM89" i="22"/>
  <c r="IK89" i="22"/>
  <c r="IM83" i="22"/>
  <c r="IK83" i="22"/>
  <c r="IM57" i="22"/>
  <c r="IO57" i="22" s="1"/>
  <c r="IK57" i="22"/>
  <c r="IM56" i="22"/>
  <c r="IK56" i="22"/>
  <c r="IM55" i="22"/>
  <c r="IK55" i="22"/>
  <c r="IM54" i="22"/>
  <c r="IO54" i="22" s="1"/>
  <c r="IK54" i="22"/>
  <c r="IM53" i="22"/>
  <c r="IK53" i="22"/>
  <c r="IM61" i="22"/>
  <c r="IK61" i="22"/>
  <c r="IM63" i="22"/>
  <c r="IO63" i="22" s="1"/>
  <c r="IK63" i="22"/>
  <c r="IM64" i="22"/>
  <c r="IK64" i="22"/>
  <c r="IM74" i="22"/>
  <c r="IK74" i="22"/>
  <c r="IM73" i="22"/>
  <c r="IM78" i="22" s="1"/>
  <c r="IK73" i="22"/>
  <c r="IM86" i="22"/>
  <c r="IK86" i="22"/>
  <c r="IM88" i="22"/>
  <c r="IK88" i="22"/>
  <c r="IM90" i="22"/>
  <c r="IO90" i="22" s="1"/>
  <c r="IK90" i="22"/>
  <c r="IM106" i="22"/>
  <c r="IK106" i="22"/>
  <c r="IM107" i="22"/>
  <c r="IK107" i="22"/>
  <c r="IM108" i="22"/>
  <c r="IO108" i="22" s="1"/>
  <c r="IK108" i="22"/>
  <c r="IM110" i="22"/>
  <c r="IK110" i="22"/>
  <c r="IM133" i="22"/>
  <c r="IK133" i="22"/>
  <c r="IM173" i="22"/>
  <c r="IO173" i="22" s="1"/>
  <c r="IK173" i="22"/>
  <c r="IM174" i="22"/>
  <c r="IK174" i="22"/>
  <c r="IM14" i="22"/>
  <c r="IK14" i="22"/>
  <c r="IM15" i="22"/>
  <c r="IO15" i="22" s="1"/>
  <c r="IK15" i="22"/>
  <c r="IM16" i="22"/>
  <c r="IK16" i="22"/>
  <c r="IM17" i="22"/>
  <c r="IK17" i="22"/>
  <c r="IM18" i="22"/>
  <c r="IO18" i="22" s="1"/>
  <c r="IK18" i="22"/>
  <c r="IM19" i="22"/>
  <c r="IK19" i="22"/>
  <c r="IM20" i="22"/>
  <c r="IK20" i="22"/>
  <c r="IM21" i="22"/>
  <c r="IO21" i="22" s="1"/>
  <c r="IK21" i="22"/>
  <c r="IM22" i="22"/>
  <c r="IK22" i="22"/>
  <c r="IM23" i="22"/>
  <c r="IK23" i="22"/>
  <c r="IM24" i="22"/>
  <c r="IO24" i="22" s="1"/>
  <c r="IK24" i="22"/>
  <c r="IM25" i="22"/>
  <c r="IK25" i="22"/>
  <c r="IM26" i="22"/>
  <c r="IK26" i="22"/>
  <c r="IM27" i="22"/>
  <c r="IO27" i="22" s="1"/>
  <c r="IK27" i="22"/>
  <c r="IM28" i="22"/>
  <c r="IK28" i="22"/>
  <c r="IM31" i="22"/>
  <c r="IK31" i="22"/>
  <c r="IM32" i="22"/>
  <c r="IO32" i="22" s="1"/>
  <c r="IK32" i="22"/>
  <c r="IM33" i="22"/>
  <c r="IK33" i="22"/>
  <c r="IM36" i="22"/>
  <c r="IK36" i="22"/>
  <c r="IM38" i="22"/>
  <c r="IK38" i="22"/>
  <c r="IM39" i="22"/>
  <c r="IK39" i="22"/>
  <c r="IM40" i="22"/>
  <c r="IK40" i="22"/>
  <c r="IM41" i="22"/>
  <c r="IK41" i="22"/>
  <c r="IM42" i="22"/>
  <c r="IK42" i="22"/>
  <c r="IM43" i="22"/>
  <c r="IO43" i="22" s="1"/>
  <c r="IK43" i="22"/>
  <c r="IM44" i="22"/>
  <c r="IK44" i="22"/>
  <c r="IM45" i="22"/>
  <c r="IK45" i="22"/>
  <c r="IM46" i="22"/>
  <c r="IK46" i="22"/>
  <c r="IM47" i="22"/>
  <c r="IK47" i="22"/>
  <c r="IM48" i="22"/>
  <c r="IK48" i="22"/>
  <c r="IM49" i="22"/>
  <c r="IK49" i="22"/>
  <c r="IM50" i="22"/>
  <c r="IK50" i="22"/>
  <c r="IM51" i="22"/>
  <c r="IK51" i="22"/>
  <c r="IM52" i="22"/>
  <c r="IO52" i="22" s="1"/>
  <c r="IK52" i="22"/>
  <c r="IM65" i="22"/>
  <c r="IK65" i="22"/>
  <c r="IM72" i="22"/>
  <c r="II78" i="22"/>
  <c r="IK72" i="22"/>
  <c r="IK78" i="22" s="1"/>
  <c r="IM60" i="22"/>
  <c r="IK60" i="22"/>
  <c r="IM82" i="22"/>
  <c r="IM99" i="22"/>
  <c r="IO99" i="22" s="1"/>
  <c r="IK99" i="22"/>
  <c r="IM111" i="22"/>
  <c r="IK111" i="22"/>
  <c r="IM127" i="22"/>
  <c r="IK127" i="22"/>
  <c r="IM136" i="22"/>
  <c r="IK136" i="22"/>
  <c r="IM152" i="22"/>
  <c r="IO152" i="22" s="1"/>
  <c r="IK152" i="22"/>
  <c r="IM160" i="22"/>
  <c r="IK160" i="22"/>
  <c r="IM75" i="22"/>
  <c r="IO75" i="22" s="1"/>
  <c r="IK75" i="22"/>
  <c r="IM93" i="22"/>
  <c r="IK93" i="22"/>
  <c r="IM101" i="22"/>
  <c r="IK101" i="22"/>
  <c r="IM113" i="22"/>
  <c r="IO113" i="22" s="1"/>
  <c r="IK113" i="22"/>
  <c r="IM121" i="22"/>
  <c r="IK121" i="22"/>
  <c r="IM129" i="22"/>
  <c r="IK129" i="22"/>
  <c r="IM138" i="22"/>
  <c r="IO138" i="22" s="1"/>
  <c r="IK138" i="22"/>
  <c r="IM146" i="22"/>
  <c r="IK146" i="22"/>
  <c r="IM154" i="22"/>
  <c r="IK154" i="22"/>
  <c r="IM162" i="22"/>
  <c r="IO162" i="22" s="1"/>
  <c r="IK162" i="22"/>
  <c r="IM170" i="22"/>
  <c r="IK170" i="22"/>
  <c r="IM95" i="22"/>
  <c r="IK95" i="22"/>
  <c r="IM105" i="22"/>
  <c r="IO105" i="22" s="1"/>
  <c r="IK105" i="22"/>
  <c r="IM120" i="22"/>
  <c r="IK120" i="22"/>
  <c r="IM131" i="22"/>
  <c r="IK131" i="22"/>
  <c r="IM142" i="22"/>
  <c r="IO142" i="22" s="1"/>
  <c r="IK142" i="22"/>
  <c r="IM153" i="22"/>
  <c r="IK153" i="22"/>
  <c r="IM164" i="22"/>
  <c r="IK164" i="22"/>
  <c r="IM96" i="22"/>
  <c r="IO96" i="22" s="1"/>
  <c r="IK96" i="22"/>
  <c r="IM109" i="22"/>
  <c r="IK109" i="22"/>
  <c r="IM122" i="22"/>
  <c r="IK122" i="22"/>
  <c r="IM132" i="22"/>
  <c r="IO132" i="22" s="1"/>
  <c r="IK132" i="22"/>
  <c r="IM143" i="22"/>
  <c r="IK143" i="22"/>
  <c r="IM155" i="22"/>
  <c r="IK155" i="22"/>
  <c r="IM165" i="22"/>
  <c r="IO165" i="22" s="1"/>
  <c r="IK165" i="22"/>
  <c r="IM85" i="22"/>
  <c r="IK85" i="22"/>
  <c r="IM98" i="22"/>
  <c r="IK98" i="22"/>
  <c r="IM114" i="22"/>
  <c r="IO114" i="22" s="1"/>
  <c r="IK114" i="22"/>
  <c r="IM124" i="22"/>
  <c r="IK124" i="22"/>
  <c r="IM135" i="22"/>
  <c r="IK135" i="22"/>
  <c r="IM147" i="22"/>
  <c r="IO147" i="22" s="1"/>
  <c r="IK147" i="22"/>
  <c r="IM157" i="22"/>
  <c r="IK157" i="22"/>
  <c r="IM167" i="22"/>
  <c r="IK167" i="22"/>
  <c r="IM87" i="22"/>
  <c r="IO87" i="22" s="1"/>
  <c r="IK87" i="22"/>
  <c r="IM100" i="22"/>
  <c r="IK100" i="22"/>
  <c r="IM115" i="22"/>
  <c r="IK115" i="22"/>
  <c r="IM125" i="22"/>
  <c r="IO125" i="22" s="1"/>
  <c r="IK125" i="22"/>
  <c r="IM137" i="22"/>
  <c r="IK137" i="22"/>
  <c r="IM148" i="22"/>
  <c r="IK148" i="22"/>
  <c r="IM158" i="22"/>
  <c r="IO158" i="22" s="1"/>
  <c r="IK158" i="22"/>
  <c r="IM169" i="22"/>
  <c r="IK169" i="22"/>
  <c r="IM62" i="22"/>
  <c r="IK62" i="22"/>
  <c r="IJ17" i="36"/>
  <c r="HL93" i="36"/>
  <c r="IG182" i="22"/>
  <c r="IM179" i="22"/>
  <c r="IM182" i="22"/>
  <c r="II182" i="22"/>
  <c r="IY181" i="22"/>
  <c r="IR181" i="22"/>
  <c r="IO181" i="22"/>
  <c r="IV174" i="22"/>
  <c r="IG192" i="22"/>
  <c r="HX38" i="36"/>
  <c r="IB17" i="36"/>
  <c r="II192" i="22"/>
  <c r="IS187" i="22"/>
  <c r="IO191" i="22"/>
  <c r="IO192" i="22" s="1"/>
  <c r="IO190" i="22"/>
  <c r="JA186" i="22"/>
  <c r="IR82" i="22"/>
  <c r="IR84" i="22"/>
  <c r="IO84" i="22"/>
  <c r="IV13" i="22"/>
  <c r="IS13" i="22"/>
  <c r="IV12" i="22"/>
  <c r="IS12" i="22"/>
  <c r="IV11" i="22"/>
  <c r="IS11" i="22"/>
  <c r="IZ72" i="22"/>
  <c r="IZ73" i="22"/>
  <c r="IZ75" i="22"/>
  <c r="IZ76" i="22"/>
  <c r="IZ74" i="22"/>
  <c r="IR10" i="22"/>
  <c r="HP91" i="36"/>
  <c r="HP93" i="36" s="1"/>
  <c r="HP89" i="36"/>
  <c r="HX81" i="36"/>
  <c r="HT87" i="36"/>
  <c r="ID17" i="36"/>
  <c r="HZ38" i="36"/>
  <c r="HZ89" i="36"/>
  <c r="ID28" i="36"/>
  <c r="IF27" i="36"/>
  <c r="IB28" i="36"/>
  <c r="IO189" i="22"/>
  <c r="IQ192" i="22"/>
  <c r="IO180" i="22"/>
  <c r="IQ180" i="22"/>
  <c r="LD84" i="36"/>
  <c r="KJ86" i="36"/>
  <c r="LH84" i="36"/>
  <c r="IG78" i="22"/>
  <c r="IP85" i="36"/>
  <c r="IL87" i="36"/>
  <c r="IP86" i="36"/>
  <c r="IL76" i="36"/>
  <c r="IL63" i="36"/>
  <c r="IL55" i="36"/>
  <c r="IL47" i="36"/>
  <c r="IL17" i="36"/>
  <c r="IQ37" i="36"/>
  <c r="IP83" i="36"/>
  <c r="IT84" i="36"/>
  <c r="IQ46" i="36"/>
  <c r="IX46" i="36"/>
  <c r="IX37" i="36"/>
  <c r="IX27" i="36"/>
  <c r="IP54" i="36"/>
  <c r="JJ50" i="35"/>
  <c r="JH50" i="35"/>
  <c r="JJ49" i="35"/>
  <c r="JH49" i="35"/>
  <c r="JJ48" i="35"/>
  <c r="JH48" i="35"/>
  <c r="JD47" i="35"/>
  <c r="JD51" i="35"/>
  <c r="IZ51" i="35"/>
  <c r="JJ47" i="35"/>
  <c r="JH47" i="35"/>
  <c r="JH51" i="35"/>
  <c r="JF51" i="35"/>
  <c r="JJ32" i="35"/>
  <c r="JH32" i="35"/>
  <c r="JJ31" i="35"/>
  <c r="JH31" i="35"/>
  <c r="JJ30" i="35"/>
  <c r="JH30" i="35"/>
  <c r="JD29" i="35"/>
  <c r="JD33" i="35"/>
  <c r="IZ33" i="35"/>
  <c r="JJ29" i="35"/>
  <c r="JH29" i="35"/>
  <c r="JH33" i="35"/>
  <c r="JF33" i="35"/>
  <c r="JJ23" i="35"/>
  <c r="JH23" i="35"/>
  <c r="JJ22" i="35"/>
  <c r="JH22" i="35"/>
  <c r="JJ21" i="35"/>
  <c r="JH21" i="35"/>
  <c r="JD20" i="35"/>
  <c r="JD24" i="35"/>
  <c r="IZ24" i="35"/>
  <c r="JJ20" i="35"/>
  <c r="JH20" i="35"/>
  <c r="JH24" i="35"/>
  <c r="JF24" i="35"/>
  <c r="JN14" i="35"/>
  <c r="JL14" i="35"/>
  <c r="JN13" i="35"/>
  <c r="JL13" i="35"/>
  <c r="JN12" i="35"/>
  <c r="JL12" i="35"/>
  <c r="JN11" i="35"/>
  <c r="JL11" i="35"/>
  <c r="JJ15" i="35"/>
  <c r="JN10" i="35"/>
  <c r="JL10" i="35"/>
  <c r="JL15" i="35"/>
  <c r="JD38" i="35"/>
  <c r="JD42" i="35"/>
  <c r="IZ42" i="35"/>
  <c r="JJ38" i="35"/>
  <c r="JH38" i="35"/>
  <c r="JF42" i="35"/>
  <c r="JF54" i="35"/>
  <c r="IV54" i="35"/>
  <c r="IV56" i="35"/>
  <c r="JB54" i="35"/>
  <c r="JB56" i="35"/>
  <c r="JJ39" i="35"/>
  <c r="JH39" i="35"/>
  <c r="JJ40" i="35"/>
  <c r="JH40" i="35"/>
  <c r="JJ41" i="35"/>
  <c r="JH41" i="35"/>
  <c r="JV19" i="35"/>
  <c r="JT19" i="35"/>
  <c r="JV28" i="35"/>
  <c r="JT28" i="35"/>
  <c r="JV37" i="35"/>
  <c r="JT37" i="35"/>
  <c r="JV46" i="35"/>
  <c r="JT46" i="35"/>
  <c r="IK189" i="22"/>
  <c r="IK180" i="22"/>
  <c r="IK179" i="22"/>
  <c r="G27" i="9"/>
  <c r="IQ62" i="22"/>
  <c r="IO62" i="22"/>
  <c r="IQ169" i="22"/>
  <c r="IO169" i="22"/>
  <c r="IQ158" i="22"/>
  <c r="IS158" i="22" s="1"/>
  <c r="IQ148" i="22"/>
  <c r="IO148" i="22"/>
  <c r="IQ137" i="22"/>
  <c r="IO137" i="22"/>
  <c r="IQ125" i="22"/>
  <c r="IQ115" i="22"/>
  <c r="IO115" i="22"/>
  <c r="IQ100" i="22"/>
  <c r="IO100" i="22"/>
  <c r="IQ87" i="22"/>
  <c r="IQ167" i="22"/>
  <c r="IO167" i="22"/>
  <c r="IQ157" i="22"/>
  <c r="IO157" i="22"/>
  <c r="IQ147" i="22"/>
  <c r="IS147" i="22" s="1"/>
  <c r="IQ135" i="22"/>
  <c r="IO135" i="22"/>
  <c r="IQ124" i="22"/>
  <c r="IO124" i="22"/>
  <c r="IQ114" i="22"/>
  <c r="IQ98" i="22"/>
  <c r="IO98" i="22"/>
  <c r="IQ85" i="22"/>
  <c r="IO85" i="22"/>
  <c r="IQ165" i="22"/>
  <c r="IQ155" i="22"/>
  <c r="IO155" i="22"/>
  <c r="IQ143" i="22"/>
  <c r="IO143" i="22"/>
  <c r="IQ132" i="22"/>
  <c r="IS132" i="22" s="1"/>
  <c r="IQ122" i="22"/>
  <c r="IO122" i="22"/>
  <c r="IQ109" i="22"/>
  <c r="IO109" i="22"/>
  <c r="IQ96" i="22"/>
  <c r="IQ164" i="22"/>
  <c r="IO164" i="22"/>
  <c r="IQ153" i="22"/>
  <c r="IO153" i="22"/>
  <c r="IQ142" i="22"/>
  <c r="IQ131" i="22"/>
  <c r="IO131" i="22"/>
  <c r="IQ120" i="22"/>
  <c r="IO120" i="22"/>
  <c r="IQ105" i="22"/>
  <c r="IS105" i="22" s="1"/>
  <c r="IQ95" i="22"/>
  <c r="IO95" i="22"/>
  <c r="IQ170" i="22"/>
  <c r="IO170" i="22"/>
  <c r="IQ162" i="22"/>
  <c r="IQ154" i="22"/>
  <c r="IO154" i="22"/>
  <c r="IQ146" i="22"/>
  <c r="IO146" i="22"/>
  <c r="IQ138" i="22"/>
  <c r="IQ129" i="22"/>
  <c r="IO129" i="22"/>
  <c r="IQ121" i="22"/>
  <c r="IO121" i="22"/>
  <c r="IQ113" i="22"/>
  <c r="IS113" i="22" s="1"/>
  <c r="IQ101" i="22"/>
  <c r="IO101" i="22"/>
  <c r="IQ93" i="22"/>
  <c r="IO93" i="22"/>
  <c r="IQ75" i="22"/>
  <c r="IQ160" i="22"/>
  <c r="IO160" i="22"/>
  <c r="IQ152" i="22"/>
  <c r="IS152" i="22" s="1"/>
  <c r="IQ136" i="22"/>
  <c r="IO136" i="22"/>
  <c r="IQ111" i="22"/>
  <c r="IO111" i="22"/>
  <c r="IQ99" i="22"/>
  <c r="IQ60" i="22"/>
  <c r="IO60" i="22"/>
  <c r="IQ72" i="22"/>
  <c r="IO72" i="22"/>
  <c r="IQ65" i="22"/>
  <c r="IO65" i="22"/>
  <c r="IQ52" i="22"/>
  <c r="IQ51" i="22"/>
  <c r="IO51" i="22"/>
  <c r="IQ50" i="22"/>
  <c r="IO50" i="22"/>
  <c r="IQ48" i="22"/>
  <c r="IO48" i="22"/>
  <c r="IQ47" i="22"/>
  <c r="IO47" i="22"/>
  <c r="IQ45" i="22"/>
  <c r="IO45" i="22"/>
  <c r="IQ44" i="22"/>
  <c r="IO44" i="22"/>
  <c r="IQ43" i="22"/>
  <c r="IQ42" i="22"/>
  <c r="IO42" i="22"/>
  <c r="IQ41" i="22"/>
  <c r="IO41" i="22"/>
  <c r="IQ39" i="22"/>
  <c r="IO39" i="22"/>
  <c r="IQ38" i="22"/>
  <c r="IO38" i="22"/>
  <c r="IQ36" i="22"/>
  <c r="IO36" i="22"/>
  <c r="IQ33" i="22"/>
  <c r="IO33" i="22"/>
  <c r="IQ32" i="22"/>
  <c r="IQ31" i="22"/>
  <c r="IO31" i="22"/>
  <c r="IQ28" i="22"/>
  <c r="IO28" i="22"/>
  <c r="IQ26" i="22"/>
  <c r="IO26" i="22"/>
  <c r="IQ25" i="22"/>
  <c r="IO25" i="22"/>
  <c r="IQ24" i="22"/>
  <c r="IU24" i="22" s="1"/>
  <c r="IQ23" i="22"/>
  <c r="IO23" i="22"/>
  <c r="IQ22" i="22"/>
  <c r="IO22" i="22"/>
  <c r="IQ21" i="22"/>
  <c r="IU21" i="22" s="1"/>
  <c r="IW21" i="22" s="1"/>
  <c r="IQ20" i="22"/>
  <c r="IO20" i="22"/>
  <c r="IQ19" i="22"/>
  <c r="IO19" i="22"/>
  <c r="IQ17" i="22"/>
  <c r="IO17" i="22"/>
  <c r="IQ16" i="22"/>
  <c r="IO16" i="22"/>
  <c r="IQ15" i="22"/>
  <c r="IU15" i="22" s="1"/>
  <c r="IQ14" i="22"/>
  <c r="IO14" i="22"/>
  <c r="IQ174" i="22"/>
  <c r="IO174" i="22"/>
  <c r="IQ173" i="22"/>
  <c r="IU173" i="22" s="1"/>
  <c r="IQ133" i="22"/>
  <c r="IO133" i="22"/>
  <c r="IQ110" i="22"/>
  <c r="IO110" i="22"/>
  <c r="IQ108" i="22"/>
  <c r="IU108" i="22" s="1"/>
  <c r="IQ107" i="22"/>
  <c r="IO107" i="22"/>
  <c r="IQ106" i="22"/>
  <c r="IO106" i="22"/>
  <c r="IQ90" i="22"/>
  <c r="IU90" i="22" s="1"/>
  <c r="IQ88" i="22"/>
  <c r="IO88" i="22"/>
  <c r="IQ86" i="22"/>
  <c r="IO86" i="22"/>
  <c r="IQ73" i="22"/>
  <c r="IU73" i="22" s="1"/>
  <c r="IQ74" i="22"/>
  <c r="IO74" i="22"/>
  <c r="IQ64" i="22"/>
  <c r="IO64" i="22"/>
  <c r="IQ63" i="22"/>
  <c r="IU63" i="22" s="1"/>
  <c r="IQ61" i="22"/>
  <c r="IO61" i="22"/>
  <c r="IQ53" i="22"/>
  <c r="IO53" i="22"/>
  <c r="IQ54" i="22"/>
  <c r="IU54" i="22" s="1"/>
  <c r="IQ55" i="22"/>
  <c r="IO55" i="22"/>
  <c r="IQ56" i="22"/>
  <c r="IO56" i="22"/>
  <c r="IQ57" i="22"/>
  <c r="IU57" i="22" s="1"/>
  <c r="IQ83" i="22"/>
  <c r="IO83" i="22"/>
  <c r="IQ89" i="22"/>
  <c r="IO89" i="22"/>
  <c r="IQ92" i="22"/>
  <c r="IU92" i="22" s="1"/>
  <c r="IQ94" i="22"/>
  <c r="IO94" i="22"/>
  <c r="IQ97" i="22"/>
  <c r="IO97" i="22"/>
  <c r="IQ102" i="22"/>
  <c r="IU102" i="22" s="1"/>
  <c r="IQ103" i="22"/>
  <c r="IO103" i="22"/>
  <c r="IQ104" i="22"/>
  <c r="IO104" i="22"/>
  <c r="IQ112" i="22"/>
  <c r="IQ116" i="22"/>
  <c r="IO116" i="22"/>
  <c r="IQ117" i="22"/>
  <c r="IO117" i="22"/>
  <c r="IQ118" i="22"/>
  <c r="IQ123" i="22"/>
  <c r="IO123" i="22"/>
  <c r="IQ126" i="22"/>
  <c r="IO126" i="22"/>
  <c r="IQ128" i="22"/>
  <c r="IQ130" i="22"/>
  <c r="IO130" i="22"/>
  <c r="IQ134" i="22"/>
  <c r="IO134" i="22"/>
  <c r="IQ139" i="22"/>
  <c r="IQ140" i="22"/>
  <c r="IO140" i="22"/>
  <c r="IQ141" i="22"/>
  <c r="IO141" i="22"/>
  <c r="IQ145" i="22"/>
  <c r="IQ149" i="22"/>
  <c r="IO149" i="22"/>
  <c r="IQ150" i="22"/>
  <c r="IO150" i="22"/>
  <c r="IQ151" i="22"/>
  <c r="IQ156" i="22"/>
  <c r="IO156" i="22"/>
  <c r="IQ159" i="22"/>
  <c r="IO159" i="22"/>
  <c r="IQ161" i="22"/>
  <c r="IO161" i="22"/>
  <c r="IQ163" i="22"/>
  <c r="IO163" i="22"/>
  <c r="IQ166" i="22"/>
  <c r="IO166" i="22"/>
  <c r="IQ171" i="22"/>
  <c r="IO171" i="22"/>
  <c r="IQ172" i="22"/>
  <c r="IO172" i="22"/>
  <c r="IQ76" i="22"/>
  <c r="IO76" i="22"/>
  <c r="IO199" i="22"/>
  <c r="IQ199" i="22"/>
  <c r="IO200" i="22"/>
  <c r="IQ200" i="22"/>
  <c r="IO201" i="22"/>
  <c r="IQ201" i="22"/>
  <c r="IO202" i="22"/>
  <c r="IQ202" i="22"/>
  <c r="IO203" i="22"/>
  <c r="IQ203" i="22"/>
  <c r="IO204" i="22"/>
  <c r="IQ204" i="22"/>
  <c r="IQ197" i="22"/>
  <c r="IO197" i="22"/>
  <c r="IQ198" i="22"/>
  <c r="IO198" i="22"/>
  <c r="IO196" i="22"/>
  <c r="IQ196" i="22"/>
  <c r="IM205" i="22"/>
  <c r="IK205" i="22"/>
  <c r="IO179" i="22"/>
  <c r="IO182" i="22"/>
  <c r="IQ179" i="22"/>
  <c r="IS179" i="22"/>
  <c r="IK182" i="22"/>
  <c r="IV181" i="22"/>
  <c r="IS181" i="22"/>
  <c r="JC181" i="22"/>
  <c r="IZ174" i="22"/>
  <c r="IK192" i="22"/>
  <c r="IM192" i="22"/>
  <c r="IB38" i="36"/>
  <c r="IF17" i="36"/>
  <c r="JE186" i="22"/>
  <c r="IS190" i="22"/>
  <c r="IS191" i="22"/>
  <c r="IW187" i="22"/>
  <c r="IV84" i="22"/>
  <c r="IS84" i="22"/>
  <c r="IV82" i="22"/>
  <c r="IZ11" i="22"/>
  <c r="IW11" i="22"/>
  <c r="IZ12" i="22"/>
  <c r="IW12" i="22"/>
  <c r="IZ13" i="22"/>
  <c r="IW13" i="22"/>
  <c r="JD74" i="22"/>
  <c r="JD76" i="22"/>
  <c r="JD75" i="22"/>
  <c r="JD73" i="22"/>
  <c r="JD72" i="22"/>
  <c r="IV10" i="22"/>
  <c r="HT89" i="36"/>
  <c r="HT91" i="36"/>
  <c r="IB81" i="36"/>
  <c r="HX87" i="36"/>
  <c r="IN17" i="36"/>
  <c r="ID38" i="36"/>
  <c r="ID89" i="36"/>
  <c r="IH38" i="36"/>
  <c r="IJ27" i="36"/>
  <c r="IF28" i="36"/>
  <c r="IS180" i="22"/>
  <c r="IU180" i="22"/>
  <c r="IS189" i="22"/>
  <c r="LD83" i="36"/>
  <c r="LD85" i="36"/>
  <c r="LD86" i="36"/>
  <c r="LH86" i="36"/>
  <c r="LH83" i="36"/>
  <c r="IP87" i="36"/>
  <c r="IT85" i="36"/>
  <c r="IT86" i="36"/>
  <c r="IP76" i="36"/>
  <c r="IP63" i="36"/>
  <c r="IP55" i="36"/>
  <c r="IP47" i="36"/>
  <c r="IP17" i="36"/>
  <c r="IU37" i="36"/>
  <c r="IT83" i="36"/>
  <c r="IX84" i="36"/>
  <c r="IU46" i="36"/>
  <c r="JB46" i="36"/>
  <c r="JB37" i="36"/>
  <c r="JB27" i="36"/>
  <c r="IT54" i="36"/>
  <c r="JN50" i="35"/>
  <c r="JL50" i="35"/>
  <c r="JN49" i="35"/>
  <c r="JL49" i="35"/>
  <c r="JN48" i="35"/>
  <c r="JL48" i="35"/>
  <c r="JJ51" i="35"/>
  <c r="JN47" i="35"/>
  <c r="JL47" i="35"/>
  <c r="JL51" i="35"/>
  <c r="JN32" i="35"/>
  <c r="JL32" i="35"/>
  <c r="JN31" i="35"/>
  <c r="JL31" i="35"/>
  <c r="JN30" i="35"/>
  <c r="JL30" i="35"/>
  <c r="JJ33" i="35"/>
  <c r="JN29" i="35"/>
  <c r="JL29" i="35"/>
  <c r="JL33" i="35"/>
  <c r="JN23" i="35"/>
  <c r="JL23" i="35"/>
  <c r="JN22" i="35"/>
  <c r="JL22" i="35"/>
  <c r="JN21" i="35"/>
  <c r="JL21" i="35"/>
  <c r="JJ24" i="35"/>
  <c r="JN20" i="35"/>
  <c r="JL20" i="35"/>
  <c r="JL24" i="35"/>
  <c r="JR14" i="35"/>
  <c r="JP14" i="35"/>
  <c r="JR13" i="35"/>
  <c r="JP13" i="35"/>
  <c r="JR12" i="35"/>
  <c r="JP12" i="35"/>
  <c r="JR11" i="35"/>
  <c r="JP11" i="35"/>
  <c r="JN15" i="35"/>
  <c r="JR10" i="35"/>
  <c r="JP10" i="35"/>
  <c r="JP15" i="35"/>
  <c r="JN41" i="35"/>
  <c r="JL41" i="35"/>
  <c r="JN40" i="35"/>
  <c r="JL40" i="35"/>
  <c r="JN39" i="35"/>
  <c r="JL39" i="35"/>
  <c r="JB58" i="35"/>
  <c r="JB57" i="35"/>
  <c r="IV58" i="35"/>
  <c r="JH42" i="35"/>
  <c r="JJ42" i="35"/>
  <c r="JJ54" i="35"/>
  <c r="JN38" i="35"/>
  <c r="JL38" i="35"/>
  <c r="JL42" i="35"/>
  <c r="IZ54" i="35"/>
  <c r="IZ56" i="35"/>
  <c r="JD54" i="35"/>
  <c r="JD56" i="35"/>
  <c r="JZ46" i="35"/>
  <c r="JX46" i="35"/>
  <c r="JZ37" i="35"/>
  <c r="JX37" i="35"/>
  <c r="JZ28" i="35"/>
  <c r="JX28" i="35"/>
  <c r="JZ19" i="35"/>
  <c r="JX19" i="35"/>
  <c r="BI104" i="26"/>
  <c r="BI109" i="26"/>
  <c r="G28" i="9"/>
  <c r="IO205" i="22"/>
  <c r="LB82" i="36"/>
  <c r="LC82" i="36"/>
  <c r="IS196" i="22"/>
  <c r="IU196" i="22"/>
  <c r="IQ205" i="22"/>
  <c r="IU198" i="22"/>
  <c r="IS198" i="22"/>
  <c r="IU197" i="22"/>
  <c r="IS197" i="22"/>
  <c r="IS204" i="22"/>
  <c r="IU204" i="22"/>
  <c r="IS203" i="22"/>
  <c r="IU203" i="22"/>
  <c r="IS202" i="22"/>
  <c r="IU202" i="22"/>
  <c r="IS201" i="22"/>
  <c r="IU201" i="22"/>
  <c r="IS200" i="22"/>
  <c r="IU200" i="22"/>
  <c r="IS199" i="22"/>
  <c r="IU199" i="22"/>
  <c r="IU76" i="22"/>
  <c r="IS76" i="22"/>
  <c r="IU172" i="22"/>
  <c r="IS172" i="22"/>
  <c r="IU166" i="22"/>
  <c r="IW166" i="22" s="1"/>
  <c r="IS166" i="22"/>
  <c r="IU163" i="22"/>
  <c r="IS163" i="22"/>
  <c r="IU159" i="22"/>
  <c r="IS159" i="22"/>
  <c r="IU156" i="22"/>
  <c r="IS156" i="22"/>
  <c r="IU150" i="22"/>
  <c r="IS150" i="22"/>
  <c r="IU149" i="22"/>
  <c r="IS149" i="22"/>
  <c r="IU141" i="22"/>
  <c r="IW141" i="22" s="1"/>
  <c r="IS141" i="22"/>
  <c r="IU140" i="22"/>
  <c r="IS140" i="22"/>
  <c r="IU134" i="22"/>
  <c r="IS134" i="22"/>
  <c r="IU130" i="22"/>
  <c r="IS130" i="22"/>
  <c r="IU126" i="22"/>
  <c r="IS126" i="22"/>
  <c r="IU123" i="22"/>
  <c r="IS123" i="22"/>
  <c r="IU117" i="22"/>
  <c r="IW117" i="22" s="1"/>
  <c r="IS117" i="22"/>
  <c r="IU116" i="22"/>
  <c r="IS116" i="22"/>
  <c r="IU104" i="22"/>
  <c r="IS104" i="22"/>
  <c r="IU103" i="22"/>
  <c r="IY103" i="22" s="1"/>
  <c r="IS103" i="22"/>
  <c r="IU97" i="22"/>
  <c r="IS97" i="22"/>
  <c r="IU94" i="22"/>
  <c r="IS94" i="22"/>
  <c r="IS92" i="22"/>
  <c r="IU89" i="22"/>
  <c r="IS89" i="22"/>
  <c r="IU83" i="22"/>
  <c r="IY83" i="22" s="1"/>
  <c r="IS83" i="22"/>
  <c r="IS57" i="22"/>
  <c r="IU56" i="22"/>
  <c r="IW56" i="22" s="1"/>
  <c r="IS56" i="22"/>
  <c r="IU55" i="22"/>
  <c r="IY55" i="22" s="1"/>
  <c r="IS55" i="22"/>
  <c r="IU53" i="22"/>
  <c r="IW53" i="22" s="1"/>
  <c r="IS53" i="22"/>
  <c r="IU61" i="22"/>
  <c r="IS61" i="22"/>
  <c r="IS63" i="22"/>
  <c r="IU64" i="22"/>
  <c r="IS64" i="22"/>
  <c r="IU74" i="22"/>
  <c r="IY74" i="22" s="1"/>
  <c r="JA74" i="22" s="1"/>
  <c r="IS74" i="22"/>
  <c r="IU86" i="22"/>
  <c r="IW86" i="22" s="1"/>
  <c r="IS86" i="22"/>
  <c r="IU88" i="22"/>
  <c r="IY88" i="22" s="1"/>
  <c r="IS88" i="22"/>
  <c r="IU106" i="22"/>
  <c r="IW106" i="22" s="1"/>
  <c r="IS106" i="22"/>
  <c r="IU107" i="22"/>
  <c r="IS107" i="22"/>
  <c r="IS108" i="22"/>
  <c r="IU110" i="22"/>
  <c r="IS110" i="22"/>
  <c r="IU133" i="22"/>
  <c r="IY133" i="22" s="1"/>
  <c r="IS133" i="22"/>
  <c r="IS173" i="22"/>
  <c r="IU174" i="22"/>
  <c r="IW174" i="22" s="1"/>
  <c r="IS174" i="22"/>
  <c r="IU14" i="22"/>
  <c r="IY14" i="22" s="1"/>
  <c r="IS14" i="22"/>
  <c r="IU16" i="22"/>
  <c r="IS16" i="22"/>
  <c r="IU17" i="22"/>
  <c r="IS17" i="22"/>
  <c r="IU19" i="22"/>
  <c r="IS19" i="22"/>
  <c r="IU20" i="22"/>
  <c r="IY20" i="22" s="1"/>
  <c r="JA20" i="22" s="1"/>
  <c r="IS20" i="22"/>
  <c r="IS21" i="22"/>
  <c r="IU22" i="22"/>
  <c r="IW22" i="22" s="1"/>
  <c r="IS22" i="22"/>
  <c r="IU23" i="22"/>
  <c r="IY23" i="22" s="1"/>
  <c r="IS23" i="22"/>
  <c r="IU25" i="22"/>
  <c r="IS25" i="22"/>
  <c r="IU26" i="22"/>
  <c r="IS26" i="22"/>
  <c r="IU28" i="22"/>
  <c r="IS28" i="22"/>
  <c r="IU31" i="22"/>
  <c r="IS31" i="22"/>
  <c r="IU33" i="22"/>
  <c r="IS33" i="22"/>
  <c r="IU36" i="22"/>
  <c r="IS36" i="22"/>
  <c r="IU38" i="22"/>
  <c r="IS38" i="22"/>
  <c r="IU39" i="22"/>
  <c r="IS39" i="22"/>
  <c r="IU41" i="22"/>
  <c r="IS41" i="22"/>
  <c r="IU42" i="22"/>
  <c r="IS42" i="22"/>
  <c r="IU44" i="22"/>
  <c r="IS44" i="22"/>
  <c r="IU45" i="22"/>
  <c r="IS45" i="22"/>
  <c r="IU47" i="22"/>
  <c r="IS47" i="22"/>
  <c r="IU48" i="22"/>
  <c r="IS48" i="22"/>
  <c r="IU50" i="22"/>
  <c r="IS50" i="22"/>
  <c r="IU51" i="22"/>
  <c r="IS51" i="22"/>
  <c r="IU65" i="22"/>
  <c r="IS65" i="22"/>
  <c r="IU72" i="22"/>
  <c r="IQ78" i="22"/>
  <c r="IS72" i="22"/>
  <c r="IU60" i="22"/>
  <c r="IS60" i="22"/>
  <c r="IU111" i="22"/>
  <c r="IS111" i="22"/>
  <c r="IU136" i="22"/>
  <c r="IS136" i="22"/>
  <c r="IU152" i="22"/>
  <c r="IU160" i="22"/>
  <c r="IS160" i="22"/>
  <c r="IU93" i="22"/>
  <c r="IS93" i="22"/>
  <c r="IU101" i="22"/>
  <c r="IS101" i="22"/>
  <c r="IU113" i="22"/>
  <c r="IU121" i="22"/>
  <c r="IS121" i="22"/>
  <c r="IU129" i="22"/>
  <c r="IS129" i="22"/>
  <c r="IU138" i="22"/>
  <c r="IS138" i="22"/>
  <c r="IU146" i="22"/>
  <c r="IS146" i="22"/>
  <c r="IU154" i="22"/>
  <c r="IS154" i="22"/>
  <c r="IU170" i="22"/>
  <c r="IS170" i="22"/>
  <c r="IU95" i="22"/>
  <c r="IS95" i="22"/>
  <c r="IU105" i="22"/>
  <c r="IU120" i="22"/>
  <c r="IS120" i="22"/>
  <c r="IU131" i="22"/>
  <c r="IS131" i="22"/>
  <c r="IU142" i="22"/>
  <c r="IS142" i="22"/>
  <c r="IU153" i="22"/>
  <c r="IS153" i="22"/>
  <c r="IU164" i="22"/>
  <c r="IS164" i="22"/>
  <c r="IU109" i="22"/>
  <c r="IS109" i="22"/>
  <c r="IU122" i="22"/>
  <c r="IS122" i="22"/>
  <c r="IU132" i="22"/>
  <c r="IU143" i="22"/>
  <c r="IS143" i="22"/>
  <c r="IU155" i="22"/>
  <c r="IS155" i="22"/>
  <c r="IU165" i="22"/>
  <c r="IS165" i="22"/>
  <c r="IU85" i="22"/>
  <c r="IS85" i="22"/>
  <c r="IU98" i="22"/>
  <c r="IS98" i="22"/>
  <c r="IU124" i="22"/>
  <c r="IS124" i="22"/>
  <c r="IU135" i="22"/>
  <c r="IS135" i="22"/>
  <c r="IU147" i="22"/>
  <c r="IU157" i="22"/>
  <c r="IS157" i="22"/>
  <c r="IU167" i="22"/>
  <c r="IS167" i="22"/>
  <c r="IU87" i="22"/>
  <c r="IS87" i="22"/>
  <c r="IU100" i="22"/>
  <c r="IS100" i="22"/>
  <c r="IU115" i="22"/>
  <c r="IS115" i="22"/>
  <c r="IU137" i="22"/>
  <c r="IS137" i="22"/>
  <c r="IU148" i="22"/>
  <c r="IS148" i="22"/>
  <c r="IU158" i="22"/>
  <c r="IU169" i="22"/>
  <c r="IS169" i="22"/>
  <c r="IU62" i="22"/>
  <c r="IS62" i="22"/>
  <c r="IU179" i="22"/>
  <c r="IU182" i="22"/>
  <c r="IQ182" i="22"/>
  <c r="IJ38" i="36"/>
  <c r="IS182" i="22"/>
  <c r="JG181" i="22"/>
  <c r="IZ181" i="22"/>
  <c r="IW181" i="22"/>
  <c r="JD174" i="22"/>
  <c r="IU192" i="22"/>
  <c r="IS192" i="22"/>
  <c r="IF38" i="36"/>
  <c r="JA187" i="22"/>
  <c r="IW191" i="22"/>
  <c r="IW190" i="22"/>
  <c r="IW192" i="22" s="1"/>
  <c r="JI186" i="22"/>
  <c r="IZ82" i="22"/>
  <c r="IZ84" i="22"/>
  <c r="IW84" i="22"/>
  <c r="IR17" i="36"/>
  <c r="JD13" i="22"/>
  <c r="JA13" i="22"/>
  <c r="JD12" i="22"/>
  <c r="JA12" i="22"/>
  <c r="JD11" i="22"/>
  <c r="JA11" i="22"/>
  <c r="JH72" i="22"/>
  <c r="JH73" i="22"/>
  <c r="JH75" i="22"/>
  <c r="JH76" i="22"/>
  <c r="JH74" i="22"/>
  <c r="IZ10" i="22"/>
  <c r="HX89" i="36"/>
  <c r="HX91" i="36"/>
  <c r="IF81" i="36"/>
  <c r="IB87" i="36"/>
  <c r="HT93" i="36"/>
  <c r="IH28" i="36"/>
  <c r="IH89" i="36"/>
  <c r="IL38" i="36"/>
  <c r="IN27" i="36"/>
  <c r="IW189" i="22"/>
  <c r="IW180" i="22"/>
  <c r="IY180" i="22"/>
  <c r="KJ85" i="36"/>
  <c r="IT87" i="36"/>
  <c r="IX86" i="36"/>
  <c r="IX85" i="36"/>
  <c r="IT17" i="36"/>
  <c r="IT76" i="36"/>
  <c r="IT63" i="36"/>
  <c r="IT55" i="36"/>
  <c r="IT47" i="36"/>
  <c r="IY37" i="36"/>
  <c r="IX83" i="36"/>
  <c r="JB84" i="36"/>
  <c r="IY46" i="36"/>
  <c r="JF46" i="36"/>
  <c r="JF37" i="36"/>
  <c r="JF27" i="36"/>
  <c r="IX54" i="36"/>
  <c r="JR50" i="35"/>
  <c r="JP50" i="35"/>
  <c r="JR49" i="35"/>
  <c r="JP49" i="35"/>
  <c r="JR48" i="35"/>
  <c r="JP48" i="35"/>
  <c r="JR47" i="35"/>
  <c r="JP47" i="35"/>
  <c r="JP51" i="35"/>
  <c r="JN51" i="35"/>
  <c r="JR32" i="35"/>
  <c r="JP32" i="35"/>
  <c r="JR31" i="35"/>
  <c r="JP31" i="35"/>
  <c r="JR30" i="35"/>
  <c r="JP30" i="35"/>
  <c r="JR29" i="35"/>
  <c r="JP29" i="35"/>
  <c r="JP33" i="35"/>
  <c r="JN33" i="35"/>
  <c r="JR23" i="35"/>
  <c r="JP23" i="35"/>
  <c r="JR22" i="35"/>
  <c r="JP22" i="35"/>
  <c r="JR21" i="35"/>
  <c r="JP21" i="35"/>
  <c r="JR20" i="35"/>
  <c r="JP20" i="35"/>
  <c r="JP24" i="35"/>
  <c r="JN24" i="35"/>
  <c r="JV14" i="35"/>
  <c r="JT14" i="35"/>
  <c r="JV13" i="35"/>
  <c r="JT13" i="35"/>
  <c r="JV12" i="35"/>
  <c r="JT12" i="35"/>
  <c r="JV11" i="35"/>
  <c r="JT11" i="35"/>
  <c r="JR15" i="35"/>
  <c r="JV10" i="35"/>
  <c r="JT10" i="35"/>
  <c r="JT15" i="35"/>
  <c r="JD58" i="35"/>
  <c r="JD57" i="35"/>
  <c r="JD55" i="35"/>
  <c r="IZ58" i="35"/>
  <c r="JL54" i="35"/>
  <c r="JL56" i="35"/>
  <c r="JR38" i="35"/>
  <c r="JP38" i="35"/>
  <c r="JN42" i="35"/>
  <c r="JN54" i="35"/>
  <c r="JH54" i="35"/>
  <c r="JH56" i="35"/>
  <c r="JR39" i="35"/>
  <c r="JP39" i="35"/>
  <c r="JR40" i="35"/>
  <c r="JP40" i="35"/>
  <c r="JR41" i="35"/>
  <c r="JP41" i="35"/>
  <c r="KD19" i="35"/>
  <c r="KB19" i="35"/>
  <c r="KD28" i="35"/>
  <c r="KB28" i="35"/>
  <c r="KD37" i="35"/>
  <c r="KB37" i="35"/>
  <c r="KD46" i="35"/>
  <c r="KB46" i="35"/>
  <c r="BI167" i="26"/>
  <c r="BI168" i="26"/>
  <c r="BI144" i="26"/>
  <c r="BI143" i="26"/>
  <c r="BI142" i="26"/>
  <c r="BI141" i="26"/>
  <c r="G29" i="9"/>
  <c r="LF82" i="36"/>
  <c r="LG82" i="36"/>
  <c r="IY62" i="22"/>
  <c r="IW62" i="22"/>
  <c r="IY158" i="22"/>
  <c r="IW158" i="22"/>
  <c r="IY148" i="22"/>
  <c r="IW148" i="22"/>
  <c r="IY115" i="22"/>
  <c r="IW115" i="22"/>
  <c r="IY87" i="22"/>
  <c r="IW87" i="22"/>
  <c r="IY167" i="22"/>
  <c r="IW167" i="22"/>
  <c r="IY147" i="22"/>
  <c r="IW147" i="22"/>
  <c r="IY135" i="22"/>
  <c r="IW135" i="22"/>
  <c r="IY98" i="22"/>
  <c r="IW98" i="22"/>
  <c r="IY165" i="22"/>
  <c r="IW165" i="22"/>
  <c r="IY155" i="22"/>
  <c r="IW155" i="22"/>
  <c r="IY132" i="22"/>
  <c r="IW132" i="22"/>
  <c r="IY122" i="22"/>
  <c r="IW122" i="22"/>
  <c r="IY164" i="22"/>
  <c r="IW164" i="22"/>
  <c r="IY142" i="22"/>
  <c r="IW142" i="22"/>
  <c r="IY131" i="22"/>
  <c r="IW131" i="22"/>
  <c r="IY105" i="22"/>
  <c r="IW105" i="22"/>
  <c r="IY95" i="22"/>
  <c r="IW95" i="22"/>
  <c r="IY154" i="22"/>
  <c r="IW154" i="22"/>
  <c r="IY138" i="22"/>
  <c r="IW138" i="22"/>
  <c r="IY129" i="22"/>
  <c r="IW129" i="22"/>
  <c r="IY113" i="22"/>
  <c r="IW113" i="22"/>
  <c r="IY101" i="22"/>
  <c r="IW101" i="22"/>
  <c r="IY152" i="22"/>
  <c r="JC152" i="22" s="1"/>
  <c r="IW152" i="22"/>
  <c r="IY60" i="22"/>
  <c r="IW60" i="22"/>
  <c r="IY72" i="22"/>
  <c r="IW72" i="22"/>
  <c r="IY51" i="22"/>
  <c r="IW51" i="22"/>
  <c r="IY48" i="22"/>
  <c r="IW48" i="22"/>
  <c r="IY45" i="22"/>
  <c r="IW45" i="22"/>
  <c r="IY42" i="22"/>
  <c r="IW42" i="22"/>
  <c r="IY39" i="22"/>
  <c r="IW39" i="22"/>
  <c r="IY36" i="22"/>
  <c r="IW36" i="22"/>
  <c r="IY31" i="22"/>
  <c r="IW31" i="22"/>
  <c r="IY26" i="22"/>
  <c r="IW26" i="22"/>
  <c r="IY24" i="22"/>
  <c r="JC24" i="22" s="1"/>
  <c r="IW24" i="22"/>
  <c r="IW23" i="22"/>
  <c r="IY22" i="22"/>
  <c r="JA22" i="22" s="1"/>
  <c r="IY21" i="22"/>
  <c r="JC21" i="22" s="1"/>
  <c r="IW20" i="22"/>
  <c r="IY19" i="22"/>
  <c r="JA19" i="22" s="1"/>
  <c r="IW19" i="22"/>
  <c r="IY17" i="22"/>
  <c r="IW17" i="22"/>
  <c r="IY15" i="22"/>
  <c r="JC15" i="22" s="1"/>
  <c r="IW15" i="22"/>
  <c r="IW14" i="22"/>
  <c r="IY174" i="22"/>
  <c r="IY173" i="22"/>
  <c r="JC173" i="22" s="1"/>
  <c r="IW173" i="22"/>
  <c r="IW133" i="22"/>
  <c r="IY110" i="22"/>
  <c r="JA110" i="22" s="1"/>
  <c r="IW110" i="22"/>
  <c r="IY108" i="22"/>
  <c r="IW108" i="22"/>
  <c r="IY107" i="22"/>
  <c r="IW107" i="22"/>
  <c r="IY106" i="22"/>
  <c r="JA106" i="22" s="1"/>
  <c r="IY90" i="22"/>
  <c r="JC90" i="22" s="1"/>
  <c r="IW90" i="22"/>
  <c r="IW88" i="22"/>
  <c r="IY86" i="22"/>
  <c r="JA86" i="22" s="1"/>
  <c r="IY73" i="22"/>
  <c r="IW73" i="22"/>
  <c r="IW74" i="22"/>
  <c r="IY64" i="22"/>
  <c r="IW64" i="22"/>
  <c r="IY63" i="22"/>
  <c r="JC63" i="22" s="1"/>
  <c r="IW63" i="22"/>
  <c r="IY61" i="22"/>
  <c r="IW61" i="22"/>
  <c r="IY53" i="22"/>
  <c r="IY54" i="22"/>
  <c r="JC54" i="22" s="1"/>
  <c r="IW54" i="22"/>
  <c r="IW55" i="22"/>
  <c r="IY56" i="22"/>
  <c r="JA56" i="22" s="1"/>
  <c r="IY57" i="22"/>
  <c r="JC57" i="22" s="1"/>
  <c r="IW57" i="22"/>
  <c r="IW83" i="22"/>
  <c r="IY89" i="22"/>
  <c r="JA89" i="22" s="1"/>
  <c r="IW89" i="22"/>
  <c r="IY92" i="22"/>
  <c r="JC92" i="22" s="1"/>
  <c r="IW92" i="22"/>
  <c r="IY94" i="22"/>
  <c r="IW94" i="22"/>
  <c r="IY102" i="22"/>
  <c r="JC102" i="22" s="1"/>
  <c r="IW102" i="22"/>
  <c r="IW103" i="22"/>
  <c r="IY104" i="22"/>
  <c r="JA104" i="22" s="1"/>
  <c r="IW104" i="22"/>
  <c r="IY116" i="22"/>
  <c r="IW116" i="22"/>
  <c r="IY117" i="22"/>
  <c r="IY123" i="22"/>
  <c r="IW123" i="22"/>
  <c r="IY126" i="22"/>
  <c r="JA126" i="22" s="1"/>
  <c r="IW126" i="22"/>
  <c r="IY130" i="22"/>
  <c r="IW130" i="22"/>
  <c r="IY134" i="22"/>
  <c r="JA134" i="22" s="1"/>
  <c r="IW134" i="22"/>
  <c r="IY140" i="22"/>
  <c r="IW140" i="22"/>
  <c r="IY141" i="22"/>
  <c r="JA141" i="22" s="1"/>
  <c r="IY149" i="22"/>
  <c r="IW149" i="22"/>
  <c r="IY150" i="22"/>
  <c r="JA150" i="22" s="1"/>
  <c r="IW150" i="22"/>
  <c r="IY156" i="22"/>
  <c r="IW156" i="22"/>
  <c r="IY159" i="22"/>
  <c r="JA159" i="22" s="1"/>
  <c r="IW159" i="22"/>
  <c r="IY163" i="22"/>
  <c r="IW163" i="22"/>
  <c r="IY166" i="22"/>
  <c r="JA166" i="22" s="1"/>
  <c r="IY172" i="22"/>
  <c r="IW172" i="22"/>
  <c r="IY76" i="22"/>
  <c r="IW76" i="22"/>
  <c r="IW199" i="22"/>
  <c r="IY199" i="22"/>
  <c r="IW200" i="22"/>
  <c r="IY200" i="22"/>
  <c r="IW201" i="22"/>
  <c r="IY201" i="22"/>
  <c r="IW202" i="22"/>
  <c r="IY202" i="22"/>
  <c r="IW203" i="22"/>
  <c r="IY203" i="22"/>
  <c r="IW204" i="22"/>
  <c r="IY204" i="22"/>
  <c r="IY197" i="22"/>
  <c r="IW197" i="22"/>
  <c r="IY198" i="22"/>
  <c r="IW198" i="22"/>
  <c r="IW196" i="22"/>
  <c r="IW205" i="22"/>
  <c r="IY196" i="22"/>
  <c r="IU205" i="22"/>
  <c r="IS205" i="22"/>
  <c r="IY179" i="22"/>
  <c r="IY182" i="22"/>
  <c r="IW179" i="22"/>
  <c r="IW182" i="22"/>
  <c r="JD181" i="22"/>
  <c r="JA181" i="22"/>
  <c r="JK181" i="22"/>
  <c r="JH174" i="22"/>
  <c r="IY192" i="22"/>
  <c r="LC186" i="22"/>
  <c r="IJ28" i="36"/>
  <c r="JM186" i="22"/>
  <c r="LE186" i="22" s="1"/>
  <c r="LD186" i="22" s="1"/>
  <c r="JA190" i="22"/>
  <c r="JA191" i="22"/>
  <c r="JA192" i="22" s="1"/>
  <c r="JE187" i="22"/>
  <c r="LC84" i="22"/>
  <c r="JD84" i="22"/>
  <c r="JA84" i="22"/>
  <c r="JD82" i="22"/>
  <c r="JH11" i="22"/>
  <c r="JE11" i="22"/>
  <c r="LE11" i="22" s="1"/>
  <c r="JH12" i="22"/>
  <c r="JE12" i="22"/>
  <c r="JH13" i="22"/>
  <c r="JE13" i="22"/>
  <c r="JL74" i="22"/>
  <c r="JL76" i="22"/>
  <c r="JL75" i="22"/>
  <c r="JL73" i="22"/>
  <c r="JL72" i="22"/>
  <c r="JD10" i="22"/>
  <c r="IB91" i="36"/>
  <c r="IB89" i="36"/>
  <c r="IJ81" i="36"/>
  <c r="IF87" i="36"/>
  <c r="HX93" i="36"/>
  <c r="IL28" i="36"/>
  <c r="IL89" i="36"/>
  <c r="IV17" i="36"/>
  <c r="KZ17" i="36"/>
  <c r="F19" i="48"/>
  <c r="IP38" i="36"/>
  <c r="IR27" i="36"/>
  <c r="JA179" i="22"/>
  <c r="JA180" i="22"/>
  <c r="JC180" i="22"/>
  <c r="JA189" i="22"/>
  <c r="LH85" i="36"/>
  <c r="JB85" i="36"/>
  <c r="JB86" i="36"/>
  <c r="IX87" i="36"/>
  <c r="IX55" i="36"/>
  <c r="IX76" i="36"/>
  <c r="IX63" i="36"/>
  <c r="IX47" i="36"/>
  <c r="IX17" i="36"/>
  <c r="JC37" i="36"/>
  <c r="JB83" i="36"/>
  <c r="JF84" i="36"/>
  <c r="JC46" i="36"/>
  <c r="JJ46" i="36"/>
  <c r="JN46" i="36"/>
  <c r="JR46" i="36"/>
  <c r="JV46" i="36"/>
  <c r="JZ46" i="36"/>
  <c r="KD46" i="36"/>
  <c r="JJ37" i="36"/>
  <c r="JN37" i="36"/>
  <c r="JR37" i="36"/>
  <c r="JV37" i="36"/>
  <c r="JZ37" i="36"/>
  <c r="KD37" i="36"/>
  <c r="JJ27" i="36"/>
  <c r="JN27" i="36"/>
  <c r="JR27" i="36"/>
  <c r="JV27" i="36"/>
  <c r="JZ27" i="36"/>
  <c r="KD27" i="36"/>
  <c r="JB54" i="36"/>
  <c r="JV50" i="35"/>
  <c r="JT50" i="35"/>
  <c r="JV49" i="35"/>
  <c r="JT49" i="35"/>
  <c r="JV48" i="35"/>
  <c r="JT48" i="35"/>
  <c r="JR51" i="35"/>
  <c r="JV47" i="35"/>
  <c r="JT47" i="35"/>
  <c r="JT51" i="35"/>
  <c r="JV32" i="35"/>
  <c r="JT32" i="35"/>
  <c r="JV31" i="35"/>
  <c r="JT31" i="35"/>
  <c r="JV30" i="35"/>
  <c r="JT30" i="35"/>
  <c r="JR33" i="35"/>
  <c r="JV29" i="35"/>
  <c r="JT29" i="35"/>
  <c r="JT33" i="35"/>
  <c r="JV23" i="35"/>
  <c r="JT23" i="35"/>
  <c r="JV22" i="35"/>
  <c r="JT22" i="35"/>
  <c r="JV21" i="35"/>
  <c r="JT21" i="35"/>
  <c r="JR24" i="35"/>
  <c r="JV20" i="35"/>
  <c r="JT20" i="35"/>
  <c r="JT24" i="35"/>
  <c r="JZ14" i="35"/>
  <c r="JX14" i="35"/>
  <c r="JZ13" i="35"/>
  <c r="JX13" i="35"/>
  <c r="JZ12" i="35"/>
  <c r="JX12" i="35"/>
  <c r="JZ11" i="35"/>
  <c r="JX11" i="35"/>
  <c r="JV15" i="35"/>
  <c r="JZ10" i="35"/>
  <c r="JX10" i="35"/>
  <c r="JX15" i="35"/>
  <c r="JV41" i="35"/>
  <c r="JT41" i="35"/>
  <c r="JV40" i="35"/>
  <c r="JT40" i="35"/>
  <c r="JV39" i="35"/>
  <c r="JT39" i="35"/>
  <c r="JH58" i="35"/>
  <c r="JP42" i="35"/>
  <c r="JR42" i="35"/>
  <c r="JR54" i="35"/>
  <c r="JV38" i="35"/>
  <c r="JT38" i="35"/>
  <c r="JT42" i="35"/>
  <c r="JL58" i="35"/>
  <c r="KH46" i="35"/>
  <c r="KF46" i="35"/>
  <c r="KH37" i="35"/>
  <c r="KF37" i="35"/>
  <c r="KH28" i="35"/>
  <c r="KF28" i="35"/>
  <c r="KH19" i="35"/>
  <c r="KF19" i="35"/>
  <c r="BI146" i="26"/>
  <c r="G33" i="2"/>
  <c r="N33" i="2"/>
  <c r="G6" i="19"/>
  <c r="G30" i="9"/>
  <c r="JA196" i="22"/>
  <c r="JC196" i="22"/>
  <c r="IY205" i="22"/>
  <c r="JC198" i="22"/>
  <c r="JA198" i="22"/>
  <c r="JC197" i="22"/>
  <c r="JA197" i="22"/>
  <c r="JA204" i="22"/>
  <c r="JC204" i="22"/>
  <c r="JA203" i="22"/>
  <c r="JC203" i="22"/>
  <c r="JA202" i="22"/>
  <c r="JC202" i="22"/>
  <c r="JA201" i="22"/>
  <c r="JC201" i="22"/>
  <c r="JA200" i="22"/>
  <c r="JC200" i="22"/>
  <c r="JA199" i="22"/>
  <c r="JC199" i="22"/>
  <c r="JC172" i="22"/>
  <c r="JA172" i="22"/>
  <c r="JC166" i="22"/>
  <c r="JC163" i="22"/>
  <c r="JE163" i="22" s="1"/>
  <c r="JA163" i="22"/>
  <c r="JC159" i="22"/>
  <c r="JG159" i="22" s="1"/>
  <c r="JI159" i="22" s="1"/>
  <c r="JC156" i="22"/>
  <c r="JA156" i="22"/>
  <c r="JC150" i="22"/>
  <c r="JC149" i="22"/>
  <c r="JA149" i="22"/>
  <c r="JC141" i="22"/>
  <c r="JC140" i="22"/>
  <c r="JE140" i="22" s="1"/>
  <c r="JA140" i="22"/>
  <c r="JC134" i="22"/>
  <c r="JG134" i="22" s="1"/>
  <c r="JI134" i="22" s="1"/>
  <c r="JC130" i="22"/>
  <c r="JA130" i="22"/>
  <c r="JC126" i="22"/>
  <c r="JC123" i="22"/>
  <c r="JA123" i="22"/>
  <c r="JC116" i="22"/>
  <c r="JE116" i="22" s="1"/>
  <c r="JA116" i="22"/>
  <c r="JC103" i="22"/>
  <c r="JA103" i="22"/>
  <c r="JC94" i="22"/>
  <c r="JA94" i="22"/>
  <c r="JA92" i="22"/>
  <c r="JC89" i="22"/>
  <c r="JC83" i="22"/>
  <c r="JE83" i="22" s="1"/>
  <c r="JA83" i="22"/>
  <c r="JA57" i="22"/>
  <c r="JC56" i="22"/>
  <c r="JG56" i="22" s="1"/>
  <c r="JA54" i="22"/>
  <c r="JC61" i="22"/>
  <c r="JA61" i="22"/>
  <c r="JA63" i="22"/>
  <c r="JC74" i="22"/>
  <c r="JE74" i="22" s="1"/>
  <c r="JC86" i="22"/>
  <c r="JG86" i="22" s="1"/>
  <c r="JC88" i="22"/>
  <c r="JA88" i="22"/>
  <c r="JA90" i="22"/>
  <c r="JC106" i="22"/>
  <c r="JC107" i="22"/>
  <c r="JA107" i="22"/>
  <c r="JC110" i="22"/>
  <c r="JC133" i="22"/>
  <c r="JE133" i="22" s="1"/>
  <c r="JA133" i="22"/>
  <c r="JA173" i="22"/>
  <c r="JC174" i="22"/>
  <c r="JG174" i="22" s="1"/>
  <c r="JK174" i="22" s="1"/>
  <c r="JC14" i="22"/>
  <c r="JA14" i="22"/>
  <c r="JA15" i="22"/>
  <c r="JC17" i="22"/>
  <c r="JA17" i="22"/>
  <c r="JC19" i="22"/>
  <c r="JC20" i="22"/>
  <c r="JE20" i="22" s="1"/>
  <c r="JA21" i="22"/>
  <c r="JC22" i="22"/>
  <c r="JG22" i="22" s="1"/>
  <c r="JC23" i="22"/>
  <c r="JA23" i="22"/>
  <c r="JA24" i="22"/>
  <c r="JC26" i="22"/>
  <c r="JA26" i="22"/>
  <c r="JC31" i="22"/>
  <c r="JE31" i="22" s="1"/>
  <c r="JA31" i="22"/>
  <c r="JC36" i="22"/>
  <c r="JA36" i="22"/>
  <c r="JC39" i="22"/>
  <c r="JA39" i="22"/>
  <c r="JC42" i="22"/>
  <c r="JE42" i="22" s="1"/>
  <c r="JA42" i="22"/>
  <c r="JC45" i="22"/>
  <c r="JA45" i="22"/>
  <c r="JC48" i="22"/>
  <c r="JA48" i="22"/>
  <c r="JC51" i="22"/>
  <c r="JE51" i="22" s="1"/>
  <c r="JA51" i="22"/>
  <c r="JC72" i="22"/>
  <c r="JA72" i="22"/>
  <c r="JC60" i="22"/>
  <c r="JA60" i="22"/>
  <c r="JA152" i="22"/>
  <c r="JC101" i="22"/>
  <c r="JA101" i="22"/>
  <c r="JC113" i="22"/>
  <c r="JA113" i="22"/>
  <c r="JC129" i="22"/>
  <c r="JA129" i="22"/>
  <c r="JC154" i="22"/>
  <c r="JA154" i="22"/>
  <c r="JC95" i="22"/>
  <c r="JA95" i="22"/>
  <c r="JC105" i="22"/>
  <c r="JA105" i="22"/>
  <c r="JC131" i="22"/>
  <c r="JA131" i="22"/>
  <c r="JC142" i="22"/>
  <c r="JA142" i="22"/>
  <c r="JC164" i="22"/>
  <c r="JA164" i="22"/>
  <c r="JC122" i="22"/>
  <c r="JA122" i="22"/>
  <c r="JC155" i="22"/>
  <c r="JA155" i="22"/>
  <c r="JC165" i="22"/>
  <c r="JA165" i="22"/>
  <c r="JC98" i="22"/>
  <c r="JA98" i="22"/>
  <c r="JC135" i="22"/>
  <c r="JA135" i="22"/>
  <c r="JC147" i="22"/>
  <c r="JA147" i="22"/>
  <c r="JC167" i="22"/>
  <c r="JA167" i="22"/>
  <c r="JC115" i="22"/>
  <c r="JA115" i="22"/>
  <c r="JC148" i="22"/>
  <c r="JA148" i="22"/>
  <c r="JC158" i="22"/>
  <c r="JA158" i="22"/>
  <c r="JC62" i="22"/>
  <c r="JA62" i="22"/>
  <c r="JC179" i="22"/>
  <c r="IN38" i="36"/>
  <c r="JA182" i="22"/>
  <c r="JC182" i="22"/>
  <c r="JO181" i="22"/>
  <c r="JH181" i="22"/>
  <c r="JE181" i="22"/>
  <c r="JL174" i="22"/>
  <c r="JC192" i="22"/>
  <c r="JQ186" i="22"/>
  <c r="IN28" i="36"/>
  <c r="IB93" i="36"/>
  <c r="JI187" i="22"/>
  <c r="JE191" i="22"/>
  <c r="JE190" i="22"/>
  <c r="JH82" i="22"/>
  <c r="JH84" i="22"/>
  <c r="JE84" i="22"/>
  <c r="IZ17" i="36"/>
  <c r="JP72" i="22"/>
  <c r="JP73" i="22"/>
  <c r="JP75" i="22"/>
  <c r="JP76" i="22"/>
  <c r="JP74" i="22"/>
  <c r="JL13" i="22"/>
  <c r="JI13" i="22"/>
  <c r="JL12" i="22"/>
  <c r="JI12" i="22"/>
  <c r="JL11" i="22"/>
  <c r="JI11" i="22"/>
  <c r="JH10" i="22"/>
  <c r="IF89" i="36"/>
  <c r="IF91" i="36"/>
  <c r="IN81" i="36"/>
  <c r="IJ87" i="36"/>
  <c r="IP28" i="36"/>
  <c r="IP89" i="36"/>
  <c r="IT38" i="36"/>
  <c r="IV27" i="36"/>
  <c r="KZ27" i="36"/>
  <c r="IR28" i="36"/>
  <c r="JE189" i="22"/>
  <c r="JE180" i="22"/>
  <c r="JG180" i="22"/>
  <c r="JG179" i="22"/>
  <c r="JE179" i="22"/>
  <c r="JF86" i="36"/>
  <c r="JB87" i="36"/>
  <c r="JF85" i="36"/>
  <c r="JB76" i="36"/>
  <c r="JB63" i="36"/>
  <c r="JB55" i="36"/>
  <c r="JB47" i="36"/>
  <c r="JG37" i="36"/>
  <c r="JF83" i="36"/>
  <c r="JJ84" i="36"/>
  <c r="JN84" i="36"/>
  <c r="JR84" i="36"/>
  <c r="JV84" i="36"/>
  <c r="JZ84" i="36"/>
  <c r="KD84" i="36"/>
  <c r="JG46" i="36"/>
  <c r="JF54" i="36"/>
  <c r="JZ50" i="35"/>
  <c r="JX50" i="35"/>
  <c r="JZ49" i="35"/>
  <c r="JX49" i="35"/>
  <c r="JZ48" i="35"/>
  <c r="JX48" i="35"/>
  <c r="JZ47" i="35"/>
  <c r="JX47" i="35"/>
  <c r="JX51" i="35"/>
  <c r="JV51" i="35"/>
  <c r="JZ32" i="35"/>
  <c r="JX32" i="35"/>
  <c r="JZ31" i="35"/>
  <c r="JX31" i="35"/>
  <c r="JZ30" i="35"/>
  <c r="JX30" i="35"/>
  <c r="JZ29" i="35"/>
  <c r="JX29" i="35"/>
  <c r="JX33" i="35"/>
  <c r="JV33" i="35"/>
  <c r="JZ23" i="35"/>
  <c r="JX23" i="35"/>
  <c r="JZ22" i="35"/>
  <c r="JX22" i="35"/>
  <c r="JZ21" i="35"/>
  <c r="JX21" i="35"/>
  <c r="JZ20" i="35"/>
  <c r="JX20" i="35"/>
  <c r="JX24" i="35"/>
  <c r="JV24" i="35"/>
  <c r="KD14" i="35"/>
  <c r="KB14" i="35"/>
  <c r="KD13" i="35"/>
  <c r="KB13" i="35"/>
  <c r="KD12" i="35"/>
  <c r="KB12" i="35"/>
  <c r="KD11" i="35"/>
  <c r="KB11" i="35"/>
  <c r="JZ15" i="35"/>
  <c r="KD10" i="35"/>
  <c r="KB10" i="35"/>
  <c r="KB15" i="35"/>
  <c r="JT54" i="35"/>
  <c r="JT56" i="35"/>
  <c r="JZ38" i="35"/>
  <c r="JX38" i="35"/>
  <c r="JV42" i="35"/>
  <c r="JV54" i="35"/>
  <c r="JP54" i="35"/>
  <c r="JP56" i="35"/>
  <c r="JZ39" i="35"/>
  <c r="JX39" i="35"/>
  <c r="JZ40" i="35"/>
  <c r="JX40" i="35"/>
  <c r="JZ41" i="35"/>
  <c r="JX41" i="35"/>
  <c r="KL19" i="35"/>
  <c r="KJ19" i="35"/>
  <c r="KL28" i="35"/>
  <c r="KJ28" i="35"/>
  <c r="KL37" i="35"/>
  <c r="KJ37" i="35"/>
  <c r="KL46" i="35"/>
  <c r="KJ46" i="35"/>
  <c r="G31" i="9"/>
  <c r="LB81" i="36"/>
  <c r="JG62" i="22"/>
  <c r="JE62" i="22"/>
  <c r="JG158" i="22"/>
  <c r="JE158" i="22"/>
  <c r="JG148" i="22"/>
  <c r="JE148" i="22"/>
  <c r="JG115" i="22"/>
  <c r="JE115" i="22"/>
  <c r="JG167" i="22"/>
  <c r="JE167" i="22"/>
  <c r="JG147" i="22"/>
  <c r="JE147" i="22"/>
  <c r="JG135" i="22"/>
  <c r="JE135" i="22"/>
  <c r="JG98" i="22"/>
  <c r="JE98" i="22"/>
  <c r="JG165" i="22"/>
  <c r="JE165" i="22"/>
  <c r="JG155" i="22"/>
  <c r="JE155" i="22"/>
  <c r="JG122" i="22"/>
  <c r="JE122" i="22"/>
  <c r="JG164" i="22"/>
  <c r="JE164" i="22"/>
  <c r="JG142" i="22"/>
  <c r="JE142" i="22"/>
  <c r="JG131" i="22"/>
  <c r="JE131" i="22"/>
  <c r="JG105" i="22"/>
  <c r="JE105" i="22"/>
  <c r="JG95" i="22"/>
  <c r="JE95" i="22"/>
  <c r="JG154" i="22"/>
  <c r="JE154" i="22"/>
  <c r="JG129" i="22"/>
  <c r="JE129" i="22"/>
  <c r="JG113" i="22"/>
  <c r="JE113" i="22"/>
  <c r="JG101" i="22"/>
  <c r="JE101" i="22"/>
  <c r="JG152" i="22"/>
  <c r="JE152" i="22"/>
  <c r="JG60" i="22"/>
  <c r="JE60" i="22"/>
  <c r="JG72" i="22"/>
  <c r="JE72" i="22"/>
  <c r="JG51" i="22"/>
  <c r="JG48" i="22"/>
  <c r="JE48" i="22"/>
  <c r="JG45" i="22"/>
  <c r="JE45" i="22"/>
  <c r="JG42" i="22"/>
  <c r="JG39" i="22"/>
  <c r="JK39" i="22" s="1"/>
  <c r="JE39" i="22"/>
  <c r="JG36" i="22"/>
  <c r="JK36" i="22" s="1"/>
  <c r="JE36" i="22"/>
  <c r="JG31" i="22"/>
  <c r="JK31" i="22" s="1"/>
  <c r="JG26" i="22"/>
  <c r="JK26" i="22" s="1"/>
  <c r="JE26" i="22"/>
  <c r="JG24" i="22"/>
  <c r="JE24" i="22"/>
  <c r="JG23" i="22"/>
  <c r="JK23" i="22" s="1"/>
  <c r="JE23" i="22"/>
  <c r="JE22" i="22"/>
  <c r="JG21" i="22"/>
  <c r="JE21" i="22"/>
  <c r="JG20" i="22"/>
  <c r="JK20" i="22" s="1"/>
  <c r="JG19" i="22"/>
  <c r="JE19" i="22"/>
  <c r="JG17" i="22"/>
  <c r="JK17" i="22" s="1"/>
  <c r="JE17" i="22"/>
  <c r="JG14" i="22"/>
  <c r="JK14" i="22" s="1"/>
  <c r="JE14" i="22"/>
  <c r="JE174" i="22"/>
  <c r="JG173" i="22"/>
  <c r="JE173" i="22"/>
  <c r="JG133" i="22"/>
  <c r="JI133" i="22" s="1"/>
  <c r="JG110" i="22"/>
  <c r="JE110" i="22"/>
  <c r="JG107" i="22"/>
  <c r="JI107" i="22" s="1"/>
  <c r="JE107" i="22"/>
  <c r="JG106" i="22"/>
  <c r="JE106" i="22"/>
  <c r="JG90" i="22"/>
  <c r="JE90" i="22"/>
  <c r="JG88" i="22"/>
  <c r="JI88" i="22" s="1"/>
  <c r="JE88" i="22"/>
  <c r="JE86" i="22"/>
  <c r="JG74" i="22"/>
  <c r="JG63" i="22"/>
  <c r="JE63" i="22"/>
  <c r="JG61" i="22"/>
  <c r="JE61" i="22"/>
  <c r="JG54" i="22"/>
  <c r="JE54" i="22"/>
  <c r="JE56" i="22"/>
  <c r="JG57" i="22"/>
  <c r="JE57" i="22"/>
  <c r="JG83" i="22"/>
  <c r="JK83" i="22" s="1"/>
  <c r="JG89" i="22"/>
  <c r="JE89" i="22"/>
  <c r="JG92" i="22"/>
  <c r="JE92" i="22"/>
  <c r="JG94" i="22"/>
  <c r="JK94" i="22" s="1"/>
  <c r="JE94" i="22"/>
  <c r="JG103" i="22"/>
  <c r="JK103" i="22" s="1"/>
  <c r="JE103" i="22"/>
  <c r="JG116" i="22"/>
  <c r="JK116" i="22" s="1"/>
  <c r="JG123" i="22"/>
  <c r="JK123" i="22" s="1"/>
  <c r="JE123" i="22"/>
  <c r="JG126" i="22"/>
  <c r="JE126" i="22"/>
  <c r="JG130" i="22"/>
  <c r="JK130" i="22" s="1"/>
  <c r="JE130" i="22"/>
  <c r="JE134" i="22"/>
  <c r="JG140" i="22"/>
  <c r="JK140" i="22" s="1"/>
  <c r="JG141" i="22"/>
  <c r="JE141" i="22"/>
  <c r="JG149" i="22"/>
  <c r="JK149" i="22" s="1"/>
  <c r="JE149" i="22"/>
  <c r="JG150" i="22"/>
  <c r="JE150" i="22"/>
  <c r="JG156" i="22"/>
  <c r="JK156" i="22" s="1"/>
  <c r="JE156" i="22"/>
  <c r="JE159" i="22"/>
  <c r="JG163" i="22"/>
  <c r="JK163" i="22" s="1"/>
  <c r="JG166" i="22"/>
  <c r="JE166" i="22"/>
  <c r="JG172" i="22"/>
  <c r="JK172" i="22" s="1"/>
  <c r="JE172" i="22"/>
  <c r="JE199" i="22"/>
  <c r="JG199" i="22"/>
  <c r="JE200" i="22"/>
  <c r="JG200" i="22"/>
  <c r="JE201" i="22"/>
  <c r="JG201" i="22"/>
  <c r="JE202" i="22"/>
  <c r="JG202" i="22"/>
  <c r="JE203" i="22"/>
  <c r="JG203" i="22"/>
  <c r="JE204" i="22"/>
  <c r="JG204" i="22"/>
  <c r="JG197" i="22"/>
  <c r="JE197" i="22"/>
  <c r="JG198" i="22"/>
  <c r="JE198" i="22"/>
  <c r="JE196" i="22"/>
  <c r="JG196" i="22"/>
  <c r="JC205" i="22"/>
  <c r="JA205" i="22"/>
  <c r="JE182" i="22"/>
  <c r="IR38" i="36"/>
  <c r="JK179" i="22"/>
  <c r="JM179" i="22"/>
  <c r="JG182" i="22"/>
  <c r="JL181" i="22"/>
  <c r="JI181" i="22"/>
  <c r="JS181" i="22"/>
  <c r="JP174" i="22"/>
  <c r="LD21" i="36"/>
  <c r="LC21" i="36"/>
  <c r="JE192" i="22"/>
  <c r="LC187" i="22"/>
  <c r="JU186" i="22"/>
  <c r="JG192" i="22"/>
  <c r="JI190" i="22"/>
  <c r="JI191" i="22"/>
  <c r="JM187" i="22"/>
  <c r="LE187" i="22"/>
  <c r="JK192" i="22"/>
  <c r="JL84" i="22"/>
  <c r="JI84" i="22"/>
  <c r="JL82" i="22"/>
  <c r="JB17" i="36"/>
  <c r="JT72" i="22"/>
  <c r="JT74" i="22"/>
  <c r="JT76" i="22"/>
  <c r="JT75" i="22"/>
  <c r="JT73" i="22"/>
  <c r="JM11" i="22"/>
  <c r="LD11" i="22"/>
  <c r="JP11" i="22"/>
  <c r="JM12" i="22"/>
  <c r="LE12" i="22"/>
  <c r="LD12" i="22" s="1"/>
  <c r="JP12" i="22"/>
  <c r="JM13" i="22"/>
  <c r="JP13" i="22"/>
  <c r="JL10" i="22"/>
  <c r="IJ89" i="36"/>
  <c r="IJ91" i="36"/>
  <c r="IR81" i="36"/>
  <c r="IN87" i="36"/>
  <c r="IN89" i="36"/>
  <c r="IF93" i="36"/>
  <c r="IT28" i="36"/>
  <c r="IT89" i="36"/>
  <c r="JD17" i="36"/>
  <c r="IX38" i="36"/>
  <c r="IZ27" i="36"/>
  <c r="IV28" i="36"/>
  <c r="KZ28" i="36"/>
  <c r="F20" i="48"/>
  <c r="JI180" i="22"/>
  <c r="JK180" i="22"/>
  <c r="JO180" i="22"/>
  <c r="JM189" i="22"/>
  <c r="JI179" i="22"/>
  <c r="JI189" i="22"/>
  <c r="KO68" i="22"/>
  <c r="IN91" i="36"/>
  <c r="JF17" i="36"/>
  <c r="JF87" i="36"/>
  <c r="JJ86" i="36"/>
  <c r="JN86" i="36"/>
  <c r="JR86" i="36"/>
  <c r="JV86" i="36"/>
  <c r="JZ86" i="36"/>
  <c r="KD86" i="36"/>
  <c r="JJ85" i="36"/>
  <c r="JN85" i="36"/>
  <c r="JR85" i="36"/>
  <c r="JV85" i="36"/>
  <c r="JZ85" i="36"/>
  <c r="KD85" i="36"/>
  <c r="JF55" i="36"/>
  <c r="JF76" i="36"/>
  <c r="JF63" i="36"/>
  <c r="JF47" i="36"/>
  <c r="JK37" i="36"/>
  <c r="JO37" i="36"/>
  <c r="JS37" i="36"/>
  <c r="JW37" i="36"/>
  <c r="KA37" i="36"/>
  <c r="KE37" i="36"/>
  <c r="JJ83" i="36"/>
  <c r="JN83" i="36"/>
  <c r="JR83" i="36"/>
  <c r="JV83" i="36"/>
  <c r="JZ83" i="36"/>
  <c r="KD83" i="36"/>
  <c r="JK46" i="36"/>
  <c r="JO46" i="36"/>
  <c r="JS46" i="36"/>
  <c r="JW46" i="36"/>
  <c r="KA46" i="36"/>
  <c r="KE46" i="36"/>
  <c r="JJ54" i="36"/>
  <c r="JN54" i="36"/>
  <c r="JR54" i="36"/>
  <c r="JV54" i="36"/>
  <c r="JZ54" i="36"/>
  <c r="KD54" i="36"/>
  <c r="KD50" i="35"/>
  <c r="KB50" i="35"/>
  <c r="KD49" i="35"/>
  <c r="KB49" i="35"/>
  <c r="KD48" i="35"/>
  <c r="KB48" i="35"/>
  <c r="JZ51" i="35"/>
  <c r="KD47" i="35"/>
  <c r="KB47" i="35"/>
  <c r="KB51" i="35"/>
  <c r="KD32" i="35"/>
  <c r="KB32" i="35"/>
  <c r="KD31" i="35"/>
  <c r="KB31" i="35"/>
  <c r="KD30" i="35"/>
  <c r="KB30" i="35"/>
  <c r="JZ33" i="35"/>
  <c r="KD29" i="35"/>
  <c r="KB29" i="35"/>
  <c r="KB33" i="35"/>
  <c r="KD23" i="35"/>
  <c r="KB23" i="35"/>
  <c r="KD22" i="35"/>
  <c r="KB22" i="35"/>
  <c r="KD21" i="35"/>
  <c r="KB21" i="35"/>
  <c r="JZ24" i="35"/>
  <c r="KD20" i="35"/>
  <c r="KB20" i="35"/>
  <c r="KB24" i="35"/>
  <c r="KH14" i="35"/>
  <c r="KF14" i="35"/>
  <c r="KH13" i="35"/>
  <c r="KF13" i="35"/>
  <c r="KH12" i="35"/>
  <c r="KF12" i="35"/>
  <c r="KH11" i="35"/>
  <c r="KF11" i="35"/>
  <c r="KD15" i="35"/>
  <c r="KH10" i="35"/>
  <c r="KF10" i="35"/>
  <c r="KF15" i="35"/>
  <c r="KD41" i="35"/>
  <c r="KB41" i="35"/>
  <c r="KD40" i="35"/>
  <c r="KB40" i="35"/>
  <c r="KD39" i="35"/>
  <c r="KB39" i="35"/>
  <c r="JP58" i="35"/>
  <c r="JX42" i="35"/>
  <c r="JZ42" i="35"/>
  <c r="JZ54" i="35"/>
  <c r="KD38" i="35"/>
  <c r="KB38" i="35"/>
  <c r="KB42" i="35"/>
  <c r="JT58" i="35"/>
  <c r="KP46" i="35"/>
  <c r="KN46" i="35"/>
  <c r="KP37" i="35"/>
  <c r="KN37" i="35"/>
  <c r="KP28" i="35"/>
  <c r="KN28" i="35"/>
  <c r="KP19" i="35"/>
  <c r="KN19" i="35"/>
  <c r="G32" i="9"/>
  <c r="JE205" i="22"/>
  <c r="LB80" i="36"/>
  <c r="LC80" i="36"/>
  <c r="LF81" i="36"/>
  <c r="JI196" i="22"/>
  <c r="JK196" i="22"/>
  <c r="JG205" i="22"/>
  <c r="JK198" i="22"/>
  <c r="JI198" i="22"/>
  <c r="JK197" i="22"/>
  <c r="JI197" i="22"/>
  <c r="JI204" i="22"/>
  <c r="JK204" i="22"/>
  <c r="JI203" i="22"/>
  <c r="JK203" i="22"/>
  <c r="JI202" i="22"/>
  <c r="JK202" i="22"/>
  <c r="JI201" i="22"/>
  <c r="JK201" i="22"/>
  <c r="JI200" i="22"/>
  <c r="JK200" i="22"/>
  <c r="JI199" i="22"/>
  <c r="JK199" i="22"/>
  <c r="JI172" i="22"/>
  <c r="JK166" i="22"/>
  <c r="JI166" i="22"/>
  <c r="JI163" i="22"/>
  <c r="JK159" i="22"/>
  <c r="JI156" i="22"/>
  <c r="JK150" i="22"/>
  <c r="JI150" i="22"/>
  <c r="JI149" i="22"/>
  <c r="JK141" i="22"/>
  <c r="JI141" i="22"/>
  <c r="JI140" i="22"/>
  <c r="JK134" i="22"/>
  <c r="JI130" i="22"/>
  <c r="JK126" i="22"/>
  <c r="JI126" i="22"/>
  <c r="JI116" i="22"/>
  <c r="JI103" i="22"/>
  <c r="JI94" i="22"/>
  <c r="JK92" i="22"/>
  <c r="JI92" i="22"/>
  <c r="JK89" i="22"/>
  <c r="JI89" i="22"/>
  <c r="JI83" i="22"/>
  <c r="JK57" i="22"/>
  <c r="JI57" i="22"/>
  <c r="LC57" i="22"/>
  <c r="JK54" i="22"/>
  <c r="JI54" i="22"/>
  <c r="LC54" i="22"/>
  <c r="JK63" i="22"/>
  <c r="JI63" i="22"/>
  <c r="LC63" i="22"/>
  <c r="JK88" i="22"/>
  <c r="JK90" i="22"/>
  <c r="JI90" i="22"/>
  <c r="JK106" i="22"/>
  <c r="JI106" i="22"/>
  <c r="JK107" i="22"/>
  <c r="JK110" i="22"/>
  <c r="JI110" i="22"/>
  <c r="JK133" i="22"/>
  <c r="JK173" i="22"/>
  <c r="JI173" i="22"/>
  <c r="JI174" i="22"/>
  <c r="JI14" i="22"/>
  <c r="JI17" i="22"/>
  <c r="JK19" i="22"/>
  <c r="JI19" i="22"/>
  <c r="JI20" i="22"/>
  <c r="JK21" i="22"/>
  <c r="JI21" i="22"/>
  <c r="JK22" i="22"/>
  <c r="JI22" i="22"/>
  <c r="JI23" i="22"/>
  <c r="JK24" i="22"/>
  <c r="JI24" i="22"/>
  <c r="JI26" i="22"/>
  <c r="JI31" i="22"/>
  <c r="JI36" i="22"/>
  <c r="LC36" i="22"/>
  <c r="JI39" i="22"/>
  <c r="LC39" i="22"/>
  <c r="JK42" i="22"/>
  <c r="JI42" i="22"/>
  <c r="LC42" i="22"/>
  <c r="JK45" i="22"/>
  <c r="JI45" i="22"/>
  <c r="LC45" i="22"/>
  <c r="JK48" i="22"/>
  <c r="JI48" i="22"/>
  <c r="LC48" i="22"/>
  <c r="JK51" i="22"/>
  <c r="JI51" i="22"/>
  <c r="LC51" i="22"/>
  <c r="JK72" i="22"/>
  <c r="JI72" i="22"/>
  <c r="LC72" i="22"/>
  <c r="JK60" i="22"/>
  <c r="LC60" i="22"/>
  <c r="JI60" i="22"/>
  <c r="JK152" i="22"/>
  <c r="JI152" i="22"/>
  <c r="JK101" i="22"/>
  <c r="JI101" i="22"/>
  <c r="JK113" i="22"/>
  <c r="JI113" i="22"/>
  <c r="JK129" i="22"/>
  <c r="JI129" i="22"/>
  <c r="JK154" i="22"/>
  <c r="JI154" i="22"/>
  <c r="JK95" i="22"/>
  <c r="JI95" i="22"/>
  <c r="JK105" i="22"/>
  <c r="JI105" i="22"/>
  <c r="JK131" i="22"/>
  <c r="JI131" i="22"/>
  <c r="JK142" i="22"/>
  <c r="JI142" i="22"/>
  <c r="JK164" i="22"/>
  <c r="JI164" i="22"/>
  <c r="JK122" i="22"/>
  <c r="JI122" i="22"/>
  <c r="JK155" i="22"/>
  <c r="JI155" i="22"/>
  <c r="JK165" i="22"/>
  <c r="JI165" i="22"/>
  <c r="JK98" i="22"/>
  <c r="JI98" i="22"/>
  <c r="JK135" i="22"/>
  <c r="JI135" i="22"/>
  <c r="JK147" i="22"/>
  <c r="JI147" i="22"/>
  <c r="JK167" i="22"/>
  <c r="JI167" i="22"/>
  <c r="LE167" i="22" s="1"/>
  <c r="LD167" i="22" s="1"/>
  <c r="JK115" i="22"/>
  <c r="JI115" i="22"/>
  <c r="LE115" i="22" s="1"/>
  <c r="LD115" i="22" s="1"/>
  <c r="JK148" i="22"/>
  <c r="JI148" i="22"/>
  <c r="LE148" i="22" s="1"/>
  <c r="LD148" i="22" s="1"/>
  <c r="JK158" i="22"/>
  <c r="JI158" i="22"/>
  <c r="JK62" i="22"/>
  <c r="JI62" i="22"/>
  <c r="JI182" i="22"/>
  <c r="LH21" i="36"/>
  <c r="LG21" i="36"/>
  <c r="IV38" i="36"/>
  <c r="IN93" i="36"/>
  <c r="LD187" i="22"/>
  <c r="JO179" i="22"/>
  <c r="JK182" i="22"/>
  <c r="JW181" i="22"/>
  <c r="JP181" i="22"/>
  <c r="JM181" i="22"/>
  <c r="JT174" i="22"/>
  <c r="LH11" i="36"/>
  <c r="LG11" i="36"/>
  <c r="LD11" i="36"/>
  <c r="LC11" i="36"/>
  <c r="LH14" i="36"/>
  <c r="LG14" i="36"/>
  <c r="LD14" i="36"/>
  <c r="LC14" i="36"/>
  <c r="LH13" i="36"/>
  <c r="LG13" i="36"/>
  <c r="LD13" i="36"/>
  <c r="LC13" i="36"/>
  <c r="LH10" i="36"/>
  <c r="LG10" i="36"/>
  <c r="LD10" i="36"/>
  <c r="LC10" i="36"/>
  <c r="LD32" i="36"/>
  <c r="LC32" i="36"/>
  <c r="KD76" i="36"/>
  <c r="KD47" i="36"/>
  <c r="JZ47" i="36"/>
  <c r="JZ76" i="36"/>
  <c r="JV47" i="36"/>
  <c r="JV76" i="36"/>
  <c r="JN55" i="36"/>
  <c r="JR47" i="36"/>
  <c r="JN63" i="36"/>
  <c r="JR76" i="36"/>
  <c r="JN47" i="36"/>
  <c r="JN76" i="36"/>
  <c r="JN87" i="36"/>
  <c r="JI192" i="22"/>
  <c r="LE189" i="22"/>
  <c r="JS180" i="22"/>
  <c r="JQ180" i="22"/>
  <c r="JM191" i="22"/>
  <c r="LE191" i="22" s="1"/>
  <c r="LC191" i="22"/>
  <c r="JM190" i="22"/>
  <c r="LE190" i="22"/>
  <c r="LC190" i="22"/>
  <c r="LC189" i="22"/>
  <c r="JY186" i="22"/>
  <c r="JQ187" i="22"/>
  <c r="JO192" i="22"/>
  <c r="JP82" i="22"/>
  <c r="JP84" i="22"/>
  <c r="JM84" i="22"/>
  <c r="LE84" i="22"/>
  <c r="LD84" i="22" s="1"/>
  <c r="JL17" i="36"/>
  <c r="JX73" i="22"/>
  <c r="JX75" i="22"/>
  <c r="JX76" i="22"/>
  <c r="JX74" i="22"/>
  <c r="JX72" i="22"/>
  <c r="JQ13" i="22"/>
  <c r="JT13" i="22"/>
  <c r="JQ12" i="22"/>
  <c r="JT12" i="22"/>
  <c r="JQ11" i="22"/>
  <c r="JT11" i="22"/>
  <c r="JP10" i="22"/>
  <c r="IV81" i="36"/>
  <c r="IR87" i="36"/>
  <c r="IR89" i="36"/>
  <c r="IJ93" i="36"/>
  <c r="IX28" i="36"/>
  <c r="IX89" i="36"/>
  <c r="JH17" i="36"/>
  <c r="JB38" i="36"/>
  <c r="JD27" i="36"/>
  <c r="IZ28" i="36"/>
  <c r="JM180" i="22"/>
  <c r="KQ68" i="22"/>
  <c r="KU68" i="22"/>
  <c r="IR91" i="36"/>
  <c r="JJ87" i="36"/>
  <c r="JJ55" i="36"/>
  <c r="JJ47" i="36"/>
  <c r="JJ76" i="36"/>
  <c r="JJ63" i="36"/>
  <c r="JJ17" i="36"/>
  <c r="KH50" i="35"/>
  <c r="KF50" i="35"/>
  <c r="KH49" i="35"/>
  <c r="KF49" i="35"/>
  <c r="KH48" i="35"/>
  <c r="KF48" i="35"/>
  <c r="KH47" i="35"/>
  <c r="KF47" i="35"/>
  <c r="KF51" i="35"/>
  <c r="KD51" i="35"/>
  <c r="KH32" i="35"/>
  <c r="KF32" i="35"/>
  <c r="KH31" i="35"/>
  <c r="KF31" i="35"/>
  <c r="KH30" i="35"/>
  <c r="KF30" i="35"/>
  <c r="KH29" i="35"/>
  <c r="KF29" i="35"/>
  <c r="KF33" i="35"/>
  <c r="KD33" i="35"/>
  <c r="KH23" i="35"/>
  <c r="KF23" i="35"/>
  <c r="KH22" i="35"/>
  <c r="KF22" i="35"/>
  <c r="KH21" i="35"/>
  <c r="KF21" i="35"/>
  <c r="KH20" i="35"/>
  <c r="KF20" i="35"/>
  <c r="KF24" i="35"/>
  <c r="KD24" i="35"/>
  <c r="KL14" i="35"/>
  <c r="KJ14" i="35"/>
  <c r="KL13" i="35"/>
  <c r="KJ13" i="35"/>
  <c r="KL12" i="35"/>
  <c r="KJ12" i="35"/>
  <c r="KL11" i="35"/>
  <c r="KJ11" i="35"/>
  <c r="KH15" i="35"/>
  <c r="KL10" i="35"/>
  <c r="KJ10" i="35"/>
  <c r="KJ15" i="35"/>
  <c r="KB54" i="35"/>
  <c r="KB56" i="35"/>
  <c r="KH38" i="35"/>
  <c r="KF38" i="35"/>
  <c r="KD42" i="35"/>
  <c r="KD54" i="35"/>
  <c r="JX54" i="35"/>
  <c r="JX56" i="35"/>
  <c r="KH39" i="35"/>
  <c r="KF39" i="35"/>
  <c r="KH40" i="35"/>
  <c r="KF40" i="35"/>
  <c r="KH41" i="35"/>
  <c r="KF41" i="35"/>
  <c r="KT19" i="35"/>
  <c r="KR19" i="35"/>
  <c r="KT28" i="35"/>
  <c r="KR28" i="35"/>
  <c r="KT37" i="35"/>
  <c r="KR37" i="35"/>
  <c r="KT46" i="35"/>
  <c r="KR46" i="35"/>
  <c r="G33" i="9"/>
  <c r="JO62" i="22"/>
  <c r="JM62" i="22"/>
  <c r="JO158" i="22"/>
  <c r="JM158" i="22"/>
  <c r="LE158" i="22" s="1"/>
  <c r="LD158" i="22" s="1"/>
  <c r="LC158" i="22"/>
  <c r="JO148" i="22"/>
  <c r="JM148" i="22"/>
  <c r="LC148" i="22"/>
  <c r="JO115" i="22"/>
  <c r="JM115" i="22"/>
  <c r="LC115" i="22"/>
  <c r="JO167" i="22"/>
  <c r="JM167" i="22"/>
  <c r="LC167" i="22"/>
  <c r="JO147" i="22"/>
  <c r="JM147" i="22"/>
  <c r="LE147" i="22" s="1"/>
  <c r="LD147" i="22" s="1"/>
  <c r="LC147" i="22"/>
  <c r="JO135" i="22"/>
  <c r="JM135" i="22"/>
  <c r="LE135" i="22" s="1"/>
  <c r="LD135" i="22" s="1"/>
  <c r="LC135" i="22"/>
  <c r="JO98" i="22"/>
  <c r="JM98" i="22"/>
  <c r="LE98" i="22" s="1"/>
  <c r="LD98" i="22" s="1"/>
  <c r="LC98" i="22"/>
  <c r="JO165" i="22"/>
  <c r="JM165" i="22"/>
  <c r="LE165" i="22" s="1"/>
  <c r="LD165" i="22" s="1"/>
  <c r="LC165" i="22"/>
  <c r="JO155" i="22"/>
  <c r="JM155" i="22"/>
  <c r="LE155" i="22" s="1"/>
  <c r="LD155" i="22" s="1"/>
  <c r="LC155" i="22"/>
  <c r="JO122" i="22"/>
  <c r="JM122" i="22"/>
  <c r="LE122" i="22" s="1"/>
  <c r="LD122" i="22" s="1"/>
  <c r="LC122" i="22"/>
  <c r="JO164" i="22"/>
  <c r="JM164" i="22"/>
  <c r="LE164" i="22" s="1"/>
  <c r="LD164" i="22" s="1"/>
  <c r="LC164" i="22"/>
  <c r="JO142" i="22"/>
  <c r="JM142" i="22"/>
  <c r="LE142" i="22" s="1"/>
  <c r="LD142" i="22" s="1"/>
  <c r="LC142" i="22"/>
  <c r="JO131" i="22"/>
  <c r="JM131" i="22"/>
  <c r="LE131" i="22" s="1"/>
  <c r="LD131" i="22" s="1"/>
  <c r="LC131" i="22"/>
  <c r="JO105" i="22"/>
  <c r="JM105" i="22"/>
  <c r="LE105" i="22" s="1"/>
  <c r="LD105" i="22" s="1"/>
  <c r="LC105" i="22"/>
  <c r="JO95" i="22"/>
  <c r="JM95" i="22"/>
  <c r="LE95" i="22" s="1"/>
  <c r="LD95" i="22" s="1"/>
  <c r="LC95" i="22"/>
  <c r="JO154" i="22"/>
  <c r="JM154" i="22"/>
  <c r="LE154" i="22" s="1"/>
  <c r="LD154" i="22" s="1"/>
  <c r="LC154" i="22"/>
  <c r="JO129" i="22"/>
  <c r="JM129" i="22"/>
  <c r="LE129" i="22" s="1"/>
  <c r="LD129" i="22" s="1"/>
  <c r="LC129" i="22"/>
  <c r="JO113" i="22"/>
  <c r="JM113" i="22"/>
  <c r="LE113" i="22" s="1"/>
  <c r="LD113" i="22" s="1"/>
  <c r="LC113" i="22"/>
  <c r="JO101" i="22"/>
  <c r="JM101" i="22"/>
  <c r="LE101" i="22" s="1"/>
  <c r="LD101" i="22" s="1"/>
  <c r="LC101" i="22"/>
  <c r="JO152" i="22"/>
  <c r="JM152" i="22"/>
  <c r="LE152" i="22" s="1"/>
  <c r="LD152" i="22" s="1"/>
  <c r="LC152" i="22"/>
  <c r="JO60" i="22"/>
  <c r="JM60" i="22"/>
  <c r="LE60" i="22" s="1"/>
  <c r="LD60" i="22" s="1"/>
  <c r="JO72" i="22"/>
  <c r="JM72" i="22"/>
  <c r="LE72" i="22"/>
  <c r="JO51" i="22"/>
  <c r="JM51" i="22"/>
  <c r="LE51" i="22" s="1"/>
  <c r="LD51" i="22" s="1"/>
  <c r="JO48" i="22"/>
  <c r="JM48" i="22"/>
  <c r="LE48" i="22" s="1"/>
  <c r="LD48" i="22" s="1"/>
  <c r="JO45" i="22"/>
  <c r="JM45" i="22"/>
  <c r="LE45" i="22" s="1"/>
  <c r="LD45" i="22" s="1"/>
  <c r="JO42" i="22"/>
  <c r="JM42" i="22"/>
  <c r="LE42" i="22" s="1"/>
  <c r="LD42" i="22" s="1"/>
  <c r="JO39" i="22"/>
  <c r="JM39" i="22"/>
  <c r="LE39" i="22"/>
  <c r="LD39" i="22"/>
  <c r="JO36" i="22"/>
  <c r="JM36" i="22"/>
  <c r="LE36" i="22"/>
  <c r="LD36" i="22"/>
  <c r="JO31" i="22"/>
  <c r="JM31" i="22"/>
  <c r="LE31" i="22"/>
  <c r="LC31" i="22"/>
  <c r="JO26" i="22"/>
  <c r="JM26" i="22"/>
  <c r="LE26" i="22"/>
  <c r="LC26" i="22"/>
  <c r="JO24" i="22"/>
  <c r="JM24" i="22"/>
  <c r="LC24" i="22"/>
  <c r="JO23" i="22"/>
  <c r="JM23" i="22"/>
  <c r="LE23" i="22"/>
  <c r="LC23" i="22"/>
  <c r="JO22" i="22"/>
  <c r="JM22" i="22"/>
  <c r="LE22" i="22"/>
  <c r="LC22" i="22"/>
  <c r="JO21" i="22"/>
  <c r="JM21" i="22"/>
  <c r="LE21" i="22" s="1"/>
  <c r="LD21" i="22" s="1"/>
  <c r="LC21" i="22"/>
  <c r="JO20" i="22"/>
  <c r="JM20" i="22"/>
  <c r="LE20" i="22"/>
  <c r="LC20" i="22"/>
  <c r="JO19" i="22"/>
  <c r="LC19" i="22"/>
  <c r="JM19" i="22"/>
  <c r="LE19" i="22" s="1"/>
  <c r="LD19" i="22" s="1"/>
  <c r="JO17" i="22"/>
  <c r="JM17" i="22"/>
  <c r="LE17" i="22" s="1"/>
  <c r="LD17" i="22" s="1"/>
  <c r="LC17" i="22"/>
  <c r="JO14" i="22"/>
  <c r="JM14" i="22"/>
  <c r="LE14" i="22" s="1"/>
  <c r="LD14" i="22" s="1"/>
  <c r="LC14" i="22"/>
  <c r="JO174" i="22"/>
  <c r="JM174" i="22"/>
  <c r="JO173" i="22"/>
  <c r="JM173" i="22"/>
  <c r="LE173" i="22"/>
  <c r="LC173" i="22"/>
  <c r="JO133" i="22"/>
  <c r="JM133" i="22"/>
  <c r="LE133" i="22" s="1"/>
  <c r="LC133" i="22"/>
  <c r="JO110" i="22"/>
  <c r="JM110" i="22"/>
  <c r="LE110" i="22" s="1"/>
  <c r="LC110" i="22"/>
  <c r="JO107" i="22"/>
  <c r="JM107" i="22"/>
  <c r="LE107" i="22" s="1"/>
  <c r="LC107" i="22"/>
  <c r="JO106" i="22"/>
  <c r="JM106" i="22"/>
  <c r="LE106" i="22" s="1"/>
  <c r="LC106" i="22"/>
  <c r="JO90" i="22"/>
  <c r="JM90" i="22"/>
  <c r="LC90" i="22"/>
  <c r="JO88" i="22"/>
  <c r="JM88" i="22"/>
  <c r="LE88" i="22" s="1"/>
  <c r="LC88" i="22"/>
  <c r="JO63" i="22"/>
  <c r="JM63" i="22"/>
  <c r="LE63" i="22"/>
  <c r="LD63" i="22" s="1"/>
  <c r="JO54" i="22"/>
  <c r="JM54" i="22"/>
  <c r="JO57" i="22"/>
  <c r="JM57" i="22"/>
  <c r="LE57" i="22"/>
  <c r="LD57" i="22" s="1"/>
  <c r="JO83" i="22"/>
  <c r="JM83" i="22"/>
  <c r="LE83" i="22" s="1"/>
  <c r="LD83" i="22" s="1"/>
  <c r="LC83" i="22"/>
  <c r="JO89" i="22"/>
  <c r="JM89" i="22"/>
  <c r="LE89" i="22" s="1"/>
  <c r="LD89" i="22" s="1"/>
  <c r="LC89" i="22"/>
  <c r="JO92" i="22"/>
  <c r="JM92" i="22"/>
  <c r="LE92" i="22"/>
  <c r="LC92" i="22"/>
  <c r="JO94" i="22"/>
  <c r="JM94" i="22"/>
  <c r="LE94" i="22" s="1"/>
  <c r="LD94" i="22" s="1"/>
  <c r="LC94" i="22"/>
  <c r="JO103" i="22"/>
  <c r="JM103" i="22"/>
  <c r="LE103" i="22" s="1"/>
  <c r="LD103" i="22" s="1"/>
  <c r="LC103" i="22"/>
  <c r="JO116" i="22"/>
  <c r="JM116" i="22"/>
  <c r="LE116" i="22" s="1"/>
  <c r="LD116" i="22" s="1"/>
  <c r="LC116" i="22"/>
  <c r="JO123" i="22"/>
  <c r="JM123" i="22"/>
  <c r="LC123" i="22"/>
  <c r="JO126" i="22"/>
  <c r="JS126" i="22" s="1"/>
  <c r="JM126" i="22"/>
  <c r="LE126" i="22" s="1"/>
  <c r="LC126" i="22"/>
  <c r="JO130" i="22"/>
  <c r="JM130" i="22"/>
  <c r="LE130" i="22" s="1"/>
  <c r="LD130" i="22" s="1"/>
  <c r="LC130" i="22"/>
  <c r="JO134" i="22"/>
  <c r="JS134" i="22" s="1"/>
  <c r="JW134" i="22" s="1"/>
  <c r="JM134" i="22"/>
  <c r="LE134" i="22" s="1"/>
  <c r="LD134" i="22" s="1"/>
  <c r="LC134" i="22"/>
  <c r="JO140" i="22"/>
  <c r="JM140" i="22"/>
  <c r="LE140" i="22" s="1"/>
  <c r="LD140" i="22" s="1"/>
  <c r="LC140" i="22"/>
  <c r="JO141" i="22"/>
  <c r="JM141" i="22"/>
  <c r="LE141" i="22" s="1"/>
  <c r="LC141" i="22"/>
  <c r="JO149" i="22"/>
  <c r="JM149" i="22"/>
  <c r="LE149" i="22" s="1"/>
  <c r="LD149" i="22" s="1"/>
  <c r="LC149" i="22"/>
  <c r="JO150" i="22"/>
  <c r="JS150" i="22" s="1"/>
  <c r="JM150" i="22"/>
  <c r="LE150" i="22" s="1"/>
  <c r="LC150" i="22"/>
  <c r="JO156" i="22"/>
  <c r="JM156" i="22"/>
  <c r="LE156" i="22" s="1"/>
  <c r="LD156" i="22" s="1"/>
  <c r="LC156" i="22"/>
  <c r="JO159" i="22"/>
  <c r="JS159" i="22" s="1"/>
  <c r="JW159" i="22" s="1"/>
  <c r="JM159" i="22"/>
  <c r="LE159" i="22" s="1"/>
  <c r="LD159" i="22" s="1"/>
  <c r="LC159" i="22"/>
  <c r="JO163" i="22"/>
  <c r="JM163" i="22"/>
  <c r="LE163" i="22" s="1"/>
  <c r="LD163" i="22" s="1"/>
  <c r="LC163" i="22"/>
  <c r="JO166" i="22"/>
  <c r="JM166" i="22"/>
  <c r="LE166" i="22" s="1"/>
  <c r="LC166" i="22"/>
  <c r="JO172" i="22"/>
  <c r="JM172" i="22"/>
  <c r="LE172" i="22" s="1"/>
  <c r="LD172" i="22" s="1"/>
  <c r="LC172" i="22"/>
  <c r="LC199" i="22"/>
  <c r="JM199" i="22"/>
  <c r="LE199" i="22"/>
  <c r="JO199" i="22"/>
  <c r="LC200" i="22"/>
  <c r="JM200" i="22"/>
  <c r="LE200" i="22"/>
  <c r="JO200" i="22"/>
  <c r="LC201" i="22"/>
  <c r="JM201" i="22"/>
  <c r="LE201" i="22"/>
  <c r="JO201" i="22"/>
  <c r="LC202" i="22"/>
  <c r="JM202" i="22"/>
  <c r="LE202" i="22"/>
  <c r="JO202" i="22"/>
  <c r="LC203" i="22"/>
  <c r="JM203" i="22"/>
  <c r="LE203" i="22"/>
  <c r="JO203" i="22"/>
  <c r="LC204" i="22"/>
  <c r="JM204" i="22"/>
  <c r="LE204" i="22"/>
  <c r="JO204" i="22"/>
  <c r="LC197" i="22"/>
  <c r="JO197" i="22"/>
  <c r="JM197" i="22"/>
  <c r="LE197" i="22"/>
  <c r="LC198" i="22"/>
  <c r="JO198" i="22"/>
  <c r="JM198" i="22"/>
  <c r="LE198" i="22"/>
  <c r="LC196" i="22"/>
  <c r="LC205" i="22"/>
  <c r="JM196" i="22"/>
  <c r="JO196" i="22"/>
  <c r="JK205" i="22"/>
  <c r="JI205" i="22"/>
  <c r="JM182" i="22"/>
  <c r="LH32" i="36"/>
  <c r="IZ38" i="36"/>
  <c r="LD190" i="22"/>
  <c r="IR93" i="36"/>
  <c r="JM192" i="22"/>
  <c r="LD191" i="22"/>
  <c r="LD189" i="22"/>
  <c r="JO182" i="22"/>
  <c r="JS179" i="22"/>
  <c r="JQ179" i="22"/>
  <c r="JT181" i="22"/>
  <c r="JQ181" i="22"/>
  <c r="KA181" i="22"/>
  <c r="JX174" i="22"/>
  <c r="LH12" i="36"/>
  <c r="LG12" i="36"/>
  <c r="LD12" i="36"/>
  <c r="LC12" i="36"/>
  <c r="LD33" i="36"/>
  <c r="LC33" i="36"/>
  <c r="LH17" i="36"/>
  <c r="LD17" i="36"/>
  <c r="G19" i="48"/>
  <c r="JR63" i="36"/>
  <c r="JR55" i="36"/>
  <c r="JU187" i="22"/>
  <c r="KC186" i="22"/>
  <c r="JQ189" i="22"/>
  <c r="JQ190" i="22"/>
  <c r="JQ191" i="22"/>
  <c r="JQ192" i="22" s="1"/>
  <c r="JU180" i="22"/>
  <c r="JW180" i="22"/>
  <c r="JT84" i="22"/>
  <c r="JQ84" i="22"/>
  <c r="JT82" i="22"/>
  <c r="KB72" i="22"/>
  <c r="KB74" i="22"/>
  <c r="KB76" i="22"/>
  <c r="KB75" i="22"/>
  <c r="KB73" i="22"/>
  <c r="JU11" i="22"/>
  <c r="JX11" i="22"/>
  <c r="JU12" i="22"/>
  <c r="JX12" i="22"/>
  <c r="JU13" i="22"/>
  <c r="JX13" i="22"/>
  <c r="JT10" i="22"/>
  <c r="KR10" i="22"/>
  <c r="KS68" i="22"/>
  <c r="KN10" i="22"/>
  <c r="KM68" i="22"/>
  <c r="IZ81" i="36"/>
  <c r="LD81" i="36"/>
  <c r="LC81" i="36"/>
  <c r="IV87" i="36"/>
  <c r="IV89" i="36"/>
  <c r="JB28" i="36"/>
  <c r="JB89" i="36"/>
  <c r="JF38" i="36"/>
  <c r="JH27" i="36"/>
  <c r="JD28" i="36"/>
  <c r="KV10" i="22"/>
  <c r="IV91" i="36"/>
  <c r="KL50" i="35"/>
  <c r="KJ50" i="35"/>
  <c r="KL49" i="35"/>
  <c r="KJ49" i="35"/>
  <c r="KL48" i="35"/>
  <c r="KJ48" i="35"/>
  <c r="KH51" i="35"/>
  <c r="KL47" i="35"/>
  <c r="KJ47" i="35"/>
  <c r="KJ51" i="35"/>
  <c r="KL32" i="35"/>
  <c r="KJ32" i="35"/>
  <c r="KL31" i="35"/>
  <c r="KJ31" i="35"/>
  <c r="KL30" i="35"/>
  <c r="KJ30" i="35"/>
  <c r="KH33" i="35"/>
  <c r="KL29" i="35"/>
  <c r="KJ29" i="35"/>
  <c r="KJ33" i="35"/>
  <c r="KL23" i="35"/>
  <c r="KJ23" i="35"/>
  <c r="KL22" i="35"/>
  <c r="KJ22" i="35"/>
  <c r="KL21" i="35"/>
  <c r="KJ21" i="35"/>
  <c r="KH24" i="35"/>
  <c r="KL20" i="35"/>
  <c r="KJ20" i="35"/>
  <c r="KJ24" i="35"/>
  <c r="KP14" i="35"/>
  <c r="KN14" i="35"/>
  <c r="KP13" i="35"/>
  <c r="KN13" i="35"/>
  <c r="KP12" i="35"/>
  <c r="KN12" i="35"/>
  <c r="KP11" i="35"/>
  <c r="KN11" i="35"/>
  <c r="KL15" i="35"/>
  <c r="KP10" i="35"/>
  <c r="KN10" i="35"/>
  <c r="KN15" i="35"/>
  <c r="KL41" i="35"/>
  <c r="KJ41" i="35"/>
  <c r="KL40" i="35"/>
  <c r="KJ40" i="35"/>
  <c r="KL39" i="35"/>
  <c r="KJ39" i="35"/>
  <c r="JX58" i="35"/>
  <c r="KF42" i="35"/>
  <c r="KH42" i="35"/>
  <c r="KH54" i="35"/>
  <c r="KL38" i="35"/>
  <c r="KJ38" i="35"/>
  <c r="KJ42" i="35"/>
  <c r="KB58" i="35"/>
  <c r="KX46" i="35"/>
  <c r="KV46" i="35"/>
  <c r="KX37" i="35"/>
  <c r="KV37" i="35"/>
  <c r="KX28" i="35"/>
  <c r="KV28" i="35"/>
  <c r="KX19" i="35"/>
  <c r="KV19" i="35"/>
  <c r="BM90" i="26"/>
  <c r="BN90" i="26"/>
  <c r="BM88" i="26"/>
  <c r="BM89" i="26"/>
  <c r="BN89" i="26"/>
  <c r="G34" i="9"/>
  <c r="LD197" i="22"/>
  <c r="LD201" i="22"/>
  <c r="LD200" i="22"/>
  <c r="LD199" i="22"/>
  <c r="LD198" i="22"/>
  <c r="JR87" i="36"/>
  <c r="JO205" i="22"/>
  <c r="JS196" i="22"/>
  <c r="JQ196" i="22"/>
  <c r="LE196" i="22"/>
  <c r="JM205" i="22"/>
  <c r="JS198" i="22"/>
  <c r="JQ198" i="22"/>
  <c r="JS197" i="22"/>
  <c r="JQ197" i="22"/>
  <c r="JQ204" i="22"/>
  <c r="JS204" i="22"/>
  <c r="JQ203" i="22"/>
  <c r="JS203" i="22"/>
  <c r="JQ202" i="22"/>
  <c r="JS202" i="22"/>
  <c r="JQ201" i="22"/>
  <c r="JS201" i="22"/>
  <c r="JQ200" i="22"/>
  <c r="JS200" i="22"/>
  <c r="JQ199" i="22"/>
  <c r="JS199" i="22"/>
  <c r="JS172" i="22"/>
  <c r="JQ172" i="22"/>
  <c r="JS163" i="22"/>
  <c r="JQ163" i="22"/>
  <c r="JQ159" i="22"/>
  <c r="JS156" i="22"/>
  <c r="JQ156" i="22"/>
  <c r="JQ150" i="22"/>
  <c r="JS149" i="22"/>
  <c r="JQ149" i="22"/>
  <c r="JS140" i="22"/>
  <c r="JQ140" i="22"/>
  <c r="JQ134" i="22"/>
  <c r="JS130" i="22"/>
  <c r="JQ130" i="22"/>
  <c r="JQ126" i="22"/>
  <c r="JS123" i="22"/>
  <c r="JQ123" i="22"/>
  <c r="JS116" i="22"/>
  <c r="JQ116" i="22"/>
  <c r="JS103" i="22"/>
  <c r="JQ103" i="22"/>
  <c r="JS94" i="22"/>
  <c r="JQ94" i="22"/>
  <c r="LD92" i="22"/>
  <c r="JS92" i="22"/>
  <c r="JQ92" i="22"/>
  <c r="JS89" i="22"/>
  <c r="JQ89" i="22"/>
  <c r="JS83" i="22"/>
  <c r="JQ83" i="22"/>
  <c r="JS57" i="22"/>
  <c r="JQ57" i="22"/>
  <c r="JS54" i="22"/>
  <c r="JQ54" i="22"/>
  <c r="JS63" i="22"/>
  <c r="JQ63" i="22"/>
  <c r="LD88" i="22"/>
  <c r="JS88" i="22"/>
  <c r="JQ88" i="22"/>
  <c r="JS90" i="22"/>
  <c r="JQ90" i="22"/>
  <c r="LD106" i="22"/>
  <c r="JS106" i="22"/>
  <c r="JQ106" i="22"/>
  <c r="LD107" i="22"/>
  <c r="JS107" i="22"/>
  <c r="JQ107" i="22"/>
  <c r="LD110" i="22"/>
  <c r="JS110" i="22"/>
  <c r="JQ110" i="22"/>
  <c r="LD133" i="22"/>
  <c r="JS133" i="22"/>
  <c r="JQ133" i="22"/>
  <c r="LD173" i="22"/>
  <c r="JS173" i="22"/>
  <c r="JQ173" i="22"/>
  <c r="JS174" i="22"/>
  <c r="JQ174" i="22"/>
  <c r="JS14" i="22"/>
  <c r="JQ14" i="22"/>
  <c r="JS17" i="22"/>
  <c r="JQ17" i="22"/>
  <c r="JS19" i="22"/>
  <c r="JU19" i="22" s="1"/>
  <c r="JQ19" i="22"/>
  <c r="LD20" i="22"/>
  <c r="JS20" i="22"/>
  <c r="JQ20" i="22"/>
  <c r="JS21" i="22"/>
  <c r="JW21" i="22" s="1"/>
  <c r="KA21" i="22" s="1"/>
  <c r="KE21" i="22" s="1"/>
  <c r="JQ21" i="22"/>
  <c r="LD22" i="22"/>
  <c r="JS22" i="22"/>
  <c r="JQ22" i="22"/>
  <c r="LD23" i="22"/>
  <c r="JS23" i="22"/>
  <c r="JU23" i="22" s="1"/>
  <c r="JQ23" i="22"/>
  <c r="JS24" i="22"/>
  <c r="JW24" i="22" s="1"/>
  <c r="JQ24" i="22"/>
  <c r="LD26" i="22"/>
  <c r="JS26" i="22"/>
  <c r="JU26" i="22" s="1"/>
  <c r="JQ26" i="22"/>
  <c r="LD31" i="22"/>
  <c r="JS31" i="22"/>
  <c r="JU31" i="22" s="1"/>
  <c r="JQ31" i="22"/>
  <c r="JS36" i="22"/>
  <c r="JQ36" i="22"/>
  <c r="JS39" i="22"/>
  <c r="JQ39" i="22"/>
  <c r="JS42" i="22"/>
  <c r="JQ42" i="22"/>
  <c r="JS45" i="22"/>
  <c r="JQ45" i="22"/>
  <c r="JS48" i="22"/>
  <c r="JQ48" i="22"/>
  <c r="JS51" i="22"/>
  <c r="JQ51" i="22"/>
  <c r="LD72" i="22"/>
  <c r="JS72" i="22"/>
  <c r="JQ72" i="22"/>
  <c r="JS60" i="22"/>
  <c r="JQ60" i="22"/>
  <c r="JS152" i="22"/>
  <c r="JU152" i="22" s="1"/>
  <c r="JQ152" i="22"/>
  <c r="JS101" i="22"/>
  <c r="JQ101" i="22"/>
  <c r="JS113" i="22"/>
  <c r="JQ113" i="22"/>
  <c r="JS129" i="22"/>
  <c r="JQ129" i="22"/>
  <c r="JS154" i="22"/>
  <c r="JQ154" i="22"/>
  <c r="JS95" i="22"/>
  <c r="JQ95" i="22"/>
  <c r="JS105" i="22"/>
  <c r="JQ105" i="22"/>
  <c r="JS131" i="22"/>
  <c r="JQ131" i="22"/>
  <c r="JS142" i="22"/>
  <c r="JQ142" i="22"/>
  <c r="JS164" i="22"/>
  <c r="JQ164" i="22"/>
  <c r="JS122" i="22"/>
  <c r="JQ122" i="22"/>
  <c r="JS155" i="22"/>
  <c r="JQ155" i="22"/>
  <c r="JS165" i="22"/>
  <c r="JQ165" i="22"/>
  <c r="JS98" i="22"/>
  <c r="JQ98" i="22"/>
  <c r="JS135" i="22"/>
  <c r="JQ135" i="22"/>
  <c r="JS147" i="22"/>
  <c r="JQ147" i="22"/>
  <c r="JS167" i="22"/>
  <c r="JQ167" i="22"/>
  <c r="JS115" i="22"/>
  <c r="JQ115" i="22"/>
  <c r="JS148" i="22"/>
  <c r="JQ148" i="22"/>
  <c r="JS158" i="22"/>
  <c r="JQ158" i="22"/>
  <c r="JS62" i="22"/>
  <c r="JQ62" i="22"/>
  <c r="LG32" i="36"/>
  <c r="JD38" i="36"/>
  <c r="IV93" i="36"/>
  <c r="JQ182" i="22"/>
  <c r="JS182" i="22"/>
  <c r="JU179" i="22"/>
  <c r="JW179" i="22"/>
  <c r="KE181" i="22"/>
  <c r="JX181" i="22"/>
  <c r="JU181" i="22"/>
  <c r="KB174" i="22"/>
  <c r="LD34" i="36"/>
  <c r="LD22" i="36"/>
  <c r="LC22" i="36"/>
  <c r="LD23" i="36"/>
  <c r="LC23" i="36"/>
  <c r="LD35" i="36"/>
  <c r="LC35" i="36"/>
  <c r="JV55" i="36"/>
  <c r="JV63" i="36"/>
  <c r="JR38" i="36"/>
  <c r="JN38" i="36"/>
  <c r="JY180" i="22"/>
  <c r="KA180" i="22"/>
  <c r="JU191" i="22"/>
  <c r="JU190" i="22"/>
  <c r="JU189" i="22"/>
  <c r="JS192" i="22"/>
  <c r="KG186" i="22"/>
  <c r="JY187" i="22"/>
  <c r="JW192" i="22"/>
  <c r="JX82" i="22"/>
  <c r="JX84" i="22"/>
  <c r="JU84" i="22"/>
  <c r="KF73" i="22"/>
  <c r="KF75" i="22"/>
  <c r="KF76" i="22"/>
  <c r="KF74" i="22"/>
  <c r="KF72" i="22"/>
  <c r="JY13" i="22"/>
  <c r="KB13" i="22"/>
  <c r="JY12" i="22"/>
  <c r="KB12" i="22"/>
  <c r="JY11" i="22"/>
  <c r="KB11" i="22"/>
  <c r="JX10" i="22"/>
  <c r="JD81" i="36"/>
  <c r="IZ87" i="36"/>
  <c r="IZ89" i="36"/>
  <c r="JF28" i="36"/>
  <c r="JF89" i="36"/>
  <c r="JL27" i="36"/>
  <c r="JH28" i="36"/>
  <c r="IZ91" i="36"/>
  <c r="KP50" i="35"/>
  <c r="KN50" i="35"/>
  <c r="KP49" i="35"/>
  <c r="KN49" i="35"/>
  <c r="KP48" i="35"/>
  <c r="KN48" i="35"/>
  <c r="KP47" i="35"/>
  <c r="KN47" i="35"/>
  <c r="KN51" i="35"/>
  <c r="KL51" i="35"/>
  <c r="KP32" i="35"/>
  <c r="KN32" i="35"/>
  <c r="KP31" i="35"/>
  <c r="KN31" i="35"/>
  <c r="KP30" i="35"/>
  <c r="KN30" i="35"/>
  <c r="KP29" i="35"/>
  <c r="KN29" i="35"/>
  <c r="KN33" i="35"/>
  <c r="KL33" i="35"/>
  <c r="KP23" i="35"/>
  <c r="KN23" i="35"/>
  <c r="KP22" i="35"/>
  <c r="KN22" i="35"/>
  <c r="KP21" i="35"/>
  <c r="KN21" i="35"/>
  <c r="KP20" i="35"/>
  <c r="KN20" i="35"/>
  <c r="KN24" i="35"/>
  <c r="KL24" i="35"/>
  <c r="KT14" i="35"/>
  <c r="KR14" i="35"/>
  <c r="KT13" i="35"/>
  <c r="KR13" i="35"/>
  <c r="KT12" i="35"/>
  <c r="KR12" i="35"/>
  <c r="KT11" i="35"/>
  <c r="KR11" i="35"/>
  <c r="KP15" i="35"/>
  <c r="KT10" i="35"/>
  <c r="KR10" i="35"/>
  <c r="KR15" i="35"/>
  <c r="KJ54" i="35"/>
  <c r="KJ56" i="35"/>
  <c r="KP38" i="35"/>
  <c r="KN38" i="35"/>
  <c r="KL42" i="35"/>
  <c r="KL54" i="35"/>
  <c r="KF54" i="35"/>
  <c r="KF56" i="35"/>
  <c r="KP39" i="35"/>
  <c r="KN39" i="35"/>
  <c r="KP40" i="35"/>
  <c r="KN40" i="35"/>
  <c r="KP41" i="35"/>
  <c r="KN41" i="35"/>
  <c r="KZ19" i="35"/>
  <c r="LB19" i="35"/>
  <c r="KZ28" i="35"/>
  <c r="LB28" i="35"/>
  <c r="KZ37" i="35"/>
  <c r="LB37" i="35"/>
  <c r="KZ46" i="35"/>
  <c r="LB46" i="35"/>
  <c r="BN88" i="26"/>
  <c r="BM100" i="26"/>
  <c r="G35" i="9"/>
  <c r="JV87" i="36"/>
  <c r="JW62" i="22"/>
  <c r="JY62" i="22" s="1"/>
  <c r="JU62" i="22"/>
  <c r="JW158" i="22"/>
  <c r="JU158" i="22"/>
  <c r="JW148" i="22"/>
  <c r="JY148" i="22" s="1"/>
  <c r="JU148" i="22"/>
  <c r="JW115" i="22"/>
  <c r="JY115" i="22" s="1"/>
  <c r="JU115" i="22"/>
  <c r="JW167" i="22"/>
  <c r="JU167" i="22"/>
  <c r="JW147" i="22"/>
  <c r="JU147" i="22"/>
  <c r="JW135" i="22"/>
  <c r="JY135" i="22" s="1"/>
  <c r="JU135" i="22"/>
  <c r="JW98" i="22"/>
  <c r="JU98" i="22"/>
  <c r="JW165" i="22"/>
  <c r="JU165" i="22"/>
  <c r="JW155" i="22"/>
  <c r="JY155" i="22" s="1"/>
  <c r="JU155" i="22"/>
  <c r="JW122" i="22"/>
  <c r="JU122" i="22"/>
  <c r="JW164" i="22"/>
  <c r="JY164" i="22" s="1"/>
  <c r="JU164" i="22"/>
  <c r="JW142" i="22"/>
  <c r="JU142" i="22"/>
  <c r="JW131" i="22"/>
  <c r="JU131" i="22"/>
  <c r="JW105" i="22"/>
  <c r="JU105" i="22"/>
  <c r="JW95" i="22"/>
  <c r="JY95" i="22" s="1"/>
  <c r="JU95" i="22"/>
  <c r="JW154" i="22"/>
  <c r="JU154" i="22"/>
  <c r="JW129" i="22"/>
  <c r="JY129" i="22" s="1"/>
  <c r="JU129" i="22"/>
  <c r="JW113" i="22"/>
  <c r="JU113" i="22"/>
  <c r="JW101" i="22"/>
  <c r="JU101" i="22"/>
  <c r="JW152" i="22"/>
  <c r="JW60" i="22"/>
  <c r="JY60" i="22" s="1"/>
  <c r="JU60" i="22"/>
  <c r="JW72" i="22"/>
  <c r="JU72" i="22"/>
  <c r="JW51" i="22"/>
  <c r="JU51" i="22"/>
  <c r="JW48" i="22"/>
  <c r="JU48" i="22"/>
  <c r="JW45" i="22"/>
  <c r="JU45" i="22"/>
  <c r="JW42" i="22"/>
  <c r="JU42" i="22"/>
  <c r="JW39" i="22"/>
  <c r="JU39" i="22"/>
  <c r="JW36" i="22"/>
  <c r="JU36" i="22"/>
  <c r="JW31" i="22"/>
  <c r="JW26" i="22"/>
  <c r="JU24" i="22"/>
  <c r="JW22" i="22"/>
  <c r="JY22" i="22" s="1"/>
  <c r="JU22" i="22"/>
  <c r="JW14" i="22"/>
  <c r="JU14" i="22"/>
  <c r="JW173" i="22"/>
  <c r="JY173" i="22" s="1"/>
  <c r="JU173" i="22"/>
  <c r="JW133" i="22"/>
  <c r="KA133" i="22" s="1"/>
  <c r="KC133" i="22" s="1"/>
  <c r="JU133" i="22"/>
  <c r="JW110" i="22"/>
  <c r="JU110" i="22"/>
  <c r="JW107" i="22"/>
  <c r="KA107" i="22" s="1"/>
  <c r="KC107" i="22" s="1"/>
  <c r="JU107" i="22"/>
  <c r="JW106" i="22"/>
  <c r="JU106" i="22"/>
  <c r="JW90" i="22"/>
  <c r="JY90" i="22" s="1"/>
  <c r="JU90" i="22"/>
  <c r="JW88" i="22"/>
  <c r="KA88" i="22" s="1"/>
  <c r="KC88" i="22" s="1"/>
  <c r="JU88" i="22"/>
  <c r="JW63" i="22"/>
  <c r="JY63" i="22" s="1"/>
  <c r="JU63" i="22"/>
  <c r="JW54" i="22"/>
  <c r="JY54" i="22" s="1"/>
  <c r="JU54" i="22"/>
  <c r="JW57" i="22"/>
  <c r="JY57" i="22" s="1"/>
  <c r="JU57" i="22"/>
  <c r="JW83" i="22"/>
  <c r="KA83" i="22" s="1"/>
  <c r="KC83" i="22" s="1"/>
  <c r="JU83" i="22"/>
  <c r="JW89" i="22"/>
  <c r="JU89" i="22"/>
  <c r="JW92" i="22"/>
  <c r="JY92" i="22" s="1"/>
  <c r="JU92" i="22"/>
  <c r="JW94" i="22"/>
  <c r="KA94" i="22" s="1"/>
  <c r="KC94" i="22" s="1"/>
  <c r="JU94" i="22"/>
  <c r="JW103" i="22"/>
  <c r="KA103" i="22" s="1"/>
  <c r="KC103" i="22" s="1"/>
  <c r="JU103" i="22"/>
  <c r="JW116" i="22"/>
  <c r="KA116" i="22" s="1"/>
  <c r="KC116" i="22" s="1"/>
  <c r="JU116" i="22"/>
  <c r="JW123" i="22"/>
  <c r="KA123" i="22" s="1"/>
  <c r="KC123" i="22" s="1"/>
  <c r="JU123" i="22"/>
  <c r="JW126" i="22"/>
  <c r="JU126" i="22"/>
  <c r="JW130" i="22"/>
  <c r="KA130" i="22" s="1"/>
  <c r="KC130" i="22" s="1"/>
  <c r="JU130" i="22"/>
  <c r="JU134" i="22"/>
  <c r="JW140" i="22"/>
  <c r="KA140" i="22" s="1"/>
  <c r="KC140" i="22" s="1"/>
  <c r="JU140" i="22"/>
  <c r="JW149" i="22"/>
  <c r="KA149" i="22" s="1"/>
  <c r="KC149" i="22" s="1"/>
  <c r="JU149" i="22"/>
  <c r="JW150" i="22"/>
  <c r="JU150" i="22"/>
  <c r="JW156" i="22"/>
  <c r="KA156" i="22" s="1"/>
  <c r="KC156" i="22" s="1"/>
  <c r="JU156" i="22"/>
  <c r="JU159" i="22"/>
  <c r="JW163" i="22"/>
  <c r="KA163" i="22" s="1"/>
  <c r="KC163" i="22" s="1"/>
  <c r="JU163" i="22"/>
  <c r="JW172" i="22"/>
  <c r="KA172" i="22" s="1"/>
  <c r="KC172" i="22" s="1"/>
  <c r="JU172" i="22"/>
  <c r="JU199" i="22"/>
  <c r="JW199" i="22"/>
  <c r="JU200" i="22"/>
  <c r="JW200" i="22"/>
  <c r="JU201" i="22"/>
  <c r="JW201" i="22"/>
  <c r="JU202" i="22"/>
  <c r="JW202" i="22"/>
  <c r="JU203" i="22"/>
  <c r="JW203" i="22"/>
  <c r="JU204" i="22"/>
  <c r="JW204" i="22"/>
  <c r="JW197" i="22"/>
  <c r="JU197" i="22"/>
  <c r="JW198" i="22"/>
  <c r="JU198" i="22"/>
  <c r="LD196" i="22"/>
  <c r="LE205" i="22"/>
  <c r="JQ205" i="22"/>
  <c r="JS205" i="22"/>
  <c r="JW196" i="22"/>
  <c r="JU196" i="22"/>
  <c r="JU205" i="22"/>
  <c r="LC34" i="36"/>
  <c r="IZ93" i="36"/>
  <c r="LH33" i="36"/>
  <c r="LH22" i="36"/>
  <c r="LG22" i="36"/>
  <c r="JU192" i="22"/>
  <c r="JU182" i="22"/>
  <c r="JW182" i="22"/>
  <c r="JY179" i="22"/>
  <c r="KA179" i="22"/>
  <c r="JP38" i="36"/>
  <c r="KB181" i="22"/>
  <c r="JY181" i="22"/>
  <c r="KF174" i="22"/>
  <c r="LD25" i="36"/>
  <c r="JZ63" i="36"/>
  <c r="KD63" i="36"/>
  <c r="JZ55" i="36"/>
  <c r="KD55" i="36"/>
  <c r="JP27" i="36"/>
  <c r="JT27" i="36"/>
  <c r="JX27" i="36"/>
  <c r="KB27" i="36"/>
  <c r="KF27" i="36"/>
  <c r="LD27" i="36"/>
  <c r="JR28" i="36"/>
  <c r="JR89" i="36"/>
  <c r="JN28" i="36"/>
  <c r="JN89" i="36"/>
  <c r="KC187" i="22"/>
  <c r="JY189" i="22"/>
  <c r="JY190" i="22"/>
  <c r="JY191" i="22"/>
  <c r="KC180" i="22"/>
  <c r="KE180" i="22"/>
  <c r="KG180" i="22"/>
  <c r="KB84" i="22"/>
  <c r="JY84" i="22"/>
  <c r="KB82" i="22"/>
  <c r="KO82" i="22"/>
  <c r="KO175" i="22" s="1"/>
  <c r="KQ82" i="22"/>
  <c r="KQ175" i="22"/>
  <c r="KS82" i="22"/>
  <c r="KS175" i="22"/>
  <c r="KU82" i="22"/>
  <c r="KU175" i="22" s="1"/>
  <c r="KU207" i="22" s="1"/>
  <c r="KW82" i="22"/>
  <c r="KW175" i="22"/>
  <c r="KY82" i="22"/>
  <c r="LA82" i="22"/>
  <c r="KC11" i="22"/>
  <c r="KF11" i="22"/>
  <c r="KG11" i="22"/>
  <c r="KC12" i="22"/>
  <c r="KF12" i="22"/>
  <c r="KG12" i="22"/>
  <c r="KC13" i="22"/>
  <c r="KF13" i="22"/>
  <c r="KG13" i="22"/>
  <c r="KB10" i="22"/>
  <c r="JH81" i="36"/>
  <c r="JD87" i="36"/>
  <c r="JH38" i="36"/>
  <c r="JJ38" i="36"/>
  <c r="JJ28" i="36"/>
  <c r="JL28" i="36"/>
  <c r="LC180" i="22"/>
  <c r="JD89" i="36"/>
  <c r="JD91" i="36"/>
  <c r="KT50" i="35"/>
  <c r="KR50" i="35"/>
  <c r="KT49" i="35"/>
  <c r="KR49" i="35"/>
  <c r="KT48" i="35"/>
  <c r="KR48" i="35"/>
  <c r="KP51" i="35"/>
  <c r="KT47" i="35"/>
  <c r="KR47" i="35"/>
  <c r="KR51" i="35"/>
  <c r="KT32" i="35"/>
  <c r="KR32" i="35"/>
  <c r="KT31" i="35"/>
  <c r="KR31" i="35"/>
  <c r="KT30" i="35"/>
  <c r="KR30" i="35"/>
  <c r="KP33" i="35"/>
  <c r="KT29" i="35"/>
  <c r="KR29" i="35"/>
  <c r="KR33" i="35"/>
  <c r="KT23" i="35"/>
  <c r="KR23" i="35"/>
  <c r="KT22" i="35"/>
  <c r="KR22" i="35"/>
  <c r="KT21" i="35"/>
  <c r="KR21" i="35"/>
  <c r="KP24" i="35"/>
  <c r="KT20" i="35"/>
  <c r="KR20" i="35"/>
  <c r="KR24" i="35"/>
  <c r="KX14" i="35"/>
  <c r="KV14" i="35"/>
  <c r="KX13" i="35"/>
  <c r="KV13" i="35"/>
  <c r="KX12" i="35"/>
  <c r="KV12" i="35"/>
  <c r="KX11" i="35"/>
  <c r="KV11" i="35"/>
  <c r="KT15" i="35"/>
  <c r="KX10" i="35"/>
  <c r="KV10" i="35"/>
  <c r="KV15" i="35"/>
  <c r="KT41" i="35"/>
  <c r="KR41" i="35"/>
  <c r="KT40" i="35"/>
  <c r="KR40" i="35"/>
  <c r="KT39" i="35"/>
  <c r="KR39" i="35"/>
  <c r="KF58" i="35"/>
  <c r="KN42" i="35"/>
  <c r="KP42" i="35"/>
  <c r="KP54" i="35"/>
  <c r="KT38" i="35"/>
  <c r="KR38" i="35"/>
  <c r="KR42" i="35"/>
  <c r="KJ58" i="35"/>
  <c r="LD46" i="35"/>
  <c r="LD37" i="35"/>
  <c r="LD28" i="35"/>
  <c r="LD19" i="35"/>
  <c r="KM192" i="22"/>
  <c r="G36" i="9"/>
  <c r="JZ87" i="36"/>
  <c r="JW205" i="22"/>
  <c r="KA196" i="22"/>
  <c r="JY196" i="22"/>
  <c r="KA198" i="22"/>
  <c r="JY198" i="22"/>
  <c r="KA197" i="22"/>
  <c r="JY197" i="22"/>
  <c r="JY204" i="22"/>
  <c r="KA204" i="22"/>
  <c r="JY203" i="22"/>
  <c r="KA203" i="22"/>
  <c r="JY202" i="22"/>
  <c r="KA202" i="22"/>
  <c r="JY201" i="22"/>
  <c r="KA201" i="22"/>
  <c r="JY200" i="22"/>
  <c r="KA200" i="22"/>
  <c r="JY199" i="22"/>
  <c r="KA199" i="22"/>
  <c r="JY172" i="22"/>
  <c r="JY163" i="22"/>
  <c r="KA159" i="22"/>
  <c r="KC159" i="22" s="1"/>
  <c r="JY159" i="22"/>
  <c r="JY156" i="22"/>
  <c r="KA150" i="22"/>
  <c r="KC150" i="22" s="1"/>
  <c r="JY150" i="22"/>
  <c r="JY149" i="22"/>
  <c r="JY140" i="22"/>
  <c r="KA134" i="22"/>
  <c r="KC134" i="22" s="1"/>
  <c r="JY134" i="22"/>
  <c r="JY130" i="22"/>
  <c r="KA126" i="22"/>
  <c r="KC126" i="22" s="1"/>
  <c r="JY126" i="22"/>
  <c r="JY123" i="22"/>
  <c r="JY116" i="22"/>
  <c r="JY103" i="22"/>
  <c r="JY94" i="22"/>
  <c r="KA92" i="22"/>
  <c r="KC92" i="22" s="1"/>
  <c r="KA89" i="22"/>
  <c r="KC89" i="22" s="1"/>
  <c r="JY89" i="22"/>
  <c r="JY83" i="22"/>
  <c r="KA57" i="22"/>
  <c r="KC57" i="22" s="1"/>
  <c r="KA54" i="22"/>
  <c r="KC54" i="22" s="1"/>
  <c r="KA63" i="22"/>
  <c r="KC63" i="22" s="1"/>
  <c r="JY88" i="22"/>
  <c r="KA90" i="22"/>
  <c r="KC90" i="22" s="1"/>
  <c r="KA106" i="22"/>
  <c r="KC106" i="22" s="1"/>
  <c r="JY106" i="22"/>
  <c r="JY107" i="22"/>
  <c r="KA110" i="22"/>
  <c r="KC110" i="22" s="1"/>
  <c r="JY110" i="22"/>
  <c r="JY133" i="22"/>
  <c r="KA173" i="22"/>
  <c r="KC173" i="22" s="1"/>
  <c r="KA14" i="22"/>
  <c r="KC14" i="22" s="1"/>
  <c r="JY14" i="22"/>
  <c r="JY21" i="22"/>
  <c r="KA22" i="22"/>
  <c r="KE22" i="22" s="1"/>
  <c r="KA24" i="22"/>
  <c r="JY24" i="22"/>
  <c r="KA26" i="22"/>
  <c r="KE26" i="22" s="1"/>
  <c r="JY26" i="22"/>
  <c r="KA31" i="22"/>
  <c r="KE31" i="22" s="1"/>
  <c r="JY31" i="22"/>
  <c r="KA36" i="22"/>
  <c r="KE36" i="22" s="1"/>
  <c r="JY36" i="22"/>
  <c r="KA39" i="22"/>
  <c r="KE39" i="22" s="1"/>
  <c r="JY39" i="22"/>
  <c r="KA42" i="22"/>
  <c r="KE42" i="22" s="1"/>
  <c r="JY42" i="22"/>
  <c r="KA45" i="22"/>
  <c r="KE45" i="22" s="1"/>
  <c r="JY45" i="22"/>
  <c r="KA48" i="22"/>
  <c r="KE48" i="22" s="1"/>
  <c r="JY48" i="22"/>
  <c r="KA51" i="22"/>
  <c r="KE51" i="22" s="1"/>
  <c r="JY51" i="22"/>
  <c r="KA72" i="22"/>
  <c r="KE72" i="22" s="1"/>
  <c r="JY72" i="22"/>
  <c r="KA60" i="22"/>
  <c r="KC60" i="22" s="1"/>
  <c r="KA152" i="22"/>
  <c r="KC152" i="22" s="1"/>
  <c r="JY152" i="22"/>
  <c r="KA101" i="22"/>
  <c r="KC101" i="22" s="1"/>
  <c r="JY101" i="22"/>
  <c r="KA113" i="22"/>
  <c r="KC113" i="22" s="1"/>
  <c r="JY113" i="22"/>
  <c r="KA129" i="22"/>
  <c r="KC129" i="22" s="1"/>
  <c r="KA154" i="22"/>
  <c r="KC154" i="22" s="1"/>
  <c r="JY154" i="22"/>
  <c r="KA95" i="22"/>
  <c r="KC95" i="22" s="1"/>
  <c r="KA105" i="22"/>
  <c r="KC105" i="22" s="1"/>
  <c r="JY105" i="22"/>
  <c r="KA131" i="22"/>
  <c r="KC131" i="22" s="1"/>
  <c r="JY131" i="22"/>
  <c r="KA142" i="22"/>
  <c r="KC142" i="22" s="1"/>
  <c r="JY142" i="22"/>
  <c r="KA164" i="22"/>
  <c r="KC164" i="22" s="1"/>
  <c r="KA122" i="22"/>
  <c r="KC122" i="22" s="1"/>
  <c r="JY122" i="22"/>
  <c r="KA155" i="22"/>
  <c r="KC155" i="22" s="1"/>
  <c r="KA165" i="22"/>
  <c r="KC165" i="22" s="1"/>
  <c r="JY165" i="22"/>
  <c r="KA98" i="22"/>
  <c r="KC98" i="22" s="1"/>
  <c r="JY98" i="22"/>
  <c r="KA135" i="22"/>
  <c r="KC135" i="22" s="1"/>
  <c r="KA147" i="22"/>
  <c r="KC147" i="22" s="1"/>
  <c r="JY147" i="22"/>
  <c r="KA167" i="22"/>
  <c r="KC167" i="22" s="1"/>
  <c r="JY167" i="22"/>
  <c r="KA148" i="22"/>
  <c r="KC148" i="22" s="1"/>
  <c r="KA158" i="22"/>
  <c r="KC158" i="22" s="1"/>
  <c r="JY158" i="22"/>
  <c r="KA62" i="22"/>
  <c r="KC62" i="22" s="1"/>
  <c r="LH27" i="36"/>
  <c r="JP28" i="36"/>
  <c r="LG33" i="36"/>
  <c r="LH23" i="36"/>
  <c r="LG23" i="36"/>
  <c r="JJ89" i="36"/>
  <c r="JL38" i="36"/>
  <c r="JY182" i="22"/>
  <c r="KA182" i="22"/>
  <c r="KC179" i="22"/>
  <c r="KE179" i="22"/>
  <c r="JT38" i="36"/>
  <c r="KF181" i="22"/>
  <c r="KG181" i="22"/>
  <c r="KC181" i="22"/>
  <c r="KD38" i="36"/>
  <c r="LD24" i="36"/>
  <c r="JZ38" i="36"/>
  <c r="JV38" i="36"/>
  <c r="KC191" i="22"/>
  <c r="KG191" i="22"/>
  <c r="KC190" i="22"/>
  <c r="KG190" i="22"/>
  <c r="KG192" i="22" s="1"/>
  <c r="KC189" i="22"/>
  <c r="KG189" i="22"/>
  <c r="KA192" i="22"/>
  <c r="JY192" i="22"/>
  <c r="KG187" i="22"/>
  <c r="KE192" i="22"/>
  <c r="KF82" i="22"/>
  <c r="KF84" i="22"/>
  <c r="KG84" i="22"/>
  <c r="KC84" i="22"/>
  <c r="KF10" i="22"/>
  <c r="JL81" i="36"/>
  <c r="JH87" i="36"/>
  <c r="JH89" i="36"/>
  <c r="KU192" i="22"/>
  <c r="KU209" i="22" s="1"/>
  <c r="KQ192" i="22"/>
  <c r="LC192" i="22"/>
  <c r="KY192" i="22"/>
  <c r="KM78" i="22"/>
  <c r="KL36" i="36"/>
  <c r="KM36" i="36"/>
  <c r="KU78" i="22"/>
  <c r="KT36" i="36"/>
  <c r="KU36" i="36"/>
  <c r="KQ78" i="22"/>
  <c r="KP36" i="36"/>
  <c r="KQ36" i="36"/>
  <c r="LC179" i="22"/>
  <c r="LC182" i="22"/>
  <c r="KN82" i="22"/>
  <c r="KZ82" i="22"/>
  <c r="JD93" i="36"/>
  <c r="JH91" i="36"/>
  <c r="LE180" i="22"/>
  <c r="LD180" i="22"/>
  <c r="KN72" i="22"/>
  <c r="KR72" i="22"/>
  <c r="KV72" i="22"/>
  <c r="KZ72" i="22"/>
  <c r="KX50" i="35"/>
  <c r="KZ50" i="35"/>
  <c r="KV50" i="35"/>
  <c r="LB50" i="35"/>
  <c r="KX49" i="35"/>
  <c r="KZ49" i="35"/>
  <c r="KV49" i="35"/>
  <c r="LB49" i="35"/>
  <c r="KX48" i="35"/>
  <c r="KZ48" i="35"/>
  <c r="KV48" i="35"/>
  <c r="LB48" i="35"/>
  <c r="KX47" i="35"/>
  <c r="KV47" i="35"/>
  <c r="KV51" i="35"/>
  <c r="KT51" i="35"/>
  <c r="LB47" i="35"/>
  <c r="LB51" i="35"/>
  <c r="KX32" i="35"/>
  <c r="KZ32" i="35"/>
  <c r="KV32" i="35"/>
  <c r="LB32" i="35"/>
  <c r="KX31" i="35"/>
  <c r="KZ31" i="35"/>
  <c r="KV31" i="35"/>
  <c r="LB31" i="35"/>
  <c r="KX30" i="35"/>
  <c r="KZ30" i="35"/>
  <c r="KV30" i="35"/>
  <c r="LB30" i="35"/>
  <c r="KX29" i="35"/>
  <c r="KV29" i="35"/>
  <c r="KV33" i="35"/>
  <c r="KT33" i="35"/>
  <c r="LB29" i="35"/>
  <c r="LB33" i="35"/>
  <c r="KX23" i="35"/>
  <c r="KZ23" i="35"/>
  <c r="KV23" i="35"/>
  <c r="LB23" i="35"/>
  <c r="KX22" i="35"/>
  <c r="KZ22" i="35"/>
  <c r="KV22" i="35"/>
  <c r="LB22" i="35"/>
  <c r="KX21" i="35"/>
  <c r="KZ21" i="35"/>
  <c r="KV21" i="35"/>
  <c r="LB21" i="35"/>
  <c r="KX20" i="35"/>
  <c r="KV20" i="35"/>
  <c r="KV24" i="35"/>
  <c r="KT24" i="35"/>
  <c r="LB20" i="35"/>
  <c r="LB24" i="35"/>
  <c r="KZ14" i="35"/>
  <c r="LD14" i="35"/>
  <c r="LB14" i="35"/>
  <c r="KZ13" i="35"/>
  <c r="LD13" i="35"/>
  <c r="LB13" i="35"/>
  <c r="KZ12" i="35"/>
  <c r="LD12" i="35"/>
  <c r="LB12" i="35"/>
  <c r="KZ11" i="35"/>
  <c r="LD11" i="35"/>
  <c r="LB11" i="35"/>
  <c r="KX15" i="35"/>
  <c r="KZ10" i="35"/>
  <c r="LB10" i="35"/>
  <c r="LB15" i="35"/>
  <c r="KR54" i="35"/>
  <c r="KR56" i="35"/>
  <c r="KX38" i="35"/>
  <c r="KV38" i="35"/>
  <c r="KT42" i="35"/>
  <c r="KT54" i="35"/>
  <c r="LB38" i="35"/>
  <c r="KN54" i="35"/>
  <c r="KN56" i="35"/>
  <c r="KX39" i="35"/>
  <c r="KZ39" i="35"/>
  <c r="KV39" i="35"/>
  <c r="LB39" i="35"/>
  <c r="KX40" i="35"/>
  <c r="KZ40" i="35"/>
  <c r="KV40" i="35"/>
  <c r="LB40" i="35"/>
  <c r="KX41" i="35"/>
  <c r="KZ41" i="35"/>
  <c r="KV41" i="35"/>
  <c r="LB41" i="35"/>
  <c r="G37" i="9"/>
  <c r="KD87" i="36"/>
  <c r="LF80" i="36"/>
  <c r="LG80" i="36"/>
  <c r="KE148" i="22"/>
  <c r="KG148" i="22"/>
  <c r="KE167" i="22"/>
  <c r="KG167" i="22"/>
  <c r="KE147" i="22"/>
  <c r="KG147" i="22"/>
  <c r="KE135" i="22"/>
  <c r="KG135" i="22"/>
  <c r="KE98" i="22"/>
  <c r="KG98" i="22"/>
  <c r="KE165" i="22"/>
  <c r="KG165" i="22"/>
  <c r="KE155" i="22"/>
  <c r="KG155" i="22"/>
  <c r="KE122" i="22"/>
  <c r="KG122" i="22"/>
  <c r="KE164" i="22"/>
  <c r="KG164" i="22"/>
  <c r="KE142" i="22"/>
  <c r="KG142" i="22"/>
  <c r="KE131" i="22"/>
  <c r="KG131" i="22"/>
  <c r="KE105" i="22"/>
  <c r="KG105" i="22"/>
  <c r="KE95" i="22"/>
  <c r="KG95" i="22"/>
  <c r="KE154" i="22"/>
  <c r="KG154" i="22"/>
  <c r="KE129" i="22"/>
  <c r="KG129" i="22"/>
  <c r="KE113" i="22"/>
  <c r="KG113" i="22"/>
  <c r="KE101" i="22"/>
  <c r="KG101" i="22"/>
  <c r="KE152" i="22"/>
  <c r="KG152" i="22"/>
  <c r="KE60" i="22"/>
  <c r="KG60" i="22" s="1"/>
  <c r="KC72" i="22"/>
  <c r="KG51" i="22"/>
  <c r="KC51" i="22"/>
  <c r="KG48" i="22"/>
  <c r="KC48" i="22"/>
  <c r="KG45" i="22"/>
  <c r="KG42" i="22"/>
  <c r="KC42" i="22"/>
  <c r="KG39" i="22"/>
  <c r="KC39" i="22"/>
  <c r="KG36" i="22"/>
  <c r="KG31" i="22"/>
  <c r="KC31" i="22"/>
  <c r="KG26" i="22"/>
  <c r="KC26" i="22"/>
  <c r="KE24" i="22"/>
  <c r="KG24" i="22"/>
  <c r="KC24" i="22"/>
  <c r="KG22" i="22"/>
  <c r="KC22" i="22"/>
  <c r="KG21" i="22"/>
  <c r="KC21" i="22"/>
  <c r="KE14" i="22"/>
  <c r="KG14" i="22"/>
  <c r="KE173" i="22"/>
  <c r="KG173" i="22"/>
  <c r="KE133" i="22"/>
  <c r="KG133" i="22"/>
  <c r="KE110" i="22"/>
  <c r="KG110" i="22" s="1"/>
  <c r="KE106" i="22"/>
  <c r="KG106" i="22" s="1"/>
  <c r="KE63" i="22"/>
  <c r="KG63" i="22"/>
  <c r="KE57" i="22"/>
  <c r="KG57" i="22"/>
  <c r="KE89" i="22"/>
  <c r="KG89" i="22" s="1"/>
  <c r="KE92" i="22"/>
  <c r="KG92" i="22"/>
  <c r="KE126" i="22"/>
  <c r="KG126" i="22" s="1"/>
  <c r="KE130" i="22"/>
  <c r="KG130" i="22"/>
  <c r="KE134" i="22"/>
  <c r="KG134" i="22" s="1"/>
  <c r="KE150" i="22"/>
  <c r="KG150" i="22" s="1"/>
  <c r="KE156" i="22"/>
  <c r="KG156" i="22"/>
  <c r="KE159" i="22"/>
  <c r="KG159" i="22" s="1"/>
  <c r="KC199" i="22"/>
  <c r="KE199" i="22"/>
  <c r="KG199" i="22"/>
  <c r="KC200" i="22"/>
  <c r="KE200" i="22"/>
  <c r="KG200" i="22"/>
  <c r="KC201" i="22"/>
  <c r="KE201" i="22"/>
  <c r="KG201" i="22"/>
  <c r="KC202" i="22"/>
  <c r="KE202" i="22"/>
  <c r="KG202" i="22"/>
  <c r="KC203" i="22"/>
  <c r="KE203" i="22"/>
  <c r="KG203" i="22"/>
  <c r="KC204" i="22"/>
  <c r="KE204" i="22"/>
  <c r="KG204" i="22"/>
  <c r="KE197" i="22"/>
  <c r="KG197" i="22"/>
  <c r="KC197" i="22"/>
  <c r="KE198" i="22"/>
  <c r="KG198" i="22"/>
  <c r="KC198" i="22"/>
  <c r="JY205" i="22"/>
  <c r="KA205" i="22"/>
  <c r="KE196" i="22"/>
  <c r="KC196" i="22"/>
  <c r="KF38" i="36"/>
  <c r="KC192" i="22"/>
  <c r="JH93" i="36"/>
  <c r="KC182" i="22"/>
  <c r="KG179" i="22"/>
  <c r="KG182" i="22"/>
  <c r="KE182" i="22"/>
  <c r="JX38" i="36"/>
  <c r="LH35" i="36"/>
  <c r="LG35" i="36"/>
  <c r="JT28" i="36"/>
  <c r="KB38" i="36"/>
  <c r="LH34" i="36"/>
  <c r="KF28" i="36"/>
  <c r="KD28" i="36"/>
  <c r="KD89" i="36"/>
  <c r="JZ28" i="36"/>
  <c r="JZ89" i="36"/>
  <c r="JV28" i="36"/>
  <c r="JV89" i="36"/>
  <c r="JL87" i="36"/>
  <c r="JP81" i="36"/>
  <c r="KM207" i="22"/>
  <c r="KQ207" i="22"/>
  <c r="KR82" i="22"/>
  <c r="JL89" i="36"/>
  <c r="KW192" i="22"/>
  <c r="KW207" i="22" s="1"/>
  <c r="LE192" i="22"/>
  <c r="LE179" i="22"/>
  <c r="LE182" i="22"/>
  <c r="JL91" i="36"/>
  <c r="BM33" i="26"/>
  <c r="KI207" i="22"/>
  <c r="LD50" i="35"/>
  <c r="LD49" i="35"/>
  <c r="LD48" i="35"/>
  <c r="KX51" i="35"/>
  <c r="KZ47" i="35"/>
  <c r="LD32" i="35"/>
  <c r="LD31" i="35"/>
  <c r="LD30" i="35"/>
  <c r="KX33" i="35"/>
  <c r="KZ29" i="35"/>
  <c r="LD23" i="35"/>
  <c r="LD22" i="35"/>
  <c r="LD21" i="35"/>
  <c r="KX24" i="35"/>
  <c r="KZ20" i="35"/>
  <c r="KZ15" i="35"/>
  <c r="LD10" i="35"/>
  <c r="LD15" i="35"/>
  <c r="LD41" i="35"/>
  <c r="LD40" i="35"/>
  <c r="LD39" i="35"/>
  <c r="KN58" i="35"/>
  <c r="LB42" i="35"/>
  <c r="KV42" i="35"/>
  <c r="KX42" i="35"/>
  <c r="KX54" i="35"/>
  <c r="KZ38" i="35"/>
  <c r="KR58" i="35"/>
  <c r="BM105" i="26"/>
  <c r="G38" i="9"/>
  <c r="KC205" i="22"/>
  <c r="KE205" i="22"/>
  <c r="KG196" i="22"/>
  <c r="KG205" i="22"/>
  <c r="KG72" i="22"/>
  <c r="LG34" i="36"/>
  <c r="LH38" i="36"/>
  <c r="JX28" i="36"/>
  <c r="LH25" i="36"/>
  <c r="KB28" i="36"/>
  <c r="LH28" i="36"/>
  <c r="LH24" i="36"/>
  <c r="LD28" i="36"/>
  <c r="G20" i="48"/>
  <c r="JP87" i="36"/>
  <c r="JT81" i="36"/>
  <c r="JP89" i="36"/>
  <c r="JP91" i="36"/>
  <c r="JP93" i="36" s="1"/>
  <c r="KS192" i="22"/>
  <c r="KO192" i="22"/>
  <c r="KO207" i="22" s="1"/>
  <c r="AW73" i="26"/>
  <c r="AF72" i="26"/>
  <c r="KN179" i="22"/>
  <c r="LD179" i="22"/>
  <c r="KZ179" i="22"/>
  <c r="KR179" i="22"/>
  <c r="KV179" i="22"/>
  <c r="JL93" i="36"/>
  <c r="BM73" i="26"/>
  <c r="BM72" i="26"/>
  <c r="BM34" i="26"/>
  <c r="BM38" i="26"/>
  <c r="BM70" i="26"/>
  <c r="BM71" i="26"/>
  <c r="LD47" i="35"/>
  <c r="LD51" i="35"/>
  <c r="KZ51" i="35"/>
  <c r="LD29" i="35"/>
  <c r="LD33" i="35"/>
  <c r="KZ33" i="35"/>
  <c r="LD20" i="35"/>
  <c r="LD24" i="35"/>
  <c r="KZ24" i="35"/>
  <c r="LD38" i="35"/>
  <c r="LD42" i="35"/>
  <c r="KZ42" i="35"/>
  <c r="KV54" i="35"/>
  <c r="KV56" i="35"/>
  <c r="LB54" i="35"/>
  <c r="LB56" i="35"/>
  <c r="BM104" i="26"/>
  <c r="BM109" i="26"/>
  <c r="G39" i="9"/>
  <c r="AW34" i="26"/>
  <c r="AW38" i="26"/>
  <c r="AW78" i="26"/>
  <c r="AW79" i="26" s="1"/>
  <c r="AW71" i="26"/>
  <c r="AW70" i="26"/>
  <c r="AW75" i="26" s="1"/>
  <c r="AF73" i="26"/>
  <c r="AB71" i="26"/>
  <c r="P72" i="26"/>
  <c r="T70" i="26"/>
  <c r="AW72" i="26"/>
  <c r="L72" i="26"/>
  <c r="T72" i="26"/>
  <c r="H73" i="26"/>
  <c r="X71" i="26"/>
  <c r="X73" i="26"/>
  <c r="H71" i="26"/>
  <c r="H72" i="26"/>
  <c r="AS72" i="26" s="1"/>
  <c r="AJ72" i="26"/>
  <c r="P71" i="26"/>
  <c r="AJ71" i="26"/>
  <c r="X70" i="26"/>
  <c r="AB72" i="26"/>
  <c r="AN71" i="26"/>
  <c r="AN72" i="26"/>
  <c r="H70" i="26"/>
  <c r="AB73" i="26"/>
  <c r="T73" i="26"/>
  <c r="P70" i="26"/>
  <c r="L70" i="26"/>
  <c r="L75" i="26" s="1"/>
  <c r="P73" i="26"/>
  <c r="AN70" i="26"/>
  <c r="L73" i="26"/>
  <c r="AB70" i="26"/>
  <c r="AN73" i="26"/>
  <c r="H34" i="26"/>
  <c r="L34" i="26" s="1"/>
  <c r="T71" i="26"/>
  <c r="AF70" i="26"/>
  <c r="AF75" i="26" s="1"/>
  <c r="AJ73" i="26"/>
  <c r="AF71" i="26"/>
  <c r="L71" i="26"/>
  <c r="AJ70" i="26"/>
  <c r="X72" i="26"/>
  <c r="JT87" i="36"/>
  <c r="JX81" i="36"/>
  <c r="JT89" i="36"/>
  <c r="JT91" i="36"/>
  <c r="JT93" i="36" s="1"/>
  <c r="G17" i="1"/>
  <c r="F17" i="1"/>
  <c r="D17" i="1"/>
  <c r="KS207" i="22"/>
  <c r="C17" i="1"/>
  <c r="C33" i="1" s="1"/>
  <c r="LA209" i="22"/>
  <c r="KW209" i="22"/>
  <c r="KO209" i="22"/>
  <c r="KS209" i="22"/>
  <c r="KS211" i="22" s="1"/>
  <c r="BA38" i="26"/>
  <c r="BE34" i="26"/>
  <c r="BE38" i="26"/>
  <c r="BE71" i="26"/>
  <c r="BE72" i="26"/>
  <c r="BE73" i="26"/>
  <c r="BE70" i="26"/>
  <c r="BM78" i="26"/>
  <c r="BM79" i="26"/>
  <c r="BM75" i="26"/>
  <c r="LB58" i="35"/>
  <c r="LB57" i="35"/>
  <c r="KV58" i="35"/>
  <c r="KZ54" i="35"/>
  <c r="KZ56" i="35"/>
  <c r="LD56" i="35"/>
  <c r="LD54" i="35"/>
  <c r="BM167" i="26"/>
  <c r="BM168" i="26"/>
  <c r="G40" i="9"/>
  <c r="G18" i="1"/>
  <c r="AS70" i="26"/>
  <c r="AS75" i="26" s="1"/>
  <c r="H38" i="26"/>
  <c r="H78" i="26" s="1"/>
  <c r="T75" i="26"/>
  <c r="H75" i="26"/>
  <c r="AN75" i="26"/>
  <c r="P75" i="26"/>
  <c r="AJ75" i="26"/>
  <c r="AS71" i="26"/>
  <c r="AB75" i="26"/>
  <c r="X75" i="26"/>
  <c r="AS73" i="26"/>
  <c r="JX87" i="36"/>
  <c r="KB81" i="36"/>
  <c r="JX89" i="36"/>
  <c r="JX91" i="36"/>
  <c r="KS210" i="22"/>
  <c r="KS208" i="22"/>
  <c r="BE75" i="26"/>
  <c r="BA78" i="26"/>
  <c r="BA79" i="26"/>
  <c r="BE78" i="26"/>
  <c r="BE79" i="26" s="1"/>
  <c r="KH89" i="36"/>
  <c r="LD58" i="35"/>
  <c r="LD57" i="35"/>
  <c r="LD55" i="35"/>
  <c r="KZ58" i="35"/>
  <c r="BM144" i="26"/>
  <c r="BM143" i="26"/>
  <c r="BM142" i="26"/>
  <c r="BM141" i="26"/>
  <c r="G41" i="9"/>
  <c r="KB87" i="36"/>
  <c r="KF81" i="36"/>
  <c r="KB89" i="36"/>
  <c r="KB91" i="36"/>
  <c r="JX93" i="36"/>
  <c r="KI209" i="22"/>
  <c r="B22" i="1"/>
  <c r="J99" i="36"/>
  <c r="KL89" i="36"/>
  <c r="BM146" i="26"/>
  <c r="H33" i="2"/>
  <c r="O33" i="2"/>
  <c r="H6" i="19"/>
  <c r="G42" i="9"/>
  <c r="KF87" i="36"/>
  <c r="LH81" i="36"/>
  <c r="LG81" i="36"/>
  <c r="KF91" i="36"/>
  <c r="KF89" i="36"/>
  <c r="KB93" i="36"/>
  <c r="LH76" i="36"/>
  <c r="KN76" i="36"/>
  <c r="KR76" i="36"/>
  <c r="KV76" i="36"/>
  <c r="KZ76" i="36"/>
  <c r="LD76" i="36"/>
  <c r="D22" i="1"/>
  <c r="E22" i="1"/>
  <c r="F22" i="1"/>
  <c r="G22" i="1"/>
  <c r="KI210" i="22"/>
  <c r="KP89" i="36"/>
  <c r="KT89" i="36"/>
  <c r="G43" i="9"/>
  <c r="G27" i="1"/>
  <c r="G25" i="48"/>
  <c r="F27" i="1"/>
  <c r="F25" i="48"/>
  <c r="E27" i="1"/>
  <c r="E25" i="48"/>
  <c r="D27" i="1"/>
  <c r="D25" i="48"/>
  <c r="C27" i="1"/>
  <c r="C25" i="48"/>
  <c r="C28" i="48"/>
  <c r="C31" i="48"/>
  <c r="C34" i="48" s="1"/>
  <c r="C37" i="48" s="1"/>
  <c r="KF93" i="36"/>
  <c r="C21" i="1"/>
  <c r="D21" i="1"/>
  <c r="E21" i="1"/>
  <c r="F21" i="1"/>
  <c r="G44" i="9"/>
  <c r="C32" i="48"/>
  <c r="C35" i="48" s="1"/>
  <c r="C24" i="1"/>
  <c r="B25" i="1"/>
  <c r="C25" i="1"/>
  <c r="KR87" i="36"/>
  <c r="KJ87" i="36"/>
  <c r="KZ87" i="36"/>
  <c r="KV87" i="36"/>
  <c r="LH87" i="36"/>
  <c r="LD87" i="36"/>
  <c r="D25" i="1"/>
  <c r="E25" i="1"/>
  <c r="F25" i="1"/>
  <c r="G25" i="1"/>
  <c r="KX89" i="36"/>
  <c r="LB89" i="36"/>
  <c r="D24" i="1"/>
  <c r="E24" i="1"/>
  <c r="F24" i="1"/>
  <c r="G24" i="1"/>
  <c r="F18" i="2"/>
  <c r="F30" i="2"/>
  <c r="M30" i="2"/>
  <c r="E18" i="2"/>
  <c r="E30" i="2"/>
  <c r="L30" i="2"/>
  <c r="G21" i="1"/>
  <c r="D18" i="2"/>
  <c r="D30" i="2"/>
  <c r="K30" i="2"/>
  <c r="H30" i="2"/>
  <c r="O30" i="2"/>
  <c r="H18" i="2"/>
  <c r="C18" i="2"/>
  <c r="C30" i="2"/>
  <c r="J30" i="2"/>
  <c r="G45" i="9"/>
  <c r="G28" i="1"/>
  <c r="G26" i="48"/>
  <c r="E28" i="1"/>
  <c r="E26" i="48"/>
  <c r="E28" i="48"/>
  <c r="E31" i="48"/>
  <c r="E34" i="48" s="1"/>
  <c r="E37" i="48" s="1"/>
  <c r="F28" i="1"/>
  <c r="F26" i="48"/>
  <c r="B28" i="1"/>
  <c r="B26" i="48"/>
  <c r="B28" i="48"/>
  <c r="B31" i="48" s="1"/>
  <c r="D28" i="1"/>
  <c r="D26" i="48"/>
  <c r="B24" i="1"/>
  <c r="B30" i="1"/>
  <c r="B33" i="1" s="1"/>
  <c r="KJ89" i="36"/>
  <c r="KR63" i="36"/>
  <c r="E26" i="1"/>
  <c r="F26" i="1"/>
  <c r="G26" i="1"/>
  <c r="LF89" i="36"/>
  <c r="C12" i="19"/>
  <c r="J18" i="2"/>
  <c r="C40" i="2"/>
  <c r="G18" i="2"/>
  <c r="G30" i="2"/>
  <c r="N30" i="2"/>
  <c r="H12" i="19"/>
  <c r="O18" i="2"/>
  <c r="H40" i="2"/>
  <c r="E12" i="19"/>
  <c r="L18" i="2"/>
  <c r="D40" i="2"/>
  <c r="D12" i="19"/>
  <c r="K18" i="2"/>
  <c r="F40" i="2"/>
  <c r="F12" i="19"/>
  <c r="M18" i="2"/>
  <c r="KM209" i="22"/>
  <c r="KM211" i="22" s="1"/>
  <c r="G46" i="9"/>
  <c r="D26" i="1"/>
  <c r="D24" i="48"/>
  <c r="D28" i="48"/>
  <c r="G40" i="2"/>
  <c r="G12" i="19"/>
  <c r="N18" i="2"/>
  <c r="KM210" i="22"/>
  <c r="BI72" i="26"/>
  <c r="BI71" i="26"/>
  <c r="BI70" i="26"/>
  <c r="BI34" i="26"/>
  <c r="BI38" i="26"/>
  <c r="BI73" i="26"/>
  <c r="G47" i="9"/>
  <c r="LH89" i="36"/>
  <c r="E23" i="1"/>
  <c r="E30" i="1"/>
  <c r="KV89" i="36"/>
  <c r="D23" i="1"/>
  <c r="D30" i="1" s="1"/>
  <c r="D33" i="1" s="1"/>
  <c r="KR89" i="36"/>
  <c r="C30" i="1"/>
  <c r="KN89" i="36"/>
  <c r="BI78" i="26"/>
  <c r="BI79" i="26"/>
  <c r="BI75" i="26"/>
  <c r="G48" i="9"/>
  <c r="G49" i="9"/>
  <c r="KQ209" i="22"/>
  <c r="G50" i="9"/>
  <c r="KQ210" i="22"/>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C25" i="2"/>
  <c r="C8" i="19"/>
  <c r="C16" i="19"/>
  <c r="A3" i="3"/>
  <c r="F24" i="2"/>
  <c r="M24" i="2"/>
  <c r="G23" i="2"/>
  <c r="N23" i="2"/>
  <c r="E9" i="3"/>
  <c r="G38" i="1"/>
  <c r="D25" i="2"/>
  <c r="D8" i="19"/>
  <c r="D16" i="19"/>
  <c r="H31" i="49"/>
  <c r="G24" i="2"/>
  <c r="N24" i="2"/>
  <c r="F9" i="3"/>
  <c r="H23" i="2"/>
  <c r="O23" i="2"/>
  <c r="E25" i="2"/>
  <c r="E8" i="19"/>
  <c r="E16" i="19"/>
  <c r="H24" i="2"/>
  <c r="O24" i="2"/>
  <c r="G9" i="3"/>
  <c r="I23" i="2"/>
  <c r="P23" i="2"/>
  <c r="I25" i="2"/>
  <c r="F25" i="2"/>
  <c r="F8" i="19"/>
  <c r="F16" i="19"/>
  <c r="G25" i="2"/>
  <c r="G8" i="19"/>
  <c r="G16" i="19"/>
  <c r="H25" i="2"/>
  <c r="H8" i="19"/>
  <c r="H16" i="19"/>
  <c r="B3" i="9"/>
  <c r="N3" i="9"/>
  <c r="C3" i="9"/>
  <c r="E3" i="9"/>
  <c r="B4" i="9"/>
  <c r="C4" i="9"/>
  <c r="E4" i="9"/>
  <c r="B5" i="9"/>
  <c r="C5" i="9"/>
  <c r="D5" i="9"/>
  <c r="E5" i="9"/>
  <c r="F5" i="9"/>
  <c r="B6" i="9"/>
  <c r="C15" i="2"/>
  <c r="J15" i="2"/>
  <c r="C6" i="9"/>
  <c r="E6" i="9"/>
  <c r="B7" i="9"/>
  <c r="C7" i="9"/>
  <c r="E7" i="9"/>
  <c r="B8" i="9"/>
  <c r="C8" i="9"/>
  <c r="E8" i="9"/>
  <c r="B9" i="9"/>
  <c r="C9" i="9"/>
  <c r="E9" i="9"/>
  <c r="B10" i="9"/>
  <c r="C10" i="9"/>
  <c r="E10" i="9"/>
  <c r="B11" i="9"/>
  <c r="C11" i="9"/>
  <c r="E11" i="9"/>
  <c r="B12" i="9"/>
  <c r="B15" i="3"/>
  <c r="B17" i="3"/>
  <c r="C12" i="9"/>
  <c r="E12" i="9"/>
  <c r="B13" i="9"/>
  <c r="C13" i="9"/>
  <c r="E13" i="9"/>
  <c r="B14" i="9"/>
  <c r="C14" i="9"/>
  <c r="E14" i="9"/>
  <c r="B15" i="9"/>
  <c r="C15" i="9"/>
  <c r="E15" i="9"/>
  <c r="B16" i="9"/>
  <c r="C16" i="9"/>
  <c r="E16" i="9"/>
  <c r="B17" i="9"/>
  <c r="C17" i="9"/>
  <c r="E17" i="9"/>
  <c r="D17" i="9"/>
  <c r="B18" i="9"/>
  <c r="F17" i="9"/>
  <c r="D15" i="2"/>
  <c r="K15" i="2"/>
  <c r="C18" i="9"/>
  <c r="C11" i="19"/>
  <c r="C36" i="2"/>
  <c r="E18" i="9"/>
  <c r="C13" i="19"/>
  <c r="C18" i="19"/>
  <c r="C23" i="19" s="1"/>
  <c r="B19" i="9"/>
  <c r="C19" i="9"/>
  <c r="C20" i="19"/>
  <c r="E19" i="9"/>
  <c r="B20" i="9"/>
  <c r="C20" i="9"/>
  <c r="E20" i="9"/>
  <c r="C15" i="3"/>
  <c r="C17" i="3"/>
  <c r="B21" i="9"/>
  <c r="C21" i="9"/>
  <c r="E21" i="9"/>
  <c r="B22" i="9"/>
  <c r="C22" i="9"/>
  <c r="D11" i="19"/>
  <c r="D13" i="19" s="1"/>
  <c r="D36" i="2"/>
  <c r="E22" i="9"/>
  <c r="B23" i="9"/>
  <c r="C23" i="9"/>
  <c r="E23" i="9"/>
  <c r="B24" i="9"/>
  <c r="C24" i="9"/>
  <c r="E24" i="9"/>
  <c r="B25" i="9"/>
  <c r="C25" i="9"/>
  <c r="E25" i="9"/>
  <c r="B26" i="9"/>
  <c r="C26" i="9"/>
  <c r="E26" i="9"/>
  <c r="B27" i="9"/>
  <c r="C27" i="9"/>
  <c r="E27" i="9"/>
  <c r="B28" i="9"/>
  <c r="C28" i="9"/>
  <c r="E28" i="9"/>
  <c r="B29" i="9"/>
  <c r="C29" i="9"/>
  <c r="E29" i="9"/>
  <c r="D29" i="9"/>
  <c r="B30" i="9"/>
  <c r="F29" i="9"/>
  <c r="E15" i="2"/>
  <c r="L15" i="2"/>
  <c r="C30" i="9"/>
  <c r="E30" i="9"/>
  <c r="B31" i="9"/>
  <c r="C31" i="9"/>
  <c r="E31" i="9"/>
  <c r="E40" i="2"/>
  <c r="B32" i="9"/>
  <c r="C32" i="9"/>
  <c r="D15" i="3"/>
  <c r="D17" i="3"/>
  <c r="H34" i="9"/>
  <c r="E32" i="9"/>
  <c r="B33" i="9"/>
  <c r="C33" i="9"/>
  <c r="E33" i="9"/>
  <c r="B34" i="9"/>
  <c r="E36" i="2"/>
  <c r="E11" i="19"/>
  <c r="E18" i="19"/>
  <c r="C34" i="9"/>
  <c r="E13" i="19"/>
  <c r="E34" i="9"/>
  <c r="E20" i="19"/>
  <c r="E23" i="19"/>
  <c r="B35" i="9"/>
  <c r="C35" i="9"/>
  <c r="E35" i="9"/>
  <c r="B36" i="9"/>
  <c r="C36" i="9"/>
  <c r="E36" i="9"/>
  <c r="B37" i="9"/>
  <c r="C37" i="9"/>
  <c r="E37" i="9"/>
  <c r="B38" i="9"/>
  <c r="C38" i="9"/>
  <c r="E38" i="9"/>
  <c r="B39" i="9"/>
  <c r="C39" i="9"/>
  <c r="E39" i="9"/>
  <c r="B40" i="9"/>
  <c r="C40" i="9"/>
  <c r="E40" i="9"/>
  <c r="B41" i="9"/>
  <c r="C41" i="9"/>
  <c r="E41" i="9"/>
  <c r="D41" i="9"/>
  <c r="B42" i="9"/>
  <c r="F41" i="9"/>
  <c r="F15" i="2"/>
  <c r="M15" i="2"/>
  <c r="C42" i="9"/>
  <c r="E42" i="9"/>
  <c r="B43" i="9"/>
  <c r="C43" i="9"/>
  <c r="E15" i="3"/>
  <c r="E17" i="3"/>
  <c r="E43" i="9"/>
  <c r="B44" i="9"/>
  <c r="C44" i="9"/>
  <c r="E44" i="9"/>
  <c r="B45" i="9"/>
  <c r="C45" i="9"/>
  <c r="E45" i="9"/>
  <c r="F11" i="19"/>
  <c r="F18" i="19" s="1"/>
  <c r="F36" i="2"/>
  <c r="B46" i="9"/>
  <c r="C46" i="9"/>
  <c r="E46" i="9"/>
  <c r="B47" i="9"/>
  <c r="C47" i="9"/>
  <c r="E47" i="9"/>
  <c r="B48" i="9"/>
  <c r="C48" i="9"/>
  <c r="E48" i="9"/>
  <c r="B49" i="9"/>
  <c r="C49" i="9"/>
  <c r="E49" i="9"/>
  <c r="B50" i="9"/>
  <c r="C50" i="9"/>
  <c r="E50" i="9"/>
  <c r="B51" i="9"/>
  <c r="C51" i="9"/>
  <c r="E51" i="9"/>
  <c r="B52" i="9"/>
  <c r="C52" i="9"/>
  <c r="E52" i="9"/>
  <c r="B53" i="9"/>
  <c r="C53" i="9"/>
  <c r="E53" i="9"/>
  <c r="D53" i="9"/>
  <c r="F15" i="3"/>
  <c r="H58" i="9"/>
  <c r="F17" i="3"/>
  <c r="B54" i="9"/>
  <c r="F53" i="9"/>
  <c r="C54" i="9"/>
  <c r="G15" i="2"/>
  <c r="N15" i="2"/>
  <c r="E54" i="9"/>
  <c r="B55" i="9"/>
  <c r="C55" i="9"/>
  <c r="E55" i="9"/>
  <c r="B56" i="9"/>
  <c r="C56" i="9"/>
  <c r="E56" i="9"/>
  <c r="G11" i="19"/>
  <c r="G18" i="19" s="1"/>
  <c r="G36" i="2"/>
  <c r="B57" i="9"/>
  <c r="C57" i="9"/>
  <c r="E57" i="9"/>
  <c r="B58" i="9"/>
  <c r="C58" i="9"/>
  <c r="E58" i="9"/>
  <c r="B59" i="9"/>
  <c r="C59" i="9"/>
  <c r="E59" i="9"/>
  <c r="B60" i="9"/>
  <c r="C60" i="9"/>
  <c r="E60" i="9"/>
  <c r="B61" i="9"/>
  <c r="C61" i="9"/>
  <c r="E61" i="9"/>
  <c r="B62" i="9"/>
  <c r="C62" i="9"/>
  <c r="E62" i="9"/>
  <c r="B63" i="9"/>
  <c r="G15" i="3"/>
  <c r="H70" i="9"/>
  <c r="C63" i="9"/>
  <c r="E63" i="9"/>
  <c r="B64" i="9"/>
  <c r="C64" i="9"/>
  <c r="E64" i="9"/>
  <c r="B65" i="9"/>
  <c r="C65" i="9"/>
  <c r="E65" i="9"/>
  <c r="D65" i="9"/>
  <c r="G14" i="3"/>
  <c r="G17" i="3"/>
  <c r="H10" i="19"/>
  <c r="G8" i="3"/>
  <c r="B66" i="9"/>
  <c r="F65" i="9"/>
  <c r="C66" i="9"/>
  <c r="H15" i="2"/>
  <c r="O15" i="2"/>
  <c r="H7" i="19"/>
  <c r="H15" i="19"/>
  <c r="H9" i="19"/>
  <c r="H14" i="19"/>
  <c r="E66" i="9"/>
  <c r="B67" i="9"/>
  <c r="C67" i="9"/>
  <c r="G7" i="3"/>
  <c r="G11" i="3"/>
  <c r="G19" i="3"/>
  <c r="H17" i="19"/>
  <c r="E67" i="9"/>
  <c r="B68" i="9"/>
  <c r="C68" i="9"/>
  <c r="H11" i="19"/>
  <c r="H18" i="19" s="1"/>
  <c r="H36" i="2"/>
  <c r="H13" i="19"/>
  <c r="E68" i="9"/>
  <c r="B69" i="9"/>
  <c r="C69" i="9"/>
  <c r="E69" i="9"/>
  <c r="B70" i="9"/>
  <c r="C70" i="9"/>
  <c r="E70" i="9"/>
  <c r="B71" i="9"/>
  <c r="C71" i="9"/>
  <c r="E71" i="9"/>
  <c r="B72" i="9"/>
  <c r="C72" i="9"/>
  <c r="E72" i="9"/>
  <c r="B73" i="9"/>
  <c r="C73" i="9"/>
  <c r="E73" i="9"/>
  <c r="B74" i="9"/>
  <c r="C74" i="9"/>
  <c r="E74" i="9"/>
  <c r="B75" i="9"/>
  <c r="C75" i="9"/>
  <c r="E75" i="9"/>
  <c r="B76" i="9"/>
  <c r="C76" i="9"/>
  <c r="E76" i="9"/>
  <c r="B77" i="9"/>
  <c r="C77" i="9"/>
  <c r="E77" i="9"/>
  <c r="D77" i="9"/>
  <c r="B78" i="9"/>
  <c r="F77" i="9"/>
  <c r="C78" i="9"/>
  <c r="I15" i="2"/>
  <c r="P15" i="2"/>
  <c r="E78" i="9"/>
  <c r="B79" i="9"/>
  <c r="C79" i="9"/>
  <c r="E79" i="9"/>
  <c r="B80" i="9"/>
  <c r="C80" i="9"/>
  <c r="I36" i="2"/>
  <c r="E80" i="9"/>
  <c r="B81" i="9"/>
  <c r="C81" i="9"/>
  <c r="E81" i="9"/>
  <c r="B82" i="9"/>
  <c r="C82" i="9"/>
  <c r="E82" i="9"/>
  <c r="B83" i="9"/>
  <c r="C83" i="9"/>
  <c r="E83" i="9"/>
  <c r="B84" i="9"/>
  <c r="C84" i="9"/>
  <c r="E84" i="9"/>
  <c r="B85" i="9"/>
  <c r="C85" i="9"/>
  <c r="E85" i="9"/>
  <c r="B86" i="9"/>
  <c r="C86" i="9"/>
  <c r="E86" i="9"/>
  <c r="D86" i="9"/>
  <c r="D89" i="9"/>
  <c r="C89" i="9"/>
  <c r="F86" i="9"/>
  <c r="F89" i="9"/>
  <c r="E89" i="9"/>
  <c r="AT51" i="26"/>
  <c r="KI211" i="22" l="1"/>
  <c r="KQ211" i="22"/>
  <c r="D34" i="1"/>
  <c r="D37" i="1" s="1"/>
  <c r="D36" i="1"/>
  <c r="D39" i="1" s="1"/>
  <c r="B32" i="48"/>
  <c r="B35" i="48" s="1"/>
  <c r="B34" i="48"/>
  <c r="B37" i="48" s="1"/>
  <c r="C40" i="48"/>
  <c r="C41" i="48" s="1"/>
  <c r="D8" i="49" s="1"/>
  <c r="D10" i="49" s="1"/>
  <c r="D12" i="49" s="1"/>
  <c r="D16" i="49" s="1"/>
  <c r="C39" i="48"/>
  <c r="C34" i="1"/>
  <c r="C37" i="1" s="1"/>
  <c r="H33" i="1"/>
  <c r="C36" i="1"/>
  <c r="C39" i="1" s="1"/>
  <c r="B36" i="1"/>
  <c r="B39" i="1" s="1"/>
  <c r="B34" i="1"/>
  <c r="B37" i="1" s="1"/>
  <c r="E40" i="48"/>
  <c r="E41" i="48" s="1"/>
  <c r="F8" i="49" s="1"/>
  <c r="F10" i="49" s="1"/>
  <c r="F12" i="49" s="1"/>
  <c r="F16" i="49" s="1"/>
  <c r="E39" i="48"/>
  <c r="KW211" i="22"/>
  <c r="KW208" i="22"/>
  <c r="KW210" i="22"/>
  <c r="H23" i="19"/>
  <c r="H20" i="19"/>
  <c r="KO208" i="22"/>
  <c r="KO210" i="22"/>
  <c r="KO211" i="22"/>
  <c r="G23" i="19"/>
  <c r="G20" i="19"/>
  <c r="F23" i="19"/>
  <c r="F20" i="19"/>
  <c r="P34" i="26"/>
  <c r="L38" i="26"/>
  <c r="L78" i="26" s="1"/>
  <c r="KU211" i="22"/>
  <c r="KU210" i="22"/>
  <c r="G13" i="19"/>
  <c r="F13" i="19"/>
  <c r="D18" i="19"/>
  <c r="E32" i="48"/>
  <c r="E35" i="48" s="1"/>
  <c r="KE172" i="22"/>
  <c r="KG172" i="22" s="1"/>
  <c r="KE163" i="22"/>
  <c r="KG163" i="22" s="1"/>
  <c r="KE149" i="22"/>
  <c r="KG149" i="22" s="1"/>
  <c r="KE140" i="22"/>
  <c r="KG140" i="22" s="1"/>
  <c r="KE123" i="22"/>
  <c r="KG123" i="22" s="1"/>
  <c r="KE116" i="22"/>
  <c r="KG116" i="22" s="1"/>
  <c r="KE103" i="22"/>
  <c r="KG103" i="22" s="1"/>
  <c r="KE94" i="22"/>
  <c r="KG94" i="22" s="1"/>
  <c r="KE83" i="22"/>
  <c r="KG83" i="22" s="1"/>
  <c r="KE88" i="22"/>
  <c r="KG88" i="22" s="1"/>
  <c r="KE107" i="22"/>
  <c r="KG107" i="22" s="1"/>
  <c r="KC36" i="22"/>
  <c r="KC45" i="22"/>
  <c r="KE62" i="22"/>
  <c r="KG62" i="22" s="1"/>
  <c r="KA115" i="22"/>
  <c r="KV82" i="22"/>
  <c r="JU17" i="22"/>
  <c r="JW17" i="22"/>
  <c r="JU20" i="22"/>
  <c r="JW20" i="22"/>
  <c r="JU174" i="22"/>
  <c r="JW174" i="22"/>
  <c r="JS166" i="22"/>
  <c r="JQ166" i="22"/>
  <c r="KE54" i="22"/>
  <c r="KG54" i="22" s="1"/>
  <c r="KE90" i="22"/>
  <c r="KG90" i="22" s="1"/>
  <c r="KE158" i="22"/>
  <c r="KG158" i="22" s="1"/>
  <c r="JW19" i="22"/>
  <c r="JS141" i="22"/>
  <c r="JQ141" i="22"/>
  <c r="JU21" i="22"/>
  <c r="JW23" i="22"/>
  <c r="LD166" i="22"/>
  <c r="LD141" i="22"/>
  <c r="LD150" i="22"/>
  <c r="LD126" i="22"/>
  <c r="JI123" i="22"/>
  <c r="LE123" i="22" s="1"/>
  <c r="LD123" i="22" s="1"/>
  <c r="JI74" i="22"/>
  <c r="JK74" i="22"/>
  <c r="LE13" i="22"/>
  <c r="LD13" i="22" s="1"/>
  <c r="JI86" i="22"/>
  <c r="JK86" i="22"/>
  <c r="JI56" i="22"/>
  <c r="JK56" i="22"/>
  <c r="JA76" i="22"/>
  <c r="JC76" i="22"/>
  <c r="JA53" i="22"/>
  <c r="JC53" i="22"/>
  <c r="JA64" i="22"/>
  <c r="JC64" i="22"/>
  <c r="JC73" i="22"/>
  <c r="JA73" i="22"/>
  <c r="JC108" i="22"/>
  <c r="JA108" i="22"/>
  <c r="JA174" i="22"/>
  <c r="LE174" i="22" s="1"/>
  <c r="LD174" i="22" s="1"/>
  <c r="LC174" i="22"/>
  <c r="JE15" i="22"/>
  <c r="JG15" i="22"/>
  <c r="JA87" i="22"/>
  <c r="JC87" i="22"/>
  <c r="IW111" i="22"/>
  <c r="IY111" i="22"/>
  <c r="JA55" i="22"/>
  <c r="JC55" i="22"/>
  <c r="IW97" i="22"/>
  <c r="IY97" i="22"/>
  <c r="JE102" i="22"/>
  <c r="JG102" i="22"/>
  <c r="JA132" i="22"/>
  <c r="JC132" i="22"/>
  <c r="IW136" i="22"/>
  <c r="IY136" i="22"/>
  <c r="IW65" i="22"/>
  <c r="IY65" i="22"/>
  <c r="IW44" i="22"/>
  <c r="IY44" i="22"/>
  <c r="IW33" i="22"/>
  <c r="IY33" i="22"/>
  <c r="IW16" i="22"/>
  <c r="IY16" i="22"/>
  <c r="IS32" i="22"/>
  <c r="IU32" i="22"/>
  <c r="IS99" i="22"/>
  <c r="IU99" i="22"/>
  <c r="IS75" i="22"/>
  <c r="IU75" i="22"/>
  <c r="IS162" i="22"/>
  <c r="IU162" i="22"/>
  <c r="IS96" i="22"/>
  <c r="IU96" i="22"/>
  <c r="IS114" i="22"/>
  <c r="IU114" i="22"/>
  <c r="IS125" i="22"/>
  <c r="IU125" i="22"/>
  <c r="JI61" i="22"/>
  <c r="JK61" i="22"/>
  <c r="JA102" i="22"/>
  <c r="JC104" i="22"/>
  <c r="JA117" i="22"/>
  <c r="JC117" i="22"/>
  <c r="JA138" i="22"/>
  <c r="JC138" i="22"/>
  <c r="IW169" i="22"/>
  <c r="IY169" i="22"/>
  <c r="IW100" i="22"/>
  <c r="IY100" i="22"/>
  <c r="IW157" i="22"/>
  <c r="IY157" i="22"/>
  <c r="IW85" i="22"/>
  <c r="IY85" i="22"/>
  <c r="IW143" i="22"/>
  <c r="IY143" i="22"/>
  <c r="IW153" i="22"/>
  <c r="IY153" i="22"/>
  <c r="IW120" i="22"/>
  <c r="IY120" i="22"/>
  <c r="IW146" i="22"/>
  <c r="IY146" i="22"/>
  <c r="IW121" i="22"/>
  <c r="IY121" i="22"/>
  <c r="IW137" i="22"/>
  <c r="IY137" i="22"/>
  <c r="IW124" i="22"/>
  <c r="IY124" i="22"/>
  <c r="IW109" i="22"/>
  <c r="IY109" i="22"/>
  <c r="IW170" i="22"/>
  <c r="IY170" i="22"/>
  <c r="IW93" i="22"/>
  <c r="IY93" i="22"/>
  <c r="IW160" i="22"/>
  <c r="IY160" i="22"/>
  <c r="IW47" i="22"/>
  <c r="IY47" i="22"/>
  <c r="IW38" i="22"/>
  <c r="IY38" i="22"/>
  <c r="IW25" i="22"/>
  <c r="IY25" i="22"/>
  <c r="IS171" i="22"/>
  <c r="IU171" i="22"/>
  <c r="IS161" i="22"/>
  <c r="IU161" i="22"/>
  <c r="IS139" i="22"/>
  <c r="IU139" i="22"/>
  <c r="IS112" i="22"/>
  <c r="IU112" i="22"/>
  <c r="IU78" i="22"/>
  <c r="IS52" i="22"/>
  <c r="IU52" i="22"/>
  <c r="IO78" i="22"/>
  <c r="IO127" i="22"/>
  <c r="IQ127" i="22"/>
  <c r="KZ73" i="22"/>
  <c r="LA78" i="22"/>
  <c r="IW50" i="22"/>
  <c r="IY50" i="22"/>
  <c r="IW41" i="22"/>
  <c r="IY41" i="22"/>
  <c r="IW28" i="22"/>
  <c r="IY28" i="22"/>
  <c r="IS73" i="22"/>
  <c r="IS78" i="22" s="1"/>
  <c r="IS43" i="22"/>
  <c r="IU43" i="22"/>
  <c r="IO82" i="22"/>
  <c r="IQ82" i="22"/>
  <c r="IO49" i="22"/>
  <c r="IQ49" i="22"/>
  <c r="IO46" i="22"/>
  <c r="IQ46" i="22"/>
  <c r="IO40" i="22"/>
  <c r="IQ40" i="22"/>
  <c r="IS151" i="22"/>
  <c r="IU151" i="22"/>
  <c r="IS128" i="22"/>
  <c r="IU128" i="22"/>
  <c r="IS24" i="22"/>
  <c r="LE24" i="22" s="1"/>
  <c r="LD24" i="22" s="1"/>
  <c r="IS15" i="22"/>
  <c r="IS90" i="22"/>
  <c r="LE90" i="22" s="1"/>
  <c r="LD90" i="22" s="1"/>
  <c r="IS54" i="22"/>
  <c r="LE54" i="22" s="1"/>
  <c r="LD54" i="22" s="1"/>
  <c r="IS102" i="22"/>
  <c r="IS145" i="22"/>
  <c r="IU145" i="22"/>
  <c r="IS118" i="22"/>
  <c r="IU118" i="22"/>
  <c r="IQ18" i="22"/>
  <c r="IQ27" i="22"/>
  <c r="IO73" i="22"/>
  <c r="HQ175" i="22"/>
  <c r="KY114" i="22"/>
  <c r="KZ114" i="22" s="1"/>
  <c r="KY125" i="22"/>
  <c r="KZ125" i="22" s="1"/>
  <c r="HM175" i="22"/>
  <c r="LA137" i="22"/>
  <c r="KZ137" i="22" s="1"/>
  <c r="LA124" i="22"/>
  <c r="KZ124" i="22" s="1"/>
  <c r="LA109" i="22"/>
  <c r="KZ109" i="22" s="1"/>
  <c r="LA170" i="22"/>
  <c r="KZ170" i="22" s="1"/>
  <c r="LA93" i="22"/>
  <c r="KZ93" i="22" s="1"/>
  <c r="LA160" i="22"/>
  <c r="KZ160" i="22" s="1"/>
  <c r="LA136" i="22"/>
  <c r="KZ136" i="22" s="1"/>
  <c r="HS91" i="22"/>
  <c r="KY91" i="22"/>
  <c r="LA51" i="22"/>
  <c r="KZ51" i="22" s="1"/>
  <c r="LA42" i="22"/>
  <c r="KZ42" i="22" s="1"/>
  <c r="LA31" i="22"/>
  <c r="KZ31" i="22" s="1"/>
  <c r="LA23" i="22"/>
  <c r="KZ23" i="22" s="1"/>
  <c r="KY75" i="22"/>
  <c r="KY78" i="22" s="1"/>
  <c r="KX36" i="36" s="1"/>
  <c r="LC209" i="46"/>
  <c r="LC207" i="46"/>
  <c r="KY209" i="46"/>
  <c r="KY207" i="46"/>
  <c r="LA157" i="22"/>
  <c r="KZ157" i="22" s="1"/>
  <c r="LA143" i="22"/>
  <c r="KZ143" i="22" s="1"/>
  <c r="LA120" i="22"/>
  <c r="KZ120" i="22" s="1"/>
  <c r="LA121" i="22"/>
  <c r="KZ121" i="22" s="1"/>
  <c r="HS119" i="22"/>
  <c r="KY119" i="22"/>
  <c r="KZ119" i="22" s="1"/>
  <c r="LA48" i="22"/>
  <c r="KZ48" i="22" s="1"/>
  <c r="LA39" i="22"/>
  <c r="KZ39" i="22" s="1"/>
  <c r="LA36" i="22"/>
  <c r="KZ36" i="22" s="1"/>
  <c r="LA17" i="22"/>
  <c r="KZ17" i="22" s="1"/>
  <c r="KY37" i="22"/>
  <c r="KZ37" i="22" s="1"/>
  <c r="HS37" i="22"/>
  <c r="LA153" i="22"/>
  <c r="KZ153" i="22" s="1"/>
  <c r="LA146" i="22"/>
  <c r="KZ146" i="22" s="1"/>
  <c r="HS168" i="22"/>
  <c r="KY168" i="22"/>
  <c r="KZ168" i="22" s="1"/>
  <c r="HS144" i="22"/>
  <c r="KY144" i="22"/>
  <c r="KZ144" i="22" s="1"/>
  <c r="LA111" i="22"/>
  <c r="KZ111" i="22" s="1"/>
  <c r="LA45" i="22"/>
  <c r="KZ45" i="22" s="1"/>
  <c r="LA26" i="22"/>
  <c r="KZ26" i="22" s="1"/>
  <c r="LA20" i="22"/>
  <c r="KZ20" i="22" s="1"/>
  <c r="LA14" i="22"/>
  <c r="KZ14" i="22" s="1"/>
  <c r="E11" i="1"/>
  <c r="KW209" i="46"/>
  <c r="HI78" i="22"/>
  <c r="HI207" i="22" s="1"/>
  <c r="HI211" i="22" s="1"/>
  <c r="LA12" i="22"/>
  <c r="KZ12" i="22" s="1"/>
  <c r="HG175" i="22"/>
  <c r="KV41" i="46"/>
  <c r="KY27" i="22"/>
  <c r="KZ27" i="22" s="1"/>
  <c r="KY32" i="22"/>
  <c r="KZ32" i="22" s="1"/>
  <c r="LA207" i="46"/>
  <c r="LE209" i="46"/>
  <c r="HK175" i="22"/>
  <c r="HK207" i="22" s="1"/>
  <c r="LD186" i="46"/>
  <c r="LD72" i="46"/>
  <c r="KV186" i="46"/>
  <c r="HG78" i="22"/>
  <c r="HG207" i="22" s="1"/>
  <c r="HO10" i="22"/>
  <c r="HM10" i="22"/>
  <c r="HM68" i="22" s="1"/>
  <c r="LA188" i="22"/>
  <c r="LD39" i="46"/>
  <c r="M10" i="46"/>
  <c r="M68" i="46" s="1"/>
  <c r="D15" i="48"/>
  <c r="KI180" i="46"/>
  <c r="D18" i="1"/>
  <c r="HM209" i="22" l="1"/>
  <c r="HM207" i="22"/>
  <c r="HQ10" i="22"/>
  <c r="HQ68" i="22" s="1"/>
  <c r="KY10" i="22"/>
  <c r="HO68" i="22"/>
  <c r="HO207" i="22" s="1"/>
  <c r="HS10" i="22"/>
  <c r="KZ188" i="22"/>
  <c r="LA192" i="22"/>
  <c r="LA210" i="46"/>
  <c r="LA211" i="46"/>
  <c r="LA208" i="46"/>
  <c r="HU144" i="22"/>
  <c r="HW144" i="22"/>
  <c r="HW37" i="22"/>
  <c r="HU37" i="22"/>
  <c r="KY210" i="46"/>
  <c r="KY211" i="46"/>
  <c r="KZ91" i="22"/>
  <c r="KY175" i="22"/>
  <c r="KZ75" i="22"/>
  <c r="IS27" i="22"/>
  <c r="IU27" i="22"/>
  <c r="IS40" i="22"/>
  <c r="IU40" i="22"/>
  <c r="IS82" i="22"/>
  <c r="IU82" i="22"/>
  <c r="IW43" i="22"/>
  <c r="IY43" i="22"/>
  <c r="JA28" i="22"/>
  <c r="JC28" i="22"/>
  <c r="KZ36" i="36"/>
  <c r="IW161" i="22"/>
  <c r="IY161" i="22"/>
  <c r="JA38" i="22"/>
  <c r="JC38" i="22"/>
  <c r="JA93" i="22"/>
  <c r="JC93" i="22"/>
  <c r="JA124" i="22"/>
  <c r="JC124" i="22"/>
  <c r="JA146" i="22"/>
  <c r="JC146" i="22"/>
  <c r="JA143" i="22"/>
  <c r="JC143" i="22"/>
  <c r="JA100" i="22"/>
  <c r="JC100" i="22"/>
  <c r="JG117" i="22"/>
  <c r="JE117" i="22"/>
  <c r="IW125" i="22"/>
  <c r="IY125" i="22"/>
  <c r="IW162" i="22"/>
  <c r="IY162" i="22"/>
  <c r="IW32" i="22"/>
  <c r="IY32" i="22"/>
  <c r="JA44" i="22"/>
  <c r="JC44" i="22"/>
  <c r="JE132" i="22"/>
  <c r="JG132" i="22"/>
  <c r="JI102" i="22"/>
  <c r="JK102" i="22"/>
  <c r="LC102" i="22"/>
  <c r="JA111" i="22"/>
  <c r="JC111" i="22"/>
  <c r="JE108" i="22"/>
  <c r="JG108" i="22"/>
  <c r="JE73" i="22"/>
  <c r="JG73" i="22"/>
  <c r="JG53" i="22"/>
  <c r="JE53" i="22"/>
  <c r="JO86" i="22"/>
  <c r="LC86" i="22"/>
  <c r="JM86" i="22"/>
  <c r="JO74" i="22"/>
  <c r="LC74" i="22"/>
  <c r="JM74" i="22"/>
  <c r="KA17" i="22"/>
  <c r="JY17" i="22"/>
  <c r="KC115" i="22"/>
  <c r="KE115" i="22"/>
  <c r="KG115" i="22" s="1"/>
  <c r="KW210" i="46"/>
  <c r="KW211" i="46"/>
  <c r="HU119" i="22"/>
  <c r="HW119" i="22"/>
  <c r="HU91" i="22"/>
  <c r="HS175" i="22"/>
  <c r="HW91" i="22"/>
  <c r="IU18" i="22"/>
  <c r="IS18" i="22"/>
  <c r="IW145" i="22"/>
  <c r="IY145" i="22"/>
  <c r="IW151" i="22"/>
  <c r="IY151" i="22"/>
  <c r="IS49" i="22"/>
  <c r="IU49" i="22"/>
  <c r="JA50" i="22"/>
  <c r="JC50" i="22"/>
  <c r="IW139" i="22"/>
  <c r="IY139" i="22"/>
  <c r="JA25" i="22"/>
  <c r="JC25" i="22"/>
  <c r="JA160" i="22"/>
  <c r="JC160" i="22"/>
  <c r="JA109" i="22"/>
  <c r="JC109" i="22"/>
  <c r="JA121" i="22"/>
  <c r="JC121" i="22"/>
  <c r="JA153" i="22"/>
  <c r="JC153" i="22"/>
  <c r="JA157" i="22"/>
  <c r="JC157" i="22"/>
  <c r="JE138" i="22"/>
  <c r="JG138" i="22"/>
  <c r="JO61" i="22"/>
  <c r="JM61" i="22"/>
  <c r="LC61" i="22"/>
  <c r="IW96" i="22"/>
  <c r="IY96" i="22"/>
  <c r="IW99" i="22"/>
  <c r="IY99" i="22"/>
  <c r="JA33" i="22"/>
  <c r="JC33" i="22"/>
  <c r="JA136" i="22"/>
  <c r="JC136" i="22"/>
  <c r="JE55" i="22"/>
  <c r="JG55" i="22"/>
  <c r="JI15" i="22"/>
  <c r="JK15" i="22"/>
  <c r="LC15" i="22"/>
  <c r="JG64" i="22"/>
  <c r="JE64" i="22"/>
  <c r="JO56" i="22"/>
  <c r="LC56" i="22"/>
  <c r="JM56" i="22"/>
  <c r="LE86" i="22"/>
  <c r="LD86" i="22" s="1"/>
  <c r="LE74" i="22"/>
  <c r="LD74" i="22" s="1"/>
  <c r="KA23" i="22"/>
  <c r="JY23" i="22"/>
  <c r="JU141" i="22"/>
  <c r="JW141" i="22"/>
  <c r="JU166" i="22"/>
  <c r="JW166" i="22"/>
  <c r="JY20" i="22"/>
  <c r="KA20" i="22"/>
  <c r="LA175" i="22"/>
  <c r="LA207" i="22" s="1"/>
  <c r="D20" i="19"/>
  <c r="D23" i="19"/>
  <c r="B43" i="1"/>
  <c r="C30" i="49" s="1"/>
  <c r="C32" i="49" s="1"/>
  <c r="C34" i="49" s="1"/>
  <c r="C38" i="49" s="1"/>
  <c r="B41" i="1"/>
  <c r="B42" i="1"/>
  <c r="D9" i="19"/>
  <c r="D14" i="19" s="1"/>
  <c r="D7" i="19"/>
  <c r="D15" i="19" s="1"/>
  <c r="D42" i="1"/>
  <c r="D43" i="1" s="1"/>
  <c r="D41" i="1"/>
  <c r="LE210" i="46"/>
  <c r="LE211" i="46"/>
  <c r="BA72" i="26"/>
  <c r="E17" i="1"/>
  <c r="BA73" i="26"/>
  <c r="BA71" i="26"/>
  <c r="BA70" i="26"/>
  <c r="BA75" i="26" s="1"/>
  <c r="BA34" i="26"/>
  <c r="HU168" i="22"/>
  <c r="HW168" i="22"/>
  <c r="LC211" i="46"/>
  <c r="LC210" i="46"/>
  <c r="IW118" i="22"/>
  <c r="IY118" i="22"/>
  <c r="IW128" i="22"/>
  <c r="IY128" i="22"/>
  <c r="IS46" i="22"/>
  <c r="IU46" i="22"/>
  <c r="JA41" i="22"/>
  <c r="JC41" i="22"/>
  <c r="IS127" i="22"/>
  <c r="IU127" i="22"/>
  <c r="IW52" i="22"/>
  <c r="IY52" i="22"/>
  <c r="IY112" i="22"/>
  <c r="IW112" i="22"/>
  <c r="IY171" i="22"/>
  <c r="IW171" i="22"/>
  <c r="JA47" i="22"/>
  <c r="JC47" i="22"/>
  <c r="JA170" i="22"/>
  <c r="JC170" i="22"/>
  <c r="JA137" i="22"/>
  <c r="JC137" i="22"/>
  <c r="JA120" i="22"/>
  <c r="JC120" i="22"/>
  <c r="JA85" i="22"/>
  <c r="JC85" i="22"/>
  <c r="JA169" i="22"/>
  <c r="JC169" i="22"/>
  <c r="JG104" i="22"/>
  <c r="JE104" i="22"/>
  <c r="LE61" i="22"/>
  <c r="LD61" i="22" s="1"/>
  <c r="IW114" i="22"/>
  <c r="IY114" i="22"/>
  <c r="IW75" i="22"/>
  <c r="IW78" i="22" s="1"/>
  <c r="IY75" i="22"/>
  <c r="JA16" i="22"/>
  <c r="JC16" i="22"/>
  <c r="JA65" i="22"/>
  <c r="JC65" i="22"/>
  <c r="JA97" i="22"/>
  <c r="JC97" i="22"/>
  <c r="JE87" i="22"/>
  <c r="JG87" i="22"/>
  <c r="JG76" i="22"/>
  <c r="JE76" i="22"/>
  <c r="LE56" i="22"/>
  <c r="LD56" i="22" s="1"/>
  <c r="JY19" i="22"/>
  <c r="KA19" i="22"/>
  <c r="KA174" i="22"/>
  <c r="JY174" i="22"/>
  <c r="P38" i="26"/>
  <c r="P78" i="26" s="1"/>
  <c r="T34" i="26"/>
  <c r="C42" i="1"/>
  <c r="C43" i="1" s="1"/>
  <c r="C9" i="19"/>
  <c r="C14" i="19" s="1"/>
  <c r="C41" i="1"/>
  <c r="C7" i="19"/>
  <c r="C15" i="19" s="1"/>
  <c r="B40" i="48"/>
  <c r="B41" i="48"/>
  <c r="C8" i="49" s="1"/>
  <c r="C10" i="49" s="1"/>
  <c r="C12" i="49" s="1"/>
  <c r="C16" i="49" s="1"/>
  <c r="B39" i="48"/>
  <c r="M207" i="46"/>
  <c r="M209" i="46"/>
  <c r="KI182" i="46"/>
  <c r="KJ180" i="46"/>
  <c r="B48" i="48"/>
  <c r="D31" i="48"/>
  <c r="LA208" i="22" l="1"/>
  <c r="LA211" i="22"/>
  <c r="LA210" i="22"/>
  <c r="D30" i="49"/>
  <c r="D32" i="49" s="1"/>
  <c r="D34" i="49" s="1"/>
  <c r="D38" i="49" s="1"/>
  <c r="C11" i="2"/>
  <c r="B7" i="3"/>
  <c r="B11" i="3" s="1"/>
  <c r="B19" i="3" s="1"/>
  <c r="C17" i="19" s="1"/>
  <c r="D44" i="1"/>
  <c r="E30" i="49"/>
  <c r="E32" i="49" s="1"/>
  <c r="E34" i="49" s="1"/>
  <c r="E38" i="49" s="1"/>
  <c r="C7" i="3"/>
  <c r="C11" i="3" s="1"/>
  <c r="C19" i="3" s="1"/>
  <c r="D17" i="19" s="1"/>
  <c r="KE19" i="22"/>
  <c r="KG19" i="22" s="1"/>
  <c r="KC19" i="22"/>
  <c r="JG65" i="22"/>
  <c r="JE65" i="22"/>
  <c r="JA114" i="22"/>
  <c r="JC114" i="22"/>
  <c r="JG120" i="22"/>
  <c r="JE120" i="22"/>
  <c r="JC171" i="22"/>
  <c r="JA171" i="22"/>
  <c r="JC52" i="22"/>
  <c r="JA52" i="22"/>
  <c r="IW127" i="22"/>
  <c r="IY127" i="22"/>
  <c r="JC118" i="22"/>
  <c r="JA118" i="22"/>
  <c r="KA141" i="22"/>
  <c r="JY141" i="22"/>
  <c r="KE23" i="22"/>
  <c r="KG23" i="22" s="1"/>
  <c r="KC23" i="22"/>
  <c r="JI64" i="22"/>
  <c r="JK64" i="22"/>
  <c r="JC99" i="22"/>
  <c r="JA99" i="22"/>
  <c r="JS61" i="22"/>
  <c r="JQ61" i="22"/>
  <c r="JK138" i="22"/>
  <c r="JI138" i="22"/>
  <c r="JG157" i="22"/>
  <c r="JE157" i="22"/>
  <c r="JG25" i="22"/>
  <c r="JE25" i="22"/>
  <c r="IW49" i="22"/>
  <c r="IY49" i="22"/>
  <c r="HU175" i="22"/>
  <c r="KE17" i="22"/>
  <c r="KG17" i="22" s="1"/>
  <c r="KC17" i="22"/>
  <c r="JS74" i="22"/>
  <c r="JQ74" i="22"/>
  <c r="JQ86" i="22"/>
  <c r="JS86" i="22"/>
  <c r="JM102" i="22"/>
  <c r="LE102" i="22" s="1"/>
  <c r="LD102" i="22" s="1"/>
  <c r="JO102" i="22"/>
  <c r="JK132" i="22"/>
  <c r="JI132" i="22"/>
  <c r="JA162" i="22"/>
  <c r="JC162" i="22"/>
  <c r="JA125" i="22"/>
  <c r="JC125" i="22"/>
  <c r="JG143" i="22"/>
  <c r="JE143" i="22"/>
  <c r="JG146" i="22"/>
  <c r="JE146" i="22"/>
  <c r="JG93" i="22"/>
  <c r="JE93" i="22"/>
  <c r="IA37" i="22"/>
  <c r="HY37" i="22"/>
  <c r="HS68" i="22"/>
  <c r="HS207" i="22" s="1"/>
  <c r="HU10" i="22"/>
  <c r="HW10" i="22"/>
  <c r="HQ207" i="22"/>
  <c r="HQ209" i="22"/>
  <c r="JK87" i="22"/>
  <c r="JI87" i="22"/>
  <c r="JG16" i="22"/>
  <c r="JE16" i="22"/>
  <c r="JG137" i="22"/>
  <c r="JE137" i="22"/>
  <c r="JG47" i="22"/>
  <c r="JE47" i="22"/>
  <c r="JC112" i="22"/>
  <c r="JA112" i="22"/>
  <c r="JG41" i="22"/>
  <c r="JE41" i="22"/>
  <c r="IW46" i="22"/>
  <c r="IY46" i="22"/>
  <c r="KA166" i="22"/>
  <c r="JY166" i="22"/>
  <c r="LC64" i="22"/>
  <c r="JG136" i="22"/>
  <c r="JE136" i="22"/>
  <c r="JA96" i="22"/>
  <c r="JC96" i="22"/>
  <c r="JG109" i="22"/>
  <c r="JE109" i="22"/>
  <c r="JC139" i="22"/>
  <c r="JA139" i="22"/>
  <c r="JG50" i="22"/>
  <c r="JE50" i="22"/>
  <c r="JC151" i="22"/>
  <c r="JA151" i="22"/>
  <c r="JC145" i="22"/>
  <c r="JA145" i="22"/>
  <c r="HY91" i="22"/>
  <c r="HW175" i="22"/>
  <c r="IA91" i="22"/>
  <c r="JI53" i="22"/>
  <c r="JK53" i="22"/>
  <c r="JI73" i="22"/>
  <c r="JK73" i="22"/>
  <c r="JK108" i="22"/>
  <c r="JI108" i="22"/>
  <c r="JG44" i="22"/>
  <c r="JE44" i="22"/>
  <c r="JG100" i="22"/>
  <c r="JE100" i="22"/>
  <c r="JG124" i="22"/>
  <c r="JE124" i="22"/>
  <c r="JG38" i="22"/>
  <c r="JE38" i="22"/>
  <c r="IW40" i="22"/>
  <c r="IY40" i="22"/>
  <c r="HM211" i="22"/>
  <c r="T38" i="26"/>
  <c r="T78" i="26" s="1"/>
  <c r="X34" i="26"/>
  <c r="KC174" i="22"/>
  <c r="KE174" i="22"/>
  <c r="KG174" i="22" s="1"/>
  <c r="JK76" i="22"/>
  <c r="JI76" i="22"/>
  <c r="JG97" i="22"/>
  <c r="JE97" i="22"/>
  <c r="JA75" i="22"/>
  <c r="JA78" i="22" s="1"/>
  <c r="JC75" i="22"/>
  <c r="IY78" i="22"/>
  <c r="JI104" i="22"/>
  <c r="JK104" i="22"/>
  <c r="JG169" i="22"/>
  <c r="JE169" i="22"/>
  <c r="JG85" i="22"/>
  <c r="JE85" i="22"/>
  <c r="JG170" i="22"/>
  <c r="JE170" i="22"/>
  <c r="JC128" i="22"/>
  <c r="JA128" i="22"/>
  <c r="HY168" i="22"/>
  <c r="IA168" i="22"/>
  <c r="B50" i="1"/>
  <c r="E18" i="1"/>
  <c r="F18" i="1"/>
  <c r="E33" i="1"/>
  <c r="KE20" i="22"/>
  <c r="KG20" i="22" s="1"/>
  <c r="KC20" i="22"/>
  <c r="JQ56" i="22"/>
  <c r="JS56" i="22"/>
  <c r="JM15" i="22"/>
  <c r="LE15" i="22" s="1"/>
  <c r="LD15" i="22" s="1"/>
  <c r="JO15" i="22"/>
  <c r="JI55" i="22"/>
  <c r="JK55" i="22"/>
  <c r="JG33" i="22"/>
  <c r="JE33" i="22"/>
  <c r="LC138" i="22"/>
  <c r="JG153" i="22"/>
  <c r="JE153" i="22"/>
  <c r="JG121" i="22"/>
  <c r="JE121" i="22"/>
  <c r="JG160" i="22"/>
  <c r="JE160" i="22"/>
  <c r="IW18" i="22"/>
  <c r="IY18" i="22"/>
  <c r="HY119" i="22"/>
  <c r="IA119" i="22"/>
  <c r="LC73" i="22"/>
  <c r="JG111" i="22"/>
  <c r="JE111" i="22"/>
  <c r="JC32" i="22"/>
  <c r="JA32" i="22"/>
  <c r="JI117" i="22"/>
  <c r="JK117" i="22"/>
  <c r="JC161" i="22"/>
  <c r="JA161" i="22"/>
  <c r="KZ38" i="36"/>
  <c r="KY36" i="36"/>
  <c r="JG28" i="22"/>
  <c r="JE28" i="22"/>
  <c r="JC43" i="22"/>
  <c r="JA43" i="22"/>
  <c r="IW82" i="22"/>
  <c r="IY82" i="22"/>
  <c r="IW27" i="22"/>
  <c r="IY27" i="22"/>
  <c r="HY144" i="22"/>
  <c r="IA144" i="22"/>
  <c r="KY68" i="22"/>
  <c r="KZ10" i="22"/>
  <c r="M211" i="46"/>
  <c r="D34" i="48"/>
  <c r="D37" i="48" s="1"/>
  <c r="D32" i="48"/>
  <c r="D35" i="48" s="1"/>
  <c r="KI207" i="46"/>
  <c r="KI209" i="46"/>
  <c r="F21" i="48" l="1"/>
  <c r="F28" i="48" s="1"/>
  <c r="F31" i="48" s="1"/>
  <c r="F23" i="1"/>
  <c r="F30" i="1" s="1"/>
  <c r="F33" i="1" s="1"/>
  <c r="KZ89" i="36"/>
  <c r="JK111" i="22"/>
  <c r="JI111" i="22"/>
  <c r="IC119" i="22"/>
  <c r="IE119" i="22"/>
  <c r="JI121" i="22"/>
  <c r="JK121" i="22"/>
  <c r="LC121" i="22"/>
  <c r="JK33" i="22"/>
  <c r="JI33" i="22"/>
  <c r="LC33" i="22"/>
  <c r="JQ15" i="22"/>
  <c r="JS15" i="22"/>
  <c r="E36" i="1"/>
  <c r="E39" i="1" s="1"/>
  <c r="E34" i="1"/>
  <c r="E37" i="1" s="1"/>
  <c r="JE75" i="22"/>
  <c r="JE78" i="22" s="1"/>
  <c r="JG75" i="22"/>
  <c r="JC78" i="22"/>
  <c r="JM76" i="22"/>
  <c r="JO76" i="22"/>
  <c r="LC76" i="22"/>
  <c r="JI100" i="22"/>
  <c r="JK100" i="22"/>
  <c r="JK44" i="22"/>
  <c r="JI44" i="22"/>
  <c r="JO53" i="22"/>
  <c r="JM53" i="22"/>
  <c r="LE53" i="22" s="1"/>
  <c r="LD53" i="22" s="1"/>
  <c r="JE151" i="22"/>
  <c r="JG151" i="22"/>
  <c r="JI109" i="22"/>
  <c r="JK109" i="22"/>
  <c r="JE112" i="22"/>
  <c r="JG112" i="22"/>
  <c r="JO87" i="22"/>
  <c r="JM87" i="22"/>
  <c r="IE37" i="22"/>
  <c r="IC37" i="22"/>
  <c r="JI93" i="22"/>
  <c r="JK93" i="22"/>
  <c r="LE132" i="22"/>
  <c r="JI157" i="22"/>
  <c r="JK157" i="22"/>
  <c r="JE99" i="22"/>
  <c r="JG99" i="22"/>
  <c r="KC141" i="22"/>
  <c r="KE141" i="22"/>
  <c r="KG141" i="22" s="1"/>
  <c r="JE118" i="22"/>
  <c r="JG118" i="22"/>
  <c r="JE171" i="22"/>
  <c r="JG171" i="22"/>
  <c r="JE114" i="22"/>
  <c r="JG114" i="22"/>
  <c r="JK65" i="22"/>
  <c r="JI65" i="22"/>
  <c r="LC53" i="22"/>
  <c r="C12" i="2"/>
  <c r="C20" i="2" s="1"/>
  <c r="D11" i="2"/>
  <c r="J11" i="2"/>
  <c r="LC87" i="22"/>
  <c r="JC82" i="22"/>
  <c r="JA82" i="22"/>
  <c r="JM117" i="22"/>
  <c r="JO117" i="22"/>
  <c r="LC117" i="22"/>
  <c r="JE32" i="22"/>
  <c r="JG32" i="22"/>
  <c r="JK160" i="22"/>
  <c r="JI160" i="22"/>
  <c r="JO55" i="22"/>
  <c r="JM55" i="22"/>
  <c r="LC55" i="22"/>
  <c r="IC168" i="22"/>
  <c r="IE168" i="22"/>
  <c r="JI169" i="22"/>
  <c r="JK169" i="22"/>
  <c r="LC169" i="22"/>
  <c r="JI97" i="22"/>
  <c r="JK97" i="22"/>
  <c r="LC97" i="22"/>
  <c r="AB34" i="26"/>
  <c r="X38" i="26"/>
  <c r="X78" i="26" s="1"/>
  <c r="JC40" i="22"/>
  <c r="JA40" i="22"/>
  <c r="JI124" i="22"/>
  <c r="JK124" i="22"/>
  <c r="LE108" i="22"/>
  <c r="JM73" i="22"/>
  <c r="JO73" i="22"/>
  <c r="HY175" i="22"/>
  <c r="JE145" i="22"/>
  <c r="JG145" i="22"/>
  <c r="JE139" i="22"/>
  <c r="JG139" i="22"/>
  <c r="JC46" i="22"/>
  <c r="JA46" i="22"/>
  <c r="JK41" i="22"/>
  <c r="JI41" i="22"/>
  <c r="JI137" i="22"/>
  <c r="JK137" i="22"/>
  <c r="JK16" i="22"/>
  <c r="JI16" i="22"/>
  <c r="IA10" i="22"/>
  <c r="HY10" i="22"/>
  <c r="HY68" i="22" s="1"/>
  <c r="HW68" i="22"/>
  <c r="HW207" i="22" s="1"/>
  <c r="JI143" i="22"/>
  <c r="JK143" i="22"/>
  <c r="JE162" i="22"/>
  <c r="JG162" i="22"/>
  <c r="JO132" i="22"/>
  <c r="JM132" i="22"/>
  <c r="LC132" i="22"/>
  <c r="JU86" i="22"/>
  <c r="JW86" i="22"/>
  <c r="JW74" i="22"/>
  <c r="JU74" i="22"/>
  <c r="JC49" i="22"/>
  <c r="JA49" i="22"/>
  <c r="JI25" i="22"/>
  <c r="JK25" i="22"/>
  <c r="JW61" i="22"/>
  <c r="JU61" i="22"/>
  <c r="JO64" i="22"/>
  <c r="JM64" i="22"/>
  <c r="LE64" i="22" s="1"/>
  <c r="LD64" i="22" s="1"/>
  <c r="JC127" i="22"/>
  <c r="JA127" i="22"/>
  <c r="JE52" i="22"/>
  <c r="JG52" i="22"/>
  <c r="LC41" i="22"/>
  <c r="LC16" i="22"/>
  <c r="KY207" i="22"/>
  <c r="KY209" i="22"/>
  <c r="JK28" i="22"/>
  <c r="JI28" i="22"/>
  <c r="IC144" i="22"/>
  <c r="IE144" i="22"/>
  <c r="JC27" i="22"/>
  <c r="JA27" i="22"/>
  <c r="JE43" i="22"/>
  <c r="JG43" i="22"/>
  <c r="JE161" i="22"/>
  <c r="JG161" i="22"/>
  <c r="LE117" i="22"/>
  <c r="LD117" i="22" s="1"/>
  <c r="JC18" i="22"/>
  <c r="JA18" i="22"/>
  <c r="JI153" i="22"/>
  <c r="JK153" i="22"/>
  <c r="LC153" i="22"/>
  <c r="LE55" i="22"/>
  <c r="LD55" i="22" s="1"/>
  <c r="JU56" i="22"/>
  <c r="JW56" i="22"/>
  <c r="JE128" i="22"/>
  <c r="JG128" i="22"/>
  <c r="JI170" i="22"/>
  <c r="JK170" i="22"/>
  <c r="JI85" i="22"/>
  <c r="JK85" i="22"/>
  <c r="JO104" i="22"/>
  <c r="JM104" i="22"/>
  <c r="LE104" i="22" s="1"/>
  <c r="LD104" i="22" s="1"/>
  <c r="LC104" i="22"/>
  <c r="JK38" i="22"/>
  <c r="JI38" i="22"/>
  <c r="JM108" i="22"/>
  <c r="JO108" i="22"/>
  <c r="IC91" i="22"/>
  <c r="IA175" i="22"/>
  <c r="IE91" i="22"/>
  <c r="JK50" i="22"/>
  <c r="JI50" i="22"/>
  <c r="JE96" i="22"/>
  <c r="JG96" i="22"/>
  <c r="JK136" i="22"/>
  <c r="JI136" i="22"/>
  <c r="KC166" i="22"/>
  <c r="KE166" i="22"/>
  <c r="KG166" i="22" s="1"/>
  <c r="JK47" i="22"/>
  <c r="JI47" i="22"/>
  <c r="HQ211" i="22"/>
  <c r="HU68" i="22"/>
  <c r="LE10" i="22"/>
  <c r="JI146" i="22"/>
  <c r="JK146" i="22"/>
  <c r="JE125" i="22"/>
  <c r="JG125" i="22"/>
  <c r="JS102" i="22"/>
  <c r="JQ102" i="22"/>
  <c r="JO138" i="22"/>
  <c r="JM138" i="22"/>
  <c r="LE138" i="22" s="1"/>
  <c r="LD138" i="22" s="1"/>
  <c r="JI120" i="22"/>
  <c r="JK120" i="22"/>
  <c r="LC108" i="22"/>
  <c r="LE73" i="22"/>
  <c r="LC47" i="22"/>
  <c r="KI211" i="46"/>
  <c r="KI210" i="46"/>
  <c r="D40" i="48"/>
  <c r="D41" i="48"/>
  <c r="E8" i="49" s="1"/>
  <c r="E10" i="49" s="1"/>
  <c r="E12" i="49" s="1"/>
  <c r="E16" i="49" s="1"/>
  <c r="D39" i="48"/>
  <c r="LE160" i="22" l="1"/>
  <c r="JO120" i="22"/>
  <c r="JM120" i="22"/>
  <c r="JO38" i="22"/>
  <c r="JM38" i="22"/>
  <c r="JO85" i="22"/>
  <c r="JM85" i="22"/>
  <c r="JO170" i="22"/>
  <c r="JM170" i="22"/>
  <c r="JI128" i="22"/>
  <c r="JK128" i="22"/>
  <c r="JE27" i="22"/>
  <c r="JG27" i="22"/>
  <c r="JO28" i="22"/>
  <c r="JM28" i="22"/>
  <c r="KY210" i="22"/>
  <c r="KY211" i="22"/>
  <c r="KA61" i="22"/>
  <c r="JY61" i="22"/>
  <c r="JS132" i="22"/>
  <c r="JQ132" i="22"/>
  <c r="IC10" i="22"/>
  <c r="IC68" i="22" s="1"/>
  <c r="IE10" i="22"/>
  <c r="IA68" i="22"/>
  <c r="IA207" i="22" s="1"/>
  <c r="JO137" i="22"/>
  <c r="JM137" i="22"/>
  <c r="LC137" i="22"/>
  <c r="JO41" i="22"/>
  <c r="JM41" i="22"/>
  <c r="JQ73" i="22"/>
  <c r="JS73" i="22"/>
  <c r="LD108" i="22"/>
  <c r="JE40" i="22"/>
  <c r="JG40" i="22"/>
  <c r="JO160" i="22"/>
  <c r="JM160" i="22"/>
  <c r="JO65" i="22"/>
  <c r="JM65" i="22"/>
  <c r="LC65" i="22"/>
  <c r="JI118" i="22"/>
  <c r="JK118" i="22"/>
  <c r="JO157" i="22"/>
  <c r="JM157" i="22"/>
  <c r="LE157" i="22" s="1"/>
  <c r="LD157" i="22" s="1"/>
  <c r="LC157" i="22"/>
  <c r="LD132" i="22"/>
  <c r="JO93" i="22"/>
  <c r="JM93" i="22"/>
  <c r="LE93" i="22" s="1"/>
  <c r="LD93" i="22" s="1"/>
  <c r="LC93" i="22"/>
  <c r="JS87" i="22"/>
  <c r="JQ87" i="22"/>
  <c r="JO109" i="22"/>
  <c r="JM109" i="22"/>
  <c r="LE109" i="22" s="1"/>
  <c r="JI151" i="22"/>
  <c r="JK151" i="22"/>
  <c r="JO44" i="22"/>
  <c r="JM44" i="22"/>
  <c r="LE44" i="22" s="1"/>
  <c r="JI75" i="22"/>
  <c r="JK75" i="22"/>
  <c r="JG78" i="22"/>
  <c r="E41" i="1"/>
  <c r="E9" i="19"/>
  <c r="E14" i="19" s="1"/>
  <c r="E7" i="19"/>
  <c r="E15" i="19" s="1"/>
  <c r="E42" i="1"/>
  <c r="E43" i="1" s="1"/>
  <c r="JO111" i="22"/>
  <c r="JM111" i="22"/>
  <c r="LE111" i="22" s="1"/>
  <c r="LD111" i="22" s="1"/>
  <c r="F34" i="1"/>
  <c r="F37" i="1" s="1"/>
  <c r="F36" i="1"/>
  <c r="F39" i="1" s="1"/>
  <c r="JU102" i="22"/>
  <c r="JW102" i="22"/>
  <c r="JK125" i="22"/>
  <c r="JI125" i="22"/>
  <c r="JO146" i="22"/>
  <c r="JM146" i="22"/>
  <c r="HU209" i="22"/>
  <c r="HU207" i="22"/>
  <c r="HU211" i="22" s="1"/>
  <c r="JO47" i="22"/>
  <c r="JM47" i="22"/>
  <c r="JQ108" i="22"/>
  <c r="JS108" i="22"/>
  <c r="JS104" i="22"/>
  <c r="JQ104" i="22"/>
  <c r="LC28" i="22"/>
  <c r="JQ64" i="22"/>
  <c r="JS64" i="22"/>
  <c r="KA74" i="22"/>
  <c r="JY74" i="22"/>
  <c r="JO143" i="22"/>
  <c r="JM143" i="22"/>
  <c r="LC143" i="22"/>
  <c r="JO97" i="22"/>
  <c r="JM97" i="22"/>
  <c r="JO169" i="22"/>
  <c r="JM169" i="22"/>
  <c r="II168" i="22"/>
  <c r="IG168" i="22"/>
  <c r="LC160" i="22"/>
  <c r="JE82" i="22"/>
  <c r="JG82" i="22"/>
  <c r="K11" i="2"/>
  <c r="D12" i="2"/>
  <c r="D20" i="2" s="1"/>
  <c r="LC44" i="22"/>
  <c r="JK114" i="22"/>
  <c r="JI114" i="22"/>
  <c r="LC114" i="22"/>
  <c r="JI171" i="22"/>
  <c r="JK171" i="22"/>
  <c r="JI99" i="22"/>
  <c r="JK99" i="22"/>
  <c r="LC99" i="22" s="1"/>
  <c r="II37" i="22"/>
  <c r="IG37" i="22"/>
  <c r="JQ53" i="22"/>
  <c r="JS53" i="22"/>
  <c r="JO100" i="22"/>
  <c r="JM100" i="22"/>
  <c r="LE100" i="22" s="1"/>
  <c r="LC100" i="22"/>
  <c r="JW15" i="22"/>
  <c r="JU15" i="22"/>
  <c r="JO121" i="22"/>
  <c r="JM121" i="22"/>
  <c r="LE121" i="22" s="1"/>
  <c r="LD121" i="22" s="1"/>
  <c r="LC111" i="22"/>
  <c r="F32" i="48"/>
  <c r="F35" i="48" s="1"/>
  <c r="F34" i="48"/>
  <c r="F37" i="48" s="1"/>
  <c r="LE68" i="22"/>
  <c r="JO136" i="22"/>
  <c r="JM136" i="22"/>
  <c r="LE136" i="22" s="1"/>
  <c r="II91" i="22"/>
  <c r="IG91" i="22"/>
  <c r="IE175" i="22"/>
  <c r="JE18" i="22"/>
  <c r="JG18" i="22"/>
  <c r="LC136" i="22"/>
  <c r="JO50" i="22"/>
  <c r="JM50" i="22"/>
  <c r="JO153" i="22"/>
  <c r="JM153" i="22"/>
  <c r="LE153" i="22" s="1"/>
  <c r="LD153" i="22" s="1"/>
  <c r="LD73" i="22"/>
  <c r="LC120" i="22"/>
  <c r="JS138" i="22"/>
  <c r="JQ138" i="22"/>
  <c r="LC125" i="22"/>
  <c r="LC146" i="22"/>
  <c r="JK96" i="22"/>
  <c r="JI96" i="22"/>
  <c r="LC50" i="22"/>
  <c r="IC175" i="22"/>
  <c r="LC85" i="22"/>
  <c r="LC170" i="22"/>
  <c r="LC128" i="22"/>
  <c r="KA56" i="22"/>
  <c r="JY56" i="22"/>
  <c r="JI161" i="22"/>
  <c r="JK161" i="22"/>
  <c r="JK43" i="22"/>
  <c r="JI43" i="22"/>
  <c r="II144" i="22"/>
  <c r="IG144" i="22"/>
  <c r="JK52" i="22"/>
  <c r="JI52" i="22"/>
  <c r="JE127" i="22"/>
  <c r="JG127" i="22"/>
  <c r="JO25" i="22"/>
  <c r="JM25" i="22"/>
  <c r="LC25" i="22"/>
  <c r="JE49" i="22"/>
  <c r="JG49" i="22"/>
  <c r="KA86" i="22"/>
  <c r="JY86" i="22"/>
  <c r="JK162" i="22"/>
  <c r="JI162" i="22"/>
  <c r="HY207" i="22"/>
  <c r="HY209" i="22"/>
  <c r="JO16" i="22"/>
  <c r="JM16" i="22"/>
  <c r="JE46" i="22"/>
  <c r="JG46" i="22"/>
  <c r="JI139" i="22"/>
  <c r="JK139" i="22"/>
  <c r="JI145" i="22"/>
  <c r="JK145" i="22"/>
  <c r="JO124" i="22"/>
  <c r="JM124" i="22"/>
  <c r="LC124" i="22"/>
  <c r="AB38" i="26"/>
  <c r="AB78" i="26" s="1"/>
  <c r="AF34" i="26"/>
  <c r="JS55" i="22"/>
  <c r="JQ55" i="22"/>
  <c r="JI32" i="22"/>
  <c r="JK32" i="22"/>
  <c r="JS117" i="22"/>
  <c r="JQ117" i="22"/>
  <c r="C35" i="2"/>
  <c r="C37" i="2"/>
  <c r="JI112" i="22"/>
  <c r="JK112" i="22"/>
  <c r="LC112" i="22" s="1"/>
  <c r="LC109" i="22"/>
  <c r="JS76" i="22"/>
  <c r="JQ76" i="22"/>
  <c r="LC75" i="22"/>
  <c r="LC78" i="22" s="1"/>
  <c r="LB36" i="36" s="1"/>
  <c r="JO33" i="22"/>
  <c r="JM33" i="22"/>
  <c r="LE33" i="22" s="1"/>
  <c r="LD33" i="22" s="1"/>
  <c r="II119" i="22"/>
  <c r="IG119" i="22"/>
  <c r="HY211" i="22" l="1"/>
  <c r="E44" i="1"/>
  <c r="F30" i="49"/>
  <c r="F32" i="49" s="1"/>
  <c r="F34" i="49" s="1"/>
  <c r="F38" i="49" s="1"/>
  <c r="D7" i="3"/>
  <c r="D11" i="3" s="1"/>
  <c r="D19" i="3" s="1"/>
  <c r="E17" i="19" s="1"/>
  <c r="E11" i="2"/>
  <c r="JQ33" i="22"/>
  <c r="JS33" i="22"/>
  <c r="JU76" i="22"/>
  <c r="JW76" i="22"/>
  <c r="JO32" i="22"/>
  <c r="JM32" i="22"/>
  <c r="LC32" i="22"/>
  <c r="JW55" i="22"/>
  <c r="JU55" i="22"/>
  <c r="JM145" i="22"/>
  <c r="JO145" i="22"/>
  <c r="JO52" i="22"/>
  <c r="JM52" i="22"/>
  <c r="LC52" i="22"/>
  <c r="IK144" i="22"/>
  <c r="IM144" i="22"/>
  <c r="JM161" i="22"/>
  <c r="JO161" i="22"/>
  <c r="LC161" i="22"/>
  <c r="KC56" i="22"/>
  <c r="KE56" i="22"/>
  <c r="KG56" i="22" s="1"/>
  <c r="JQ50" i="22"/>
  <c r="JS50" i="22"/>
  <c r="IK91" i="22"/>
  <c r="II175" i="22"/>
  <c r="IM91" i="22"/>
  <c r="JS121" i="22"/>
  <c r="JQ121" i="22"/>
  <c r="IK168" i="22"/>
  <c r="IM168" i="22"/>
  <c r="JO125" i="22"/>
  <c r="JM125" i="22"/>
  <c r="JI78" i="22"/>
  <c r="JM151" i="22"/>
  <c r="JO151" i="22"/>
  <c r="LC151" i="22"/>
  <c r="JS109" i="22"/>
  <c r="JQ109" i="22"/>
  <c r="JS93" i="22"/>
  <c r="JQ93" i="22"/>
  <c r="JM118" i="22"/>
  <c r="JO118" i="22"/>
  <c r="JQ160" i="22"/>
  <c r="JS160" i="22"/>
  <c r="KC61" i="22"/>
  <c r="KE61" i="22"/>
  <c r="KG61" i="22" s="1"/>
  <c r="JS85" i="22"/>
  <c r="JQ85" i="22"/>
  <c r="LD160" i="22"/>
  <c r="JU53" i="22"/>
  <c r="JW53" i="22"/>
  <c r="IK37" i="22"/>
  <c r="IM37" i="22"/>
  <c r="IK119" i="22"/>
  <c r="IM119" i="22"/>
  <c r="AJ34" i="26"/>
  <c r="AF38" i="26"/>
  <c r="AF78" i="26" s="1"/>
  <c r="JK46" i="22"/>
  <c r="JI46" i="22"/>
  <c r="JQ16" i="22"/>
  <c r="JS16" i="22"/>
  <c r="KC86" i="22"/>
  <c r="KE86" i="22"/>
  <c r="KG86" i="22" s="1"/>
  <c r="JQ25" i="22"/>
  <c r="JS25" i="22"/>
  <c r="JO96" i="22"/>
  <c r="JM96" i="22"/>
  <c r="LC96" i="22"/>
  <c r="JS153" i="22"/>
  <c r="JQ153" i="22"/>
  <c r="LD136" i="22"/>
  <c r="LE209" i="22"/>
  <c r="LD100" i="22"/>
  <c r="JM171" i="22"/>
  <c r="JO171" i="22"/>
  <c r="LC171" i="22"/>
  <c r="JI82" i="22"/>
  <c r="JK82" i="22"/>
  <c r="JS97" i="22"/>
  <c r="JQ97" i="22"/>
  <c r="KC74" i="22"/>
  <c r="KE74" i="22"/>
  <c r="KG74" i="22" s="1"/>
  <c r="JU104" i="22"/>
  <c r="JW104" i="22"/>
  <c r="JS146" i="22"/>
  <c r="JQ146" i="22"/>
  <c r="JY102" i="22"/>
  <c r="KA102" i="22"/>
  <c r="F42" i="1"/>
  <c r="F41" i="1"/>
  <c r="F9" i="19"/>
  <c r="F14" i="19" s="1"/>
  <c r="F7" i="19"/>
  <c r="F15" i="19" s="1"/>
  <c r="F43" i="1"/>
  <c r="JQ111" i="22"/>
  <c r="JS111" i="22"/>
  <c r="LD44" i="22"/>
  <c r="LE151" i="22"/>
  <c r="LD151" i="22" s="1"/>
  <c r="JS157" i="22"/>
  <c r="JQ157" i="22"/>
  <c r="JQ65" i="22"/>
  <c r="JS65" i="22"/>
  <c r="JK40" i="22"/>
  <c r="JI40" i="22"/>
  <c r="IE68" i="22"/>
  <c r="IE207" i="22" s="1"/>
  <c r="IG10" i="22"/>
  <c r="IG68" i="22" s="1"/>
  <c r="II10" i="22"/>
  <c r="JU132" i="22"/>
  <c r="JW132" i="22"/>
  <c r="JQ28" i="22"/>
  <c r="JS28" i="22"/>
  <c r="JM128" i="22"/>
  <c r="JO128" i="22"/>
  <c r="JS170" i="22"/>
  <c r="JQ170" i="22"/>
  <c r="JS120" i="22"/>
  <c r="JQ120" i="22"/>
  <c r="JK49" i="22"/>
  <c r="JI49" i="22"/>
  <c r="JI127" i="22"/>
  <c r="JK127" i="22"/>
  <c r="JM112" i="22"/>
  <c r="JO112" i="22"/>
  <c r="C39" i="2"/>
  <c r="C41" i="2" s="1"/>
  <c r="J35" i="2"/>
  <c r="JU117" i="22"/>
  <c r="JW117" i="22"/>
  <c r="JS124" i="22"/>
  <c r="JQ124" i="22"/>
  <c r="JM139" i="22"/>
  <c r="JO139" i="22"/>
  <c r="LC139" i="22"/>
  <c r="JO162" i="22"/>
  <c r="JM162" i="22"/>
  <c r="LC162" i="22"/>
  <c r="LC49" i="22"/>
  <c r="JO43" i="22"/>
  <c r="JM43" i="22"/>
  <c r="LC43" i="22"/>
  <c r="JU138" i="22"/>
  <c r="JW138" i="22"/>
  <c r="JI18" i="22"/>
  <c r="JK18" i="22"/>
  <c r="IG175" i="22"/>
  <c r="JQ136" i="22"/>
  <c r="JS136" i="22"/>
  <c r="F41" i="48"/>
  <c r="G8" i="49" s="1"/>
  <c r="G10" i="49" s="1"/>
  <c r="G12" i="49" s="1"/>
  <c r="G16" i="49" s="1"/>
  <c r="F40" i="48"/>
  <c r="F39" i="48"/>
  <c r="KA15" i="22"/>
  <c r="JY15" i="22"/>
  <c r="JS100" i="22"/>
  <c r="JQ100" i="22"/>
  <c r="JO99" i="22"/>
  <c r="JM99" i="22"/>
  <c r="JO114" i="22"/>
  <c r="JM114" i="22"/>
  <c r="D35" i="2"/>
  <c r="D37" i="2"/>
  <c r="JS169" i="22"/>
  <c r="JQ169" i="22"/>
  <c r="JS143" i="22"/>
  <c r="JQ143" i="22"/>
  <c r="JU64" i="22"/>
  <c r="JW64" i="22"/>
  <c r="JU108" i="22"/>
  <c r="JW108" i="22"/>
  <c r="JQ47" i="22"/>
  <c r="JS47" i="22"/>
  <c r="JO75" i="22"/>
  <c r="JM75" i="22"/>
  <c r="JM78" i="22" s="1"/>
  <c r="JK78" i="22"/>
  <c r="JQ44" i="22"/>
  <c r="JS44" i="22"/>
  <c r="LD109" i="22"/>
  <c r="JU87" i="22"/>
  <c r="JW87" i="22"/>
  <c r="LC118" i="22"/>
  <c r="JU73" i="22"/>
  <c r="JW73" i="22"/>
  <c r="JQ41" i="22"/>
  <c r="JS41" i="22"/>
  <c r="JS137" i="22"/>
  <c r="JQ137" i="22"/>
  <c r="IC209" i="22"/>
  <c r="IC207" i="22"/>
  <c r="IC211" i="22" s="1"/>
  <c r="JI27" i="22"/>
  <c r="JK27" i="22"/>
  <c r="JQ38" i="22"/>
  <c r="JS38" i="22"/>
  <c r="JW137" i="22" l="1"/>
  <c r="JU137" i="22"/>
  <c r="JY73" i="22"/>
  <c r="KA73" i="22"/>
  <c r="JS162" i="22"/>
  <c r="JQ162" i="22"/>
  <c r="KA117" i="22"/>
  <c r="JY117" i="22"/>
  <c r="JO127" i="22"/>
  <c r="JM127" i="22"/>
  <c r="JO49" i="22"/>
  <c r="JM49" i="22"/>
  <c r="JW120" i="22"/>
  <c r="JU120" i="22"/>
  <c r="JS128" i="22"/>
  <c r="JQ128" i="22"/>
  <c r="IK10" i="22"/>
  <c r="IK68" i="22" s="1"/>
  <c r="IM10" i="22"/>
  <c r="II68" i="22"/>
  <c r="II207" i="22" s="1"/>
  <c r="KC102" i="22"/>
  <c r="KE102" i="22"/>
  <c r="KG102" i="22" s="1"/>
  <c r="JW146" i="22"/>
  <c r="JU146" i="22"/>
  <c r="JU97" i="22"/>
  <c r="JW97" i="22"/>
  <c r="JM82" i="22"/>
  <c r="JO82" i="22"/>
  <c r="JS171" i="22"/>
  <c r="JQ171" i="22"/>
  <c r="IQ119" i="22"/>
  <c r="IO119" i="22"/>
  <c r="IO37" i="22"/>
  <c r="IQ37" i="22"/>
  <c r="JW85" i="22"/>
  <c r="JU85" i="22"/>
  <c r="JS118" i="22"/>
  <c r="JQ118" i="22"/>
  <c r="JW93" i="22"/>
  <c r="JU93" i="22"/>
  <c r="JS125" i="22"/>
  <c r="JQ125" i="22"/>
  <c r="JW121" i="22"/>
  <c r="JU121" i="22"/>
  <c r="IK175" i="22"/>
  <c r="JS161" i="22"/>
  <c r="JQ161" i="22"/>
  <c r="IQ144" i="22"/>
  <c r="IO144" i="22"/>
  <c r="JY76" i="22"/>
  <c r="KA76" i="22"/>
  <c r="JS75" i="22"/>
  <c r="JQ75" i="22"/>
  <c r="JQ78" i="22" s="1"/>
  <c r="JO78" i="22"/>
  <c r="JY108" i="22"/>
  <c r="KA108" i="22"/>
  <c r="JS114" i="22"/>
  <c r="JQ114" i="22"/>
  <c r="KE15" i="22"/>
  <c r="KG15" i="22" s="1"/>
  <c r="KC15" i="22"/>
  <c r="KA138" i="22"/>
  <c r="JY138" i="22"/>
  <c r="JW169" i="22"/>
  <c r="JU169" i="22"/>
  <c r="K35" i="2"/>
  <c r="D39" i="2"/>
  <c r="D41" i="2" s="1"/>
  <c r="JW100" i="22"/>
  <c r="JU100" i="22"/>
  <c r="JW136" i="22"/>
  <c r="JU136" i="22"/>
  <c r="JM18" i="22"/>
  <c r="JO18" i="22"/>
  <c r="JQ43" i="22"/>
  <c r="JS43" i="22"/>
  <c r="JS112" i="22"/>
  <c r="JQ112" i="22"/>
  <c r="JY132" i="22"/>
  <c r="KA132" i="22"/>
  <c r="IG207" i="22"/>
  <c r="IG209" i="22"/>
  <c r="JO40" i="22"/>
  <c r="JM40" i="22"/>
  <c r="G30" i="49"/>
  <c r="G32" i="49" s="1"/>
  <c r="G34" i="49" s="1"/>
  <c r="G38" i="49" s="1"/>
  <c r="E7" i="3"/>
  <c r="E11" i="3" s="1"/>
  <c r="E19" i="3" s="1"/>
  <c r="F17" i="19" s="1"/>
  <c r="F44" i="1"/>
  <c r="KA104" i="22"/>
  <c r="JY104" i="22"/>
  <c r="LC82" i="22"/>
  <c r="JW153" i="22"/>
  <c r="JU153" i="22"/>
  <c r="JS96" i="22"/>
  <c r="JQ96" i="22"/>
  <c r="AN34" i="26"/>
  <c r="AJ38" i="26"/>
  <c r="AJ78" i="26" s="1"/>
  <c r="JW160" i="22"/>
  <c r="JU160" i="22"/>
  <c r="JS151" i="22"/>
  <c r="JQ151" i="22"/>
  <c r="IQ91" i="22"/>
  <c r="IO91" i="22"/>
  <c r="IM175" i="22"/>
  <c r="JU50" i="22"/>
  <c r="JW50" i="22"/>
  <c r="JQ52" i="22"/>
  <c r="JS52" i="22"/>
  <c r="JO27" i="22"/>
  <c r="JM27" i="22"/>
  <c r="LC27" i="22"/>
  <c r="JU41" i="22"/>
  <c r="JW41" i="22"/>
  <c r="JU47" i="22"/>
  <c r="JW47" i="22"/>
  <c r="JU38" i="22"/>
  <c r="JW38" i="22"/>
  <c r="JY87" i="22"/>
  <c r="KA87" i="22"/>
  <c r="JW44" i="22"/>
  <c r="JU44" i="22"/>
  <c r="KA64" i="22"/>
  <c r="JY64" i="22"/>
  <c r="JW143" i="22"/>
  <c r="JU143" i="22"/>
  <c r="JQ99" i="22"/>
  <c r="JS99" i="22"/>
  <c r="LC127" i="22"/>
  <c r="JS139" i="22"/>
  <c r="JQ139" i="22"/>
  <c r="JW124" i="22"/>
  <c r="JU124" i="22"/>
  <c r="JW170" i="22"/>
  <c r="JU170" i="22"/>
  <c r="JU28" i="22"/>
  <c r="JW28" i="22"/>
  <c r="JW65" i="22"/>
  <c r="JU65" i="22"/>
  <c r="JW157" i="22"/>
  <c r="JU157" i="22"/>
  <c r="JW111" i="22"/>
  <c r="JU111" i="22"/>
  <c r="JU25" i="22"/>
  <c r="JW25" i="22"/>
  <c r="JU16" i="22"/>
  <c r="JW16" i="22"/>
  <c r="JO46" i="22"/>
  <c r="JM46" i="22"/>
  <c r="JY53" i="22"/>
  <c r="KA53" i="22"/>
  <c r="JW109" i="22"/>
  <c r="JU109" i="22"/>
  <c r="IQ168" i="22"/>
  <c r="IO168" i="22"/>
  <c r="JS145" i="22"/>
  <c r="JQ145" i="22"/>
  <c r="KA55" i="22"/>
  <c r="JY55" i="22"/>
  <c r="JQ32" i="22"/>
  <c r="JS32" i="22"/>
  <c r="JW33" i="22"/>
  <c r="JU33" i="22"/>
  <c r="L11" i="2"/>
  <c r="E12" i="2"/>
  <c r="E20" i="2" s="1"/>
  <c r="F11" i="2"/>
  <c r="IG211" i="22" l="1"/>
  <c r="JY25" i="22"/>
  <c r="KA25" i="22"/>
  <c r="KA111" i="22"/>
  <c r="JY111" i="22"/>
  <c r="JU139" i="22"/>
  <c r="JW139" i="22"/>
  <c r="JY44" i="22"/>
  <c r="KA44" i="22"/>
  <c r="JY47" i="22"/>
  <c r="KA47" i="22"/>
  <c r="JQ27" i="22"/>
  <c r="JS27" i="22"/>
  <c r="JY50" i="22"/>
  <c r="KA50" i="22"/>
  <c r="IO175" i="22"/>
  <c r="JU151" i="22"/>
  <c r="JW151" i="22"/>
  <c r="KA153" i="22"/>
  <c r="JY153" i="22"/>
  <c r="JQ40" i="22"/>
  <c r="JS40" i="22"/>
  <c r="KC132" i="22"/>
  <c r="KE132" i="22"/>
  <c r="KG132" i="22" s="1"/>
  <c r="JU112" i="22"/>
  <c r="JW112" i="22"/>
  <c r="JQ18" i="22"/>
  <c r="JS18" i="22"/>
  <c r="KA136" i="22"/>
  <c r="JY136" i="22"/>
  <c r="KA169" i="22"/>
  <c r="JY169" i="22"/>
  <c r="JU114" i="22"/>
  <c r="JW114" i="22"/>
  <c r="KC76" i="22"/>
  <c r="KE76" i="22"/>
  <c r="KG76" i="22" s="1"/>
  <c r="LE76" i="22" s="1"/>
  <c r="LD76" i="22" s="1"/>
  <c r="IU144" i="22"/>
  <c r="IS144" i="22"/>
  <c r="KA93" i="22"/>
  <c r="JY93" i="22"/>
  <c r="KA120" i="22"/>
  <c r="JY120" i="22"/>
  <c r="KC117" i="22"/>
  <c r="KE117" i="22"/>
  <c r="KG117" i="22" s="1"/>
  <c r="JW32" i="22"/>
  <c r="JU32" i="22"/>
  <c r="KC55" i="22"/>
  <c r="KE55" i="22"/>
  <c r="KG55" i="22" s="1"/>
  <c r="F12" i="2"/>
  <c r="F20" i="2" s="1"/>
  <c r="M11" i="2"/>
  <c r="KA109" i="22"/>
  <c r="JY109" i="22"/>
  <c r="JQ46" i="22"/>
  <c r="JS46" i="22"/>
  <c r="E37" i="2"/>
  <c r="E35" i="2"/>
  <c r="JY33" i="22"/>
  <c r="KA33" i="22"/>
  <c r="JU145" i="22"/>
  <c r="JW145" i="22"/>
  <c r="IU168" i="22"/>
  <c r="IS168" i="22"/>
  <c r="KC53" i="22"/>
  <c r="KE53" i="22"/>
  <c r="KG53" i="22" s="1"/>
  <c r="JY16" i="22"/>
  <c r="KA16" i="22"/>
  <c r="JY65" i="22"/>
  <c r="KA65" i="22"/>
  <c r="KA124" i="22"/>
  <c r="JY124" i="22"/>
  <c r="KC64" i="22"/>
  <c r="KE64" i="22"/>
  <c r="KG64" i="22" s="1"/>
  <c r="KC87" i="22"/>
  <c r="KE87" i="22"/>
  <c r="KG87" i="22" s="1"/>
  <c r="LE87" i="22" s="1"/>
  <c r="LD87" i="22" s="1"/>
  <c r="JY38" i="22"/>
  <c r="KA38" i="22"/>
  <c r="JW52" i="22"/>
  <c r="JU52" i="22"/>
  <c r="IU91" i="22"/>
  <c r="IS91" i="22"/>
  <c r="IS175" i="22" s="1"/>
  <c r="IQ175" i="22"/>
  <c r="JU96" i="22"/>
  <c r="JW96" i="22"/>
  <c r="KC104" i="22"/>
  <c r="KE104" i="22"/>
  <c r="KG104" i="22" s="1"/>
  <c r="JW43" i="22"/>
  <c r="JU43" i="22"/>
  <c r="KC108" i="22"/>
  <c r="KE108" i="22"/>
  <c r="KG108" i="22" s="1"/>
  <c r="JU125" i="22"/>
  <c r="JW125" i="22"/>
  <c r="KA85" i="22"/>
  <c r="JY85" i="22"/>
  <c r="JU171" i="22"/>
  <c r="JW171" i="22"/>
  <c r="IO10" i="22"/>
  <c r="IO68" i="22" s="1"/>
  <c r="IM68" i="22"/>
  <c r="IM207" i="22" s="1"/>
  <c r="IQ10" i="22"/>
  <c r="JU128" i="22"/>
  <c r="JW128" i="22"/>
  <c r="JQ127" i="22"/>
  <c r="JS127" i="22"/>
  <c r="KC73" i="22"/>
  <c r="KE73" i="22"/>
  <c r="KA137" i="22"/>
  <c r="JY137" i="22"/>
  <c r="KA157" i="22"/>
  <c r="JY157" i="22"/>
  <c r="JY28" i="22"/>
  <c r="KA28" i="22"/>
  <c r="KA170" i="22"/>
  <c r="JY170" i="22"/>
  <c r="JU99" i="22"/>
  <c r="JW99" i="22"/>
  <c r="KA143" i="22"/>
  <c r="JY143" i="22"/>
  <c r="JY41" i="22"/>
  <c r="KA41" i="22"/>
  <c r="KA160" i="22"/>
  <c r="JY160" i="22"/>
  <c r="AN38" i="26"/>
  <c r="AN78" i="26" s="1"/>
  <c r="AS34" i="26"/>
  <c r="KA100" i="22"/>
  <c r="JY100" i="22"/>
  <c r="KC138" i="22"/>
  <c r="KE138" i="22"/>
  <c r="KG138" i="22" s="1"/>
  <c r="JU75" i="22"/>
  <c r="JU78" i="22" s="1"/>
  <c r="JW75" i="22"/>
  <c r="JS78" i="22"/>
  <c r="JU161" i="22"/>
  <c r="JW161" i="22"/>
  <c r="KA121" i="22"/>
  <c r="JY121" i="22"/>
  <c r="JU118" i="22"/>
  <c r="JW118" i="22"/>
  <c r="IS37" i="22"/>
  <c r="IU37" i="22"/>
  <c r="IU119" i="22"/>
  <c r="IS119" i="22"/>
  <c r="JS82" i="22"/>
  <c r="JQ82" i="22"/>
  <c r="JY97" i="22"/>
  <c r="KA97" i="22"/>
  <c r="KA146" i="22"/>
  <c r="JY146" i="22"/>
  <c r="IK207" i="22"/>
  <c r="IK209" i="22"/>
  <c r="JQ49" i="22"/>
  <c r="JS49" i="22"/>
  <c r="JU162" i="22"/>
  <c r="JW162" i="22"/>
  <c r="IK211" i="22" l="1"/>
  <c r="KC143" i="22"/>
  <c r="KE143" i="22"/>
  <c r="KG143" i="22" s="1"/>
  <c r="LE143" i="22" s="1"/>
  <c r="LD143" i="22" s="1"/>
  <c r="KG73" i="22"/>
  <c r="IS10" i="22"/>
  <c r="IS68" i="22" s="1"/>
  <c r="IQ68" i="22"/>
  <c r="IQ207" i="22" s="1"/>
  <c r="IU10" i="22"/>
  <c r="KC85" i="22"/>
  <c r="KE85" i="22"/>
  <c r="KG85" i="22" s="1"/>
  <c r="LE85" i="22" s="1"/>
  <c r="LD85" i="22" s="1"/>
  <c r="KA43" i="22"/>
  <c r="JY43" i="22"/>
  <c r="KA52" i="22"/>
  <c r="JY52" i="22"/>
  <c r="KE65" i="22"/>
  <c r="KG65" i="22" s="1"/>
  <c r="LE65" i="22" s="1"/>
  <c r="LD65" i="22" s="1"/>
  <c r="KC65" i="22"/>
  <c r="E39" i="2"/>
  <c r="E41" i="2" s="1"/>
  <c r="L35" i="2"/>
  <c r="KA32" i="22"/>
  <c r="JY32" i="22"/>
  <c r="IY144" i="22"/>
  <c r="IW144" i="22"/>
  <c r="JY114" i="22"/>
  <c r="KA114" i="22"/>
  <c r="KC169" i="22"/>
  <c r="KE169" i="22"/>
  <c r="KG169" i="22" s="1"/>
  <c r="LE169" i="22" s="1"/>
  <c r="LD169" i="22" s="1"/>
  <c r="JW18" i="22"/>
  <c r="JU18" i="22"/>
  <c r="JW40" i="22"/>
  <c r="JU40" i="22"/>
  <c r="KC153" i="22"/>
  <c r="KE153" i="22"/>
  <c r="KG153" i="22" s="1"/>
  <c r="JW27" i="22"/>
  <c r="JU27" i="22"/>
  <c r="JY139" i="22"/>
  <c r="KA139" i="22"/>
  <c r="KC111" i="22"/>
  <c r="KE111" i="22"/>
  <c r="KG111" i="22" s="1"/>
  <c r="KC97" i="22"/>
  <c r="KE97" i="22"/>
  <c r="KG97" i="22" s="1"/>
  <c r="LE97" i="22" s="1"/>
  <c r="LD97" i="22" s="1"/>
  <c r="IY119" i="22"/>
  <c r="IW119" i="22"/>
  <c r="KC121" i="22"/>
  <c r="KE121" i="22"/>
  <c r="KG121" i="22" s="1"/>
  <c r="JY171" i="22"/>
  <c r="KA171" i="22"/>
  <c r="KA99" i="22"/>
  <c r="JY99" i="22"/>
  <c r="KC170" i="22"/>
  <c r="KE170" i="22"/>
  <c r="KG170" i="22" s="1"/>
  <c r="LE170" i="22" s="1"/>
  <c r="LD170" i="22" s="1"/>
  <c r="KC137" i="22"/>
  <c r="KE137" i="22"/>
  <c r="KG137" i="22" s="1"/>
  <c r="LE137" i="22" s="1"/>
  <c r="LD137" i="22" s="1"/>
  <c r="JY128" i="22"/>
  <c r="KA128" i="22"/>
  <c r="KA125" i="22"/>
  <c r="JY125" i="22"/>
  <c r="IY168" i="22"/>
  <c r="IW168" i="22"/>
  <c r="KE33" i="22"/>
  <c r="KG33" i="22" s="1"/>
  <c r="KC33" i="22"/>
  <c r="KC120" i="22"/>
  <c r="KE120" i="22"/>
  <c r="KG120" i="22" s="1"/>
  <c r="LE120" i="22" s="1"/>
  <c r="LD120" i="22" s="1"/>
  <c r="KC93" i="22"/>
  <c r="KE93" i="22"/>
  <c r="KG93" i="22" s="1"/>
  <c r="JY151" i="22"/>
  <c r="KA151" i="22"/>
  <c r="KE50" i="22"/>
  <c r="KG50" i="22" s="1"/>
  <c r="LE50" i="22" s="1"/>
  <c r="LD50" i="22" s="1"/>
  <c r="KC50" i="22"/>
  <c r="KE44" i="22"/>
  <c r="KG44" i="22" s="1"/>
  <c r="KC44" i="22"/>
  <c r="KE25" i="22"/>
  <c r="KG25" i="22" s="1"/>
  <c r="LE25" i="22" s="1"/>
  <c r="LD25" i="22" s="1"/>
  <c r="KC25" i="22"/>
  <c r="JW49" i="22"/>
  <c r="JU49" i="22"/>
  <c r="JU82" i="22"/>
  <c r="JW82" i="22"/>
  <c r="JY118" i="22"/>
  <c r="KA118" i="22"/>
  <c r="KC100" i="22"/>
  <c r="KE100" i="22"/>
  <c r="KG100" i="22" s="1"/>
  <c r="KE41" i="22"/>
  <c r="KG41" i="22" s="1"/>
  <c r="LE41" i="22" s="1"/>
  <c r="LD41" i="22" s="1"/>
  <c r="KC41" i="22"/>
  <c r="KA96" i="22"/>
  <c r="JY96" i="22"/>
  <c r="JY162" i="22"/>
  <c r="KA162" i="22"/>
  <c r="IW37" i="22"/>
  <c r="IY37" i="22"/>
  <c r="JY161" i="22"/>
  <c r="KA161" i="22"/>
  <c r="KA75" i="22"/>
  <c r="JY75" i="22"/>
  <c r="JY78" i="22" s="1"/>
  <c r="JW78" i="22"/>
  <c r="IY91" i="22"/>
  <c r="IW91" i="22"/>
  <c r="IW175" i="22" s="1"/>
  <c r="IU175" i="22"/>
  <c r="KE38" i="22"/>
  <c r="KG38" i="22" s="1"/>
  <c r="KC38" i="22"/>
  <c r="KC146" i="22"/>
  <c r="KE146" i="22"/>
  <c r="KG146" i="22" s="1"/>
  <c r="LE146" i="22" s="1"/>
  <c r="LD146" i="22" s="1"/>
  <c r="AS38" i="26"/>
  <c r="AS78" i="26" s="1"/>
  <c r="AS79" i="26" s="1"/>
  <c r="AT34" i="26"/>
  <c r="KC160" i="22"/>
  <c r="KE160" i="22"/>
  <c r="KG160" i="22" s="1"/>
  <c r="KE28" i="22"/>
  <c r="KG28" i="22" s="1"/>
  <c r="LE28" i="22" s="1"/>
  <c r="LD28" i="22" s="1"/>
  <c r="KC28" i="22"/>
  <c r="KC157" i="22"/>
  <c r="KE157" i="22"/>
  <c r="KG157" i="22" s="1"/>
  <c r="JU127" i="22"/>
  <c r="JW127" i="22"/>
  <c r="IO209" i="22"/>
  <c r="IO207" i="22"/>
  <c r="IO211" i="22" s="1"/>
  <c r="KC124" i="22"/>
  <c r="KE124" i="22"/>
  <c r="KG124" i="22" s="1"/>
  <c r="LE124" i="22" s="1"/>
  <c r="LD124" i="22" s="1"/>
  <c r="KE16" i="22"/>
  <c r="KG16" i="22" s="1"/>
  <c r="LE16" i="22" s="1"/>
  <c r="LD16" i="22" s="1"/>
  <c r="KC16" i="22"/>
  <c r="JY145" i="22"/>
  <c r="KA145" i="22"/>
  <c r="JW46" i="22"/>
  <c r="JU46" i="22"/>
  <c r="KC109" i="22"/>
  <c r="KE109" i="22"/>
  <c r="KG109" i="22" s="1"/>
  <c r="F35" i="2"/>
  <c r="F37" i="2"/>
  <c r="KC136" i="22"/>
  <c r="KE136" i="22"/>
  <c r="KG136" i="22" s="1"/>
  <c r="JY112" i="22"/>
  <c r="KA112" i="22"/>
  <c r="KE47" i="22"/>
  <c r="KG47" i="22" s="1"/>
  <c r="LE47" i="22" s="1"/>
  <c r="LD47" i="22" s="1"/>
  <c r="KC47" i="22"/>
  <c r="KC161" i="22" l="1"/>
  <c r="KE161" i="22"/>
  <c r="KG161" i="22" s="1"/>
  <c r="LE161" i="22" s="1"/>
  <c r="LD161" i="22" s="1"/>
  <c r="JC37" i="22"/>
  <c r="JA37" i="22"/>
  <c r="JY82" i="22"/>
  <c r="KA82" i="22"/>
  <c r="KC99" i="22"/>
  <c r="KE99" i="22"/>
  <c r="KG99" i="22" s="1"/>
  <c r="LE99" i="22" s="1"/>
  <c r="LD99" i="22" s="1"/>
  <c r="KC139" i="22"/>
  <c r="KE139" i="22"/>
  <c r="KG139" i="22" s="1"/>
  <c r="LE139" i="22" s="1"/>
  <c r="LD139" i="22" s="1"/>
  <c r="KA27" i="22"/>
  <c r="JY27" i="22"/>
  <c r="KA18" i="22"/>
  <c r="JY18" i="22"/>
  <c r="KC114" i="22"/>
  <c r="KE114" i="22"/>
  <c r="KG114" i="22" s="1"/>
  <c r="LE114" i="22" s="1"/>
  <c r="LD114" i="22" s="1"/>
  <c r="KE32" i="22"/>
  <c r="KG32" i="22" s="1"/>
  <c r="LE32" i="22" s="1"/>
  <c r="LD32" i="22" s="1"/>
  <c r="KC32" i="22"/>
  <c r="KE52" i="22"/>
  <c r="KG52" i="22" s="1"/>
  <c r="LE52" i="22" s="1"/>
  <c r="LD52" i="22" s="1"/>
  <c r="KC52" i="22"/>
  <c r="M35" i="2"/>
  <c r="F39" i="2"/>
  <c r="F41" i="2" s="1"/>
  <c r="LC38" i="22"/>
  <c r="LE38" i="22"/>
  <c r="LD38" i="22" s="1"/>
  <c r="JC91" i="22"/>
  <c r="JA91" i="22"/>
  <c r="IY175" i="22"/>
  <c r="KC125" i="22"/>
  <c r="KE125" i="22"/>
  <c r="KG125" i="22" s="1"/>
  <c r="LE125" i="22" s="1"/>
  <c r="LD125" i="22" s="1"/>
  <c r="KC171" i="22"/>
  <c r="KE171" i="22"/>
  <c r="KG171" i="22" s="1"/>
  <c r="LE171" i="22" s="1"/>
  <c r="LD171" i="22" s="1"/>
  <c r="JA119" i="22"/>
  <c r="JC119" i="22"/>
  <c r="KA40" i="22"/>
  <c r="JY40" i="22"/>
  <c r="JA144" i="22"/>
  <c r="JC144" i="22"/>
  <c r="IS209" i="22"/>
  <c r="IS207" i="22"/>
  <c r="IS211" i="22" s="1"/>
  <c r="KC145" i="22"/>
  <c r="KE145" i="22"/>
  <c r="KG145" i="22" s="1"/>
  <c r="KC118" i="22"/>
  <c r="KE118" i="22"/>
  <c r="KG118" i="22" s="1"/>
  <c r="LE118" i="22" s="1"/>
  <c r="LD118" i="22" s="1"/>
  <c r="KA49" i="22"/>
  <c r="JY49" i="22"/>
  <c r="KC112" i="22"/>
  <c r="KE112" i="22"/>
  <c r="KG112" i="22" s="1"/>
  <c r="LE112" i="22" s="1"/>
  <c r="LD112" i="22" s="1"/>
  <c r="KA46" i="22"/>
  <c r="JY46" i="22"/>
  <c r="KA127" i="22"/>
  <c r="JY127" i="22"/>
  <c r="KC75" i="22"/>
  <c r="KC78" i="22" s="1"/>
  <c r="KE75" i="22"/>
  <c r="KA78" i="22"/>
  <c r="KC162" i="22"/>
  <c r="KE162" i="22"/>
  <c r="KG162" i="22" s="1"/>
  <c r="LE162" i="22" s="1"/>
  <c r="LD162" i="22" s="1"/>
  <c r="KC96" i="22"/>
  <c r="KE96" i="22"/>
  <c r="KG96" i="22" s="1"/>
  <c r="LE96" i="22" s="1"/>
  <c r="LD96" i="22" s="1"/>
  <c r="KC151" i="22"/>
  <c r="KE151" i="22"/>
  <c r="KG151" i="22" s="1"/>
  <c r="JC168" i="22"/>
  <c r="JA168" i="22"/>
  <c r="KC128" i="22"/>
  <c r="KE128" i="22"/>
  <c r="KG128" i="22" s="1"/>
  <c r="LE128" i="22" s="1"/>
  <c r="LD128" i="22" s="1"/>
  <c r="KE43" i="22"/>
  <c r="KG43" i="22" s="1"/>
  <c r="LE43" i="22" s="1"/>
  <c r="LD43" i="22" s="1"/>
  <c r="KC43" i="22"/>
  <c r="IW10" i="22"/>
  <c r="IW68" i="22" s="1"/>
  <c r="IU68" i="22"/>
  <c r="IU207" i="22" s="1"/>
  <c r="IY10" i="22"/>
  <c r="KG75" i="22" l="1"/>
  <c r="KE78" i="22"/>
  <c r="IW209" i="22"/>
  <c r="IW207" i="22"/>
  <c r="JA10" i="22"/>
  <c r="JA68" i="22" s="1"/>
  <c r="IY68" i="22"/>
  <c r="IY207" i="22" s="1"/>
  <c r="JC10" i="22"/>
  <c r="KE46" i="22"/>
  <c r="KG46" i="22" s="1"/>
  <c r="KC46" i="22"/>
  <c r="JE144" i="22"/>
  <c r="JG144" i="22"/>
  <c r="KE40" i="22"/>
  <c r="KG40" i="22" s="1"/>
  <c r="KC40" i="22"/>
  <c r="JE91" i="22"/>
  <c r="JG91" i="22"/>
  <c r="JC175" i="22"/>
  <c r="KE27" i="22"/>
  <c r="KG27" i="22" s="1"/>
  <c r="LE27" i="22" s="1"/>
  <c r="LD27" i="22" s="1"/>
  <c r="KC27" i="22"/>
  <c r="JE37" i="22"/>
  <c r="JG37" i="22"/>
  <c r="KC127" i="22"/>
  <c r="KE127" i="22"/>
  <c r="KG127" i="22" s="1"/>
  <c r="LE127" i="22" s="1"/>
  <c r="LD127" i="22" s="1"/>
  <c r="KE49" i="22"/>
  <c r="KG49" i="22" s="1"/>
  <c r="LE49" i="22" s="1"/>
  <c r="LD49" i="22" s="1"/>
  <c r="KC49" i="22"/>
  <c r="JE119" i="22"/>
  <c r="JG119" i="22"/>
  <c r="KE18" i="22"/>
  <c r="KG18" i="22" s="1"/>
  <c r="KC18" i="22"/>
  <c r="JE168" i="22"/>
  <c r="JG168" i="22"/>
  <c r="LC145" i="22"/>
  <c r="LE145" i="22"/>
  <c r="JA175" i="22"/>
  <c r="KC82" i="22"/>
  <c r="KE82" i="22"/>
  <c r="LD145" i="22" l="1"/>
  <c r="LE18" i="22"/>
  <c r="LC18" i="22"/>
  <c r="JK91" i="22"/>
  <c r="JI91" i="22"/>
  <c r="JG175" i="22"/>
  <c r="LC40" i="22"/>
  <c r="LE40" i="22"/>
  <c r="LD40" i="22" s="1"/>
  <c r="KG82" i="22"/>
  <c r="JK37" i="22"/>
  <c r="JI37" i="22"/>
  <c r="JE175" i="22"/>
  <c r="JK144" i="22"/>
  <c r="JI144" i="22"/>
  <c r="LE46" i="22"/>
  <c r="LC46" i="22"/>
  <c r="JA207" i="22"/>
  <c r="JA209" i="22"/>
  <c r="JK119" i="22"/>
  <c r="JI119" i="22"/>
  <c r="JK168" i="22"/>
  <c r="JI168" i="22"/>
  <c r="JG10" i="22"/>
  <c r="JC68" i="22"/>
  <c r="JC207" i="22" s="1"/>
  <c r="JE10" i="22"/>
  <c r="JE68" i="22" s="1"/>
  <c r="IW211" i="22"/>
  <c r="LE75" i="22"/>
  <c r="KG78" i="22"/>
  <c r="JE207" i="22" l="1"/>
  <c r="JE209" i="22"/>
  <c r="JM119" i="22"/>
  <c r="JO119" i="22"/>
  <c r="JM144" i="22"/>
  <c r="JO144" i="22"/>
  <c r="JO37" i="22"/>
  <c r="JM37" i="22"/>
  <c r="JM168" i="22"/>
  <c r="JO168" i="22"/>
  <c r="LD46" i="22"/>
  <c r="JI175" i="22"/>
  <c r="LD18" i="22"/>
  <c r="LD75" i="22"/>
  <c r="LE78" i="22"/>
  <c r="JI10" i="22"/>
  <c r="JI68" i="22" s="1"/>
  <c r="JK10" i="22"/>
  <c r="JG68" i="22"/>
  <c r="JG207" i="22" s="1"/>
  <c r="JA211" i="22"/>
  <c r="LE82" i="22"/>
  <c r="JM91" i="22"/>
  <c r="JO91" i="22"/>
  <c r="JK175" i="22"/>
  <c r="LD36" i="36" l="1"/>
  <c r="JQ144" i="22"/>
  <c r="JS144" i="22"/>
  <c r="LD82" i="22"/>
  <c r="JQ91" i="22"/>
  <c r="JS91" i="22"/>
  <c r="JO175" i="22"/>
  <c r="JO10" i="22"/>
  <c r="JM10" i="22"/>
  <c r="JM68" i="22" s="1"/>
  <c r="JK68" i="22"/>
  <c r="JK207" i="22" s="1"/>
  <c r="JM175" i="22"/>
  <c r="JI209" i="22"/>
  <c r="JI207" i="22"/>
  <c r="JQ168" i="22"/>
  <c r="JS168" i="22"/>
  <c r="JQ37" i="22"/>
  <c r="JS37" i="22"/>
  <c r="JQ119" i="22"/>
  <c r="JS119" i="22"/>
  <c r="JE211" i="22"/>
  <c r="JM209" i="22" l="1"/>
  <c r="JM207" i="22"/>
  <c r="JW91" i="22"/>
  <c r="JU91" i="22"/>
  <c r="JS175" i="22"/>
  <c r="JU119" i="22"/>
  <c r="JW119" i="22"/>
  <c r="JI211" i="22"/>
  <c r="JW168" i="22"/>
  <c r="JU168" i="22"/>
  <c r="JW37" i="22"/>
  <c r="JU37" i="22"/>
  <c r="JQ10" i="22"/>
  <c r="JQ68" i="22" s="1"/>
  <c r="JO68" i="22"/>
  <c r="JO207" i="22" s="1"/>
  <c r="JS10" i="22"/>
  <c r="JQ175" i="22"/>
  <c r="JU144" i="22"/>
  <c r="JW144" i="22"/>
  <c r="LD38" i="36"/>
  <c r="LC36" i="36"/>
  <c r="G21" i="48" l="1"/>
  <c r="G28" i="48" s="1"/>
  <c r="G31" i="48" s="1"/>
  <c r="G23" i="1"/>
  <c r="G30" i="1" s="1"/>
  <c r="G33" i="1" s="1"/>
  <c r="LD89" i="36"/>
  <c r="JU175" i="22"/>
  <c r="JY144" i="22"/>
  <c r="KA144" i="22"/>
  <c r="JW10" i="22"/>
  <c r="JU10" i="22"/>
  <c r="JU68" i="22" s="1"/>
  <c r="JS68" i="22"/>
  <c r="JS207" i="22" s="1"/>
  <c r="JY168" i="22"/>
  <c r="KA168" i="22"/>
  <c r="JY91" i="22"/>
  <c r="JY175" i="22" s="1"/>
  <c r="KA91" i="22"/>
  <c r="JW175" i="22"/>
  <c r="KA37" i="22"/>
  <c r="JY37" i="22"/>
  <c r="JM211" i="22"/>
  <c r="JQ207" i="22"/>
  <c r="JY119" i="22"/>
  <c r="KA119" i="22"/>
  <c r="KE37" i="22" l="1"/>
  <c r="KG37" i="22" s="1"/>
  <c r="KC37" i="22"/>
  <c r="KC144" i="22"/>
  <c r="KE144" i="22"/>
  <c r="KG144" i="22" s="1"/>
  <c r="KC168" i="22"/>
  <c r="KE168" i="22"/>
  <c r="KG168" i="22" s="1"/>
  <c r="JU207" i="22"/>
  <c r="G34" i="1"/>
  <c r="G37" i="1" s="1"/>
  <c r="G36" i="1"/>
  <c r="G39" i="1" s="1"/>
  <c r="KC119" i="22"/>
  <c r="KE119" i="22"/>
  <c r="KG119" i="22" s="1"/>
  <c r="KC91" i="22"/>
  <c r="KC175" i="22" s="1"/>
  <c r="KE91" i="22"/>
  <c r="KA175" i="22"/>
  <c r="KA10" i="22"/>
  <c r="JY10" i="22"/>
  <c r="JY68" i="22" s="1"/>
  <c r="JY207" i="22" s="1"/>
  <c r="JW68" i="22"/>
  <c r="JW207" i="22" s="1"/>
  <c r="G32" i="48"/>
  <c r="G35" i="48" s="1"/>
  <c r="G34" i="48"/>
  <c r="G37" i="48" s="1"/>
  <c r="G7" i="19" l="1"/>
  <c r="G15" i="19" s="1"/>
  <c r="G41" i="1"/>
  <c r="G9" i="19"/>
  <c r="G14" i="19" s="1"/>
  <c r="G42" i="1"/>
  <c r="G43" i="1" s="1"/>
  <c r="LE168" i="22"/>
  <c r="LD168" i="22" s="1"/>
  <c r="LC168" i="22"/>
  <c r="LE119" i="22"/>
  <c r="LC119" i="22"/>
  <c r="KC10" i="22"/>
  <c r="KC68" i="22" s="1"/>
  <c r="KC207" i="22" s="1"/>
  <c r="KA68" i="22"/>
  <c r="KA207" i="22" s="1"/>
  <c r="KE10" i="22"/>
  <c r="G39" i="48"/>
  <c r="G40" i="48"/>
  <c r="G41" i="48" s="1"/>
  <c r="H8" i="49" s="1"/>
  <c r="H10" i="49" s="1"/>
  <c r="H12" i="49" s="1"/>
  <c r="H16" i="49" s="1"/>
  <c r="C18" i="49" s="1"/>
  <c r="C19" i="49" s="1"/>
  <c r="C22" i="49" s="1"/>
  <c r="KG91" i="22"/>
  <c r="KE175" i="22"/>
  <c r="LE144" i="22"/>
  <c r="LD144" i="22" s="1"/>
  <c r="LC144" i="22"/>
  <c r="LE37" i="22"/>
  <c r="LC37" i="22"/>
  <c r="G44" i="1" l="1"/>
  <c r="H30" i="49"/>
  <c r="H32" i="49" s="1"/>
  <c r="H34" i="49" s="1"/>
  <c r="H38" i="49" s="1"/>
  <c r="C40" i="49" s="1"/>
  <c r="C41" i="49" s="1"/>
  <c r="F7" i="3"/>
  <c r="F11" i="3" s="1"/>
  <c r="F19" i="3" s="1"/>
  <c r="G17" i="19" s="1"/>
  <c r="G11" i="2"/>
  <c r="KE68" i="22"/>
  <c r="KE207" i="22" s="1"/>
  <c r="KG10" i="22"/>
  <c r="LD37" i="22"/>
  <c r="LD119" i="22"/>
  <c r="LC91" i="22"/>
  <c r="LC175" i="22" s="1"/>
  <c r="LE91" i="22"/>
  <c r="KG175" i="22"/>
  <c r="KG68" i="22" l="1"/>
  <c r="KG207" i="22" s="1"/>
  <c r="LC10" i="22"/>
  <c r="C46" i="49"/>
  <c r="C43" i="49"/>
  <c r="LD91" i="22"/>
  <c r="LE175" i="22"/>
  <c r="LE207" i="22" s="1"/>
  <c r="N11" i="2"/>
  <c r="H11" i="2"/>
  <c r="G12" i="2"/>
  <c r="G20" i="2" s="1"/>
  <c r="LE211" i="22" l="1"/>
  <c r="LE208" i="22"/>
  <c r="LE210" i="22"/>
  <c r="LC68" i="22"/>
  <c r="LD10" i="22"/>
  <c r="G35" i="2"/>
  <c r="G37" i="2"/>
  <c r="O11" i="2"/>
  <c r="I11" i="2"/>
  <c r="H12" i="2"/>
  <c r="H20" i="2" s="1"/>
  <c r="H37" i="2" l="1"/>
  <c r="H35" i="2"/>
  <c r="I12" i="2"/>
  <c r="I20" i="2" s="1"/>
  <c r="P11" i="2"/>
  <c r="G39" i="2"/>
  <c r="G41" i="2" s="1"/>
  <c r="N35" i="2"/>
  <c r="LC207" i="22"/>
  <c r="LC209" i="22"/>
  <c r="H39" i="2" l="1"/>
  <c r="H41" i="2" s="1"/>
  <c r="O35" i="2"/>
  <c r="I37" i="2"/>
  <c r="I35" i="2"/>
  <c r="LC210" i="22"/>
  <c r="LC211" i="22"/>
  <c r="P35" i="2" l="1"/>
  <c r="I39" i="2"/>
  <c r="I4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8" authorId="0" shapeId="0" xr:uid="{7329D557-E93B-421B-8FEB-DBFA46564979}">
      <text>
        <r>
          <rPr>
            <b/>
            <sz val="11"/>
            <color theme="1"/>
            <rFont val="Calibri"/>
            <family val="2"/>
            <scheme val="minor"/>
          </rPr>
          <t>Author:</t>
        </r>
        <r>
          <rPr>
            <sz val="11"/>
            <color theme="1"/>
            <rFont val="Calibri"/>
            <family val="2"/>
            <scheme val="minor"/>
          </rPr>
          <t xml:space="preserve">
Mention the name of the major header (First revenue stream) of your business.
If you are in the business of Confectionery and baking, the major headers can be 
Cakes
Confectionery
Bulk events
Accessorries.</t>
        </r>
      </text>
    </comment>
    <comment ref="F8" authorId="0" shapeId="0" xr:uid="{215F0B5E-6DB8-49DE-9BAB-EAF605562747}">
      <text>
        <r>
          <rPr>
            <b/>
            <sz val="11"/>
            <color theme="1"/>
            <rFont val="Calibri"/>
            <family val="2"/>
            <scheme val="minor"/>
          </rPr>
          <t>Author:</t>
        </r>
        <r>
          <rPr>
            <sz val="11"/>
            <color theme="1"/>
            <rFont val="Calibri"/>
            <family val="2"/>
            <scheme val="minor"/>
          </rPr>
          <t xml:space="preserve">
Mention all the sub headers under this related to the major header.
For Cakes as the major header, the sub headers can be,
- Cup Cakes
- Customised Cakes
- Standard Cakes
- Cake Slices</t>
        </r>
      </text>
    </comment>
    <comment ref="H8" authorId="0" shapeId="0" xr:uid="{6F88350D-5BD5-4D32-9F14-BDD92C5416B2}">
      <text>
        <r>
          <rPr>
            <b/>
            <sz val="11"/>
            <color theme="1"/>
            <rFont val="Calibri"/>
            <family val="2"/>
            <scheme val="minor"/>
          </rPr>
          <t>Author:</t>
        </r>
        <r>
          <rPr>
            <sz val="11"/>
            <color theme="1"/>
            <rFont val="Calibri"/>
            <family val="2"/>
            <scheme val="minor"/>
          </rPr>
          <t xml:space="preserve">
Mention the Number of of products sold per day in the first day of the launch.</t>
        </r>
      </text>
    </comment>
    <comment ref="J8" authorId="0" shapeId="0" xr:uid="{3473046C-A72D-4CFC-94C0-02E594F4B80A}">
      <text>
        <r>
          <rPr>
            <b/>
            <sz val="11"/>
            <color theme="1"/>
            <rFont val="Calibri"/>
            <family val="2"/>
            <scheme val="minor"/>
          </rPr>
          <t>Author:</t>
        </r>
        <r>
          <rPr>
            <sz val="11"/>
            <color theme="1"/>
            <rFont val="Calibri"/>
            <family val="2"/>
            <scheme val="minor"/>
          </rPr>
          <t xml:space="preserve">
Mention the sale price of each product that is mentioned in the initial phase.</t>
        </r>
      </text>
    </comment>
    <comment ref="L8" authorId="0" shapeId="0" xr:uid="{5917EECB-7382-4D34-AF66-2A10F08C9D4D}">
      <text>
        <r>
          <rPr>
            <b/>
            <sz val="11"/>
            <color theme="1"/>
            <rFont val="Calibri"/>
            <family val="2"/>
            <scheme val="minor"/>
          </rPr>
          <t>Author:</t>
        </r>
        <r>
          <rPr>
            <sz val="11"/>
            <color theme="1"/>
            <rFont val="Calibri"/>
            <family val="2"/>
            <scheme val="minor"/>
          </rPr>
          <t xml:space="preserve">
if you belive your sales per month increases by 10% every month please mention as 10%, this will be the growth rate per month on month.</t>
        </r>
      </text>
    </comment>
    <comment ref="N8" authorId="0" shapeId="0" xr:uid="{A5A79B2A-BC9F-4AE4-B9A7-52128273378A}">
      <text>
        <r>
          <rPr>
            <b/>
            <sz val="11"/>
            <color theme="1"/>
            <rFont val="Calibri"/>
            <family val="2"/>
            <scheme val="minor"/>
          </rPr>
          <t>Author:</t>
        </r>
        <r>
          <rPr>
            <sz val="11"/>
            <color theme="1"/>
            <rFont val="Calibri"/>
            <family val="2"/>
            <scheme val="minor"/>
          </rPr>
          <t xml:space="preserve">
if you belive your sales per year increases by 10% per year, from Year 1 to Year 2, 
Mention as 10%
</t>
        </r>
      </text>
    </comment>
    <comment ref="P8" authorId="0" shapeId="0" xr:uid="{C1ECE87C-9836-4B4F-A38F-A2DB566A3312}">
      <text>
        <r>
          <rPr>
            <b/>
            <sz val="11"/>
            <color theme="1"/>
            <rFont val="Calibri"/>
            <family val="2"/>
            <scheme val="minor"/>
          </rPr>
          <t>Author:</t>
        </r>
        <r>
          <rPr>
            <sz val="11"/>
            <color theme="1"/>
            <rFont val="Calibri"/>
            <family val="2"/>
            <scheme val="minor"/>
          </rPr>
          <t xml:space="preserve">
if you belive your sales per year increases by 15% per year, from Year 2 to Year 3, 
Mention as 15%
</t>
        </r>
      </text>
    </comment>
    <comment ref="R8" authorId="0" shapeId="0" xr:uid="{55EFF95E-6E73-4802-93AE-C6490CC323C6}">
      <text>
        <r>
          <rPr>
            <b/>
            <sz val="11"/>
            <color theme="1"/>
            <rFont val="Calibri"/>
            <family val="2"/>
            <scheme val="minor"/>
          </rPr>
          <t>Author:</t>
        </r>
        <r>
          <rPr>
            <sz val="11"/>
            <color theme="1"/>
            <rFont val="Calibri"/>
            <family val="2"/>
            <scheme val="minor"/>
          </rPr>
          <t xml:space="preserve">
if you belive your sales per year increases by 15% per year, from Year 2 to Year 3, 
Mention as 15%
</t>
        </r>
      </text>
    </comment>
    <comment ref="T8" authorId="0" shapeId="0" xr:uid="{52CE7B89-C555-48CB-A11B-432773D650F5}">
      <text>
        <r>
          <rPr>
            <b/>
            <sz val="11"/>
            <color theme="1"/>
            <rFont val="Calibri"/>
            <family val="2"/>
            <scheme val="minor"/>
          </rPr>
          <t>Author:</t>
        </r>
        <r>
          <rPr>
            <sz val="11"/>
            <color theme="1"/>
            <rFont val="Calibri"/>
            <family val="2"/>
            <scheme val="minor"/>
          </rPr>
          <t xml:space="preserve">
if you belive your sales per year increases by 15% per year, from Year 2 to Year 3, 
Mention as 15%
</t>
        </r>
      </text>
    </comment>
    <comment ref="V8" authorId="0" shapeId="0" xr:uid="{E309982E-9FDD-43CC-9FE1-11A1A5F8CE01}">
      <text>
        <r>
          <rPr>
            <b/>
            <sz val="11"/>
            <color theme="1"/>
            <rFont val="Calibri"/>
            <family val="2"/>
            <scheme val="minor"/>
          </rPr>
          <t>Author:</t>
        </r>
        <r>
          <rPr>
            <sz val="11"/>
            <color theme="1"/>
            <rFont val="Calibri"/>
            <family val="2"/>
            <scheme val="minor"/>
          </rPr>
          <t xml:space="preserve">
if you belive your sales per year increases by 15% per year, from Year 2 to Year 3, 
Mention as 15%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9" authorId="0" shapeId="0" xr:uid="{53D9B19D-E194-4004-B41E-8764D6138727}">
      <text>
        <r>
          <rPr>
            <b/>
            <sz val="11"/>
            <color theme="1"/>
            <rFont val="Calibri"/>
            <family val="2"/>
            <scheme val="minor"/>
          </rPr>
          <t>Author:</t>
        </r>
        <r>
          <rPr>
            <sz val="11"/>
            <color theme="1"/>
            <rFont val="Calibri"/>
            <family val="2"/>
            <scheme val="minor"/>
          </rPr>
          <t xml:space="preserve">
Mention the Number of of products sold per day in the first day of the launch.</t>
        </r>
      </text>
    </comment>
    <comment ref="I9" authorId="0" shapeId="0" xr:uid="{D1BBF4C9-8C30-4C12-BE06-B09ED4D6512A}">
      <text>
        <r>
          <rPr>
            <b/>
            <sz val="11"/>
            <color theme="1"/>
            <rFont val="Calibri"/>
            <family val="2"/>
            <scheme val="minor"/>
          </rPr>
          <t>Author:</t>
        </r>
        <r>
          <rPr>
            <sz val="11"/>
            <color theme="1"/>
            <rFont val="Calibri"/>
            <family val="2"/>
            <scheme val="minor"/>
          </rPr>
          <t xml:space="preserve">
Mention the sale price of each product that is mentioned in the initial phase.</t>
        </r>
      </text>
    </comment>
    <comment ref="K9" authorId="0" shapeId="0" xr:uid="{5848CAB9-3936-4A2E-B9E0-8E0681D128D5}">
      <text>
        <r>
          <rPr>
            <b/>
            <sz val="11"/>
            <color theme="1"/>
            <rFont val="Calibri"/>
            <family val="2"/>
            <scheme val="minor"/>
          </rPr>
          <t>Author:</t>
        </r>
        <r>
          <rPr>
            <sz val="11"/>
            <color theme="1"/>
            <rFont val="Calibri"/>
            <family val="2"/>
            <scheme val="minor"/>
          </rPr>
          <t xml:space="preserve">
if you belive your sales per month increases by 10% every month please mention as 10%, this will be the growth rate per month on month.</t>
        </r>
      </text>
    </comment>
    <comment ref="M9" authorId="0" shapeId="0" xr:uid="{E7ECC4ED-9955-4D43-9775-2D2E9B259FE5}">
      <text>
        <r>
          <rPr>
            <b/>
            <sz val="11"/>
            <color theme="1"/>
            <rFont val="Calibri"/>
            <family val="2"/>
            <scheme val="minor"/>
          </rPr>
          <t>Author:</t>
        </r>
        <r>
          <rPr>
            <sz val="11"/>
            <color theme="1"/>
            <rFont val="Calibri"/>
            <family val="2"/>
            <scheme val="minor"/>
          </rPr>
          <t xml:space="preserve">
if you belive your sales per year increases by 10% per year, from Year 1 to Year 2, 
Mention as 10%
</t>
        </r>
      </text>
    </comment>
    <comment ref="O9" authorId="0" shapeId="0" xr:uid="{973854E4-7FFD-417A-9407-EAC1954CC6F8}">
      <text>
        <r>
          <rPr>
            <b/>
            <sz val="11"/>
            <color theme="1"/>
            <rFont val="Calibri"/>
            <family val="2"/>
            <scheme val="minor"/>
          </rPr>
          <t>Author:</t>
        </r>
        <r>
          <rPr>
            <sz val="11"/>
            <color theme="1"/>
            <rFont val="Calibri"/>
            <family val="2"/>
            <scheme val="minor"/>
          </rPr>
          <t xml:space="preserve">
if you belive your sales per year increases by 15% per year, from Year 2 to Year 3, 
Mention as 15%
</t>
        </r>
      </text>
    </comment>
    <comment ref="Q9" authorId="0" shapeId="0" xr:uid="{2B1661F5-31C7-4639-B981-1C6874D101B9}">
      <text>
        <r>
          <rPr>
            <b/>
            <sz val="11"/>
            <color theme="1"/>
            <rFont val="Calibri"/>
            <family val="2"/>
            <scheme val="minor"/>
          </rPr>
          <t>Author:</t>
        </r>
        <r>
          <rPr>
            <sz val="11"/>
            <color theme="1"/>
            <rFont val="Calibri"/>
            <family val="2"/>
            <scheme val="minor"/>
          </rPr>
          <t xml:space="preserve">
if you belive your sales per year increases by 15% per year, from Year 2 to Year 3, 
Mention as 15%
</t>
        </r>
      </text>
    </comment>
    <comment ref="S9" authorId="0" shapeId="0" xr:uid="{EE41359A-15C3-4C96-8AC3-A7366974CF46}">
      <text>
        <r>
          <rPr>
            <b/>
            <sz val="11"/>
            <color theme="1"/>
            <rFont val="Calibri"/>
            <family val="2"/>
            <scheme val="minor"/>
          </rPr>
          <t>Author:</t>
        </r>
        <r>
          <rPr>
            <sz val="11"/>
            <color theme="1"/>
            <rFont val="Calibri"/>
            <family val="2"/>
            <scheme val="minor"/>
          </rPr>
          <t xml:space="preserve">
if you belive your sales per year increases by 15% per year, from Year 2 to Year 3, 
Mention as 15%
</t>
        </r>
      </text>
    </comment>
    <comment ref="U9" authorId="0" shapeId="0" xr:uid="{73FB0371-FA62-4594-9DD2-13CC9E5765ED}">
      <text>
        <r>
          <rPr>
            <b/>
            <sz val="11"/>
            <color theme="1"/>
            <rFont val="Calibri"/>
            <family val="2"/>
            <scheme val="minor"/>
          </rPr>
          <t>Author:</t>
        </r>
        <r>
          <rPr>
            <sz val="11"/>
            <color theme="1"/>
            <rFont val="Calibri"/>
            <family val="2"/>
            <scheme val="minor"/>
          </rPr>
          <t xml:space="preserve">
if you belive your sales per year increases by 15% per year, from Year 2 to Year 3, 
Mention as 15%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8" authorId="0" shapeId="0" xr:uid="{1994DBEF-E4FB-48FA-B221-96595CE47291}">
      <text>
        <r>
          <rPr>
            <b/>
            <sz val="11"/>
            <color theme="1"/>
            <rFont val="Calibri"/>
            <family val="2"/>
            <scheme val="minor"/>
          </rPr>
          <t>Author:</t>
        </r>
        <r>
          <rPr>
            <sz val="11"/>
            <color theme="1"/>
            <rFont val="Calibri"/>
            <family val="2"/>
            <scheme val="minor"/>
          </rPr>
          <t xml:space="preserve">
Mention the name of the major header (First revenue stream) of your business.
If you are in the business of Confectionery and baking, the major headers can be 
Cakes
Confectionery
Bulk events
Accessorries.</t>
        </r>
      </text>
    </comment>
    <comment ref="E8" authorId="0" shapeId="0" xr:uid="{B063D331-39BB-4F3E-8446-AD5032B71542}">
      <text>
        <r>
          <rPr>
            <b/>
            <sz val="11"/>
            <color theme="1"/>
            <rFont val="Calibri"/>
            <family val="2"/>
            <scheme val="minor"/>
          </rPr>
          <t>Author:</t>
        </r>
        <r>
          <rPr>
            <sz val="11"/>
            <color theme="1"/>
            <rFont val="Calibri"/>
            <family val="2"/>
            <scheme val="minor"/>
          </rPr>
          <t xml:space="preserve">
Mention all the sub headers under this related to the major header.
For Cakes as the major header, the sub headers can be,
- Cup Cakes
- Customised Cakes
- Standard Cakes
- Cake Slices</t>
        </r>
      </text>
    </comment>
    <comment ref="G8" authorId="0" shapeId="0" xr:uid="{4761C6E2-D641-4019-A9F2-A1215B62F550}">
      <text>
        <r>
          <rPr>
            <b/>
            <sz val="11"/>
            <color theme="1"/>
            <rFont val="Calibri"/>
            <family val="2"/>
            <scheme val="minor"/>
          </rPr>
          <t>Author:</t>
        </r>
        <r>
          <rPr>
            <sz val="11"/>
            <color theme="1"/>
            <rFont val="Calibri"/>
            <family val="2"/>
            <scheme val="minor"/>
          </rPr>
          <t xml:space="preserve">
Mention the Number of of products sold per day in the first day of the launch.</t>
        </r>
      </text>
    </comment>
    <comment ref="I8" authorId="0" shapeId="0" xr:uid="{40F82FAD-C940-4263-BED4-A379D6E321AA}">
      <text>
        <r>
          <rPr>
            <b/>
            <sz val="11"/>
            <color theme="1"/>
            <rFont val="Calibri"/>
            <family val="2"/>
            <scheme val="minor"/>
          </rPr>
          <t>Author:</t>
        </r>
        <r>
          <rPr>
            <sz val="11"/>
            <color theme="1"/>
            <rFont val="Calibri"/>
            <family val="2"/>
            <scheme val="minor"/>
          </rPr>
          <t xml:space="preserve">
Mention the sale price of each product that is mentioned in the initial phase.</t>
        </r>
      </text>
    </comment>
    <comment ref="K8" authorId="0" shapeId="0" xr:uid="{02ACAB7E-22BA-4B20-B680-4A50C0E9A56A}">
      <text>
        <r>
          <rPr>
            <b/>
            <sz val="11"/>
            <color theme="1"/>
            <rFont val="Calibri"/>
            <family val="2"/>
            <scheme val="minor"/>
          </rPr>
          <t>Author:</t>
        </r>
        <r>
          <rPr>
            <sz val="11"/>
            <color theme="1"/>
            <rFont val="Calibri"/>
            <family val="2"/>
            <scheme val="minor"/>
          </rPr>
          <t xml:space="preserve">
if you belive your sales per month increases by 10% every month please mention as 10%, this will be the growth rate per month on month.</t>
        </r>
      </text>
    </comment>
    <comment ref="M8" authorId="0" shapeId="0" xr:uid="{EBA935E6-ACB0-4E94-87EF-CC41F174ADF6}">
      <text>
        <r>
          <rPr>
            <b/>
            <sz val="11"/>
            <color theme="1"/>
            <rFont val="Calibri"/>
            <family val="2"/>
            <scheme val="minor"/>
          </rPr>
          <t>Author:</t>
        </r>
        <r>
          <rPr>
            <sz val="11"/>
            <color theme="1"/>
            <rFont val="Calibri"/>
            <family val="2"/>
            <scheme val="minor"/>
          </rPr>
          <t xml:space="preserve">
if you belive your sales per year increases by 10% per year, from Year 1 to Year 2, 
Mention as 10%
</t>
        </r>
      </text>
    </comment>
    <comment ref="O8" authorId="0" shapeId="0" xr:uid="{49D1EB22-9AC3-49CE-8F13-2111B5ED961D}">
      <text>
        <r>
          <rPr>
            <b/>
            <sz val="11"/>
            <color theme="1"/>
            <rFont val="Calibri"/>
            <family val="2"/>
            <scheme val="minor"/>
          </rPr>
          <t>Author:</t>
        </r>
        <r>
          <rPr>
            <sz val="11"/>
            <color theme="1"/>
            <rFont val="Calibri"/>
            <family val="2"/>
            <scheme val="minor"/>
          </rPr>
          <t xml:space="preserve">
if you belive your sales per year increases by 15% per year, from Year 2 to Year 3, 
Mention as 15%
</t>
        </r>
      </text>
    </comment>
    <comment ref="Q8" authorId="0" shapeId="0" xr:uid="{F550793E-8A54-4278-9C91-23A8973CD4A0}">
      <text>
        <r>
          <rPr>
            <b/>
            <sz val="11"/>
            <color theme="1"/>
            <rFont val="Calibri"/>
            <family val="2"/>
            <scheme val="minor"/>
          </rPr>
          <t>Author:</t>
        </r>
        <r>
          <rPr>
            <sz val="11"/>
            <color theme="1"/>
            <rFont val="Calibri"/>
            <family val="2"/>
            <scheme val="minor"/>
          </rPr>
          <t xml:space="preserve">
if you belive your sales per year increases by 15% per year, from Year 2 to Year 3, 
Mention as 15%
</t>
        </r>
      </text>
    </comment>
    <comment ref="S8" authorId="0" shapeId="0" xr:uid="{D928EB0B-B7DA-4001-9B87-569312BA2573}">
      <text>
        <r>
          <rPr>
            <b/>
            <sz val="11"/>
            <color theme="1"/>
            <rFont val="Calibri"/>
            <family val="2"/>
            <scheme val="minor"/>
          </rPr>
          <t>Author:</t>
        </r>
        <r>
          <rPr>
            <sz val="11"/>
            <color theme="1"/>
            <rFont val="Calibri"/>
            <family val="2"/>
            <scheme val="minor"/>
          </rPr>
          <t xml:space="preserve">
if you belive your sales per year increases by 15% per year, from Year 2 to Year 3, 
Mention as 15%
</t>
        </r>
      </text>
    </comment>
    <comment ref="U8" authorId="0" shapeId="0" xr:uid="{A42FCED5-5EA2-474B-AB62-D356DDCEC7C9}">
      <text>
        <r>
          <rPr>
            <b/>
            <sz val="11"/>
            <color theme="1"/>
            <rFont val="Calibri"/>
            <family val="2"/>
            <scheme val="minor"/>
          </rPr>
          <t>Author:</t>
        </r>
        <r>
          <rPr>
            <sz val="11"/>
            <color theme="1"/>
            <rFont val="Calibri"/>
            <family val="2"/>
            <scheme val="minor"/>
          </rPr>
          <t xml:space="preserve">
if you belive your sales per year increases by 15% per year, from Year 2 to Year 3, 
Mention as 15%
</t>
        </r>
      </text>
    </comment>
  </commentList>
</comments>
</file>

<file path=xl/sharedStrings.xml><?xml version="1.0" encoding="utf-8"?>
<sst xmlns="http://schemas.openxmlformats.org/spreadsheetml/2006/main" count="2577" uniqueCount="741">
  <si>
    <t>Valuation Of the company without Corporate Wellness &amp; Market Place</t>
  </si>
  <si>
    <t>Year</t>
  </si>
  <si>
    <t>Particulars</t>
  </si>
  <si>
    <t>EAT</t>
  </si>
  <si>
    <t>Add: Depreciation</t>
  </si>
  <si>
    <t>Cash from operations</t>
  </si>
  <si>
    <t>Less: Capex</t>
  </si>
  <si>
    <t>Net Operating Cash</t>
  </si>
  <si>
    <t>Discounting rate</t>
  </si>
  <si>
    <t>Discounting Factor</t>
  </si>
  <si>
    <t>Present value of Cash Flows</t>
  </si>
  <si>
    <t>Growth Rate</t>
  </si>
  <si>
    <t>Terminal value</t>
  </si>
  <si>
    <t>Company Value</t>
  </si>
  <si>
    <t>Total Company Value</t>
  </si>
  <si>
    <t>Valuation Of the company with Corporate Wellness &amp; Market Place</t>
  </si>
  <si>
    <t>No. of Equity shares</t>
  </si>
  <si>
    <t>Fair value per Equity share</t>
  </si>
  <si>
    <t xml:space="preserve"> Computation of cost of capital </t>
  </si>
  <si>
    <t xml:space="preserve"> Beta </t>
  </si>
  <si>
    <t xml:space="preserve"> Risk free rate </t>
  </si>
  <si>
    <t xml:space="preserve"> 10 yr bond rate as on 30th Sep 2025 </t>
  </si>
  <si>
    <t xml:space="preserve"> Return of market </t>
  </si>
  <si>
    <t> </t>
  </si>
  <si>
    <t xml:space="preserve"> Add: Company specific risk premium </t>
  </si>
  <si>
    <t xml:space="preserve">                     -  </t>
  </si>
  <si>
    <t xml:space="preserve"> Ke </t>
  </si>
  <si>
    <t xml:space="preserve"> Computation of Weighted Avg Cost of Capital (WACC) </t>
  </si>
  <si>
    <t xml:space="preserve"> Equity </t>
  </si>
  <si>
    <t xml:space="preserve"> Debt </t>
  </si>
  <si>
    <t xml:space="preserve">                   -  </t>
  </si>
  <si>
    <t xml:space="preserve"> Total </t>
  </si>
  <si>
    <t xml:space="preserve"> Kd </t>
  </si>
  <si>
    <t xml:space="preserve"> Weight of Equity </t>
  </si>
  <si>
    <t xml:space="preserve"> Tax Rate </t>
  </si>
  <si>
    <t xml:space="preserve"> Weight of Debt </t>
  </si>
  <si>
    <t xml:space="preserve"> WACC </t>
  </si>
  <si>
    <t>Sensex Data</t>
  </si>
  <si>
    <t>30/09/2025</t>
  </si>
  <si>
    <t>30/09/25</t>
  </si>
  <si>
    <t>No.of Yrs.</t>
  </si>
  <si>
    <t>Rm</t>
  </si>
  <si>
    <t xml:space="preserve"> [Source: BSE] </t>
  </si>
  <si>
    <t>PROFIT &amp; LOSS ACCOUNT FOR THE PERIOD</t>
  </si>
  <si>
    <t>2028</t>
  </si>
  <si>
    <t>2029</t>
  </si>
  <si>
    <t>2030</t>
  </si>
  <si>
    <t>Gross Receipts</t>
  </si>
  <si>
    <t xml:space="preserve">Phase I </t>
  </si>
  <si>
    <t>Expenditure</t>
  </si>
  <si>
    <t>Phase - I</t>
  </si>
  <si>
    <t xml:space="preserve">  </t>
  </si>
  <si>
    <t>EBIDTA</t>
  </si>
  <si>
    <t xml:space="preserve"> </t>
  </si>
  <si>
    <t>Net Profit Before Depreciation and Tax</t>
  </si>
  <si>
    <t>Net Profit (Before Depreciation) Ratio</t>
  </si>
  <si>
    <t>Depreciation</t>
  </si>
  <si>
    <t>Net Profit After Depreciation Before Tax</t>
  </si>
  <si>
    <t>Net Profit (After Depreciation) Ratio</t>
  </si>
  <si>
    <t>Provision For Tax</t>
  </si>
  <si>
    <t>Net Profit After Tax</t>
  </si>
  <si>
    <t>Average Yearly turnover for the last four years</t>
  </si>
  <si>
    <t>Marketplace</t>
  </si>
  <si>
    <t xml:space="preserve">Legal Name of the Business </t>
  </si>
  <si>
    <t>Docty Health Care India Private Limited</t>
  </si>
  <si>
    <t>Trade Name of the Business</t>
  </si>
  <si>
    <t>Registered Office Address</t>
  </si>
  <si>
    <t>Block C, Flat No.003, My Home, Hightech City, Sy No.83/1, Gachibowli, K.V.Rangareddy, Seri Lingampally, Telangana, India, 500032</t>
  </si>
  <si>
    <t>Official Email Id</t>
  </si>
  <si>
    <t>lakshman@docty.ai</t>
  </si>
  <si>
    <t>Official Contact Number</t>
  </si>
  <si>
    <t xml:space="preserve">Details of the Promoter </t>
  </si>
  <si>
    <t>Bennebathula Varhala Babu, Venkataratnam Kamala Bai</t>
  </si>
  <si>
    <t>6.a</t>
  </si>
  <si>
    <t>Total number of Promoters</t>
  </si>
  <si>
    <t>Tentative Start Date  of the project Phase 1</t>
  </si>
  <si>
    <t>DD/MM/YYYY</t>
  </si>
  <si>
    <t>Company Description</t>
  </si>
  <si>
    <t>Docty positions itself as the India arm of the global telehealth and digital healthcare platform Docty Healthcare, which was incorporated in 2020. The company describes its offering as a “360-degree digital healthcare solution.” It is developing an online platform that enables users to consult doctors via telemedicine, order medicines online, book home lab tests, and more. In addition, Docty offers corporate wellness packages designed to support employee health and well-being.</t>
  </si>
  <si>
    <t>No. of Equity Share of the Company</t>
  </si>
  <si>
    <t>Face value of equity shares</t>
  </si>
  <si>
    <t>Paid up Share Capital</t>
  </si>
  <si>
    <t>Revenue Streams</t>
  </si>
  <si>
    <t>This Sheet assists us in getting the data related to Sales</t>
  </si>
  <si>
    <t xml:space="preserve">PHASE - 1 </t>
  </si>
  <si>
    <t>Y2</t>
  </si>
  <si>
    <t>No. of branches</t>
  </si>
  <si>
    <t>2026-27</t>
  </si>
  <si>
    <t>2027-28</t>
  </si>
  <si>
    <t>2028-29</t>
  </si>
  <si>
    <t>2029-30</t>
  </si>
  <si>
    <t>2030-31</t>
  </si>
  <si>
    <t>2031-32</t>
  </si>
  <si>
    <t>Sub Stream</t>
  </si>
  <si>
    <t>Products</t>
  </si>
  <si>
    <t>Number of Products sold per month</t>
  </si>
  <si>
    <t>Sale Price of each product</t>
  </si>
  <si>
    <t>Monthly Growth Rate in Y2</t>
  </si>
  <si>
    <t>Yearly Growth Rate from Y2 to Y3</t>
  </si>
  <si>
    <t>Yearly Growth Rate from Y3 to Y4</t>
  </si>
  <si>
    <t>Yearly Growth Rate from Y4 to Y5</t>
  </si>
  <si>
    <t>Yearly Growth Rate from Y5 to Y6</t>
  </si>
  <si>
    <t>Yearly Growth Rate from Y6 to Y7</t>
  </si>
  <si>
    <t>=AE8+IF(AI3='A.I Revenue Streams - P1'!H9</t>
  </si>
  <si>
    <t>Clinical Revenue</t>
  </si>
  <si>
    <t>Dental</t>
  </si>
  <si>
    <t>1a</t>
  </si>
  <si>
    <t>Root Canal</t>
  </si>
  <si>
    <t>Q</t>
  </si>
  <si>
    <t>1b</t>
  </si>
  <si>
    <t>Teeth Extraction</t>
  </si>
  <si>
    <t>1c</t>
  </si>
  <si>
    <t>Wisdom tooth Removal</t>
  </si>
  <si>
    <t>1d</t>
  </si>
  <si>
    <t>Implant</t>
  </si>
  <si>
    <t>X Ray</t>
  </si>
  <si>
    <t>Scaling</t>
  </si>
  <si>
    <t>Flap Surgery</t>
  </si>
  <si>
    <t>Curetta (2-3 teeth)</t>
  </si>
  <si>
    <t>Complete Denture</t>
  </si>
  <si>
    <t>Comple Denture (BPS Denture)</t>
  </si>
  <si>
    <t>Removable Partial Denture</t>
  </si>
  <si>
    <t>Filling</t>
  </si>
  <si>
    <t>Crowns</t>
  </si>
  <si>
    <t>Crowns Zircornia</t>
  </si>
  <si>
    <t>Bruxzir (Lifetime)</t>
  </si>
  <si>
    <t>Metal Braces</t>
  </si>
  <si>
    <t>Ceramics Braces</t>
  </si>
  <si>
    <t>Metal Braces(Self Ligating)</t>
  </si>
  <si>
    <t>Ceramics Braces (Self Ligating)</t>
  </si>
  <si>
    <t>General Physician</t>
  </si>
  <si>
    <t>Consultation</t>
  </si>
  <si>
    <t>Medical Certificate</t>
  </si>
  <si>
    <t>Fit to Fly Certificate</t>
  </si>
  <si>
    <t>Physio</t>
  </si>
  <si>
    <t>Excercises</t>
  </si>
  <si>
    <t>Interferentail Therapy(IFT)-Single</t>
  </si>
  <si>
    <t>Interferentail Therapy(IFT)-Standard package</t>
  </si>
  <si>
    <t>Interferentail Therapy(IFT)-Advance package</t>
  </si>
  <si>
    <t>Ultrasound Therapy (UST) - Single</t>
  </si>
  <si>
    <t>Ultrasound Therapy (UST) - Standard Package</t>
  </si>
  <si>
    <t>Ultrasound Therapy (UST) - Advance Package</t>
  </si>
  <si>
    <t>Muscle Stimulation -Single</t>
  </si>
  <si>
    <t>Muscle Stimulation -Standard Package</t>
  </si>
  <si>
    <t>Muscle Stimulation -Advance Package</t>
  </si>
  <si>
    <t>IFT+UST-Single</t>
  </si>
  <si>
    <t xml:space="preserve">IFT+UST-Standard </t>
  </si>
  <si>
    <t xml:space="preserve">IFT+UST-Advance </t>
  </si>
  <si>
    <t xml:space="preserve">IFT+UST+Exercises-Single </t>
  </si>
  <si>
    <t>IFT+UST+Exercises-Standard</t>
  </si>
  <si>
    <t>IFT+UST+Exercises-Advance</t>
  </si>
  <si>
    <t>IFT+Exercises-Single</t>
  </si>
  <si>
    <t>IFT+Exercises-Standard</t>
  </si>
  <si>
    <t>IFT+Exercises-Advance</t>
  </si>
  <si>
    <t>UST+Exercises-Single</t>
  </si>
  <si>
    <t>UST+Exercises-Standard</t>
  </si>
  <si>
    <t>UST+Exercises-Advance</t>
  </si>
  <si>
    <t>DayCare</t>
  </si>
  <si>
    <t>IV fluid therapy</t>
  </si>
  <si>
    <t>IM/IV Injection</t>
  </si>
  <si>
    <t>GRBS checking</t>
  </si>
  <si>
    <t>Foleys Catheterization</t>
  </si>
  <si>
    <t>Wound Dressing</t>
  </si>
  <si>
    <t>IV Cannulaization</t>
  </si>
  <si>
    <t>Grand Total</t>
  </si>
  <si>
    <t>Docty Pharma</t>
  </si>
  <si>
    <t>2a</t>
  </si>
  <si>
    <t>Ethical drugs</t>
  </si>
  <si>
    <t>2b</t>
  </si>
  <si>
    <t>Generic drugs</t>
  </si>
  <si>
    <t>2c</t>
  </si>
  <si>
    <t>Nurtraceuticals</t>
  </si>
  <si>
    <t>2d</t>
  </si>
  <si>
    <t>FMCG</t>
  </si>
  <si>
    <t>2e</t>
  </si>
  <si>
    <t>Surgicals</t>
  </si>
  <si>
    <t>Lab &amp; Diagnostics</t>
  </si>
  <si>
    <t>Serology &amp; Immunology</t>
  </si>
  <si>
    <t>3a</t>
  </si>
  <si>
    <t>Molecular Biology</t>
  </si>
  <si>
    <t>Micro Biology</t>
  </si>
  <si>
    <t>Histopathology</t>
  </si>
  <si>
    <t>Packages</t>
  </si>
  <si>
    <t>Minor-Surgical Profile</t>
  </si>
  <si>
    <t>Fever Profile</t>
  </si>
  <si>
    <t>Cardiac Profile</t>
  </si>
  <si>
    <t>Diabetic Proflie</t>
  </si>
  <si>
    <t>General Health Check-Basic</t>
  </si>
  <si>
    <t>General Health Check-Basic Plus</t>
  </si>
  <si>
    <t>Master Health Checkup</t>
  </si>
  <si>
    <t>Master Health Checkup Plus</t>
  </si>
  <si>
    <t>Monsoon Checkups Basic</t>
  </si>
  <si>
    <t>Monsoon Checkups Advanced</t>
  </si>
  <si>
    <t>Women Checkup-Basic</t>
  </si>
  <si>
    <t>Women Checkup-Basic Plus</t>
  </si>
  <si>
    <t>Women Checkup-Comprehensive</t>
  </si>
  <si>
    <t>Women Checkup-Comprehensive Plus</t>
  </si>
  <si>
    <t>Women Checkup-Advanced</t>
  </si>
  <si>
    <t>Diagnostics</t>
  </si>
  <si>
    <t>X-Ray</t>
  </si>
  <si>
    <t>2D Echo</t>
  </si>
  <si>
    <t>ECG</t>
  </si>
  <si>
    <t>Radiology-USD</t>
  </si>
  <si>
    <t>Ultrasound Whole Abdomen</t>
  </si>
  <si>
    <t>Ultrasoundscanning Folicular Study-1 Sitting</t>
  </si>
  <si>
    <t>Ultrasoundscanning Folicular Study-3 Sitting</t>
  </si>
  <si>
    <t>Ultrasound Pelvis</t>
  </si>
  <si>
    <t>Ultrasound Small Parts</t>
  </si>
  <si>
    <t>Ultrasound Neck</t>
  </si>
  <si>
    <t>Ultrasound NT Scan</t>
  </si>
  <si>
    <t>Ultrasound Early Preganancy</t>
  </si>
  <si>
    <t>Ultrasound Upper Abdomen</t>
  </si>
  <si>
    <t>Doppler Antenantal</t>
  </si>
  <si>
    <t>Doppler Carotid</t>
  </si>
  <si>
    <t>Doppler peripheral arterial (Unilateral)</t>
  </si>
  <si>
    <t>Peripheral Venous Doppler (Bilateral)</t>
  </si>
  <si>
    <t>Ultrasound of Breast</t>
  </si>
  <si>
    <t>Ultrasound Antenantal</t>
  </si>
  <si>
    <t>Ultrasound-Trans Vaginal Scan</t>
  </si>
  <si>
    <t>Ultrasound Soft Parts</t>
  </si>
  <si>
    <t xml:space="preserve">Ultrasound Scrotal </t>
  </si>
  <si>
    <t>Ultrasound Neuro Sonography</t>
  </si>
  <si>
    <t>Ultrasound Chest</t>
  </si>
  <si>
    <t>Ultrasound Tiffa</t>
  </si>
  <si>
    <t>Ultrasound Kub</t>
  </si>
  <si>
    <t>Radiology-CT</t>
  </si>
  <si>
    <t>CT Brain Plain</t>
  </si>
  <si>
    <t>CT Brain Plain (Emergency)</t>
  </si>
  <si>
    <t>CT Angio/DSA of Brain Vessels</t>
  </si>
  <si>
    <t>3D Study Facial Bones</t>
  </si>
  <si>
    <t>CT Orbit</t>
  </si>
  <si>
    <t>CT PNS</t>
  </si>
  <si>
    <t>CT PNS Axial+Coronal</t>
  </si>
  <si>
    <t>CT Temporal Bone</t>
  </si>
  <si>
    <t>CT Mastoids</t>
  </si>
  <si>
    <t>CT Neck Pain</t>
  </si>
  <si>
    <t>CT Angio Neck &amp; Brain Vessels</t>
  </si>
  <si>
    <t>CT Angio of Neck Vessels</t>
  </si>
  <si>
    <t>CT Chest Pain</t>
  </si>
  <si>
    <t>H R CT Chest</t>
  </si>
  <si>
    <t>CT Pulmonary Angio</t>
  </si>
  <si>
    <t>CT Cardiac</t>
  </si>
  <si>
    <t>CT Coronary Angio(Special Contrast)</t>
  </si>
  <si>
    <t>Screening Cardiac CT(Calcium Score)</t>
  </si>
  <si>
    <t>CT Angio of Aorta and Coronaries</t>
  </si>
  <si>
    <t>CT Carotid Angio</t>
  </si>
  <si>
    <t>CT Whole Abdomen Plain</t>
  </si>
  <si>
    <t>CT Upper Abdomen Plain</t>
  </si>
  <si>
    <t>CT Abdomen Triphasic Study</t>
  </si>
  <si>
    <t xml:space="preserve">CT Angio Abdomen </t>
  </si>
  <si>
    <t>CT Peripheral Venogram</t>
  </si>
  <si>
    <t>CT Peripheral Angio</t>
  </si>
  <si>
    <t>CT Aortagram</t>
  </si>
  <si>
    <t>CT Kub Plan</t>
  </si>
  <si>
    <t>CT Renal Angio</t>
  </si>
  <si>
    <t>CT Pelvis</t>
  </si>
  <si>
    <t>CT CVJ</t>
  </si>
  <si>
    <t>CT Spine Cervical</t>
  </si>
  <si>
    <t>CT Spine Dorsal</t>
  </si>
  <si>
    <t>CT Spine Lumbar</t>
  </si>
  <si>
    <t>CT Thoraco Lumbar Spine</t>
  </si>
  <si>
    <t>CT Joints (Knee, Shoulder and others) with 3D</t>
  </si>
  <si>
    <t>CT Guided Procedure</t>
  </si>
  <si>
    <t>CT Guided Biopsy</t>
  </si>
  <si>
    <t>CT Contrast(50 ML)</t>
  </si>
  <si>
    <t>CT Contrast(100 ML)</t>
  </si>
  <si>
    <t>Hematology</t>
  </si>
  <si>
    <t>Biochemistry</t>
  </si>
  <si>
    <t>Workplace Wellness</t>
  </si>
  <si>
    <t>4a</t>
  </si>
  <si>
    <t>Online/Offline Consultation</t>
  </si>
  <si>
    <t>4b</t>
  </si>
  <si>
    <t>Corporate Package</t>
  </si>
  <si>
    <t>4c</t>
  </si>
  <si>
    <t>Occupational Health Centers</t>
  </si>
  <si>
    <t>Other Services</t>
  </si>
  <si>
    <t>5a</t>
  </si>
  <si>
    <t>Tele Consultation</t>
  </si>
  <si>
    <t>5b</t>
  </si>
  <si>
    <t>Subscriptions - Clinic Retail</t>
  </si>
  <si>
    <t>5c</t>
  </si>
  <si>
    <t>Pharma Home Delivery</t>
  </si>
  <si>
    <t>5d</t>
  </si>
  <si>
    <t>Lab Home Sample Collection</t>
  </si>
  <si>
    <t>Nursing Services-Home Visits</t>
  </si>
  <si>
    <t>Physiotherapy-Home Visits</t>
  </si>
  <si>
    <t>6a</t>
  </si>
  <si>
    <t>Doctors/Business Listing</t>
  </si>
  <si>
    <t>6b</t>
  </si>
  <si>
    <t>Pharmacy Delivery</t>
  </si>
  <si>
    <t>6c</t>
  </si>
  <si>
    <t>Ambulance Listing</t>
  </si>
  <si>
    <t>Lab Tests at Home</t>
  </si>
  <si>
    <t>Radiology Services</t>
  </si>
  <si>
    <t xml:space="preserve">Subscriptions Market Place </t>
  </si>
  <si>
    <t>Home &amp; Elderly Care</t>
  </si>
  <si>
    <t>Gym Membership</t>
  </si>
  <si>
    <t>Insurance</t>
  </si>
  <si>
    <t>Sl. No.</t>
  </si>
  <si>
    <t>Month</t>
  </si>
  <si>
    <t>Number of Branches</t>
  </si>
  <si>
    <t>Growth</t>
  </si>
  <si>
    <t>Addition of branches</t>
  </si>
  <si>
    <t>Subscriptions Market Place</t>
  </si>
  <si>
    <t>Subscriptions Retail</t>
  </si>
  <si>
    <t>Subscriptions Corporate</t>
  </si>
  <si>
    <t>Cummulative Market Place</t>
  </si>
  <si>
    <t>Cummulative Subs Retail</t>
  </si>
  <si>
    <t>Cummulative Subs Corporate</t>
  </si>
  <si>
    <t>Start Date</t>
  </si>
  <si>
    <t xml:space="preserve">Major heads of the data needed for the business plan </t>
  </si>
  <si>
    <t>Hyperlink to open</t>
  </si>
  <si>
    <t>I</t>
  </si>
  <si>
    <t>We need to clearly define the Revenue Streams</t>
  </si>
  <si>
    <t>Nature of services. click here for the link to enter the revenue streams</t>
  </si>
  <si>
    <t>II</t>
  </si>
  <si>
    <t>Sales price per revenue streams</t>
  </si>
  <si>
    <t>Click</t>
  </si>
  <si>
    <t>III</t>
  </si>
  <si>
    <t>Costing headers</t>
  </si>
  <si>
    <t>IIV</t>
  </si>
  <si>
    <t>Capex Information</t>
  </si>
  <si>
    <t>Capex Click on the link to refer to Capex</t>
  </si>
  <si>
    <t>V</t>
  </si>
  <si>
    <t>Other Information</t>
  </si>
  <si>
    <t>Opex, Click on the link to refer to OPEX</t>
  </si>
  <si>
    <t>No of Branches</t>
  </si>
  <si>
    <t>Write down all the major and nimor headers for the costing and list them here</t>
  </si>
  <si>
    <t>Quarter 3</t>
  </si>
  <si>
    <t>Beside the header you will be able to write the quantity and the price</t>
  </si>
  <si>
    <t>Quarter 4</t>
  </si>
  <si>
    <t>Total</t>
  </si>
  <si>
    <t>2025-26</t>
  </si>
  <si>
    <t>Major Header</t>
  </si>
  <si>
    <t>Sub Services</t>
  </si>
  <si>
    <t>Monthly</t>
  </si>
  <si>
    <t>Cost per month per branch</t>
  </si>
  <si>
    <t>Monthly Growth Rate in Y1</t>
  </si>
  <si>
    <t>Yearly Growth Rate from Y1 to Y2</t>
  </si>
  <si>
    <t>Utilities</t>
  </si>
  <si>
    <t>Rent</t>
  </si>
  <si>
    <t>Electricity</t>
  </si>
  <si>
    <t>Internet &amp; Telephone</t>
  </si>
  <si>
    <t>Maintenance &amp; Repairs</t>
  </si>
  <si>
    <t>1e</t>
  </si>
  <si>
    <t>Petty cash expense</t>
  </si>
  <si>
    <t>Salaries</t>
  </si>
  <si>
    <t>Management</t>
  </si>
  <si>
    <t>Doctors</t>
  </si>
  <si>
    <t>Clinical Staff</t>
  </si>
  <si>
    <t>Admin &amp; Accounting</t>
  </si>
  <si>
    <t>Other Salaries</t>
  </si>
  <si>
    <t>Vendor Payments</t>
  </si>
  <si>
    <t>Housekeeping</t>
  </si>
  <si>
    <t>3b</t>
  </si>
  <si>
    <t>Pest Control</t>
  </si>
  <si>
    <t>3c</t>
  </si>
  <si>
    <t>Biomedical Waste Disposal</t>
  </si>
  <si>
    <t>3d</t>
  </si>
  <si>
    <t>Lab Aggregators</t>
  </si>
  <si>
    <t>Supplies</t>
  </si>
  <si>
    <t>Clinical</t>
  </si>
  <si>
    <t>Pantry</t>
  </si>
  <si>
    <t>4d</t>
  </si>
  <si>
    <t xml:space="preserve">Admin &amp; Office </t>
  </si>
  <si>
    <t>Payouts</t>
  </si>
  <si>
    <t>Management Fee</t>
  </si>
  <si>
    <t>Franchisee Payout</t>
  </si>
  <si>
    <t>Consulting Doctors</t>
  </si>
  <si>
    <t>Marketing &amp; Promotions</t>
  </si>
  <si>
    <t>Leaflet Distribution</t>
  </si>
  <si>
    <t>Camps/Events</t>
  </si>
  <si>
    <t>Promotions</t>
  </si>
  <si>
    <t>6d</t>
  </si>
  <si>
    <t>Other Media</t>
  </si>
  <si>
    <t>Licenses and Registration</t>
  </si>
  <si>
    <t>7a</t>
  </si>
  <si>
    <t>Lease Deed Registration</t>
  </si>
  <si>
    <t>7b</t>
  </si>
  <si>
    <t>Drug Licenses</t>
  </si>
  <si>
    <t>7c</t>
  </si>
  <si>
    <t>Clinical Establishment Licenses</t>
  </si>
  <si>
    <t>Trade License</t>
  </si>
  <si>
    <t>Labour License</t>
  </si>
  <si>
    <t>FSSAI License</t>
  </si>
  <si>
    <t>Biomedical Waste Certificate</t>
  </si>
  <si>
    <t>PCB Certificate</t>
  </si>
  <si>
    <t>Firesafety Certificate</t>
  </si>
  <si>
    <t>8a</t>
  </si>
  <si>
    <t>Pharmacy</t>
  </si>
  <si>
    <t>8b</t>
  </si>
  <si>
    <t>Clinical Surgicals</t>
  </si>
  <si>
    <t>8c</t>
  </si>
  <si>
    <t>8d</t>
  </si>
  <si>
    <t>8e</t>
  </si>
  <si>
    <t>8f</t>
  </si>
  <si>
    <t>8g</t>
  </si>
  <si>
    <t>PHASE - 2</t>
  </si>
  <si>
    <t>Minor Header</t>
  </si>
  <si>
    <t>Number of Products sold per Day</t>
  </si>
  <si>
    <t>Cakes</t>
  </si>
  <si>
    <t>Cup Cakes</t>
  </si>
  <si>
    <t>Customised Cakes</t>
  </si>
  <si>
    <t>Standard Cake</t>
  </si>
  <si>
    <t>Cake Slices</t>
  </si>
  <si>
    <t xml:space="preserve">Confectionary </t>
  </si>
  <si>
    <t>Burgers</t>
  </si>
  <si>
    <t>Pizza</t>
  </si>
  <si>
    <t>Puffs</t>
  </si>
  <si>
    <t xml:space="preserve">Other 1 </t>
  </si>
  <si>
    <t>Accessorries</t>
  </si>
  <si>
    <t>Poppers</t>
  </si>
  <si>
    <t>Builders</t>
  </si>
  <si>
    <t>Blasters</t>
  </si>
  <si>
    <t>Decor</t>
  </si>
  <si>
    <t>3e</t>
  </si>
  <si>
    <t>Others</t>
  </si>
  <si>
    <t>Others 1</t>
  </si>
  <si>
    <t>Others 2</t>
  </si>
  <si>
    <t>Others 3</t>
  </si>
  <si>
    <t>Others 4</t>
  </si>
  <si>
    <t>4e</t>
  </si>
  <si>
    <t>Others 5</t>
  </si>
  <si>
    <t>5e</t>
  </si>
  <si>
    <t>S No</t>
  </si>
  <si>
    <t>Nature of the Expense</t>
  </si>
  <si>
    <t>Total Amount of the Project</t>
  </si>
  <si>
    <t>Cost for the Period Ending</t>
  </si>
  <si>
    <t>Year 1 Ending</t>
  </si>
  <si>
    <t>Year 2 Ending</t>
  </si>
  <si>
    <t>Year 3 Ending</t>
  </si>
  <si>
    <t>Year 4 Ending</t>
  </si>
  <si>
    <t>Year 5 Ending</t>
  </si>
  <si>
    <t>31/03/2025</t>
  </si>
  <si>
    <t>Year 1 Total</t>
  </si>
  <si>
    <t>31/03/2027</t>
  </si>
  <si>
    <t>31/03/2028</t>
  </si>
  <si>
    <t>31/03/2029</t>
  </si>
  <si>
    <t>31/03/2030</t>
  </si>
  <si>
    <t>Office Expenses</t>
  </si>
  <si>
    <t>Laptop</t>
  </si>
  <si>
    <t>Mobile</t>
  </si>
  <si>
    <t>Monitor</t>
  </si>
  <si>
    <t>Tab</t>
  </si>
  <si>
    <t>Printer</t>
  </si>
  <si>
    <t>Total Amount</t>
  </si>
  <si>
    <t>40 Cr is Equipment</t>
  </si>
  <si>
    <t>Civil</t>
  </si>
  <si>
    <t>A</t>
  </si>
  <si>
    <t>Do not enter any data in this sheet</t>
  </si>
  <si>
    <t>Number of branches</t>
  </si>
  <si>
    <t>Month -</t>
  </si>
  <si>
    <t>Year 1</t>
  </si>
  <si>
    <t>Year 2</t>
  </si>
  <si>
    <t>Year 3</t>
  </si>
  <si>
    <t>Year 4</t>
  </si>
  <si>
    <t>Year 5</t>
  </si>
  <si>
    <t>Year 6</t>
  </si>
  <si>
    <t>2026</t>
  </si>
  <si>
    <t>2027</t>
  </si>
  <si>
    <t xml:space="preserve">PHASE - I REVENUES </t>
  </si>
  <si>
    <t>Qty</t>
  </si>
  <si>
    <t>Per Unit Cost</t>
  </si>
  <si>
    <t>Total Revenue</t>
  </si>
  <si>
    <t>Cost Per Month</t>
  </si>
  <si>
    <t>Services</t>
  </si>
  <si>
    <t>Product</t>
  </si>
  <si>
    <t xml:space="preserve"> ####### </t>
  </si>
  <si>
    <t>Yearly Grand Total</t>
  </si>
  <si>
    <t>Monthly Average</t>
  </si>
  <si>
    <t>Grand Total (As per Audit Trial)</t>
  </si>
  <si>
    <t>Variance (Sheet vs Audit Trial)</t>
  </si>
  <si>
    <t>`</t>
  </si>
  <si>
    <t>Year2</t>
  </si>
  <si>
    <t>FY 2025-2026</t>
  </si>
  <si>
    <t>FY 2026-2027</t>
  </si>
  <si>
    <t>FY 2027-2028</t>
  </si>
  <si>
    <t>FY 2028-2029</t>
  </si>
  <si>
    <t>FY 2029-2030</t>
  </si>
  <si>
    <t>FY 2030-2031</t>
  </si>
  <si>
    <t xml:space="preserve">PHASE - II REVENUES </t>
  </si>
  <si>
    <t>Month 1</t>
  </si>
  <si>
    <t>Month 2</t>
  </si>
  <si>
    <t>Month 3</t>
  </si>
  <si>
    <t>Month 4</t>
  </si>
  <si>
    <t>Month 5</t>
  </si>
  <si>
    <t>Month 6</t>
  </si>
  <si>
    <t>Month 7</t>
  </si>
  <si>
    <t>Month 8</t>
  </si>
  <si>
    <t>Month 9</t>
  </si>
  <si>
    <t>PHASE - 1 Expenses</t>
  </si>
  <si>
    <t>pathologist</t>
  </si>
  <si>
    <t>microbiologist</t>
  </si>
  <si>
    <t>lab techs</t>
  </si>
  <si>
    <t>Nephrology</t>
  </si>
  <si>
    <t>Gynec</t>
  </si>
  <si>
    <t>Consumables</t>
  </si>
  <si>
    <t>Other Consumables</t>
  </si>
  <si>
    <t>Rent Free for 9M</t>
  </si>
  <si>
    <t>Power</t>
  </si>
  <si>
    <t>Water</t>
  </si>
  <si>
    <t>Fuel</t>
  </si>
  <si>
    <t>Support Team</t>
  </si>
  <si>
    <t>NURSES</t>
  </si>
  <si>
    <t>HOUSKEEPING</t>
  </si>
  <si>
    <t>SECURITY</t>
  </si>
  <si>
    <t>PLUMBER</t>
  </si>
  <si>
    <t>ELECTRICIANS</t>
  </si>
  <si>
    <t>Accounting</t>
  </si>
  <si>
    <t>Finance Cost</t>
  </si>
  <si>
    <t>Interest</t>
  </si>
  <si>
    <t>Digital Marketing &amp; Advertisement</t>
  </si>
  <si>
    <t>Advertisement &amp; Promotions</t>
  </si>
  <si>
    <t>Digital Marketing</t>
  </si>
  <si>
    <t>Social Media Marketing</t>
  </si>
  <si>
    <t>Branding Promotions</t>
  </si>
  <si>
    <t>6e</t>
  </si>
  <si>
    <t>PHASE - 2 Expenses</t>
  </si>
  <si>
    <t>General Surgeons</t>
  </si>
  <si>
    <t>GI Surgery</t>
  </si>
  <si>
    <t>Breast Surgery</t>
  </si>
  <si>
    <t>Head and neck</t>
  </si>
  <si>
    <t>1f</t>
  </si>
  <si>
    <t>Surgical Oncology</t>
  </si>
  <si>
    <t>Any Other</t>
  </si>
  <si>
    <t>Certifications and Licenses</t>
  </si>
  <si>
    <t>Licenses and Certifications</t>
  </si>
  <si>
    <t>Professional fees</t>
  </si>
  <si>
    <t>Managerial Staff</t>
  </si>
  <si>
    <t>Human Resources</t>
  </si>
  <si>
    <t>Contractual Staff</t>
  </si>
  <si>
    <t>DMO's</t>
  </si>
  <si>
    <t>Finance Head</t>
  </si>
  <si>
    <t>Insurance Team</t>
  </si>
  <si>
    <t>6f</t>
  </si>
  <si>
    <t>Quality and Compliance Manager</t>
  </si>
  <si>
    <t>6g</t>
  </si>
  <si>
    <t>Operations Managers</t>
  </si>
  <si>
    <t>6h</t>
  </si>
  <si>
    <t>Key Managerial Persons (CFO&amp; CEO)</t>
  </si>
  <si>
    <t>Statement of total project cost</t>
  </si>
  <si>
    <t>Description</t>
  </si>
  <si>
    <t>Amount (Rs)</t>
  </si>
  <si>
    <t xml:space="preserve">Total </t>
  </si>
  <si>
    <t>Less: 20% Promoter contribution</t>
  </si>
  <si>
    <t>Balance Term Loan Application</t>
  </si>
  <si>
    <t>Working Capital Loan</t>
  </si>
  <si>
    <t>Total Loan from BOB</t>
  </si>
  <si>
    <t>PHASE - I EXPENSES</t>
  </si>
  <si>
    <t>Total Cost</t>
  </si>
  <si>
    <t>Major Head</t>
  </si>
  <si>
    <t>Minor Head</t>
  </si>
  <si>
    <t>7d</t>
  </si>
  <si>
    <t>7e</t>
  </si>
  <si>
    <t>7f</t>
  </si>
  <si>
    <t>7g</t>
  </si>
  <si>
    <t>7h</t>
  </si>
  <si>
    <t>7i</t>
  </si>
  <si>
    <t>31/03/2026</t>
  </si>
  <si>
    <t>31/03/2031</t>
  </si>
  <si>
    <t>Infrastructure &amp; Civicl Works</t>
  </si>
  <si>
    <t>Networking &amp; CCTV</t>
  </si>
  <si>
    <t>Furniture &amp; Fixtures</t>
  </si>
  <si>
    <t>i. Medical Furniture</t>
  </si>
  <si>
    <t>Examination Tables</t>
  </si>
  <si>
    <t>Daycare Bed</t>
  </si>
  <si>
    <t>Patient Stools</t>
  </si>
  <si>
    <t>Instrument Trolleys</t>
  </si>
  <si>
    <t xml:space="preserve">ii. Seating </t>
  </si>
  <si>
    <t>Doctor Chairs</t>
  </si>
  <si>
    <t>Visitor Chairs</t>
  </si>
  <si>
    <t>Attendant Chairs</t>
  </si>
  <si>
    <t>Staff Chairs</t>
  </si>
  <si>
    <t>iii. Desks &amp; Counters</t>
  </si>
  <si>
    <t>Receptions Desk</t>
  </si>
  <si>
    <t>Pharmacy Counter</t>
  </si>
  <si>
    <t>iv. Tables &amp; Pedestals</t>
  </si>
  <si>
    <t>Consultation Rooms</t>
  </si>
  <si>
    <t>Lab</t>
  </si>
  <si>
    <t>Daycare</t>
  </si>
  <si>
    <t>v. Storage Cabinets</t>
  </si>
  <si>
    <t>vi. Overhead Storage</t>
  </si>
  <si>
    <t>vii. Pharmacy Racks</t>
  </si>
  <si>
    <t>viii. Bedside Curtains</t>
  </si>
  <si>
    <t>Equipments</t>
  </si>
  <si>
    <t>Physiotherapy</t>
  </si>
  <si>
    <t>Utilities &amp; Appliances</t>
  </si>
  <si>
    <t>Vezicooler</t>
  </si>
  <si>
    <t>Refridgerator</t>
  </si>
  <si>
    <t>Induction Stove</t>
  </si>
  <si>
    <t>Water Filter</t>
  </si>
  <si>
    <t>Pantry Appliances</t>
  </si>
  <si>
    <t>Power Backup</t>
  </si>
  <si>
    <t>IT Equipment</t>
  </si>
  <si>
    <t>CCTV</t>
  </si>
  <si>
    <t>Biometric Machine</t>
  </si>
  <si>
    <t>Laptops</t>
  </si>
  <si>
    <t>Printers</t>
  </si>
  <si>
    <t>Scanners</t>
  </si>
  <si>
    <t>Fixed Assets Schedule</t>
  </si>
  <si>
    <t>Schedule - 01</t>
  </si>
  <si>
    <t>Fixed Assets</t>
  </si>
  <si>
    <t>Description of Asset</t>
  </si>
  <si>
    <t>Rate</t>
  </si>
  <si>
    <t>Each branch</t>
  </si>
  <si>
    <t>Addition</t>
  </si>
  <si>
    <t>Dep for the year ending 31.3.26</t>
  </si>
  <si>
    <t>Total Closing 31.3.26</t>
  </si>
  <si>
    <t>Closing W.D.V as on 31.03.2027</t>
  </si>
  <si>
    <t>Closing W.D.V as on 31.03.2028</t>
  </si>
  <si>
    <t>Closing W.D.V as on 31.03.2029</t>
  </si>
  <si>
    <t>Closing W.D.V as on 31.03.2030</t>
  </si>
  <si>
    <t>Closing W.D.V as on 31.03.2031</t>
  </si>
  <si>
    <t>More than 180 Days</t>
  </si>
  <si>
    <t>Less than 180 days</t>
  </si>
  <si>
    <t>Infrastructure &amp; Civil Works</t>
  </si>
  <si>
    <t>Radiotherapy</t>
  </si>
  <si>
    <t>Brachytherapy</t>
  </si>
  <si>
    <t>TRUEBEAM + SGRT</t>
  </si>
  <si>
    <t>Nuclear Medicine</t>
  </si>
  <si>
    <t>PETCT</t>
  </si>
  <si>
    <t>Gamma Camera</t>
  </si>
  <si>
    <t>Radiology</t>
  </si>
  <si>
    <t>Cardiac CT</t>
  </si>
  <si>
    <t>MRI</t>
  </si>
  <si>
    <t>Mammogram</t>
  </si>
  <si>
    <t>Ultrasound</t>
  </si>
  <si>
    <t>Pathology</t>
  </si>
  <si>
    <t>Immunology</t>
  </si>
  <si>
    <t>Genetics</t>
  </si>
  <si>
    <t>M/S AIROC Hospitals Pvt Ltd</t>
  </si>
  <si>
    <t>Gacchobowli</t>
  </si>
  <si>
    <t>BALANCE SHEET AS AT</t>
  </si>
  <si>
    <t>Projected              31st March 2026</t>
  </si>
  <si>
    <t>Projected              31st March 2027</t>
  </si>
  <si>
    <t>Projected              31st March 2028</t>
  </si>
  <si>
    <t>Projected              31st March 2029</t>
  </si>
  <si>
    <t>Projected              31st March 2030</t>
  </si>
  <si>
    <t>Projected              31st March 2021</t>
  </si>
  <si>
    <t>Projected              31st March 2032</t>
  </si>
  <si>
    <t>Liabilities</t>
  </si>
  <si>
    <t>Capital Account</t>
  </si>
  <si>
    <t>Add: Net Profit/Retained Earnings</t>
  </si>
  <si>
    <t>Shareholder Funds</t>
  </si>
  <si>
    <t>Loans Liability</t>
  </si>
  <si>
    <t>Term Loan</t>
  </si>
  <si>
    <t>Current Liabilities</t>
  </si>
  <si>
    <t>Sundry Creditors</t>
  </si>
  <si>
    <t>Other Current Liabilities</t>
  </si>
  <si>
    <t>TOTAL</t>
  </si>
  <si>
    <t>Assets</t>
  </si>
  <si>
    <t>Fixed Asset</t>
  </si>
  <si>
    <t>Less: Depreciation</t>
  </si>
  <si>
    <t>Net Fixed Assets</t>
  </si>
  <si>
    <t>Investments</t>
  </si>
  <si>
    <t>Current Assets</t>
  </si>
  <si>
    <t>Closing Stock</t>
  </si>
  <si>
    <t>Security Deposits</t>
  </si>
  <si>
    <t>Current Advanes</t>
  </si>
  <si>
    <t>Sundry Debtors</t>
  </si>
  <si>
    <t>Other Current Assets</t>
  </si>
  <si>
    <t>Cash &amp; Bank Balance</t>
  </si>
  <si>
    <t>Current Assets (Lakh)</t>
  </si>
  <si>
    <t>Currect Liabilities (lakh)</t>
  </si>
  <si>
    <t>Current Ratio</t>
  </si>
  <si>
    <t>M/S TREATMENT RANGE HOSPITAL PRIVATE LIMITED</t>
  </si>
  <si>
    <t>Analysis of Ratios</t>
  </si>
  <si>
    <t>Projected              31st March 2022</t>
  </si>
  <si>
    <t>Projected              31st March 2023</t>
  </si>
  <si>
    <t>Projected              31st March 2024</t>
  </si>
  <si>
    <t>Projected              31st March 2025</t>
  </si>
  <si>
    <t>Gross receipts</t>
  </si>
  <si>
    <t>Earnings Before Interest and Tax</t>
  </si>
  <si>
    <t>Total Interest on Loans</t>
  </si>
  <si>
    <t>Interest Coverage ratio</t>
  </si>
  <si>
    <t>Net Profit ratio</t>
  </si>
  <si>
    <t>Net Sales/Fixed Assets</t>
  </si>
  <si>
    <t>DSCR Ratio</t>
  </si>
  <si>
    <t xml:space="preserve">Actual Working Capital  </t>
  </si>
  <si>
    <t>Optimum Coverage ratio</t>
  </si>
  <si>
    <t>Working captal coverage</t>
  </si>
  <si>
    <t>Required WC loan</t>
  </si>
  <si>
    <t>Optimum as per the ratio</t>
  </si>
  <si>
    <t>Actual Working capital coverage ratio</t>
  </si>
  <si>
    <t>31st March 2022</t>
  </si>
  <si>
    <t>31st March 2023</t>
  </si>
  <si>
    <t>31st March 2024</t>
  </si>
  <si>
    <t>31st March 2025</t>
  </si>
  <si>
    <t>31st March 2026</t>
  </si>
  <si>
    <t>31st March 2027</t>
  </si>
  <si>
    <t xml:space="preserve">Profit After Tax </t>
  </si>
  <si>
    <t xml:space="preserve"> Int on Term loan </t>
  </si>
  <si>
    <t>DEBT</t>
  </si>
  <si>
    <t xml:space="preserve">Int on Term loan </t>
  </si>
  <si>
    <t>Term loan repayment</t>
  </si>
  <si>
    <t>D.S.C.R</t>
  </si>
  <si>
    <t>Principal Amount :</t>
  </si>
  <si>
    <t>PRINCIPAL</t>
  </si>
  <si>
    <t>INT</t>
  </si>
  <si>
    <t>PRIN</t>
  </si>
  <si>
    <t>EMI</t>
  </si>
  <si>
    <t>Loan Required</t>
  </si>
  <si>
    <t>rate of Int</t>
  </si>
  <si>
    <t>No. of years</t>
  </si>
  <si>
    <t>Loan Amount</t>
  </si>
  <si>
    <t>Duration(In Month)</t>
  </si>
  <si>
    <t>Rate Of Interest(p.a.)</t>
  </si>
  <si>
    <t>End Date</t>
  </si>
  <si>
    <t>EMI/Installment</t>
  </si>
  <si>
    <t>EMI calculation</t>
  </si>
  <si>
    <t>EMI No</t>
  </si>
  <si>
    <t>Date of Pmt.</t>
  </si>
  <si>
    <t>Opening Bal.</t>
  </si>
  <si>
    <t>Principal Amt</t>
  </si>
  <si>
    <t>Closing Bal.</t>
  </si>
  <si>
    <t>Interest Amt.</t>
  </si>
  <si>
    <t>Where</t>
  </si>
  <si>
    <t>Why</t>
  </si>
  <si>
    <t xml:space="preserve">Future Value - Dead </t>
  </si>
  <si>
    <t>IP/brand/goodwill</t>
  </si>
  <si>
    <t>Reasoning for that 5 Million</t>
  </si>
  <si>
    <t>Sunk Cost</t>
  </si>
  <si>
    <t>The Current upcoming branch is not coming in on a franchise</t>
  </si>
  <si>
    <t>Projections</t>
  </si>
  <si>
    <t>Brand</t>
  </si>
  <si>
    <t xml:space="preserve">IP </t>
  </si>
  <si>
    <t>Competetor</t>
  </si>
  <si>
    <t>A.</t>
  </si>
  <si>
    <t>Investment</t>
  </si>
  <si>
    <t>i)</t>
  </si>
  <si>
    <t>Capex</t>
  </si>
  <si>
    <t>Infra</t>
  </si>
  <si>
    <t>b</t>
  </si>
  <si>
    <t>c</t>
  </si>
  <si>
    <t>d</t>
  </si>
  <si>
    <t>e</t>
  </si>
  <si>
    <t>f</t>
  </si>
  <si>
    <t>g</t>
  </si>
  <si>
    <t>h</t>
  </si>
  <si>
    <t>ii)</t>
  </si>
  <si>
    <t>Working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</si>
</sst>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0.00_);[Red]\(&quot;$&quot;#,##0.00\)"/>
    <numFmt numFmtId="43" formatCode="_(* #,##0.00_);_(* \(#,##0.00\);_(* &quot;-&quot;??_);_(@_)"/>
    <numFmt numFmtId="164" formatCode="_ * #,##0.00_ ;_ * \-#,##0.00_ ;_ * &quot;-&quot;??_ ;_ @_ "/>
    <numFmt numFmtId="165" formatCode="_(* #,##0_);_(* \(#,##0\);_(* &quot;-&quot;??_);_(@_)"/>
    <numFmt numFmtId="166" formatCode="mm/dd/yy;@"/>
    <numFmt numFmtId="167" formatCode="[$-409]d\-mmm\-yy;@"/>
    <numFmt numFmtId="168" formatCode="_(* #,##0.0_);_(* \(#,##0.0\);_(* &quot;-&quot;??_);_(@_)"/>
    <numFmt numFmtId="169" formatCode="0.0%"/>
    <numFmt numFmtId="170" formatCode="_(* #,##0.0000_);_(* \(#,##0.0000\);_(* &quot;-&quot;??_);_(@_)"/>
    <numFmt numFmtId="171" formatCode="[$₹-439]#,##0.00;[Red][$₹-439]\-#,##0.00"/>
    <numFmt numFmtId="172" formatCode="[$₹-439]#,##0.00"/>
    <numFmt numFmtId="173" formatCode="[$-409]mmm\-yy;@"/>
  </numFmts>
  <fonts count="46">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u val="singleAccounting"/>
      <sz val="11"/>
      <color theme="1"/>
      <name val="Calibri"/>
      <family val="2"/>
      <scheme val="minor"/>
    </font>
    <font>
      <sz val="12"/>
      <color theme="1"/>
      <name val="Arial"/>
      <family val="2"/>
    </font>
    <font>
      <sz val="11"/>
      <name val="Calibri"/>
      <family val="2"/>
      <scheme val="minor"/>
    </font>
    <font>
      <sz val="10"/>
      <name val="Arial"/>
      <family val="2"/>
    </font>
    <font>
      <b/>
      <u/>
      <sz val="13"/>
      <color indexed="8"/>
      <name val="Book Antiqua"/>
      <family val="1"/>
    </font>
    <font>
      <b/>
      <sz val="13"/>
      <color indexed="8"/>
      <name val="Book Antiqua"/>
      <family val="1"/>
    </font>
    <font>
      <b/>
      <sz val="11"/>
      <color indexed="8"/>
      <name val="Book Antiqua"/>
      <family val="1"/>
    </font>
    <font>
      <sz val="11"/>
      <color indexed="8"/>
      <name val="Book Antiqua"/>
      <family val="1"/>
    </font>
    <font>
      <b/>
      <u/>
      <sz val="11"/>
      <color indexed="8"/>
      <name val="Book Antiqua"/>
      <family val="1"/>
    </font>
    <font>
      <b/>
      <sz val="11"/>
      <name val="Arial"/>
      <family val="2"/>
    </font>
    <font>
      <b/>
      <sz val="10"/>
      <name val="Arial"/>
      <family val="2"/>
    </font>
    <font>
      <b/>
      <sz val="11"/>
      <name val="Calibri"/>
      <family val="2"/>
      <scheme val="minor"/>
    </font>
    <font>
      <b/>
      <u val="double"/>
      <sz val="11"/>
      <color theme="1"/>
      <name val="Calibri"/>
      <family val="2"/>
      <scheme val="minor"/>
    </font>
    <font>
      <b/>
      <sz val="12"/>
      <name val="Calibri"/>
      <family val="2"/>
      <scheme val="minor"/>
    </font>
    <font>
      <b/>
      <i/>
      <sz val="11"/>
      <color theme="1"/>
      <name val="Calibri"/>
      <family val="2"/>
      <scheme val="minor"/>
    </font>
    <font>
      <i/>
      <sz val="11"/>
      <color theme="1"/>
      <name val="Calibri"/>
      <family val="2"/>
      <scheme val="minor"/>
    </font>
    <font>
      <b/>
      <u val="singleAccounting"/>
      <sz val="11"/>
      <color theme="1"/>
      <name val="Calibri"/>
      <family val="2"/>
      <scheme val="minor"/>
    </font>
    <font>
      <b/>
      <i/>
      <u/>
      <sz val="14"/>
      <color theme="1"/>
      <name val="Calibri"/>
      <family val="2"/>
      <scheme val="minor"/>
    </font>
    <font>
      <b/>
      <i/>
      <u/>
      <sz val="12"/>
      <color theme="1"/>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b/>
      <sz val="14"/>
      <color theme="1"/>
      <name val="Calibri"/>
      <family val="2"/>
      <scheme val="minor"/>
    </font>
    <font>
      <sz val="14"/>
      <color theme="1"/>
      <name val="Calibri"/>
      <family val="2"/>
      <scheme val="minor"/>
    </font>
    <font>
      <b/>
      <sz val="14"/>
      <color theme="0"/>
      <name val="Calibri"/>
      <family val="2"/>
      <scheme val="minor"/>
    </font>
    <font>
      <b/>
      <sz val="11"/>
      <color rgb="FF000000"/>
      <name val="Calibri"/>
      <family val="2"/>
      <scheme val="minor"/>
    </font>
    <font>
      <sz val="11"/>
      <color rgb="FF000000"/>
      <name val="Calibri"/>
      <family val="2"/>
      <scheme val="minor"/>
    </font>
    <font>
      <sz val="9"/>
      <color theme="1"/>
      <name val="Calibri"/>
      <family val="2"/>
      <scheme val="minor"/>
    </font>
    <font>
      <sz val="11"/>
      <color rgb="FF000000"/>
      <name val="Calibri"/>
      <family val="2"/>
    </font>
    <font>
      <b/>
      <sz val="11"/>
      <color rgb="FF000000"/>
      <name val="Calibri"/>
      <family val="2"/>
    </font>
    <font>
      <u/>
      <sz val="11"/>
      <color theme="10"/>
      <name val="Calibri"/>
      <family val="2"/>
      <scheme val="minor"/>
    </font>
    <font>
      <b/>
      <sz val="11"/>
      <color rgb="FFFFFFFF"/>
      <name val="Calibri"/>
      <family val="2"/>
      <scheme val="minor"/>
    </font>
    <font>
      <sz val="9"/>
      <color rgb="FF000000"/>
      <name val="Calibri"/>
      <family val="2"/>
      <scheme val="minor"/>
    </font>
    <font>
      <b/>
      <sz val="14"/>
      <color rgb="FF000000"/>
      <name val="Calibri"/>
      <family val="2"/>
      <scheme val="minor"/>
    </font>
    <font>
      <b/>
      <i/>
      <sz val="9"/>
      <color theme="1"/>
      <name val="Calibri"/>
      <family val="2"/>
      <scheme val="minor"/>
    </font>
    <font>
      <b/>
      <sz val="20"/>
      <color theme="0"/>
      <name val="Calibri"/>
      <family val="2"/>
      <scheme val="minor"/>
    </font>
    <font>
      <b/>
      <sz val="9"/>
      <color theme="1"/>
      <name val="Calibri"/>
      <family val="2"/>
      <scheme val="minor"/>
    </font>
    <font>
      <b/>
      <sz val="14"/>
      <color rgb="FF000000"/>
      <name val="Calibri"/>
      <family val="2"/>
    </font>
    <font>
      <b/>
      <u/>
      <sz val="11"/>
      <color rgb="FF000000"/>
      <name val="Amasis MT Pro"/>
      <family val="1"/>
      <charset val="1"/>
    </font>
    <font>
      <sz val="11"/>
      <color rgb="FF000000"/>
      <name val="Amasis MT Pro"/>
      <family val="1"/>
      <charset val="1"/>
    </font>
    <font>
      <b/>
      <sz val="11"/>
      <color rgb="FF000000"/>
      <name val="Amasis MT Pro"/>
      <family val="1"/>
      <charset val="1"/>
    </font>
    <font>
      <sz val="14"/>
      <color rgb="FF000000"/>
      <name val="Calibri"/>
      <charset val="1"/>
    </font>
  </fonts>
  <fills count="23">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002060"/>
        <bgColor indexed="64"/>
      </patternFill>
    </fill>
    <fill>
      <patternFill patternType="solid">
        <fgColor theme="0" tint="-0.249977111117893"/>
        <bgColor indexed="64"/>
      </patternFill>
    </fill>
    <fill>
      <patternFill patternType="solid">
        <fgColor theme="1" tint="4.9989318521683403E-2"/>
        <bgColor indexed="64"/>
      </patternFill>
    </fill>
    <fill>
      <patternFill patternType="solid">
        <fgColor theme="6" tint="0.59999389629810485"/>
        <bgColor indexed="64"/>
      </patternFill>
    </fill>
    <fill>
      <patternFill patternType="solid">
        <fgColor rgb="FF92CDDC"/>
        <bgColor rgb="FF000000"/>
      </patternFill>
    </fill>
    <fill>
      <patternFill patternType="solid">
        <fgColor rgb="FFFFFF00"/>
        <bgColor rgb="FF000000"/>
      </patternFill>
    </fill>
    <fill>
      <patternFill patternType="solid">
        <fgColor rgb="FFFDE9D9"/>
        <bgColor rgb="FF000000"/>
      </patternFill>
    </fill>
    <fill>
      <patternFill patternType="solid">
        <fgColor rgb="FFC4D79B"/>
        <bgColor rgb="FF000000"/>
      </patternFill>
    </fill>
    <fill>
      <patternFill patternType="solid">
        <fgColor rgb="FF002060"/>
        <bgColor rgb="FF000000"/>
      </patternFill>
    </fill>
    <fill>
      <patternFill patternType="solid">
        <fgColor rgb="FFD8E4BC"/>
        <bgColor rgb="FF000000"/>
      </patternFill>
    </fill>
    <fill>
      <patternFill patternType="solid">
        <fgColor theme="4" tint="0.39997558519241921"/>
        <bgColor indexed="64"/>
      </patternFill>
    </fill>
  </fills>
  <borders count="67">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top/>
      <bottom style="double">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top/>
      <bottom/>
      <diagonal/>
    </border>
    <border>
      <left/>
      <right style="thin">
        <color indexed="64"/>
      </right>
      <top style="thin">
        <color indexed="64"/>
      </top>
      <bottom style="double">
        <color indexed="64"/>
      </bottom>
      <diagonal/>
    </border>
    <border>
      <left/>
      <right style="thin">
        <color indexed="64"/>
      </right>
      <top/>
      <bottom style="double">
        <color indexed="64"/>
      </bottom>
      <diagonal/>
    </border>
    <border>
      <left/>
      <right style="medium">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right style="thin">
        <color indexed="64"/>
      </right>
      <top style="thin">
        <color indexed="64"/>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000000"/>
      </left>
      <right style="thin">
        <color rgb="FF000000"/>
      </right>
      <top/>
      <bottom/>
      <diagonal/>
    </border>
    <border>
      <left style="thin">
        <color rgb="FF000000"/>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top style="thin">
        <color indexed="64"/>
      </top>
      <bottom/>
      <diagonal/>
    </border>
    <border>
      <left style="thin">
        <color rgb="FF000000"/>
      </left>
      <right/>
      <top/>
      <bottom/>
      <diagonal/>
    </border>
    <border>
      <left style="thin">
        <color rgb="FF000000"/>
      </left>
      <right style="thin">
        <color indexed="64"/>
      </right>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34" fillId="0" borderId="0" applyNumberFormat="0" applyFill="0" applyBorder="0" applyAlignment="0" applyProtection="0"/>
  </cellStyleXfs>
  <cellXfs count="424">
    <xf numFmtId="0" fontId="0" fillId="0" borderId="0" xfId="0"/>
    <xf numFmtId="0" fontId="2" fillId="0" borderId="6" xfId="0" applyFont="1" applyBorder="1" applyAlignment="1">
      <alignment horizontal="center" wrapText="1"/>
    </xf>
    <xf numFmtId="165" fontId="0" fillId="0" borderId="0" xfId="1" applyNumberFormat="1" applyFont="1"/>
    <xf numFmtId="0" fontId="2" fillId="0" borderId="0" xfId="0" applyFont="1"/>
    <xf numFmtId="0" fontId="2" fillId="0" borderId="9" xfId="0" applyFont="1" applyBorder="1" applyAlignment="1">
      <alignment horizontal="center" wrapText="1"/>
    </xf>
    <xf numFmtId="165" fontId="0" fillId="0" borderId="0" xfId="0" applyNumberFormat="1"/>
    <xf numFmtId="0" fontId="11" fillId="2" borderId="0" xfId="3" applyFont="1" applyFill="1"/>
    <xf numFmtId="0" fontId="12" fillId="2" borderId="0" xfId="3" applyFont="1" applyFill="1" applyAlignment="1">
      <alignment horizontal="left"/>
    </xf>
    <xf numFmtId="0" fontId="12" fillId="2" borderId="0" xfId="3" applyFont="1" applyFill="1"/>
    <xf numFmtId="0" fontId="12" fillId="2" borderId="0" xfId="3" applyFont="1" applyFill="1" applyAlignment="1">
      <alignment horizontal="center"/>
    </xf>
    <xf numFmtId="0" fontId="10" fillId="2" borderId="0" xfId="3" applyFont="1" applyFill="1"/>
    <xf numFmtId="0" fontId="10" fillId="2" borderId="8" xfId="3" applyFont="1" applyFill="1" applyBorder="1" applyAlignment="1">
      <alignment vertical="center" wrapText="1"/>
    </xf>
    <xf numFmtId="0" fontId="10" fillId="2" borderId="5" xfId="3" applyFont="1" applyFill="1" applyBorder="1" applyAlignment="1">
      <alignment horizontal="center"/>
    </xf>
    <xf numFmtId="0" fontId="11" fillId="2" borderId="5" xfId="3" applyFont="1" applyFill="1" applyBorder="1"/>
    <xf numFmtId="9" fontId="11" fillId="2" borderId="5" xfId="4" applyFont="1" applyFill="1" applyBorder="1" applyAlignment="1">
      <alignment horizontal="center"/>
    </xf>
    <xf numFmtId="2" fontId="11" fillId="2" borderId="0" xfId="3" applyNumberFormat="1" applyFont="1" applyFill="1"/>
    <xf numFmtId="166" fontId="14" fillId="0" borderId="8" xfId="0" applyNumberFormat="1" applyFont="1" applyBorder="1"/>
    <xf numFmtId="3" fontId="14" fillId="0" borderId="8" xfId="0" applyNumberFormat="1" applyFont="1" applyBorder="1" applyAlignment="1">
      <alignment horizontal="center"/>
    </xf>
    <xf numFmtId="2" fontId="14" fillId="0" borderId="8" xfId="0" applyNumberFormat="1" applyFont="1" applyBorder="1" applyAlignment="1">
      <alignment horizontal="center"/>
    </xf>
    <xf numFmtId="2" fontId="14" fillId="0" borderId="8" xfId="0" applyNumberFormat="1" applyFont="1" applyBorder="1"/>
    <xf numFmtId="3" fontId="14" fillId="0" borderId="8" xfId="0" applyNumberFormat="1" applyFont="1" applyBorder="1"/>
    <xf numFmtId="0" fontId="14" fillId="0" borderId="8" xfId="0" applyFont="1" applyBorder="1" applyAlignment="1">
      <alignment horizontal="center"/>
    </xf>
    <xf numFmtId="167" fontId="0" fillId="0" borderId="8" xfId="0" applyNumberFormat="1" applyBorder="1"/>
    <xf numFmtId="3" fontId="0" fillId="0" borderId="0" xfId="0" applyNumberFormat="1"/>
    <xf numFmtId="165" fontId="0" fillId="0" borderId="0" xfId="1" applyNumberFormat="1" applyFont="1" applyFill="1" applyBorder="1"/>
    <xf numFmtId="0" fontId="0" fillId="0" borderId="13" xfId="0" applyBorder="1"/>
    <xf numFmtId="2" fontId="5" fillId="0" borderId="11" xfId="0" applyNumberFormat="1" applyFont="1" applyBorder="1"/>
    <xf numFmtId="165" fontId="2" fillId="0" borderId="0" xfId="1" applyNumberFormat="1" applyFont="1" applyFill="1" applyBorder="1"/>
    <xf numFmtId="165" fontId="2" fillId="0" borderId="19" xfId="1" applyNumberFormat="1" applyFont="1" applyFill="1" applyBorder="1"/>
    <xf numFmtId="0" fontId="0" fillId="0" borderId="10" xfId="0" applyBorder="1"/>
    <xf numFmtId="165" fontId="0" fillId="0" borderId="8" xfId="1" applyNumberFormat="1" applyFont="1" applyBorder="1"/>
    <xf numFmtId="165" fontId="2" fillId="0" borderId="8" xfId="1" applyNumberFormat="1" applyFont="1" applyBorder="1"/>
    <xf numFmtId="0" fontId="0" fillId="0" borderId="22" xfId="0" applyBorder="1"/>
    <xf numFmtId="165" fontId="11" fillId="2" borderId="5" xfId="1" applyNumberFormat="1" applyFont="1" applyFill="1" applyBorder="1" applyAlignment="1">
      <alignment horizontal="center"/>
    </xf>
    <xf numFmtId="0" fontId="0" fillId="0" borderId="2" xfId="0" applyBorder="1"/>
    <xf numFmtId="165" fontId="2" fillId="0" borderId="0" xfId="1" applyNumberFormat="1" applyFont="1" applyFill="1" applyBorder="1" applyAlignment="1">
      <alignment horizontal="center" wrapText="1"/>
    </xf>
    <xf numFmtId="0" fontId="2" fillId="0" borderId="15" xfId="0" applyFont="1" applyBorder="1" applyAlignment="1">
      <alignment horizontal="center"/>
    </xf>
    <xf numFmtId="0" fontId="0" fillId="3" borderId="15" xfId="0" applyFill="1" applyBorder="1"/>
    <xf numFmtId="2" fontId="5" fillId="3" borderId="16" xfId="0" applyNumberFormat="1" applyFont="1" applyFill="1" applyBorder="1"/>
    <xf numFmtId="2" fontId="5" fillId="3" borderId="17" xfId="0" applyNumberFormat="1" applyFont="1" applyFill="1" applyBorder="1"/>
    <xf numFmtId="0" fontId="2" fillId="3" borderId="28" xfId="0" applyFont="1" applyFill="1" applyBorder="1"/>
    <xf numFmtId="164" fontId="0" fillId="0" borderId="0" xfId="0" applyNumberFormat="1"/>
    <xf numFmtId="165" fontId="2" fillId="0" borderId="0" xfId="1" applyNumberFormat="1" applyFont="1"/>
    <xf numFmtId="165" fontId="2" fillId="0" borderId="8" xfId="1" applyNumberFormat="1" applyFont="1" applyBorder="1" applyAlignment="1">
      <alignment horizontal="right"/>
    </xf>
    <xf numFmtId="165" fontId="0" fillId="0" borderId="8" xfId="1" applyNumberFormat="1" applyFont="1" applyBorder="1" applyAlignment="1">
      <alignment horizontal="right"/>
    </xf>
    <xf numFmtId="165" fontId="0" fillId="0" borderId="8" xfId="1" applyNumberFormat="1" applyFont="1" applyBorder="1" applyAlignment="1">
      <alignment horizontal="center"/>
    </xf>
    <xf numFmtId="165" fontId="0" fillId="0" borderId="23" xfId="1" applyNumberFormat="1" applyFont="1" applyBorder="1"/>
    <xf numFmtId="165" fontId="0" fillId="0" borderId="0" xfId="1" applyNumberFormat="1" applyFont="1" applyFill="1" applyBorder="1" applyAlignment="1">
      <alignment horizontal="right"/>
    </xf>
    <xf numFmtId="165" fontId="6" fillId="0" borderId="0" xfId="1" applyNumberFormat="1" applyFont="1" applyFill="1" applyBorder="1"/>
    <xf numFmtId="165" fontId="4" fillId="0" borderId="0" xfId="1" applyNumberFormat="1" applyFont="1" applyFill="1" applyBorder="1"/>
    <xf numFmtId="165" fontId="2" fillId="0" borderId="23" xfId="0" applyNumberFormat="1" applyFont="1" applyBorder="1"/>
    <xf numFmtId="165" fontId="2" fillId="0" borderId="0" xfId="1" applyNumberFormat="1" applyFont="1" applyBorder="1" applyAlignment="1">
      <alignment horizontal="center" wrapText="1"/>
    </xf>
    <xf numFmtId="0" fontId="2" fillId="3" borderId="18" xfId="0" applyFont="1" applyFill="1" applyBorder="1" applyAlignment="1">
      <alignment vertical="center" wrapText="1"/>
    </xf>
    <xf numFmtId="0" fontId="0" fillId="0" borderId="29" xfId="0" applyBorder="1"/>
    <xf numFmtId="0" fontId="0" fillId="0" borderId="30" xfId="0" applyBorder="1"/>
    <xf numFmtId="165" fontId="0" fillId="0" borderId="30" xfId="1" applyNumberFormat="1" applyFont="1" applyFill="1" applyBorder="1"/>
    <xf numFmtId="165" fontId="2" fillId="0" borderId="30" xfId="1" applyNumberFormat="1" applyFont="1" applyFill="1" applyBorder="1" applyAlignment="1"/>
    <xf numFmtId="165" fontId="0" fillId="0" borderId="30" xfId="1" applyNumberFormat="1" applyFont="1" applyFill="1" applyBorder="1" applyAlignment="1"/>
    <xf numFmtId="165" fontId="2" fillId="0" borderId="30" xfId="1" applyNumberFormat="1" applyFont="1" applyFill="1" applyBorder="1"/>
    <xf numFmtId="165" fontId="2" fillId="3" borderId="28" xfId="1" applyNumberFormat="1" applyFont="1" applyFill="1" applyBorder="1" applyAlignment="1">
      <alignment horizontal="center" wrapText="1"/>
    </xf>
    <xf numFmtId="165" fontId="2" fillId="0" borderId="30" xfId="1" applyNumberFormat="1" applyFont="1" applyBorder="1" applyAlignment="1">
      <alignment horizontal="center" wrapText="1"/>
    </xf>
    <xf numFmtId="165" fontId="1" fillId="0" borderId="30" xfId="1" applyNumberFormat="1" applyFont="1" applyFill="1" applyBorder="1"/>
    <xf numFmtId="165" fontId="0" fillId="0" borderId="33" xfId="1" applyNumberFormat="1" applyFont="1" applyFill="1" applyBorder="1"/>
    <xf numFmtId="165" fontId="0" fillId="0" borderId="30" xfId="1" applyNumberFormat="1" applyFont="1" applyFill="1" applyBorder="1" applyAlignment="1">
      <alignment horizontal="right"/>
    </xf>
    <xf numFmtId="165" fontId="2" fillId="0" borderId="34" xfId="1" applyNumberFormat="1" applyFont="1" applyFill="1" applyBorder="1"/>
    <xf numFmtId="165" fontId="2" fillId="0" borderId="30" xfId="1" applyNumberFormat="1" applyFont="1" applyFill="1" applyBorder="1" applyAlignment="1">
      <alignment horizontal="center" wrapText="1"/>
    </xf>
    <xf numFmtId="165" fontId="6" fillId="0" borderId="30" xfId="1" applyNumberFormat="1" applyFont="1" applyFill="1" applyBorder="1"/>
    <xf numFmtId="165" fontId="4" fillId="0" borderId="30" xfId="1" applyNumberFormat="1" applyFont="1" applyFill="1" applyBorder="1"/>
    <xf numFmtId="165" fontId="0" fillId="0" borderId="31" xfId="1" applyNumberFormat="1" applyFont="1" applyFill="1" applyBorder="1"/>
    <xf numFmtId="165" fontId="2" fillId="0" borderId="35" xfId="1" applyNumberFormat="1" applyFont="1" applyFill="1" applyBorder="1"/>
    <xf numFmtId="165" fontId="2" fillId="3" borderId="20" xfId="1" applyNumberFormat="1" applyFont="1" applyFill="1" applyBorder="1" applyAlignment="1">
      <alignment horizontal="center" wrapText="1"/>
    </xf>
    <xf numFmtId="165" fontId="2" fillId="0" borderId="36" xfId="1" applyNumberFormat="1" applyFont="1" applyFill="1" applyBorder="1"/>
    <xf numFmtId="0" fontId="2" fillId="0" borderId="13" xfId="0" applyFont="1" applyBorder="1" applyAlignment="1">
      <alignment vertical="center" wrapText="1"/>
    </xf>
    <xf numFmtId="0" fontId="16" fillId="0" borderId="13" xfId="0" applyFont="1" applyBorder="1"/>
    <xf numFmtId="0" fontId="3" fillId="0" borderId="13" xfId="0" applyFont="1" applyBorder="1"/>
    <xf numFmtId="0" fontId="2" fillId="0" borderId="13" xfId="0" applyFont="1" applyBorder="1"/>
    <xf numFmtId="0" fontId="2" fillId="0" borderId="13" xfId="0" applyFont="1" applyBorder="1" applyAlignment="1">
      <alignment horizontal="left"/>
    </xf>
    <xf numFmtId="0" fontId="16" fillId="0" borderId="13" xfId="0" applyFont="1" applyBorder="1" applyAlignment="1">
      <alignment horizontal="left" vertical="center"/>
    </xf>
    <xf numFmtId="167" fontId="2" fillId="0" borderId="8" xfId="0" applyNumberFormat="1" applyFont="1" applyBorder="1"/>
    <xf numFmtId="3" fontId="2" fillId="0" borderId="0" xfId="0" applyNumberFormat="1" applyFont="1"/>
    <xf numFmtId="2" fontId="5" fillId="0" borderId="12" xfId="0" applyNumberFormat="1" applyFont="1" applyBorder="1"/>
    <xf numFmtId="0" fontId="10" fillId="2" borderId="0" xfId="3" applyFont="1" applyFill="1" applyAlignment="1">
      <alignment horizontal="center"/>
    </xf>
    <xf numFmtId="0" fontId="1" fillId="0" borderId="0" xfId="0" applyFont="1"/>
    <xf numFmtId="0" fontId="1" fillId="0" borderId="0" xfId="0" applyFont="1" applyAlignment="1">
      <alignment wrapText="1"/>
    </xf>
    <xf numFmtId="0" fontId="1" fillId="0" borderId="1" xfId="0" applyFont="1" applyBorder="1" applyAlignment="1">
      <alignment horizontal="center" wrapText="1"/>
    </xf>
    <xf numFmtId="0" fontId="6" fillId="0" borderId="5" xfId="0" applyFont="1" applyBorder="1"/>
    <xf numFmtId="0" fontId="15" fillId="0" borderId="8" xfId="0" applyFont="1" applyBorder="1" applyAlignment="1">
      <alignment horizontal="center" wrapText="1"/>
    </xf>
    <xf numFmtId="0" fontId="15" fillId="0" borderId="5" xfId="0" applyFont="1" applyBorder="1"/>
    <xf numFmtId="0" fontId="15" fillId="0" borderId="5" xfId="0" applyFont="1" applyBorder="1" applyAlignment="1">
      <alignment horizontal="center"/>
    </xf>
    <xf numFmtId="0" fontId="15" fillId="0" borderId="4" xfId="0" applyFont="1" applyBorder="1"/>
    <xf numFmtId="2" fontId="15" fillId="0" borderId="4" xfId="0" applyNumberFormat="1" applyFont="1" applyBorder="1"/>
    <xf numFmtId="165" fontId="15" fillId="0" borderId="5" xfId="1" applyNumberFormat="1" applyFont="1" applyBorder="1" applyAlignment="1">
      <alignment horizontal="center"/>
    </xf>
    <xf numFmtId="165" fontId="6" fillId="0" borderId="5" xfId="1" applyNumberFormat="1" applyFont="1" applyBorder="1"/>
    <xf numFmtId="165" fontId="15" fillId="0" borderId="5" xfId="1" applyNumberFormat="1" applyFont="1" applyBorder="1"/>
    <xf numFmtId="0" fontId="2" fillId="0" borderId="8" xfId="0" applyFont="1" applyBorder="1" applyAlignment="1">
      <alignment horizontal="center" wrapText="1"/>
    </xf>
    <xf numFmtId="0" fontId="2" fillId="0" borderId="37" xfId="0" applyFont="1" applyBorder="1" applyAlignment="1">
      <alignment horizontal="center"/>
    </xf>
    <xf numFmtId="165" fontId="6" fillId="0" borderId="37" xfId="1" applyNumberFormat="1" applyFont="1" applyBorder="1"/>
    <xf numFmtId="0" fontId="6" fillId="0" borderId="37" xfId="0" applyFont="1" applyBorder="1"/>
    <xf numFmtId="165" fontId="15" fillId="0" borderId="37" xfId="1" applyNumberFormat="1" applyFont="1" applyBorder="1" applyAlignment="1">
      <alignment horizontal="center"/>
    </xf>
    <xf numFmtId="165" fontId="15" fillId="0" borderId="37" xfId="1" applyNumberFormat="1" applyFont="1" applyBorder="1"/>
    <xf numFmtId="2" fontId="15" fillId="0" borderId="38" xfId="0" applyNumberFormat="1" applyFont="1" applyBorder="1"/>
    <xf numFmtId="0" fontId="2" fillId="0" borderId="5" xfId="0" applyFont="1" applyBorder="1" applyAlignment="1">
      <alignment horizontal="center"/>
    </xf>
    <xf numFmtId="0" fontId="2" fillId="0" borderId="7" xfId="0" applyFont="1" applyBorder="1" applyAlignment="1">
      <alignment horizontal="center" wrapText="1"/>
    </xf>
    <xf numFmtId="0" fontId="2" fillId="5" borderId="26" xfId="0" applyFont="1" applyFill="1" applyBorder="1"/>
    <xf numFmtId="0" fontId="2" fillId="5" borderId="39" xfId="0" applyFont="1" applyFill="1" applyBorder="1"/>
    <xf numFmtId="0" fontId="0" fillId="0" borderId="40" xfId="0" applyBorder="1"/>
    <xf numFmtId="168" fontId="0" fillId="0" borderId="23" xfId="1" applyNumberFormat="1" applyFont="1" applyBorder="1"/>
    <xf numFmtId="0" fontId="2" fillId="0" borderId="40" xfId="0" applyFont="1" applyBorder="1"/>
    <xf numFmtId="165" fontId="2" fillId="0" borderId="37" xfId="0" applyNumberFormat="1" applyFont="1" applyBorder="1"/>
    <xf numFmtId="165" fontId="0" fillId="0" borderId="37" xfId="0" applyNumberFormat="1" applyBorder="1"/>
    <xf numFmtId="0" fontId="2" fillId="0" borderId="3" xfId="0" applyFont="1" applyBorder="1"/>
    <xf numFmtId="165" fontId="2" fillId="0" borderId="38" xfId="0" applyNumberFormat="1" applyFont="1" applyBorder="1"/>
    <xf numFmtId="165" fontId="2" fillId="0" borderId="41" xfId="0" applyNumberFormat="1" applyFont="1" applyBorder="1"/>
    <xf numFmtId="165" fontId="2" fillId="0" borderId="37" xfId="1" applyNumberFormat="1" applyFont="1" applyBorder="1"/>
    <xf numFmtId="165" fontId="2" fillId="0" borderId="42" xfId="0" applyNumberFormat="1" applyFont="1" applyBorder="1"/>
    <xf numFmtId="10" fontId="0" fillId="0" borderId="0" xfId="0" applyNumberFormat="1"/>
    <xf numFmtId="0" fontId="0" fillId="0" borderId="12" xfId="0" applyBorder="1"/>
    <xf numFmtId="0" fontId="0" fillId="0" borderId="14" xfId="0" applyBorder="1"/>
    <xf numFmtId="165" fontId="2" fillId="0" borderId="14" xfId="1" applyNumberFormat="1" applyFont="1" applyFill="1" applyBorder="1" applyAlignment="1"/>
    <xf numFmtId="165" fontId="0" fillId="0" borderId="14" xfId="1" applyNumberFormat="1" applyFont="1" applyFill="1" applyBorder="1" applyAlignment="1"/>
    <xf numFmtId="165" fontId="20" fillId="0" borderId="30" xfId="1" applyNumberFormat="1" applyFont="1" applyFill="1" applyBorder="1"/>
    <xf numFmtId="9" fontId="19" fillId="0" borderId="14" xfId="2" applyFont="1" applyFill="1" applyBorder="1"/>
    <xf numFmtId="165" fontId="2" fillId="0" borderId="43" xfId="1" applyNumberFormat="1" applyFont="1" applyFill="1" applyBorder="1" applyAlignment="1"/>
    <xf numFmtId="165" fontId="0" fillId="0" borderId="14" xfId="0" applyNumberFormat="1" applyBorder="1"/>
    <xf numFmtId="0" fontId="0" fillId="0" borderId="17" xfId="0" applyBorder="1"/>
    <xf numFmtId="10" fontId="19" fillId="0" borderId="14" xfId="2" applyNumberFormat="1" applyFont="1" applyFill="1" applyBorder="1"/>
    <xf numFmtId="168" fontId="0" fillId="0" borderId="8" xfId="1" applyNumberFormat="1" applyFont="1" applyBorder="1"/>
    <xf numFmtId="9" fontId="0" fillId="0" borderId="8" xfId="2" applyFont="1" applyBorder="1"/>
    <xf numFmtId="9" fontId="0" fillId="0" borderId="23" xfId="2" applyFont="1" applyBorder="1"/>
    <xf numFmtId="0" fontId="0" fillId="0" borderId="24" xfId="0" applyBorder="1"/>
    <xf numFmtId="165" fontId="0" fillId="0" borderId="47" xfId="1" applyNumberFormat="1" applyFont="1" applyBorder="1"/>
    <xf numFmtId="165" fontId="0" fillId="0" borderId="25" xfId="1" applyNumberFormat="1" applyFont="1" applyBorder="1"/>
    <xf numFmtId="0" fontId="21" fillId="0" borderId="0" xfId="0" applyFont="1" applyAlignment="1">
      <alignment horizontal="center"/>
    </xf>
    <xf numFmtId="0" fontId="3" fillId="0" borderId="0" xfId="0" applyFont="1"/>
    <xf numFmtId="0" fontId="8" fillId="0" borderId="0" xfId="3" applyFont="1" applyAlignment="1">
      <alignment horizontal="center"/>
    </xf>
    <xf numFmtId="0" fontId="9" fillId="0" borderId="0" xfId="3" applyFont="1" applyAlignment="1">
      <alignment horizontal="center"/>
    </xf>
    <xf numFmtId="0" fontId="10" fillId="0" borderId="0" xfId="3" applyFont="1" applyAlignment="1">
      <alignment horizontal="center"/>
    </xf>
    <xf numFmtId="0" fontId="8" fillId="0" borderId="0" xfId="3" applyFont="1"/>
    <xf numFmtId="165" fontId="20" fillId="0" borderId="14" xfId="1" applyNumberFormat="1" applyFont="1" applyFill="1" applyBorder="1" applyAlignment="1"/>
    <xf numFmtId="165" fontId="2" fillId="0" borderId="34" xfId="1" applyNumberFormat="1" applyFont="1" applyFill="1" applyBorder="1" applyAlignment="1"/>
    <xf numFmtId="0" fontId="0" fillId="0" borderId="32" xfId="0" applyBorder="1"/>
    <xf numFmtId="169" fontId="0" fillId="0" borderId="8" xfId="2" applyNumberFormat="1" applyFont="1" applyBorder="1"/>
    <xf numFmtId="43" fontId="15" fillId="0" borderId="0" xfId="1" applyFont="1" applyFill="1" applyBorder="1" applyAlignment="1">
      <alignment horizontal="center" wrapText="1"/>
    </xf>
    <xf numFmtId="0" fontId="3" fillId="0" borderId="30" xfId="0" applyFont="1" applyBorder="1"/>
    <xf numFmtId="0" fontId="2" fillId="0" borderId="30" xfId="0" applyFont="1" applyBorder="1"/>
    <xf numFmtId="0" fontId="0" fillId="0" borderId="30" xfId="0" applyBorder="1" applyAlignment="1">
      <alignment wrapText="1"/>
    </xf>
    <xf numFmtId="0" fontId="2" fillId="0" borderId="30" xfId="0" applyFont="1" applyBorder="1" applyAlignment="1">
      <alignment wrapText="1"/>
    </xf>
    <xf numFmtId="0" fontId="18" fillId="0" borderId="30" xfId="0" applyFont="1" applyBorder="1"/>
    <xf numFmtId="0" fontId="2" fillId="3" borderId="44" xfId="0" applyFont="1" applyFill="1" applyBorder="1" applyAlignment="1">
      <alignment horizontal="center" wrapText="1"/>
    </xf>
    <xf numFmtId="0" fontId="2" fillId="3" borderId="45" xfId="0" applyFont="1" applyFill="1" applyBorder="1" applyAlignment="1">
      <alignment horizontal="center" wrapText="1"/>
    </xf>
    <xf numFmtId="0" fontId="2" fillId="3" borderId="46" xfId="0" applyFont="1" applyFill="1" applyBorder="1" applyAlignment="1">
      <alignment horizontal="center" wrapText="1"/>
    </xf>
    <xf numFmtId="169" fontId="0" fillId="0" borderId="23" xfId="2" applyNumberFormat="1" applyFont="1" applyBorder="1"/>
    <xf numFmtId="43" fontId="0" fillId="0" borderId="8" xfId="1" applyFont="1" applyBorder="1"/>
    <xf numFmtId="43" fontId="0" fillId="0" borderId="23" xfId="1" applyFont="1" applyBorder="1"/>
    <xf numFmtId="0" fontId="0" fillId="0" borderId="16" xfId="0" applyBorder="1"/>
    <xf numFmtId="43" fontId="0" fillId="0" borderId="0" xfId="0" applyNumberFormat="1"/>
    <xf numFmtId="165" fontId="2" fillId="0" borderId="27" xfId="1" applyNumberFormat="1" applyFont="1" applyFill="1" applyBorder="1" applyAlignment="1">
      <alignment horizontal="center" wrapText="1"/>
    </xf>
    <xf numFmtId="165" fontId="2" fillId="0" borderId="29" xfId="1" applyNumberFormat="1" applyFont="1" applyFill="1" applyBorder="1" applyAlignment="1">
      <alignment horizontal="center" wrapText="1"/>
    </xf>
    <xf numFmtId="2" fontId="5" fillId="0" borderId="0" xfId="0" applyNumberFormat="1" applyFont="1"/>
    <xf numFmtId="0" fontId="2" fillId="0" borderId="34" xfId="0" applyFont="1" applyBorder="1" applyAlignment="1">
      <alignment wrapText="1"/>
    </xf>
    <xf numFmtId="165" fontId="11" fillId="2" borderId="40" xfId="1" applyNumberFormat="1" applyFont="1" applyFill="1" applyBorder="1" applyAlignment="1">
      <alignment horizontal="center"/>
    </xf>
    <xf numFmtId="0" fontId="10" fillId="2" borderId="2" xfId="3" applyFont="1" applyFill="1" applyBorder="1" applyAlignment="1">
      <alignment horizontal="center" wrapText="1"/>
    </xf>
    <xf numFmtId="2" fontId="5" fillId="0" borderId="14" xfId="0" applyNumberFormat="1" applyFont="1" applyBorder="1"/>
    <xf numFmtId="2" fontId="7" fillId="7" borderId="8" xfId="3" applyNumberFormat="1" applyFill="1" applyBorder="1" applyAlignment="1">
      <alignment horizontal="right" vertical="center"/>
    </xf>
    <xf numFmtId="43" fontId="0" fillId="7" borderId="0" xfId="0" applyNumberFormat="1" applyFill="1"/>
    <xf numFmtId="165" fontId="0" fillId="7" borderId="30" xfId="1" applyNumberFormat="1" applyFont="1" applyFill="1" applyBorder="1"/>
    <xf numFmtId="165" fontId="0" fillId="7" borderId="31" xfId="1" applyNumberFormat="1" applyFont="1" applyFill="1" applyBorder="1"/>
    <xf numFmtId="165" fontId="0" fillId="8" borderId="8" xfId="1" applyNumberFormat="1" applyFont="1" applyFill="1" applyBorder="1"/>
    <xf numFmtId="43" fontId="8" fillId="0" borderId="0" xfId="3" applyNumberFormat="1" applyFont="1"/>
    <xf numFmtId="0" fontId="2" fillId="9" borderId="0" xfId="0" applyFont="1" applyFill="1" applyAlignment="1">
      <alignment horizontal="left" vertical="center"/>
    </xf>
    <xf numFmtId="0" fontId="0" fillId="10" borderId="0" xfId="0" applyFill="1"/>
    <xf numFmtId="0" fontId="2" fillId="0" borderId="0" xfId="0" applyFont="1" applyAlignment="1">
      <alignment horizontal="left" vertical="center"/>
    </xf>
    <xf numFmtId="0" fontId="2" fillId="9" borderId="0" xfId="0" applyFont="1" applyFill="1"/>
    <xf numFmtId="0" fontId="2" fillId="11" borderId="0" xfId="0" applyFont="1" applyFill="1"/>
    <xf numFmtId="0" fontId="26" fillId="0" borderId="0" xfId="0" applyFont="1"/>
    <xf numFmtId="0" fontId="23" fillId="12" borderId="0" xfId="0" applyFont="1" applyFill="1"/>
    <xf numFmtId="0" fontId="23" fillId="0" borderId="0" xfId="0" applyFont="1"/>
    <xf numFmtId="14" fontId="23" fillId="0" borderId="0" xfId="0" applyNumberFormat="1" applyFont="1" applyAlignment="1">
      <alignment horizontal="center"/>
    </xf>
    <xf numFmtId="165" fontId="27" fillId="0" borderId="0" xfId="0" applyNumberFormat="1" applyFont="1"/>
    <xf numFmtId="0" fontId="27" fillId="0" borderId="0" xfId="0" applyFont="1"/>
    <xf numFmtId="43" fontId="27" fillId="9" borderId="0" xfId="0" applyNumberFormat="1" applyFont="1" applyFill="1"/>
    <xf numFmtId="0" fontId="27" fillId="9" borderId="0" xfId="0" applyFont="1" applyFill="1"/>
    <xf numFmtId="165" fontId="0" fillId="10" borderId="0" xfId="0" applyNumberFormat="1" applyFill="1"/>
    <xf numFmtId="165" fontId="0" fillId="13" borderId="0" xfId="0" applyNumberFormat="1" applyFill="1"/>
    <xf numFmtId="43" fontId="27" fillId="0" borderId="0" xfId="0" applyNumberFormat="1" applyFont="1"/>
    <xf numFmtId="0" fontId="23" fillId="0" borderId="0" xfId="0" applyFont="1" applyAlignment="1">
      <alignment horizontal="center"/>
    </xf>
    <xf numFmtId="165" fontId="0" fillId="3" borderId="0" xfId="0" applyNumberFormat="1" applyFill="1"/>
    <xf numFmtId="43" fontId="26" fillId="0" borderId="0" xfId="0" applyNumberFormat="1" applyFont="1"/>
    <xf numFmtId="165" fontId="2" fillId="0" borderId="0" xfId="0" applyNumberFormat="1" applyFont="1"/>
    <xf numFmtId="43" fontId="27" fillId="9" borderId="0" xfId="0" applyNumberFormat="1" applyFont="1" applyFill="1" applyAlignment="1">
      <alignment wrapText="1"/>
    </xf>
    <xf numFmtId="0" fontId="23" fillId="12" borderId="0" xfId="0" applyFont="1" applyFill="1" applyAlignment="1">
      <alignment horizontal="center" vertical="center"/>
    </xf>
    <xf numFmtId="0" fontId="23" fillId="14" borderId="0" xfId="0" applyFont="1" applyFill="1" applyAlignment="1">
      <alignment horizontal="center" vertical="center"/>
    </xf>
    <xf numFmtId="14" fontId="25" fillId="12" borderId="0" xfId="0" applyNumberFormat="1" applyFont="1" applyFill="1" applyAlignment="1">
      <alignment horizontal="center" vertical="center"/>
    </xf>
    <xf numFmtId="14" fontId="25" fillId="14" borderId="0" xfId="0" applyNumberFormat="1" applyFont="1" applyFill="1" applyAlignment="1">
      <alignment horizontal="center" vertical="center"/>
    </xf>
    <xf numFmtId="14" fontId="25" fillId="12" borderId="0" xfId="0" applyNumberFormat="1" applyFont="1" applyFill="1"/>
    <xf numFmtId="0" fontId="2" fillId="10" borderId="0" xfId="0" applyFont="1" applyFill="1"/>
    <xf numFmtId="165" fontId="2" fillId="10" borderId="0" xfId="0" applyNumberFormat="1" applyFont="1" applyFill="1"/>
    <xf numFmtId="165" fontId="2" fillId="3" borderId="0" xfId="0" applyNumberFormat="1" applyFont="1" applyFill="1"/>
    <xf numFmtId="0" fontId="0" fillId="9" borderId="0" xfId="0" applyFill="1"/>
    <xf numFmtId="0" fontId="0" fillId="10" borderId="0" xfId="0" applyFill="1" applyAlignment="1">
      <alignment horizontal="left" indent="1"/>
    </xf>
    <xf numFmtId="165" fontId="23" fillId="12" borderId="0" xfId="0" applyNumberFormat="1" applyFont="1" applyFill="1"/>
    <xf numFmtId="170" fontId="2" fillId="0" borderId="0" xfId="0" applyNumberFormat="1" applyFont="1"/>
    <xf numFmtId="0" fontId="29" fillId="0" borderId="0" xfId="0" applyFont="1"/>
    <xf numFmtId="0" fontId="30" fillId="0" borderId="0" xfId="0" applyFont="1"/>
    <xf numFmtId="14" fontId="29" fillId="6" borderId="0" xfId="0" applyNumberFormat="1" applyFont="1" applyFill="1" applyAlignment="1">
      <alignment horizontal="center"/>
    </xf>
    <xf numFmtId="0" fontId="29" fillId="6" borderId="0" xfId="0" applyFont="1" applyFill="1" applyAlignment="1">
      <alignment horizontal="center"/>
    </xf>
    <xf numFmtId="14" fontId="29" fillId="0" borderId="0" xfId="0" applyNumberFormat="1" applyFont="1" applyAlignment="1">
      <alignment horizontal="center"/>
    </xf>
    <xf numFmtId="9" fontId="31" fillId="15" borderId="0" xfId="0" applyNumberFormat="1" applyFont="1" applyFill="1"/>
    <xf numFmtId="165" fontId="0" fillId="13" borderId="0" xfId="0" applyNumberFormat="1" applyFill="1" applyAlignment="1">
      <alignment wrapText="1"/>
    </xf>
    <xf numFmtId="0" fontId="29" fillId="0" borderId="0" xfId="0" applyFont="1" applyAlignment="1">
      <alignment horizontal="center"/>
    </xf>
    <xf numFmtId="43" fontId="0" fillId="0" borderId="30" xfId="0" applyNumberFormat="1" applyBorder="1"/>
    <xf numFmtId="0" fontId="0" fillId="0" borderId="0" xfId="0" applyAlignment="1">
      <alignment horizontal="center"/>
    </xf>
    <xf numFmtId="0" fontId="10" fillId="2" borderId="37" xfId="3" applyFont="1" applyFill="1" applyBorder="1" applyAlignment="1">
      <alignment horizontal="center"/>
    </xf>
    <xf numFmtId="0" fontId="10" fillId="2" borderId="54" xfId="3" applyFont="1" applyFill="1" applyBorder="1" applyAlignment="1">
      <alignment horizontal="center"/>
    </xf>
    <xf numFmtId="165" fontId="11" fillId="2" borderId="54" xfId="1" applyNumberFormat="1" applyFont="1" applyFill="1" applyBorder="1" applyAlignment="1">
      <alignment horizontal="center"/>
    </xf>
    <xf numFmtId="0" fontId="10" fillId="2" borderId="40" xfId="3" applyFont="1" applyFill="1" applyBorder="1" applyAlignment="1">
      <alignment horizontal="center"/>
    </xf>
    <xf numFmtId="165" fontId="11" fillId="2" borderId="54" xfId="1" applyNumberFormat="1" applyFont="1" applyFill="1" applyBorder="1"/>
    <xf numFmtId="165" fontId="11" fillId="2" borderId="40" xfId="1" applyNumberFormat="1" applyFont="1" applyFill="1" applyBorder="1"/>
    <xf numFmtId="0" fontId="0" fillId="0" borderId="58" xfId="0" applyBorder="1"/>
    <xf numFmtId="165" fontId="11" fillId="2" borderId="59" xfId="1" applyNumberFormat="1" applyFont="1" applyFill="1" applyBorder="1"/>
    <xf numFmtId="0" fontId="0" fillId="0" borderId="49" xfId="0" applyBorder="1"/>
    <xf numFmtId="165" fontId="10" fillId="2" borderId="61" xfId="1" applyNumberFormat="1" applyFont="1" applyFill="1" applyBorder="1" applyAlignment="1">
      <alignment horizontal="right"/>
    </xf>
    <xf numFmtId="0" fontId="32" fillId="17" borderId="7" xfId="0" applyFont="1" applyFill="1" applyBorder="1"/>
    <xf numFmtId="0" fontId="32" fillId="17" borderId="38" xfId="0" applyFont="1" applyFill="1" applyBorder="1"/>
    <xf numFmtId="14" fontId="32" fillId="17" borderId="38" xfId="0" applyNumberFormat="1" applyFont="1" applyFill="1" applyBorder="1"/>
    <xf numFmtId="14" fontId="32" fillId="0" borderId="38" xfId="0" applyNumberFormat="1" applyFont="1" applyBorder="1"/>
    <xf numFmtId="0" fontId="32" fillId="18" borderId="8" xfId="0" applyFont="1" applyFill="1" applyBorder="1"/>
    <xf numFmtId="9" fontId="0" fillId="0" borderId="0" xfId="0" applyNumberFormat="1"/>
    <xf numFmtId="0" fontId="32" fillId="0" borderId="8" xfId="0" applyFont="1" applyBorder="1"/>
    <xf numFmtId="0" fontId="33" fillId="19" borderId="61" xfId="0" applyFont="1" applyFill="1" applyBorder="1"/>
    <xf numFmtId="0" fontId="32" fillId="0" borderId="61" xfId="0" applyFont="1" applyBorder="1"/>
    <xf numFmtId="8" fontId="0" fillId="0" borderId="61" xfId="0" applyNumberFormat="1" applyBorder="1"/>
    <xf numFmtId="14" fontId="0" fillId="0" borderId="61" xfId="0" applyNumberFormat="1" applyBorder="1"/>
    <xf numFmtId="171" fontId="32" fillId="0" borderId="7" xfId="0" applyNumberFormat="1" applyFont="1" applyBorder="1"/>
    <xf numFmtId="172" fontId="0" fillId="0" borderId="61" xfId="0" applyNumberFormat="1" applyBorder="1"/>
    <xf numFmtId="2" fontId="0" fillId="0" borderId="61" xfId="0" applyNumberFormat="1" applyBorder="1"/>
    <xf numFmtId="172" fontId="0" fillId="0" borderId="0" xfId="0" applyNumberFormat="1"/>
    <xf numFmtId="0" fontId="0" fillId="0" borderId="0" xfId="0" applyAlignment="1">
      <alignment wrapText="1"/>
    </xf>
    <xf numFmtId="0" fontId="2" fillId="0" borderId="0" xfId="0" applyFont="1" applyAlignment="1">
      <alignment wrapText="1"/>
    </xf>
    <xf numFmtId="0" fontId="34" fillId="0" borderId="0" xfId="6"/>
    <xf numFmtId="0" fontId="34" fillId="0" borderId="0" xfId="6" applyAlignment="1">
      <alignment wrapText="1"/>
    </xf>
    <xf numFmtId="0" fontId="23" fillId="7" borderId="0" xfId="0" applyFont="1" applyFill="1"/>
    <xf numFmtId="16" fontId="0" fillId="0" borderId="0" xfId="0" applyNumberFormat="1"/>
    <xf numFmtId="0" fontId="23" fillId="12" borderId="0" xfId="0" applyFont="1" applyFill="1" applyAlignment="1">
      <alignment horizontal="center"/>
    </xf>
    <xf numFmtId="0" fontId="23" fillId="12" borderId="0" xfId="0" applyFont="1" applyFill="1" applyAlignment="1">
      <alignment horizontal="left"/>
    </xf>
    <xf numFmtId="0" fontId="23" fillId="12" borderId="0" xfId="0" applyFont="1" applyFill="1" applyAlignment="1">
      <alignment horizontal="right"/>
    </xf>
    <xf numFmtId="0" fontId="35" fillId="20" borderId="0" xfId="0" applyFont="1" applyFill="1" applyAlignment="1">
      <alignment horizontal="right"/>
    </xf>
    <xf numFmtId="0" fontId="35" fillId="20" borderId="0" xfId="0" applyFont="1" applyFill="1" applyAlignment="1">
      <alignment horizontal="left"/>
    </xf>
    <xf numFmtId="0" fontId="35" fillId="0" borderId="0" xfId="0" applyFont="1" applyAlignment="1">
      <alignment horizontal="left"/>
    </xf>
    <xf numFmtId="14" fontId="0" fillId="0" borderId="0" xfId="0" applyNumberFormat="1"/>
    <xf numFmtId="9" fontId="36" fillId="21" borderId="0" xfId="0" applyNumberFormat="1" applyFont="1" applyFill="1"/>
    <xf numFmtId="165" fontId="0" fillId="10" borderId="0" xfId="0" applyNumberFormat="1" applyFill="1" applyAlignment="1">
      <alignment wrapText="1"/>
    </xf>
    <xf numFmtId="43" fontId="38" fillId="0" borderId="30" xfId="0" applyNumberFormat="1" applyFont="1" applyBorder="1"/>
    <xf numFmtId="0" fontId="38" fillId="0" borderId="0" xfId="0" applyFont="1"/>
    <xf numFmtId="0" fontId="0" fillId="8" borderId="0" xfId="0" applyFill="1"/>
    <xf numFmtId="43" fontId="27" fillId="8" borderId="0" xfId="0" applyNumberFormat="1" applyFont="1" applyFill="1"/>
    <xf numFmtId="0" fontId="27" fillId="8" borderId="0" xfId="0" applyFont="1" applyFill="1"/>
    <xf numFmtId="9" fontId="0" fillId="8" borderId="0" xfId="0" applyNumberFormat="1" applyFill="1"/>
    <xf numFmtId="9" fontId="2" fillId="0" borderId="0" xfId="0" applyNumberFormat="1" applyFont="1"/>
    <xf numFmtId="0" fontId="26" fillId="22" borderId="0" xfId="0" applyFont="1" applyFill="1"/>
    <xf numFmtId="0" fontId="26" fillId="22" borderId="0" xfId="0" applyFont="1" applyFill="1" applyAlignment="1">
      <alignment wrapText="1"/>
    </xf>
    <xf numFmtId="0" fontId="39" fillId="12" borderId="0" xfId="0" applyFont="1" applyFill="1"/>
    <xf numFmtId="9" fontId="0" fillId="3" borderId="0" xfId="0" applyNumberFormat="1" applyFill="1"/>
    <xf numFmtId="0" fontId="2" fillId="9" borderId="0" xfId="0" applyFont="1" applyFill="1" applyAlignment="1">
      <alignment wrapText="1"/>
    </xf>
    <xf numFmtId="14" fontId="2" fillId="0" borderId="0" xfId="0" applyNumberFormat="1" applyFont="1"/>
    <xf numFmtId="15" fontId="24" fillId="0" borderId="0" xfId="0" applyNumberFormat="1" applyFont="1"/>
    <xf numFmtId="167" fontId="29" fillId="7" borderId="0" xfId="0" applyNumberFormat="1" applyFont="1" applyFill="1"/>
    <xf numFmtId="0" fontId="9" fillId="0" borderId="0" xfId="3" applyFont="1" applyAlignment="1">
      <alignment horizontal="left"/>
    </xf>
    <xf numFmtId="0" fontId="0" fillId="10" borderId="0" xfId="0" applyFill="1" applyAlignment="1">
      <alignment wrapText="1"/>
    </xf>
    <xf numFmtId="165" fontId="18" fillId="0" borderId="34" xfId="1" applyNumberFormat="1" applyFont="1" applyFill="1" applyBorder="1"/>
    <xf numFmtId="0" fontId="3" fillId="0" borderId="14" xfId="0" applyFont="1" applyBorder="1"/>
    <xf numFmtId="43" fontId="0" fillId="0" borderId="14" xfId="0" applyNumberFormat="1" applyBorder="1"/>
    <xf numFmtId="0" fontId="2" fillId="0" borderId="14" xfId="0" applyFont="1" applyBorder="1"/>
    <xf numFmtId="0" fontId="0" fillId="0" borderId="14" xfId="0" applyBorder="1" applyAlignment="1">
      <alignment wrapText="1"/>
    </xf>
    <xf numFmtId="9" fontId="31" fillId="0" borderId="0" xfId="0" applyNumberFormat="1" applyFont="1"/>
    <xf numFmtId="165" fontId="2" fillId="0" borderId="34" xfId="0" applyNumberFormat="1" applyFont="1" applyBorder="1"/>
    <xf numFmtId="0" fontId="10" fillId="2" borderId="5" xfId="3" applyFont="1" applyFill="1" applyBorder="1" applyAlignment="1">
      <alignment horizontal="center" wrapText="1"/>
    </xf>
    <xf numFmtId="0" fontId="0" fillId="0" borderId="50" xfId="0" applyBorder="1"/>
    <xf numFmtId="0" fontId="0" fillId="0" borderId="5" xfId="0" applyBorder="1"/>
    <xf numFmtId="0" fontId="12" fillId="2" borderId="5" xfId="3" applyFont="1" applyFill="1" applyBorder="1" applyAlignment="1">
      <alignment horizontal="center"/>
    </xf>
    <xf numFmtId="165" fontId="10" fillId="2" borderId="0" xfId="1" applyNumberFormat="1" applyFont="1" applyFill="1" applyBorder="1" applyAlignment="1">
      <alignment horizontal="right"/>
    </xf>
    <xf numFmtId="10" fontId="0" fillId="0" borderId="14" xfId="1" applyNumberFormat="1" applyFont="1" applyFill="1" applyBorder="1" applyAlignment="1"/>
    <xf numFmtId="10" fontId="0" fillId="0" borderId="0" xfId="1" applyNumberFormat="1" applyFont="1" applyFill="1" applyBorder="1" applyAlignment="1"/>
    <xf numFmtId="0" fontId="40" fillId="0" borderId="0" xfId="0" applyFont="1"/>
    <xf numFmtId="0" fontId="31" fillId="0" borderId="0" xfId="0" applyFont="1"/>
    <xf numFmtId="165" fontId="31" fillId="0" borderId="0" xfId="0" applyNumberFormat="1" applyFont="1"/>
    <xf numFmtId="43" fontId="31" fillId="0" borderId="0" xfId="0" applyNumberFormat="1" applyFont="1"/>
    <xf numFmtId="10" fontId="31" fillId="0" borderId="0" xfId="0" applyNumberFormat="1" applyFont="1"/>
    <xf numFmtId="165" fontId="2" fillId="0" borderId="43" xfId="0" applyNumberFormat="1" applyFont="1" applyBorder="1"/>
    <xf numFmtId="164" fontId="2" fillId="0" borderId="0" xfId="0" applyNumberFormat="1" applyFont="1"/>
    <xf numFmtId="0" fontId="34" fillId="10" borderId="0" xfId="6" applyFill="1"/>
    <xf numFmtId="9" fontId="2" fillId="0" borderId="14" xfId="1" applyNumberFormat="1" applyFont="1" applyFill="1" applyBorder="1" applyAlignment="1"/>
    <xf numFmtId="165" fontId="0" fillId="0" borderId="14" xfId="1" applyNumberFormat="1" applyFont="1" applyBorder="1"/>
    <xf numFmtId="0" fontId="0" fillId="7" borderId="0" xfId="0" applyFill="1"/>
    <xf numFmtId="165" fontId="0" fillId="7" borderId="0" xfId="0" applyNumberFormat="1" applyFill="1"/>
    <xf numFmtId="0" fontId="35" fillId="7" borderId="0" xfId="0" applyFont="1" applyFill="1" applyAlignment="1">
      <alignment horizontal="left"/>
    </xf>
    <xf numFmtId="14" fontId="23" fillId="7" borderId="0" xfId="0" applyNumberFormat="1" applyFont="1" applyFill="1" applyAlignment="1">
      <alignment horizontal="center"/>
    </xf>
    <xf numFmtId="14" fontId="29" fillId="7" borderId="0" xfId="0" applyNumberFormat="1" applyFont="1" applyFill="1" applyAlignment="1">
      <alignment horizontal="center"/>
    </xf>
    <xf numFmtId="165" fontId="27" fillId="7" borderId="0" xfId="0" applyNumberFormat="1" applyFont="1" applyFill="1"/>
    <xf numFmtId="165" fontId="2" fillId="7" borderId="0" xfId="0" applyNumberFormat="1" applyFont="1" applyFill="1"/>
    <xf numFmtId="43" fontId="0" fillId="8" borderId="0" xfId="0" applyNumberFormat="1" applyFill="1"/>
    <xf numFmtId="165" fontId="18" fillId="7" borderId="0" xfId="1" applyNumberFormat="1" applyFont="1" applyFill="1" applyBorder="1"/>
    <xf numFmtId="43" fontId="27" fillId="8" borderId="0" xfId="0" applyNumberFormat="1" applyFont="1" applyFill="1" applyAlignment="1">
      <alignment wrapText="1"/>
    </xf>
    <xf numFmtId="0" fontId="0" fillId="0" borderId="62" xfId="0" applyBorder="1"/>
    <xf numFmtId="168" fontId="0" fillId="0" borderId="63" xfId="0" applyNumberFormat="1" applyBorder="1"/>
    <xf numFmtId="165" fontId="0" fillId="0" borderId="63" xfId="0" applyNumberFormat="1" applyBorder="1"/>
    <xf numFmtId="0" fontId="2" fillId="6" borderId="64" xfId="0" applyFont="1" applyFill="1" applyBorder="1"/>
    <xf numFmtId="0" fontId="2" fillId="6" borderId="65" xfId="0" applyFont="1" applyFill="1" applyBorder="1"/>
    <xf numFmtId="0" fontId="2" fillId="6" borderId="66" xfId="0" applyFont="1" applyFill="1" applyBorder="1"/>
    <xf numFmtId="0" fontId="0" fillId="0" borderId="62" xfId="0" applyBorder="1" applyAlignment="1">
      <alignment horizontal="left"/>
    </xf>
    <xf numFmtId="165" fontId="0" fillId="6" borderId="66" xfId="0" applyNumberFormat="1" applyFill="1" applyBorder="1"/>
    <xf numFmtId="0" fontId="41" fillId="0" borderId="0" xfId="0" applyFont="1"/>
    <xf numFmtId="1" fontId="0" fillId="0" borderId="0" xfId="0" applyNumberFormat="1"/>
    <xf numFmtId="0" fontId="28" fillId="12" borderId="0" xfId="0" applyFont="1" applyFill="1" applyAlignment="1">
      <alignment horizontal="center"/>
    </xf>
    <xf numFmtId="0" fontId="2" fillId="10" borderId="0" xfId="0" applyFont="1" applyFill="1" applyAlignment="1">
      <alignment horizontal="left" indent="1"/>
    </xf>
    <xf numFmtId="1" fontId="23" fillId="12" borderId="0" xfId="0" applyNumberFormat="1" applyFont="1" applyFill="1"/>
    <xf numFmtId="1" fontId="25" fillId="12" borderId="0" xfId="0" applyNumberFormat="1" applyFont="1" applyFill="1"/>
    <xf numFmtId="1" fontId="0" fillId="10" borderId="0" xfId="0" applyNumberFormat="1" applyFill="1"/>
    <xf numFmtId="0" fontId="10" fillId="2" borderId="5" xfId="3" applyFont="1" applyFill="1" applyBorder="1"/>
    <xf numFmtId="1" fontId="0" fillId="8" borderId="0" xfId="0" applyNumberFormat="1" applyFill="1"/>
    <xf numFmtId="17" fontId="0" fillId="0" borderId="0" xfId="0" applyNumberFormat="1"/>
    <xf numFmtId="2" fontId="0" fillId="0" borderId="0" xfId="0" applyNumberFormat="1"/>
    <xf numFmtId="43" fontId="0" fillId="0" borderId="0" xfId="1" applyFont="1"/>
    <xf numFmtId="9" fontId="0" fillId="0" borderId="0" xfId="2" applyFont="1"/>
    <xf numFmtId="0" fontId="29" fillId="10" borderId="0" xfId="0" applyFont="1" applyFill="1" applyAlignment="1">
      <alignment horizontal="left" indent="1"/>
    </xf>
    <xf numFmtId="0" fontId="25" fillId="0" borderId="0" xfId="0" applyFont="1"/>
    <xf numFmtId="9" fontId="25" fillId="0" borderId="0" xfId="2" applyFont="1"/>
    <xf numFmtId="165" fontId="0" fillId="8" borderId="0" xfId="0" applyNumberFormat="1" applyFill="1"/>
    <xf numFmtId="43" fontId="26" fillId="8" borderId="0" xfId="0" applyNumberFormat="1" applyFont="1" applyFill="1"/>
    <xf numFmtId="49" fontId="0" fillId="0" borderId="0" xfId="0" applyNumberFormat="1"/>
    <xf numFmtId="49" fontId="2" fillId="3" borderId="21" xfId="0" applyNumberFormat="1" applyFont="1" applyFill="1" applyBorder="1" applyAlignment="1">
      <alignment horizontal="center"/>
    </xf>
    <xf numFmtId="43" fontId="2" fillId="0" borderId="0" xfId="1" applyFont="1"/>
    <xf numFmtId="0" fontId="43" fillId="0" borderId="0" xfId="0" applyFont="1"/>
    <xf numFmtId="0" fontId="43" fillId="0" borderId="8" xfId="0" applyFont="1" applyBorder="1" applyAlignment="1">
      <alignment wrapText="1"/>
    </xf>
    <xf numFmtId="0" fontId="43" fillId="0" borderId="7" xfId="0" applyFont="1" applyBorder="1"/>
    <xf numFmtId="0" fontId="43" fillId="0" borderId="4" xfId="0" applyFont="1" applyBorder="1" applyAlignment="1">
      <alignment wrapText="1"/>
    </xf>
    <xf numFmtId="0" fontId="43" fillId="0" borderId="38" xfId="0" applyFont="1" applyBorder="1"/>
    <xf numFmtId="0" fontId="43" fillId="0" borderId="4" xfId="0" applyFont="1" applyBorder="1"/>
    <xf numFmtId="0" fontId="44" fillId="0" borderId="38" xfId="0" applyFont="1" applyBorder="1"/>
    <xf numFmtId="0" fontId="42" fillId="0" borderId="0" xfId="0" applyFont="1"/>
    <xf numFmtId="0" fontId="43" fillId="0" borderId="8" xfId="0" applyFont="1" applyBorder="1"/>
    <xf numFmtId="14" fontId="43" fillId="0" borderId="0" xfId="0" applyNumberFormat="1" applyFont="1"/>
    <xf numFmtId="4" fontId="43" fillId="0" borderId="38" xfId="0" applyNumberFormat="1" applyFont="1" applyBorder="1"/>
    <xf numFmtId="0" fontId="44" fillId="0" borderId="0" xfId="0" applyFont="1"/>
    <xf numFmtId="10" fontId="44" fillId="0" borderId="38" xfId="0" applyNumberFormat="1" applyFont="1" applyBorder="1"/>
    <xf numFmtId="0" fontId="44" fillId="0" borderId="4" xfId="0" applyFont="1" applyBorder="1" applyAlignment="1">
      <alignment wrapText="1"/>
    </xf>
    <xf numFmtId="0" fontId="43" fillId="0" borderId="0" xfId="0" applyFont="1" applyAlignment="1">
      <alignment wrapText="1"/>
    </xf>
    <xf numFmtId="14" fontId="43" fillId="0" borderId="8" xfId="0" applyNumberFormat="1" applyFont="1" applyBorder="1" applyAlignment="1">
      <alignment wrapText="1"/>
    </xf>
    <xf numFmtId="0" fontId="44" fillId="0" borderId="0" xfId="0" applyFont="1" applyAlignment="1">
      <alignment wrapText="1"/>
    </xf>
    <xf numFmtId="49" fontId="2" fillId="6" borderId="21" xfId="0" applyNumberFormat="1" applyFont="1" applyFill="1" applyBorder="1"/>
    <xf numFmtId="0" fontId="42" fillId="6" borderId="0" xfId="0" applyFont="1" applyFill="1" applyAlignment="1">
      <alignment wrapText="1"/>
    </xf>
    <xf numFmtId="10" fontId="43" fillId="0" borderId="38" xfId="0" applyNumberFormat="1" applyFont="1" applyBorder="1"/>
    <xf numFmtId="0" fontId="45" fillId="0" borderId="0" xfId="0" applyFont="1"/>
    <xf numFmtId="173" fontId="0" fillId="0" borderId="0" xfId="0" applyNumberFormat="1"/>
    <xf numFmtId="0" fontId="28" fillId="12" borderId="0" xfId="0" applyFont="1" applyFill="1" applyAlignment="1">
      <alignment horizontal="center" vertical="center" indent="2"/>
    </xf>
    <xf numFmtId="0" fontId="0" fillId="0" borderId="0" xfId="0" applyAlignment="1">
      <alignment horizontal="center" wrapText="1"/>
    </xf>
    <xf numFmtId="0" fontId="2" fillId="3" borderId="15" xfId="0" applyFont="1" applyFill="1" applyBorder="1" applyAlignment="1">
      <alignment horizontal="center"/>
    </xf>
    <xf numFmtId="0" fontId="2" fillId="3" borderId="16" xfId="0" applyFont="1" applyFill="1" applyBorder="1" applyAlignment="1">
      <alignment horizontal="center"/>
    </xf>
    <xf numFmtId="43" fontId="17" fillId="3" borderId="0" xfId="1" applyFont="1" applyFill="1" applyBorder="1" applyAlignment="1">
      <alignment horizontal="center"/>
    </xf>
    <xf numFmtId="43" fontId="15" fillId="0" borderId="0" xfId="1" applyFont="1" applyFill="1" applyBorder="1" applyAlignment="1">
      <alignment horizontal="center"/>
    </xf>
    <xf numFmtId="43" fontId="15" fillId="4" borderId="0" xfId="1" applyFont="1" applyFill="1" applyBorder="1" applyAlignment="1">
      <alignment horizontal="center"/>
    </xf>
    <xf numFmtId="43" fontId="6" fillId="0" borderId="0" xfId="1" applyFont="1" applyFill="1" applyBorder="1" applyAlignment="1">
      <alignment horizontal="center"/>
    </xf>
    <xf numFmtId="0" fontId="0" fillId="0" borderId="0" xfId="0" applyAlignment="1">
      <alignment horizontal="center"/>
    </xf>
    <xf numFmtId="0" fontId="23" fillId="12" borderId="0" xfId="0" applyFont="1" applyFill="1" applyAlignment="1">
      <alignment horizontal="center" vertical="center"/>
    </xf>
    <xf numFmtId="0" fontId="28" fillId="12" borderId="0" xfId="0" applyFont="1" applyFill="1" applyAlignment="1">
      <alignment horizontal="center"/>
    </xf>
    <xf numFmtId="170" fontId="23" fillId="12" borderId="0" xfId="0" applyNumberFormat="1" applyFont="1" applyFill="1" applyAlignment="1">
      <alignment horizontal="center"/>
    </xf>
    <xf numFmtId="0" fontId="2" fillId="0" borderId="0" xfId="0" applyFont="1" applyAlignment="1">
      <alignment horizontal="center"/>
    </xf>
    <xf numFmtId="0" fontId="37" fillId="6" borderId="0" xfId="0" applyFont="1" applyFill="1" applyAlignment="1">
      <alignment horizontal="center" vertical="center"/>
    </xf>
    <xf numFmtId="49" fontId="23" fillId="12" borderId="0" xfId="0" applyNumberFormat="1" applyFont="1" applyFill="1" applyAlignment="1">
      <alignment horizontal="center" wrapText="1"/>
    </xf>
    <xf numFmtId="14" fontId="23" fillId="12" borderId="0" xfId="0" applyNumberFormat="1" applyFont="1" applyFill="1" applyAlignment="1">
      <alignment horizontal="center"/>
    </xf>
    <xf numFmtId="0" fontId="23" fillId="12" borderId="0" xfId="0" applyFont="1" applyFill="1" applyAlignment="1">
      <alignment horizontal="center"/>
    </xf>
    <xf numFmtId="14" fontId="23" fillId="12" borderId="0" xfId="0" applyNumberFormat="1" applyFont="1" applyFill="1" applyAlignment="1">
      <alignment horizontal="center" wrapText="1"/>
    </xf>
    <xf numFmtId="165" fontId="0" fillId="10" borderId="0" xfId="0" applyNumberFormat="1" applyFill="1" applyAlignment="1">
      <alignment horizontal="center"/>
    </xf>
    <xf numFmtId="0" fontId="29" fillId="0" borderId="0" xfId="0" applyFont="1" applyAlignment="1">
      <alignment horizontal="center"/>
    </xf>
    <xf numFmtId="165" fontId="0" fillId="3" borderId="0" xfId="0" applyNumberFormat="1" applyFill="1" applyAlignment="1">
      <alignment horizontal="center"/>
    </xf>
    <xf numFmtId="0" fontId="2" fillId="6" borderId="0" xfId="0" applyFont="1" applyFill="1" applyAlignment="1">
      <alignment horizontal="center"/>
    </xf>
    <xf numFmtId="0" fontId="10" fillId="2" borderId="9" xfId="3" applyFont="1" applyFill="1" applyBorder="1" applyAlignment="1">
      <alignment horizontal="center"/>
    </xf>
    <xf numFmtId="0" fontId="10" fillId="2" borderId="6" xfId="3" applyFont="1" applyFill="1" applyBorder="1" applyAlignment="1">
      <alignment horizontal="center"/>
    </xf>
    <xf numFmtId="0" fontId="9" fillId="0" borderId="0" xfId="3" applyFont="1" applyAlignment="1">
      <alignment horizontal="left"/>
    </xf>
    <xf numFmtId="0" fontId="10" fillId="0" borderId="0" xfId="3" applyFont="1" applyAlignment="1">
      <alignment horizontal="center"/>
    </xf>
    <xf numFmtId="0" fontId="12" fillId="2" borderId="0" xfId="3" applyFont="1" applyFill="1" applyAlignment="1">
      <alignment horizontal="left"/>
    </xf>
    <xf numFmtId="0" fontId="12" fillId="2" borderId="1" xfId="3" applyFont="1" applyFill="1" applyBorder="1" applyAlignment="1">
      <alignment horizontal="center"/>
    </xf>
    <xf numFmtId="0" fontId="10" fillId="2" borderId="2" xfId="3" applyFont="1" applyFill="1" applyBorder="1" applyAlignment="1">
      <alignment horizontal="center" vertical="center" wrapText="1"/>
    </xf>
    <xf numFmtId="0" fontId="10" fillId="2" borderId="4" xfId="3" applyFont="1" applyFill="1" applyBorder="1" applyAlignment="1">
      <alignment horizontal="center" vertical="center" wrapText="1"/>
    </xf>
    <xf numFmtId="0" fontId="10" fillId="2" borderId="2" xfId="3" applyFont="1" applyFill="1" applyBorder="1" applyAlignment="1">
      <alignment horizontal="center" vertical="center"/>
    </xf>
    <xf numFmtId="0" fontId="10" fillId="2" borderId="4" xfId="3" applyFont="1" applyFill="1" applyBorder="1" applyAlignment="1">
      <alignment horizontal="center" vertical="center"/>
    </xf>
    <xf numFmtId="0" fontId="12" fillId="2" borderId="8" xfId="3" applyFont="1" applyFill="1" applyBorder="1" applyAlignment="1">
      <alignment horizontal="center"/>
    </xf>
    <xf numFmtId="0" fontId="10" fillId="2" borderId="9" xfId="3" applyFont="1" applyFill="1" applyBorder="1" applyAlignment="1">
      <alignment horizontal="center" vertical="center" wrapText="1"/>
    </xf>
    <xf numFmtId="0" fontId="10" fillId="2" borderId="51" xfId="3" applyFont="1" applyFill="1" applyBorder="1" applyAlignment="1">
      <alignment horizontal="center" vertical="center" wrapText="1"/>
    </xf>
    <xf numFmtId="0" fontId="10" fillId="2" borderId="38" xfId="3" applyFont="1" applyFill="1" applyBorder="1" applyAlignment="1">
      <alignment horizontal="center" vertical="center" wrapText="1"/>
    </xf>
    <xf numFmtId="0" fontId="10" fillId="2" borderId="52" xfId="3" applyFont="1" applyFill="1" applyBorder="1" applyAlignment="1">
      <alignment horizontal="center" vertical="center" wrapText="1"/>
    </xf>
    <xf numFmtId="0" fontId="10" fillId="2" borderId="53" xfId="3" applyFont="1" applyFill="1" applyBorder="1" applyAlignment="1">
      <alignment horizontal="center" vertical="center" wrapText="1"/>
    </xf>
    <xf numFmtId="0" fontId="10" fillId="2" borderId="57" xfId="3" applyFont="1" applyFill="1" applyBorder="1" applyAlignment="1">
      <alignment horizontal="center" vertical="center" wrapText="1"/>
    </xf>
    <xf numFmtId="0" fontId="10" fillId="2" borderId="3" xfId="3" applyFont="1" applyFill="1" applyBorder="1" applyAlignment="1">
      <alignment horizontal="center" vertical="center" wrapText="1"/>
    </xf>
    <xf numFmtId="0" fontId="10" fillId="2" borderId="55" xfId="3" applyFont="1" applyFill="1" applyBorder="1" applyAlignment="1">
      <alignment horizontal="center" vertical="center" wrapText="1"/>
    </xf>
    <xf numFmtId="0" fontId="10" fillId="2" borderId="8" xfId="3" applyFont="1" applyFill="1" applyBorder="1" applyAlignment="1">
      <alignment horizontal="center" vertical="center" wrapText="1"/>
    </xf>
    <xf numFmtId="0" fontId="10" fillId="2" borderId="56" xfId="3" applyFont="1" applyFill="1" applyBorder="1" applyAlignment="1">
      <alignment horizontal="center" vertical="center" wrapText="1"/>
    </xf>
    <xf numFmtId="0" fontId="10" fillId="2" borderId="60" xfId="3" applyFont="1" applyFill="1" applyBorder="1" applyAlignment="1">
      <alignment horizontal="center" vertical="center" wrapText="1"/>
    </xf>
    <xf numFmtId="0" fontId="10" fillId="2" borderId="1" xfId="3" applyFont="1" applyFill="1" applyBorder="1" applyAlignment="1">
      <alignment horizontal="center" vertical="center" wrapText="1"/>
    </xf>
    <xf numFmtId="43" fontId="15" fillId="0" borderId="13" xfId="1" applyFont="1" applyFill="1" applyBorder="1" applyAlignment="1">
      <alignment horizontal="center"/>
    </xf>
    <xf numFmtId="43" fontId="15" fillId="0" borderId="15" xfId="1" applyFont="1" applyFill="1" applyBorder="1" applyAlignment="1">
      <alignment horizontal="center"/>
    </xf>
    <xf numFmtId="43" fontId="15" fillId="0" borderId="16" xfId="1" applyFont="1" applyFill="1" applyBorder="1" applyAlignment="1">
      <alignment horizontal="center"/>
    </xf>
    <xf numFmtId="0" fontId="2" fillId="3" borderId="17" xfId="0" applyFont="1" applyFill="1" applyBorder="1" applyAlignment="1">
      <alignment horizontal="center"/>
    </xf>
    <xf numFmtId="43" fontId="15" fillId="4" borderId="48" xfId="1" applyFont="1" applyFill="1" applyBorder="1" applyAlignment="1">
      <alignment horizontal="center"/>
    </xf>
    <xf numFmtId="43" fontId="15" fillId="4" borderId="20" xfId="1" applyFont="1" applyFill="1" applyBorder="1" applyAlignment="1">
      <alignment horizontal="center"/>
    </xf>
    <xf numFmtId="43" fontId="15" fillId="4" borderId="21" xfId="1" applyFont="1" applyFill="1" applyBorder="1" applyAlignment="1">
      <alignment horizontal="center"/>
    </xf>
    <xf numFmtId="43" fontId="17" fillId="3" borderId="48" xfId="1" applyFont="1" applyFill="1" applyBorder="1" applyAlignment="1">
      <alignment horizontal="center"/>
    </xf>
    <xf numFmtId="43" fontId="17" fillId="3" borderId="20" xfId="1" applyFont="1" applyFill="1" applyBorder="1" applyAlignment="1">
      <alignment horizontal="center"/>
    </xf>
    <xf numFmtId="43" fontId="17" fillId="3" borderId="21" xfId="1" applyFont="1" applyFill="1" applyBorder="1" applyAlignment="1">
      <alignment horizontal="center"/>
    </xf>
    <xf numFmtId="0" fontId="22" fillId="3" borderId="0" xfId="0" applyFont="1" applyFill="1" applyAlignment="1">
      <alignment horizontal="center"/>
    </xf>
    <xf numFmtId="43" fontId="15" fillId="3" borderId="0" xfId="1" applyFont="1" applyFill="1" applyBorder="1" applyAlignment="1">
      <alignment horizontal="center" wrapText="1"/>
    </xf>
    <xf numFmtId="43" fontId="15" fillId="4" borderId="0" xfId="1" applyFont="1" applyFill="1" applyBorder="1" applyAlignment="1">
      <alignment horizontal="center" wrapText="1"/>
    </xf>
    <xf numFmtId="0" fontId="13" fillId="0" borderId="10" xfId="0" applyFont="1" applyBorder="1" applyAlignment="1">
      <alignment horizontal="center"/>
    </xf>
    <xf numFmtId="0" fontId="13" fillId="0" borderId="11" xfId="0" applyFont="1" applyBorder="1" applyAlignment="1">
      <alignment horizontal="center"/>
    </xf>
    <xf numFmtId="0" fontId="13" fillId="0" borderId="12" xfId="0" applyFont="1" applyBorder="1" applyAlignment="1">
      <alignment horizontal="center"/>
    </xf>
    <xf numFmtId="0" fontId="2" fillId="6" borderId="64" xfId="0" applyFont="1" applyFill="1" applyBorder="1" applyAlignment="1">
      <alignment horizontal="center"/>
    </xf>
    <xf numFmtId="0" fontId="2" fillId="6" borderId="65" xfId="0" applyFont="1" applyFill="1" applyBorder="1" applyAlignment="1">
      <alignment horizontal="center"/>
    </xf>
    <xf numFmtId="0" fontId="0" fillId="0" borderId="0" xfId="0" applyAlignment="1"/>
    <xf numFmtId="0" fontId="2" fillId="0" borderId="0" xfId="0" applyFont="1" applyAlignment="1"/>
    <xf numFmtId="0" fontId="32" fillId="16" borderId="9" xfId="0" applyFont="1" applyFill="1" applyBorder="1" applyAlignment="1"/>
    <xf numFmtId="0" fontId="32" fillId="16" borderId="7" xfId="0" applyFont="1" applyFill="1" applyBorder="1" applyAlignment="1"/>
    <xf numFmtId="0" fontId="33" fillId="18" borderId="57" xfId="0" applyFont="1" applyFill="1" applyBorder="1" applyAlignment="1"/>
    <xf numFmtId="0" fontId="33" fillId="18" borderId="60" xfId="0" applyFont="1" applyFill="1" applyBorder="1" applyAlignment="1"/>
    <xf numFmtId="0" fontId="33" fillId="18" borderId="51" xfId="0" applyFont="1" applyFill="1" applyBorder="1" applyAlignment="1"/>
  </cellXfs>
  <cellStyles count="7">
    <cellStyle name="Comma" xfId="1" builtinId="3"/>
    <cellStyle name="Comma 2" xfId="5" xr:uid="{00000000-0005-0000-0000-000001000000}"/>
    <cellStyle name="Hyperlink" xfId="6" builtinId="8"/>
    <cellStyle name="Normal" xfId="0" builtinId="0"/>
    <cellStyle name="Normal 2" xfId="3" xr:uid="{00000000-0005-0000-0000-000003000000}"/>
    <cellStyle name="Percent" xfId="2" builtinId="5"/>
    <cellStyle name="Percent 2" xfId="4"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mailto:lakshman@docty.ai"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4DE06-B055-4259-9E8B-E14B7698AF63}">
  <sheetPr>
    <tabColor theme="9" tint="0.39997558519241921"/>
  </sheetPr>
  <dimension ref="B2:H69"/>
  <sheetViews>
    <sheetView showGridLines="0" workbookViewId="0">
      <selection activeCell="C10" sqref="C10"/>
    </sheetView>
  </sheetViews>
  <sheetFormatPr defaultRowHeight="15" customHeight="1"/>
  <cols>
    <col min="1" max="1" width="4" customWidth="1"/>
    <col min="2" max="2" width="36.5703125" bestFit="1" customWidth="1"/>
    <col min="3" max="3" width="16.42578125" bestFit="1" customWidth="1"/>
    <col min="4" max="4" width="12.42578125" bestFit="1" customWidth="1"/>
    <col min="5" max="5" width="13" customWidth="1"/>
    <col min="6" max="6" width="17.28515625" bestFit="1" customWidth="1"/>
    <col min="7" max="8" width="14" bestFit="1" customWidth="1"/>
  </cols>
  <sheetData>
    <row r="2" spans="2:8" ht="27" customHeight="1">
      <c r="B2" s="354" t="str">
        <f>'2. Basics'!D2</f>
        <v>Docty Health Care India Private Limited</v>
      </c>
      <c r="C2" s="354"/>
      <c r="D2" s="354"/>
      <c r="E2" s="354"/>
      <c r="F2" s="354"/>
      <c r="G2" s="354"/>
      <c r="H2" s="354"/>
    </row>
    <row r="3" spans="2:8" ht="15" customHeight="1">
      <c r="B3" s="355" t="s">
        <v>0</v>
      </c>
      <c r="C3" s="355"/>
      <c r="D3" s="355"/>
      <c r="E3" s="355"/>
      <c r="F3" s="355"/>
      <c r="G3" s="355"/>
      <c r="H3" s="355"/>
    </row>
    <row r="4" spans="2:8" ht="15" customHeight="1">
      <c r="B4" s="237"/>
    </row>
    <row r="5" spans="2:8">
      <c r="B5" s="3"/>
    </row>
    <row r="6" spans="2:8">
      <c r="B6" s="3" t="s">
        <v>1</v>
      </c>
      <c r="C6" s="3">
        <v>1</v>
      </c>
      <c r="D6" s="3">
        <f>C6+1</f>
        <v>2</v>
      </c>
      <c r="E6" s="3">
        <f t="shared" ref="E6:H6" si="0">D6+1</f>
        <v>3</v>
      </c>
      <c r="F6" s="3">
        <f t="shared" si="0"/>
        <v>4</v>
      </c>
      <c r="G6" s="3">
        <f t="shared" si="0"/>
        <v>5</v>
      </c>
      <c r="H6" s="3">
        <f t="shared" si="0"/>
        <v>6</v>
      </c>
    </row>
    <row r="7" spans="2:8">
      <c r="B7" s="349" t="s">
        <v>2</v>
      </c>
      <c r="C7" s="349">
        <f>'1. P&amp;L (Only CR)'!B7</f>
        <v>2025</v>
      </c>
      <c r="D7" s="349">
        <f>'1. P&amp;L (Only CR)'!C7</f>
        <v>2026</v>
      </c>
      <c r="E7" s="349">
        <f>'1. P&amp;L (Only CR)'!D7</f>
        <v>2027</v>
      </c>
      <c r="F7" s="349" t="str">
        <f>'1. P&amp;L (Only CR)'!E7</f>
        <v>2028</v>
      </c>
      <c r="G7" s="349" t="str">
        <f>'1. P&amp;L (Only CR)'!F7</f>
        <v>2029</v>
      </c>
      <c r="H7" s="349" t="str">
        <f>'1. P&amp;L (Only CR)'!G7</f>
        <v>2030</v>
      </c>
    </row>
    <row r="8" spans="2:8" ht="18" customHeight="1">
      <c r="B8" t="s">
        <v>3</v>
      </c>
      <c r="C8" s="2" t="e">
        <f>'1. P&amp;L (Only CR)'!B41</f>
        <v>#VALUE!</v>
      </c>
      <c r="D8" s="2" t="e">
        <f>'1. P&amp;L (Only CR)'!C41</f>
        <v>#VALUE!</v>
      </c>
      <c r="E8" s="2" t="e">
        <f>'1. P&amp;L (Only CR)'!D41</f>
        <v>#VALUE!</v>
      </c>
      <c r="F8" s="2" t="e">
        <f>'1. P&amp;L (Only CR)'!E41</f>
        <v>#VALUE!</v>
      </c>
      <c r="G8" s="2" t="e">
        <f>'1. P&amp;L (Only CR)'!F41</f>
        <v>#VALUE!</v>
      </c>
      <c r="H8" s="2" t="e">
        <f>'1. P&amp;L (Only CR)'!G41</f>
        <v>#VALUE!</v>
      </c>
    </row>
    <row r="9" spans="2:8" ht="18" customHeight="1">
      <c r="B9" t="s">
        <v>4</v>
      </c>
      <c r="C9" s="2">
        <f>'1. P&amp;L (Only CR)'!B36</f>
        <v>3531770</v>
      </c>
      <c r="D9" s="2">
        <f>'1. P&amp;L (Only CR)'!C36</f>
        <v>12069045.754999999</v>
      </c>
      <c r="E9" s="2">
        <f>'1. P&amp;L (Only CR)'!D36</f>
        <v>9437782.184595</v>
      </c>
      <c r="F9" s="2">
        <f>'1. P&amp;L (Only CR)'!E36</f>
        <v>7425803.0829208046</v>
      </c>
      <c r="G9" s="2">
        <f>'1. P&amp;L (Only CR)'!F36</f>
        <v>5884008.1529032644</v>
      </c>
      <c r="H9" s="2">
        <f>'1. P&amp;L (Only CR)'!G36</f>
        <v>4699586.8380015977</v>
      </c>
    </row>
    <row r="10" spans="2:8" ht="18" customHeight="1">
      <c r="B10" t="s">
        <v>5</v>
      </c>
      <c r="C10" s="2" t="e">
        <f>C8+C9</f>
        <v>#VALUE!</v>
      </c>
      <c r="D10" s="2" t="e">
        <f t="shared" ref="D10:H10" si="1">D8+D9</f>
        <v>#VALUE!</v>
      </c>
      <c r="E10" s="2" t="e">
        <f t="shared" si="1"/>
        <v>#VALUE!</v>
      </c>
      <c r="F10" s="2" t="e">
        <f t="shared" si="1"/>
        <v>#VALUE!</v>
      </c>
      <c r="G10" s="2" t="e">
        <f t="shared" si="1"/>
        <v>#VALUE!</v>
      </c>
      <c r="H10" s="2" t="e">
        <f t="shared" si="1"/>
        <v>#VALUE!</v>
      </c>
    </row>
    <row r="11" spans="2:8" ht="18" customHeight="1">
      <c r="B11" t="s">
        <v>6</v>
      </c>
      <c r="C11" s="2">
        <f>'FA Schedule'!D17</f>
        <v>77650000</v>
      </c>
      <c r="D11" s="2">
        <f>'FA Schedule'!H17</f>
        <v>0</v>
      </c>
      <c r="E11" s="2">
        <f>'FA Schedule'!K17</f>
        <v>0</v>
      </c>
      <c r="F11" s="2">
        <f>'FA Schedule'!N17</f>
        <v>0</v>
      </c>
      <c r="G11" s="2">
        <f>'FA Schedule'!Q17</f>
        <v>0</v>
      </c>
      <c r="H11" s="2">
        <f>'FA Schedule'!T17</f>
        <v>0</v>
      </c>
    </row>
    <row r="12" spans="2:8" ht="18" customHeight="1">
      <c r="B12" t="s">
        <v>7</v>
      </c>
      <c r="C12" s="5" t="e">
        <f>C10-C11</f>
        <v>#VALUE!</v>
      </c>
      <c r="D12" s="5" t="e">
        <f t="shared" ref="D12:H12" si="2">D10-D11</f>
        <v>#VALUE!</v>
      </c>
      <c r="E12" s="5" t="e">
        <f t="shared" si="2"/>
        <v>#VALUE!</v>
      </c>
      <c r="F12" s="5" t="e">
        <f t="shared" si="2"/>
        <v>#VALUE!</v>
      </c>
      <c r="G12" s="5" t="e">
        <f t="shared" si="2"/>
        <v>#VALUE!</v>
      </c>
      <c r="H12" s="5" t="e">
        <f t="shared" si="2"/>
        <v>#VALUE!</v>
      </c>
    </row>
    <row r="14" spans="2:8" ht="18" customHeight="1">
      <c r="B14" s="3" t="s">
        <v>8</v>
      </c>
      <c r="C14" s="258">
        <v>0.15</v>
      </c>
    </row>
    <row r="15" spans="2:8" ht="18" customHeight="1">
      <c r="B15" s="3" t="s">
        <v>9</v>
      </c>
      <c r="C15" s="331">
        <f>(1+$C$14)^C6</f>
        <v>1.1499999999999999</v>
      </c>
      <c r="D15" s="331">
        <f t="shared" ref="D15:H15" si="3">(1+$C$14)^D6</f>
        <v>1.3224999999999998</v>
      </c>
      <c r="E15" s="331">
        <f t="shared" si="3"/>
        <v>1.5208749999999995</v>
      </c>
      <c r="F15" s="331">
        <f t="shared" si="3"/>
        <v>1.7490062499999994</v>
      </c>
      <c r="G15" s="331">
        <f t="shared" si="3"/>
        <v>2.0113571874999994</v>
      </c>
      <c r="H15" s="331">
        <f t="shared" si="3"/>
        <v>2.3130607656249991</v>
      </c>
    </row>
    <row r="16" spans="2:8" ht="18" customHeight="1">
      <c r="B16" t="s">
        <v>10</v>
      </c>
      <c r="C16" s="2" t="e">
        <f t="shared" ref="C16:H16" si="4">C12/C15</f>
        <v>#VALUE!</v>
      </c>
      <c r="D16" s="2" t="e">
        <f t="shared" si="4"/>
        <v>#VALUE!</v>
      </c>
      <c r="E16" s="2" t="e">
        <f t="shared" si="4"/>
        <v>#VALUE!</v>
      </c>
      <c r="F16" s="2" t="e">
        <f t="shared" si="4"/>
        <v>#VALUE!</v>
      </c>
      <c r="G16" s="2" t="e">
        <f t="shared" si="4"/>
        <v>#VALUE!</v>
      </c>
      <c r="H16" s="2" t="e">
        <f t="shared" si="4"/>
        <v>#VALUE!</v>
      </c>
    </row>
    <row r="17" spans="2:8" ht="18" customHeight="1">
      <c r="B17" t="s">
        <v>11</v>
      </c>
      <c r="C17" s="115">
        <v>0.05</v>
      </c>
    </row>
    <row r="18" spans="2:8" ht="18" customHeight="1">
      <c r="B18" t="s">
        <v>12</v>
      </c>
      <c r="C18" s="2" t="e">
        <f>H16*(1+C17)/(C14-C17)</f>
        <v>#VALUE!</v>
      </c>
    </row>
    <row r="19" spans="2:8" ht="18" customHeight="1">
      <c r="B19" t="s">
        <v>13</v>
      </c>
      <c r="C19" s="2" t="e">
        <f>SUM(C16:H16)+C18</f>
        <v>#VALUE!</v>
      </c>
    </row>
    <row r="20" spans="2:8" ht="18" customHeight="1">
      <c r="C20" s="5"/>
    </row>
    <row r="21" spans="2:8"/>
    <row r="22" spans="2:8">
      <c r="B22" s="3" t="s">
        <v>14</v>
      </c>
      <c r="C22" s="188" t="e">
        <f>SUM(C19:C21)</f>
        <v>#VALUE!</v>
      </c>
    </row>
    <row r="25" spans="2:8" ht="15" customHeight="1">
      <c r="B25" s="354" t="str">
        <f>B2</f>
        <v>Docty Health Care India Private Limited</v>
      </c>
      <c r="C25" s="354"/>
      <c r="D25" s="354"/>
      <c r="E25" s="354"/>
      <c r="F25" s="354"/>
      <c r="G25" s="354"/>
      <c r="H25" s="354"/>
    </row>
    <row r="26" spans="2:8" ht="15" customHeight="1">
      <c r="B26" s="355" t="s">
        <v>15</v>
      </c>
      <c r="C26" s="355"/>
      <c r="D26" s="355"/>
      <c r="E26" s="355"/>
      <c r="F26" s="355"/>
      <c r="G26" s="355"/>
      <c r="H26" s="355"/>
    </row>
    <row r="28" spans="2:8" ht="18" customHeight="1">
      <c r="B28" t="s">
        <v>1</v>
      </c>
      <c r="C28">
        <v>1</v>
      </c>
      <c r="D28">
        <f>C28+1</f>
        <v>2</v>
      </c>
      <c r="E28">
        <f t="shared" ref="E28" si="5">D28+1</f>
        <v>3</v>
      </c>
      <c r="F28">
        <f t="shared" ref="F28" si="6">E28+1</f>
        <v>4</v>
      </c>
      <c r="G28">
        <f t="shared" ref="G28" si="7">F28+1</f>
        <v>5</v>
      </c>
      <c r="H28">
        <f t="shared" ref="H28" si="8">G28+1</f>
        <v>6</v>
      </c>
    </row>
    <row r="29" spans="2:8" ht="18" customHeight="1">
      <c r="B29" s="349" t="s">
        <v>2</v>
      </c>
      <c r="C29" s="349">
        <f>C7</f>
        <v>2025</v>
      </c>
      <c r="D29" s="349">
        <f t="shared" ref="D29:H29" si="9">D7</f>
        <v>2026</v>
      </c>
      <c r="E29" s="349">
        <f t="shared" si="9"/>
        <v>2027</v>
      </c>
      <c r="F29" s="349" t="str">
        <f t="shared" si="9"/>
        <v>2028</v>
      </c>
      <c r="G29" s="349" t="str">
        <f t="shared" si="9"/>
        <v>2029</v>
      </c>
      <c r="H29" s="349" t="str">
        <f t="shared" si="9"/>
        <v>2030</v>
      </c>
    </row>
    <row r="30" spans="2:8" ht="18" customHeight="1">
      <c r="B30" t="s">
        <v>3</v>
      </c>
      <c r="C30" s="2" t="e">
        <f>'1. P&amp;L'!B43</f>
        <v>#VALUE!</v>
      </c>
      <c r="D30" s="2" t="e">
        <f>'1. P&amp;L'!C43</f>
        <v>#VALUE!</v>
      </c>
      <c r="E30" s="2" t="e">
        <f>'1. P&amp;L'!D43</f>
        <v>#VALUE!</v>
      </c>
      <c r="F30" s="2" t="e">
        <f>'1. P&amp;L'!E43</f>
        <v>#VALUE!</v>
      </c>
      <c r="G30" s="2" t="e">
        <f>'1. P&amp;L'!F43</f>
        <v>#VALUE!</v>
      </c>
      <c r="H30" s="2" t="e">
        <f>'1. P&amp;L'!G43</f>
        <v>#VALUE!</v>
      </c>
    </row>
    <row r="31" spans="2:8" ht="18" customHeight="1">
      <c r="B31" t="s">
        <v>4</v>
      </c>
      <c r="C31" s="2">
        <f>'1. P&amp;L'!B38</f>
        <v>3531770</v>
      </c>
      <c r="D31" s="2">
        <f>'1. P&amp;L'!C38</f>
        <v>12069045.754999999</v>
      </c>
      <c r="E31" s="2">
        <f>'1. P&amp;L'!D38</f>
        <v>9437782.184595</v>
      </c>
      <c r="F31" s="2">
        <f>'1. P&amp;L'!E38</f>
        <v>7425803.0829208046</v>
      </c>
      <c r="G31" s="2">
        <f>'1. P&amp;L'!F38</f>
        <v>5884008.1529032644</v>
      </c>
      <c r="H31" s="2">
        <f>'1. P&amp;L'!G38</f>
        <v>4699586.8380015977</v>
      </c>
    </row>
    <row r="32" spans="2:8" ht="18" customHeight="1">
      <c r="B32" t="s">
        <v>5</v>
      </c>
      <c r="C32" s="2" t="e">
        <f>C30+C31</f>
        <v>#VALUE!</v>
      </c>
      <c r="D32" s="2" t="e">
        <f>D30+D31</f>
        <v>#VALUE!</v>
      </c>
      <c r="E32" s="2" t="e">
        <f>E30+E31</f>
        <v>#VALUE!</v>
      </c>
      <c r="F32" s="2" t="e">
        <f t="shared" ref="D32:H32" si="10">F30+F31</f>
        <v>#VALUE!</v>
      </c>
      <c r="G32" s="2" t="e">
        <f t="shared" si="10"/>
        <v>#VALUE!</v>
      </c>
      <c r="H32" s="2" t="e">
        <f t="shared" si="10"/>
        <v>#VALUE!</v>
      </c>
    </row>
    <row r="33" spans="2:8" ht="18" customHeight="1">
      <c r="B33" t="s">
        <v>6</v>
      </c>
      <c r="C33" s="2">
        <f>C11</f>
        <v>77650000</v>
      </c>
      <c r="D33" s="2">
        <f t="shared" ref="D33:H33" si="11">D11</f>
        <v>0</v>
      </c>
      <c r="E33" s="2">
        <f t="shared" si="11"/>
        <v>0</v>
      </c>
      <c r="F33" s="2">
        <f t="shared" si="11"/>
        <v>0</v>
      </c>
      <c r="G33" s="2">
        <f t="shared" si="11"/>
        <v>0</v>
      </c>
      <c r="H33" s="2">
        <f t="shared" si="11"/>
        <v>0</v>
      </c>
    </row>
    <row r="34" spans="2:8" ht="18" customHeight="1">
      <c r="B34" t="s">
        <v>7</v>
      </c>
      <c r="C34" s="5" t="e">
        <f>C32-C33</f>
        <v>#VALUE!</v>
      </c>
      <c r="D34" s="5" t="e">
        <f t="shared" ref="D34:H34" si="12">D32-D33</f>
        <v>#VALUE!</v>
      </c>
      <c r="E34" s="5" t="e">
        <f t="shared" si="12"/>
        <v>#VALUE!</v>
      </c>
      <c r="F34" s="5" t="e">
        <f t="shared" si="12"/>
        <v>#VALUE!</v>
      </c>
      <c r="G34" s="5" t="e">
        <f t="shared" si="12"/>
        <v>#VALUE!</v>
      </c>
      <c r="H34" s="5" t="e">
        <f t="shared" si="12"/>
        <v>#VALUE!</v>
      </c>
    </row>
    <row r="35" spans="2:8" ht="18" customHeight="1"/>
    <row r="36" spans="2:8" ht="18" customHeight="1">
      <c r="B36" t="s">
        <v>8</v>
      </c>
      <c r="C36" s="115">
        <f>C14</f>
        <v>0.15</v>
      </c>
    </row>
    <row r="37" spans="2:8" ht="18" customHeight="1">
      <c r="B37" t="s">
        <v>9</v>
      </c>
      <c r="C37" s="322">
        <f>(1+$C$36)^C28</f>
        <v>1.1499999999999999</v>
      </c>
      <c r="D37" s="322">
        <f t="shared" ref="D37:H37" si="13">(1+$C$36)^D28</f>
        <v>1.3224999999999998</v>
      </c>
      <c r="E37" s="322">
        <f t="shared" si="13"/>
        <v>1.5208749999999995</v>
      </c>
      <c r="F37" s="322">
        <f t="shared" si="13"/>
        <v>1.7490062499999994</v>
      </c>
      <c r="G37" s="322">
        <f t="shared" si="13"/>
        <v>2.0113571874999994</v>
      </c>
      <c r="H37" s="322">
        <f t="shared" si="13"/>
        <v>2.3130607656249991</v>
      </c>
    </row>
    <row r="38" spans="2:8" ht="18" customHeight="1">
      <c r="B38" t="s">
        <v>10</v>
      </c>
      <c r="C38" s="2" t="e">
        <f>C34/C37</f>
        <v>#VALUE!</v>
      </c>
      <c r="D38" s="2" t="e">
        <f t="shared" ref="D38:H38" si="14">D34/D37</f>
        <v>#VALUE!</v>
      </c>
      <c r="E38" s="2" t="e">
        <f t="shared" si="14"/>
        <v>#VALUE!</v>
      </c>
      <c r="F38" s="2" t="e">
        <f t="shared" si="14"/>
        <v>#VALUE!</v>
      </c>
      <c r="G38" s="2" t="e">
        <f t="shared" si="14"/>
        <v>#VALUE!</v>
      </c>
      <c r="H38" s="2" t="e">
        <f t="shared" si="14"/>
        <v>#VALUE!</v>
      </c>
    </row>
    <row r="39" spans="2:8" ht="18" customHeight="1">
      <c r="B39" t="s">
        <v>11</v>
      </c>
      <c r="C39" s="115">
        <f>C17</f>
        <v>0.05</v>
      </c>
    </row>
    <row r="40" spans="2:8" ht="18" customHeight="1">
      <c r="B40" t="s">
        <v>12</v>
      </c>
      <c r="C40" s="2" t="e">
        <f>H38*(1+C39)/(C36-C39)</f>
        <v>#VALUE!</v>
      </c>
    </row>
    <row r="41" spans="2:8" ht="18" customHeight="1">
      <c r="B41" s="3" t="s">
        <v>13</v>
      </c>
      <c r="C41" s="42" t="e">
        <f>SUM(C38:H38)+C40</f>
        <v>#VALUE!</v>
      </c>
    </row>
    <row r="42" spans="2:8" ht="18" customHeight="1">
      <c r="B42" t="s">
        <v>16</v>
      </c>
      <c r="C42" s="5">
        <f>10000</f>
        <v>10000</v>
      </c>
    </row>
    <row r="43" spans="2:8" ht="18" customHeight="1">
      <c r="B43" t="s">
        <v>17</v>
      </c>
      <c r="C43" s="188" t="e">
        <f>C41/C42</f>
        <v>#VALUE!</v>
      </c>
    </row>
    <row r="44" spans="2:8" s="3" customFormat="1" ht="18" customHeight="1"/>
    <row r="46" spans="2:8" ht="15" customHeight="1">
      <c r="B46" s="3" t="s">
        <v>14</v>
      </c>
      <c r="C46" s="188" t="e">
        <f>C41</f>
        <v>#VALUE!</v>
      </c>
    </row>
    <row r="48" spans="2:8" ht="15" customHeight="1">
      <c r="B48" s="350" t="s">
        <v>18</v>
      </c>
      <c r="C48" s="332"/>
      <c r="D48" s="332"/>
      <c r="E48" s="332"/>
      <c r="F48" s="332"/>
      <c r="G48" s="332"/>
    </row>
    <row r="49" spans="2:7" ht="15" customHeight="1">
      <c r="B49" s="333" t="s">
        <v>19</v>
      </c>
      <c r="C49" s="334">
        <v>1</v>
      </c>
      <c r="D49" s="332"/>
      <c r="E49" s="332"/>
      <c r="F49" s="332"/>
      <c r="G49" s="332"/>
    </row>
    <row r="50" spans="2:7" ht="15" customHeight="1">
      <c r="B50" s="335" t="s">
        <v>20</v>
      </c>
      <c r="C50" s="336">
        <f>D50/100</f>
        <v>6.5700000000000008E-2</v>
      </c>
      <c r="D50" s="332">
        <v>6.57</v>
      </c>
      <c r="E50" s="332" t="s">
        <v>21</v>
      </c>
      <c r="F50" s="332"/>
      <c r="G50" s="332"/>
    </row>
    <row r="51" spans="2:7" ht="15" customHeight="1">
      <c r="B51" s="335" t="s">
        <v>22</v>
      </c>
      <c r="C51" s="351">
        <f>+C68</f>
        <v>0.1489</v>
      </c>
      <c r="D51" s="332"/>
      <c r="E51" s="332"/>
      <c r="F51" s="332"/>
      <c r="G51" s="332"/>
    </row>
    <row r="52" spans="2:7" ht="15" customHeight="1">
      <c r="B52" s="345" t="s">
        <v>23</v>
      </c>
      <c r="C52" s="338">
        <v>0.15</v>
      </c>
      <c r="D52" s="332"/>
      <c r="E52" s="332"/>
      <c r="F52" s="332"/>
      <c r="G52" s="332"/>
    </row>
    <row r="53" spans="2:7" ht="15" customHeight="1">
      <c r="B53" s="345" t="s">
        <v>24</v>
      </c>
      <c r="C53" s="338" t="s">
        <v>25</v>
      </c>
      <c r="D53" s="332"/>
      <c r="E53" s="332"/>
      <c r="F53" s="332"/>
      <c r="G53" s="332"/>
    </row>
    <row r="54" spans="2:7" ht="15" customHeight="1">
      <c r="B54" s="345" t="s">
        <v>26</v>
      </c>
      <c r="C54" s="338">
        <v>0.15</v>
      </c>
      <c r="D54" s="332"/>
      <c r="E54" s="332"/>
      <c r="F54" s="332"/>
      <c r="G54" s="332"/>
    </row>
    <row r="55" spans="2:7" ht="15" customHeight="1">
      <c r="B55" s="346"/>
      <c r="C55" s="332"/>
      <c r="D55" s="332"/>
      <c r="E55" s="332"/>
      <c r="F55" s="332"/>
      <c r="G55" s="332"/>
    </row>
    <row r="56" spans="2:7" ht="15" customHeight="1">
      <c r="B56" s="350" t="s">
        <v>27</v>
      </c>
      <c r="C56" s="339"/>
      <c r="D56" s="339"/>
      <c r="E56" s="332"/>
      <c r="F56" s="332"/>
      <c r="G56" s="332"/>
    </row>
    <row r="57" spans="2:7" ht="15" customHeight="1">
      <c r="B57" s="333" t="s">
        <v>28</v>
      </c>
      <c r="C57" s="334">
        <v>1</v>
      </c>
      <c r="D57" s="332"/>
      <c r="E57" s="332"/>
      <c r="F57" s="340" t="s">
        <v>28</v>
      </c>
      <c r="G57" s="334">
        <v>1</v>
      </c>
    </row>
    <row r="58" spans="2:7" ht="15" customHeight="1">
      <c r="B58" s="335" t="s">
        <v>26</v>
      </c>
      <c r="C58" s="336">
        <v>0.15</v>
      </c>
      <c r="D58" s="332"/>
      <c r="E58" s="332"/>
      <c r="F58" s="337" t="s">
        <v>29</v>
      </c>
      <c r="G58" s="336" t="s">
        <v>30</v>
      </c>
    </row>
    <row r="59" spans="2:7" ht="15" customHeight="1">
      <c r="B59" s="335" t="s">
        <v>29</v>
      </c>
      <c r="C59" s="336" t="s">
        <v>25</v>
      </c>
      <c r="D59" s="332"/>
      <c r="E59" s="332"/>
      <c r="F59" s="337" t="s">
        <v>31</v>
      </c>
      <c r="G59" s="338">
        <v>1</v>
      </c>
    </row>
    <row r="60" spans="2:7" ht="15" customHeight="1">
      <c r="B60" s="335" t="s">
        <v>32</v>
      </c>
      <c r="C60" s="336" t="s">
        <v>25</v>
      </c>
      <c r="D60" s="332"/>
      <c r="E60" s="332"/>
      <c r="F60" s="337" t="s">
        <v>33</v>
      </c>
      <c r="G60" s="336">
        <v>1</v>
      </c>
    </row>
    <row r="61" spans="2:7" ht="15" customHeight="1">
      <c r="B61" s="335" t="s">
        <v>34</v>
      </c>
      <c r="C61" s="336">
        <v>0.25</v>
      </c>
      <c r="D61" s="332"/>
      <c r="E61" s="332"/>
      <c r="F61" s="337" t="s">
        <v>35</v>
      </c>
      <c r="G61" s="336" t="s">
        <v>30</v>
      </c>
    </row>
    <row r="62" spans="2:7" ht="15" customHeight="1">
      <c r="B62" s="345" t="s">
        <v>36</v>
      </c>
      <c r="C62" s="338">
        <v>0.15</v>
      </c>
      <c r="D62" s="332"/>
      <c r="E62" s="332"/>
      <c r="F62" s="332"/>
      <c r="G62" s="332"/>
    </row>
    <row r="63" spans="2:7" ht="15" customHeight="1">
      <c r="B63" s="346"/>
      <c r="C63" s="332"/>
      <c r="D63" s="332"/>
      <c r="E63" s="332"/>
      <c r="F63" s="332"/>
      <c r="G63" s="332"/>
    </row>
    <row r="64" spans="2:7" ht="15" customHeight="1">
      <c r="B64" s="350" t="s">
        <v>37</v>
      </c>
      <c r="C64" s="332"/>
      <c r="D64" s="332"/>
      <c r="E64" s="332"/>
      <c r="F64" s="332"/>
      <c r="G64" s="332"/>
    </row>
    <row r="65" spans="2:7" ht="15" customHeight="1">
      <c r="B65" s="347">
        <v>28917</v>
      </c>
      <c r="C65" s="334">
        <v>124.2</v>
      </c>
      <c r="D65" s="332"/>
      <c r="E65" s="341">
        <v>28917</v>
      </c>
      <c r="F65" s="332"/>
      <c r="G65" s="332"/>
    </row>
    <row r="66" spans="2:7" ht="15" customHeight="1">
      <c r="B66" s="335" t="s">
        <v>38</v>
      </c>
      <c r="C66" s="342">
        <v>80267.62</v>
      </c>
      <c r="D66" s="332"/>
      <c r="E66" s="343" t="s">
        <v>39</v>
      </c>
      <c r="F66" s="332"/>
      <c r="G66" s="332"/>
    </row>
    <row r="67" spans="2:7" ht="15" customHeight="1">
      <c r="B67" s="335" t="s">
        <v>40</v>
      </c>
      <c r="C67" s="336">
        <v>46.61</v>
      </c>
      <c r="D67" s="332"/>
      <c r="E67" s="341" t="e">
        <f>(E66-E65)/365</f>
        <v>#VALUE!</v>
      </c>
      <c r="F67" s="332"/>
      <c r="G67" s="332"/>
    </row>
    <row r="68" spans="2:7" ht="15" customHeight="1">
      <c r="B68" s="345" t="s">
        <v>41</v>
      </c>
      <c r="C68" s="344">
        <v>0.1489</v>
      </c>
      <c r="D68" s="332"/>
      <c r="E68" s="332"/>
      <c r="F68" s="332"/>
      <c r="G68" s="332"/>
    </row>
    <row r="69" spans="2:7" ht="15" customHeight="1">
      <c r="B69" s="348" t="s">
        <v>42</v>
      </c>
      <c r="C69" s="332"/>
      <c r="D69" s="332"/>
      <c r="E69" s="332"/>
      <c r="F69" s="332"/>
      <c r="G69" s="332"/>
    </row>
  </sheetData>
  <mergeCells count="4">
    <mergeCell ref="B2:H2"/>
    <mergeCell ref="B3:H3"/>
    <mergeCell ref="B25:H25"/>
    <mergeCell ref="B26:H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4BEBD-FA9D-415D-9F75-22F593AE2C9F}">
  <sheetPr>
    <tabColor rgb="FF92D050"/>
    <pageSetUpPr fitToPage="1"/>
  </sheetPr>
  <dimension ref="A1:R48"/>
  <sheetViews>
    <sheetView showGridLines="0" zoomScale="104" zoomScaleNormal="100" zoomScaleSheetLayoutView="90" workbookViewId="0">
      <selection activeCell="C11" sqref="C11"/>
    </sheetView>
  </sheetViews>
  <sheetFormatPr defaultRowHeight="15" customHeight="1"/>
  <cols>
    <col min="1" max="1" width="40.140625" bestFit="1" customWidth="1"/>
    <col min="2" max="7" width="16" customWidth="1"/>
    <col min="8" max="8" width="15" customWidth="1"/>
    <col min="9" max="9" width="12.5703125" bestFit="1" customWidth="1"/>
    <col min="10" max="10" width="15.42578125" bestFit="1" customWidth="1"/>
    <col min="11" max="11" width="11.5703125" bestFit="1" customWidth="1"/>
    <col min="12" max="12" width="9.28515625" bestFit="1" customWidth="1"/>
    <col min="13" max="13" width="8.5703125" customWidth="1"/>
  </cols>
  <sheetData>
    <row r="1" spans="1:18" ht="15" customHeight="1">
      <c r="A1" s="417"/>
      <c r="B1" s="417"/>
      <c r="C1" s="417"/>
      <c r="D1" s="417"/>
      <c r="E1" s="417"/>
      <c r="F1" s="417"/>
      <c r="G1" s="417"/>
    </row>
    <row r="2" spans="1:18">
      <c r="A2" s="358" t="str">
        <f>'2. Basics'!D4</f>
        <v>Docty Health Care India Private Limited</v>
      </c>
      <c r="B2" s="358"/>
      <c r="C2" s="358"/>
      <c r="D2" s="358"/>
      <c r="E2" s="358"/>
      <c r="F2" s="358"/>
      <c r="G2" s="358"/>
    </row>
    <row r="3" spans="1:18">
      <c r="A3" s="359"/>
      <c r="B3" s="359"/>
      <c r="C3" s="359"/>
      <c r="D3" s="359"/>
      <c r="E3" s="359"/>
      <c r="F3" s="359"/>
      <c r="G3" s="359"/>
    </row>
    <row r="4" spans="1:18">
      <c r="A4" s="360" t="str">
        <f>'2. Basics'!D6</f>
        <v>Block C, Flat No.003, My Home, Hightech City, Sy No.83/1, Gachibowli, K.V.Rangareddy, Seri Lingampally, Telangana, India, 500032</v>
      </c>
      <c r="B4" s="360"/>
      <c r="C4" s="360"/>
      <c r="D4" s="360"/>
      <c r="E4" s="360"/>
      <c r="F4" s="360"/>
      <c r="G4" s="360"/>
    </row>
    <row r="5" spans="1:18">
      <c r="A5" s="361"/>
      <c r="B5" s="361"/>
      <c r="C5" s="361"/>
      <c r="D5" s="361"/>
      <c r="E5" s="361"/>
      <c r="F5" s="361"/>
      <c r="G5" s="361"/>
    </row>
    <row r="6" spans="1:18">
      <c r="A6" s="356" t="s">
        <v>43</v>
      </c>
      <c r="B6" s="357"/>
      <c r="C6" s="357"/>
      <c r="D6" s="357"/>
      <c r="E6" s="357"/>
      <c r="F6" s="357"/>
      <c r="G6" s="357"/>
      <c r="M6" s="3"/>
    </row>
    <row r="7" spans="1:18" ht="35.25" customHeight="1">
      <c r="A7" s="40" t="s">
        <v>2</v>
      </c>
      <c r="B7" s="330">
        <v>2025</v>
      </c>
      <c r="C7" s="330">
        <v>2026</v>
      </c>
      <c r="D7" s="330">
        <v>2027</v>
      </c>
      <c r="E7" s="330" t="s">
        <v>44</v>
      </c>
      <c r="F7" s="330" t="s">
        <v>45</v>
      </c>
      <c r="G7" s="330" t="s">
        <v>46</v>
      </c>
      <c r="J7" s="5"/>
      <c r="L7" s="227"/>
    </row>
    <row r="8" spans="1:18">
      <c r="A8" s="53"/>
      <c r="B8" s="116"/>
      <c r="C8" s="116"/>
      <c r="D8" s="53"/>
      <c r="E8" s="53"/>
      <c r="F8" s="53"/>
      <c r="G8" s="53"/>
      <c r="J8" s="5"/>
    </row>
    <row r="9" spans="1:18">
      <c r="A9" s="143" t="s">
        <v>47</v>
      </c>
      <c r="B9" s="270"/>
      <c r="C9" s="117"/>
      <c r="D9" s="54"/>
      <c r="E9" s="54"/>
      <c r="F9" s="54"/>
      <c r="G9" s="54"/>
      <c r="J9" s="5"/>
    </row>
    <row r="10" spans="1:18">
      <c r="A10" s="143" t="s">
        <v>48</v>
      </c>
      <c r="B10" s="270"/>
      <c r="C10" s="117"/>
      <c r="D10" s="54"/>
      <c r="E10" s="54"/>
      <c r="F10" s="54"/>
      <c r="G10" s="54"/>
      <c r="J10" s="5"/>
    </row>
    <row r="11" spans="1:18">
      <c r="A11" s="210" t="str">
        <f>'A.I Revenue Streams - P1'!D9</f>
        <v>Clinical Revenue</v>
      </c>
      <c r="B11" s="292" t="e">
        <f>'B.I Sales - P1 (2)'!KK68</f>
        <v>#VALUE!</v>
      </c>
      <c r="C11" s="292" t="e">
        <f>'B.I Sales - P1 (2)'!KO68</f>
        <v>#VALUE!</v>
      </c>
      <c r="D11" s="292" t="e">
        <f>'B.I Sales - P1 (2)'!KS68</f>
        <v>#VALUE!</v>
      </c>
      <c r="E11" s="292" t="e">
        <f>'B.I Sales - P1 (2)'!KW68</f>
        <v>#VALUE!</v>
      </c>
      <c r="F11" s="292" t="e">
        <f>'B.I Sales - P1 (2)'!LA68</f>
        <v>#VALUE!</v>
      </c>
      <c r="G11" s="292" t="e">
        <f>'B.I Sales - P1 (2)'!LE68</f>
        <v>#VALUE!</v>
      </c>
      <c r="J11" s="5"/>
      <c r="M11" s="289"/>
      <c r="N11" s="289"/>
      <c r="O11" s="289"/>
      <c r="P11" s="289"/>
      <c r="Q11" s="289"/>
      <c r="R11" s="289"/>
    </row>
    <row r="12" spans="1:18">
      <c r="A12" s="210" t="str">
        <f>'A.I Revenue Streams - P1'!D69</f>
        <v>Docty Pharma</v>
      </c>
      <c r="B12" s="292">
        <f>'B.I Sales - P1 (2)'!KK78</f>
        <v>966831</v>
      </c>
      <c r="C12" s="292">
        <f>'B.I Sales - P1 (2)'!KO78</f>
        <v>42563337.711315319</v>
      </c>
      <c r="D12" s="292">
        <f>'B.I Sales - P1 (2)'!KS78</f>
        <v>280166892.30375105</v>
      </c>
      <c r="E12" s="292">
        <f>'B.I Sales - P1 (2)'!KW78</f>
        <v>1664120248.7648113</v>
      </c>
      <c r="F12" s="292">
        <f>'B.I Sales - P1 (2)'!LA78</f>
        <v>9793805490.1223507</v>
      </c>
      <c r="G12" s="292">
        <f>'B.I Sales - P1 (2)'!LE78</f>
        <v>59970884794.858772</v>
      </c>
      <c r="I12" s="41"/>
      <c r="J12" s="5"/>
      <c r="M12" s="41"/>
    </row>
    <row r="13" spans="1:18">
      <c r="A13" s="210" t="str">
        <f>'A.I Revenue Streams - P1'!D79</f>
        <v>Lab &amp; Diagnostics</v>
      </c>
      <c r="B13" s="292">
        <f>'B.I Sales - P1 (2)'!KK175</f>
        <v>2123277.5625</v>
      </c>
      <c r="C13" s="292">
        <f>'B.I Sales - P1 (2)'!KO175</f>
        <v>93474226.56859982</v>
      </c>
      <c r="D13" s="292">
        <f>'B.I Sales - P1 (2)'!KS175</f>
        <v>615280308.74466014</v>
      </c>
      <c r="E13" s="292">
        <f>'B.I Sales - P1 (2)'!KW175</f>
        <v>3654608908.3865156</v>
      </c>
      <c r="F13" s="292">
        <f>'B.I Sales - P1 (2)'!LA175</f>
        <v>21508378867.316113</v>
      </c>
      <c r="G13" s="292">
        <f>'B.I Sales - P1 (2)'!LE175</f>
        <v>131703300874.91615</v>
      </c>
      <c r="J13" s="5"/>
    </row>
    <row r="14" spans="1:18">
      <c r="A14" s="210" t="str">
        <f>'A.I Revenue Streams - P1'!D182</f>
        <v>Other Services</v>
      </c>
      <c r="B14" s="292">
        <f>'B.I Sales - P1 (2)'!KK192</f>
        <v>1027574.41</v>
      </c>
      <c r="C14" s="292">
        <f>'B.I Sales - P1 (2)'!KO192</f>
        <v>40514960.756828725</v>
      </c>
      <c r="D14" s="292">
        <f>'B.I Sales - P1 (2)'!KS192</f>
        <v>251696324.21143064</v>
      </c>
      <c r="E14" s="292">
        <f>'B.I Sales - P1 (2)'!KW192</f>
        <v>1458620843.1512275</v>
      </c>
      <c r="F14" s="292">
        <f>'B.I Sales - P1 (2)'!LA192</f>
        <v>8525027644.17869</v>
      </c>
      <c r="G14" s="292">
        <f>'B.I Sales - P1 (2)'!LE72</f>
        <v>25849519308.128777</v>
      </c>
    </row>
    <row r="15" spans="1:18">
      <c r="A15" s="54"/>
      <c r="B15" s="269" t="e">
        <f t="shared" ref="B15:G15" si="0">SUM(B11:B14)</f>
        <v>#VALUE!</v>
      </c>
      <c r="C15" s="269" t="e">
        <f t="shared" si="0"/>
        <v>#VALUE!</v>
      </c>
      <c r="D15" s="269" t="e">
        <f>SUM(D11:D14)</f>
        <v>#VALUE!</v>
      </c>
      <c r="E15" s="269" t="e">
        <f t="shared" si="0"/>
        <v>#VALUE!</v>
      </c>
      <c r="F15" s="269" t="e">
        <f t="shared" si="0"/>
        <v>#VALUE!</v>
      </c>
      <c r="G15" s="269" t="e">
        <f t="shared" si="0"/>
        <v>#VALUE!</v>
      </c>
      <c r="H15" s="5"/>
      <c r="I15" s="5"/>
      <c r="J15" s="5"/>
      <c r="K15" s="5"/>
      <c r="M15" s="41"/>
    </row>
    <row r="16" spans="1:18">
      <c r="A16" s="54"/>
      <c r="B16" s="123"/>
      <c r="C16" s="291"/>
      <c r="D16" s="291"/>
      <c r="E16" s="291"/>
      <c r="F16" s="291"/>
      <c r="G16" s="291"/>
      <c r="I16" s="5"/>
      <c r="M16" s="41"/>
    </row>
    <row r="17" spans="1:14">
      <c r="A17" s="143" t="s">
        <v>49</v>
      </c>
      <c r="B17" s="270"/>
      <c r="C17" s="119"/>
      <c r="D17" s="57"/>
      <c r="E17" s="57"/>
      <c r="F17" s="57"/>
      <c r="G17" s="57"/>
    </row>
    <row r="18" spans="1:14" s="3" customFormat="1">
      <c r="A18" s="144" t="s">
        <v>50</v>
      </c>
      <c r="B18" s="272"/>
      <c r="C18" s="118"/>
      <c r="D18" s="56"/>
      <c r="E18" s="56"/>
      <c r="F18" s="56"/>
      <c r="G18" s="56"/>
    </row>
    <row r="19" spans="1:14">
      <c r="A19" s="210" t="str">
        <f>A.IIOPEX!D10</f>
        <v>Utilities</v>
      </c>
      <c r="B19" s="292">
        <f>'B.II OPEX - P1'!KJ17</f>
        <v>3590000</v>
      </c>
      <c r="C19" s="292">
        <f>'B.II OPEX - P1'!KN17</f>
        <v>40567000</v>
      </c>
      <c r="D19" s="292">
        <f>'B.II OPEX - P1'!KR17</f>
        <v>43080000</v>
      </c>
      <c r="E19" s="292">
        <f>'B.II OPEX - P1'!KV17</f>
        <v>43080000</v>
      </c>
      <c r="F19" s="292">
        <f>'B.II OPEX - P1'!KZ17</f>
        <v>43080000</v>
      </c>
      <c r="G19" s="292">
        <f>'B.II OPEX - P1'!LD17</f>
        <v>43080000</v>
      </c>
    </row>
    <row r="20" spans="1:14">
      <c r="A20" s="210" t="str">
        <f>A.IIOPEX!D21</f>
        <v>Salaries</v>
      </c>
      <c r="B20" s="292">
        <f>'B.II OPEX - P1'!KJ28</f>
        <v>5750000</v>
      </c>
      <c r="C20" s="292">
        <f>'B.II OPEX - P1'!KN28</f>
        <v>64975000</v>
      </c>
      <c r="D20" s="292">
        <f>'B.II OPEX - P1'!KR28</f>
        <v>69000000</v>
      </c>
      <c r="E20" s="292">
        <f>'B.II OPEX - P1'!KV28</f>
        <v>69000000</v>
      </c>
      <c r="F20" s="292">
        <f>'B.II OPEX - P1'!KZ28</f>
        <v>69000000</v>
      </c>
      <c r="G20" s="292">
        <f>'B.II OPEX - P1'!LD28</f>
        <v>69000000</v>
      </c>
      <c r="M20" s="41"/>
    </row>
    <row r="21" spans="1:14">
      <c r="A21" s="210" t="str">
        <f>A.IIOPEX!D30</f>
        <v>Vendor Payments</v>
      </c>
      <c r="B21" s="292">
        <f>'B.II OPEX - P1'!KJ38</f>
        <v>6535178.8127838532</v>
      </c>
      <c r="C21" s="292">
        <f>'B.II OPEX - P1'!KN38</f>
        <v>91641202.902055621</v>
      </c>
      <c r="D21" s="292">
        <f>'B.II OPEX - P1'!KR38</f>
        <v>442036330.63457912</v>
      </c>
      <c r="E21" s="292">
        <f>'B.II OPEX - P1'!KV38</f>
        <v>2459832438.696342</v>
      </c>
      <c r="F21" s="292">
        <f>'B.II OPEX - P1'!KZ38</f>
        <v>14335117662.676418</v>
      </c>
      <c r="G21" s="292">
        <f>'B.II OPEX - P1'!LD38</f>
        <v>83418740312.980652</v>
      </c>
    </row>
    <row r="22" spans="1:14">
      <c r="A22" s="210" t="str">
        <f>A.IIOPEX!D40</f>
        <v>Supplies</v>
      </c>
      <c r="B22" s="292">
        <f>'B.II OPEX - P1'!KJ47</f>
        <v>825000</v>
      </c>
      <c r="C22" s="292">
        <f>'B.II OPEX - P1'!KN47</f>
        <v>8475000</v>
      </c>
      <c r="D22" s="292">
        <f>'B.II OPEX - P1'!KR47</f>
        <v>9000000</v>
      </c>
      <c r="E22" s="292">
        <f>'B.II OPEX - P1'!KV47</f>
        <v>9000000</v>
      </c>
      <c r="F22" s="292">
        <f>'B.II OPEX - P1'!KZ47</f>
        <v>9000000</v>
      </c>
      <c r="G22" s="292">
        <f>'B.II OPEX - P1'!LD47</f>
        <v>9000000</v>
      </c>
    </row>
    <row r="23" spans="1:14">
      <c r="A23" s="210" t="str">
        <f>A.IIOPEX!D49</f>
        <v>Payouts</v>
      </c>
      <c r="B23" s="292">
        <f>'B.II OPEX - P1'!KJ55</f>
        <v>6534000</v>
      </c>
      <c r="C23" s="292">
        <f>'B.II OPEX - P1'!KN55</f>
        <v>67122000</v>
      </c>
      <c r="D23" s="292">
        <f>'B.II OPEX - P1'!KR55</f>
        <v>71280000</v>
      </c>
      <c r="E23" s="292">
        <f>'B.II OPEX - P1'!KV55</f>
        <v>71280000</v>
      </c>
      <c r="F23" s="292">
        <f>'B.II OPEX - P1'!KZ55</f>
        <v>71280000</v>
      </c>
      <c r="G23" s="292">
        <f>'B.II OPEX - P1'!LD55</f>
        <v>71280000</v>
      </c>
    </row>
    <row r="24" spans="1:14">
      <c r="A24" s="210" t="str">
        <f>A.IIOPEX!D57</f>
        <v>Marketing &amp; Promotions</v>
      </c>
      <c r="B24" s="292">
        <f>'B.II OPEX - P1'!KJ63</f>
        <v>1650000</v>
      </c>
      <c r="C24" s="292">
        <f>'B.II OPEX - P1'!KN63</f>
        <v>16950000</v>
      </c>
      <c r="D24" s="292">
        <f>'B.II OPEX - P1'!KR63</f>
        <v>18000000</v>
      </c>
      <c r="E24" s="292">
        <f>'B.II OPEX - P1'!KV63</f>
        <v>18000000</v>
      </c>
      <c r="F24" s="292">
        <f>'B.II OPEX - P1'!KZ63</f>
        <v>18000000</v>
      </c>
      <c r="G24" s="292">
        <f>'B.II OPEX - P1'!LD63</f>
        <v>18000000</v>
      </c>
    </row>
    <row r="25" spans="1:14">
      <c r="A25" s="210" t="str">
        <f>A.IIOPEX!D65</f>
        <v>Licenses and Registration</v>
      </c>
      <c r="B25" s="292">
        <f>'B.II OPEX - P1'!KJ76</f>
        <v>242000</v>
      </c>
      <c r="C25" s="292">
        <f>'B.II OPEX - P1'!KN76</f>
        <v>2486000</v>
      </c>
      <c r="D25" s="292">
        <f>'B.II OPEX - P1'!KR76</f>
        <v>2639999.9999999995</v>
      </c>
      <c r="E25" s="292">
        <f>'B.II OPEX - P1'!KV76</f>
        <v>2639999.9999999995</v>
      </c>
      <c r="F25" s="292">
        <f>'B.II OPEX - P1'!KZ76</f>
        <v>2639999.9999999995</v>
      </c>
      <c r="G25" s="292">
        <f>'B.II OPEX - P1'!LD76</f>
        <v>2639999.9999999995</v>
      </c>
    </row>
    <row r="26" spans="1:14">
      <c r="A26" s="210" t="str">
        <f>A.IIOPEX!D79</f>
        <v>Supplies</v>
      </c>
      <c r="B26" s="292">
        <f>'B.II OPEX - P1'!KJ87</f>
        <v>0</v>
      </c>
      <c r="C26" s="292">
        <f>'B.II OPEX - P1'!KN87</f>
        <v>0</v>
      </c>
      <c r="D26" s="292">
        <f>'B.II OPEX - P1'!KR87</f>
        <v>0</v>
      </c>
      <c r="E26" s="292">
        <f>'B.II OPEX - P1'!KV87</f>
        <v>0</v>
      </c>
      <c r="F26" s="292">
        <f>'B.II OPEX - P1'!KZ87</f>
        <v>0</v>
      </c>
      <c r="G26" s="292">
        <f>'B.II OPEX - P1'!LD87</f>
        <v>0</v>
      </c>
      <c r="H26" t="s">
        <v>51</v>
      </c>
      <c r="M26" s="41"/>
    </row>
    <row r="27" spans="1:14">
      <c r="A27" s="210"/>
      <c r="B27" s="271"/>
      <c r="C27" s="119"/>
      <c r="D27" s="119"/>
      <c r="E27" s="119"/>
      <c r="F27" s="119"/>
      <c r="G27" s="119"/>
    </row>
    <row r="28" spans="1:14" s="253" customFormat="1">
      <c r="A28" s="252"/>
      <c r="B28" s="269">
        <f t="shared" ref="B28:G28" si="1">SUM(B19:B27)</f>
        <v>25126178.812783852</v>
      </c>
      <c r="C28" s="269">
        <f t="shared" si="1"/>
        <v>292216202.90205562</v>
      </c>
      <c r="D28" s="269">
        <f t="shared" si="1"/>
        <v>655036330.63457918</v>
      </c>
      <c r="E28" s="269">
        <f t="shared" si="1"/>
        <v>2672832438.696342</v>
      </c>
      <c r="F28" s="269">
        <f t="shared" si="1"/>
        <v>14548117662.676418</v>
      </c>
      <c r="G28" s="269">
        <f t="shared" si="1"/>
        <v>83631740312.980652</v>
      </c>
      <c r="I28" s="301"/>
      <c r="J28" s="301"/>
      <c r="K28" s="301"/>
      <c r="L28" s="301"/>
      <c r="M28" s="301"/>
      <c r="N28" s="301"/>
    </row>
    <row r="29" spans="1:14">
      <c r="A29" s="210"/>
      <c r="B29" s="271"/>
      <c r="C29" s="119"/>
      <c r="D29" s="119"/>
      <c r="E29" s="119"/>
      <c r="F29" s="119"/>
      <c r="G29" s="119"/>
    </row>
    <row r="30" spans="1:14">
      <c r="A30" s="210"/>
      <c r="B30" s="271"/>
      <c r="C30" s="119"/>
      <c r="D30" s="57"/>
      <c r="E30" s="55"/>
      <c r="F30" s="55"/>
      <c r="G30" s="55"/>
    </row>
    <row r="31" spans="1:14" ht="21" customHeight="1">
      <c r="A31" s="144" t="s">
        <v>52</v>
      </c>
      <c r="B31" s="275" t="e">
        <f t="shared" ref="B31:G31" si="2">B15-B28</f>
        <v>#VALUE!</v>
      </c>
      <c r="C31" s="275" t="e">
        <f t="shared" si="2"/>
        <v>#VALUE!</v>
      </c>
      <c r="D31" s="275" t="e">
        <f t="shared" si="2"/>
        <v>#VALUE!</v>
      </c>
      <c r="E31" s="275" t="e">
        <f t="shared" si="2"/>
        <v>#VALUE!</v>
      </c>
      <c r="F31" s="275" t="e">
        <f t="shared" si="2"/>
        <v>#VALUE!</v>
      </c>
      <c r="G31" s="275" t="e">
        <f t="shared" si="2"/>
        <v>#VALUE!</v>
      </c>
      <c r="H31" t="s">
        <v>53</v>
      </c>
    </row>
    <row r="32" spans="1:14">
      <c r="A32" s="54"/>
      <c r="B32" s="281" t="e">
        <f>B31/B15</f>
        <v>#VALUE!</v>
      </c>
      <c r="C32" s="281" t="e">
        <f>C31/C15</f>
        <v>#VALUE!</v>
      </c>
      <c r="D32" s="281" t="e">
        <f t="shared" ref="D32:G32" si="3">D31/D15</f>
        <v>#VALUE!</v>
      </c>
      <c r="E32" s="281" t="e">
        <f t="shared" si="3"/>
        <v>#VALUE!</v>
      </c>
      <c r="F32" s="281" t="e">
        <f t="shared" si="3"/>
        <v>#VALUE!</v>
      </c>
      <c r="G32" s="281" t="e">
        <f t="shared" si="3"/>
        <v>#VALUE!</v>
      </c>
      <c r="M32" s="282"/>
    </row>
    <row r="33" spans="1:7">
      <c r="A33" s="145"/>
      <c r="B33" s="273"/>
      <c r="C33" s="119"/>
      <c r="D33" s="57"/>
      <c r="E33" s="57"/>
      <c r="F33" s="57"/>
      <c r="G33" s="57"/>
    </row>
    <row r="34" spans="1:7" ht="15" customHeight="1">
      <c r="A34" s="146" t="s">
        <v>54</v>
      </c>
      <c r="B34" s="138" t="e">
        <f t="shared" ref="B34:G34" si="4">B31-SUM(B33:B33)</f>
        <v>#VALUE!</v>
      </c>
      <c r="C34" s="138" t="e">
        <f t="shared" si="4"/>
        <v>#VALUE!</v>
      </c>
      <c r="D34" s="120" t="e">
        <f t="shared" si="4"/>
        <v>#VALUE!</v>
      </c>
      <c r="E34" s="120" t="e">
        <f t="shared" si="4"/>
        <v>#VALUE!</v>
      </c>
      <c r="F34" s="120" t="e">
        <f t="shared" si="4"/>
        <v>#VALUE!</v>
      </c>
      <c r="G34" s="120" t="e">
        <f t="shared" si="4"/>
        <v>#VALUE!</v>
      </c>
    </row>
    <row r="35" spans="1:7">
      <c r="A35" s="147" t="s">
        <v>55</v>
      </c>
      <c r="B35" s="121" t="e">
        <f>B32</f>
        <v>#VALUE!</v>
      </c>
      <c r="C35" s="121" t="e">
        <f t="shared" ref="C35:G35" si="5">C32</f>
        <v>#VALUE!</v>
      </c>
      <c r="D35" s="121" t="e">
        <f t="shared" si="5"/>
        <v>#VALUE!</v>
      </c>
      <c r="E35" s="121" t="e">
        <f t="shared" si="5"/>
        <v>#VALUE!</v>
      </c>
      <c r="F35" s="121" t="e">
        <f t="shared" si="5"/>
        <v>#VALUE!</v>
      </c>
      <c r="G35" s="121" t="e">
        <f t="shared" si="5"/>
        <v>#VALUE!</v>
      </c>
    </row>
    <row r="36" spans="1:7">
      <c r="A36" s="54" t="s">
        <v>56</v>
      </c>
      <c r="B36" s="119">
        <f>'FA Schedule'!F17</f>
        <v>3531770</v>
      </c>
      <c r="C36" s="119">
        <f>'FA Schedule'!I17</f>
        <v>12069045.754999999</v>
      </c>
      <c r="D36" s="57">
        <f>'FA Schedule'!L17</f>
        <v>9437782.184595</v>
      </c>
      <c r="E36" s="57">
        <f>'FA Schedule'!O17</f>
        <v>7425803.0829208046</v>
      </c>
      <c r="F36" s="57">
        <f>'FA Schedule'!R17</f>
        <v>5884008.1529032644</v>
      </c>
      <c r="G36" s="57">
        <f>'FA Schedule'!U17</f>
        <v>4699586.8380015977</v>
      </c>
    </row>
    <row r="37" spans="1:7" ht="15" customHeight="1">
      <c r="A37" s="146" t="s">
        <v>57</v>
      </c>
      <c r="B37" s="122" t="e">
        <f t="shared" ref="B37:G37" si="6">B34-B36</f>
        <v>#VALUE!</v>
      </c>
      <c r="C37" s="122" t="e">
        <f t="shared" si="6"/>
        <v>#VALUE!</v>
      </c>
      <c r="D37" s="139" t="e">
        <f>D34-D36</f>
        <v>#VALUE!</v>
      </c>
      <c r="E37" s="139" t="e">
        <f t="shared" si="6"/>
        <v>#VALUE!</v>
      </c>
      <c r="F37" s="139" t="e">
        <f t="shared" si="6"/>
        <v>#VALUE!</v>
      </c>
      <c r="G37" s="139" t="e">
        <f t="shared" si="6"/>
        <v>#VALUE!</v>
      </c>
    </row>
    <row r="38" spans="1:7" ht="15" customHeight="1">
      <c r="A38" s="146"/>
      <c r="B38" s="118"/>
      <c r="C38" s="118"/>
      <c r="D38" s="56"/>
      <c r="E38" s="56"/>
      <c r="F38" s="56"/>
      <c r="G38" s="56"/>
    </row>
    <row r="39" spans="1:7">
      <c r="A39" s="147" t="s">
        <v>58</v>
      </c>
      <c r="B39" s="125" t="e">
        <f t="shared" ref="B39:G39" si="7">B$37/B15</f>
        <v>#VALUE!</v>
      </c>
      <c r="C39" s="125" t="e">
        <f t="shared" si="7"/>
        <v>#VALUE!</v>
      </c>
      <c r="D39" s="125" t="e">
        <f t="shared" si="7"/>
        <v>#VALUE!</v>
      </c>
      <c r="E39" s="125" t="e">
        <f t="shared" si="7"/>
        <v>#VALUE!</v>
      </c>
      <c r="F39" s="125" t="e">
        <f t="shared" si="7"/>
        <v>#VALUE!</v>
      </c>
      <c r="G39" s="125" t="e">
        <f t="shared" si="7"/>
        <v>#VALUE!</v>
      </c>
    </row>
    <row r="40" spans="1:7">
      <c r="A40" s="54" t="s">
        <v>59</v>
      </c>
      <c r="B40" s="123" t="e">
        <f>IF(B37&gt;0,B37*25.17%,0)</f>
        <v>#VALUE!</v>
      </c>
      <c r="C40" s="123" t="e">
        <f t="shared" ref="C40:G40" si="8">IF(C37&gt;0,C37*25.17%,0)</f>
        <v>#VALUE!</v>
      </c>
      <c r="D40" s="123" t="e">
        <f t="shared" si="8"/>
        <v>#VALUE!</v>
      </c>
      <c r="E40" s="123" t="e">
        <f t="shared" si="8"/>
        <v>#VALUE!</v>
      </c>
      <c r="F40" s="123" t="e">
        <f t="shared" si="8"/>
        <v>#VALUE!</v>
      </c>
      <c r="G40" s="123" t="e">
        <f t="shared" si="8"/>
        <v>#VALUE!</v>
      </c>
    </row>
    <row r="41" spans="1:7">
      <c r="A41" s="159" t="s">
        <v>60</v>
      </c>
      <c r="B41" s="288" t="e">
        <f t="shared" ref="B41:G41" si="9">B37-B40</f>
        <v>#VALUE!</v>
      </c>
      <c r="C41" s="288" t="e">
        <f t="shared" si="9"/>
        <v>#VALUE!</v>
      </c>
      <c r="D41" s="275" t="e">
        <f t="shared" si="9"/>
        <v>#VALUE!</v>
      </c>
      <c r="E41" s="275" t="e">
        <f t="shared" si="9"/>
        <v>#VALUE!</v>
      </c>
      <c r="F41" s="275" t="e">
        <f t="shared" si="9"/>
        <v>#VALUE!</v>
      </c>
      <c r="G41" s="275" t="e">
        <f t="shared" si="9"/>
        <v>#VALUE!</v>
      </c>
    </row>
    <row r="42" spans="1:7">
      <c r="A42" s="140"/>
      <c r="B42" s="124"/>
      <c r="C42" s="124"/>
      <c r="D42" s="140"/>
      <c r="E42" s="140"/>
      <c r="F42" s="140"/>
      <c r="G42" s="140"/>
    </row>
    <row r="48" spans="1:7" ht="15" customHeight="1">
      <c r="A48" s="238" t="s">
        <v>61</v>
      </c>
      <c r="B48" s="188" t="e">
        <f>SUM(C15:G15)/COUNT(C15:G15)</f>
        <v>#VALUE!</v>
      </c>
    </row>
  </sheetData>
  <mergeCells count="6">
    <mergeCell ref="A6:G6"/>
    <mergeCell ref="A1:G1"/>
    <mergeCell ref="A2:G2"/>
    <mergeCell ref="A3:G3"/>
    <mergeCell ref="A4:G4"/>
    <mergeCell ref="A5:G5"/>
  </mergeCells>
  <pageMargins left="0.51181102362204722" right="0.23622047244094491" top="0.74803149606299213" bottom="0.74803149606299213" header="0.31496062992125984" footer="0.31496062992125984"/>
  <pageSetup scale="76"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R50"/>
  <sheetViews>
    <sheetView showGridLines="0" topLeftCell="A9" zoomScale="104" zoomScaleNormal="100" zoomScaleSheetLayoutView="90" workbookViewId="0">
      <selection activeCell="F43" sqref="F43"/>
    </sheetView>
  </sheetViews>
  <sheetFormatPr defaultRowHeight="15" customHeight="1"/>
  <cols>
    <col min="1" max="1" width="40.140625" bestFit="1" customWidth="1"/>
    <col min="2" max="7" width="16" customWidth="1"/>
    <col min="8" max="8" width="15" customWidth="1"/>
    <col min="9" max="9" width="12.5703125" bestFit="1" customWidth="1"/>
    <col min="10" max="10" width="15.42578125" bestFit="1" customWidth="1"/>
    <col min="11" max="11" width="11.5703125" bestFit="1" customWidth="1"/>
    <col min="12" max="12" width="9.28515625" bestFit="1" customWidth="1"/>
    <col min="13" max="13" width="8.5703125" customWidth="1"/>
  </cols>
  <sheetData>
    <row r="1" spans="1:18" ht="15" customHeight="1">
      <c r="A1" s="417"/>
      <c r="B1" s="417"/>
      <c r="C1" s="417"/>
      <c r="D1" s="417"/>
      <c r="E1" s="417"/>
      <c r="F1" s="417"/>
      <c r="G1" s="417"/>
    </row>
    <row r="2" spans="1:18">
      <c r="A2" s="358" t="str">
        <f>'2. Basics'!D4</f>
        <v>Docty Health Care India Private Limited</v>
      </c>
      <c r="B2" s="358"/>
      <c r="C2" s="358"/>
      <c r="D2" s="358"/>
      <c r="E2" s="358"/>
      <c r="F2" s="358"/>
      <c r="G2" s="358"/>
    </row>
    <row r="3" spans="1:18">
      <c r="A3" s="359"/>
      <c r="B3" s="359"/>
      <c r="C3" s="359"/>
      <c r="D3" s="359"/>
      <c r="E3" s="359"/>
      <c r="F3" s="359"/>
      <c r="G3" s="359"/>
    </row>
    <row r="4" spans="1:18">
      <c r="A4" s="360" t="str">
        <f>'2. Basics'!D6</f>
        <v>Block C, Flat No.003, My Home, Hightech City, Sy No.83/1, Gachibowli, K.V.Rangareddy, Seri Lingampally, Telangana, India, 500032</v>
      </c>
      <c r="B4" s="360"/>
      <c r="C4" s="360"/>
      <c r="D4" s="360"/>
      <c r="E4" s="360"/>
      <c r="F4" s="360"/>
      <c r="G4" s="360"/>
    </row>
    <row r="5" spans="1:18">
      <c r="A5" s="361"/>
      <c r="B5" s="361"/>
      <c r="C5" s="361"/>
      <c r="D5" s="361"/>
      <c r="E5" s="361"/>
      <c r="F5" s="361"/>
      <c r="G5" s="361"/>
    </row>
    <row r="6" spans="1:18" ht="15.75" thickBot="1">
      <c r="A6" s="356" t="s">
        <v>43</v>
      </c>
      <c r="B6" s="357"/>
      <c r="C6" s="357"/>
      <c r="D6" s="357"/>
      <c r="E6" s="357"/>
      <c r="F6" s="357"/>
      <c r="G6" s="357"/>
      <c r="M6" s="3"/>
    </row>
    <row r="7" spans="1:18" ht="35.25" customHeight="1" thickBot="1">
      <c r="A7" s="40" t="s">
        <v>2</v>
      </c>
      <c r="B7" s="330">
        <v>2025</v>
      </c>
      <c r="C7" s="330">
        <v>2026</v>
      </c>
      <c r="D7" s="330">
        <v>2027</v>
      </c>
      <c r="E7" s="330" t="s">
        <v>44</v>
      </c>
      <c r="F7" s="330" t="s">
        <v>45</v>
      </c>
      <c r="G7" s="330" t="s">
        <v>46</v>
      </c>
      <c r="J7" s="5"/>
      <c r="L7" s="227"/>
    </row>
    <row r="8" spans="1:18">
      <c r="A8" s="53"/>
      <c r="B8" s="116"/>
      <c r="C8" s="116"/>
      <c r="D8" s="53"/>
      <c r="E8" s="53"/>
      <c r="F8" s="53"/>
      <c r="G8" s="53"/>
      <c r="J8" s="5"/>
    </row>
    <row r="9" spans="1:18">
      <c r="A9" s="143" t="s">
        <v>47</v>
      </c>
      <c r="B9" s="270"/>
      <c r="C9" s="117"/>
      <c r="D9" s="54"/>
      <c r="E9" s="54"/>
      <c r="F9" s="54"/>
      <c r="G9" s="54"/>
      <c r="J9" s="5"/>
    </row>
    <row r="10" spans="1:18">
      <c r="A10" s="143" t="s">
        <v>48</v>
      </c>
      <c r="B10" s="270"/>
      <c r="C10" s="117"/>
      <c r="D10" s="54"/>
      <c r="E10" s="54"/>
      <c r="F10" s="54"/>
      <c r="G10" s="54"/>
      <c r="J10" s="5"/>
    </row>
    <row r="11" spans="1:18">
      <c r="A11" s="210" t="str">
        <f>'A.I Revenue Streams - P1'!D9</f>
        <v>Clinical Revenue</v>
      </c>
      <c r="B11" s="292" t="e">
        <f>'B.I Sales - P1 (2)'!KK68</f>
        <v>#VALUE!</v>
      </c>
      <c r="C11" s="292" t="e">
        <f>'B.I Sales - P1 (2)'!KO68</f>
        <v>#VALUE!</v>
      </c>
      <c r="D11" s="292" t="e">
        <f>'B.I Sales - P1 (2)'!KS68</f>
        <v>#VALUE!</v>
      </c>
      <c r="E11" s="292" t="e">
        <f>'B.I Sales - P1 (2)'!KW68</f>
        <v>#VALUE!</v>
      </c>
      <c r="F11" s="292" t="e">
        <f>'B.I Sales - P1 (2)'!LA68</f>
        <v>#VALUE!</v>
      </c>
      <c r="G11" s="292" t="e">
        <f>'B.I Sales - P1 (2)'!LE68</f>
        <v>#VALUE!</v>
      </c>
      <c r="J11" s="5"/>
      <c r="M11" s="289"/>
      <c r="N11" s="289"/>
      <c r="O11" s="289"/>
      <c r="P11" s="289"/>
      <c r="Q11" s="289"/>
      <c r="R11" s="289"/>
    </row>
    <row r="12" spans="1:18">
      <c r="A12" s="210" t="str">
        <f>'A.I Revenue Streams - P1'!D69</f>
        <v>Docty Pharma</v>
      </c>
      <c r="B12" s="292">
        <f>'B.I Sales - P1 (2)'!KK78</f>
        <v>966831</v>
      </c>
      <c r="C12" s="292">
        <f>'B.I Sales - P1 (2)'!KO78</f>
        <v>42563337.711315319</v>
      </c>
      <c r="D12" s="292">
        <f>'B.I Sales - P1 (2)'!KS78</f>
        <v>280166892.30375105</v>
      </c>
      <c r="E12" s="292">
        <f>'B.I Sales - P1 (2)'!KW78</f>
        <v>1664120248.7648113</v>
      </c>
      <c r="F12" s="292">
        <f>'B.I Sales - P1 (2)'!LA78</f>
        <v>9793805490.1223507</v>
      </c>
      <c r="G12" s="292">
        <f>'B.I Sales - P1 (2)'!LE78</f>
        <v>59970884794.858772</v>
      </c>
      <c r="I12" s="41"/>
      <c r="J12" s="5"/>
      <c r="M12" s="41"/>
    </row>
    <row r="13" spans="1:18">
      <c r="A13" s="210" t="str">
        <f>'A.I Revenue Streams - P1'!D79</f>
        <v>Lab &amp; Diagnostics</v>
      </c>
      <c r="B13" s="292">
        <f>'B.I Sales - P1 (2)'!KK175</f>
        <v>2123277.5625</v>
      </c>
      <c r="C13" s="292">
        <f>'B.I Sales - P1 (2)'!KO175</f>
        <v>93474226.56859982</v>
      </c>
      <c r="D13" s="292">
        <f>'B.I Sales - P1 (2)'!KS175</f>
        <v>615280308.74466014</v>
      </c>
      <c r="E13" s="292">
        <f>'B.I Sales - P1 (2)'!KW175</f>
        <v>3654608908.3865156</v>
      </c>
      <c r="F13" s="292">
        <f>'B.I Sales - P1 (2)'!LA175</f>
        <v>21508378867.316113</v>
      </c>
      <c r="G13" s="292">
        <f>'B.I Sales - P1 (2)'!LE175</f>
        <v>131703300874.91615</v>
      </c>
      <c r="J13" s="5"/>
    </row>
    <row r="14" spans="1:18">
      <c r="A14" s="210" t="str">
        <f>'A.I Revenue Streams - P1'!D176</f>
        <v>Workplace Wellness</v>
      </c>
      <c r="B14" s="292">
        <f>'B.I Sales - P1 (2)'!KK182</f>
        <v>0</v>
      </c>
      <c r="C14" s="292">
        <f>'B.I Sales - P1 (2)'!KO182</f>
        <v>9860267.5</v>
      </c>
      <c r="D14" s="292">
        <f>'B.I Sales - P1 (2)'!KS182</f>
        <v>21240815.399999999</v>
      </c>
      <c r="E14" s="292">
        <f>'B.I Sales - P1 (2)'!KW182</f>
        <v>31968588.240000002</v>
      </c>
      <c r="F14" s="292">
        <f>'B.I Sales - P1 (2)'!LA182</f>
        <v>42644534.435999997</v>
      </c>
      <c r="G14" s="292">
        <f>'B.I Sales - P1 (2)'!LE182</f>
        <v>34948679.111999996</v>
      </c>
    </row>
    <row r="15" spans="1:18">
      <c r="A15" s="210" t="str">
        <f>'A.I Revenue Streams - P1'!D182</f>
        <v>Other Services</v>
      </c>
      <c r="B15" s="292">
        <f>'B.I Sales - P1 (2)'!KK192</f>
        <v>1027574.41</v>
      </c>
      <c r="C15" s="292">
        <f>'B.I Sales - P1 (2)'!KO192</f>
        <v>40514960.756828725</v>
      </c>
      <c r="D15" s="292">
        <f>'B.I Sales - P1 (2)'!KS192</f>
        <v>251696324.21143064</v>
      </c>
      <c r="E15" s="292">
        <f>'B.I Sales - P1 (2)'!KW192</f>
        <v>1458620843.1512275</v>
      </c>
      <c r="F15" s="292">
        <f>'B.I Sales - P1 (2)'!LA192</f>
        <v>8525027644.17869</v>
      </c>
      <c r="G15" s="292">
        <f>'B.I Sales - P1 (2)'!LE72</f>
        <v>25849519308.128777</v>
      </c>
    </row>
    <row r="16" spans="1:18">
      <c r="A16" s="210" t="s">
        <v>62</v>
      </c>
      <c r="B16" s="292">
        <f>'B.I Sales - P1 (2)'!KK205</f>
        <v>0</v>
      </c>
      <c r="C16" s="292">
        <f>'B.I Sales - P1 (2)'!KO205</f>
        <v>26613382.5</v>
      </c>
      <c r="D16" s="292">
        <f>'B.I Sales - P1 (2)'!KS205</f>
        <v>44210637</v>
      </c>
      <c r="E16" s="292">
        <f>'B.I Sales - P1 (2)'!KW205</f>
        <v>55306195.200000003</v>
      </c>
      <c r="F16" s="292">
        <f>'B.I Sales - P1 (2)'!LA205</f>
        <v>66008874.780000001</v>
      </c>
      <c r="G16" s="292">
        <f>'B.I Sales - P1 (2)'!LE73</f>
        <v>12407769267.901815</v>
      </c>
    </row>
    <row r="17" spans="1:14" ht="15.75" thickBot="1">
      <c r="A17" s="54"/>
      <c r="B17" s="269" t="e">
        <f t="shared" ref="B17:G17" si="0">SUM(B11:B16)</f>
        <v>#VALUE!</v>
      </c>
      <c r="C17" s="269" t="e">
        <f t="shared" si="0"/>
        <v>#VALUE!</v>
      </c>
      <c r="D17" s="269" t="e">
        <f t="shared" si="0"/>
        <v>#VALUE!</v>
      </c>
      <c r="E17" s="269" t="e">
        <f t="shared" si="0"/>
        <v>#VALUE!</v>
      </c>
      <c r="F17" s="269" t="e">
        <f t="shared" si="0"/>
        <v>#VALUE!</v>
      </c>
      <c r="G17" s="269" t="e">
        <f t="shared" si="0"/>
        <v>#VALUE!</v>
      </c>
      <c r="H17" s="5"/>
      <c r="I17" s="5"/>
      <c r="J17" s="5"/>
      <c r="K17" s="5"/>
      <c r="M17" s="41"/>
    </row>
    <row r="18" spans="1:14">
      <c r="A18" s="54"/>
      <c r="B18" s="123"/>
      <c r="C18" s="291"/>
      <c r="D18" s="291" t="e">
        <f>D17/C17-1</f>
        <v>#VALUE!</v>
      </c>
      <c r="E18" s="291" t="e">
        <f t="shared" ref="E18:G18" si="1">E17/D17-1</f>
        <v>#VALUE!</v>
      </c>
      <c r="F18" s="291" t="e">
        <f t="shared" si="1"/>
        <v>#VALUE!</v>
      </c>
      <c r="G18" s="291" t="e">
        <f t="shared" si="1"/>
        <v>#VALUE!</v>
      </c>
      <c r="I18" s="5"/>
      <c r="M18" s="41"/>
    </row>
    <row r="19" spans="1:14">
      <c r="A19" s="143" t="s">
        <v>49</v>
      </c>
      <c r="B19" s="270"/>
      <c r="C19" s="119"/>
      <c r="D19" s="57"/>
      <c r="E19" s="57"/>
      <c r="F19" s="57"/>
      <c r="G19" s="57"/>
    </row>
    <row r="20" spans="1:14" s="3" customFormat="1">
      <c r="A20" s="144" t="s">
        <v>50</v>
      </c>
      <c r="B20" s="272"/>
      <c r="C20" s="118"/>
      <c r="D20" s="56"/>
      <c r="E20" s="56"/>
      <c r="F20" s="56"/>
      <c r="G20" s="56"/>
    </row>
    <row r="21" spans="1:14">
      <c r="A21" s="210" t="str">
        <f>A.IIOPEX!D10</f>
        <v>Utilities</v>
      </c>
      <c r="B21" s="292">
        <f>'B.II OPEX - P1'!KJ17</f>
        <v>3590000</v>
      </c>
      <c r="C21" s="292">
        <f>'B.II OPEX - P1'!KN17</f>
        <v>40567000</v>
      </c>
      <c r="D21" s="292">
        <f>'B.II OPEX - P1'!KR17</f>
        <v>43080000</v>
      </c>
      <c r="E21" s="292">
        <f>'B.II OPEX - P1'!KV17</f>
        <v>43080000</v>
      </c>
      <c r="F21" s="292">
        <f>'B.II OPEX - P1'!KZ17</f>
        <v>43080000</v>
      </c>
      <c r="G21" s="292">
        <f>'B.II OPEX - P1'!LD17</f>
        <v>43080000</v>
      </c>
    </row>
    <row r="22" spans="1:14">
      <c r="A22" s="210" t="str">
        <f>A.IIOPEX!D21</f>
        <v>Salaries</v>
      </c>
      <c r="B22" s="292">
        <f>'B.II OPEX - P1'!KJ28</f>
        <v>5750000</v>
      </c>
      <c r="C22" s="292">
        <f>'B.II OPEX - P1'!KN28</f>
        <v>64975000</v>
      </c>
      <c r="D22" s="292">
        <f>'B.II OPEX - P1'!KR28</f>
        <v>69000000</v>
      </c>
      <c r="E22" s="292">
        <f>'B.II OPEX - P1'!KV28</f>
        <v>69000000</v>
      </c>
      <c r="F22" s="292">
        <f>'B.II OPEX - P1'!KZ28</f>
        <v>69000000</v>
      </c>
      <c r="G22" s="292">
        <f>'B.II OPEX - P1'!LD28</f>
        <v>69000000</v>
      </c>
      <c r="M22" s="41"/>
    </row>
    <row r="23" spans="1:14">
      <c r="A23" s="210" t="str">
        <f>A.IIOPEX!D30</f>
        <v>Vendor Payments</v>
      </c>
      <c r="B23" s="292">
        <f>'B.II OPEX - P1'!KJ38</f>
        <v>6535178.8127838532</v>
      </c>
      <c r="C23" s="292">
        <f>'B.II OPEX - P1'!KN38</f>
        <v>91641202.902055621</v>
      </c>
      <c r="D23" s="292">
        <f>'B.II OPEX - P1'!KR38</f>
        <v>442036330.63457912</v>
      </c>
      <c r="E23" s="292">
        <f>'B.II OPEX - P1'!KV38</f>
        <v>2459832438.696342</v>
      </c>
      <c r="F23" s="292">
        <f>'B.II OPEX - P1'!KZ38</f>
        <v>14335117662.676418</v>
      </c>
      <c r="G23" s="292">
        <f>'B.II OPEX - P1'!LD38</f>
        <v>83418740312.980652</v>
      </c>
    </row>
    <row r="24" spans="1:14">
      <c r="A24" s="210" t="str">
        <f>A.IIOPEX!D40</f>
        <v>Supplies</v>
      </c>
      <c r="B24" s="292">
        <f>'B.II OPEX - P1'!KJ47</f>
        <v>825000</v>
      </c>
      <c r="C24" s="292">
        <f>'B.II OPEX - P1'!KN47</f>
        <v>8475000</v>
      </c>
      <c r="D24" s="292">
        <f>'B.II OPEX - P1'!KR47</f>
        <v>9000000</v>
      </c>
      <c r="E24" s="292">
        <f>'B.II OPEX - P1'!KV47</f>
        <v>9000000</v>
      </c>
      <c r="F24" s="292">
        <f>'B.II OPEX - P1'!KZ47</f>
        <v>9000000</v>
      </c>
      <c r="G24" s="292">
        <f>'B.II OPEX - P1'!LD47</f>
        <v>9000000</v>
      </c>
    </row>
    <row r="25" spans="1:14">
      <c r="A25" s="210" t="str">
        <f>A.IIOPEX!D49</f>
        <v>Payouts</v>
      </c>
      <c r="B25" s="292">
        <f>'B.II OPEX - P1'!KJ55</f>
        <v>6534000</v>
      </c>
      <c r="C25" s="292">
        <f>'B.II OPEX - P1'!KN55</f>
        <v>67122000</v>
      </c>
      <c r="D25" s="292">
        <f>'B.II OPEX - P1'!KR55</f>
        <v>71280000</v>
      </c>
      <c r="E25" s="292">
        <f>'B.II OPEX - P1'!KV55</f>
        <v>71280000</v>
      </c>
      <c r="F25" s="292">
        <f>'B.II OPEX - P1'!KZ55</f>
        <v>71280000</v>
      </c>
      <c r="G25" s="292">
        <f>'B.II OPEX - P1'!LD55</f>
        <v>71280000</v>
      </c>
    </row>
    <row r="26" spans="1:14">
      <c r="A26" s="210" t="str">
        <f>A.IIOPEX!D57</f>
        <v>Marketing &amp; Promotions</v>
      </c>
      <c r="B26" s="292">
        <f>'B.II OPEX - P1'!KJ63</f>
        <v>1650000</v>
      </c>
      <c r="C26" s="292">
        <f>'B.II OPEX - P1'!KN63</f>
        <v>16950000</v>
      </c>
      <c r="D26" s="292">
        <f>'B.II OPEX - P1'!KR63</f>
        <v>18000000</v>
      </c>
      <c r="E26" s="292">
        <f>'B.II OPEX - P1'!KV63</f>
        <v>18000000</v>
      </c>
      <c r="F26" s="292">
        <f>'B.II OPEX - P1'!KZ63</f>
        <v>18000000</v>
      </c>
      <c r="G26" s="292">
        <f>'B.II OPEX - P1'!LD63</f>
        <v>18000000</v>
      </c>
    </row>
    <row r="27" spans="1:14">
      <c r="A27" s="210" t="str">
        <f>A.IIOPEX!D65</f>
        <v>Licenses and Registration</v>
      </c>
      <c r="B27" s="292">
        <f>'B.II OPEX - P1'!KJ76</f>
        <v>242000</v>
      </c>
      <c r="C27" s="292">
        <f>'B.II OPEX - P1'!KN76</f>
        <v>2486000</v>
      </c>
      <c r="D27" s="292">
        <f>'B.II OPEX - P1'!KR76</f>
        <v>2639999.9999999995</v>
      </c>
      <c r="E27" s="292">
        <f>'B.II OPEX - P1'!KV76</f>
        <v>2639999.9999999995</v>
      </c>
      <c r="F27" s="292">
        <f>'B.II OPEX - P1'!KZ76</f>
        <v>2639999.9999999995</v>
      </c>
      <c r="G27" s="292">
        <f>'B.II OPEX - P1'!LD76</f>
        <v>2639999.9999999995</v>
      </c>
    </row>
    <row r="28" spans="1:14">
      <c r="A28" s="210" t="str">
        <f>A.IIOPEX!D79</f>
        <v>Supplies</v>
      </c>
      <c r="B28" s="292">
        <f>'B.II OPEX - P1'!KJ87</f>
        <v>0</v>
      </c>
      <c r="C28" s="292">
        <f>'B.II OPEX - P1'!KN87</f>
        <v>0</v>
      </c>
      <c r="D28" s="292">
        <f>'B.II OPEX - P1'!KR87</f>
        <v>0</v>
      </c>
      <c r="E28" s="292">
        <f>'B.II OPEX - P1'!KV87</f>
        <v>0</v>
      </c>
      <c r="F28" s="292">
        <f>'B.II OPEX - P1'!KZ87</f>
        <v>0</v>
      </c>
      <c r="G28" s="292">
        <f>'B.II OPEX - P1'!LD87</f>
        <v>0</v>
      </c>
      <c r="H28" t="s">
        <v>51</v>
      </c>
      <c r="M28" s="41"/>
    </row>
    <row r="29" spans="1:14">
      <c r="A29" s="210"/>
      <c r="B29" s="271"/>
      <c r="C29" s="119"/>
      <c r="D29" s="119"/>
      <c r="E29" s="119"/>
      <c r="F29" s="119"/>
      <c r="G29" s="119"/>
    </row>
    <row r="30" spans="1:14" s="253" customFormat="1">
      <c r="A30" s="252"/>
      <c r="B30" s="269">
        <f t="shared" ref="B30:G30" si="2">SUM(B21:B29)</f>
        <v>25126178.812783852</v>
      </c>
      <c r="C30" s="269">
        <f t="shared" si="2"/>
        <v>292216202.90205562</v>
      </c>
      <c r="D30" s="269">
        <f t="shared" si="2"/>
        <v>655036330.63457918</v>
      </c>
      <c r="E30" s="269">
        <f t="shared" si="2"/>
        <v>2672832438.696342</v>
      </c>
      <c r="F30" s="269">
        <f t="shared" si="2"/>
        <v>14548117662.676418</v>
      </c>
      <c r="G30" s="269">
        <f t="shared" si="2"/>
        <v>83631740312.980652</v>
      </c>
      <c r="I30" s="301"/>
      <c r="J30" s="301"/>
      <c r="K30" s="301"/>
      <c r="L30" s="301"/>
      <c r="M30" s="301"/>
      <c r="N30" s="301"/>
    </row>
    <row r="31" spans="1:14">
      <c r="A31" s="210"/>
      <c r="B31" s="271"/>
      <c r="C31" s="119"/>
      <c r="D31" s="119"/>
      <c r="E31" s="119"/>
      <c r="F31" s="119"/>
      <c r="G31" s="119"/>
    </row>
    <row r="32" spans="1:14">
      <c r="A32" s="210"/>
      <c r="B32" s="271"/>
      <c r="C32" s="119"/>
      <c r="D32" s="57"/>
      <c r="E32" s="55"/>
      <c r="F32" s="55"/>
      <c r="G32" s="55"/>
    </row>
    <row r="33" spans="1:13" ht="21" customHeight="1" thickBot="1">
      <c r="A33" s="144" t="s">
        <v>52</v>
      </c>
      <c r="B33" s="275" t="e">
        <f t="shared" ref="B33:G33" si="3">B17-B30</f>
        <v>#VALUE!</v>
      </c>
      <c r="C33" s="275" t="e">
        <f t="shared" si="3"/>
        <v>#VALUE!</v>
      </c>
      <c r="D33" s="275" t="e">
        <f t="shared" si="3"/>
        <v>#VALUE!</v>
      </c>
      <c r="E33" s="275" t="e">
        <f t="shared" si="3"/>
        <v>#VALUE!</v>
      </c>
      <c r="F33" s="275" t="e">
        <f t="shared" si="3"/>
        <v>#VALUE!</v>
      </c>
      <c r="G33" s="275" t="e">
        <f t="shared" si="3"/>
        <v>#VALUE!</v>
      </c>
      <c r="H33" s="5" t="e">
        <f>SUM(C33:G33)/5</f>
        <v>#VALUE!</v>
      </c>
    </row>
    <row r="34" spans="1:13" ht="15.75" thickTop="1">
      <c r="A34" s="54"/>
      <c r="B34" s="281" t="e">
        <f>B33/B17</f>
        <v>#VALUE!</v>
      </c>
      <c r="C34" s="281" t="e">
        <f>C33/C17</f>
        <v>#VALUE!</v>
      </c>
      <c r="D34" s="281" t="e">
        <f t="shared" ref="D34:G34" si="4">D33/D17</f>
        <v>#VALUE!</v>
      </c>
      <c r="E34" s="281" t="e">
        <f t="shared" si="4"/>
        <v>#VALUE!</v>
      </c>
      <c r="F34" s="281" t="e">
        <f t="shared" si="4"/>
        <v>#VALUE!</v>
      </c>
      <c r="G34" s="281" t="e">
        <f t="shared" si="4"/>
        <v>#VALUE!</v>
      </c>
      <c r="M34" s="282"/>
    </row>
    <row r="35" spans="1:13">
      <c r="A35" s="145"/>
      <c r="B35" s="273"/>
      <c r="C35" s="119"/>
      <c r="D35" s="57"/>
      <c r="E35" s="57"/>
      <c r="F35" s="57"/>
      <c r="G35" s="57"/>
    </row>
    <row r="36" spans="1:13" ht="15" customHeight="1">
      <c r="A36" s="146" t="s">
        <v>54</v>
      </c>
      <c r="B36" s="138" t="e">
        <f t="shared" ref="B36:G36" si="5">B33-SUM(B35:B35)</f>
        <v>#VALUE!</v>
      </c>
      <c r="C36" s="138" t="e">
        <f t="shared" si="5"/>
        <v>#VALUE!</v>
      </c>
      <c r="D36" s="120" t="e">
        <f t="shared" si="5"/>
        <v>#VALUE!</v>
      </c>
      <c r="E36" s="120" t="e">
        <f t="shared" si="5"/>
        <v>#VALUE!</v>
      </c>
      <c r="F36" s="120" t="e">
        <f t="shared" si="5"/>
        <v>#VALUE!</v>
      </c>
      <c r="G36" s="120" t="e">
        <f t="shared" si="5"/>
        <v>#VALUE!</v>
      </c>
    </row>
    <row r="37" spans="1:13">
      <c r="A37" s="147" t="s">
        <v>55</v>
      </c>
      <c r="B37" s="121" t="e">
        <f>B34</f>
        <v>#VALUE!</v>
      </c>
      <c r="C37" s="121" t="e">
        <f t="shared" ref="C37:G37" si="6">C34</f>
        <v>#VALUE!</v>
      </c>
      <c r="D37" s="121" t="e">
        <f t="shared" si="6"/>
        <v>#VALUE!</v>
      </c>
      <c r="E37" s="121" t="e">
        <f t="shared" si="6"/>
        <v>#VALUE!</v>
      </c>
      <c r="F37" s="121" t="e">
        <f t="shared" si="6"/>
        <v>#VALUE!</v>
      </c>
      <c r="G37" s="121" t="e">
        <f t="shared" si="6"/>
        <v>#VALUE!</v>
      </c>
    </row>
    <row r="38" spans="1:13">
      <c r="A38" s="54" t="s">
        <v>56</v>
      </c>
      <c r="B38" s="119">
        <f>'FA Schedule'!F17</f>
        <v>3531770</v>
      </c>
      <c r="C38" s="119">
        <f>'FA Schedule'!I17</f>
        <v>12069045.754999999</v>
      </c>
      <c r="D38" s="57">
        <f>'FA Schedule'!L17</f>
        <v>9437782.184595</v>
      </c>
      <c r="E38" s="57">
        <f>'FA Schedule'!O17</f>
        <v>7425803.0829208046</v>
      </c>
      <c r="F38" s="57">
        <f>'FA Schedule'!R17</f>
        <v>5884008.1529032644</v>
      </c>
      <c r="G38" s="57">
        <f>'FA Schedule'!U17</f>
        <v>4699586.8380015977</v>
      </c>
    </row>
    <row r="39" spans="1:13" ht="15" customHeight="1" thickBot="1">
      <c r="A39" s="146" t="s">
        <v>57</v>
      </c>
      <c r="B39" s="122" t="e">
        <f t="shared" ref="B39:G39" si="7">B36-B38</f>
        <v>#VALUE!</v>
      </c>
      <c r="C39" s="122" t="e">
        <f t="shared" si="7"/>
        <v>#VALUE!</v>
      </c>
      <c r="D39" s="139" t="e">
        <f>D36-D38</f>
        <v>#VALUE!</v>
      </c>
      <c r="E39" s="139" t="e">
        <f>E36-E38</f>
        <v>#VALUE!</v>
      </c>
      <c r="F39" s="139" t="e">
        <f t="shared" si="7"/>
        <v>#VALUE!</v>
      </c>
      <c r="G39" s="139" t="e">
        <f t="shared" si="7"/>
        <v>#VALUE!</v>
      </c>
    </row>
    <row r="40" spans="1:13" ht="15" customHeight="1" thickTop="1">
      <c r="A40" s="146"/>
      <c r="B40" s="118"/>
      <c r="C40" s="118"/>
      <c r="D40" s="56"/>
      <c r="E40" s="56"/>
      <c r="F40" s="56"/>
      <c r="G40" s="56"/>
    </row>
    <row r="41" spans="1:13">
      <c r="A41" s="147" t="s">
        <v>58</v>
      </c>
      <c r="B41" s="125" t="e">
        <f t="shared" ref="B41:G41" si="8">B$39/B17</f>
        <v>#VALUE!</v>
      </c>
      <c r="C41" s="125" t="e">
        <f t="shared" si="8"/>
        <v>#VALUE!</v>
      </c>
      <c r="D41" s="125" t="e">
        <f t="shared" si="8"/>
        <v>#VALUE!</v>
      </c>
      <c r="E41" s="125" t="e">
        <f t="shared" si="8"/>
        <v>#VALUE!</v>
      </c>
      <c r="F41" s="125" t="e">
        <f t="shared" si="8"/>
        <v>#VALUE!</v>
      </c>
      <c r="G41" s="125" t="e">
        <f t="shared" si="8"/>
        <v>#VALUE!</v>
      </c>
    </row>
    <row r="42" spans="1:13">
      <c r="A42" s="54" t="s">
        <v>59</v>
      </c>
      <c r="B42" s="123" t="e">
        <f>IF(B39&gt;0,B39*25.17%,0)</f>
        <v>#VALUE!</v>
      </c>
      <c r="C42" s="123" t="e">
        <f t="shared" ref="C42:G42" si="9">IF(C39&gt;0,C39*25.17%,0)</f>
        <v>#VALUE!</v>
      </c>
      <c r="D42" s="123" t="e">
        <f t="shared" si="9"/>
        <v>#VALUE!</v>
      </c>
      <c r="E42" s="123" t="e">
        <f t="shared" si="9"/>
        <v>#VALUE!</v>
      </c>
      <c r="F42" s="123" t="e">
        <f t="shared" si="9"/>
        <v>#VALUE!</v>
      </c>
      <c r="G42" s="123" t="e">
        <f t="shared" si="9"/>
        <v>#VALUE!</v>
      </c>
    </row>
    <row r="43" spans="1:13" ht="15.75" thickBot="1">
      <c r="A43" s="159" t="s">
        <v>60</v>
      </c>
      <c r="B43" s="288" t="e">
        <f t="shared" ref="B43:G43" si="10">B39-B42</f>
        <v>#VALUE!</v>
      </c>
      <c r="C43" s="288" t="e">
        <f t="shared" si="10"/>
        <v>#VALUE!</v>
      </c>
      <c r="D43" s="275" t="e">
        <f t="shared" si="10"/>
        <v>#VALUE!</v>
      </c>
      <c r="E43" s="275" t="e">
        <f t="shared" si="10"/>
        <v>#VALUE!</v>
      </c>
      <c r="F43" s="275" t="e">
        <f>F39-F42</f>
        <v>#VALUE!</v>
      </c>
      <c r="G43" s="275" t="e">
        <f t="shared" si="10"/>
        <v>#VALUE!</v>
      </c>
    </row>
    <row r="44" spans="1:13" ht="16.5" thickTop="1" thickBot="1">
      <c r="A44" s="140"/>
      <c r="B44" s="124"/>
      <c r="C44" s="124"/>
      <c r="D44" s="140" t="e">
        <f>D43/D17*100</f>
        <v>#VALUE!</v>
      </c>
      <c r="E44" s="140" t="e">
        <f t="shared" ref="E44:G44" si="11">E43/E17*100</f>
        <v>#VALUE!</v>
      </c>
      <c r="F44" s="140" t="e">
        <f t="shared" si="11"/>
        <v>#VALUE!</v>
      </c>
      <c r="G44" s="140" t="e">
        <f t="shared" si="11"/>
        <v>#VALUE!</v>
      </c>
    </row>
    <row r="50" spans="1:2" ht="15" customHeight="1">
      <c r="A50" s="238" t="s">
        <v>61</v>
      </c>
      <c r="B50" s="188" t="e">
        <f>SUM(C17:G17)/COUNT(C17:G17)</f>
        <v>#VALUE!</v>
      </c>
    </row>
  </sheetData>
  <mergeCells count="6">
    <mergeCell ref="A1:G1"/>
    <mergeCell ref="A6:G6"/>
    <mergeCell ref="A2:G2"/>
    <mergeCell ref="A4:G4"/>
    <mergeCell ref="A5:G5"/>
    <mergeCell ref="A3:G3"/>
  </mergeCells>
  <pageMargins left="0.51181102362204722" right="0.23622047244094491" top="0.74803149606299213" bottom="0.74803149606299213" header="0.31496062992125984" footer="0.31496062992125984"/>
  <pageSetup scale="7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9205D-0EC7-4888-8A03-4EE6AEA11376}">
  <sheetPr>
    <tabColor rgb="FF00B0F0"/>
  </sheetPr>
  <dimension ref="B2:E27"/>
  <sheetViews>
    <sheetView showGridLines="0" workbookViewId="0">
      <selection activeCell="C22" sqref="C22"/>
    </sheetView>
  </sheetViews>
  <sheetFormatPr defaultRowHeight="15"/>
  <cols>
    <col min="3" max="3" width="38.28515625" customWidth="1"/>
    <col min="4" max="4" width="48.28515625" customWidth="1"/>
    <col min="5" max="5" width="20.28515625" customWidth="1"/>
  </cols>
  <sheetData>
    <row r="2" spans="2:5" ht="30" customHeight="1">
      <c r="B2" s="169">
        <v>1</v>
      </c>
      <c r="C2" s="169" t="s">
        <v>63</v>
      </c>
      <c r="D2" s="170" t="s">
        <v>64</v>
      </c>
    </row>
    <row r="3" spans="2:5" ht="9" customHeight="1">
      <c r="B3" s="171"/>
      <c r="C3" s="171"/>
    </row>
    <row r="4" spans="2:5" ht="30" customHeight="1">
      <c r="B4" s="169">
        <v>2</v>
      </c>
      <c r="C4" s="169" t="s">
        <v>65</v>
      </c>
      <c r="D4" s="170" t="str">
        <f>D2</f>
        <v>Docty Health Care India Private Limited</v>
      </c>
    </row>
    <row r="5" spans="2:5" ht="9" customHeight="1">
      <c r="B5" s="171"/>
      <c r="C5" s="171"/>
    </row>
    <row r="6" spans="2:5" ht="30" customHeight="1">
      <c r="B6" s="169">
        <v>3</v>
      </c>
      <c r="C6" s="169" t="s">
        <v>66</v>
      </c>
      <c r="D6" s="268" t="s">
        <v>67</v>
      </c>
    </row>
    <row r="7" spans="2:5" ht="9" customHeight="1">
      <c r="B7" s="171"/>
      <c r="C7" s="171"/>
    </row>
    <row r="8" spans="2:5" ht="30" customHeight="1">
      <c r="B8" s="169">
        <v>4</v>
      </c>
      <c r="C8" s="169" t="s">
        <v>68</v>
      </c>
      <c r="D8" s="290" t="s">
        <v>69</v>
      </c>
    </row>
    <row r="9" spans="2:5" ht="9" customHeight="1">
      <c r="B9" s="171"/>
      <c r="C9" s="171"/>
    </row>
    <row r="10" spans="2:5" ht="30" customHeight="1">
      <c r="B10" s="169">
        <v>5</v>
      </c>
      <c r="C10" s="169" t="s">
        <v>70</v>
      </c>
      <c r="D10" s="170">
        <v>7305961978</v>
      </c>
    </row>
    <row r="11" spans="2:5" ht="9" customHeight="1">
      <c r="B11" s="171"/>
      <c r="C11" s="171"/>
    </row>
    <row r="12" spans="2:5" ht="30" customHeight="1">
      <c r="B12" s="169">
        <v>6</v>
      </c>
      <c r="C12" s="169" t="s">
        <v>71</v>
      </c>
      <c r="D12" s="170" t="s">
        <v>72</v>
      </c>
    </row>
    <row r="13" spans="2:5" ht="9" customHeight="1"/>
    <row r="14" spans="2:5" ht="30" customHeight="1">
      <c r="B14" s="172" t="s">
        <v>73</v>
      </c>
      <c r="C14" s="172" t="s">
        <v>74</v>
      </c>
      <c r="D14" s="170">
        <v>2</v>
      </c>
    </row>
    <row r="15" spans="2:5" ht="9" customHeight="1"/>
    <row r="16" spans="2:5" ht="30" customHeight="1">
      <c r="B16" s="172">
        <v>7</v>
      </c>
      <c r="C16" s="263" t="s">
        <v>75</v>
      </c>
      <c r="D16" s="265">
        <v>45870</v>
      </c>
      <c r="E16" s="173" t="s">
        <v>76</v>
      </c>
    </row>
    <row r="17" spans="2:4" ht="9" customHeight="1">
      <c r="B17" s="3"/>
      <c r="C17" s="3"/>
    </row>
    <row r="18" spans="2:4" ht="121.5">
      <c r="B18" s="172">
        <v>8</v>
      </c>
      <c r="C18" s="172" t="s">
        <v>77</v>
      </c>
      <c r="D18" s="268" t="s">
        <v>78</v>
      </c>
    </row>
    <row r="19" spans="2:4" ht="9" customHeight="1">
      <c r="B19" s="3"/>
      <c r="C19" s="3"/>
    </row>
    <row r="20" spans="2:4" ht="30" customHeight="1">
      <c r="B20" s="172">
        <v>9</v>
      </c>
      <c r="C20" s="172" t="s">
        <v>79</v>
      </c>
      <c r="D20" s="182">
        <v>10000</v>
      </c>
    </row>
    <row r="21" spans="2:4" ht="14.25" customHeight="1">
      <c r="B21" s="3"/>
      <c r="C21" s="3"/>
    </row>
    <row r="22" spans="2:4" ht="30" customHeight="1">
      <c r="B22" s="172">
        <v>10</v>
      </c>
      <c r="C22" s="172" t="s">
        <v>80</v>
      </c>
      <c r="D22" s="170">
        <v>10</v>
      </c>
    </row>
    <row r="23" spans="2:4" ht="15" customHeight="1"/>
    <row r="24" spans="2:4" ht="30" customHeight="1">
      <c r="B24" s="198">
        <v>11</v>
      </c>
      <c r="C24" s="263" t="s">
        <v>81</v>
      </c>
      <c r="D24" s="182">
        <v>100000</v>
      </c>
    </row>
    <row r="25" spans="2:4" ht="30" customHeight="1"/>
    <row r="26" spans="2:4" ht="30" customHeight="1"/>
    <row r="27" spans="2:4" ht="30" customHeight="1"/>
  </sheetData>
  <hyperlinks>
    <hyperlink ref="D8" r:id="rId1" xr:uid="{22C3B5E2-BC08-45A7-B0C2-AB9859BDA64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EDD0A-605F-4B1C-BB81-BE123EDB2320}">
  <sheetPr>
    <tabColor rgb="FF0070C0"/>
  </sheetPr>
  <dimension ref="C1:AI276"/>
  <sheetViews>
    <sheetView showGridLines="0" workbookViewId="0">
      <pane xSplit="7" ySplit="8" topLeftCell="H29" activePane="bottomRight" state="frozen"/>
      <selection pane="bottomRight" activeCell="J10" sqref="J10"/>
      <selection pane="bottomLeft"/>
      <selection pane="topRight"/>
    </sheetView>
  </sheetViews>
  <sheetFormatPr defaultRowHeight="15" customHeight="1"/>
  <cols>
    <col min="1" max="1" width="2.5703125" customWidth="1"/>
    <col min="2" max="2" width="1.7109375" customWidth="1"/>
    <col min="3" max="3" width="5" customWidth="1"/>
    <col min="4" max="4" width="22" customWidth="1"/>
    <col min="5" max="5" width="15.28515625" customWidth="1"/>
    <col min="6" max="6" width="37.140625" customWidth="1"/>
    <col min="7" max="7" width="3.7109375" customWidth="1"/>
    <col min="8" max="8" width="39.5703125" bestFit="1" customWidth="1"/>
    <col min="9" max="9" width="2.7109375" customWidth="1"/>
    <col min="10" max="10" width="31.28515625" customWidth="1"/>
    <col min="11" max="11" width="2.7109375" customWidth="1"/>
    <col min="12" max="12" width="34.7109375" customWidth="1"/>
    <col min="13" max="13" width="2.7109375" customWidth="1"/>
    <col min="14" max="14" width="39.42578125" customWidth="1"/>
    <col min="15" max="15" width="2.7109375" customWidth="1"/>
    <col min="16" max="16" width="43.28515625" customWidth="1"/>
    <col min="17" max="17" width="2.7109375" customWidth="1"/>
    <col min="18" max="18" width="40.28515625" customWidth="1"/>
    <col min="19" max="19" width="2.7109375" customWidth="1"/>
    <col min="20" max="20" width="40.28515625" bestFit="1" customWidth="1"/>
    <col min="21" max="21" width="2.7109375" customWidth="1"/>
    <col min="22" max="22" width="40.28515625" bestFit="1" customWidth="1"/>
    <col min="16304" max="16308" width="9.28515625" bestFit="1" customWidth="1"/>
  </cols>
  <sheetData>
    <row r="1" spans="3:35" ht="18.75">
      <c r="C1" s="3"/>
      <c r="D1" s="174"/>
      <c r="E1" s="174"/>
    </row>
    <row r="2" spans="3:35" ht="25.5">
      <c r="C2" s="261" t="s">
        <v>82</v>
      </c>
      <c r="D2" s="175"/>
      <c r="E2" s="175"/>
      <c r="F2" s="175"/>
      <c r="G2" s="176"/>
    </row>
    <row r="3" spans="3:35">
      <c r="C3" s="202" t="s">
        <v>83</v>
      </c>
      <c r="D3" s="202"/>
      <c r="E3" s="202"/>
      <c r="F3" s="176"/>
      <c r="G3" s="176"/>
    </row>
    <row r="4" spans="3:35">
      <c r="C4" s="3"/>
      <c r="D4" s="176"/>
      <c r="E4" s="176"/>
      <c r="F4" s="176"/>
      <c r="G4" s="176"/>
    </row>
    <row r="5" spans="3:35" ht="15" customHeight="1">
      <c r="C5" s="418" t="s">
        <v>84</v>
      </c>
      <c r="D5" s="418"/>
      <c r="E5" s="3"/>
      <c r="F5" s="264">
        <f>'2. Basics'!D16</f>
        <v>45870</v>
      </c>
      <c r="G5" s="176"/>
      <c r="L5" t="s">
        <v>85</v>
      </c>
    </row>
    <row r="6" spans="3:35" s="203" customFormat="1">
      <c r="C6" s="202"/>
      <c r="D6" s="202"/>
      <c r="E6" s="202"/>
      <c r="F6" s="202"/>
      <c r="G6" s="202"/>
      <c r="H6" s="203" t="s">
        <v>86</v>
      </c>
      <c r="L6" s="203" t="s">
        <v>87</v>
      </c>
      <c r="N6" s="203" t="s">
        <v>88</v>
      </c>
      <c r="P6" s="203" t="s">
        <v>89</v>
      </c>
      <c r="R6" s="203" t="s">
        <v>90</v>
      </c>
      <c r="T6" s="203" t="s">
        <v>91</v>
      </c>
      <c r="V6" s="203" t="s">
        <v>92</v>
      </c>
    </row>
    <row r="7" spans="3:35" s="203" customFormat="1" ht="9.75" customHeight="1">
      <c r="C7" s="202"/>
      <c r="D7" s="202"/>
      <c r="E7" s="202"/>
      <c r="F7" s="202"/>
      <c r="G7" s="202"/>
      <c r="H7" s="203">
        <v>1</v>
      </c>
    </row>
    <row r="8" spans="3:35" s="174" customFormat="1" ht="19.5" customHeight="1">
      <c r="C8" s="259"/>
      <c r="D8" s="259" t="s">
        <v>82</v>
      </c>
      <c r="E8" s="259" t="s">
        <v>93</v>
      </c>
      <c r="F8" s="259" t="s">
        <v>94</v>
      </c>
      <c r="H8" s="259" t="s">
        <v>95</v>
      </c>
      <c r="J8" s="260" t="s">
        <v>96</v>
      </c>
      <c r="L8" s="260" t="s">
        <v>97</v>
      </c>
      <c r="N8" s="259" t="s">
        <v>98</v>
      </c>
      <c r="P8" s="260" t="s">
        <v>99</v>
      </c>
      <c r="R8" s="260" t="s">
        <v>100</v>
      </c>
      <c r="T8" s="260" t="s">
        <v>101</v>
      </c>
      <c r="V8" s="260" t="s">
        <v>102</v>
      </c>
      <c r="AI8" s="174" t="s">
        <v>103</v>
      </c>
    </row>
    <row r="9" spans="3:35" ht="18.75">
      <c r="C9" s="172">
        <v>1</v>
      </c>
      <c r="D9" s="255" t="s">
        <v>104</v>
      </c>
      <c r="E9" s="255" t="s">
        <v>105</v>
      </c>
      <c r="F9" s="181"/>
      <c r="G9" s="179"/>
    </row>
    <row r="10" spans="3:35" ht="21" customHeight="1">
      <c r="C10" s="172" t="s">
        <v>106</v>
      </c>
      <c r="D10" s="180"/>
      <c r="E10" s="180"/>
      <c r="F10" s="255" t="s">
        <v>107</v>
      </c>
      <c r="G10" s="184"/>
      <c r="H10" s="254">
        <f>2*4*H7</f>
        <v>8</v>
      </c>
      <c r="J10" s="254" t="s">
        <v>108</v>
      </c>
      <c r="L10" s="257">
        <v>0.25</v>
      </c>
      <c r="N10" s="257">
        <v>0.2</v>
      </c>
      <c r="P10" s="257">
        <v>0.1</v>
      </c>
      <c r="Q10" s="227"/>
      <c r="R10" s="257">
        <v>0.1</v>
      </c>
      <c r="T10" s="257">
        <v>0.15</v>
      </c>
      <c r="V10" s="257">
        <v>0.01</v>
      </c>
    </row>
    <row r="11" spans="3:35" ht="18.75">
      <c r="C11" s="172" t="s">
        <v>109</v>
      </c>
      <c r="D11" s="180"/>
      <c r="E11" s="180"/>
      <c r="F11" s="255" t="s">
        <v>110</v>
      </c>
      <c r="G11" s="184"/>
      <c r="H11" s="254">
        <f>2*4*H7</f>
        <v>8</v>
      </c>
      <c r="J11" s="254">
        <v>1500</v>
      </c>
      <c r="L11" s="257">
        <v>0.25</v>
      </c>
      <c r="N11" s="257">
        <v>0.2</v>
      </c>
      <c r="P11" s="257">
        <v>0.1</v>
      </c>
      <c r="Q11" s="227"/>
      <c r="R11" s="257">
        <v>0.1</v>
      </c>
      <c r="T11" s="257">
        <v>0.15</v>
      </c>
      <c r="V11" s="257">
        <v>0.01</v>
      </c>
    </row>
    <row r="12" spans="3:35" ht="18.75">
      <c r="C12" s="172" t="s">
        <v>111</v>
      </c>
      <c r="D12" s="180"/>
      <c r="E12" s="180"/>
      <c r="F12" s="255" t="s">
        <v>112</v>
      </c>
      <c r="G12" s="184"/>
      <c r="H12" s="254">
        <f>1*4*H7</f>
        <v>4</v>
      </c>
      <c r="J12" s="254">
        <v>5500</v>
      </c>
      <c r="L12" s="257">
        <v>0.25</v>
      </c>
      <c r="N12" s="257">
        <v>0.2</v>
      </c>
      <c r="P12" s="257">
        <v>0.1</v>
      </c>
      <c r="Q12" s="227"/>
      <c r="R12" s="257">
        <v>0.1</v>
      </c>
      <c r="T12" s="257">
        <v>0.15</v>
      </c>
      <c r="V12" s="257">
        <v>0.01</v>
      </c>
    </row>
    <row r="13" spans="3:35" ht="18.75">
      <c r="C13" s="172" t="s">
        <v>113</v>
      </c>
      <c r="D13" s="180"/>
      <c r="E13" s="180"/>
      <c r="F13" s="255" t="s">
        <v>114</v>
      </c>
      <c r="G13" s="184"/>
      <c r="H13" s="254">
        <f>2*H7</f>
        <v>2</v>
      </c>
      <c r="J13" s="254">
        <v>22000</v>
      </c>
      <c r="L13" s="257">
        <v>0.25</v>
      </c>
      <c r="N13" s="257">
        <v>0.2</v>
      </c>
      <c r="P13" s="257">
        <v>0.1</v>
      </c>
      <c r="Q13" s="227"/>
      <c r="R13" s="257">
        <v>0.1</v>
      </c>
      <c r="T13" s="257">
        <v>0.15</v>
      </c>
      <c r="V13" s="257">
        <v>0.01</v>
      </c>
    </row>
    <row r="14" spans="3:35" ht="18.75">
      <c r="C14" s="172"/>
      <c r="D14" s="180"/>
      <c r="E14" s="180"/>
      <c r="F14" s="255" t="s">
        <v>115</v>
      </c>
      <c r="G14" s="184"/>
      <c r="H14" s="254">
        <f>10*30*H7</f>
        <v>300</v>
      </c>
      <c r="J14" s="254">
        <v>300</v>
      </c>
      <c r="L14" s="257">
        <v>0.25</v>
      </c>
      <c r="N14" s="257">
        <v>0.2</v>
      </c>
      <c r="P14" s="257">
        <v>0.1</v>
      </c>
      <c r="Q14" s="227"/>
      <c r="R14" s="257">
        <v>0.1</v>
      </c>
      <c r="T14" s="257">
        <v>0.15</v>
      </c>
      <c r="V14" s="257">
        <v>0.01</v>
      </c>
    </row>
    <row r="15" spans="3:35" ht="18.75">
      <c r="C15" s="172"/>
      <c r="D15" s="180"/>
      <c r="E15" s="180"/>
      <c r="F15" s="255" t="s">
        <v>116</v>
      </c>
      <c r="G15" s="184"/>
      <c r="H15" s="254">
        <f>2*4*H7</f>
        <v>8</v>
      </c>
      <c r="J15" s="254">
        <v>1800</v>
      </c>
      <c r="L15" s="257">
        <v>0.25</v>
      </c>
      <c r="N15" s="257">
        <v>0.2</v>
      </c>
      <c r="P15" s="257">
        <v>0.1</v>
      </c>
      <c r="Q15" s="227"/>
      <c r="R15" s="257">
        <v>0.1</v>
      </c>
      <c r="T15" s="257">
        <v>0.15</v>
      </c>
      <c r="V15" s="257">
        <v>0.01</v>
      </c>
    </row>
    <row r="16" spans="3:35" ht="18.75">
      <c r="C16" s="172"/>
      <c r="D16" s="180"/>
      <c r="E16" s="180"/>
      <c r="F16" s="255" t="s">
        <v>117</v>
      </c>
      <c r="G16" s="184"/>
      <c r="H16" s="254">
        <f>1*H7</f>
        <v>1</v>
      </c>
      <c r="J16" s="254">
        <v>33000</v>
      </c>
      <c r="L16" s="257">
        <v>0.25</v>
      </c>
      <c r="N16" s="257">
        <v>0.2</v>
      </c>
      <c r="P16" s="257">
        <v>0.1</v>
      </c>
      <c r="Q16" s="227"/>
      <c r="R16" s="257">
        <v>0.1</v>
      </c>
      <c r="T16" s="257">
        <v>0.15</v>
      </c>
      <c r="V16" s="257">
        <v>0.01</v>
      </c>
    </row>
    <row r="17" spans="3:22" ht="18.75">
      <c r="C17" s="172"/>
      <c r="D17" s="180"/>
      <c r="E17" s="180"/>
      <c r="F17" s="255" t="s">
        <v>118</v>
      </c>
      <c r="G17" s="184"/>
      <c r="H17" s="254">
        <f>4*H7</f>
        <v>4</v>
      </c>
      <c r="J17" s="254">
        <v>3700</v>
      </c>
      <c r="L17" s="257">
        <v>0.25</v>
      </c>
      <c r="N17" s="257">
        <v>0.2</v>
      </c>
      <c r="P17" s="257">
        <v>0.1</v>
      </c>
      <c r="Q17" s="227"/>
      <c r="R17" s="257">
        <v>0.1</v>
      </c>
      <c r="T17" s="257">
        <v>0.15</v>
      </c>
      <c r="V17" s="257">
        <v>0.01</v>
      </c>
    </row>
    <row r="18" spans="3:22" ht="18.75">
      <c r="C18" s="172"/>
      <c r="D18" s="180"/>
      <c r="E18" s="180"/>
      <c r="F18" s="255" t="s">
        <v>119</v>
      </c>
      <c r="G18" s="184"/>
      <c r="H18" s="254">
        <f>0.5*H7</f>
        <v>0.5</v>
      </c>
      <c r="J18" s="254">
        <v>30000</v>
      </c>
      <c r="L18" s="257">
        <v>0.25</v>
      </c>
      <c r="N18" s="257">
        <v>0.2</v>
      </c>
      <c r="P18" s="257">
        <v>0.1</v>
      </c>
      <c r="Q18" s="227"/>
      <c r="R18" s="257">
        <v>0.1</v>
      </c>
      <c r="T18" s="257">
        <v>0.15</v>
      </c>
      <c r="V18" s="257">
        <v>0.01</v>
      </c>
    </row>
    <row r="19" spans="3:22" ht="18.75">
      <c r="C19" s="172"/>
      <c r="D19" s="180"/>
      <c r="E19" s="180"/>
      <c r="F19" s="255" t="s">
        <v>120</v>
      </c>
      <c r="G19" s="184"/>
      <c r="H19" s="254">
        <f>0.5*H7</f>
        <v>0.5</v>
      </c>
      <c r="J19" s="254">
        <v>47000</v>
      </c>
      <c r="L19" s="257">
        <v>0.25</v>
      </c>
      <c r="N19" s="257">
        <v>0.2</v>
      </c>
      <c r="P19" s="257">
        <v>0.1</v>
      </c>
      <c r="Q19" s="227"/>
      <c r="R19" s="257">
        <v>0.1</v>
      </c>
      <c r="T19" s="257">
        <v>0.15</v>
      </c>
      <c r="V19" s="257">
        <v>0.01</v>
      </c>
    </row>
    <row r="20" spans="3:22" ht="18.75">
      <c r="C20" s="172"/>
      <c r="D20" s="180"/>
      <c r="E20" s="180"/>
      <c r="F20" s="255" t="s">
        <v>121</v>
      </c>
      <c r="G20" s="184"/>
      <c r="H20" s="254">
        <f>2*H7</f>
        <v>2</v>
      </c>
      <c r="J20" s="254">
        <v>1500</v>
      </c>
      <c r="L20" s="257">
        <v>0.25</v>
      </c>
      <c r="N20" s="257">
        <v>0.2</v>
      </c>
      <c r="P20" s="257">
        <v>0.1</v>
      </c>
      <c r="Q20" s="227"/>
      <c r="R20" s="257">
        <v>0.1</v>
      </c>
      <c r="T20" s="257">
        <v>0.15</v>
      </c>
      <c r="V20" s="257">
        <v>0.01</v>
      </c>
    </row>
    <row r="21" spans="3:22" ht="18.75">
      <c r="C21" s="172"/>
      <c r="D21" s="180"/>
      <c r="E21" s="180"/>
      <c r="F21" s="255" t="s">
        <v>122</v>
      </c>
      <c r="G21" s="184"/>
      <c r="H21" s="254">
        <f>2*30*H7</f>
        <v>60</v>
      </c>
      <c r="J21" s="254">
        <v>1500</v>
      </c>
      <c r="L21" s="257">
        <v>0.25</v>
      </c>
      <c r="N21" s="257">
        <v>0.2</v>
      </c>
      <c r="P21" s="257">
        <v>0.1</v>
      </c>
      <c r="Q21" s="227"/>
      <c r="R21" s="257">
        <v>0.1</v>
      </c>
      <c r="T21" s="257">
        <v>0.15</v>
      </c>
      <c r="V21" s="257">
        <v>0.01</v>
      </c>
    </row>
    <row r="22" spans="3:22" ht="18.75">
      <c r="C22" s="172"/>
      <c r="D22" s="180"/>
      <c r="E22" s="180"/>
      <c r="F22" s="255" t="s">
        <v>123</v>
      </c>
      <c r="G22" s="184"/>
      <c r="H22" s="254">
        <f>4*H7</f>
        <v>4</v>
      </c>
      <c r="J22" s="254">
        <v>5000</v>
      </c>
      <c r="L22" s="257">
        <v>0.25</v>
      </c>
      <c r="N22" s="257">
        <v>0.2</v>
      </c>
      <c r="P22" s="257">
        <v>0.1</v>
      </c>
      <c r="Q22" s="227"/>
      <c r="R22" s="257">
        <v>0.1</v>
      </c>
      <c r="T22" s="257">
        <v>0.15</v>
      </c>
      <c r="V22" s="257">
        <v>0.01</v>
      </c>
    </row>
    <row r="23" spans="3:22" ht="18.75">
      <c r="C23" s="172"/>
      <c r="D23" s="180"/>
      <c r="E23" s="180"/>
      <c r="F23" s="255" t="s">
        <v>124</v>
      </c>
      <c r="G23" s="184"/>
      <c r="H23" s="254">
        <f>4*H7</f>
        <v>4</v>
      </c>
      <c r="J23" s="254">
        <v>10000</v>
      </c>
      <c r="L23" s="257">
        <v>0.25</v>
      </c>
      <c r="N23" s="257">
        <v>0.2</v>
      </c>
      <c r="P23" s="257">
        <v>0.1</v>
      </c>
      <c r="Q23" s="227"/>
      <c r="R23" s="257">
        <v>0.1</v>
      </c>
      <c r="T23" s="257">
        <v>0.15</v>
      </c>
      <c r="V23" s="257">
        <v>0.01</v>
      </c>
    </row>
    <row r="24" spans="3:22" ht="18.75">
      <c r="C24" s="172"/>
      <c r="D24" s="180"/>
      <c r="E24" s="180"/>
      <c r="F24" s="255" t="s">
        <v>125</v>
      </c>
      <c r="G24" s="184"/>
      <c r="H24" s="254">
        <f>1*H7</f>
        <v>1</v>
      </c>
      <c r="J24" s="254">
        <v>20000</v>
      </c>
      <c r="L24" s="257">
        <v>0.25</v>
      </c>
      <c r="N24" s="257">
        <v>0.2</v>
      </c>
      <c r="P24" s="257">
        <v>0.1</v>
      </c>
      <c r="Q24" s="227"/>
      <c r="R24" s="257">
        <v>0.1</v>
      </c>
      <c r="T24" s="257">
        <v>0.15</v>
      </c>
      <c r="V24" s="257">
        <v>0.01</v>
      </c>
    </row>
    <row r="25" spans="3:22" ht="18.75">
      <c r="C25" s="172"/>
      <c r="D25" s="180"/>
      <c r="E25" s="180"/>
      <c r="F25" s="255" t="s">
        <v>126</v>
      </c>
      <c r="G25" s="184"/>
      <c r="H25" s="254">
        <f>0.25*H7</f>
        <v>0.25</v>
      </c>
      <c r="J25" s="254">
        <v>30000</v>
      </c>
      <c r="L25" s="257">
        <v>0.25</v>
      </c>
      <c r="N25" s="257">
        <v>0.2</v>
      </c>
      <c r="P25" s="257">
        <v>0.1</v>
      </c>
      <c r="Q25" s="227"/>
      <c r="R25" s="257">
        <v>0.1</v>
      </c>
      <c r="T25" s="257">
        <v>0.15</v>
      </c>
      <c r="V25" s="257">
        <v>0.01</v>
      </c>
    </row>
    <row r="26" spans="3:22" ht="18.75">
      <c r="C26" s="172"/>
      <c r="D26" s="180"/>
      <c r="E26" s="180"/>
      <c r="F26" s="255" t="s">
        <v>127</v>
      </c>
      <c r="G26" s="184"/>
      <c r="H26" s="254">
        <f>0.25*H7</f>
        <v>0.25</v>
      </c>
      <c r="J26" s="254">
        <v>45000</v>
      </c>
      <c r="L26" s="257">
        <v>0.25</v>
      </c>
      <c r="N26" s="257">
        <v>0.2</v>
      </c>
      <c r="P26" s="257">
        <v>0.1</v>
      </c>
      <c r="Q26" s="227"/>
      <c r="R26" s="257">
        <v>0.1</v>
      </c>
      <c r="T26" s="257">
        <v>0.15</v>
      </c>
      <c r="V26" s="257">
        <v>0.01</v>
      </c>
    </row>
    <row r="27" spans="3:22" ht="18.75">
      <c r="C27" s="172"/>
      <c r="D27" s="180"/>
      <c r="E27" s="180"/>
      <c r="F27" s="255" t="s">
        <v>128</v>
      </c>
      <c r="G27" s="184"/>
      <c r="H27" s="254">
        <f>0.25*H7</f>
        <v>0.25</v>
      </c>
      <c r="J27" s="254">
        <v>55000</v>
      </c>
      <c r="L27" s="257">
        <v>0.25</v>
      </c>
      <c r="N27" s="257">
        <v>0.2</v>
      </c>
      <c r="P27" s="257">
        <v>0.1</v>
      </c>
      <c r="Q27" s="227"/>
      <c r="R27" s="257">
        <v>0.1</v>
      </c>
      <c r="T27" s="257">
        <v>0.15</v>
      </c>
      <c r="V27" s="257">
        <v>0.01</v>
      </c>
    </row>
    <row r="28" spans="3:22" ht="18.75">
      <c r="C28" s="172"/>
      <c r="D28" s="180"/>
      <c r="E28" s="180"/>
      <c r="F28" s="255" t="s">
        <v>129</v>
      </c>
      <c r="G28" s="184"/>
      <c r="H28" s="254">
        <f>0.25*H7</f>
        <v>0.25</v>
      </c>
      <c r="J28" s="254">
        <v>65000</v>
      </c>
      <c r="L28" s="257">
        <v>0.25</v>
      </c>
      <c r="N28" s="257">
        <v>0.2</v>
      </c>
      <c r="P28" s="257">
        <v>0.1</v>
      </c>
      <c r="Q28" s="227"/>
      <c r="R28" s="257">
        <v>0.1</v>
      </c>
      <c r="T28" s="257">
        <v>0.15</v>
      </c>
      <c r="V28" s="257">
        <v>0.01</v>
      </c>
    </row>
    <row r="29" spans="3:22" ht="18.75">
      <c r="C29" s="172"/>
      <c r="D29" s="180"/>
      <c r="E29" s="180"/>
      <c r="F29" s="180"/>
      <c r="G29" s="184"/>
      <c r="H29" s="254"/>
      <c r="J29" s="254"/>
      <c r="L29" s="257">
        <v>0.25</v>
      </c>
      <c r="N29" s="257">
        <v>0.2</v>
      </c>
      <c r="P29" s="257">
        <v>0.1</v>
      </c>
      <c r="Q29" s="227"/>
      <c r="R29" s="257">
        <v>0.1</v>
      </c>
      <c r="T29" s="257">
        <v>0.15</v>
      </c>
      <c r="V29" s="257">
        <v>0.01</v>
      </c>
    </row>
    <row r="30" spans="3:22" ht="18.75">
      <c r="C30" s="172"/>
      <c r="D30" s="180"/>
      <c r="E30" s="255" t="s">
        <v>130</v>
      </c>
      <c r="F30" s="180"/>
      <c r="G30" s="184"/>
      <c r="H30" s="254"/>
      <c r="J30" s="254"/>
      <c r="L30" s="257">
        <v>0.25</v>
      </c>
      <c r="N30" s="257">
        <v>0.2</v>
      </c>
      <c r="P30" s="257">
        <v>0.1</v>
      </c>
      <c r="Q30" s="227"/>
      <c r="R30" s="257">
        <v>0.1</v>
      </c>
      <c r="T30" s="257">
        <v>0.15</v>
      </c>
      <c r="V30" s="257">
        <v>0.01</v>
      </c>
    </row>
    <row r="31" spans="3:22" ht="18.75">
      <c r="C31" s="172"/>
      <c r="D31" s="180"/>
      <c r="E31" s="180"/>
      <c r="F31" s="255" t="s">
        <v>131</v>
      </c>
      <c r="G31" s="184"/>
      <c r="H31" s="254">
        <f>20*30*H7</f>
        <v>600</v>
      </c>
      <c r="J31" s="254">
        <v>500</v>
      </c>
      <c r="L31" s="257">
        <v>0.25</v>
      </c>
      <c r="N31" s="257">
        <v>0.2</v>
      </c>
      <c r="P31" s="257">
        <v>0.1</v>
      </c>
      <c r="Q31" s="227"/>
      <c r="R31" s="257">
        <v>0.1</v>
      </c>
      <c r="T31" s="257">
        <v>0.15</v>
      </c>
      <c r="V31" s="257">
        <v>0.01</v>
      </c>
    </row>
    <row r="32" spans="3:22" ht="18.75">
      <c r="C32" s="172"/>
      <c r="D32" s="180"/>
      <c r="E32" s="180"/>
      <c r="F32" s="255" t="s">
        <v>132</v>
      </c>
      <c r="G32" s="184"/>
      <c r="H32" s="254">
        <f>30*H7</f>
        <v>30</v>
      </c>
      <c r="J32" s="254">
        <v>300</v>
      </c>
      <c r="L32" s="257">
        <v>0.25</v>
      </c>
      <c r="N32" s="257">
        <v>0.2</v>
      </c>
      <c r="P32" s="257">
        <v>0.1</v>
      </c>
      <c r="Q32" s="227"/>
      <c r="R32" s="257">
        <v>0.1</v>
      </c>
      <c r="T32" s="257">
        <v>0.15</v>
      </c>
      <c r="V32" s="257">
        <v>0.01</v>
      </c>
    </row>
    <row r="33" spans="3:22" ht="18.75">
      <c r="C33" s="172"/>
      <c r="D33" s="180"/>
      <c r="E33" s="180"/>
      <c r="F33" s="255" t="s">
        <v>133</v>
      </c>
      <c r="G33" s="184"/>
      <c r="H33" s="254">
        <f>2*H7</f>
        <v>2</v>
      </c>
      <c r="J33" s="254">
        <v>300</v>
      </c>
      <c r="L33" s="257">
        <v>0.25</v>
      </c>
      <c r="N33" s="257">
        <v>0.2</v>
      </c>
      <c r="P33" s="257">
        <v>0.1</v>
      </c>
      <c r="Q33" s="227"/>
      <c r="R33" s="257">
        <v>0.1</v>
      </c>
      <c r="T33" s="257">
        <v>0.15</v>
      </c>
      <c r="V33" s="257">
        <v>0.01</v>
      </c>
    </row>
    <row r="34" spans="3:22" ht="18.75">
      <c r="C34" s="172"/>
      <c r="D34" s="180"/>
      <c r="E34" s="180"/>
      <c r="F34" s="180"/>
      <c r="G34" s="184"/>
      <c r="H34" s="254"/>
      <c r="J34" s="254"/>
      <c r="L34" s="257">
        <v>0.25</v>
      </c>
      <c r="N34" s="257">
        <v>0.2</v>
      </c>
      <c r="P34" s="257">
        <v>0.1</v>
      </c>
      <c r="Q34" s="227"/>
      <c r="R34" s="257">
        <v>0.1</v>
      </c>
      <c r="T34" s="257">
        <v>0.15</v>
      </c>
      <c r="V34" s="257">
        <v>0.01</v>
      </c>
    </row>
    <row r="35" spans="3:22" ht="18.75">
      <c r="C35" s="172"/>
      <c r="D35" s="180"/>
      <c r="E35" s="255" t="s">
        <v>134</v>
      </c>
      <c r="F35" s="180"/>
      <c r="G35" s="184"/>
      <c r="H35" s="254"/>
      <c r="J35" s="254"/>
      <c r="L35" s="257">
        <v>0.25</v>
      </c>
      <c r="N35" s="257">
        <v>0.2</v>
      </c>
      <c r="P35" s="257">
        <v>0.1</v>
      </c>
      <c r="Q35" s="227"/>
      <c r="R35" s="257">
        <v>0.1</v>
      </c>
      <c r="T35" s="257">
        <v>0.15</v>
      </c>
      <c r="V35" s="257">
        <v>0.01</v>
      </c>
    </row>
    <row r="36" spans="3:22" ht="18.75">
      <c r="C36" s="172"/>
      <c r="D36" s="180"/>
      <c r="E36" s="180"/>
      <c r="F36" s="255" t="s">
        <v>135</v>
      </c>
      <c r="G36" s="184"/>
      <c r="H36" s="254">
        <f>1*30*H7</f>
        <v>30</v>
      </c>
      <c r="J36" s="254">
        <v>500</v>
      </c>
      <c r="L36" s="257">
        <v>0.25</v>
      </c>
      <c r="N36" s="257">
        <v>0.2</v>
      </c>
      <c r="P36" s="257">
        <v>0.1</v>
      </c>
      <c r="Q36" s="227"/>
      <c r="R36" s="257">
        <v>0.1</v>
      </c>
      <c r="T36" s="257">
        <v>0.15</v>
      </c>
      <c r="V36" s="257">
        <v>0.01</v>
      </c>
    </row>
    <row r="37" spans="3:22" ht="18.75">
      <c r="C37" s="172"/>
      <c r="D37" s="180"/>
      <c r="E37" s="180"/>
      <c r="F37" s="255" t="s">
        <v>136</v>
      </c>
      <c r="G37" s="184"/>
      <c r="H37" s="254">
        <f>30*H7</f>
        <v>30</v>
      </c>
      <c r="J37" s="254">
        <v>700</v>
      </c>
      <c r="L37" s="257">
        <v>0.25</v>
      </c>
      <c r="N37" s="257">
        <v>0.2</v>
      </c>
      <c r="P37" s="257">
        <v>0.1</v>
      </c>
      <c r="Q37" s="227"/>
      <c r="R37" s="257">
        <v>0.1</v>
      </c>
      <c r="T37" s="257">
        <v>0.15</v>
      </c>
      <c r="V37" s="257">
        <v>0.01</v>
      </c>
    </row>
    <row r="38" spans="3:22" ht="18.75">
      <c r="C38" s="172"/>
      <c r="D38" s="180"/>
      <c r="E38" s="180"/>
      <c r="F38" s="255" t="s">
        <v>137</v>
      </c>
      <c r="G38" s="184"/>
      <c r="H38" s="254">
        <f>2*4*H7</f>
        <v>8</v>
      </c>
      <c r="J38" s="254">
        <v>3000</v>
      </c>
      <c r="L38" s="257">
        <v>0.25</v>
      </c>
      <c r="N38" s="257">
        <v>0.2</v>
      </c>
      <c r="P38" s="257">
        <v>0.1</v>
      </c>
      <c r="Q38" s="227"/>
      <c r="R38" s="257">
        <v>0.1</v>
      </c>
      <c r="T38" s="257">
        <v>0.15</v>
      </c>
      <c r="V38" s="257">
        <v>0.01</v>
      </c>
    </row>
    <row r="39" spans="3:22" ht="18.75">
      <c r="C39" s="172"/>
      <c r="D39" s="180"/>
      <c r="E39" s="180"/>
      <c r="F39" s="255" t="s">
        <v>138</v>
      </c>
      <c r="G39" s="184"/>
      <c r="H39" s="254">
        <f>2*4*H7</f>
        <v>8</v>
      </c>
      <c r="J39" s="254">
        <v>5500</v>
      </c>
      <c r="L39" s="257">
        <v>0.25</v>
      </c>
      <c r="N39" s="257">
        <v>0.2</v>
      </c>
      <c r="P39" s="257">
        <v>0.1</v>
      </c>
      <c r="Q39" s="227"/>
      <c r="R39" s="257">
        <v>0.1</v>
      </c>
      <c r="T39" s="257">
        <v>0.15</v>
      </c>
      <c r="V39" s="257">
        <v>0.01</v>
      </c>
    </row>
    <row r="40" spans="3:22" ht="18.75">
      <c r="C40" s="172"/>
      <c r="D40" s="180"/>
      <c r="E40" s="180"/>
      <c r="F40" s="255" t="s">
        <v>139</v>
      </c>
      <c r="G40" s="184"/>
      <c r="H40" s="254">
        <f>30*H7</f>
        <v>30</v>
      </c>
      <c r="J40" s="254">
        <v>600</v>
      </c>
      <c r="L40" s="257">
        <v>0.25</v>
      </c>
      <c r="N40" s="257">
        <v>0.2</v>
      </c>
      <c r="P40" s="257">
        <v>0.1</v>
      </c>
      <c r="Q40" s="227"/>
      <c r="R40" s="257">
        <v>0.1</v>
      </c>
      <c r="T40" s="257">
        <v>0.15</v>
      </c>
      <c r="V40" s="257">
        <v>0.01</v>
      </c>
    </row>
    <row r="41" spans="3:22" ht="18.75">
      <c r="C41" s="172"/>
      <c r="D41" s="180"/>
      <c r="E41" s="180"/>
      <c r="F41" s="255" t="s">
        <v>140</v>
      </c>
      <c r="G41" s="184"/>
      <c r="H41" s="254">
        <f>2*4*H7</f>
        <v>8</v>
      </c>
      <c r="J41" s="254">
        <v>3000</v>
      </c>
      <c r="L41" s="257">
        <v>0.25</v>
      </c>
      <c r="N41" s="257">
        <v>0.2</v>
      </c>
      <c r="P41" s="257">
        <v>0.1</v>
      </c>
      <c r="Q41" s="227"/>
      <c r="R41" s="257">
        <v>0.1</v>
      </c>
      <c r="T41" s="257">
        <v>0.15</v>
      </c>
      <c r="V41" s="257">
        <v>0.01</v>
      </c>
    </row>
    <row r="42" spans="3:22" ht="18.75">
      <c r="C42" s="172"/>
      <c r="D42" s="180"/>
      <c r="E42" s="180"/>
      <c r="F42" s="255" t="s">
        <v>141</v>
      </c>
      <c r="G42" s="184"/>
      <c r="H42" s="254">
        <f>2*4*H7</f>
        <v>8</v>
      </c>
      <c r="J42" s="254">
        <v>5500</v>
      </c>
      <c r="L42" s="257">
        <v>0.25</v>
      </c>
      <c r="N42" s="257">
        <v>0.2</v>
      </c>
      <c r="P42" s="257">
        <v>0.1</v>
      </c>
      <c r="Q42" s="227"/>
      <c r="R42" s="257">
        <v>0.1</v>
      </c>
      <c r="T42" s="257">
        <v>0.15</v>
      </c>
      <c r="V42" s="257">
        <v>0.01</v>
      </c>
    </row>
    <row r="43" spans="3:22" ht="18.75">
      <c r="C43" s="172"/>
      <c r="D43" s="180"/>
      <c r="E43" s="180"/>
      <c r="F43" s="255" t="s">
        <v>142</v>
      </c>
      <c r="G43" s="184"/>
      <c r="H43" s="254">
        <f>30*H7</f>
        <v>30</v>
      </c>
      <c r="J43" s="254">
        <v>800</v>
      </c>
      <c r="L43" s="257">
        <v>0.25</v>
      </c>
      <c r="N43" s="257">
        <v>0.2</v>
      </c>
      <c r="P43" s="257">
        <v>0.1</v>
      </c>
      <c r="Q43" s="227"/>
      <c r="R43" s="257">
        <v>0.1</v>
      </c>
      <c r="T43" s="257">
        <v>0.15</v>
      </c>
      <c r="V43" s="257">
        <v>0.01</v>
      </c>
    </row>
    <row r="44" spans="3:22" ht="18.75">
      <c r="C44" s="172"/>
      <c r="D44" s="180"/>
      <c r="E44" s="180"/>
      <c r="F44" s="255" t="s">
        <v>143</v>
      </c>
      <c r="G44" s="184"/>
      <c r="H44" s="254">
        <f>2*4*H7</f>
        <v>8</v>
      </c>
      <c r="J44" s="254">
        <v>3000</v>
      </c>
      <c r="L44" s="257">
        <v>0.25</v>
      </c>
      <c r="N44" s="257">
        <v>0.2</v>
      </c>
      <c r="P44" s="257">
        <v>0.1</v>
      </c>
      <c r="Q44" s="227"/>
      <c r="R44" s="257">
        <v>0.1</v>
      </c>
      <c r="T44" s="257">
        <v>0.15</v>
      </c>
      <c r="V44" s="257">
        <v>0.01</v>
      </c>
    </row>
    <row r="45" spans="3:22" ht="18.75">
      <c r="C45" s="172"/>
      <c r="D45" s="180"/>
      <c r="E45" s="180"/>
      <c r="F45" s="255" t="s">
        <v>144</v>
      </c>
      <c r="G45" s="184"/>
      <c r="H45" s="254">
        <f>2*4*H7</f>
        <v>8</v>
      </c>
      <c r="J45" s="254">
        <v>5500</v>
      </c>
      <c r="L45" s="257">
        <v>0.25</v>
      </c>
      <c r="N45" s="257">
        <v>0.2</v>
      </c>
      <c r="P45" s="257">
        <v>0.1</v>
      </c>
      <c r="Q45" s="227"/>
      <c r="R45" s="257">
        <v>0.1</v>
      </c>
      <c r="T45" s="257">
        <v>0.15</v>
      </c>
      <c r="V45" s="257">
        <v>0.01</v>
      </c>
    </row>
    <row r="46" spans="3:22" ht="18.75">
      <c r="C46" s="172"/>
      <c r="D46" s="180"/>
      <c r="E46" s="180"/>
      <c r="F46" s="255" t="s">
        <v>145</v>
      </c>
      <c r="G46" s="184"/>
      <c r="H46" s="254">
        <f>8*H7</f>
        <v>8</v>
      </c>
      <c r="J46" s="254">
        <v>1200</v>
      </c>
      <c r="L46" s="257">
        <v>0.25</v>
      </c>
      <c r="N46" s="257">
        <v>0.2</v>
      </c>
      <c r="P46" s="257">
        <v>0.1</v>
      </c>
      <c r="Q46" s="227"/>
      <c r="R46" s="257">
        <v>0.1</v>
      </c>
      <c r="T46" s="257">
        <v>0.15</v>
      </c>
      <c r="V46" s="257">
        <v>0.01</v>
      </c>
    </row>
    <row r="47" spans="3:22" ht="18.75">
      <c r="C47" s="172"/>
      <c r="D47" s="180"/>
      <c r="E47" s="180"/>
      <c r="F47" s="255" t="s">
        <v>146</v>
      </c>
      <c r="G47" s="184"/>
      <c r="H47" s="254">
        <f>2*H7</f>
        <v>2</v>
      </c>
      <c r="J47" s="254">
        <v>5000</v>
      </c>
      <c r="L47" s="257">
        <v>0.25</v>
      </c>
      <c r="N47" s="257">
        <v>0.2</v>
      </c>
      <c r="P47" s="257">
        <v>0.1</v>
      </c>
      <c r="Q47" s="227"/>
      <c r="R47" s="257">
        <v>0.1</v>
      </c>
      <c r="T47" s="257">
        <v>0.15</v>
      </c>
      <c r="V47" s="257">
        <v>0.01</v>
      </c>
    </row>
    <row r="48" spans="3:22" ht="18.75">
      <c r="C48" s="172"/>
      <c r="D48" s="180"/>
      <c r="E48" s="180"/>
      <c r="F48" s="255" t="s">
        <v>147</v>
      </c>
      <c r="G48" s="184"/>
      <c r="H48" s="254">
        <f>2*H7</f>
        <v>2</v>
      </c>
      <c r="J48" s="254">
        <v>9000</v>
      </c>
      <c r="L48" s="257">
        <v>0.25</v>
      </c>
      <c r="N48" s="257">
        <v>0.2</v>
      </c>
      <c r="P48" s="257">
        <v>0.1</v>
      </c>
      <c r="Q48" s="227"/>
      <c r="R48" s="257">
        <v>0.1</v>
      </c>
      <c r="T48" s="257">
        <v>0.15</v>
      </c>
      <c r="V48" s="257">
        <v>0.01</v>
      </c>
    </row>
    <row r="49" spans="3:22" ht="18.75">
      <c r="C49" s="172"/>
      <c r="D49" s="180"/>
      <c r="E49" s="180"/>
      <c r="F49" s="255" t="s">
        <v>148</v>
      </c>
      <c r="G49" s="184"/>
      <c r="H49" s="254">
        <f>8*H7</f>
        <v>8</v>
      </c>
      <c r="J49" s="254">
        <v>1300</v>
      </c>
      <c r="L49" s="257">
        <v>0.25</v>
      </c>
      <c r="N49" s="257">
        <v>0.2</v>
      </c>
      <c r="P49" s="257">
        <v>0.1</v>
      </c>
      <c r="Q49" s="227"/>
      <c r="R49" s="257">
        <v>0.1</v>
      </c>
      <c r="T49" s="257">
        <v>0.15</v>
      </c>
      <c r="V49" s="257">
        <v>0.01</v>
      </c>
    </row>
    <row r="50" spans="3:22" ht="18.75">
      <c r="C50" s="172"/>
      <c r="D50" s="180"/>
      <c r="E50" s="180"/>
      <c r="F50" s="255" t="s">
        <v>149</v>
      </c>
      <c r="G50" s="184"/>
      <c r="H50" s="254">
        <f>2*H7</f>
        <v>2</v>
      </c>
      <c r="J50" s="254">
        <v>5500</v>
      </c>
      <c r="L50" s="257">
        <v>0.25</v>
      </c>
      <c r="N50" s="257">
        <v>0.2</v>
      </c>
      <c r="P50" s="257">
        <v>0.1</v>
      </c>
      <c r="Q50" s="227"/>
      <c r="R50" s="257">
        <v>0.1</v>
      </c>
      <c r="T50" s="257">
        <v>0.15</v>
      </c>
      <c r="V50" s="257">
        <v>0.01</v>
      </c>
    </row>
    <row r="51" spans="3:22" ht="18.75">
      <c r="C51" s="172"/>
      <c r="D51" s="180"/>
      <c r="E51" s="180"/>
      <c r="F51" s="255" t="s">
        <v>150</v>
      </c>
      <c r="G51" s="184"/>
      <c r="H51" s="254">
        <f>2*H7</f>
        <v>2</v>
      </c>
      <c r="J51" s="254">
        <v>9500</v>
      </c>
      <c r="L51" s="257">
        <v>0.25</v>
      </c>
      <c r="N51" s="257">
        <v>0.2</v>
      </c>
      <c r="P51" s="257">
        <v>0.1</v>
      </c>
      <c r="Q51" s="227"/>
      <c r="R51" s="257">
        <v>0.1</v>
      </c>
      <c r="T51" s="257">
        <v>0.15</v>
      </c>
      <c r="V51" s="257">
        <v>0.01</v>
      </c>
    </row>
    <row r="52" spans="3:22" ht="18.75">
      <c r="C52" s="172"/>
      <c r="D52" s="180"/>
      <c r="E52" s="180"/>
      <c r="F52" s="255" t="s">
        <v>151</v>
      </c>
      <c r="G52" s="184"/>
      <c r="H52" s="254">
        <f>8*H7</f>
        <v>8</v>
      </c>
      <c r="J52" s="254">
        <v>800</v>
      </c>
      <c r="L52" s="257">
        <v>0.25</v>
      </c>
      <c r="N52" s="257">
        <v>0.2</v>
      </c>
      <c r="P52" s="257">
        <v>0.1</v>
      </c>
      <c r="Q52" s="227"/>
      <c r="R52" s="257">
        <v>0.1</v>
      </c>
      <c r="T52" s="257">
        <v>0.15</v>
      </c>
      <c r="V52" s="257">
        <v>0.01</v>
      </c>
    </row>
    <row r="53" spans="3:22" ht="18.75">
      <c r="C53" s="172"/>
      <c r="D53" s="180"/>
      <c r="E53" s="180"/>
      <c r="F53" s="255" t="s">
        <v>152</v>
      </c>
      <c r="G53" s="184"/>
      <c r="H53" s="254">
        <f>2*H7</f>
        <v>2</v>
      </c>
      <c r="J53" s="254">
        <v>3500</v>
      </c>
      <c r="L53" s="257">
        <v>0.25</v>
      </c>
      <c r="N53" s="257">
        <v>0.2</v>
      </c>
      <c r="P53" s="257">
        <v>0.1</v>
      </c>
      <c r="Q53" s="227"/>
      <c r="R53" s="257">
        <v>0.1</v>
      </c>
      <c r="T53" s="257">
        <v>0.15</v>
      </c>
      <c r="V53" s="257">
        <v>0.01</v>
      </c>
    </row>
    <row r="54" spans="3:22" ht="18.75">
      <c r="C54" s="172"/>
      <c r="D54" s="180"/>
      <c r="E54" s="180"/>
      <c r="F54" s="255" t="s">
        <v>153</v>
      </c>
      <c r="G54" s="184"/>
      <c r="H54" s="254">
        <f>2*H7</f>
        <v>2</v>
      </c>
      <c r="J54" s="254">
        <v>6000</v>
      </c>
      <c r="L54" s="257">
        <v>0.25</v>
      </c>
      <c r="N54" s="257">
        <v>0.2</v>
      </c>
      <c r="P54" s="257">
        <v>0.1</v>
      </c>
      <c r="Q54" s="227"/>
      <c r="R54" s="257">
        <v>0.1</v>
      </c>
      <c r="T54" s="257">
        <v>0.15</v>
      </c>
      <c r="V54" s="257">
        <v>0.01</v>
      </c>
    </row>
    <row r="55" spans="3:22" ht="18.75">
      <c r="C55" s="172"/>
      <c r="D55" s="180"/>
      <c r="E55" s="180"/>
      <c r="F55" s="255" t="s">
        <v>154</v>
      </c>
      <c r="G55" s="184"/>
      <c r="H55" s="254">
        <f>8*H7</f>
        <v>8</v>
      </c>
      <c r="J55" s="254">
        <v>700</v>
      </c>
      <c r="L55" s="257">
        <v>0.25</v>
      </c>
      <c r="N55" s="257">
        <v>0.2</v>
      </c>
      <c r="P55" s="257">
        <v>0.1</v>
      </c>
      <c r="Q55" s="227"/>
      <c r="R55" s="257">
        <v>0.1</v>
      </c>
      <c r="T55" s="257">
        <v>0.15</v>
      </c>
      <c r="V55" s="257">
        <v>0.01</v>
      </c>
    </row>
    <row r="56" spans="3:22" ht="18.75">
      <c r="C56" s="172"/>
      <c r="D56" s="180"/>
      <c r="E56" s="180"/>
      <c r="F56" s="255" t="s">
        <v>155</v>
      </c>
      <c r="G56" s="184"/>
      <c r="H56" s="254">
        <f>2*H7</f>
        <v>2</v>
      </c>
      <c r="J56" s="254">
        <v>3000</v>
      </c>
      <c r="L56" s="257">
        <v>0.25</v>
      </c>
      <c r="N56" s="257">
        <v>0.2</v>
      </c>
      <c r="P56" s="257">
        <v>0.1</v>
      </c>
      <c r="Q56" s="227"/>
      <c r="R56" s="257">
        <v>0.1</v>
      </c>
      <c r="T56" s="257">
        <v>0.15</v>
      </c>
      <c r="V56" s="257">
        <v>0.01</v>
      </c>
    </row>
    <row r="57" spans="3:22" ht="18.75">
      <c r="C57" s="172"/>
      <c r="D57" s="180"/>
      <c r="E57" s="180"/>
      <c r="F57" s="255" t="s">
        <v>156</v>
      </c>
      <c r="G57" s="184"/>
      <c r="H57" s="254">
        <f>2*H7</f>
        <v>2</v>
      </c>
      <c r="J57" s="254">
        <v>5000</v>
      </c>
      <c r="L57" s="257">
        <v>0.25</v>
      </c>
      <c r="N57" s="257">
        <v>0.2</v>
      </c>
      <c r="P57" s="257">
        <v>0.1</v>
      </c>
      <c r="Q57" s="227"/>
      <c r="R57" s="257">
        <v>0.1</v>
      </c>
      <c r="T57" s="257">
        <v>0.15</v>
      </c>
      <c r="V57" s="257">
        <v>0.01</v>
      </c>
    </row>
    <row r="58" spans="3:22" ht="18.75">
      <c r="C58" s="172"/>
      <c r="D58" s="180"/>
      <c r="E58" s="180"/>
      <c r="F58" s="180"/>
      <c r="G58" s="184"/>
      <c r="H58" s="254"/>
      <c r="J58" s="254"/>
      <c r="L58" s="257">
        <v>0.25</v>
      </c>
      <c r="N58" s="257">
        <v>0.2</v>
      </c>
      <c r="P58" s="257">
        <v>0.1</v>
      </c>
      <c r="Q58" s="227"/>
      <c r="R58" s="257">
        <v>0.1</v>
      </c>
      <c r="T58" s="257">
        <v>0.15</v>
      </c>
      <c r="V58" s="257">
        <v>0.01</v>
      </c>
    </row>
    <row r="59" spans="3:22" ht="18.75">
      <c r="C59" s="172"/>
      <c r="D59" s="180"/>
      <c r="E59" s="255" t="s">
        <v>157</v>
      </c>
      <c r="F59" s="180"/>
      <c r="G59" s="184"/>
      <c r="H59" s="254"/>
      <c r="J59" s="254"/>
      <c r="L59" s="257">
        <v>0.25</v>
      </c>
      <c r="N59" s="257">
        <v>0.2</v>
      </c>
      <c r="P59" s="257">
        <v>0.1</v>
      </c>
      <c r="Q59" s="227"/>
      <c r="R59" s="257">
        <v>0.1</v>
      </c>
      <c r="T59" s="257">
        <v>0.15</v>
      </c>
      <c r="V59" s="257">
        <v>0.01</v>
      </c>
    </row>
    <row r="60" spans="3:22" ht="18.75">
      <c r="C60" s="172"/>
      <c r="D60" s="180"/>
      <c r="E60" s="180"/>
      <c r="F60" s="255" t="s">
        <v>158</v>
      </c>
      <c r="G60" s="184"/>
      <c r="H60" s="254">
        <f>30*H7</f>
        <v>30</v>
      </c>
      <c r="J60" s="254">
        <v>250</v>
      </c>
      <c r="L60" s="257">
        <v>0.25</v>
      </c>
      <c r="N60" s="257">
        <v>0.2</v>
      </c>
      <c r="P60" s="257">
        <v>0.1</v>
      </c>
      <c r="Q60" s="227"/>
      <c r="R60" s="257">
        <v>0.1</v>
      </c>
      <c r="T60" s="257">
        <v>0.15</v>
      </c>
      <c r="V60" s="257">
        <v>0.01</v>
      </c>
    </row>
    <row r="61" spans="3:22" ht="18.75">
      <c r="C61" s="172"/>
      <c r="D61" s="180"/>
      <c r="E61" s="180"/>
      <c r="F61" s="255" t="s">
        <v>159</v>
      </c>
      <c r="G61" s="184"/>
      <c r="H61" s="254">
        <f>10*30*H7</f>
        <v>300</v>
      </c>
      <c r="J61" s="254">
        <v>100</v>
      </c>
      <c r="L61" s="257">
        <v>0.25</v>
      </c>
      <c r="N61" s="257">
        <v>0.2</v>
      </c>
      <c r="P61" s="257">
        <v>0.1</v>
      </c>
      <c r="Q61" s="227"/>
      <c r="R61" s="257">
        <v>0.1</v>
      </c>
      <c r="T61" s="257">
        <v>0.15</v>
      </c>
      <c r="V61" s="257">
        <v>0.01</v>
      </c>
    </row>
    <row r="62" spans="3:22" ht="18.75">
      <c r="C62" s="172"/>
      <c r="D62" s="180"/>
      <c r="E62" s="180"/>
      <c r="F62" s="255" t="s">
        <v>160</v>
      </c>
      <c r="G62" s="184"/>
      <c r="H62" s="254"/>
      <c r="J62" s="254"/>
      <c r="L62" s="257">
        <v>0.25</v>
      </c>
      <c r="N62" s="257">
        <v>0.2</v>
      </c>
      <c r="P62" s="257">
        <v>0.1</v>
      </c>
      <c r="Q62" s="227"/>
      <c r="R62" s="257">
        <v>0.1</v>
      </c>
      <c r="T62" s="257">
        <v>0.15</v>
      </c>
      <c r="V62" s="257">
        <v>0.01</v>
      </c>
    </row>
    <row r="63" spans="3:22" ht="18.75">
      <c r="C63" s="172"/>
      <c r="D63" s="180"/>
      <c r="E63" s="180"/>
      <c r="F63" s="255" t="s">
        <v>161</v>
      </c>
      <c r="G63" s="184"/>
      <c r="H63" s="254">
        <f>5*H7</f>
        <v>5</v>
      </c>
      <c r="J63" s="254">
        <v>500</v>
      </c>
      <c r="L63" s="257">
        <v>0.25</v>
      </c>
      <c r="N63" s="257">
        <v>0.2</v>
      </c>
      <c r="P63" s="257">
        <v>0.1</v>
      </c>
      <c r="Q63" s="227"/>
      <c r="R63" s="257">
        <v>0.1</v>
      </c>
      <c r="T63" s="257">
        <v>0.15</v>
      </c>
      <c r="V63" s="257">
        <v>0.01</v>
      </c>
    </row>
    <row r="64" spans="3:22" ht="18.75">
      <c r="C64" s="172"/>
      <c r="D64" s="180"/>
      <c r="E64" s="180"/>
      <c r="F64" s="255" t="s">
        <v>162</v>
      </c>
      <c r="G64" s="184"/>
      <c r="H64" s="254">
        <f>10*4*H7</f>
        <v>40</v>
      </c>
      <c r="J64" s="254">
        <v>100</v>
      </c>
      <c r="L64" s="257">
        <v>0.25</v>
      </c>
      <c r="N64" s="257">
        <v>0.2</v>
      </c>
      <c r="P64" s="257">
        <v>0.1</v>
      </c>
      <c r="Q64" s="227"/>
      <c r="R64" s="257">
        <v>0.1</v>
      </c>
      <c r="T64" s="257">
        <v>0.15</v>
      </c>
      <c r="V64" s="257">
        <v>0.01</v>
      </c>
    </row>
    <row r="65" spans="3:22" ht="18.75">
      <c r="C65" s="172"/>
      <c r="D65" s="180"/>
      <c r="E65" s="180"/>
      <c r="F65" s="255" t="s">
        <v>163</v>
      </c>
      <c r="G65" s="184"/>
      <c r="H65" s="254">
        <f>20*H7</f>
        <v>20</v>
      </c>
      <c r="J65" s="254">
        <v>150</v>
      </c>
      <c r="L65" s="257">
        <v>0.25</v>
      </c>
      <c r="N65" s="257">
        <v>0.2</v>
      </c>
      <c r="P65" s="257">
        <v>0.1</v>
      </c>
      <c r="Q65" s="227"/>
      <c r="R65" s="257">
        <v>0.1</v>
      </c>
      <c r="T65" s="257">
        <v>0.15</v>
      </c>
      <c r="V65" s="257">
        <v>0.01</v>
      </c>
    </row>
    <row r="66" spans="3:22" s="3" customFormat="1" ht="18.75">
      <c r="C66" s="211" t="s">
        <v>164</v>
      </c>
      <c r="D66" s="211"/>
      <c r="E66" s="211"/>
      <c r="F66" s="211"/>
      <c r="G66" s="187"/>
      <c r="L66" s="257">
        <v>0.25</v>
      </c>
      <c r="M66"/>
      <c r="N66" s="257">
        <v>0.2</v>
      </c>
      <c r="O66"/>
      <c r="P66" s="257">
        <v>0.1</v>
      </c>
      <c r="Q66" s="227"/>
      <c r="R66" s="257">
        <v>0.1</v>
      </c>
      <c r="S66"/>
      <c r="T66" s="257">
        <v>0.15</v>
      </c>
      <c r="U66"/>
      <c r="V66" s="257">
        <v>0.01</v>
      </c>
    </row>
    <row r="67" spans="3:22" ht="9.75" customHeight="1">
      <c r="C67" s="3"/>
      <c r="D67" s="184"/>
      <c r="E67" s="184"/>
      <c r="F67" s="184"/>
      <c r="G67" s="184"/>
      <c r="L67" s="257">
        <v>0.25</v>
      </c>
      <c r="N67" s="257">
        <v>0.2</v>
      </c>
      <c r="P67" s="257">
        <v>0.1</v>
      </c>
      <c r="Q67" s="227"/>
      <c r="R67" s="257">
        <v>0.1</v>
      </c>
      <c r="T67" s="257">
        <v>0.15</v>
      </c>
      <c r="V67" s="257">
        <v>0.01</v>
      </c>
    </row>
    <row r="68" spans="3:22" ht="18.75">
      <c r="C68" s="3"/>
      <c r="D68" s="184"/>
      <c r="E68" s="184"/>
      <c r="F68" s="179"/>
      <c r="G68" s="179"/>
      <c r="L68" s="257">
        <v>0.25</v>
      </c>
      <c r="N68" s="257">
        <v>0.2</v>
      </c>
      <c r="P68" s="257">
        <v>0.1</v>
      </c>
      <c r="Q68" s="227"/>
      <c r="R68" s="257">
        <v>0.1</v>
      </c>
      <c r="T68" s="257">
        <v>0.15</v>
      </c>
      <c r="V68" s="257">
        <v>0.01</v>
      </c>
    </row>
    <row r="69" spans="3:22" ht="18.75">
      <c r="C69" s="172">
        <v>2</v>
      </c>
      <c r="D69" s="255" t="s">
        <v>165</v>
      </c>
      <c r="E69" s="255"/>
      <c r="F69" s="181"/>
      <c r="G69" s="179"/>
      <c r="L69" s="257">
        <v>0.25</v>
      </c>
      <c r="N69" s="257">
        <v>0.2</v>
      </c>
      <c r="P69" s="257">
        <v>0.1</v>
      </c>
      <c r="Q69" s="227"/>
      <c r="R69" s="257">
        <v>0.1</v>
      </c>
      <c r="T69" s="257">
        <v>0.15</v>
      </c>
      <c r="V69" s="257">
        <v>0.01</v>
      </c>
    </row>
    <row r="70" spans="3:22" ht="18.75">
      <c r="C70" s="172" t="s">
        <v>166</v>
      </c>
      <c r="D70" s="180"/>
      <c r="E70" s="180"/>
      <c r="F70" s="255" t="s">
        <v>167</v>
      </c>
      <c r="G70" s="184"/>
      <c r="H70" s="254">
        <f>30*30*H7</f>
        <v>900</v>
      </c>
      <c r="J70" s="254">
        <v>500</v>
      </c>
      <c r="L70" s="257">
        <v>0.25</v>
      </c>
      <c r="N70" s="257">
        <v>0.2</v>
      </c>
      <c r="P70" s="257">
        <v>0.1</v>
      </c>
      <c r="Q70" s="227"/>
      <c r="R70" s="257">
        <v>0.1</v>
      </c>
      <c r="T70" s="257">
        <v>0.15</v>
      </c>
      <c r="V70" s="257">
        <v>0.01</v>
      </c>
    </row>
    <row r="71" spans="3:22" ht="18.75">
      <c r="C71" s="172" t="s">
        <v>168</v>
      </c>
      <c r="D71" s="180"/>
      <c r="E71" s="180"/>
      <c r="F71" s="255" t="s">
        <v>169</v>
      </c>
      <c r="G71" s="184"/>
      <c r="H71" s="254">
        <f>50*30*H7</f>
        <v>1500</v>
      </c>
      <c r="J71" s="254">
        <v>200</v>
      </c>
      <c r="L71" s="257">
        <v>0.25</v>
      </c>
      <c r="N71" s="257">
        <v>0.2</v>
      </c>
      <c r="P71" s="257">
        <v>0.1</v>
      </c>
      <c r="Q71" s="227"/>
      <c r="R71" s="257">
        <v>0.1</v>
      </c>
      <c r="T71" s="257">
        <v>0.15</v>
      </c>
      <c r="V71" s="257">
        <v>0.01</v>
      </c>
    </row>
    <row r="72" spans="3:22" ht="18.75">
      <c r="C72" s="172" t="s">
        <v>170</v>
      </c>
      <c r="D72" s="180"/>
      <c r="E72" s="180"/>
      <c r="F72" s="302" t="s">
        <v>171</v>
      </c>
      <c r="G72" s="184"/>
      <c r="H72" s="254">
        <f>10*50*H7</f>
        <v>500</v>
      </c>
      <c r="J72" s="254">
        <v>700</v>
      </c>
      <c r="L72" s="257">
        <v>0.25</v>
      </c>
      <c r="N72" s="257">
        <v>0.2</v>
      </c>
      <c r="P72" s="257">
        <v>0.1</v>
      </c>
      <c r="Q72" s="227"/>
      <c r="R72" s="257">
        <v>0.1</v>
      </c>
      <c r="T72" s="257">
        <v>0.15</v>
      </c>
      <c r="V72" s="257">
        <v>0.01</v>
      </c>
    </row>
    <row r="73" spans="3:22" ht="18.75">
      <c r="C73" s="172" t="s">
        <v>172</v>
      </c>
      <c r="D73" s="180"/>
      <c r="E73" s="180"/>
      <c r="F73" s="255" t="s">
        <v>173</v>
      </c>
      <c r="G73" s="184"/>
      <c r="H73" s="254">
        <f>20*30*H7</f>
        <v>600</v>
      </c>
      <c r="J73" s="254">
        <v>300</v>
      </c>
      <c r="L73" s="257">
        <v>0.25</v>
      </c>
      <c r="N73" s="257">
        <v>0.2</v>
      </c>
      <c r="P73" s="257">
        <v>0.1</v>
      </c>
      <c r="Q73" s="227"/>
      <c r="R73" s="257">
        <v>0.1</v>
      </c>
      <c r="T73" s="257">
        <v>0.15</v>
      </c>
      <c r="V73" s="257">
        <v>0.01</v>
      </c>
    </row>
    <row r="74" spans="3:22" ht="18.75">
      <c r="C74" s="172" t="s">
        <v>174</v>
      </c>
      <c r="D74" s="180"/>
      <c r="E74" s="180"/>
      <c r="F74" s="255" t="s">
        <v>175</v>
      </c>
      <c r="G74" s="184"/>
      <c r="H74" s="254">
        <f>10*30*H7</f>
        <v>300</v>
      </c>
      <c r="J74" s="254">
        <v>500</v>
      </c>
      <c r="L74" s="257">
        <v>0.25</v>
      </c>
      <c r="N74" s="257">
        <v>0.2</v>
      </c>
      <c r="P74" s="257">
        <v>0.1</v>
      </c>
      <c r="Q74" s="227"/>
      <c r="R74" s="257">
        <v>0.1</v>
      </c>
      <c r="T74" s="257">
        <v>0.15</v>
      </c>
      <c r="V74" s="257">
        <v>0.01</v>
      </c>
    </row>
    <row r="75" spans="3:22" ht="18.75">
      <c r="C75" s="172"/>
      <c r="D75" s="180"/>
      <c r="E75" s="180"/>
      <c r="F75" s="255"/>
      <c r="G75" s="184"/>
      <c r="H75" s="254"/>
      <c r="J75" s="254"/>
      <c r="L75" s="257">
        <v>0.25</v>
      </c>
      <c r="N75" s="257">
        <v>0.2</v>
      </c>
      <c r="P75" s="257">
        <v>0.1</v>
      </c>
      <c r="Q75" s="227"/>
      <c r="R75" s="257">
        <v>0.1</v>
      </c>
      <c r="T75" s="257">
        <v>0.15</v>
      </c>
      <c r="V75" s="257">
        <v>0.01</v>
      </c>
    </row>
    <row r="76" spans="3:22" ht="18.75">
      <c r="C76" s="211" t="s">
        <v>164</v>
      </c>
      <c r="D76" s="211"/>
      <c r="E76" s="211"/>
      <c r="F76" s="211"/>
      <c r="G76" s="184"/>
      <c r="L76" s="257">
        <v>0.25</v>
      </c>
      <c r="N76" s="257">
        <v>0.2</v>
      </c>
      <c r="P76" s="257">
        <v>0.1</v>
      </c>
      <c r="Q76" s="227"/>
      <c r="R76" s="257">
        <v>0.1</v>
      </c>
      <c r="T76" s="257">
        <v>0.15</v>
      </c>
      <c r="V76" s="257">
        <v>0.01</v>
      </c>
    </row>
    <row r="77" spans="3:22" ht="9.75" customHeight="1">
      <c r="C77" s="3"/>
      <c r="D77" s="184"/>
      <c r="E77" s="184"/>
      <c r="F77" s="184"/>
      <c r="G77" s="184"/>
      <c r="L77" s="257">
        <v>0.25</v>
      </c>
      <c r="N77" s="257">
        <v>0.2</v>
      </c>
      <c r="P77" s="257">
        <v>0.1</v>
      </c>
      <c r="Q77" s="227"/>
      <c r="R77" s="257">
        <v>0.1</v>
      </c>
      <c r="T77" s="257">
        <v>0.15</v>
      </c>
      <c r="V77" s="257">
        <v>0.01</v>
      </c>
    </row>
    <row r="78" spans="3:22" ht="18.75">
      <c r="C78" s="3"/>
      <c r="D78" s="184"/>
      <c r="E78" s="184"/>
      <c r="F78" s="179"/>
      <c r="G78" s="179"/>
      <c r="L78" s="257">
        <v>0.25</v>
      </c>
      <c r="N78" s="257">
        <v>0.2</v>
      </c>
      <c r="P78" s="257">
        <v>0.1</v>
      </c>
      <c r="Q78" s="227"/>
      <c r="R78" s="257">
        <v>0.1</v>
      </c>
      <c r="T78" s="257">
        <v>0.15</v>
      </c>
      <c r="V78" s="257">
        <v>0.01</v>
      </c>
    </row>
    <row r="79" spans="3:22" ht="18.75">
      <c r="C79" s="172">
        <v>3</v>
      </c>
      <c r="D79" s="255" t="s">
        <v>176</v>
      </c>
      <c r="E79" s="328" t="s">
        <v>177</v>
      </c>
      <c r="F79" s="181"/>
      <c r="G79" s="179"/>
      <c r="L79" s="257">
        <v>0.25</v>
      </c>
      <c r="N79" s="257">
        <v>0.2</v>
      </c>
      <c r="P79" s="257">
        <v>0.1</v>
      </c>
      <c r="Q79" s="227"/>
      <c r="R79" s="257">
        <v>0.1</v>
      </c>
      <c r="T79" s="257">
        <v>0.15</v>
      </c>
      <c r="V79" s="257">
        <v>0.01</v>
      </c>
    </row>
    <row r="80" spans="3:22" ht="18.75">
      <c r="C80" s="172" t="s">
        <v>178</v>
      </c>
      <c r="D80" s="180"/>
      <c r="E80" s="180"/>
      <c r="F80" s="255" t="str">
        <f>E79</f>
        <v>Serology &amp; Immunology</v>
      </c>
      <c r="G80" s="184"/>
      <c r="H80" s="254">
        <f>3*30*H7</f>
        <v>90</v>
      </c>
      <c r="J80" s="254">
        <v>1000</v>
      </c>
      <c r="L80" s="257">
        <v>0.25</v>
      </c>
      <c r="N80" s="257">
        <v>0.2</v>
      </c>
      <c r="P80" s="257">
        <v>0.1</v>
      </c>
      <c r="Q80" s="227"/>
      <c r="R80" s="257">
        <v>0.1</v>
      </c>
      <c r="T80" s="257">
        <v>0.15</v>
      </c>
      <c r="V80" s="257">
        <v>0.01</v>
      </c>
    </row>
    <row r="81" spans="3:22" ht="18.75">
      <c r="C81" s="172"/>
      <c r="D81" s="180"/>
      <c r="E81" s="255" t="s">
        <v>179</v>
      </c>
      <c r="F81" s="180"/>
      <c r="G81" s="184"/>
      <c r="H81" s="254"/>
      <c r="J81" s="254"/>
      <c r="L81" s="257">
        <v>0.25</v>
      </c>
      <c r="N81" s="257">
        <v>0.2</v>
      </c>
      <c r="P81" s="257">
        <v>0.1</v>
      </c>
      <c r="Q81" s="227"/>
      <c r="R81" s="257">
        <v>0.1</v>
      </c>
      <c r="T81" s="257">
        <v>0.15</v>
      </c>
      <c r="V81" s="257">
        <v>0.01</v>
      </c>
    </row>
    <row r="82" spans="3:22" ht="18.75">
      <c r="C82" s="172"/>
      <c r="D82" s="180"/>
      <c r="E82" s="180"/>
      <c r="F82" s="255" t="str">
        <f>E81</f>
        <v>Molecular Biology</v>
      </c>
      <c r="G82" s="184"/>
      <c r="H82" s="254">
        <f>4*H7</f>
        <v>4</v>
      </c>
      <c r="J82" s="254">
        <v>4500</v>
      </c>
      <c r="L82" s="257">
        <v>0.25</v>
      </c>
      <c r="N82" s="257">
        <v>0.2</v>
      </c>
      <c r="P82" s="257">
        <v>0.1</v>
      </c>
      <c r="Q82" s="227"/>
      <c r="R82" s="257">
        <v>0.1</v>
      </c>
      <c r="T82" s="257">
        <v>0.15</v>
      </c>
      <c r="V82" s="257">
        <v>0.01</v>
      </c>
    </row>
    <row r="83" spans="3:22" ht="18.75">
      <c r="C83" s="172"/>
      <c r="D83" s="180"/>
      <c r="E83" s="255" t="s">
        <v>180</v>
      </c>
      <c r="F83" s="180"/>
      <c r="G83" s="184"/>
      <c r="H83" s="254"/>
      <c r="J83" s="254"/>
      <c r="L83" s="257">
        <v>0.25</v>
      </c>
      <c r="N83" s="257">
        <v>0.2</v>
      </c>
      <c r="P83" s="257">
        <v>0.1</v>
      </c>
      <c r="Q83" s="227"/>
      <c r="R83" s="257">
        <v>0.1</v>
      </c>
      <c r="T83" s="257">
        <v>0.15</v>
      </c>
      <c r="V83" s="257">
        <v>0.01</v>
      </c>
    </row>
    <row r="84" spans="3:22" ht="18.75">
      <c r="C84" s="172"/>
      <c r="D84" s="180"/>
      <c r="E84" s="180"/>
      <c r="F84" s="255" t="str">
        <f>E83</f>
        <v>Micro Biology</v>
      </c>
      <c r="G84" s="184"/>
      <c r="H84" s="254">
        <f>30/12*H7</f>
        <v>2.5</v>
      </c>
      <c r="J84" s="254">
        <v>1200</v>
      </c>
      <c r="L84" s="257">
        <v>0.25</v>
      </c>
      <c r="N84" s="257">
        <v>0.2</v>
      </c>
      <c r="P84" s="257">
        <v>0.1</v>
      </c>
      <c r="Q84" s="227"/>
      <c r="R84" s="257">
        <v>0.1</v>
      </c>
      <c r="T84" s="257">
        <v>0.15</v>
      </c>
      <c r="V84" s="257">
        <v>0.01</v>
      </c>
    </row>
    <row r="85" spans="3:22" ht="18.75">
      <c r="C85" s="172"/>
      <c r="D85" s="180"/>
      <c r="E85" s="255" t="s">
        <v>181</v>
      </c>
      <c r="F85" s="180"/>
      <c r="G85" s="184"/>
      <c r="H85" s="254"/>
      <c r="J85" s="254"/>
      <c r="L85" s="257">
        <v>0.25</v>
      </c>
      <c r="N85" s="257">
        <v>0.2</v>
      </c>
      <c r="P85" s="257">
        <v>0.1</v>
      </c>
      <c r="Q85" s="227"/>
      <c r="R85" s="257">
        <v>0.1</v>
      </c>
      <c r="T85" s="257">
        <v>0.15</v>
      </c>
      <c r="V85" s="257">
        <v>0.01</v>
      </c>
    </row>
    <row r="86" spans="3:22" ht="18.75">
      <c r="C86" s="172"/>
      <c r="D86" s="180"/>
      <c r="E86" s="180"/>
      <c r="F86" s="255" t="str">
        <f>E85</f>
        <v>Histopathology</v>
      </c>
      <c r="G86" s="184"/>
      <c r="H86" s="254">
        <f>30/12*H7</f>
        <v>2.5</v>
      </c>
      <c r="J86" s="254">
        <v>1500</v>
      </c>
      <c r="L86" s="257">
        <v>0.25</v>
      </c>
      <c r="N86" s="257">
        <v>0.2</v>
      </c>
      <c r="P86" s="257">
        <v>0.1</v>
      </c>
      <c r="Q86" s="227"/>
      <c r="R86" s="257">
        <v>0.1</v>
      </c>
      <c r="T86" s="257">
        <v>0.15</v>
      </c>
      <c r="V86" s="257">
        <v>0.01</v>
      </c>
    </row>
    <row r="87" spans="3:22" ht="18.75">
      <c r="C87" s="172"/>
      <c r="D87" s="180"/>
      <c r="E87" s="302" t="s">
        <v>182</v>
      </c>
      <c r="F87" s="180"/>
      <c r="G87" s="184"/>
      <c r="H87" s="254"/>
      <c r="J87" s="254"/>
      <c r="L87" s="257">
        <v>0.25</v>
      </c>
      <c r="N87" s="257">
        <v>0.2</v>
      </c>
      <c r="P87" s="257">
        <v>0.1</v>
      </c>
      <c r="Q87" s="227"/>
      <c r="R87" s="257">
        <v>0.1</v>
      </c>
      <c r="T87" s="257">
        <v>0.15</v>
      </c>
      <c r="V87" s="257">
        <v>0.01</v>
      </c>
    </row>
    <row r="88" spans="3:22" ht="18.75">
      <c r="C88" s="172"/>
      <c r="D88" s="180"/>
      <c r="E88" s="180"/>
      <c r="F88" s="302" t="s">
        <v>183</v>
      </c>
      <c r="G88" s="184"/>
      <c r="H88" s="254">
        <f>3*30*H7</f>
        <v>90</v>
      </c>
      <c r="J88" s="254">
        <v>1500</v>
      </c>
      <c r="L88" s="257">
        <v>0.25</v>
      </c>
      <c r="N88" s="257">
        <v>0.2</v>
      </c>
      <c r="P88" s="257">
        <v>0.1</v>
      </c>
      <c r="Q88" s="227"/>
      <c r="R88" s="257">
        <v>0.1</v>
      </c>
      <c r="T88" s="257">
        <v>0.15</v>
      </c>
      <c r="V88" s="257">
        <v>0.01</v>
      </c>
    </row>
    <row r="89" spans="3:22" ht="18.75">
      <c r="C89" s="172"/>
      <c r="D89" s="180"/>
      <c r="E89" s="180"/>
      <c r="F89" s="302" t="s">
        <v>184</v>
      </c>
      <c r="G89" s="184"/>
      <c r="H89" s="254"/>
      <c r="J89" s="254"/>
      <c r="L89" s="257">
        <v>0.25</v>
      </c>
      <c r="N89" s="257">
        <v>0.2</v>
      </c>
      <c r="P89" s="257">
        <v>0.1</v>
      </c>
      <c r="Q89" s="227"/>
      <c r="R89" s="257">
        <v>0.1</v>
      </c>
      <c r="T89" s="257">
        <v>0.15</v>
      </c>
      <c r="V89" s="257">
        <v>0.01</v>
      </c>
    </row>
    <row r="90" spans="3:22" ht="18.75">
      <c r="C90" s="172"/>
      <c r="D90" s="180"/>
      <c r="E90" s="180"/>
      <c r="F90" s="302" t="s">
        <v>185</v>
      </c>
      <c r="G90" s="184"/>
      <c r="H90" s="254"/>
      <c r="J90" s="254"/>
      <c r="L90" s="257">
        <v>0.25</v>
      </c>
      <c r="N90" s="257">
        <v>0.2</v>
      </c>
      <c r="P90" s="257">
        <v>0.1</v>
      </c>
      <c r="Q90" s="227"/>
      <c r="R90" s="257">
        <v>0.1</v>
      </c>
      <c r="T90" s="257">
        <v>0.15</v>
      </c>
      <c r="V90" s="257">
        <v>0.01</v>
      </c>
    </row>
    <row r="91" spans="3:22" ht="18.75">
      <c r="C91" s="172"/>
      <c r="D91" s="180"/>
      <c r="E91" s="180"/>
      <c r="F91" s="302" t="s">
        <v>186</v>
      </c>
      <c r="G91" s="184"/>
      <c r="H91" s="254"/>
      <c r="J91" s="254"/>
      <c r="L91" s="257">
        <v>0.25</v>
      </c>
      <c r="N91" s="257">
        <v>0.2</v>
      </c>
      <c r="P91" s="257">
        <v>0.1</v>
      </c>
      <c r="Q91" s="227"/>
      <c r="R91" s="257">
        <v>0.1</v>
      </c>
      <c r="T91" s="257">
        <v>0.15</v>
      </c>
      <c r="V91" s="257">
        <v>0.01</v>
      </c>
    </row>
    <row r="92" spans="3:22" ht="18.75">
      <c r="C92" s="172"/>
      <c r="D92" s="180"/>
      <c r="E92" s="180"/>
      <c r="F92" s="302" t="s">
        <v>187</v>
      </c>
      <c r="G92" s="184"/>
      <c r="H92" s="254"/>
      <c r="J92" s="254"/>
      <c r="L92" s="257">
        <v>0.25</v>
      </c>
      <c r="N92" s="257">
        <v>0.2</v>
      </c>
      <c r="P92" s="257">
        <v>0.1</v>
      </c>
      <c r="Q92" s="227"/>
      <c r="R92" s="257">
        <v>0.1</v>
      </c>
      <c r="T92" s="257">
        <v>0.15</v>
      </c>
      <c r="V92" s="257">
        <v>0.01</v>
      </c>
    </row>
    <row r="93" spans="3:22" ht="18.75">
      <c r="C93" s="172"/>
      <c r="D93" s="180"/>
      <c r="E93" s="180"/>
      <c r="F93" s="302" t="s">
        <v>188</v>
      </c>
      <c r="G93" s="184"/>
      <c r="H93" s="254"/>
      <c r="J93" s="254"/>
      <c r="L93" s="257">
        <v>0.25</v>
      </c>
      <c r="N93" s="257">
        <v>0.2</v>
      </c>
      <c r="P93" s="257">
        <v>0.1</v>
      </c>
      <c r="Q93" s="227"/>
      <c r="R93" s="257">
        <v>0.1</v>
      </c>
      <c r="T93" s="257">
        <v>0.15</v>
      </c>
      <c r="V93" s="257">
        <v>0.01</v>
      </c>
    </row>
    <row r="94" spans="3:22" ht="18.75">
      <c r="C94" s="172"/>
      <c r="D94" s="180"/>
      <c r="E94" s="180"/>
      <c r="F94" s="302" t="s">
        <v>189</v>
      </c>
      <c r="G94" s="184"/>
      <c r="H94" s="254"/>
      <c r="J94" s="254"/>
      <c r="L94" s="257">
        <v>0.25</v>
      </c>
      <c r="N94" s="257">
        <v>0.2</v>
      </c>
      <c r="P94" s="257">
        <v>0.1</v>
      </c>
      <c r="Q94" s="227"/>
      <c r="R94" s="257">
        <v>0.1</v>
      </c>
      <c r="T94" s="257">
        <v>0.15</v>
      </c>
      <c r="V94" s="257">
        <v>0.01</v>
      </c>
    </row>
    <row r="95" spans="3:22" ht="18.75">
      <c r="C95" s="172"/>
      <c r="D95" s="180"/>
      <c r="E95" s="180"/>
      <c r="F95" s="302" t="s">
        <v>190</v>
      </c>
      <c r="G95" s="184"/>
      <c r="H95" s="254"/>
      <c r="J95" s="254"/>
      <c r="L95" s="257">
        <v>0.25</v>
      </c>
      <c r="N95" s="257">
        <v>0.2</v>
      </c>
      <c r="P95" s="257">
        <v>0.1</v>
      </c>
      <c r="Q95" s="227"/>
      <c r="R95" s="257">
        <v>0.1</v>
      </c>
      <c r="T95" s="257">
        <v>0.15</v>
      </c>
      <c r="V95" s="257">
        <v>0.01</v>
      </c>
    </row>
    <row r="96" spans="3:22" ht="18.75">
      <c r="C96" s="172"/>
      <c r="D96" s="180"/>
      <c r="E96" s="180"/>
      <c r="F96" s="302" t="s">
        <v>191</v>
      </c>
      <c r="G96" s="184"/>
      <c r="H96" s="254"/>
      <c r="J96" s="254"/>
      <c r="L96" s="257">
        <v>0.25</v>
      </c>
      <c r="N96" s="257">
        <v>0.2</v>
      </c>
      <c r="P96" s="257">
        <v>0.1</v>
      </c>
      <c r="Q96" s="227"/>
      <c r="R96" s="257">
        <v>0.1</v>
      </c>
      <c r="T96" s="257">
        <v>0.15</v>
      </c>
      <c r="V96" s="257">
        <v>0.01</v>
      </c>
    </row>
    <row r="97" spans="3:22" ht="18.75">
      <c r="C97" s="172"/>
      <c r="D97" s="180"/>
      <c r="E97" s="180"/>
      <c r="F97" s="302" t="s">
        <v>192</v>
      </c>
      <c r="G97" s="184"/>
      <c r="H97" s="254"/>
      <c r="J97" s="254"/>
      <c r="L97" s="257">
        <v>0.25</v>
      </c>
      <c r="N97" s="257">
        <v>0.2</v>
      </c>
      <c r="P97" s="257">
        <v>0.1</v>
      </c>
      <c r="Q97" s="227"/>
      <c r="R97" s="257">
        <v>0.1</v>
      </c>
      <c r="T97" s="257">
        <v>0.15</v>
      </c>
      <c r="V97" s="257">
        <v>0.01</v>
      </c>
    </row>
    <row r="98" spans="3:22" ht="18.75">
      <c r="C98" s="172"/>
      <c r="D98" s="180"/>
      <c r="E98" s="180"/>
      <c r="F98" s="302" t="s">
        <v>193</v>
      </c>
      <c r="G98" s="184"/>
      <c r="H98" s="254"/>
      <c r="J98" s="254"/>
      <c r="L98" s="257">
        <v>0.25</v>
      </c>
      <c r="N98" s="257">
        <v>0.2</v>
      </c>
      <c r="P98" s="257">
        <v>0.1</v>
      </c>
      <c r="Q98" s="227"/>
      <c r="R98" s="257">
        <v>0.1</v>
      </c>
      <c r="T98" s="257">
        <v>0.15</v>
      </c>
      <c r="V98" s="257">
        <v>0.01</v>
      </c>
    </row>
    <row r="99" spans="3:22" ht="18.75">
      <c r="C99" s="172"/>
      <c r="D99" s="180"/>
      <c r="E99" s="180"/>
      <c r="F99" s="302" t="s">
        <v>194</v>
      </c>
      <c r="G99" s="184"/>
      <c r="H99" s="254"/>
      <c r="J99" s="254"/>
      <c r="L99" s="257">
        <v>0.25</v>
      </c>
      <c r="N99" s="257">
        <v>0.2</v>
      </c>
      <c r="P99" s="257">
        <v>0.1</v>
      </c>
      <c r="Q99" s="227"/>
      <c r="R99" s="257">
        <v>0.1</v>
      </c>
      <c r="T99" s="257">
        <v>0.15</v>
      </c>
      <c r="V99" s="257">
        <v>0.01</v>
      </c>
    </row>
    <row r="100" spans="3:22" ht="18.75">
      <c r="C100" s="172"/>
      <c r="D100" s="180"/>
      <c r="E100" s="180"/>
      <c r="F100" s="302" t="s">
        <v>195</v>
      </c>
      <c r="G100" s="184"/>
      <c r="H100" s="254"/>
      <c r="J100" s="254"/>
      <c r="L100" s="257">
        <v>0.25</v>
      </c>
      <c r="N100" s="257">
        <v>0.2</v>
      </c>
      <c r="P100" s="257">
        <v>0.1</v>
      </c>
      <c r="Q100" s="227"/>
      <c r="R100" s="257">
        <v>0.1</v>
      </c>
      <c r="T100" s="257">
        <v>0.15</v>
      </c>
      <c r="V100" s="257">
        <v>0.01</v>
      </c>
    </row>
    <row r="101" spans="3:22" ht="35.25">
      <c r="C101" s="172"/>
      <c r="D101" s="180"/>
      <c r="E101" s="180"/>
      <c r="F101" s="302" t="s">
        <v>196</v>
      </c>
      <c r="G101" s="184"/>
      <c r="H101" s="254"/>
      <c r="J101" s="254"/>
      <c r="L101" s="257">
        <v>0.25</v>
      </c>
      <c r="N101" s="257">
        <v>0.2</v>
      </c>
      <c r="P101" s="257">
        <v>0.1</v>
      </c>
      <c r="Q101" s="227"/>
      <c r="R101" s="257">
        <v>0.1</v>
      </c>
      <c r="T101" s="257">
        <v>0.15</v>
      </c>
      <c r="V101" s="257">
        <v>0.01</v>
      </c>
    </row>
    <row r="102" spans="3:22" ht="18.75">
      <c r="C102" s="172"/>
      <c r="D102" s="180"/>
      <c r="E102" s="180"/>
      <c r="F102" s="302" t="s">
        <v>197</v>
      </c>
      <c r="G102" s="184"/>
      <c r="H102" s="254"/>
      <c r="J102" s="254"/>
      <c r="L102" s="257">
        <v>0.25</v>
      </c>
      <c r="N102" s="257">
        <v>0.2</v>
      </c>
      <c r="P102" s="257">
        <v>0.1</v>
      </c>
      <c r="Q102" s="227"/>
      <c r="R102" s="257">
        <v>0.1</v>
      </c>
      <c r="T102" s="257">
        <v>0.15</v>
      </c>
      <c r="V102" s="257">
        <v>0.01</v>
      </c>
    </row>
    <row r="103" spans="3:22" ht="18.75">
      <c r="C103" s="172"/>
      <c r="D103" s="180"/>
      <c r="E103" s="302" t="s">
        <v>198</v>
      </c>
      <c r="F103" s="180"/>
      <c r="G103" s="184"/>
      <c r="H103" s="254"/>
      <c r="J103" s="254"/>
      <c r="L103" s="257">
        <v>0.25</v>
      </c>
      <c r="N103" s="257">
        <v>0.2</v>
      </c>
      <c r="P103" s="257">
        <v>0.1</v>
      </c>
      <c r="Q103" s="227"/>
      <c r="R103" s="257">
        <v>0.1</v>
      </c>
      <c r="T103" s="257">
        <v>0.15</v>
      </c>
      <c r="V103" s="257">
        <v>0.01</v>
      </c>
    </row>
    <row r="104" spans="3:22" ht="18.75">
      <c r="C104" s="172"/>
      <c r="D104" s="180"/>
      <c r="E104" s="180"/>
      <c r="F104" s="302" t="s">
        <v>199</v>
      </c>
      <c r="G104" s="184"/>
      <c r="H104" s="254">
        <f>10*30*H7</f>
        <v>300</v>
      </c>
      <c r="J104" s="254">
        <v>300</v>
      </c>
      <c r="L104" s="257">
        <v>0.25</v>
      </c>
      <c r="N104" s="257">
        <v>0.2</v>
      </c>
      <c r="P104" s="257">
        <v>0.1</v>
      </c>
      <c r="Q104" s="227"/>
      <c r="R104" s="257">
        <v>0.1</v>
      </c>
      <c r="T104" s="257">
        <v>0.15</v>
      </c>
      <c r="V104" s="257">
        <v>0.01</v>
      </c>
    </row>
    <row r="105" spans="3:22" ht="18.75">
      <c r="C105" s="172"/>
      <c r="D105" s="180"/>
      <c r="E105" s="180"/>
      <c r="F105" s="302" t="s">
        <v>200</v>
      </c>
      <c r="G105" s="184"/>
      <c r="H105" s="254">
        <f>10*30*H7</f>
        <v>300</v>
      </c>
      <c r="J105" s="254">
        <v>1000</v>
      </c>
      <c r="L105" s="257">
        <v>0.25</v>
      </c>
      <c r="N105" s="257">
        <v>0.2</v>
      </c>
      <c r="P105" s="257">
        <v>0.1</v>
      </c>
      <c r="Q105" s="227"/>
      <c r="R105" s="257">
        <v>0.1</v>
      </c>
      <c r="T105" s="257">
        <v>0.15</v>
      </c>
      <c r="V105" s="257">
        <v>0.01</v>
      </c>
    </row>
    <row r="106" spans="3:22" ht="18.75">
      <c r="C106" s="172"/>
      <c r="D106" s="180"/>
      <c r="E106" s="180"/>
      <c r="F106" s="302" t="s">
        <v>201</v>
      </c>
      <c r="G106" s="184"/>
      <c r="H106" s="254">
        <f>10*30*H7</f>
        <v>300</v>
      </c>
      <c r="J106" s="254">
        <v>300</v>
      </c>
      <c r="L106" s="257">
        <v>0.25</v>
      </c>
      <c r="N106" s="257">
        <v>0.2</v>
      </c>
      <c r="P106" s="257">
        <v>0.1</v>
      </c>
      <c r="Q106" s="227"/>
      <c r="R106" s="257">
        <v>0.1</v>
      </c>
      <c r="T106" s="257">
        <v>0.15</v>
      </c>
      <c r="V106" s="257">
        <v>0.01</v>
      </c>
    </row>
    <row r="107" spans="3:22" ht="35.25">
      <c r="C107" s="172"/>
      <c r="D107" s="180"/>
      <c r="E107" s="302" t="s">
        <v>202</v>
      </c>
      <c r="F107" s="180"/>
      <c r="G107" s="184"/>
      <c r="H107" s="254"/>
      <c r="J107" s="254"/>
      <c r="L107" s="257">
        <v>0.25</v>
      </c>
      <c r="N107" s="257">
        <v>0.2</v>
      </c>
      <c r="P107" s="257">
        <v>0.1</v>
      </c>
      <c r="Q107" s="227"/>
      <c r="R107" s="257">
        <v>0.1</v>
      </c>
      <c r="T107" s="257">
        <v>0.15</v>
      </c>
      <c r="V107" s="257">
        <v>0.01</v>
      </c>
    </row>
    <row r="108" spans="3:22" ht="18.75">
      <c r="C108" s="172"/>
      <c r="D108" s="180"/>
      <c r="E108" s="180"/>
      <c r="F108" s="302" t="s">
        <v>203</v>
      </c>
      <c r="G108" s="184"/>
      <c r="H108" s="254">
        <f>4*30*H7</f>
        <v>120</v>
      </c>
      <c r="J108" s="254">
        <v>1500</v>
      </c>
      <c r="L108" s="257">
        <v>0.25</v>
      </c>
      <c r="N108" s="257">
        <v>0.2</v>
      </c>
      <c r="P108" s="257">
        <v>0.1</v>
      </c>
      <c r="Q108" s="227"/>
      <c r="R108" s="257">
        <v>0.1</v>
      </c>
      <c r="T108" s="257">
        <v>0.15</v>
      </c>
      <c r="V108" s="257">
        <v>0.01</v>
      </c>
    </row>
    <row r="109" spans="3:22" ht="18.75">
      <c r="C109" s="172"/>
      <c r="D109" s="180"/>
      <c r="E109" s="180"/>
      <c r="F109" s="255" t="s">
        <v>204</v>
      </c>
      <c r="G109" s="184"/>
      <c r="H109" s="254"/>
      <c r="J109" s="254"/>
      <c r="L109" s="257">
        <v>0.25</v>
      </c>
      <c r="N109" s="257">
        <v>0.2</v>
      </c>
      <c r="P109" s="257">
        <v>0.1</v>
      </c>
      <c r="Q109" s="227"/>
      <c r="R109" s="257">
        <v>0.1</v>
      </c>
      <c r="T109" s="257">
        <v>0.15</v>
      </c>
      <c r="V109" s="257">
        <v>0.01</v>
      </c>
    </row>
    <row r="110" spans="3:22" ht="18.75">
      <c r="C110" s="172"/>
      <c r="D110" s="180"/>
      <c r="E110" s="180"/>
      <c r="F110" s="255" t="s">
        <v>205</v>
      </c>
      <c r="G110" s="184"/>
      <c r="H110" s="254"/>
      <c r="J110" s="254"/>
      <c r="L110" s="257">
        <v>0.25</v>
      </c>
      <c r="N110" s="257">
        <v>0.2</v>
      </c>
      <c r="P110" s="257">
        <v>0.1</v>
      </c>
      <c r="Q110" s="227"/>
      <c r="R110" s="257">
        <v>0.1</v>
      </c>
      <c r="T110" s="257">
        <v>0.15</v>
      </c>
      <c r="V110" s="257">
        <v>0.01</v>
      </c>
    </row>
    <row r="111" spans="3:22" ht="18.75">
      <c r="C111" s="172"/>
      <c r="D111" s="180"/>
      <c r="E111" s="180"/>
      <c r="F111" s="302" t="s">
        <v>206</v>
      </c>
      <c r="G111" s="184"/>
      <c r="H111" s="254"/>
      <c r="J111" s="254"/>
      <c r="L111" s="257">
        <v>0.25</v>
      </c>
      <c r="N111" s="257">
        <v>0.2</v>
      </c>
      <c r="P111" s="257">
        <v>0.1</v>
      </c>
      <c r="Q111" s="227"/>
      <c r="R111" s="257">
        <v>0.1</v>
      </c>
      <c r="T111" s="257">
        <v>0.15</v>
      </c>
      <c r="V111" s="257">
        <v>0.01</v>
      </c>
    </row>
    <row r="112" spans="3:22" ht="18.75">
      <c r="C112" s="172"/>
      <c r="D112" s="180"/>
      <c r="E112" s="180"/>
      <c r="F112" s="302" t="s">
        <v>207</v>
      </c>
      <c r="G112" s="184"/>
      <c r="H112" s="254"/>
      <c r="J112" s="254"/>
      <c r="L112" s="257">
        <v>0.25</v>
      </c>
      <c r="N112" s="257">
        <v>0.2</v>
      </c>
      <c r="P112" s="257">
        <v>0.1</v>
      </c>
      <c r="Q112" s="227"/>
      <c r="R112" s="257">
        <v>0.1</v>
      </c>
      <c r="T112" s="257">
        <v>0.15</v>
      </c>
      <c r="V112" s="257">
        <v>0.01</v>
      </c>
    </row>
    <row r="113" spans="3:22" ht="18.75">
      <c r="C113" s="172"/>
      <c r="D113" s="180"/>
      <c r="E113" s="180"/>
      <c r="F113" s="302" t="s">
        <v>208</v>
      </c>
      <c r="G113" s="184"/>
      <c r="H113" s="254"/>
      <c r="J113" s="254"/>
      <c r="L113" s="257">
        <v>0.25</v>
      </c>
      <c r="N113" s="257">
        <v>0.2</v>
      </c>
      <c r="P113" s="257">
        <v>0.1</v>
      </c>
      <c r="Q113" s="227"/>
      <c r="R113" s="257">
        <v>0.1</v>
      </c>
      <c r="T113" s="257">
        <v>0.15</v>
      </c>
      <c r="V113" s="257">
        <v>0.01</v>
      </c>
    </row>
    <row r="114" spans="3:22" ht="18.75">
      <c r="C114" s="172"/>
      <c r="D114" s="180"/>
      <c r="E114" s="180"/>
      <c r="F114" s="302" t="s">
        <v>209</v>
      </c>
      <c r="G114" s="184"/>
      <c r="H114" s="254"/>
      <c r="J114" s="254"/>
      <c r="L114" s="257">
        <v>0.25</v>
      </c>
      <c r="N114" s="257">
        <v>0.2</v>
      </c>
      <c r="P114" s="257">
        <v>0.1</v>
      </c>
      <c r="Q114" s="227"/>
      <c r="R114" s="257">
        <v>0.1</v>
      </c>
      <c r="T114" s="257">
        <v>0.15</v>
      </c>
      <c r="V114" s="257">
        <v>0.01</v>
      </c>
    </row>
    <row r="115" spans="3:22" ht="18.75">
      <c r="C115" s="172"/>
      <c r="D115" s="180"/>
      <c r="E115" s="180"/>
      <c r="F115" s="302" t="s">
        <v>210</v>
      </c>
      <c r="G115" s="184"/>
      <c r="H115" s="254"/>
      <c r="J115" s="254"/>
      <c r="L115" s="257">
        <v>0.25</v>
      </c>
      <c r="N115" s="257">
        <v>0.2</v>
      </c>
      <c r="P115" s="257">
        <v>0.1</v>
      </c>
      <c r="Q115" s="227"/>
      <c r="R115" s="257">
        <v>0.1</v>
      </c>
      <c r="T115" s="257">
        <v>0.15</v>
      </c>
      <c r="V115" s="257">
        <v>0.01</v>
      </c>
    </row>
    <row r="116" spans="3:22" ht="18.75">
      <c r="C116" s="172"/>
      <c r="D116" s="180"/>
      <c r="E116" s="180"/>
      <c r="F116" s="302" t="s">
        <v>211</v>
      </c>
      <c r="G116" s="184"/>
      <c r="H116" s="254"/>
      <c r="J116" s="254"/>
      <c r="L116" s="257">
        <v>0.25</v>
      </c>
      <c r="N116" s="257">
        <v>0.2</v>
      </c>
      <c r="P116" s="257">
        <v>0.1</v>
      </c>
      <c r="Q116" s="227"/>
      <c r="R116" s="257">
        <v>0.1</v>
      </c>
      <c r="T116" s="257">
        <v>0.15</v>
      </c>
      <c r="V116" s="257">
        <v>0.01</v>
      </c>
    </row>
    <row r="117" spans="3:22" ht="18.75">
      <c r="C117" s="172"/>
      <c r="D117" s="180"/>
      <c r="E117" s="180"/>
      <c r="F117" s="302" t="s">
        <v>212</v>
      </c>
      <c r="G117" s="184"/>
      <c r="H117" s="254"/>
      <c r="J117" s="254"/>
      <c r="L117" s="257">
        <v>0.25</v>
      </c>
      <c r="N117" s="257">
        <v>0.2</v>
      </c>
      <c r="P117" s="257">
        <v>0.1</v>
      </c>
      <c r="Q117" s="227"/>
      <c r="R117" s="257">
        <v>0.1</v>
      </c>
      <c r="T117" s="257">
        <v>0.15</v>
      </c>
      <c r="V117" s="257">
        <v>0.01</v>
      </c>
    </row>
    <row r="118" spans="3:22" ht="18.75">
      <c r="C118" s="172"/>
      <c r="D118" s="180"/>
      <c r="E118" s="180"/>
      <c r="F118" s="302" t="s">
        <v>213</v>
      </c>
      <c r="G118" s="184"/>
      <c r="H118" s="254"/>
      <c r="J118" s="254"/>
      <c r="L118" s="257">
        <v>0.25</v>
      </c>
      <c r="N118" s="257">
        <v>0.2</v>
      </c>
      <c r="P118" s="257">
        <v>0.1</v>
      </c>
      <c r="Q118" s="227"/>
      <c r="R118" s="257">
        <v>0.1</v>
      </c>
      <c r="T118" s="257">
        <v>0.15</v>
      </c>
      <c r="V118" s="257">
        <v>0.01</v>
      </c>
    </row>
    <row r="119" spans="3:22" ht="35.25">
      <c r="C119" s="172"/>
      <c r="D119" s="180"/>
      <c r="E119" s="180"/>
      <c r="F119" s="302" t="s">
        <v>214</v>
      </c>
      <c r="G119" s="184"/>
      <c r="H119" s="254"/>
      <c r="J119" s="254"/>
      <c r="L119" s="257">
        <v>0.25</v>
      </c>
      <c r="N119" s="257">
        <v>0.2</v>
      </c>
      <c r="P119" s="257">
        <v>0.1</v>
      </c>
      <c r="Q119" s="227"/>
      <c r="R119" s="257">
        <v>0.1</v>
      </c>
      <c r="T119" s="257">
        <v>0.15</v>
      </c>
      <c r="V119" s="257">
        <v>0.01</v>
      </c>
    </row>
    <row r="120" spans="3:22" ht="35.25">
      <c r="C120" s="172"/>
      <c r="D120" s="180"/>
      <c r="E120" s="180"/>
      <c r="F120" s="302" t="s">
        <v>215</v>
      </c>
      <c r="G120" s="184"/>
      <c r="H120" s="254"/>
      <c r="J120" s="254"/>
      <c r="L120" s="257">
        <v>0.25</v>
      </c>
      <c r="N120" s="257">
        <v>0.2</v>
      </c>
      <c r="P120" s="257">
        <v>0.1</v>
      </c>
      <c r="Q120" s="227"/>
      <c r="R120" s="257">
        <v>0.1</v>
      </c>
      <c r="T120" s="257">
        <v>0.15</v>
      </c>
      <c r="V120" s="257">
        <v>0.01</v>
      </c>
    </row>
    <row r="121" spans="3:22" ht="18.75">
      <c r="C121" s="172"/>
      <c r="D121" s="180"/>
      <c r="E121" s="180"/>
      <c r="F121" s="302" t="s">
        <v>216</v>
      </c>
      <c r="G121" s="184"/>
      <c r="H121" s="254"/>
      <c r="J121" s="254"/>
      <c r="L121" s="257">
        <v>0.25</v>
      </c>
      <c r="N121" s="257">
        <v>0.2</v>
      </c>
      <c r="P121" s="257">
        <v>0.1</v>
      </c>
      <c r="Q121" s="227"/>
      <c r="R121" s="257">
        <v>0.1</v>
      </c>
      <c r="T121" s="257">
        <v>0.15</v>
      </c>
      <c r="V121" s="257">
        <v>0.01</v>
      </c>
    </row>
    <row r="122" spans="3:22" ht="18.75">
      <c r="C122" s="172"/>
      <c r="D122" s="180"/>
      <c r="E122" s="180"/>
      <c r="F122" s="302" t="s">
        <v>217</v>
      </c>
      <c r="G122" s="184"/>
      <c r="H122" s="254"/>
      <c r="J122" s="254"/>
      <c r="L122" s="257">
        <v>0.25</v>
      </c>
      <c r="N122" s="257">
        <v>0.2</v>
      </c>
      <c r="P122" s="257">
        <v>0.1</v>
      </c>
      <c r="Q122" s="227"/>
      <c r="R122" s="257">
        <v>0.1</v>
      </c>
      <c r="T122" s="257">
        <v>0.15</v>
      </c>
      <c r="V122" s="257">
        <v>0.01</v>
      </c>
    </row>
    <row r="123" spans="3:22" ht="18.75">
      <c r="C123" s="172"/>
      <c r="D123" s="180"/>
      <c r="E123" s="180"/>
      <c r="F123" s="302" t="s">
        <v>218</v>
      </c>
      <c r="G123" s="184"/>
      <c r="H123" s="254"/>
      <c r="J123" s="254"/>
      <c r="L123" s="257">
        <v>0.25</v>
      </c>
      <c r="N123" s="257">
        <v>0.2</v>
      </c>
      <c r="P123" s="257">
        <v>0.1</v>
      </c>
      <c r="Q123" s="227"/>
      <c r="R123" s="257">
        <v>0.1</v>
      </c>
      <c r="T123" s="257">
        <v>0.15</v>
      </c>
      <c r="V123" s="257">
        <v>0.01</v>
      </c>
    </row>
    <row r="124" spans="3:22" ht="18.75">
      <c r="C124" s="172"/>
      <c r="D124" s="180"/>
      <c r="E124" s="180"/>
      <c r="F124" s="302" t="s">
        <v>219</v>
      </c>
      <c r="G124" s="184"/>
      <c r="H124" s="254"/>
      <c r="J124" s="254"/>
      <c r="L124" s="257">
        <v>0.25</v>
      </c>
      <c r="N124" s="257">
        <v>0.2</v>
      </c>
      <c r="P124" s="257">
        <v>0.1</v>
      </c>
      <c r="Q124" s="227"/>
      <c r="R124" s="257">
        <v>0.1</v>
      </c>
      <c r="T124" s="257">
        <v>0.15</v>
      </c>
      <c r="V124" s="257">
        <v>0.01</v>
      </c>
    </row>
    <row r="125" spans="3:22" ht="18.75">
      <c r="C125" s="172"/>
      <c r="D125" s="180"/>
      <c r="E125" s="180"/>
      <c r="F125" s="302" t="s">
        <v>220</v>
      </c>
      <c r="G125" s="184"/>
      <c r="H125" s="254"/>
      <c r="J125" s="254"/>
      <c r="L125" s="257">
        <v>0.25</v>
      </c>
      <c r="N125" s="257">
        <v>0.2</v>
      </c>
      <c r="P125" s="257">
        <v>0.1</v>
      </c>
      <c r="Q125" s="227"/>
      <c r="R125" s="257">
        <v>0.1</v>
      </c>
      <c r="T125" s="257">
        <v>0.15</v>
      </c>
      <c r="V125" s="257">
        <v>0.01</v>
      </c>
    </row>
    <row r="126" spans="3:22" ht="18.75">
      <c r="C126" s="172"/>
      <c r="D126" s="180"/>
      <c r="E126" s="180"/>
      <c r="F126" s="302" t="s">
        <v>221</v>
      </c>
      <c r="G126" s="184"/>
      <c r="H126" s="254"/>
      <c r="J126" s="254"/>
      <c r="L126" s="257">
        <v>0.25</v>
      </c>
      <c r="N126" s="257">
        <v>0.2</v>
      </c>
      <c r="P126" s="257">
        <v>0.1</v>
      </c>
      <c r="Q126" s="227"/>
      <c r="R126" s="257">
        <v>0.1</v>
      </c>
      <c r="T126" s="257">
        <v>0.15</v>
      </c>
      <c r="V126" s="257">
        <v>0.01</v>
      </c>
    </row>
    <row r="127" spans="3:22" ht="18.75">
      <c r="C127" s="172"/>
      <c r="D127" s="180"/>
      <c r="E127" s="180"/>
      <c r="F127" s="302" t="s">
        <v>222</v>
      </c>
      <c r="G127" s="184"/>
      <c r="H127" s="254"/>
      <c r="J127" s="254"/>
      <c r="L127" s="257">
        <v>0.25</v>
      </c>
      <c r="N127" s="257">
        <v>0.2</v>
      </c>
      <c r="P127" s="257">
        <v>0.1</v>
      </c>
      <c r="Q127" s="227"/>
      <c r="R127" s="257">
        <v>0.1</v>
      </c>
      <c r="T127" s="257">
        <v>0.15</v>
      </c>
      <c r="V127" s="257">
        <v>0.01</v>
      </c>
    </row>
    <row r="128" spans="3:22" ht="18.75">
      <c r="C128" s="172"/>
      <c r="D128" s="180"/>
      <c r="E128" s="180"/>
      <c r="F128" s="302" t="s">
        <v>223</v>
      </c>
      <c r="G128" s="184"/>
      <c r="H128" s="254"/>
      <c r="J128" s="254"/>
      <c r="L128" s="257">
        <v>0.25</v>
      </c>
      <c r="N128" s="257">
        <v>0.2</v>
      </c>
      <c r="P128" s="257">
        <v>0.1</v>
      </c>
      <c r="Q128" s="227"/>
      <c r="R128" s="257">
        <v>0.1</v>
      </c>
      <c r="T128" s="257">
        <v>0.15</v>
      </c>
      <c r="V128" s="257">
        <v>0.01</v>
      </c>
    </row>
    <row r="129" spans="3:22" ht="18.75">
      <c r="C129" s="172"/>
      <c r="D129" s="180"/>
      <c r="E129" s="180"/>
      <c r="F129" s="302" t="s">
        <v>224</v>
      </c>
      <c r="G129" s="184"/>
      <c r="H129" s="254"/>
      <c r="J129" s="254"/>
      <c r="L129" s="257">
        <v>0.25</v>
      </c>
      <c r="N129" s="257">
        <v>0.2</v>
      </c>
      <c r="P129" s="257">
        <v>0.1</v>
      </c>
      <c r="Q129" s="227"/>
      <c r="R129" s="257">
        <v>0.1</v>
      </c>
      <c r="T129" s="257">
        <v>0.15</v>
      </c>
      <c r="V129" s="257">
        <v>0.01</v>
      </c>
    </row>
    <row r="130" spans="3:22" ht="18.75">
      <c r="C130" s="172"/>
      <c r="D130" s="180"/>
      <c r="E130" s="302" t="s">
        <v>225</v>
      </c>
      <c r="F130" s="180"/>
      <c r="G130" s="184"/>
      <c r="H130" s="254"/>
      <c r="J130" s="254"/>
      <c r="L130" s="257">
        <v>0.25</v>
      </c>
      <c r="N130" s="257">
        <v>0.2</v>
      </c>
      <c r="P130" s="257">
        <v>0.1</v>
      </c>
      <c r="Q130" s="227"/>
      <c r="R130" s="257">
        <v>0.1</v>
      </c>
      <c r="T130" s="257">
        <v>0.15</v>
      </c>
      <c r="V130" s="257">
        <v>0.01</v>
      </c>
    </row>
    <row r="131" spans="3:22" ht="18.75">
      <c r="C131" s="172"/>
      <c r="D131" s="180"/>
      <c r="E131" s="180"/>
      <c r="F131" s="302" t="s">
        <v>226</v>
      </c>
      <c r="G131" s="184"/>
      <c r="H131" s="254">
        <f>4*H7</f>
        <v>4</v>
      </c>
      <c r="J131" s="254">
        <v>1000</v>
      </c>
      <c r="L131" s="257">
        <v>0.25</v>
      </c>
      <c r="N131" s="257">
        <v>0.2</v>
      </c>
      <c r="P131" s="257">
        <v>0.1</v>
      </c>
      <c r="Q131" s="227"/>
      <c r="R131" s="257">
        <v>0.1</v>
      </c>
      <c r="T131" s="257">
        <v>0.15</v>
      </c>
      <c r="V131" s="257">
        <v>0.01</v>
      </c>
    </row>
    <row r="132" spans="3:22" ht="18.75">
      <c r="C132" s="172"/>
      <c r="D132" s="180"/>
      <c r="E132" s="180"/>
      <c r="F132" s="302" t="s">
        <v>227</v>
      </c>
      <c r="G132" s="184"/>
      <c r="H132" s="254"/>
      <c r="J132" s="254"/>
      <c r="L132" s="257">
        <v>0.25</v>
      </c>
      <c r="N132" s="257">
        <v>0.2</v>
      </c>
      <c r="P132" s="257">
        <v>0.1</v>
      </c>
      <c r="Q132" s="227"/>
      <c r="R132" s="257">
        <v>0.1</v>
      </c>
      <c r="T132" s="257">
        <v>0.15</v>
      </c>
      <c r="V132" s="257">
        <v>0.01</v>
      </c>
    </row>
    <row r="133" spans="3:22" ht="18.75">
      <c r="C133" s="172"/>
      <c r="D133" s="180"/>
      <c r="E133" s="180"/>
      <c r="F133" s="302" t="s">
        <v>228</v>
      </c>
      <c r="G133" s="184"/>
      <c r="H133" s="254"/>
      <c r="J133" s="254"/>
      <c r="L133" s="257">
        <v>0.25</v>
      </c>
      <c r="N133" s="257">
        <v>0.2</v>
      </c>
      <c r="P133" s="257">
        <v>0.1</v>
      </c>
      <c r="Q133" s="227"/>
      <c r="R133" s="257">
        <v>0.1</v>
      </c>
      <c r="T133" s="257">
        <v>0.15</v>
      </c>
      <c r="V133" s="257">
        <v>0.01</v>
      </c>
    </row>
    <row r="134" spans="3:22" ht="18.75">
      <c r="C134" s="172"/>
      <c r="D134" s="180"/>
      <c r="E134" s="180"/>
      <c r="F134" s="302" t="s">
        <v>229</v>
      </c>
      <c r="G134" s="184"/>
      <c r="H134" s="254"/>
      <c r="J134" s="254"/>
      <c r="L134" s="257">
        <v>0.25</v>
      </c>
      <c r="N134" s="257">
        <v>0.2</v>
      </c>
      <c r="P134" s="257">
        <v>0.1</v>
      </c>
      <c r="Q134" s="227"/>
      <c r="R134" s="257">
        <v>0.1</v>
      </c>
      <c r="T134" s="257">
        <v>0.15</v>
      </c>
      <c r="V134" s="257">
        <v>0.01</v>
      </c>
    </row>
    <row r="135" spans="3:22" ht="18.75">
      <c r="C135" s="172"/>
      <c r="D135" s="180"/>
      <c r="E135" s="180"/>
      <c r="F135" s="302" t="s">
        <v>230</v>
      </c>
      <c r="G135" s="184"/>
      <c r="H135" s="254"/>
      <c r="J135" s="254"/>
      <c r="L135" s="257">
        <v>0.25</v>
      </c>
      <c r="N135" s="257">
        <v>0.2</v>
      </c>
      <c r="P135" s="257">
        <v>0.1</v>
      </c>
      <c r="Q135" s="227"/>
      <c r="R135" s="257">
        <v>0.1</v>
      </c>
      <c r="T135" s="257">
        <v>0.15</v>
      </c>
      <c r="V135" s="257">
        <v>0.01</v>
      </c>
    </row>
    <row r="136" spans="3:22" ht="18.75">
      <c r="C136" s="172"/>
      <c r="D136" s="180"/>
      <c r="E136" s="180"/>
      <c r="F136" s="302" t="s">
        <v>231</v>
      </c>
      <c r="G136" s="184"/>
      <c r="H136" s="254"/>
      <c r="J136" s="254"/>
      <c r="L136" s="257">
        <v>0.25</v>
      </c>
      <c r="N136" s="257">
        <v>0.2</v>
      </c>
      <c r="P136" s="257">
        <v>0.1</v>
      </c>
      <c r="Q136" s="227"/>
      <c r="R136" s="257">
        <v>0.1</v>
      </c>
      <c r="T136" s="257">
        <v>0.15</v>
      </c>
      <c r="V136" s="257">
        <v>0.01</v>
      </c>
    </row>
    <row r="137" spans="3:22" ht="18.75">
      <c r="C137" s="172"/>
      <c r="D137" s="180"/>
      <c r="E137" s="180"/>
      <c r="F137" s="302" t="s">
        <v>232</v>
      </c>
      <c r="G137" s="184"/>
      <c r="H137" s="254"/>
      <c r="J137" s="254"/>
      <c r="L137" s="257">
        <v>0.25</v>
      </c>
      <c r="N137" s="257">
        <v>0.2</v>
      </c>
      <c r="P137" s="257">
        <v>0.1</v>
      </c>
      <c r="Q137" s="227"/>
      <c r="R137" s="257">
        <v>0.1</v>
      </c>
      <c r="T137" s="257">
        <v>0.15</v>
      </c>
      <c r="V137" s="257">
        <v>0.01</v>
      </c>
    </row>
    <row r="138" spans="3:22" ht="18.75">
      <c r="C138" s="172"/>
      <c r="D138" s="180"/>
      <c r="E138" s="180"/>
      <c r="F138" s="302" t="s">
        <v>233</v>
      </c>
      <c r="G138" s="184"/>
      <c r="H138" s="254"/>
      <c r="J138" s="254"/>
      <c r="L138" s="257">
        <v>0.25</v>
      </c>
      <c r="N138" s="257">
        <v>0.2</v>
      </c>
      <c r="P138" s="257">
        <v>0.1</v>
      </c>
      <c r="Q138" s="227"/>
      <c r="R138" s="257">
        <v>0.1</v>
      </c>
      <c r="T138" s="257">
        <v>0.15</v>
      </c>
      <c r="V138" s="257">
        <v>0.01</v>
      </c>
    </row>
    <row r="139" spans="3:22" ht="18.75">
      <c r="C139" s="172"/>
      <c r="D139" s="180"/>
      <c r="E139" s="180"/>
      <c r="F139" s="302" t="s">
        <v>234</v>
      </c>
      <c r="G139" s="184"/>
      <c r="H139" s="254"/>
      <c r="J139" s="254"/>
      <c r="L139" s="257">
        <v>0.25</v>
      </c>
      <c r="N139" s="257">
        <v>0.2</v>
      </c>
      <c r="P139" s="257">
        <v>0.1</v>
      </c>
      <c r="Q139" s="227"/>
      <c r="R139" s="257">
        <v>0.1</v>
      </c>
      <c r="T139" s="257">
        <v>0.15</v>
      </c>
      <c r="V139" s="257">
        <v>0.01</v>
      </c>
    </row>
    <row r="140" spans="3:22" ht="18.75">
      <c r="C140" s="172"/>
      <c r="D140" s="180"/>
      <c r="E140" s="180"/>
      <c r="F140" s="302" t="s">
        <v>235</v>
      </c>
      <c r="G140" s="184"/>
      <c r="H140" s="254"/>
      <c r="J140" s="254"/>
      <c r="L140" s="257">
        <v>0.25</v>
      </c>
      <c r="N140" s="257">
        <v>0.2</v>
      </c>
      <c r="P140" s="257">
        <v>0.1</v>
      </c>
      <c r="Q140" s="227"/>
      <c r="R140" s="257">
        <v>0.1</v>
      </c>
      <c r="T140" s="257">
        <v>0.15</v>
      </c>
      <c r="V140" s="257">
        <v>0.01</v>
      </c>
    </row>
    <row r="141" spans="3:22" ht="18.75">
      <c r="C141" s="172"/>
      <c r="D141" s="180"/>
      <c r="E141" s="180"/>
      <c r="F141" s="302" t="s">
        <v>236</v>
      </c>
      <c r="G141" s="184"/>
      <c r="H141" s="254"/>
      <c r="J141" s="254"/>
      <c r="L141" s="257">
        <v>0.25</v>
      </c>
      <c r="N141" s="257">
        <v>0.2</v>
      </c>
      <c r="P141" s="257">
        <v>0.1</v>
      </c>
      <c r="Q141" s="227"/>
      <c r="R141" s="257">
        <v>0.1</v>
      </c>
      <c r="T141" s="257">
        <v>0.15</v>
      </c>
      <c r="V141" s="257">
        <v>0.01</v>
      </c>
    </row>
    <row r="142" spans="3:22" ht="18.75">
      <c r="C142" s="172"/>
      <c r="D142" s="180"/>
      <c r="E142" s="180"/>
      <c r="F142" s="302" t="s">
        <v>237</v>
      </c>
      <c r="G142" s="184"/>
      <c r="H142" s="254"/>
      <c r="J142" s="254"/>
      <c r="L142" s="257">
        <v>0.25</v>
      </c>
      <c r="N142" s="257">
        <v>0.2</v>
      </c>
      <c r="P142" s="257">
        <v>0.1</v>
      </c>
      <c r="Q142" s="227"/>
      <c r="R142" s="257">
        <v>0.1</v>
      </c>
      <c r="T142" s="257">
        <v>0.15</v>
      </c>
      <c r="V142" s="257">
        <v>0.01</v>
      </c>
    </row>
    <row r="143" spans="3:22" ht="18.75">
      <c r="C143" s="172"/>
      <c r="D143" s="180"/>
      <c r="E143" s="180"/>
      <c r="F143" s="302" t="s">
        <v>238</v>
      </c>
      <c r="G143" s="184"/>
      <c r="H143" s="254"/>
      <c r="J143" s="254"/>
      <c r="L143" s="257">
        <v>0.25</v>
      </c>
      <c r="N143" s="257">
        <v>0.2</v>
      </c>
      <c r="P143" s="257">
        <v>0.1</v>
      </c>
      <c r="Q143" s="227"/>
      <c r="R143" s="257">
        <v>0.1</v>
      </c>
      <c r="T143" s="257">
        <v>0.15</v>
      </c>
      <c r="V143" s="257">
        <v>0.01</v>
      </c>
    </row>
    <row r="144" spans="3:22" ht="18.75">
      <c r="C144" s="172"/>
      <c r="D144" s="180"/>
      <c r="E144" s="180"/>
      <c r="F144" s="302" t="s">
        <v>239</v>
      </c>
      <c r="G144" s="184"/>
      <c r="H144" s="254"/>
      <c r="J144" s="254"/>
      <c r="L144" s="257">
        <v>0.25</v>
      </c>
      <c r="N144" s="257">
        <v>0.2</v>
      </c>
      <c r="P144" s="257">
        <v>0.1</v>
      </c>
      <c r="Q144" s="227"/>
      <c r="R144" s="257">
        <v>0.1</v>
      </c>
      <c r="T144" s="257">
        <v>0.15</v>
      </c>
      <c r="V144" s="257">
        <v>0.01</v>
      </c>
    </row>
    <row r="145" spans="3:22" ht="18.75">
      <c r="C145" s="172"/>
      <c r="D145" s="180"/>
      <c r="E145" s="180"/>
      <c r="F145" s="302" t="s">
        <v>240</v>
      </c>
      <c r="G145" s="184"/>
      <c r="H145" s="254"/>
      <c r="J145" s="254"/>
      <c r="L145" s="257">
        <v>0.25</v>
      </c>
      <c r="N145" s="257">
        <v>0.2</v>
      </c>
      <c r="P145" s="257">
        <v>0.1</v>
      </c>
      <c r="Q145" s="227"/>
      <c r="R145" s="257">
        <v>0.1</v>
      </c>
      <c r="T145" s="257">
        <v>0.15</v>
      </c>
      <c r="V145" s="257">
        <v>0.01</v>
      </c>
    </row>
    <row r="146" spans="3:22" ht="18.75">
      <c r="C146" s="172"/>
      <c r="D146" s="180"/>
      <c r="E146" s="180"/>
      <c r="F146" s="302" t="s">
        <v>241</v>
      </c>
      <c r="G146" s="184"/>
      <c r="H146" s="254"/>
      <c r="J146" s="254"/>
      <c r="L146" s="257">
        <v>0.25</v>
      </c>
      <c r="N146" s="257">
        <v>0.2</v>
      </c>
      <c r="P146" s="257">
        <v>0.1</v>
      </c>
      <c r="Q146" s="227"/>
      <c r="R146" s="257">
        <v>0.1</v>
      </c>
      <c r="T146" s="257">
        <v>0.15</v>
      </c>
      <c r="V146" s="257">
        <v>0.01</v>
      </c>
    </row>
    <row r="147" spans="3:22" ht="35.25">
      <c r="C147" s="172"/>
      <c r="D147" s="180"/>
      <c r="E147" s="180"/>
      <c r="F147" s="302" t="s">
        <v>242</v>
      </c>
      <c r="G147" s="184"/>
      <c r="H147" s="254"/>
      <c r="J147" s="254"/>
      <c r="L147" s="257">
        <v>0.25</v>
      </c>
      <c r="N147" s="257">
        <v>0.2</v>
      </c>
      <c r="P147" s="257">
        <v>0.1</v>
      </c>
      <c r="Q147" s="227"/>
      <c r="R147" s="257">
        <v>0.1</v>
      </c>
      <c r="T147" s="257">
        <v>0.15</v>
      </c>
      <c r="V147" s="257">
        <v>0.01</v>
      </c>
    </row>
    <row r="148" spans="3:22" ht="35.25">
      <c r="C148" s="172"/>
      <c r="D148" s="180"/>
      <c r="E148" s="180"/>
      <c r="F148" s="302" t="s">
        <v>243</v>
      </c>
      <c r="G148" s="184"/>
      <c r="H148" s="254"/>
      <c r="J148" s="254"/>
      <c r="L148" s="257">
        <v>0.25</v>
      </c>
      <c r="N148" s="257">
        <v>0.2</v>
      </c>
      <c r="P148" s="257">
        <v>0.1</v>
      </c>
      <c r="Q148" s="227"/>
      <c r="R148" s="257">
        <v>0.1</v>
      </c>
      <c r="T148" s="257">
        <v>0.15</v>
      </c>
      <c r="V148" s="257">
        <v>0.01</v>
      </c>
    </row>
    <row r="149" spans="3:22" ht="18.75">
      <c r="C149" s="172"/>
      <c r="D149" s="180"/>
      <c r="E149" s="180"/>
      <c r="F149" s="302" t="s">
        <v>244</v>
      </c>
      <c r="G149" s="184"/>
      <c r="H149" s="254"/>
      <c r="J149" s="254"/>
      <c r="L149" s="257">
        <v>0.25</v>
      </c>
      <c r="N149" s="257">
        <v>0.2</v>
      </c>
      <c r="P149" s="257">
        <v>0.1</v>
      </c>
      <c r="Q149" s="227"/>
      <c r="R149" s="257">
        <v>0.1</v>
      </c>
      <c r="T149" s="257">
        <v>0.15</v>
      </c>
      <c r="V149" s="257">
        <v>0.01</v>
      </c>
    </row>
    <row r="150" spans="3:22" ht="18.75">
      <c r="C150" s="172"/>
      <c r="D150" s="180"/>
      <c r="E150" s="180"/>
      <c r="F150" s="302" t="s">
        <v>245</v>
      </c>
      <c r="G150" s="184"/>
      <c r="H150" s="254"/>
      <c r="J150" s="254"/>
      <c r="L150" s="257">
        <v>0.25</v>
      </c>
      <c r="N150" s="257">
        <v>0.2</v>
      </c>
      <c r="P150" s="257">
        <v>0.1</v>
      </c>
      <c r="Q150" s="227"/>
      <c r="R150" s="257">
        <v>0.1</v>
      </c>
      <c r="T150" s="257">
        <v>0.15</v>
      </c>
      <c r="V150" s="257">
        <v>0.01</v>
      </c>
    </row>
    <row r="151" spans="3:22" ht="18.75">
      <c r="C151" s="172"/>
      <c r="D151" s="180"/>
      <c r="E151" s="180"/>
      <c r="F151" s="302" t="s">
        <v>246</v>
      </c>
      <c r="G151" s="184"/>
      <c r="H151" s="254"/>
      <c r="J151" s="254"/>
      <c r="L151" s="257">
        <v>0.25</v>
      </c>
      <c r="N151" s="257">
        <v>0.2</v>
      </c>
      <c r="P151" s="257">
        <v>0.1</v>
      </c>
      <c r="Q151" s="227"/>
      <c r="R151" s="257">
        <v>0.1</v>
      </c>
      <c r="T151" s="257">
        <v>0.15</v>
      </c>
      <c r="V151" s="257">
        <v>0.01</v>
      </c>
    </row>
    <row r="152" spans="3:22" ht="18.75">
      <c r="C152" s="172"/>
      <c r="D152" s="180"/>
      <c r="E152" s="180"/>
      <c r="F152" s="302" t="s">
        <v>247</v>
      </c>
      <c r="G152" s="184"/>
      <c r="H152" s="254"/>
      <c r="J152" s="254"/>
      <c r="L152" s="257">
        <v>0.25</v>
      </c>
      <c r="N152" s="257">
        <v>0.2</v>
      </c>
      <c r="P152" s="257">
        <v>0.1</v>
      </c>
      <c r="Q152" s="227"/>
      <c r="R152" s="257">
        <v>0.1</v>
      </c>
      <c r="T152" s="257">
        <v>0.15</v>
      </c>
      <c r="V152" s="257">
        <v>0.01</v>
      </c>
    </row>
    <row r="153" spans="3:22" ht="18.75">
      <c r="C153" s="172"/>
      <c r="D153" s="180"/>
      <c r="E153" s="180"/>
      <c r="F153" s="302" t="s">
        <v>248</v>
      </c>
      <c r="G153" s="184"/>
      <c r="H153" s="254"/>
      <c r="J153" s="254"/>
      <c r="L153" s="257">
        <v>0.25</v>
      </c>
      <c r="N153" s="257">
        <v>0.2</v>
      </c>
      <c r="P153" s="257">
        <v>0.1</v>
      </c>
      <c r="Q153" s="227"/>
      <c r="R153" s="257">
        <v>0.1</v>
      </c>
      <c r="T153" s="257">
        <v>0.15</v>
      </c>
      <c r="V153" s="257">
        <v>0.01</v>
      </c>
    </row>
    <row r="154" spans="3:22" ht="18.75">
      <c r="C154" s="172"/>
      <c r="D154" s="180"/>
      <c r="E154" s="180"/>
      <c r="F154" s="302" t="s">
        <v>249</v>
      </c>
      <c r="G154" s="184"/>
      <c r="H154" s="254"/>
      <c r="J154" s="254"/>
      <c r="L154" s="257">
        <v>0.25</v>
      </c>
      <c r="N154" s="257">
        <v>0.2</v>
      </c>
      <c r="P154" s="257">
        <v>0.1</v>
      </c>
      <c r="Q154" s="227"/>
      <c r="R154" s="257">
        <v>0.1</v>
      </c>
      <c r="T154" s="257">
        <v>0.15</v>
      </c>
      <c r="V154" s="257">
        <v>0.01</v>
      </c>
    </row>
    <row r="155" spans="3:22" ht="18.75">
      <c r="C155" s="172"/>
      <c r="D155" s="180"/>
      <c r="E155" s="180"/>
      <c r="F155" s="302" t="s">
        <v>250</v>
      </c>
      <c r="G155" s="184"/>
      <c r="H155" s="254"/>
      <c r="J155" s="254"/>
      <c r="L155" s="257">
        <v>0.25</v>
      </c>
      <c r="N155" s="257">
        <v>0.2</v>
      </c>
      <c r="P155" s="257">
        <v>0.1</v>
      </c>
      <c r="Q155" s="227"/>
      <c r="R155" s="257">
        <v>0.1</v>
      </c>
      <c r="T155" s="257">
        <v>0.15</v>
      </c>
      <c r="V155" s="257">
        <v>0.01</v>
      </c>
    </row>
    <row r="156" spans="3:22" ht="18.75">
      <c r="C156" s="172"/>
      <c r="D156" s="180"/>
      <c r="E156" s="180"/>
      <c r="F156" s="302" t="s">
        <v>251</v>
      </c>
      <c r="G156" s="184"/>
      <c r="H156" s="254"/>
      <c r="J156" s="254"/>
      <c r="L156" s="257">
        <v>0.25</v>
      </c>
      <c r="N156" s="257">
        <v>0.2</v>
      </c>
      <c r="P156" s="257">
        <v>0.1</v>
      </c>
      <c r="Q156" s="227"/>
      <c r="R156" s="257">
        <v>0.1</v>
      </c>
      <c r="T156" s="257">
        <v>0.15</v>
      </c>
      <c r="V156" s="257">
        <v>0.01</v>
      </c>
    </row>
    <row r="157" spans="3:22" ht="18.75">
      <c r="C157" s="172"/>
      <c r="D157" s="180"/>
      <c r="E157" s="180"/>
      <c r="F157" s="302" t="s">
        <v>252</v>
      </c>
      <c r="G157" s="184"/>
      <c r="H157" s="254"/>
      <c r="J157" s="254"/>
      <c r="L157" s="257">
        <v>0.25</v>
      </c>
      <c r="N157" s="257">
        <v>0.2</v>
      </c>
      <c r="P157" s="257">
        <v>0.1</v>
      </c>
      <c r="Q157" s="227"/>
      <c r="R157" s="257">
        <v>0.1</v>
      </c>
      <c r="T157" s="257">
        <v>0.15</v>
      </c>
      <c r="V157" s="257">
        <v>0.01</v>
      </c>
    </row>
    <row r="158" spans="3:22" ht="18.75">
      <c r="C158" s="172"/>
      <c r="D158" s="180"/>
      <c r="E158" s="180"/>
      <c r="F158" s="302" t="s">
        <v>253</v>
      </c>
      <c r="G158" s="184"/>
      <c r="H158" s="254"/>
      <c r="J158" s="254"/>
      <c r="L158" s="257">
        <v>0.25</v>
      </c>
      <c r="N158" s="257">
        <v>0.2</v>
      </c>
      <c r="P158" s="257">
        <v>0.1</v>
      </c>
      <c r="Q158" s="227"/>
      <c r="R158" s="257">
        <v>0.1</v>
      </c>
      <c r="T158" s="257">
        <v>0.15</v>
      </c>
      <c r="V158" s="257">
        <v>0.01</v>
      </c>
    </row>
    <row r="159" spans="3:22" ht="18.75">
      <c r="C159" s="172"/>
      <c r="D159" s="180"/>
      <c r="E159" s="180"/>
      <c r="F159" s="302" t="s">
        <v>254</v>
      </c>
      <c r="G159" s="184"/>
      <c r="H159" s="254"/>
      <c r="J159" s="254"/>
      <c r="L159" s="257">
        <v>0.25</v>
      </c>
      <c r="N159" s="257">
        <v>0.2</v>
      </c>
      <c r="P159" s="257">
        <v>0.1</v>
      </c>
      <c r="Q159" s="227"/>
      <c r="R159" s="257">
        <v>0.1</v>
      </c>
      <c r="T159" s="257">
        <v>0.15</v>
      </c>
      <c r="V159" s="257">
        <v>0.01</v>
      </c>
    </row>
    <row r="160" spans="3:22" ht="18.75">
      <c r="C160" s="172"/>
      <c r="D160" s="180"/>
      <c r="E160" s="180"/>
      <c r="F160" s="302" t="s">
        <v>255</v>
      </c>
      <c r="G160" s="184"/>
      <c r="H160" s="254"/>
      <c r="J160" s="254"/>
      <c r="L160" s="257">
        <v>0.25</v>
      </c>
      <c r="N160" s="257">
        <v>0.2</v>
      </c>
      <c r="P160" s="257">
        <v>0.1</v>
      </c>
      <c r="Q160" s="227"/>
      <c r="R160" s="257">
        <v>0.1</v>
      </c>
      <c r="T160" s="257">
        <v>0.15</v>
      </c>
      <c r="V160" s="257">
        <v>0.01</v>
      </c>
    </row>
    <row r="161" spans="3:22" ht="18.75">
      <c r="C161" s="172"/>
      <c r="D161" s="180"/>
      <c r="E161" s="180"/>
      <c r="F161" s="302" t="s">
        <v>256</v>
      </c>
      <c r="G161" s="184"/>
      <c r="H161" s="254"/>
      <c r="J161" s="254"/>
      <c r="L161" s="257">
        <v>0.25</v>
      </c>
      <c r="N161" s="257">
        <v>0.2</v>
      </c>
      <c r="P161" s="257">
        <v>0.1</v>
      </c>
      <c r="Q161" s="227"/>
      <c r="R161" s="257">
        <v>0.1</v>
      </c>
      <c r="T161" s="257">
        <v>0.15</v>
      </c>
      <c r="V161" s="257">
        <v>0.01</v>
      </c>
    </row>
    <row r="162" spans="3:22" ht="18.75">
      <c r="C162" s="172"/>
      <c r="D162" s="180"/>
      <c r="E162" s="180"/>
      <c r="F162" s="302" t="s">
        <v>257</v>
      </c>
      <c r="G162" s="184"/>
      <c r="H162" s="254"/>
      <c r="J162" s="254"/>
      <c r="L162" s="257">
        <v>0.25</v>
      </c>
      <c r="N162" s="257">
        <v>0.2</v>
      </c>
      <c r="P162" s="257">
        <v>0.1</v>
      </c>
      <c r="Q162" s="227"/>
      <c r="R162" s="257">
        <v>0.1</v>
      </c>
      <c r="T162" s="257">
        <v>0.15</v>
      </c>
      <c r="V162" s="257">
        <v>0.01</v>
      </c>
    </row>
    <row r="163" spans="3:22" ht="18.75">
      <c r="C163" s="172"/>
      <c r="D163" s="180"/>
      <c r="E163" s="180"/>
      <c r="F163" s="302" t="s">
        <v>258</v>
      </c>
      <c r="G163" s="184"/>
      <c r="H163" s="254"/>
      <c r="J163" s="254"/>
      <c r="L163" s="257">
        <v>0.25</v>
      </c>
      <c r="N163" s="257">
        <v>0.2</v>
      </c>
      <c r="P163" s="257">
        <v>0.1</v>
      </c>
      <c r="Q163" s="227"/>
      <c r="R163" s="257">
        <v>0.1</v>
      </c>
      <c r="T163" s="257">
        <v>0.15</v>
      </c>
      <c r="V163" s="257">
        <v>0.01</v>
      </c>
    </row>
    <row r="164" spans="3:22" ht="18.75">
      <c r="C164" s="172"/>
      <c r="D164" s="180"/>
      <c r="E164" s="180"/>
      <c r="F164" s="302" t="s">
        <v>259</v>
      </c>
      <c r="G164" s="184"/>
      <c r="H164" s="254"/>
      <c r="J164" s="254"/>
      <c r="L164" s="257">
        <v>0.25</v>
      </c>
      <c r="N164" s="257">
        <v>0.2</v>
      </c>
      <c r="P164" s="257">
        <v>0.1</v>
      </c>
      <c r="Q164" s="227"/>
      <c r="R164" s="257">
        <v>0.1</v>
      </c>
      <c r="T164" s="257">
        <v>0.15</v>
      </c>
      <c r="V164" s="257">
        <v>0.01</v>
      </c>
    </row>
    <row r="165" spans="3:22" ht="18.75">
      <c r="C165" s="172"/>
      <c r="D165" s="180"/>
      <c r="E165" s="180"/>
      <c r="F165" s="302" t="s">
        <v>260</v>
      </c>
      <c r="G165" s="184"/>
      <c r="H165" s="254"/>
      <c r="J165" s="254"/>
      <c r="L165" s="257">
        <v>0.25</v>
      </c>
      <c r="N165" s="257">
        <v>0.2</v>
      </c>
      <c r="P165" s="257">
        <v>0.1</v>
      </c>
      <c r="Q165" s="227"/>
      <c r="R165" s="257">
        <v>0.1</v>
      </c>
      <c r="T165" s="257">
        <v>0.15</v>
      </c>
      <c r="V165" s="257">
        <v>0.01</v>
      </c>
    </row>
    <row r="166" spans="3:22" ht="18.75">
      <c r="C166" s="172"/>
      <c r="D166" s="180"/>
      <c r="E166" s="180"/>
      <c r="F166" s="255" t="s">
        <v>261</v>
      </c>
      <c r="G166" s="184"/>
      <c r="H166" s="254"/>
      <c r="J166" s="254"/>
      <c r="L166" s="257">
        <v>0.25</v>
      </c>
      <c r="N166" s="257">
        <v>0.2</v>
      </c>
      <c r="P166" s="257">
        <v>0.1</v>
      </c>
      <c r="Q166" s="227"/>
      <c r="R166" s="257">
        <v>0.1</v>
      </c>
      <c r="T166" s="257">
        <v>0.15</v>
      </c>
      <c r="V166" s="257">
        <v>0.01</v>
      </c>
    </row>
    <row r="167" spans="3:22" ht="18.75">
      <c r="C167" s="172"/>
      <c r="D167" s="180"/>
      <c r="E167" s="180"/>
      <c r="F167" s="255" t="s">
        <v>262</v>
      </c>
      <c r="G167" s="184"/>
      <c r="H167" s="254"/>
      <c r="J167" s="254"/>
      <c r="L167" s="257">
        <v>0.25</v>
      </c>
      <c r="N167" s="257">
        <v>0.2</v>
      </c>
      <c r="P167" s="257">
        <v>0.1</v>
      </c>
      <c r="Q167" s="227"/>
      <c r="R167" s="257">
        <v>0.1</v>
      </c>
      <c r="T167" s="257">
        <v>0.15</v>
      </c>
      <c r="V167" s="257">
        <v>0.01</v>
      </c>
    </row>
    <row r="168" spans="3:22" ht="18.75">
      <c r="C168" s="172"/>
      <c r="D168" s="180"/>
      <c r="E168" s="180"/>
      <c r="F168" s="255" t="s">
        <v>263</v>
      </c>
      <c r="G168" s="184"/>
      <c r="H168" s="254"/>
      <c r="J168" s="254"/>
      <c r="L168" s="257">
        <v>0.25</v>
      </c>
      <c r="N168" s="257">
        <v>0.2</v>
      </c>
      <c r="P168" s="257">
        <v>0.1</v>
      </c>
      <c r="Q168" s="227"/>
      <c r="R168" s="257">
        <v>0.1</v>
      </c>
      <c r="T168" s="257">
        <v>0.15</v>
      </c>
      <c r="V168" s="257">
        <v>0.01</v>
      </c>
    </row>
    <row r="169" spans="3:22" ht="18.75">
      <c r="C169" s="172"/>
      <c r="D169" s="180"/>
      <c r="E169" s="180"/>
      <c r="F169" s="255" t="s">
        <v>264</v>
      </c>
      <c r="G169" s="184"/>
      <c r="H169" s="254"/>
      <c r="J169" s="254"/>
      <c r="L169" s="257">
        <v>0.25</v>
      </c>
      <c r="N169" s="257">
        <v>0.2</v>
      </c>
      <c r="P169" s="257">
        <v>0.1</v>
      </c>
      <c r="Q169" s="227"/>
      <c r="R169" s="257">
        <v>0.1</v>
      </c>
      <c r="T169" s="257">
        <v>0.15</v>
      </c>
      <c r="V169" s="257">
        <v>0.01</v>
      </c>
    </row>
    <row r="170" spans="3:22" ht="18.75">
      <c r="C170" s="172"/>
      <c r="D170" s="180"/>
      <c r="E170" s="180"/>
      <c r="F170" s="255" t="s">
        <v>265</v>
      </c>
      <c r="G170" s="184"/>
      <c r="H170" s="254"/>
      <c r="J170" s="254"/>
      <c r="L170" s="257">
        <v>0.25</v>
      </c>
      <c r="N170" s="257">
        <v>0.2</v>
      </c>
      <c r="P170" s="257">
        <v>0.1</v>
      </c>
      <c r="Q170" s="227"/>
      <c r="R170" s="257">
        <v>0.1</v>
      </c>
      <c r="T170" s="257">
        <v>0.15</v>
      </c>
      <c r="V170" s="257">
        <v>0.01</v>
      </c>
    </row>
    <row r="171" spans="3:22" ht="18.75">
      <c r="C171" s="172"/>
      <c r="D171" s="180"/>
      <c r="E171" s="255" t="s">
        <v>266</v>
      </c>
      <c r="F171" s="180"/>
      <c r="G171" s="184"/>
      <c r="H171" s="254">
        <f>20*30*H7</f>
        <v>600</v>
      </c>
      <c r="J171" s="254">
        <v>300</v>
      </c>
      <c r="L171" s="257">
        <v>0.25</v>
      </c>
      <c r="N171" s="257">
        <v>0.2</v>
      </c>
      <c r="P171" s="257">
        <v>0.1</v>
      </c>
      <c r="Q171" s="227"/>
      <c r="R171" s="257">
        <v>0.1</v>
      </c>
      <c r="T171" s="257">
        <v>0.15</v>
      </c>
      <c r="V171" s="257">
        <v>0.01</v>
      </c>
    </row>
    <row r="172" spans="3:22" ht="18.75">
      <c r="C172" s="172"/>
      <c r="D172" s="180"/>
      <c r="E172" s="255" t="s">
        <v>267</v>
      </c>
      <c r="F172" s="180"/>
      <c r="G172" s="184"/>
      <c r="H172" s="254">
        <f>20*30</f>
        <v>600</v>
      </c>
      <c r="J172" s="254">
        <v>300</v>
      </c>
      <c r="L172" s="257">
        <v>0.25</v>
      </c>
      <c r="N172" s="257">
        <v>0.2</v>
      </c>
      <c r="P172" s="257">
        <v>0.1</v>
      </c>
      <c r="Q172" s="227"/>
      <c r="R172" s="257">
        <v>0.1</v>
      </c>
      <c r="T172" s="257">
        <v>0.15</v>
      </c>
      <c r="V172" s="257">
        <v>0.01</v>
      </c>
    </row>
    <row r="173" spans="3:22" ht="18.75">
      <c r="C173" s="211" t="s">
        <v>164</v>
      </c>
      <c r="D173" s="211"/>
      <c r="E173" s="211"/>
      <c r="F173" s="211"/>
      <c r="G173" s="184"/>
      <c r="L173" s="257">
        <v>0.25</v>
      </c>
      <c r="N173" s="257">
        <v>0.2</v>
      </c>
      <c r="P173" s="257">
        <v>0.1</v>
      </c>
      <c r="Q173" s="227"/>
      <c r="R173" s="257">
        <v>0.1</v>
      </c>
      <c r="T173" s="257">
        <v>0.15</v>
      </c>
      <c r="V173" s="257">
        <v>0.01</v>
      </c>
    </row>
    <row r="174" spans="3:22" ht="9.75" customHeight="1">
      <c r="C174" s="3"/>
      <c r="D174" s="184"/>
      <c r="E174" s="184"/>
      <c r="F174" s="184"/>
      <c r="G174" s="184"/>
      <c r="L174" s="257">
        <v>0.25</v>
      </c>
      <c r="N174" s="257">
        <v>0.2</v>
      </c>
      <c r="P174" s="257">
        <v>0.1</v>
      </c>
      <c r="Q174" s="227"/>
      <c r="R174" s="257">
        <v>0.1</v>
      </c>
      <c r="T174" s="257">
        <v>0.15</v>
      </c>
      <c r="V174" s="257">
        <v>0.01</v>
      </c>
    </row>
    <row r="175" spans="3:22" ht="18.75">
      <c r="C175" s="3"/>
      <c r="D175" s="184"/>
      <c r="E175" s="184"/>
      <c r="F175" s="179"/>
      <c r="G175" s="179"/>
      <c r="L175" s="257">
        <v>0.25</v>
      </c>
      <c r="N175" s="257">
        <v>0.2</v>
      </c>
      <c r="P175" s="257">
        <v>0.1</v>
      </c>
      <c r="Q175" s="227"/>
      <c r="R175" s="257">
        <v>0.1</v>
      </c>
      <c r="T175" s="257">
        <v>0.15</v>
      </c>
      <c r="V175" s="257">
        <v>0.01</v>
      </c>
    </row>
    <row r="176" spans="3:22" ht="18.75">
      <c r="C176" s="172">
        <v>4</v>
      </c>
      <c r="D176" s="255" t="s">
        <v>268</v>
      </c>
      <c r="E176" s="255"/>
      <c r="F176" s="181"/>
      <c r="G176" s="179"/>
      <c r="L176" s="257">
        <v>0.25</v>
      </c>
      <c r="N176" s="257">
        <v>0.2</v>
      </c>
      <c r="P176" s="257">
        <v>0.1</v>
      </c>
      <c r="Q176" s="227"/>
      <c r="R176" s="257">
        <v>0.1</v>
      </c>
      <c r="T176" s="257">
        <v>0.15</v>
      </c>
      <c r="V176" s="257">
        <v>0.01</v>
      </c>
    </row>
    <row r="177" spans="3:22" ht="18.75">
      <c r="C177" s="172" t="s">
        <v>269</v>
      </c>
      <c r="D177" s="181"/>
      <c r="E177" s="181"/>
      <c r="F177" s="255" t="s">
        <v>270</v>
      </c>
      <c r="G177" s="184"/>
      <c r="H177" s="319">
        <f>25000/12</f>
        <v>2083.3333333333335</v>
      </c>
      <c r="J177" s="254">
        <v>499</v>
      </c>
      <c r="L177" s="257">
        <v>0.25</v>
      </c>
      <c r="N177" s="257">
        <v>0.2</v>
      </c>
      <c r="P177" s="257">
        <v>0.1</v>
      </c>
      <c r="Q177" s="227"/>
      <c r="R177" s="257">
        <v>0.1</v>
      </c>
      <c r="T177" s="257">
        <v>0.15</v>
      </c>
      <c r="V177" s="257">
        <v>0.01</v>
      </c>
    </row>
    <row r="178" spans="3:22" ht="18.75">
      <c r="C178" s="172" t="s">
        <v>271</v>
      </c>
      <c r="D178" s="181"/>
      <c r="E178" s="181"/>
      <c r="F178" s="255" t="s">
        <v>272</v>
      </c>
      <c r="G178" s="184"/>
      <c r="H178" s="319">
        <f>25000/12</f>
        <v>2083.3333333333335</v>
      </c>
      <c r="J178" s="254">
        <v>399</v>
      </c>
      <c r="L178" s="257">
        <v>0.25</v>
      </c>
      <c r="N178" s="257">
        <v>0.2</v>
      </c>
      <c r="P178" s="257">
        <v>0.1</v>
      </c>
      <c r="Q178" s="227"/>
      <c r="R178" s="257">
        <v>0.1</v>
      </c>
      <c r="T178" s="257">
        <v>0.15</v>
      </c>
      <c r="V178" s="257">
        <v>0.01</v>
      </c>
    </row>
    <row r="179" spans="3:22" ht="18.75">
      <c r="C179" s="172" t="s">
        <v>273</v>
      </c>
      <c r="D179" s="181"/>
      <c r="E179" s="181"/>
      <c r="F179" s="255" t="s">
        <v>274</v>
      </c>
      <c r="G179" s="184"/>
      <c r="H179" s="319">
        <f>12/12</f>
        <v>1</v>
      </c>
      <c r="J179" s="254">
        <v>150000</v>
      </c>
      <c r="L179" s="257">
        <v>0.25</v>
      </c>
      <c r="N179" s="257">
        <v>0.2</v>
      </c>
      <c r="P179" s="257">
        <v>0.1</v>
      </c>
      <c r="Q179" s="227"/>
      <c r="R179" s="257">
        <v>0.1</v>
      </c>
      <c r="T179" s="257">
        <v>0.15</v>
      </c>
      <c r="V179" s="257">
        <v>0.01</v>
      </c>
    </row>
    <row r="180" spans="3:22" ht="18.75">
      <c r="C180" s="211" t="s">
        <v>164</v>
      </c>
      <c r="D180" s="211"/>
      <c r="E180" s="211"/>
      <c r="F180" s="211"/>
      <c r="G180" s="184"/>
      <c r="L180" s="257">
        <v>0.25</v>
      </c>
      <c r="N180" s="257">
        <v>0.2</v>
      </c>
      <c r="P180" s="257">
        <v>0.1</v>
      </c>
      <c r="Q180" s="227"/>
      <c r="R180" s="257">
        <v>0.1</v>
      </c>
      <c r="T180" s="257">
        <v>0.15</v>
      </c>
      <c r="V180" s="257">
        <v>0.01</v>
      </c>
    </row>
    <row r="181" spans="3:22" ht="18.75">
      <c r="C181" s="3"/>
      <c r="D181" s="179"/>
      <c r="E181" s="179"/>
      <c r="F181" s="179"/>
      <c r="G181" s="179"/>
      <c r="L181" s="257">
        <v>0.25</v>
      </c>
      <c r="N181" s="257">
        <v>0.2</v>
      </c>
      <c r="P181" s="257">
        <v>0.1</v>
      </c>
      <c r="Q181" s="227"/>
      <c r="R181" s="257">
        <v>0.1</v>
      </c>
      <c r="T181" s="257">
        <v>0.15</v>
      </c>
      <c r="V181" s="257">
        <v>0.01</v>
      </c>
    </row>
    <row r="182" spans="3:22" ht="18.75">
      <c r="C182" s="172">
        <v>5</v>
      </c>
      <c r="D182" s="256" t="s">
        <v>275</v>
      </c>
      <c r="E182" s="256"/>
      <c r="F182" s="181"/>
      <c r="G182" s="179"/>
      <c r="L182" s="257">
        <v>0.25</v>
      </c>
      <c r="N182" s="257">
        <v>0.2</v>
      </c>
      <c r="P182" s="257">
        <v>0.1</v>
      </c>
      <c r="Q182" s="227"/>
      <c r="R182" s="257">
        <v>0.1</v>
      </c>
      <c r="T182" s="257">
        <v>0.15</v>
      </c>
      <c r="V182" s="257">
        <v>0.01</v>
      </c>
    </row>
    <row r="183" spans="3:22" ht="18.75">
      <c r="C183" s="172" t="s">
        <v>276</v>
      </c>
      <c r="D183" s="181"/>
      <c r="E183" s="181"/>
      <c r="F183" s="255" t="s">
        <v>277</v>
      </c>
      <c r="G183" s="184"/>
      <c r="H183" s="254">
        <v>10</v>
      </c>
      <c r="J183" s="254">
        <v>500</v>
      </c>
      <c r="L183" s="257">
        <v>0.25</v>
      </c>
      <c r="N183" s="257">
        <v>0.2</v>
      </c>
      <c r="P183" s="257">
        <v>0.1</v>
      </c>
      <c r="Q183" s="227"/>
      <c r="R183" s="257">
        <v>0.1</v>
      </c>
      <c r="T183" s="257">
        <v>0.15</v>
      </c>
      <c r="V183" s="257">
        <v>0.01</v>
      </c>
    </row>
    <row r="184" spans="3:22" ht="18.75">
      <c r="C184" s="172" t="s">
        <v>278</v>
      </c>
      <c r="D184" s="181"/>
      <c r="E184" s="181"/>
      <c r="F184" s="255" t="s">
        <v>279</v>
      </c>
      <c r="G184" s="184"/>
      <c r="H184" s="254">
        <v>50</v>
      </c>
      <c r="J184" s="254">
        <v>799</v>
      </c>
      <c r="L184" s="257">
        <v>0.25</v>
      </c>
      <c r="N184" s="257">
        <v>0.2</v>
      </c>
      <c r="P184" s="257">
        <v>0.1</v>
      </c>
      <c r="Q184" s="227"/>
      <c r="R184" s="257">
        <v>0.1</v>
      </c>
      <c r="T184" s="257">
        <v>0.15</v>
      </c>
      <c r="V184" s="257">
        <v>0.01</v>
      </c>
    </row>
    <row r="185" spans="3:22" ht="18.75">
      <c r="C185" s="172" t="s">
        <v>280</v>
      </c>
      <c r="D185" s="181"/>
      <c r="E185" s="181"/>
      <c r="F185" s="255" t="s">
        <v>281</v>
      </c>
      <c r="G185" s="184"/>
      <c r="H185" s="254">
        <f>20*30</f>
        <v>600</v>
      </c>
      <c r="J185" s="254">
        <v>500</v>
      </c>
      <c r="L185" s="257">
        <v>0.25</v>
      </c>
      <c r="N185" s="257">
        <v>0.2</v>
      </c>
      <c r="P185" s="257">
        <v>0.1</v>
      </c>
      <c r="Q185" s="227"/>
      <c r="R185" s="257">
        <v>0.1</v>
      </c>
      <c r="T185" s="257">
        <v>0.15</v>
      </c>
      <c r="V185" s="257">
        <v>0.01</v>
      </c>
    </row>
    <row r="186" spans="3:22" ht="18.75">
      <c r="C186" s="172" t="s">
        <v>282</v>
      </c>
      <c r="D186" s="181"/>
      <c r="E186" s="181"/>
      <c r="F186" s="255" t="s">
        <v>283</v>
      </c>
      <c r="G186" s="184"/>
      <c r="H186" s="254">
        <f>20*30</f>
        <v>600</v>
      </c>
      <c r="J186" s="254">
        <v>300</v>
      </c>
      <c r="L186" s="257">
        <v>0.25</v>
      </c>
      <c r="N186" s="257">
        <v>0.2</v>
      </c>
      <c r="P186" s="257">
        <v>0.1</v>
      </c>
      <c r="Q186" s="227"/>
      <c r="R186" s="257">
        <v>0.1</v>
      </c>
      <c r="T186" s="257">
        <v>0.15</v>
      </c>
      <c r="V186" s="257">
        <v>0.01</v>
      </c>
    </row>
    <row r="187" spans="3:22" ht="18.75">
      <c r="C187" s="172"/>
      <c r="D187" s="181"/>
      <c r="E187" s="181"/>
      <c r="F187" s="255" t="s">
        <v>284</v>
      </c>
      <c r="G187" s="184"/>
      <c r="H187" s="254">
        <f>4*4</f>
        <v>16</v>
      </c>
      <c r="J187" s="254">
        <v>300</v>
      </c>
      <c r="L187" s="257">
        <v>0.25</v>
      </c>
      <c r="N187" s="257">
        <v>0.2</v>
      </c>
      <c r="P187" s="257">
        <v>0.1</v>
      </c>
      <c r="Q187" s="227"/>
      <c r="R187" s="257">
        <v>0.1</v>
      </c>
      <c r="T187" s="257">
        <v>0.15</v>
      </c>
      <c r="V187" s="257">
        <v>0.01</v>
      </c>
    </row>
    <row r="188" spans="3:22" ht="18.75">
      <c r="C188" s="172"/>
      <c r="D188" s="181"/>
      <c r="E188" s="181"/>
      <c r="F188" s="255" t="s">
        <v>285</v>
      </c>
      <c r="G188" s="184"/>
      <c r="H188" s="254">
        <f>5*4</f>
        <v>20</v>
      </c>
      <c r="J188" s="254">
        <v>700</v>
      </c>
      <c r="L188" s="257">
        <v>0.25</v>
      </c>
      <c r="N188" s="257">
        <v>0.2</v>
      </c>
      <c r="P188" s="257">
        <v>0.1</v>
      </c>
      <c r="Q188" s="227"/>
      <c r="R188" s="257">
        <v>0.1</v>
      </c>
      <c r="T188" s="257">
        <v>0.15</v>
      </c>
      <c r="V188" s="257">
        <v>0.01</v>
      </c>
    </row>
    <row r="189" spans="3:22">
      <c r="C189" s="211" t="s">
        <v>164</v>
      </c>
      <c r="L189" s="257">
        <v>0.25</v>
      </c>
      <c r="N189" s="257">
        <v>0.2</v>
      </c>
      <c r="P189" s="257">
        <v>0.1</v>
      </c>
      <c r="Q189" s="227"/>
      <c r="R189" s="257">
        <v>0.1</v>
      </c>
      <c r="T189" s="257">
        <v>0.15</v>
      </c>
      <c r="V189" s="257">
        <v>0.01</v>
      </c>
    </row>
    <row r="190" spans="3:22">
      <c r="L190" s="257">
        <v>0.25</v>
      </c>
      <c r="N190" s="257">
        <v>0.2</v>
      </c>
      <c r="P190" s="257">
        <v>0.1</v>
      </c>
      <c r="Q190" s="227"/>
      <c r="R190" s="257">
        <v>0.1</v>
      </c>
      <c r="T190" s="257">
        <v>0.15</v>
      </c>
      <c r="V190" s="257">
        <v>0.01</v>
      </c>
    </row>
    <row r="191" spans="3:22" ht="18.75">
      <c r="C191" s="172">
        <v>6</v>
      </c>
      <c r="D191" s="256" t="s">
        <v>62</v>
      </c>
      <c r="E191" s="256"/>
      <c r="F191" s="181"/>
      <c r="G191" s="179"/>
      <c r="L191" s="257">
        <v>0.25</v>
      </c>
      <c r="N191" s="257">
        <v>0.2</v>
      </c>
      <c r="P191" s="257">
        <v>0.1</v>
      </c>
      <c r="Q191" s="227"/>
      <c r="R191" s="257">
        <v>0.1</v>
      </c>
      <c r="T191" s="257">
        <v>0.15</v>
      </c>
      <c r="V191" s="257">
        <v>0.01</v>
      </c>
    </row>
    <row r="192" spans="3:22" ht="18.75">
      <c r="C192" s="172" t="s">
        <v>286</v>
      </c>
      <c r="D192" s="181"/>
      <c r="E192" s="181"/>
      <c r="F192" s="255" t="s">
        <v>287</v>
      </c>
      <c r="G192" s="184"/>
      <c r="H192" s="254">
        <f>10*30</f>
        <v>300</v>
      </c>
      <c r="J192" s="254">
        <v>120</v>
      </c>
      <c r="L192" s="257">
        <v>0.25</v>
      </c>
      <c r="N192" s="257">
        <v>0.2</v>
      </c>
      <c r="P192" s="257">
        <v>0.1</v>
      </c>
      <c r="Q192" s="227"/>
      <c r="R192" s="257">
        <v>0.1</v>
      </c>
      <c r="T192" s="257">
        <v>0.15</v>
      </c>
      <c r="V192" s="257">
        <v>0.01</v>
      </c>
    </row>
    <row r="193" spans="3:22" ht="18.75">
      <c r="C193" s="172" t="s">
        <v>288</v>
      </c>
      <c r="D193" s="181"/>
      <c r="E193" s="181"/>
      <c r="F193" s="255" t="s">
        <v>289</v>
      </c>
      <c r="G193" s="184"/>
      <c r="H193" s="254">
        <f>20*30</f>
        <v>600</v>
      </c>
      <c r="J193" s="254">
        <v>1200</v>
      </c>
      <c r="L193" s="257">
        <v>0.25</v>
      </c>
      <c r="N193" s="257">
        <v>0.2</v>
      </c>
      <c r="P193" s="257">
        <v>0.1</v>
      </c>
      <c r="Q193" s="227"/>
      <c r="R193" s="257">
        <v>0.1</v>
      </c>
      <c r="T193" s="257">
        <v>0.15</v>
      </c>
      <c r="V193" s="257">
        <v>0.01</v>
      </c>
    </row>
    <row r="194" spans="3:22" ht="18.75">
      <c r="C194" s="172" t="s">
        <v>290</v>
      </c>
      <c r="D194" s="181"/>
      <c r="E194" s="181"/>
      <c r="F194" s="255" t="s">
        <v>291</v>
      </c>
      <c r="G194" s="184"/>
      <c r="H194" s="254">
        <v>10</v>
      </c>
      <c r="J194" s="254">
        <v>300</v>
      </c>
      <c r="L194" s="257">
        <v>0.25</v>
      </c>
      <c r="N194" s="257">
        <v>0.2</v>
      </c>
      <c r="P194" s="257">
        <v>0.1</v>
      </c>
      <c r="Q194" s="227"/>
      <c r="R194" s="257">
        <v>0.1</v>
      </c>
      <c r="T194" s="257">
        <v>0.15</v>
      </c>
      <c r="V194" s="257">
        <v>0.01</v>
      </c>
    </row>
    <row r="195" spans="3:22" ht="18.75">
      <c r="C195" s="172"/>
      <c r="D195" s="181"/>
      <c r="E195" s="181"/>
      <c r="F195" s="255" t="s">
        <v>292</v>
      </c>
      <c r="G195" s="184"/>
      <c r="H195" s="254">
        <f>10*30</f>
        <v>300</v>
      </c>
      <c r="J195" s="254">
        <v>300</v>
      </c>
      <c r="L195" s="257">
        <v>0.25</v>
      </c>
      <c r="N195" s="257">
        <v>0.2</v>
      </c>
      <c r="P195" s="257">
        <v>0.1</v>
      </c>
      <c r="Q195" s="227"/>
      <c r="R195" s="257">
        <v>0.1</v>
      </c>
      <c r="T195" s="257">
        <v>0.15</v>
      </c>
      <c r="V195" s="257">
        <v>0.01</v>
      </c>
    </row>
    <row r="196" spans="3:22" ht="18.75">
      <c r="C196" s="172"/>
      <c r="D196" s="181"/>
      <c r="E196" s="181"/>
      <c r="F196" s="255" t="s">
        <v>293</v>
      </c>
      <c r="G196" s="184"/>
      <c r="H196" s="254">
        <f>5*30</f>
        <v>150</v>
      </c>
      <c r="J196" s="254">
        <v>2000</v>
      </c>
      <c r="L196" s="257">
        <v>0.25</v>
      </c>
      <c r="N196" s="257">
        <v>0.2</v>
      </c>
      <c r="P196" s="257">
        <v>0.1</v>
      </c>
      <c r="Q196" s="227"/>
      <c r="R196" s="257">
        <v>0.1</v>
      </c>
      <c r="T196" s="257">
        <v>0.15</v>
      </c>
      <c r="V196" s="257">
        <v>0.01</v>
      </c>
    </row>
    <row r="197" spans="3:22" ht="18.75">
      <c r="C197" s="172"/>
      <c r="D197" s="181"/>
      <c r="E197" s="181"/>
      <c r="F197" s="255" t="s">
        <v>294</v>
      </c>
      <c r="G197" s="184"/>
      <c r="H197" s="254">
        <f>50</f>
        <v>50</v>
      </c>
      <c r="J197" s="254">
        <v>999</v>
      </c>
      <c r="L197" s="257">
        <v>0.25</v>
      </c>
      <c r="N197" s="257">
        <v>0.2</v>
      </c>
      <c r="P197" s="257">
        <v>0.1</v>
      </c>
      <c r="Q197" s="227"/>
      <c r="R197" s="257">
        <v>0.1</v>
      </c>
      <c r="T197" s="257">
        <v>0.15</v>
      </c>
      <c r="V197" s="257">
        <v>0.01</v>
      </c>
    </row>
    <row r="198" spans="3:22" ht="18.75">
      <c r="C198" s="172"/>
      <c r="D198" s="181"/>
      <c r="E198" s="181"/>
      <c r="F198" s="255" t="s">
        <v>295</v>
      </c>
      <c r="G198" s="184"/>
      <c r="H198" s="254">
        <f>2*30</f>
        <v>60</v>
      </c>
      <c r="J198" s="254">
        <v>500</v>
      </c>
      <c r="L198" s="257">
        <v>0.25</v>
      </c>
      <c r="N198" s="257">
        <v>0.2</v>
      </c>
      <c r="P198" s="257">
        <v>0.1</v>
      </c>
      <c r="Q198" s="227"/>
      <c r="R198" s="257">
        <v>0.1</v>
      </c>
      <c r="T198" s="257">
        <v>0.15</v>
      </c>
      <c r="V198" s="257">
        <v>0.01</v>
      </c>
    </row>
    <row r="199" spans="3:22" ht="18.75">
      <c r="C199" s="172"/>
      <c r="D199" s="181"/>
      <c r="E199" s="181"/>
      <c r="F199" s="255" t="s">
        <v>296</v>
      </c>
      <c r="G199" s="184"/>
      <c r="H199" s="254">
        <f>5*30</f>
        <v>150</v>
      </c>
      <c r="J199" s="254">
        <v>999</v>
      </c>
      <c r="L199" s="257">
        <v>0.25</v>
      </c>
      <c r="N199" s="257">
        <v>0.2</v>
      </c>
      <c r="P199" s="257">
        <v>0.1</v>
      </c>
      <c r="Q199" s="227"/>
      <c r="R199" s="257">
        <v>0.1</v>
      </c>
      <c r="T199" s="257">
        <v>0.15</v>
      </c>
      <c r="V199" s="257">
        <v>0.01</v>
      </c>
    </row>
    <row r="200" spans="3:22" ht="18.75">
      <c r="C200" s="172"/>
      <c r="D200" s="181"/>
      <c r="E200" s="181"/>
      <c r="F200" s="255" t="s">
        <v>297</v>
      </c>
      <c r="G200" s="184"/>
      <c r="H200" s="254">
        <f>10*30</f>
        <v>300</v>
      </c>
      <c r="J200" s="254">
        <v>1000</v>
      </c>
      <c r="L200" s="257">
        <v>0.25</v>
      </c>
      <c r="N200" s="257">
        <v>0.2</v>
      </c>
      <c r="P200" s="257">
        <v>0.1</v>
      </c>
      <c r="Q200" s="227"/>
      <c r="R200" s="257">
        <v>0.1</v>
      </c>
      <c r="T200" s="257">
        <v>0.15</v>
      </c>
      <c r="V200" s="257">
        <v>0.01</v>
      </c>
    </row>
    <row r="201" spans="3:22">
      <c r="L201" s="257">
        <v>0.25</v>
      </c>
      <c r="N201" s="257">
        <v>0.2</v>
      </c>
      <c r="P201" s="257">
        <v>0.1</v>
      </c>
      <c r="Q201" s="227"/>
      <c r="R201" s="257">
        <v>0.1</v>
      </c>
      <c r="T201" s="257">
        <v>0.15</v>
      </c>
      <c r="V201" s="257">
        <v>0.01</v>
      </c>
    </row>
    <row r="202" spans="3:22">
      <c r="L202" s="257">
        <v>0.25</v>
      </c>
      <c r="N202" s="257">
        <v>0.2</v>
      </c>
      <c r="P202" s="257">
        <v>0.1</v>
      </c>
      <c r="Q202" s="227"/>
      <c r="R202" s="257">
        <v>0.1</v>
      </c>
      <c r="T202" s="257">
        <v>0.15</v>
      </c>
      <c r="V202" s="257">
        <v>0.01</v>
      </c>
    </row>
    <row r="203" spans="3:22">
      <c r="L203" s="257">
        <v>0.25</v>
      </c>
      <c r="N203" s="257">
        <v>0.2</v>
      </c>
      <c r="P203" s="257">
        <v>0.1</v>
      </c>
      <c r="Q203" s="227"/>
      <c r="R203" s="257">
        <v>0.1</v>
      </c>
      <c r="T203" s="257">
        <v>0.15</v>
      </c>
      <c r="V203" s="257">
        <v>0.01</v>
      </c>
    </row>
    <row r="204" spans="3:22"/>
    <row r="205" spans="3:22"/>
    <row r="206" spans="3:22"/>
    <row r="207" spans="3:22"/>
    <row r="208" spans="3:22"/>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sheetData>
  <mergeCells count="1">
    <mergeCell ref="C5:D5"/>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AC87C-BFB4-47FD-8132-4DC18632DD71}">
  <sheetPr>
    <tabColor rgb="FF0070C0"/>
  </sheetPr>
  <dimension ref="B1:R74"/>
  <sheetViews>
    <sheetView workbookViewId="0">
      <pane xSplit="4" ySplit="2" topLeftCell="E57" activePane="bottomRight" state="frozen"/>
      <selection pane="bottomRight" activeCell="D57" sqref="D57"/>
      <selection pane="bottomLeft"/>
      <selection pane="topRight"/>
    </sheetView>
  </sheetViews>
  <sheetFormatPr defaultRowHeight="15" customHeight="1"/>
  <cols>
    <col min="1" max="1" width="3.28515625" customWidth="1"/>
    <col min="5" max="5" width="19.28515625" bestFit="1" customWidth="1"/>
    <col min="8" max="8" width="9.140625" style="325"/>
    <col min="10" max="12" width="31" bestFit="1" customWidth="1"/>
    <col min="13" max="13" width="29.85546875" customWidth="1"/>
    <col min="14" max="14" width="29.85546875" bestFit="1" customWidth="1"/>
    <col min="15" max="15" width="27.140625" bestFit="1" customWidth="1"/>
    <col min="16" max="16" width="4.42578125" bestFit="1" customWidth="1"/>
    <col min="17" max="17" width="20.85546875" bestFit="1" customWidth="1"/>
    <col min="18" max="18" width="23.140625" bestFit="1" customWidth="1"/>
  </cols>
  <sheetData>
    <row r="1" spans="2:18"/>
    <row r="2" spans="2:18" ht="18.75">
      <c r="B2" t="s">
        <v>298</v>
      </c>
      <c r="C2" t="s">
        <v>1</v>
      </c>
      <c r="D2" t="s">
        <v>299</v>
      </c>
      <c r="E2" t="s">
        <v>300</v>
      </c>
      <c r="F2" t="s">
        <v>301</v>
      </c>
      <c r="G2" t="s">
        <v>302</v>
      </c>
      <c r="J2" s="352" t="s">
        <v>303</v>
      </c>
      <c r="K2" s="352" t="s">
        <v>304</v>
      </c>
      <c r="L2" s="352" t="s">
        <v>305</v>
      </c>
      <c r="M2" t="s">
        <v>306</v>
      </c>
      <c r="N2" t="s">
        <v>307</v>
      </c>
      <c r="O2" t="s">
        <v>308</v>
      </c>
      <c r="R2" s="237"/>
    </row>
    <row r="3" spans="2:18">
      <c r="B3" t="s">
        <v>309</v>
      </c>
      <c r="C3" t="str">
        <f>IF(MONTH(D3)&lt;=3,TEXT(D3,"yyyy")-1 &amp; "-" &amp; TEXT(D3,"yy"),IF(MONTH(D3)&gt;3,TEXT(D3,"yyyy") &amp; "-" &amp; TEXT(D3,"yy")+1))</f>
        <v>2025-26</v>
      </c>
      <c r="D3" s="320">
        <f>EOMONTH('2. Basics'!$D$16,1)</f>
        <v>45930</v>
      </c>
      <c r="G3">
        <v>1</v>
      </c>
    </row>
    <row r="4" spans="2:18">
      <c r="B4">
        <v>1</v>
      </c>
      <c r="C4" t="str">
        <f>IF(MONTH(D4)&lt;=3,TEXT(D4,"yyyy")-1 &amp; "-" &amp; TEXT(D4,"yy"),IF(MONTH(D4)&gt;3,TEXT(D4,"yyyy") &amp; "-" &amp; TEXT(D4,"yy")+1))</f>
        <v>2025-26</v>
      </c>
      <c r="D4" s="320">
        <f>EOMONTH($D$3,B4)</f>
        <v>45961</v>
      </c>
      <c r="E4">
        <v>3</v>
      </c>
      <c r="F4" s="323">
        <v>0.15</v>
      </c>
      <c r="G4">
        <v>2</v>
      </c>
      <c r="H4" s="326">
        <v>0.15</v>
      </c>
      <c r="K4">
        <v>60</v>
      </c>
      <c r="N4">
        <f t="shared" ref="N4:N6" si="0">K4</f>
        <v>60</v>
      </c>
    </row>
    <row r="5" spans="2:18">
      <c r="B5">
        <v>2</v>
      </c>
      <c r="C5" t="str">
        <f t="shared" ref="C5:C68" si="1">IF(MONTH(D5)&lt;=3,TEXT(D5,"yyyy")-1 &amp; "-" &amp; TEXT(D5,"yy"),IF(MONTH(D5)&gt;3,TEXT(D5,"yyyy") &amp; "-" &amp; TEXT(D5,"yy")+1))</f>
        <v>2025-26</v>
      </c>
      <c r="D5" s="320">
        <f t="shared" ref="D5:D35" si="2">EOMONTH($D$3,B5)</f>
        <v>45991</v>
      </c>
      <c r="E5">
        <v>3</v>
      </c>
      <c r="F5" s="323">
        <v>0.15</v>
      </c>
      <c r="G5">
        <f>E5-E4</f>
        <v>0</v>
      </c>
      <c r="H5" s="326">
        <v>0.1</v>
      </c>
      <c r="K5">
        <v>75</v>
      </c>
      <c r="N5">
        <f t="shared" si="0"/>
        <v>75</v>
      </c>
    </row>
    <row r="6" spans="2:18">
      <c r="B6">
        <v>3</v>
      </c>
      <c r="C6" t="str">
        <f t="shared" si="1"/>
        <v>2025-26</v>
      </c>
      <c r="D6" s="320">
        <f t="shared" si="2"/>
        <v>46022</v>
      </c>
      <c r="E6">
        <v>4</v>
      </c>
      <c r="F6" s="323">
        <v>0.15</v>
      </c>
      <c r="G6">
        <f t="shared" ref="G6:G69" si="3">E6-E5</f>
        <v>1</v>
      </c>
      <c r="H6" s="326">
        <v>0.15</v>
      </c>
      <c r="K6">
        <v>100</v>
      </c>
      <c r="N6">
        <f t="shared" si="0"/>
        <v>100</v>
      </c>
    </row>
    <row r="7" spans="2:18">
      <c r="B7">
        <v>4</v>
      </c>
      <c r="C7" t="str">
        <f t="shared" si="1"/>
        <v>2025-26</v>
      </c>
      <c r="D7" s="320">
        <f t="shared" si="2"/>
        <v>46053</v>
      </c>
      <c r="E7">
        <v>5</v>
      </c>
      <c r="F7" s="323">
        <v>0.15</v>
      </c>
      <c r="G7">
        <f t="shared" si="3"/>
        <v>1</v>
      </c>
      <c r="H7" s="326">
        <v>0</v>
      </c>
      <c r="J7">
        <v>50</v>
      </c>
      <c r="K7">
        <v>130</v>
      </c>
      <c r="L7">
        <v>1000</v>
      </c>
      <c r="M7">
        <f>J7</f>
        <v>50</v>
      </c>
      <c r="N7">
        <f>K7</f>
        <v>130</v>
      </c>
      <c r="O7">
        <f>L7</f>
        <v>1000</v>
      </c>
    </row>
    <row r="8" spans="2:18">
      <c r="B8">
        <v>5</v>
      </c>
      <c r="C8" t="str">
        <f t="shared" si="1"/>
        <v>2025-26</v>
      </c>
      <c r="D8" s="320">
        <f t="shared" si="2"/>
        <v>46081</v>
      </c>
      <c r="E8">
        <v>8</v>
      </c>
      <c r="F8" s="323">
        <v>0.15</v>
      </c>
      <c r="G8">
        <f t="shared" si="3"/>
        <v>3</v>
      </c>
      <c r="H8" s="326">
        <v>0</v>
      </c>
      <c r="J8">
        <v>80</v>
      </c>
      <c r="K8">
        <v>180</v>
      </c>
      <c r="L8">
        <v>1000</v>
      </c>
      <c r="M8">
        <f t="shared" ref="M8:O18" si="4">J8</f>
        <v>80</v>
      </c>
      <c r="N8">
        <f t="shared" si="4"/>
        <v>180</v>
      </c>
      <c r="O8">
        <f t="shared" si="4"/>
        <v>1000</v>
      </c>
    </row>
    <row r="9" spans="2:18">
      <c r="B9">
        <v>6</v>
      </c>
      <c r="C9" t="str">
        <f t="shared" si="1"/>
        <v>2025-26</v>
      </c>
      <c r="D9" s="320">
        <f t="shared" si="2"/>
        <v>46112</v>
      </c>
      <c r="E9">
        <v>10</v>
      </c>
      <c r="F9" s="323">
        <v>0.15</v>
      </c>
      <c r="G9">
        <f t="shared" si="3"/>
        <v>2</v>
      </c>
      <c r="H9" s="326">
        <v>0</v>
      </c>
      <c r="J9">
        <v>100</v>
      </c>
      <c r="K9">
        <v>230</v>
      </c>
      <c r="L9">
        <v>1000</v>
      </c>
      <c r="M9">
        <f t="shared" si="4"/>
        <v>100</v>
      </c>
      <c r="N9">
        <f t="shared" si="4"/>
        <v>230</v>
      </c>
      <c r="O9">
        <f t="shared" si="4"/>
        <v>1000</v>
      </c>
    </row>
    <row r="10" spans="2:18">
      <c r="B10">
        <v>7</v>
      </c>
      <c r="C10" t="str">
        <f t="shared" si="1"/>
        <v>2026-27</v>
      </c>
      <c r="D10" s="320">
        <f t="shared" si="2"/>
        <v>46142</v>
      </c>
      <c r="E10">
        <v>10</v>
      </c>
      <c r="F10" s="323">
        <v>0.15</v>
      </c>
      <c r="G10">
        <f t="shared" si="3"/>
        <v>0</v>
      </c>
      <c r="H10" s="326">
        <v>0</v>
      </c>
      <c r="J10">
        <v>150</v>
      </c>
      <c r="K10">
        <v>300</v>
      </c>
      <c r="L10">
        <v>1200</v>
      </c>
      <c r="M10">
        <f t="shared" si="4"/>
        <v>150</v>
      </c>
      <c r="N10">
        <f t="shared" si="4"/>
        <v>300</v>
      </c>
      <c r="O10">
        <f t="shared" si="4"/>
        <v>1200</v>
      </c>
    </row>
    <row r="11" spans="2:18">
      <c r="B11">
        <v>8</v>
      </c>
      <c r="C11" t="str">
        <f t="shared" si="1"/>
        <v>2026-27</v>
      </c>
      <c r="D11" s="320">
        <f t="shared" si="2"/>
        <v>46173</v>
      </c>
      <c r="E11">
        <v>10</v>
      </c>
      <c r="F11" s="323">
        <v>0.15</v>
      </c>
      <c r="G11">
        <f t="shared" si="3"/>
        <v>0</v>
      </c>
      <c r="H11" s="326">
        <v>0</v>
      </c>
      <c r="J11">
        <v>200</v>
      </c>
      <c r="K11">
        <v>340</v>
      </c>
      <c r="L11">
        <v>1200</v>
      </c>
      <c r="M11">
        <f t="shared" si="4"/>
        <v>200</v>
      </c>
      <c r="N11">
        <f t="shared" si="4"/>
        <v>340</v>
      </c>
      <c r="O11">
        <f t="shared" si="4"/>
        <v>1200</v>
      </c>
    </row>
    <row r="12" spans="2:18">
      <c r="B12">
        <v>9</v>
      </c>
      <c r="C12" t="str">
        <f t="shared" si="1"/>
        <v>2026-27</v>
      </c>
      <c r="D12" s="320">
        <f t="shared" si="2"/>
        <v>46203</v>
      </c>
      <c r="E12">
        <v>10</v>
      </c>
      <c r="F12" s="323">
        <v>0.15</v>
      </c>
      <c r="G12">
        <f t="shared" si="3"/>
        <v>0</v>
      </c>
      <c r="H12" s="326">
        <v>0</v>
      </c>
      <c r="J12">
        <v>250</v>
      </c>
      <c r="K12">
        <v>385</v>
      </c>
      <c r="L12">
        <v>1200</v>
      </c>
      <c r="M12">
        <f t="shared" si="4"/>
        <v>250</v>
      </c>
      <c r="N12">
        <f t="shared" si="4"/>
        <v>385</v>
      </c>
      <c r="O12">
        <f t="shared" si="4"/>
        <v>1200</v>
      </c>
    </row>
    <row r="13" spans="2:18">
      <c r="B13">
        <v>10</v>
      </c>
      <c r="C13" t="str">
        <f t="shared" si="1"/>
        <v>2026-27</v>
      </c>
      <c r="D13" s="320">
        <f t="shared" si="2"/>
        <v>46234</v>
      </c>
      <c r="E13">
        <v>10</v>
      </c>
      <c r="F13" s="323">
        <v>0.15</v>
      </c>
      <c r="G13">
        <f t="shared" si="3"/>
        <v>0</v>
      </c>
      <c r="H13" s="326">
        <v>0</v>
      </c>
      <c r="J13">
        <v>300</v>
      </c>
      <c r="K13">
        <v>420</v>
      </c>
      <c r="L13">
        <v>1500</v>
      </c>
      <c r="M13">
        <f t="shared" si="4"/>
        <v>300</v>
      </c>
      <c r="N13">
        <f t="shared" si="4"/>
        <v>420</v>
      </c>
      <c r="O13">
        <f t="shared" si="4"/>
        <v>1500</v>
      </c>
    </row>
    <row r="14" spans="2:18">
      <c r="B14">
        <v>11</v>
      </c>
      <c r="C14" t="str">
        <f t="shared" si="1"/>
        <v>2026-27</v>
      </c>
      <c r="D14" s="320">
        <f t="shared" si="2"/>
        <v>46265</v>
      </c>
      <c r="E14">
        <v>10</v>
      </c>
      <c r="F14" s="323">
        <v>0.15</v>
      </c>
      <c r="G14">
        <f t="shared" si="3"/>
        <v>0</v>
      </c>
      <c r="H14" s="326">
        <v>0</v>
      </c>
      <c r="J14">
        <v>350</v>
      </c>
      <c r="K14">
        <v>450</v>
      </c>
      <c r="L14">
        <v>1500</v>
      </c>
      <c r="M14">
        <f t="shared" si="4"/>
        <v>350</v>
      </c>
      <c r="N14">
        <f t="shared" si="4"/>
        <v>450</v>
      </c>
      <c r="O14">
        <f t="shared" si="4"/>
        <v>1500</v>
      </c>
    </row>
    <row r="15" spans="2:18">
      <c r="B15">
        <v>12</v>
      </c>
      <c r="C15" t="str">
        <f t="shared" si="1"/>
        <v>2026-27</v>
      </c>
      <c r="D15" s="320">
        <f t="shared" si="2"/>
        <v>46295</v>
      </c>
      <c r="E15">
        <v>10</v>
      </c>
      <c r="F15" s="323">
        <v>0.15</v>
      </c>
      <c r="G15">
        <f t="shared" si="3"/>
        <v>0</v>
      </c>
      <c r="H15" s="326">
        <v>0</v>
      </c>
      <c r="J15">
        <v>400</v>
      </c>
      <c r="K15">
        <v>500</v>
      </c>
      <c r="L15">
        <v>1500</v>
      </c>
      <c r="M15">
        <f t="shared" si="4"/>
        <v>400</v>
      </c>
      <c r="N15">
        <f t="shared" si="4"/>
        <v>500</v>
      </c>
      <c r="O15">
        <f t="shared" si="4"/>
        <v>1500</v>
      </c>
    </row>
    <row r="16" spans="2:18">
      <c r="B16">
        <v>13</v>
      </c>
      <c r="C16" t="str">
        <f t="shared" si="1"/>
        <v>2026-27</v>
      </c>
      <c r="D16" s="320">
        <f t="shared" si="2"/>
        <v>46326</v>
      </c>
      <c r="E16">
        <v>10</v>
      </c>
      <c r="F16" s="323">
        <v>0.15</v>
      </c>
      <c r="G16">
        <f t="shared" si="3"/>
        <v>0</v>
      </c>
      <c r="H16" s="326">
        <v>0</v>
      </c>
      <c r="J16">
        <v>450</v>
      </c>
      <c r="K16">
        <v>500</v>
      </c>
      <c r="L16">
        <v>1800</v>
      </c>
      <c r="M16">
        <f t="shared" si="4"/>
        <v>450</v>
      </c>
      <c r="N16">
        <f t="shared" si="4"/>
        <v>500</v>
      </c>
      <c r="O16">
        <f t="shared" si="4"/>
        <v>1800</v>
      </c>
    </row>
    <row r="17" spans="2:15">
      <c r="B17">
        <v>14</v>
      </c>
      <c r="C17" t="str">
        <f t="shared" si="1"/>
        <v>2026-27</v>
      </c>
      <c r="D17" s="320">
        <f t="shared" si="2"/>
        <v>46356</v>
      </c>
      <c r="E17">
        <v>10</v>
      </c>
      <c r="F17" s="323">
        <v>0.15</v>
      </c>
      <c r="G17">
        <f t="shared" si="3"/>
        <v>0</v>
      </c>
      <c r="H17" s="326">
        <v>0</v>
      </c>
      <c r="J17">
        <v>500</v>
      </c>
      <c r="K17">
        <v>500</v>
      </c>
      <c r="L17">
        <v>1800</v>
      </c>
      <c r="M17">
        <f t="shared" si="4"/>
        <v>500</v>
      </c>
      <c r="N17">
        <f t="shared" si="4"/>
        <v>500</v>
      </c>
      <c r="O17">
        <f t="shared" si="4"/>
        <v>1800</v>
      </c>
    </row>
    <row r="18" spans="2:15">
      <c r="B18">
        <v>15</v>
      </c>
      <c r="C18" t="str">
        <f t="shared" si="1"/>
        <v>2026-27</v>
      </c>
      <c r="D18" s="320">
        <f t="shared" si="2"/>
        <v>46387</v>
      </c>
      <c r="E18">
        <v>10</v>
      </c>
      <c r="F18" s="323">
        <v>0.15</v>
      </c>
      <c r="G18">
        <f t="shared" si="3"/>
        <v>0</v>
      </c>
      <c r="H18" s="326">
        <v>0</v>
      </c>
      <c r="J18">
        <v>500</v>
      </c>
      <c r="K18">
        <v>500</v>
      </c>
      <c r="L18">
        <v>1800</v>
      </c>
      <c r="M18">
        <f t="shared" si="4"/>
        <v>500</v>
      </c>
      <c r="N18">
        <f t="shared" si="4"/>
        <v>500</v>
      </c>
      <c r="O18">
        <f t="shared" si="4"/>
        <v>1800</v>
      </c>
    </row>
    <row r="19" spans="2:15">
      <c r="B19">
        <v>16</v>
      </c>
      <c r="C19" t="str">
        <f t="shared" si="1"/>
        <v>2026-27</v>
      </c>
      <c r="D19" s="320">
        <f t="shared" si="2"/>
        <v>46418</v>
      </c>
      <c r="E19">
        <v>10</v>
      </c>
      <c r="F19" s="323">
        <v>0.15</v>
      </c>
      <c r="G19">
        <f t="shared" si="3"/>
        <v>0</v>
      </c>
      <c r="H19" s="326">
        <v>0</v>
      </c>
      <c r="J19">
        <v>500</v>
      </c>
      <c r="K19">
        <v>500</v>
      </c>
      <c r="L19">
        <v>2100</v>
      </c>
      <c r="M19">
        <f>J19+J7</f>
        <v>550</v>
      </c>
      <c r="N19">
        <f>K19+K7</f>
        <v>630</v>
      </c>
      <c r="O19">
        <f>(L19+L7)</f>
        <v>3100</v>
      </c>
    </row>
    <row r="20" spans="2:15">
      <c r="B20">
        <v>17</v>
      </c>
      <c r="C20" t="str">
        <f t="shared" si="1"/>
        <v>2026-27</v>
      </c>
      <c r="D20" s="320">
        <f t="shared" si="2"/>
        <v>46446</v>
      </c>
      <c r="E20">
        <v>10</v>
      </c>
      <c r="F20" s="323">
        <v>0.15</v>
      </c>
      <c r="G20">
        <f t="shared" si="3"/>
        <v>0</v>
      </c>
      <c r="H20" s="326">
        <v>0</v>
      </c>
      <c r="J20">
        <v>500</v>
      </c>
      <c r="K20">
        <v>500</v>
      </c>
      <c r="L20">
        <v>2100</v>
      </c>
      <c r="M20">
        <f t="shared" ref="M20:M29" si="5">J20+J8</f>
        <v>580</v>
      </c>
      <c r="N20">
        <f t="shared" ref="N20:N30" si="6">K20+K8</f>
        <v>680</v>
      </c>
      <c r="O20">
        <f t="shared" ref="O20:O30" si="7">(L20+L8)</f>
        <v>3100</v>
      </c>
    </row>
    <row r="21" spans="2:15">
      <c r="B21">
        <v>18</v>
      </c>
      <c r="C21" t="str">
        <f t="shared" si="1"/>
        <v>2026-27</v>
      </c>
      <c r="D21" s="320">
        <f t="shared" si="2"/>
        <v>46477</v>
      </c>
      <c r="E21">
        <v>10</v>
      </c>
      <c r="F21" s="323">
        <v>0.15</v>
      </c>
      <c r="G21">
        <f t="shared" si="3"/>
        <v>0</v>
      </c>
      <c r="H21" s="326">
        <v>0</v>
      </c>
      <c r="J21">
        <v>500</v>
      </c>
      <c r="K21">
        <v>500</v>
      </c>
      <c r="L21">
        <v>2100</v>
      </c>
      <c r="M21">
        <f t="shared" si="5"/>
        <v>600</v>
      </c>
      <c r="N21">
        <f t="shared" si="6"/>
        <v>730</v>
      </c>
      <c r="O21">
        <f t="shared" si="7"/>
        <v>3100</v>
      </c>
    </row>
    <row r="22" spans="2:15">
      <c r="B22">
        <v>19</v>
      </c>
      <c r="C22" t="str">
        <f t="shared" si="1"/>
        <v>2027-28</v>
      </c>
      <c r="D22" s="320">
        <f t="shared" si="2"/>
        <v>46507</v>
      </c>
      <c r="E22">
        <v>10</v>
      </c>
      <c r="F22" s="323">
        <v>0.15</v>
      </c>
      <c r="G22">
        <f t="shared" si="3"/>
        <v>0</v>
      </c>
      <c r="H22" s="326">
        <v>0</v>
      </c>
      <c r="J22">
        <v>500</v>
      </c>
      <c r="K22">
        <v>500</v>
      </c>
      <c r="L22">
        <v>2100</v>
      </c>
      <c r="M22">
        <f t="shared" si="5"/>
        <v>650</v>
      </c>
      <c r="N22">
        <f t="shared" si="6"/>
        <v>800</v>
      </c>
      <c r="O22">
        <f t="shared" si="7"/>
        <v>3300</v>
      </c>
    </row>
    <row r="23" spans="2:15">
      <c r="B23">
        <v>20</v>
      </c>
      <c r="C23" t="str">
        <f t="shared" si="1"/>
        <v>2027-28</v>
      </c>
      <c r="D23" s="320">
        <f t="shared" si="2"/>
        <v>46538</v>
      </c>
      <c r="E23">
        <v>10</v>
      </c>
      <c r="F23" s="323">
        <v>0.15</v>
      </c>
      <c r="G23">
        <f t="shared" si="3"/>
        <v>0</v>
      </c>
      <c r="H23" s="326">
        <v>0</v>
      </c>
      <c r="J23">
        <v>500</v>
      </c>
      <c r="K23">
        <v>500</v>
      </c>
      <c r="L23">
        <v>2100</v>
      </c>
      <c r="M23">
        <f t="shared" si="5"/>
        <v>700</v>
      </c>
      <c r="N23">
        <f t="shared" si="6"/>
        <v>840</v>
      </c>
      <c r="O23">
        <f t="shared" si="7"/>
        <v>3300</v>
      </c>
    </row>
    <row r="24" spans="2:15">
      <c r="B24">
        <v>21</v>
      </c>
      <c r="C24" t="str">
        <f t="shared" si="1"/>
        <v>2027-28</v>
      </c>
      <c r="D24" s="320">
        <f t="shared" si="2"/>
        <v>46568</v>
      </c>
      <c r="E24">
        <v>10</v>
      </c>
      <c r="F24" s="323">
        <v>0.15</v>
      </c>
      <c r="G24">
        <f t="shared" si="3"/>
        <v>0</v>
      </c>
      <c r="H24" s="326">
        <v>0</v>
      </c>
      <c r="J24">
        <v>500</v>
      </c>
      <c r="K24">
        <v>500</v>
      </c>
      <c r="L24">
        <v>2100</v>
      </c>
      <c r="M24">
        <f t="shared" si="5"/>
        <v>750</v>
      </c>
      <c r="N24">
        <f t="shared" si="6"/>
        <v>885</v>
      </c>
      <c r="O24">
        <f t="shared" si="7"/>
        <v>3300</v>
      </c>
    </row>
    <row r="25" spans="2:15">
      <c r="B25">
        <v>22</v>
      </c>
      <c r="C25" t="str">
        <f t="shared" si="1"/>
        <v>2027-28</v>
      </c>
      <c r="D25" s="320">
        <f t="shared" si="2"/>
        <v>46599</v>
      </c>
      <c r="E25">
        <v>10</v>
      </c>
      <c r="F25" s="323">
        <v>0.15</v>
      </c>
      <c r="G25">
        <f t="shared" si="3"/>
        <v>0</v>
      </c>
      <c r="H25" s="326">
        <v>0</v>
      </c>
      <c r="J25">
        <v>500</v>
      </c>
      <c r="K25">
        <v>500</v>
      </c>
      <c r="L25">
        <v>2100</v>
      </c>
      <c r="M25">
        <f t="shared" si="5"/>
        <v>800</v>
      </c>
      <c r="N25">
        <f t="shared" si="6"/>
        <v>920</v>
      </c>
      <c r="O25">
        <f t="shared" si="7"/>
        <v>3600</v>
      </c>
    </row>
    <row r="26" spans="2:15">
      <c r="B26">
        <v>23</v>
      </c>
      <c r="C26" t="str">
        <f t="shared" si="1"/>
        <v>2027-28</v>
      </c>
      <c r="D26" s="320">
        <f t="shared" si="2"/>
        <v>46630</v>
      </c>
      <c r="E26">
        <v>10</v>
      </c>
      <c r="F26" s="323">
        <v>0.15</v>
      </c>
      <c r="G26">
        <f t="shared" si="3"/>
        <v>0</v>
      </c>
      <c r="H26" s="326">
        <v>0</v>
      </c>
      <c r="J26">
        <v>500</v>
      </c>
      <c r="K26">
        <v>500</v>
      </c>
      <c r="L26">
        <v>2100</v>
      </c>
      <c r="M26">
        <f t="shared" si="5"/>
        <v>850</v>
      </c>
      <c r="N26">
        <f t="shared" si="6"/>
        <v>950</v>
      </c>
      <c r="O26">
        <f t="shared" si="7"/>
        <v>3600</v>
      </c>
    </row>
    <row r="27" spans="2:15">
      <c r="B27">
        <v>24</v>
      </c>
      <c r="C27" t="str">
        <f t="shared" si="1"/>
        <v>2027-28</v>
      </c>
      <c r="D27" s="320">
        <f t="shared" si="2"/>
        <v>46660</v>
      </c>
      <c r="E27">
        <v>10</v>
      </c>
      <c r="F27" s="323">
        <v>0.15</v>
      </c>
      <c r="G27">
        <f t="shared" si="3"/>
        <v>0</v>
      </c>
      <c r="H27" s="326">
        <v>0</v>
      </c>
      <c r="J27">
        <v>500</v>
      </c>
      <c r="K27">
        <v>500</v>
      </c>
      <c r="L27">
        <v>2100</v>
      </c>
      <c r="M27">
        <f t="shared" si="5"/>
        <v>900</v>
      </c>
      <c r="N27">
        <f t="shared" si="6"/>
        <v>1000</v>
      </c>
      <c r="O27">
        <f t="shared" si="7"/>
        <v>3600</v>
      </c>
    </row>
    <row r="28" spans="2:15">
      <c r="B28">
        <v>25</v>
      </c>
      <c r="C28" t="str">
        <f t="shared" si="1"/>
        <v>2027-28</v>
      </c>
      <c r="D28" s="320">
        <f t="shared" si="2"/>
        <v>46691</v>
      </c>
      <c r="E28">
        <v>10</v>
      </c>
      <c r="F28" s="323">
        <v>0.15</v>
      </c>
      <c r="G28">
        <f t="shared" si="3"/>
        <v>0</v>
      </c>
      <c r="H28" s="326">
        <v>0</v>
      </c>
      <c r="J28">
        <v>500</v>
      </c>
      <c r="K28">
        <v>500</v>
      </c>
      <c r="L28">
        <v>2100</v>
      </c>
      <c r="M28">
        <f t="shared" si="5"/>
        <v>950</v>
      </c>
      <c r="N28">
        <f t="shared" si="6"/>
        <v>1000</v>
      </c>
      <c r="O28">
        <f t="shared" si="7"/>
        <v>3900</v>
      </c>
    </row>
    <row r="29" spans="2:15">
      <c r="B29">
        <v>26</v>
      </c>
      <c r="C29" t="str">
        <f t="shared" si="1"/>
        <v>2027-28</v>
      </c>
      <c r="D29" s="320">
        <f t="shared" si="2"/>
        <v>46721</v>
      </c>
      <c r="E29">
        <v>10</v>
      </c>
      <c r="F29" s="323">
        <v>0.15</v>
      </c>
      <c r="G29">
        <f t="shared" si="3"/>
        <v>0</v>
      </c>
      <c r="H29" s="326">
        <v>0</v>
      </c>
      <c r="J29">
        <v>500</v>
      </c>
      <c r="K29">
        <v>500</v>
      </c>
      <c r="L29">
        <v>2100</v>
      </c>
      <c r="M29">
        <f t="shared" si="5"/>
        <v>1000</v>
      </c>
      <c r="N29">
        <f t="shared" si="6"/>
        <v>1000</v>
      </c>
      <c r="O29">
        <f t="shared" si="7"/>
        <v>3900</v>
      </c>
    </row>
    <row r="30" spans="2:15">
      <c r="B30">
        <v>27</v>
      </c>
      <c r="C30" t="str">
        <f t="shared" si="1"/>
        <v>2027-28</v>
      </c>
      <c r="D30" s="320">
        <f t="shared" si="2"/>
        <v>46752</v>
      </c>
      <c r="E30">
        <v>10</v>
      </c>
      <c r="F30" s="323">
        <v>0.15</v>
      </c>
      <c r="G30">
        <f t="shared" si="3"/>
        <v>0</v>
      </c>
      <c r="H30" s="326">
        <v>0</v>
      </c>
      <c r="J30">
        <v>500</v>
      </c>
      <c r="K30">
        <v>500</v>
      </c>
      <c r="L30">
        <v>2100</v>
      </c>
      <c r="M30">
        <f t="shared" ref="M30" si="8">J30+J18</f>
        <v>1000</v>
      </c>
      <c r="N30">
        <f t="shared" si="6"/>
        <v>1000</v>
      </c>
      <c r="O30">
        <f t="shared" si="7"/>
        <v>3900</v>
      </c>
    </row>
    <row r="31" spans="2:15">
      <c r="B31">
        <v>28</v>
      </c>
      <c r="C31" t="str">
        <f t="shared" si="1"/>
        <v>2027-28</v>
      </c>
      <c r="D31" s="320">
        <f t="shared" si="2"/>
        <v>46783</v>
      </c>
      <c r="E31">
        <v>10</v>
      </c>
      <c r="F31" s="323">
        <v>0.15</v>
      </c>
      <c r="G31">
        <f t="shared" si="3"/>
        <v>0</v>
      </c>
      <c r="H31" s="326">
        <v>0</v>
      </c>
      <c r="J31">
        <v>500</v>
      </c>
      <c r="K31">
        <v>500</v>
      </c>
      <c r="L31">
        <v>2100</v>
      </c>
      <c r="M31">
        <f>J31+J19+J7</f>
        <v>1050</v>
      </c>
      <c r="N31">
        <f>K31+K19+K7</f>
        <v>1130</v>
      </c>
      <c r="O31">
        <f>L31+L19+L7</f>
        <v>5200</v>
      </c>
    </row>
    <row r="32" spans="2:15">
      <c r="B32">
        <v>29</v>
      </c>
      <c r="C32" t="str">
        <f t="shared" si="1"/>
        <v>2027-28</v>
      </c>
      <c r="D32" s="320">
        <f t="shared" si="2"/>
        <v>46812</v>
      </c>
      <c r="E32">
        <v>10</v>
      </c>
      <c r="F32" s="323">
        <v>0.15</v>
      </c>
      <c r="G32">
        <f t="shared" si="3"/>
        <v>0</v>
      </c>
      <c r="H32" s="326">
        <v>0</v>
      </c>
      <c r="J32">
        <v>500</v>
      </c>
      <c r="K32">
        <v>500</v>
      </c>
      <c r="L32">
        <v>2100</v>
      </c>
      <c r="M32">
        <f t="shared" ref="M32:O32" si="9">J32+J20+J8</f>
        <v>1080</v>
      </c>
      <c r="N32">
        <f t="shared" si="9"/>
        <v>1180</v>
      </c>
      <c r="O32">
        <f t="shared" si="9"/>
        <v>5200</v>
      </c>
    </row>
    <row r="33" spans="2:15">
      <c r="B33">
        <v>30</v>
      </c>
      <c r="C33" t="str">
        <f t="shared" si="1"/>
        <v>2027-28</v>
      </c>
      <c r="D33" s="320">
        <f t="shared" si="2"/>
        <v>46843</v>
      </c>
      <c r="E33">
        <v>10</v>
      </c>
      <c r="F33" s="323">
        <v>0.15</v>
      </c>
      <c r="G33">
        <f t="shared" si="3"/>
        <v>0</v>
      </c>
      <c r="H33" s="326">
        <v>0</v>
      </c>
      <c r="J33">
        <v>500</v>
      </c>
      <c r="K33">
        <v>500</v>
      </c>
      <c r="L33">
        <v>2100</v>
      </c>
      <c r="M33">
        <f t="shared" ref="M33:O33" si="10">J33+J21+J9</f>
        <v>1100</v>
      </c>
      <c r="N33">
        <f t="shared" si="10"/>
        <v>1230</v>
      </c>
      <c r="O33">
        <f t="shared" si="10"/>
        <v>5200</v>
      </c>
    </row>
    <row r="34" spans="2:15">
      <c r="B34">
        <v>31</v>
      </c>
      <c r="C34" t="str">
        <f t="shared" si="1"/>
        <v>2028-29</v>
      </c>
      <c r="D34" s="320">
        <f t="shared" si="2"/>
        <v>46873</v>
      </c>
      <c r="E34">
        <v>10</v>
      </c>
      <c r="F34" s="323">
        <v>0.15</v>
      </c>
      <c r="G34">
        <f t="shared" si="3"/>
        <v>0</v>
      </c>
      <c r="H34" s="326">
        <v>0</v>
      </c>
      <c r="J34">
        <v>500</v>
      </c>
      <c r="K34">
        <v>500</v>
      </c>
      <c r="L34">
        <v>2100</v>
      </c>
      <c r="M34">
        <f t="shared" ref="M34:O34" si="11">J34+J22+J10</f>
        <v>1150</v>
      </c>
      <c r="N34">
        <f t="shared" si="11"/>
        <v>1300</v>
      </c>
      <c r="O34">
        <f t="shared" si="11"/>
        <v>5400</v>
      </c>
    </row>
    <row r="35" spans="2:15">
      <c r="B35">
        <v>32</v>
      </c>
      <c r="C35" t="str">
        <f t="shared" si="1"/>
        <v>2028-29</v>
      </c>
      <c r="D35" s="320">
        <f t="shared" si="2"/>
        <v>46904</v>
      </c>
      <c r="E35">
        <v>10</v>
      </c>
      <c r="F35" s="323">
        <v>0.15</v>
      </c>
      <c r="G35">
        <f t="shared" si="3"/>
        <v>0</v>
      </c>
      <c r="H35" s="326">
        <v>0</v>
      </c>
      <c r="J35">
        <v>500</v>
      </c>
      <c r="K35">
        <v>500</v>
      </c>
      <c r="L35">
        <v>2100</v>
      </c>
      <c r="M35">
        <f t="shared" ref="M35:O35" si="12">J35+J23+J11</f>
        <v>1200</v>
      </c>
      <c r="N35">
        <f t="shared" si="12"/>
        <v>1340</v>
      </c>
      <c r="O35">
        <f t="shared" si="12"/>
        <v>5400</v>
      </c>
    </row>
    <row r="36" spans="2:15">
      <c r="B36">
        <v>33</v>
      </c>
      <c r="C36" t="str">
        <f t="shared" si="1"/>
        <v>2028-29</v>
      </c>
      <c r="D36" s="320">
        <f t="shared" ref="D36:D67" si="13">EOMONTH($D$3,B36)</f>
        <v>46934</v>
      </c>
      <c r="E36">
        <v>10</v>
      </c>
      <c r="F36" s="323">
        <v>0.15</v>
      </c>
      <c r="G36">
        <f t="shared" si="3"/>
        <v>0</v>
      </c>
      <c r="H36" s="326">
        <v>0</v>
      </c>
      <c r="J36">
        <v>500</v>
      </c>
      <c r="K36">
        <v>500</v>
      </c>
      <c r="L36">
        <v>2100</v>
      </c>
      <c r="M36">
        <f t="shared" ref="M36:O36" si="14">J36+J24+J12</f>
        <v>1250</v>
      </c>
      <c r="N36">
        <f t="shared" si="14"/>
        <v>1385</v>
      </c>
      <c r="O36">
        <f t="shared" si="14"/>
        <v>5400</v>
      </c>
    </row>
    <row r="37" spans="2:15">
      <c r="B37">
        <v>34</v>
      </c>
      <c r="C37" t="str">
        <f t="shared" si="1"/>
        <v>2028-29</v>
      </c>
      <c r="D37" s="320">
        <f t="shared" si="13"/>
        <v>46965</v>
      </c>
      <c r="E37">
        <v>10</v>
      </c>
      <c r="F37" s="323">
        <v>0.15</v>
      </c>
      <c r="G37">
        <f t="shared" si="3"/>
        <v>0</v>
      </c>
      <c r="H37" s="326">
        <v>0</v>
      </c>
      <c r="J37">
        <v>500</v>
      </c>
      <c r="K37">
        <v>500</v>
      </c>
      <c r="L37">
        <v>2100</v>
      </c>
      <c r="M37">
        <f t="shared" ref="M37:O37" si="15">J37+J25+J13</f>
        <v>1300</v>
      </c>
      <c r="N37">
        <f t="shared" si="15"/>
        <v>1420</v>
      </c>
      <c r="O37">
        <f t="shared" si="15"/>
        <v>5700</v>
      </c>
    </row>
    <row r="38" spans="2:15">
      <c r="B38">
        <v>35</v>
      </c>
      <c r="C38" t="str">
        <f t="shared" si="1"/>
        <v>2028-29</v>
      </c>
      <c r="D38" s="320">
        <f t="shared" si="13"/>
        <v>46996</v>
      </c>
      <c r="E38">
        <v>10</v>
      </c>
      <c r="F38" s="323">
        <v>0.15</v>
      </c>
      <c r="G38">
        <f t="shared" si="3"/>
        <v>0</v>
      </c>
      <c r="H38" s="326">
        <v>0</v>
      </c>
      <c r="J38">
        <v>500</v>
      </c>
      <c r="K38">
        <v>500</v>
      </c>
      <c r="L38">
        <v>2100</v>
      </c>
      <c r="M38">
        <f t="shared" ref="M38:O38" si="16">J38+J26+J14</f>
        <v>1350</v>
      </c>
      <c r="N38">
        <f t="shared" si="16"/>
        <v>1450</v>
      </c>
      <c r="O38">
        <f t="shared" si="16"/>
        <v>5700</v>
      </c>
    </row>
    <row r="39" spans="2:15">
      <c r="B39">
        <v>36</v>
      </c>
      <c r="C39" t="str">
        <f t="shared" si="1"/>
        <v>2028-29</v>
      </c>
      <c r="D39" s="320">
        <f t="shared" si="13"/>
        <v>47026</v>
      </c>
      <c r="E39">
        <v>10</v>
      </c>
      <c r="F39" s="323">
        <v>0.15</v>
      </c>
      <c r="G39">
        <f t="shared" si="3"/>
        <v>0</v>
      </c>
      <c r="H39" s="326">
        <v>0</v>
      </c>
      <c r="J39">
        <v>500</v>
      </c>
      <c r="K39">
        <v>500</v>
      </c>
      <c r="L39">
        <v>2100</v>
      </c>
      <c r="M39">
        <f t="shared" ref="M39:O39" si="17">J39+J27+J15</f>
        <v>1400</v>
      </c>
      <c r="N39">
        <f t="shared" si="17"/>
        <v>1500</v>
      </c>
      <c r="O39">
        <f t="shared" si="17"/>
        <v>5700</v>
      </c>
    </row>
    <row r="40" spans="2:15">
      <c r="B40">
        <v>37</v>
      </c>
      <c r="C40" t="str">
        <f t="shared" si="1"/>
        <v>2028-29</v>
      </c>
      <c r="D40" s="320">
        <f t="shared" si="13"/>
        <v>47057</v>
      </c>
      <c r="E40">
        <v>10</v>
      </c>
      <c r="F40" s="323">
        <v>0.15</v>
      </c>
      <c r="G40">
        <f t="shared" si="3"/>
        <v>0</v>
      </c>
      <c r="H40" s="326">
        <v>0</v>
      </c>
      <c r="J40">
        <v>500</v>
      </c>
      <c r="K40">
        <v>500</v>
      </c>
      <c r="L40">
        <v>2100</v>
      </c>
      <c r="M40">
        <f t="shared" ref="M40:O40" si="18">J40+J28+J16</f>
        <v>1450</v>
      </c>
      <c r="N40">
        <f t="shared" si="18"/>
        <v>1500</v>
      </c>
      <c r="O40">
        <f t="shared" si="18"/>
        <v>6000</v>
      </c>
    </row>
    <row r="41" spans="2:15">
      <c r="B41">
        <v>38</v>
      </c>
      <c r="C41" t="str">
        <f t="shared" si="1"/>
        <v>2028-29</v>
      </c>
      <c r="D41" s="320">
        <f t="shared" si="13"/>
        <v>47087</v>
      </c>
      <c r="E41">
        <v>10</v>
      </c>
      <c r="F41" s="323">
        <v>0.15</v>
      </c>
      <c r="G41">
        <f t="shared" si="3"/>
        <v>0</v>
      </c>
      <c r="H41" s="326">
        <v>0</v>
      </c>
      <c r="J41">
        <v>500</v>
      </c>
      <c r="K41">
        <v>500</v>
      </c>
      <c r="L41">
        <v>2100</v>
      </c>
      <c r="M41">
        <f t="shared" ref="M41:O41" si="19">J41+J29+J17</f>
        <v>1500</v>
      </c>
      <c r="N41">
        <f t="shared" si="19"/>
        <v>1500</v>
      </c>
      <c r="O41">
        <f t="shared" si="19"/>
        <v>6000</v>
      </c>
    </row>
    <row r="42" spans="2:15">
      <c r="B42">
        <v>39</v>
      </c>
      <c r="C42" t="str">
        <f t="shared" si="1"/>
        <v>2028-29</v>
      </c>
      <c r="D42" s="320">
        <f t="shared" si="13"/>
        <v>47118</v>
      </c>
      <c r="E42">
        <v>10</v>
      </c>
      <c r="F42" s="323">
        <v>0.15</v>
      </c>
      <c r="G42">
        <f t="shared" si="3"/>
        <v>0</v>
      </c>
      <c r="H42" s="326">
        <v>0</v>
      </c>
      <c r="J42">
        <v>500</v>
      </c>
      <c r="K42">
        <v>500</v>
      </c>
      <c r="L42">
        <v>2100</v>
      </c>
      <c r="M42">
        <f>J42+J30+J18</f>
        <v>1500</v>
      </c>
      <c r="N42">
        <f>K42+K30+K18</f>
        <v>1500</v>
      </c>
      <c r="O42">
        <f>L42+L30+L18</f>
        <v>6000</v>
      </c>
    </row>
    <row r="43" spans="2:15">
      <c r="B43">
        <v>40</v>
      </c>
      <c r="C43" t="str">
        <f t="shared" si="1"/>
        <v>2028-29</v>
      </c>
      <c r="D43" s="320">
        <f t="shared" si="13"/>
        <v>47149</v>
      </c>
      <c r="E43">
        <v>10</v>
      </c>
      <c r="F43" s="323">
        <v>0.15</v>
      </c>
      <c r="G43">
        <f t="shared" si="3"/>
        <v>0</v>
      </c>
      <c r="H43" s="326">
        <v>0</v>
      </c>
      <c r="J43">
        <v>500</v>
      </c>
      <c r="K43">
        <v>500</v>
      </c>
      <c r="L43">
        <v>2100</v>
      </c>
      <c r="M43">
        <f>J43+J31+J19+J7</f>
        <v>1550</v>
      </c>
      <c r="N43">
        <f t="shared" ref="N43:O43" si="20">K43+K31+K19+K7</f>
        <v>1630</v>
      </c>
      <c r="O43">
        <f t="shared" si="20"/>
        <v>7300</v>
      </c>
    </row>
    <row r="44" spans="2:15">
      <c r="B44">
        <v>41</v>
      </c>
      <c r="C44" t="str">
        <f t="shared" si="1"/>
        <v>2028-29</v>
      </c>
      <c r="D44" s="320">
        <f t="shared" si="13"/>
        <v>47177</v>
      </c>
      <c r="E44">
        <v>10</v>
      </c>
      <c r="F44" s="323">
        <v>0.15</v>
      </c>
      <c r="G44">
        <f t="shared" si="3"/>
        <v>0</v>
      </c>
      <c r="H44" s="326">
        <v>0</v>
      </c>
      <c r="J44">
        <v>500</v>
      </c>
      <c r="K44">
        <v>500</v>
      </c>
      <c r="L44">
        <v>2100</v>
      </c>
      <c r="M44">
        <f t="shared" ref="M44:M54" si="21">J44+J32+J20+J8</f>
        <v>1580</v>
      </c>
      <c r="N44">
        <f t="shared" ref="N44:N54" si="22">K44+K32+K20+K8</f>
        <v>1680</v>
      </c>
      <c r="O44">
        <f t="shared" ref="O44:O54" si="23">L44+L32+L20+L8</f>
        <v>7300</v>
      </c>
    </row>
    <row r="45" spans="2:15">
      <c r="B45">
        <v>42</v>
      </c>
      <c r="C45" t="str">
        <f t="shared" si="1"/>
        <v>2028-29</v>
      </c>
      <c r="D45" s="320">
        <f t="shared" si="13"/>
        <v>47208</v>
      </c>
      <c r="E45">
        <v>10</v>
      </c>
      <c r="F45" s="323">
        <v>0.15</v>
      </c>
      <c r="G45">
        <f t="shared" si="3"/>
        <v>0</v>
      </c>
      <c r="H45" s="326">
        <v>0</v>
      </c>
      <c r="J45">
        <v>500</v>
      </c>
      <c r="K45">
        <v>500</v>
      </c>
      <c r="L45">
        <v>2100</v>
      </c>
      <c r="M45">
        <f t="shared" si="21"/>
        <v>1600</v>
      </c>
      <c r="N45">
        <f t="shared" si="22"/>
        <v>1730</v>
      </c>
      <c r="O45">
        <f t="shared" si="23"/>
        <v>7300</v>
      </c>
    </row>
    <row r="46" spans="2:15">
      <c r="B46">
        <v>43</v>
      </c>
      <c r="C46" t="str">
        <f t="shared" si="1"/>
        <v>2029-30</v>
      </c>
      <c r="D46" s="320">
        <f t="shared" si="13"/>
        <v>47238</v>
      </c>
      <c r="E46">
        <v>10</v>
      </c>
      <c r="F46" s="323">
        <v>0.15</v>
      </c>
      <c r="G46">
        <f t="shared" si="3"/>
        <v>0</v>
      </c>
      <c r="H46" s="326">
        <v>0</v>
      </c>
      <c r="J46">
        <v>500</v>
      </c>
      <c r="K46">
        <v>500</v>
      </c>
      <c r="L46">
        <v>2100</v>
      </c>
      <c r="M46">
        <f t="shared" si="21"/>
        <v>1650</v>
      </c>
      <c r="N46">
        <f t="shared" si="22"/>
        <v>1800</v>
      </c>
      <c r="O46">
        <f t="shared" si="23"/>
        <v>7500</v>
      </c>
    </row>
    <row r="47" spans="2:15">
      <c r="B47">
        <v>44</v>
      </c>
      <c r="C47" t="str">
        <f t="shared" si="1"/>
        <v>2029-30</v>
      </c>
      <c r="D47" s="320">
        <f t="shared" si="13"/>
        <v>47269</v>
      </c>
      <c r="E47">
        <v>10</v>
      </c>
      <c r="F47" s="323">
        <v>0.15</v>
      </c>
      <c r="G47">
        <f t="shared" si="3"/>
        <v>0</v>
      </c>
      <c r="H47" s="326">
        <v>0</v>
      </c>
      <c r="J47">
        <v>500</v>
      </c>
      <c r="K47">
        <v>500</v>
      </c>
      <c r="L47">
        <v>2100</v>
      </c>
      <c r="M47">
        <f t="shared" si="21"/>
        <v>1700</v>
      </c>
      <c r="N47">
        <f t="shared" si="22"/>
        <v>1840</v>
      </c>
      <c r="O47">
        <f t="shared" si="23"/>
        <v>7500</v>
      </c>
    </row>
    <row r="48" spans="2:15">
      <c r="B48">
        <v>45</v>
      </c>
      <c r="C48" t="str">
        <f t="shared" si="1"/>
        <v>2029-30</v>
      </c>
      <c r="D48" s="320">
        <f t="shared" si="13"/>
        <v>47299</v>
      </c>
      <c r="E48">
        <v>10</v>
      </c>
      <c r="F48" s="323">
        <v>0.15</v>
      </c>
      <c r="G48">
        <f t="shared" si="3"/>
        <v>0</v>
      </c>
      <c r="H48" s="326">
        <v>0</v>
      </c>
      <c r="J48">
        <v>500</v>
      </c>
      <c r="K48">
        <v>500</v>
      </c>
      <c r="L48">
        <v>2100</v>
      </c>
      <c r="M48">
        <f t="shared" si="21"/>
        <v>1750</v>
      </c>
      <c r="N48">
        <f t="shared" si="22"/>
        <v>1885</v>
      </c>
      <c r="O48">
        <f t="shared" si="23"/>
        <v>7500</v>
      </c>
    </row>
    <row r="49" spans="2:15">
      <c r="B49">
        <v>46</v>
      </c>
      <c r="C49" t="str">
        <f t="shared" si="1"/>
        <v>2029-30</v>
      </c>
      <c r="D49" s="320">
        <f t="shared" si="13"/>
        <v>47330</v>
      </c>
      <c r="E49">
        <v>10</v>
      </c>
      <c r="F49" s="323">
        <v>0.15</v>
      </c>
      <c r="G49">
        <f t="shared" si="3"/>
        <v>0</v>
      </c>
      <c r="H49" s="326">
        <v>0</v>
      </c>
      <c r="J49">
        <v>500</v>
      </c>
      <c r="K49">
        <v>500</v>
      </c>
      <c r="L49">
        <v>2100</v>
      </c>
      <c r="M49">
        <f t="shared" si="21"/>
        <v>1800</v>
      </c>
      <c r="N49">
        <f t="shared" si="22"/>
        <v>1920</v>
      </c>
      <c r="O49">
        <f t="shared" si="23"/>
        <v>7800</v>
      </c>
    </row>
    <row r="50" spans="2:15">
      <c r="B50">
        <v>47</v>
      </c>
      <c r="C50" t="str">
        <f t="shared" si="1"/>
        <v>2029-30</v>
      </c>
      <c r="D50" s="320">
        <f t="shared" si="13"/>
        <v>47361</v>
      </c>
      <c r="E50">
        <v>10</v>
      </c>
      <c r="F50" s="323">
        <v>0.15</v>
      </c>
      <c r="G50">
        <f t="shared" si="3"/>
        <v>0</v>
      </c>
      <c r="H50" s="326">
        <v>0</v>
      </c>
      <c r="J50">
        <v>500</v>
      </c>
      <c r="K50">
        <v>500</v>
      </c>
      <c r="L50">
        <v>2100</v>
      </c>
      <c r="M50">
        <f t="shared" si="21"/>
        <v>1850</v>
      </c>
      <c r="N50">
        <f t="shared" si="22"/>
        <v>1950</v>
      </c>
      <c r="O50">
        <f t="shared" si="23"/>
        <v>7800</v>
      </c>
    </row>
    <row r="51" spans="2:15">
      <c r="B51">
        <v>48</v>
      </c>
      <c r="C51" t="str">
        <f t="shared" si="1"/>
        <v>2029-30</v>
      </c>
      <c r="D51" s="320">
        <f t="shared" si="13"/>
        <v>47391</v>
      </c>
      <c r="E51">
        <v>10</v>
      </c>
      <c r="F51" s="323">
        <v>0.15</v>
      </c>
      <c r="G51">
        <f t="shared" si="3"/>
        <v>0</v>
      </c>
      <c r="H51" s="326">
        <v>0</v>
      </c>
      <c r="J51">
        <v>500</v>
      </c>
      <c r="K51">
        <v>500</v>
      </c>
      <c r="L51">
        <v>2100</v>
      </c>
      <c r="M51">
        <f t="shared" si="21"/>
        <v>1900</v>
      </c>
      <c r="N51">
        <f t="shared" si="22"/>
        <v>2000</v>
      </c>
      <c r="O51">
        <f t="shared" si="23"/>
        <v>7800</v>
      </c>
    </row>
    <row r="52" spans="2:15">
      <c r="B52">
        <v>49</v>
      </c>
      <c r="C52" t="str">
        <f t="shared" si="1"/>
        <v>2029-30</v>
      </c>
      <c r="D52" s="320">
        <f t="shared" si="13"/>
        <v>47422</v>
      </c>
      <c r="E52">
        <v>10</v>
      </c>
      <c r="F52" s="323">
        <v>0.15</v>
      </c>
      <c r="G52">
        <f t="shared" si="3"/>
        <v>0</v>
      </c>
      <c r="H52" s="326">
        <v>0</v>
      </c>
      <c r="J52">
        <v>500</v>
      </c>
      <c r="K52">
        <v>500</v>
      </c>
      <c r="L52">
        <v>2100</v>
      </c>
      <c r="M52">
        <f t="shared" si="21"/>
        <v>1950</v>
      </c>
      <c r="N52">
        <f t="shared" si="22"/>
        <v>2000</v>
      </c>
      <c r="O52">
        <f t="shared" si="23"/>
        <v>8100</v>
      </c>
    </row>
    <row r="53" spans="2:15">
      <c r="B53">
        <v>50</v>
      </c>
      <c r="C53" t="str">
        <f t="shared" si="1"/>
        <v>2029-30</v>
      </c>
      <c r="D53" s="320">
        <f t="shared" si="13"/>
        <v>47452</v>
      </c>
      <c r="E53">
        <v>10</v>
      </c>
      <c r="F53" s="323">
        <v>0.15</v>
      </c>
      <c r="G53">
        <f t="shared" si="3"/>
        <v>0</v>
      </c>
      <c r="H53" s="326">
        <v>0</v>
      </c>
      <c r="J53">
        <v>500</v>
      </c>
      <c r="K53">
        <v>500</v>
      </c>
      <c r="L53">
        <v>2100</v>
      </c>
      <c r="M53">
        <f t="shared" si="21"/>
        <v>2000</v>
      </c>
      <c r="N53">
        <f t="shared" si="22"/>
        <v>2000</v>
      </c>
      <c r="O53">
        <f t="shared" si="23"/>
        <v>8100</v>
      </c>
    </row>
    <row r="54" spans="2:15">
      <c r="B54">
        <v>51</v>
      </c>
      <c r="C54" t="str">
        <f t="shared" si="1"/>
        <v>2029-30</v>
      </c>
      <c r="D54" s="320">
        <f t="shared" si="13"/>
        <v>47483</v>
      </c>
      <c r="E54">
        <v>10</v>
      </c>
      <c r="F54" s="323">
        <v>0.15</v>
      </c>
      <c r="G54">
        <f t="shared" si="3"/>
        <v>0</v>
      </c>
      <c r="H54" s="326">
        <v>0</v>
      </c>
      <c r="J54">
        <v>500</v>
      </c>
      <c r="K54">
        <v>500</v>
      </c>
      <c r="L54">
        <v>2100</v>
      </c>
      <c r="M54">
        <f t="shared" si="21"/>
        <v>2000</v>
      </c>
      <c r="N54">
        <f t="shared" si="22"/>
        <v>2000</v>
      </c>
      <c r="O54">
        <f t="shared" si="23"/>
        <v>8100</v>
      </c>
    </row>
    <row r="55" spans="2:15">
      <c r="B55">
        <v>52</v>
      </c>
      <c r="C55" t="str">
        <f t="shared" si="1"/>
        <v>2029-30</v>
      </c>
      <c r="D55" s="320">
        <f t="shared" si="13"/>
        <v>47514</v>
      </c>
      <c r="E55">
        <v>10</v>
      </c>
      <c r="F55" s="323">
        <v>0.15</v>
      </c>
      <c r="G55">
        <f t="shared" si="3"/>
        <v>0</v>
      </c>
      <c r="H55" s="326">
        <v>0</v>
      </c>
      <c r="J55">
        <v>500</v>
      </c>
      <c r="K55">
        <v>500</v>
      </c>
      <c r="L55">
        <v>2100</v>
      </c>
      <c r="M55">
        <f>J55+J43+J31+J19+J7</f>
        <v>2050</v>
      </c>
      <c r="N55">
        <f t="shared" ref="N55:O55" si="24">K55+K43+K31+K19+K7</f>
        <v>2130</v>
      </c>
      <c r="O55">
        <f t="shared" si="24"/>
        <v>9400</v>
      </c>
    </row>
    <row r="56" spans="2:15">
      <c r="B56">
        <v>53</v>
      </c>
      <c r="C56" t="str">
        <f t="shared" si="1"/>
        <v>2029-30</v>
      </c>
      <c r="D56" s="320">
        <f t="shared" si="13"/>
        <v>47542</v>
      </c>
      <c r="E56">
        <v>10</v>
      </c>
      <c r="F56" s="323">
        <v>0.15</v>
      </c>
      <c r="G56">
        <f t="shared" si="3"/>
        <v>0</v>
      </c>
      <c r="H56" s="326">
        <v>0</v>
      </c>
      <c r="J56">
        <v>500</v>
      </c>
      <c r="K56">
        <v>500</v>
      </c>
      <c r="L56">
        <v>2100</v>
      </c>
      <c r="M56">
        <f t="shared" ref="M56:M66" si="25">J56+J44+J32+J20+J8</f>
        <v>2080</v>
      </c>
      <c r="N56">
        <f t="shared" ref="N56:N66" si="26">K56+K44+K32+K20+K8</f>
        <v>2180</v>
      </c>
      <c r="O56">
        <f t="shared" ref="O56:O66" si="27">L56+L44+L32+L20+L8</f>
        <v>9400</v>
      </c>
    </row>
    <row r="57" spans="2:15">
      <c r="B57">
        <v>54</v>
      </c>
      <c r="C57" t="str">
        <f t="shared" si="1"/>
        <v>2029-30</v>
      </c>
      <c r="D57" s="320">
        <f t="shared" si="13"/>
        <v>47573</v>
      </c>
      <c r="E57">
        <v>10</v>
      </c>
      <c r="F57" s="323">
        <v>0.15</v>
      </c>
      <c r="G57">
        <f t="shared" si="3"/>
        <v>0</v>
      </c>
      <c r="H57" s="326">
        <v>0</v>
      </c>
      <c r="J57">
        <v>500</v>
      </c>
      <c r="K57">
        <v>500</v>
      </c>
      <c r="L57">
        <v>2100</v>
      </c>
      <c r="M57">
        <f t="shared" si="25"/>
        <v>2100</v>
      </c>
      <c r="N57">
        <f t="shared" si="26"/>
        <v>2230</v>
      </c>
      <c r="O57">
        <f t="shared" si="27"/>
        <v>9400</v>
      </c>
    </row>
    <row r="58" spans="2:15">
      <c r="B58">
        <v>55</v>
      </c>
      <c r="C58" t="str">
        <f t="shared" si="1"/>
        <v>2030-31</v>
      </c>
      <c r="D58" s="320">
        <f t="shared" si="13"/>
        <v>47603</v>
      </c>
      <c r="E58">
        <v>10</v>
      </c>
      <c r="F58" s="323">
        <v>0.15</v>
      </c>
      <c r="G58">
        <f t="shared" si="3"/>
        <v>0</v>
      </c>
      <c r="H58" s="326">
        <v>0</v>
      </c>
      <c r="J58">
        <v>500</v>
      </c>
      <c r="K58">
        <v>500</v>
      </c>
      <c r="L58">
        <v>2100</v>
      </c>
      <c r="M58">
        <f t="shared" si="25"/>
        <v>2150</v>
      </c>
      <c r="N58">
        <f t="shared" si="26"/>
        <v>2300</v>
      </c>
      <c r="O58">
        <f t="shared" si="27"/>
        <v>9600</v>
      </c>
    </row>
    <row r="59" spans="2:15">
      <c r="B59">
        <v>56</v>
      </c>
      <c r="C59" t="str">
        <f t="shared" si="1"/>
        <v>2030-31</v>
      </c>
      <c r="D59" s="320">
        <f t="shared" si="13"/>
        <v>47634</v>
      </c>
      <c r="E59">
        <v>10</v>
      </c>
      <c r="F59" s="323">
        <v>0.15</v>
      </c>
      <c r="G59">
        <f t="shared" si="3"/>
        <v>0</v>
      </c>
      <c r="H59" s="326">
        <v>0</v>
      </c>
      <c r="J59">
        <v>500</v>
      </c>
      <c r="K59">
        <v>500</v>
      </c>
      <c r="L59">
        <v>2100</v>
      </c>
      <c r="M59">
        <f t="shared" si="25"/>
        <v>2200</v>
      </c>
      <c r="N59">
        <f t="shared" si="26"/>
        <v>2340</v>
      </c>
      <c r="O59">
        <f t="shared" si="27"/>
        <v>9600</v>
      </c>
    </row>
    <row r="60" spans="2:15">
      <c r="B60">
        <v>57</v>
      </c>
      <c r="C60" t="str">
        <f t="shared" si="1"/>
        <v>2030-31</v>
      </c>
      <c r="D60" s="320">
        <f t="shared" si="13"/>
        <v>47664</v>
      </c>
      <c r="E60">
        <v>10</v>
      </c>
      <c r="F60" s="323">
        <v>0.15</v>
      </c>
      <c r="G60">
        <f t="shared" si="3"/>
        <v>0</v>
      </c>
      <c r="H60" s="326">
        <v>0</v>
      </c>
      <c r="J60">
        <v>500</v>
      </c>
      <c r="K60">
        <v>500</v>
      </c>
      <c r="L60">
        <v>2100</v>
      </c>
      <c r="M60">
        <f t="shared" si="25"/>
        <v>2250</v>
      </c>
      <c r="N60">
        <f t="shared" si="26"/>
        <v>2385</v>
      </c>
      <c r="O60">
        <f t="shared" si="27"/>
        <v>9600</v>
      </c>
    </row>
    <row r="61" spans="2:15">
      <c r="B61">
        <v>58</v>
      </c>
      <c r="C61" t="str">
        <f t="shared" si="1"/>
        <v>2030-31</v>
      </c>
      <c r="D61" s="320">
        <f t="shared" si="13"/>
        <v>47695</v>
      </c>
      <c r="E61">
        <v>10</v>
      </c>
      <c r="F61" s="323">
        <v>0.15</v>
      </c>
      <c r="G61">
        <f t="shared" si="3"/>
        <v>0</v>
      </c>
      <c r="H61" s="326">
        <v>0</v>
      </c>
      <c r="J61">
        <v>500</v>
      </c>
      <c r="K61">
        <v>500</v>
      </c>
      <c r="L61">
        <v>2100</v>
      </c>
      <c r="M61">
        <f t="shared" si="25"/>
        <v>2300</v>
      </c>
      <c r="N61">
        <f t="shared" si="26"/>
        <v>2420</v>
      </c>
      <c r="O61">
        <f t="shared" si="27"/>
        <v>9900</v>
      </c>
    </row>
    <row r="62" spans="2:15">
      <c r="B62">
        <v>59</v>
      </c>
      <c r="C62" t="str">
        <f t="shared" si="1"/>
        <v>2030-31</v>
      </c>
      <c r="D62" s="320">
        <f t="shared" si="13"/>
        <v>47726</v>
      </c>
      <c r="E62">
        <v>10</v>
      </c>
      <c r="F62" s="323">
        <v>0.15</v>
      </c>
      <c r="G62">
        <f t="shared" si="3"/>
        <v>0</v>
      </c>
      <c r="H62" s="326">
        <v>0</v>
      </c>
      <c r="J62">
        <v>500</v>
      </c>
      <c r="K62">
        <v>500</v>
      </c>
      <c r="L62">
        <v>2100</v>
      </c>
      <c r="M62">
        <f t="shared" si="25"/>
        <v>2350</v>
      </c>
      <c r="N62">
        <f t="shared" si="26"/>
        <v>2450</v>
      </c>
      <c r="O62">
        <f t="shared" si="27"/>
        <v>9900</v>
      </c>
    </row>
    <row r="63" spans="2:15">
      <c r="B63">
        <v>60</v>
      </c>
      <c r="C63" t="str">
        <f t="shared" si="1"/>
        <v>2030-31</v>
      </c>
      <c r="D63" s="320">
        <f t="shared" si="13"/>
        <v>47756</v>
      </c>
      <c r="E63">
        <v>10</v>
      </c>
      <c r="F63" s="323">
        <v>0.15</v>
      </c>
      <c r="G63">
        <f t="shared" si="3"/>
        <v>0</v>
      </c>
      <c r="H63" s="326">
        <v>0</v>
      </c>
      <c r="J63">
        <v>500</v>
      </c>
      <c r="K63">
        <v>500</v>
      </c>
      <c r="L63">
        <v>2100</v>
      </c>
      <c r="M63">
        <f t="shared" si="25"/>
        <v>2400</v>
      </c>
      <c r="N63">
        <f t="shared" si="26"/>
        <v>2500</v>
      </c>
      <c r="O63">
        <f t="shared" si="27"/>
        <v>9900</v>
      </c>
    </row>
    <row r="64" spans="2:15">
      <c r="B64">
        <v>61</v>
      </c>
      <c r="C64" t="str">
        <f t="shared" si="1"/>
        <v>2030-31</v>
      </c>
      <c r="D64" s="320">
        <f t="shared" si="13"/>
        <v>47787</v>
      </c>
      <c r="E64">
        <v>10</v>
      </c>
      <c r="F64" s="323">
        <v>0.15</v>
      </c>
      <c r="G64">
        <f t="shared" si="3"/>
        <v>0</v>
      </c>
      <c r="H64" s="326">
        <v>0</v>
      </c>
      <c r="J64">
        <v>500</v>
      </c>
      <c r="K64">
        <v>500</v>
      </c>
      <c r="L64">
        <v>2100</v>
      </c>
      <c r="M64">
        <f t="shared" si="25"/>
        <v>2450</v>
      </c>
      <c r="N64">
        <f t="shared" si="26"/>
        <v>2500</v>
      </c>
      <c r="O64">
        <f t="shared" si="27"/>
        <v>10200</v>
      </c>
    </row>
    <row r="65" spans="2:15">
      <c r="B65">
        <v>62</v>
      </c>
      <c r="C65" t="str">
        <f t="shared" si="1"/>
        <v>2030-31</v>
      </c>
      <c r="D65" s="320">
        <f t="shared" si="13"/>
        <v>47817</v>
      </c>
      <c r="E65">
        <v>10</v>
      </c>
      <c r="F65" s="323">
        <v>0.15</v>
      </c>
      <c r="G65">
        <f t="shared" si="3"/>
        <v>0</v>
      </c>
      <c r="H65" s="326">
        <v>0</v>
      </c>
      <c r="J65">
        <v>500</v>
      </c>
      <c r="K65">
        <v>500</v>
      </c>
      <c r="L65">
        <v>2100</v>
      </c>
      <c r="M65">
        <f t="shared" si="25"/>
        <v>2500</v>
      </c>
      <c r="N65">
        <f t="shared" si="26"/>
        <v>2500</v>
      </c>
      <c r="O65">
        <f t="shared" si="27"/>
        <v>10200</v>
      </c>
    </row>
    <row r="66" spans="2:15">
      <c r="B66">
        <v>63</v>
      </c>
      <c r="C66" t="str">
        <f t="shared" si="1"/>
        <v>2030-31</v>
      </c>
      <c r="D66" s="320">
        <f t="shared" si="13"/>
        <v>47848</v>
      </c>
      <c r="E66">
        <v>10</v>
      </c>
      <c r="F66" s="323">
        <v>0.15</v>
      </c>
      <c r="G66">
        <f t="shared" si="3"/>
        <v>0</v>
      </c>
      <c r="H66" s="326">
        <v>0</v>
      </c>
      <c r="J66">
        <v>500</v>
      </c>
      <c r="K66">
        <v>500</v>
      </c>
      <c r="L66">
        <v>2100</v>
      </c>
      <c r="M66">
        <f t="shared" si="25"/>
        <v>2500</v>
      </c>
      <c r="N66">
        <f t="shared" si="26"/>
        <v>2500</v>
      </c>
      <c r="O66">
        <f t="shared" si="27"/>
        <v>10200</v>
      </c>
    </row>
    <row r="67" spans="2:15">
      <c r="B67">
        <v>64</v>
      </c>
      <c r="C67" t="str">
        <f t="shared" si="1"/>
        <v>2030-31</v>
      </c>
      <c r="D67" s="320">
        <f t="shared" si="13"/>
        <v>47879</v>
      </c>
      <c r="E67">
        <v>10</v>
      </c>
      <c r="F67" s="323">
        <v>0.15</v>
      </c>
      <c r="G67">
        <f t="shared" si="3"/>
        <v>0</v>
      </c>
      <c r="H67" s="326">
        <v>0</v>
      </c>
      <c r="J67">
        <v>500</v>
      </c>
      <c r="K67">
        <v>500</v>
      </c>
      <c r="L67">
        <v>2100</v>
      </c>
      <c r="M67">
        <f>J67+J55+J43+J31+J19+J7</f>
        <v>2550</v>
      </c>
      <c r="N67">
        <f t="shared" ref="N67:O67" si="28">K67+K55+K43+K31+K19+K7</f>
        <v>2630</v>
      </c>
      <c r="O67">
        <f t="shared" si="28"/>
        <v>11500</v>
      </c>
    </row>
    <row r="68" spans="2:15">
      <c r="B68">
        <v>65</v>
      </c>
      <c r="C68" t="str">
        <f t="shared" si="1"/>
        <v>2030-31</v>
      </c>
      <c r="D68" s="320">
        <f t="shared" ref="D68:D74" si="29">EOMONTH($D$3,B68)</f>
        <v>47907</v>
      </c>
      <c r="E68">
        <v>10</v>
      </c>
      <c r="F68" s="323">
        <v>0.15</v>
      </c>
      <c r="G68">
        <f t="shared" si="3"/>
        <v>0</v>
      </c>
      <c r="H68" s="326">
        <v>0</v>
      </c>
      <c r="J68">
        <v>500</v>
      </c>
      <c r="K68">
        <v>500</v>
      </c>
      <c r="L68">
        <v>2100</v>
      </c>
      <c r="M68">
        <f t="shared" ref="M68:M74" si="30">J68+J56+J44+J32+J20+J8</f>
        <v>2580</v>
      </c>
      <c r="N68">
        <f t="shared" ref="N68:N74" si="31">K68+K56+K44+K32+K20+K8</f>
        <v>2680</v>
      </c>
      <c r="O68">
        <f t="shared" ref="O68:O74" si="32">L68+L56+L44+L32+L20+L8</f>
        <v>11500</v>
      </c>
    </row>
    <row r="69" spans="2:15">
      <c r="B69">
        <v>66</v>
      </c>
      <c r="C69" t="str">
        <f t="shared" ref="C69:C74" si="33">IF(MONTH(D69)&lt;=3,TEXT(D69,"yyyy")-1 &amp; "-" &amp; TEXT(D69,"yy"),IF(MONTH(D69)&gt;3,TEXT(D69,"yyyy") &amp; "-" &amp; TEXT(D69,"yy")+1))</f>
        <v>2030-31</v>
      </c>
      <c r="D69" s="320">
        <f t="shared" si="29"/>
        <v>47938</v>
      </c>
      <c r="E69">
        <v>10</v>
      </c>
      <c r="F69" s="323">
        <v>0.15</v>
      </c>
      <c r="G69">
        <f t="shared" si="3"/>
        <v>0</v>
      </c>
      <c r="H69" s="326">
        <v>0</v>
      </c>
      <c r="J69">
        <v>500</v>
      </c>
      <c r="K69">
        <v>500</v>
      </c>
      <c r="L69">
        <v>2100</v>
      </c>
      <c r="M69">
        <f t="shared" si="30"/>
        <v>2600</v>
      </c>
      <c r="N69">
        <f t="shared" si="31"/>
        <v>2730</v>
      </c>
      <c r="O69">
        <f t="shared" si="32"/>
        <v>11500</v>
      </c>
    </row>
    <row r="70" spans="2:15">
      <c r="B70">
        <v>67</v>
      </c>
      <c r="C70" t="str">
        <f t="shared" si="33"/>
        <v>2031-32</v>
      </c>
      <c r="D70" s="320">
        <f t="shared" si="29"/>
        <v>47968</v>
      </c>
      <c r="E70">
        <v>10</v>
      </c>
      <c r="F70" s="323">
        <v>0.15</v>
      </c>
      <c r="G70">
        <f t="shared" ref="G70:G74" si="34">E70-E69</f>
        <v>0</v>
      </c>
      <c r="H70" s="326">
        <v>0</v>
      </c>
      <c r="J70">
        <v>500</v>
      </c>
      <c r="K70">
        <v>500</v>
      </c>
      <c r="L70">
        <v>2100</v>
      </c>
      <c r="M70">
        <f t="shared" si="30"/>
        <v>2650</v>
      </c>
      <c r="N70">
        <f t="shared" si="31"/>
        <v>2800</v>
      </c>
      <c r="O70">
        <f t="shared" si="32"/>
        <v>11700</v>
      </c>
    </row>
    <row r="71" spans="2:15">
      <c r="B71">
        <v>68</v>
      </c>
      <c r="C71" t="str">
        <f t="shared" si="33"/>
        <v>2031-32</v>
      </c>
      <c r="D71" s="320">
        <f t="shared" si="29"/>
        <v>47999</v>
      </c>
      <c r="E71">
        <v>10</v>
      </c>
      <c r="F71" s="323">
        <v>0.15</v>
      </c>
      <c r="G71">
        <f t="shared" si="34"/>
        <v>0</v>
      </c>
      <c r="H71" s="326">
        <v>0</v>
      </c>
      <c r="J71">
        <v>500</v>
      </c>
      <c r="K71">
        <v>500</v>
      </c>
      <c r="L71">
        <v>2100</v>
      </c>
      <c r="M71">
        <f t="shared" si="30"/>
        <v>2700</v>
      </c>
      <c r="N71">
        <f t="shared" si="31"/>
        <v>2840</v>
      </c>
      <c r="O71">
        <f t="shared" si="32"/>
        <v>11700</v>
      </c>
    </row>
    <row r="72" spans="2:15">
      <c r="B72">
        <v>69</v>
      </c>
      <c r="C72" t="str">
        <f t="shared" si="33"/>
        <v>2031-32</v>
      </c>
      <c r="D72" s="320">
        <f t="shared" si="29"/>
        <v>48029</v>
      </c>
      <c r="E72">
        <v>10</v>
      </c>
      <c r="F72" s="323">
        <v>0.15</v>
      </c>
      <c r="G72">
        <f t="shared" si="34"/>
        <v>0</v>
      </c>
      <c r="H72" s="326">
        <v>0</v>
      </c>
      <c r="J72">
        <v>500</v>
      </c>
      <c r="K72">
        <v>500</v>
      </c>
      <c r="L72">
        <v>2100</v>
      </c>
      <c r="M72">
        <f t="shared" si="30"/>
        <v>2750</v>
      </c>
      <c r="N72">
        <f t="shared" si="31"/>
        <v>2885</v>
      </c>
      <c r="O72">
        <f t="shared" si="32"/>
        <v>11700</v>
      </c>
    </row>
    <row r="73" spans="2:15">
      <c r="B73">
        <v>70</v>
      </c>
      <c r="C73" t="str">
        <f t="shared" si="33"/>
        <v>2031-32</v>
      </c>
      <c r="D73" s="320">
        <f t="shared" si="29"/>
        <v>48060</v>
      </c>
      <c r="E73">
        <v>10</v>
      </c>
      <c r="F73" s="323">
        <v>0.15</v>
      </c>
      <c r="G73">
        <f t="shared" si="34"/>
        <v>0</v>
      </c>
      <c r="H73" s="326">
        <v>0</v>
      </c>
      <c r="J73">
        <v>500</v>
      </c>
      <c r="K73">
        <v>500</v>
      </c>
      <c r="L73">
        <v>2100</v>
      </c>
      <c r="M73">
        <f t="shared" si="30"/>
        <v>2800</v>
      </c>
      <c r="N73">
        <f t="shared" si="31"/>
        <v>2920</v>
      </c>
      <c r="O73">
        <f t="shared" si="32"/>
        <v>12000</v>
      </c>
    </row>
    <row r="74" spans="2:15">
      <c r="B74">
        <v>71</v>
      </c>
      <c r="C74" t="str">
        <f t="shared" si="33"/>
        <v>2031-32</v>
      </c>
      <c r="D74" s="320">
        <f t="shared" si="29"/>
        <v>48091</v>
      </c>
      <c r="E74">
        <v>10</v>
      </c>
      <c r="F74" s="323">
        <v>0.15</v>
      </c>
      <c r="G74">
        <f t="shared" si="34"/>
        <v>0</v>
      </c>
      <c r="H74" s="326">
        <v>0</v>
      </c>
      <c r="J74">
        <v>500</v>
      </c>
      <c r="K74">
        <v>500</v>
      </c>
      <c r="L74">
        <v>2100</v>
      </c>
      <c r="M74">
        <f t="shared" si="30"/>
        <v>2850</v>
      </c>
      <c r="N74">
        <f t="shared" si="31"/>
        <v>2950</v>
      </c>
      <c r="O74">
        <f t="shared" si="32"/>
        <v>12000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07C6D-0F91-4CF1-AAA3-F143F98C4747}">
  <sheetPr>
    <tabColor rgb="FF0070C0"/>
  </sheetPr>
  <dimension ref="B2:D13"/>
  <sheetViews>
    <sheetView showGridLines="0" workbookViewId="0">
      <selection activeCell="C24" sqref="C24"/>
    </sheetView>
  </sheetViews>
  <sheetFormatPr defaultRowHeight="15"/>
  <cols>
    <col min="3" max="3" width="36.5703125" bestFit="1" customWidth="1"/>
    <col min="4" max="4" width="36.42578125" customWidth="1"/>
  </cols>
  <sheetData>
    <row r="2" spans="2:4" ht="27.75">
      <c r="C2" s="237" t="s">
        <v>310</v>
      </c>
    </row>
    <row r="3" spans="2:4">
      <c r="D3" s="3" t="s">
        <v>311</v>
      </c>
    </row>
    <row r="4" spans="2:4" s="3" customFormat="1" ht="27.75">
      <c r="B4" s="3" t="s">
        <v>312</v>
      </c>
      <c r="C4" s="238" t="s">
        <v>313</v>
      </c>
      <c r="D4" s="240" t="s">
        <v>314</v>
      </c>
    </row>
    <row r="7" spans="2:4" s="3" customFormat="1">
      <c r="B7" s="3" t="s">
        <v>315</v>
      </c>
      <c r="C7" s="3" t="s">
        <v>316</v>
      </c>
      <c r="D7" s="3" t="s">
        <v>317</v>
      </c>
    </row>
    <row r="9" spans="2:4">
      <c r="B9" s="3" t="s">
        <v>318</v>
      </c>
      <c r="C9" s="3" t="s">
        <v>319</v>
      </c>
      <c r="D9" s="239" t="str">
        <f>A.IIOPEX!C2</f>
        <v>Opex, Click on the link to refer to OPEX</v>
      </c>
    </row>
    <row r="11" spans="2:4" s="3" customFormat="1">
      <c r="B11" s="3" t="s">
        <v>320</v>
      </c>
      <c r="C11" s="3" t="s">
        <v>321</v>
      </c>
      <c r="D11" s="239" t="s">
        <v>322</v>
      </c>
    </row>
    <row r="13" spans="2:4" s="3" customFormat="1">
      <c r="B13" s="3" t="s">
        <v>323</v>
      </c>
      <c r="C13" s="3" t="s">
        <v>324</v>
      </c>
    </row>
  </sheetData>
  <hyperlinks>
    <hyperlink ref="D9" location="'A.I Revenue Streams'!D4" display="=A.IIOPEX!C2" xr:uid="{1CCC3A43-0206-4385-86C7-CB080E189D09}"/>
    <hyperlink ref="D4" location="'A.I Revenue Streams'!D4" display="Nature of services. click here for the link to enter the revenue streams" xr:uid="{BF878717-3585-49EA-90BC-F2F7240D5252}"/>
    <hyperlink ref="D11" location="'A.III CAPEX'!D4" display="Capex Click on the link to refer to Capex" xr:uid="{20F26E45-7B98-49D1-886B-0ACB992DE33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F408D-790F-4164-B553-F19975681272}">
  <sheetPr>
    <tabColor rgb="FF0070C0"/>
  </sheetPr>
  <dimension ref="C2:U162"/>
  <sheetViews>
    <sheetView showGridLines="0" topLeftCell="B1" zoomScale="93" workbookViewId="0">
      <pane xSplit="4" ySplit="8" topLeftCell="Q9" activePane="bottomRight" state="frozen"/>
      <selection pane="bottomRight" activeCell="S31" sqref="S31"/>
      <selection pane="bottomLeft"/>
      <selection pane="topRight"/>
    </sheetView>
  </sheetViews>
  <sheetFormatPr defaultRowHeight="15" customHeight="1"/>
  <cols>
    <col min="1" max="1" width="2.5703125" customWidth="1"/>
    <col min="3" max="3" width="10.28515625" bestFit="1" customWidth="1"/>
    <col min="4" max="4" width="29.7109375" customWidth="1"/>
    <col min="5" max="5" width="34.7109375" customWidth="1"/>
    <col min="6" max="6" width="3.7109375" customWidth="1"/>
    <col min="7" max="7" width="39.42578125" hidden="1" customWidth="1"/>
    <col min="8" max="8" width="1.5703125" customWidth="1"/>
    <col min="9" max="9" width="31" bestFit="1" customWidth="1"/>
    <col min="10" max="10" width="1.5703125" customWidth="1"/>
    <col min="11" max="11" width="43.7109375" customWidth="1"/>
    <col min="12" max="12" width="1.5703125" customWidth="1"/>
    <col min="13" max="13" width="39.7109375" bestFit="1" customWidth="1"/>
    <col min="14" max="14" width="1.5703125" customWidth="1"/>
    <col min="15" max="15" width="39.7109375" bestFit="1" customWidth="1"/>
    <col min="16" max="16" width="1.5703125" customWidth="1"/>
    <col min="17" max="17" width="39.7109375" bestFit="1" customWidth="1"/>
    <col min="18" max="18" width="1.5703125" customWidth="1"/>
    <col min="19" max="19" width="39.7109375" bestFit="1" customWidth="1"/>
    <col min="20" max="20" width="1.5703125" customWidth="1"/>
    <col min="21" max="21" width="39.7109375" bestFit="1" customWidth="1"/>
    <col min="22" max="22" width="1.5703125" customWidth="1"/>
    <col min="16305" max="16309" width="9.28515625" bestFit="1" customWidth="1"/>
  </cols>
  <sheetData>
    <row r="2" spans="3:21" ht="18.75">
      <c r="C2" s="3" t="s">
        <v>325</v>
      </c>
      <c r="D2" s="174"/>
    </row>
    <row r="3" spans="3:21" ht="18.75">
      <c r="C3" s="3"/>
      <c r="D3" s="174"/>
      <c r="K3" t="s">
        <v>326</v>
      </c>
    </row>
    <row r="4" spans="3:21">
      <c r="C4" s="3" t="s">
        <v>327</v>
      </c>
      <c r="D4" s="241"/>
      <c r="E4" s="241"/>
      <c r="F4" s="176"/>
      <c r="I4" t="s">
        <v>328</v>
      </c>
      <c r="K4">
        <v>10</v>
      </c>
    </row>
    <row r="5" spans="3:21" ht="15" customHeight="1">
      <c r="C5" s="3" t="s">
        <v>329</v>
      </c>
      <c r="D5" s="241"/>
      <c r="E5" s="241"/>
      <c r="F5" s="176"/>
      <c r="I5" t="s">
        <v>330</v>
      </c>
      <c r="K5">
        <v>20</v>
      </c>
      <c r="M5">
        <v>48</v>
      </c>
      <c r="O5">
        <v>35</v>
      </c>
      <c r="Q5">
        <v>35</v>
      </c>
      <c r="S5">
        <v>35</v>
      </c>
      <c r="U5">
        <v>35</v>
      </c>
    </row>
    <row r="6" spans="3:21" ht="15" customHeight="1">
      <c r="C6" s="3"/>
      <c r="D6" s="241"/>
      <c r="E6" s="241"/>
      <c r="F6" s="176"/>
      <c r="I6" t="s">
        <v>331</v>
      </c>
      <c r="K6">
        <f>K4+K5</f>
        <v>30</v>
      </c>
      <c r="M6">
        <f>K6+M5+M4</f>
        <v>78</v>
      </c>
      <c r="O6">
        <f>M6+O5+O4</f>
        <v>113</v>
      </c>
      <c r="Q6">
        <f>O6+Q5+Q4</f>
        <v>148</v>
      </c>
      <c r="S6">
        <f>Q6+S5+S4</f>
        <v>183</v>
      </c>
      <c r="U6">
        <f>S6+U5+U4</f>
        <v>218</v>
      </c>
    </row>
    <row r="7" spans="3:21" s="203" customFormat="1">
      <c r="C7" s="202"/>
      <c r="D7" s="202"/>
      <c r="E7" s="202"/>
      <c r="F7" s="202"/>
      <c r="I7" s="202"/>
      <c r="K7" s="203" t="s">
        <v>332</v>
      </c>
      <c r="M7" s="203" t="s">
        <v>87</v>
      </c>
      <c r="O7" s="203" t="s">
        <v>88</v>
      </c>
      <c r="Q7" s="203" t="s">
        <v>89</v>
      </c>
      <c r="S7" s="203" t="s">
        <v>90</v>
      </c>
      <c r="U7" s="203" t="s">
        <v>91</v>
      </c>
    </row>
    <row r="8" spans="3:21" s="203" customFormat="1" ht="9.75" customHeight="1">
      <c r="C8" s="202"/>
      <c r="D8" s="202"/>
      <c r="E8" s="202"/>
      <c r="F8" s="202"/>
      <c r="I8" s="202">
        <v>1</v>
      </c>
    </row>
    <row r="9" spans="3:21" s="179" customFormat="1" ht="18.75">
      <c r="C9" s="174"/>
      <c r="D9" s="174" t="s">
        <v>333</v>
      </c>
      <c r="E9" s="174" t="s">
        <v>334</v>
      </c>
      <c r="F9" s="174"/>
      <c r="G9" s="259" t="s">
        <v>335</v>
      </c>
      <c r="H9" s="174"/>
      <c r="I9" s="259" t="s">
        <v>336</v>
      </c>
      <c r="J9" s="174"/>
      <c r="K9" s="259" t="s">
        <v>337</v>
      </c>
      <c r="L9" s="174"/>
      <c r="M9" s="259" t="s">
        <v>338</v>
      </c>
      <c r="N9" s="174"/>
      <c r="O9" s="259" t="s">
        <v>98</v>
      </c>
      <c r="P9" s="174"/>
      <c r="Q9" s="259" t="s">
        <v>99</v>
      </c>
      <c r="R9" s="174"/>
      <c r="S9" s="259" t="s">
        <v>100</v>
      </c>
      <c r="T9" s="174"/>
      <c r="U9" s="259" t="s">
        <v>101</v>
      </c>
    </row>
    <row r="10" spans="3:21" ht="18.75">
      <c r="C10" s="172">
        <v>1</v>
      </c>
      <c r="D10" s="255" t="s">
        <v>339</v>
      </c>
      <c r="E10" s="181"/>
      <c r="F10" s="179"/>
    </row>
    <row r="11" spans="3:21" ht="21" customHeight="1">
      <c r="C11" s="172" t="s">
        <v>106</v>
      </c>
      <c r="D11" s="180"/>
      <c r="E11" s="255" t="s">
        <v>340</v>
      </c>
      <c r="F11" s="184"/>
      <c r="G11" s="254"/>
      <c r="I11" s="254">
        <f>295000*I8</f>
        <v>295000</v>
      </c>
      <c r="K11" s="257">
        <v>1</v>
      </c>
      <c r="M11" s="257">
        <v>0.01</v>
      </c>
      <c r="O11" s="257">
        <v>0.01</v>
      </c>
      <c r="Q11" s="257">
        <v>0.01</v>
      </c>
      <c r="S11" s="257">
        <v>0.01</v>
      </c>
      <c r="T11" s="257"/>
      <c r="U11" s="257">
        <v>0.01</v>
      </c>
    </row>
    <row r="12" spans="3:21" ht="18.75">
      <c r="C12" s="172" t="s">
        <v>109</v>
      </c>
      <c r="D12" s="180"/>
      <c r="E12" s="255" t="s">
        <v>341</v>
      </c>
      <c r="F12" s="184"/>
      <c r="G12" s="254"/>
      <c r="I12" s="254">
        <v>40000</v>
      </c>
      <c r="K12" s="257">
        <v>1</v>
      </c>
      <c r="M12" s="257">
        <v>0.01</v>
      </c>
      <c r="O12" s="257">
        <v>0.01</v>
      </c>
      <c r="Q12" s="257">
        <v>0.01</v>
      </c>
      <c r="S12" s="257">
        <v>0.01</v>
      </c>
      <c r="T12" s="257"/>
      <c r="U12" s="257">
        <v>0.01</v>
      </c>
    </row>
    <row r="13" spans="3:21" ht="18.75">
      <c r="C13" s="172" t="s">
        <v>111</v>
      </c>
      <c r="D13" s="180"/>
      <c r="E13" s="255" t="s">
        <v>342</v>
      </c>
      <c r="F13" s="184"/>
      <c r="G13" s="254"/>
      <c r="I13" s="254">
        <v>4000</v>
      </c>
      <c r="K13" s="257">
        <v>1</v>
      </c>
      <c r="M13" s="257">
        <v>0.01</v>
      </c>
      <c r="O13" s="257">
        <v>0.01</v>
      </c>
      <c r="Q13" s="257">
        <v>0.01</v>
      </c>
      <c r="S13" s="257">
        <v>0.01</v>
      </c>
      <c r="T13" s="257"/>
      <c r="U13" s="257">
        <v>0.01</v>
      </c>
    </row>
    <row r="14" spans="3:21" ht="18.75">
      <c r="C14" s="172" t="s">
        <v>113</v>
      </c>
      <c r="D14" s="180"/>
      <c r="E14" s="255" t="s">
        <v>343</v>
      </c>
      <c r="F14" s="184"/>
      <c r="G14" s="254"/>
      <c r="I14" s="254">
        <v>10000</v>
      </c>
      <c r="K14" s="257">
        <v>1</v>
      </c>
      <c r="M14" s="257">
        <v>0.01</v>
      </c>
      <c r="O14" s="257">
        <v>0.01</v>
      </c>
      <c r="Q14" s="257">
        <v>0.01</v>
      </c>
      <c r="S14" s="257">
        <v>0.01</v>
      </c>
      <c r="T14" s="257"/>
      <c r="U14" s="257">
        <v>0.01</v>
      </c>
    </row>
    <row r="15" spans="3:21" ht="18.75">
      <c r="C15" s="172" t="s">
        <v>344</v>
      </c>
      <c r="D15" s="180"/>
      <c r="E15" s="255" t="s">
        <v>345</v>
      </c>
      <c r="F15" s="184"/>
      <c r="G15" s="254"/>
      <c r="I15" s="254">
        <v>10000</v>
      </c>
      <c r="K15" s="257">
        <v>1</v>
      </c>
      <c r="M15" s="257">
        <v>0.01</v>
      </c>
      <c r="O15" s="257">
        <v>0.01</v>
      </c>
      <c r="Q15" s="257">
        <v>0.01</v>
      </c>
      <c r="S15" s="257">
        <v>0.01</v>
      </c>
      <c r="T15" s="257"/>
      <c r="U15" s="257">
        <v>0.01</v>
      </c>
    </row>
    <row r="16" spans="3:21" ht="18.75">
      <c r="C16" s="172"/>
      <c r="D16" s="180"/>
      <c r="E16" s="180"/>
      <c r="F16" s="184"/>
      <c r="G16" s="254"/>
      <c r="I16" s="254"/>
      <c r="K16" s="257">
        <v>1</v>
      </c>
      <c r="M16" s="257">
        <v>0.01</v>
      </c>
      <c r="O16" s="257">
        <v>0.01</v>
      </c>
      <c r="Q16" s="257">
        <v>0.01</v>
      </c>
      <c r="S16" s="257">
        <v>0.01</v>
      </c>
      <c r="T16" s="257"/>
      <c r="U16" s="257">
        <v>0.01</v>
      </c>
    </row>
    <row r="17" spans="3:21" ht="18.75">
      <c r="C17" s="172"/>
      <c r="D17" s="180"/>
      <c r="E17" s="180"/>
      <c r="F17" s="184"/>
      <c r="G17" s="254"/>
      <c r="I17" s="254"/>
      <c r="K17" s="257">
        <v>1</v>
      </c>
      <c r="M17" s="257">
        <v>0.01</v>
      </c>
      <c r="O17" s="257">
        <v>0.01</v>
      </c>
      <c r="Q17" s="257">
        <v>0.01</v>
      </c>
      <c r="S17" s="257">
        <v>0.01</v>
      </c>
      <c r="T17" s="257"/>
      <c r="U17" s="257">
        <v>0.01</v>
      </c>
    </row>
    <row r="18" spans="3:21" s="3" customFormat="1" ht="18.75">
      <c r="C18" s="362" t="s">
        <v>164</v>
      </c>
      <c r="D18" s="362"/>
      <c r="E18" s="362"/>
      <c r="F18" s="187"/>
    </row>
    <row r="19" spans="3:21" ht="9.75" customHeight="1">
      <c r="C19" s="3"/>
      <c r="D19" s="184"/>
      <c r="E19" s="184"/>
      <c r="F19" s="184"/>
    </row>
    <row r="20" spans="3:21" ht="18.75">
      <c r="C20" s="3"/>
      <c r="D20" s="184"/>
      <c r="E20" s="179"/>
      <c r="F20" s="179"/>
    </row>
    <row r="21" spans="3:21" ht="18.75">
      <c r="C21" s="172">
        <v>2</v>
      </c>
      <c r="D21" s="255" t="s">
        <v>346</v>
      </c>
      <c r="E21" s="181"/>
      <c r="F21" s="179"/>
    </row>
    <row r="22" spans="3:21" ht="18.75">
      <c r="C22" s="172" t="s">
        <v>166</v>
      </c>
      <c r="D22" s="180"/>
      <c r="E22" s="255" t="s">
        <v>347</v>
      </c>
      <c r="F22" s="184"/>
      <c r="G22" s="254"/>
      <c r="I22" s="254">
        <f>200000*I8</f>
        <v>200000</v>
      </c>
      <c r="K22" s="257">
        <v>1</v>
      </c>
      <c r="M22" s="257">
        <v>0.01</v>
      </c>
      <c r="O22" s="257">
        <v>0.01</v>
      </c>
      <c r="Q22" s="257">
        <v>0.01</v>
      </c>
      <c r="S22" s="257">
        <v>0.01</v>
      </c>
      <c r="T22" s="257"/>
      <c r="U22" s="257">
        <v>0.01</v>
      </c>
    </row>
    <row r="23" spans="3:21" ht="18.75">
      <c r="C23" s="172" t="s">
        <v>168</v>
      </c>
      <c r="D23" s="180"/>
      <c r="E23" s="255" t="s">
        <v>348</v>
      </c>
      <c r="F23" s="184"/>
      <c r="G23" s="254"/>
      <c r="I23" s="254">
        <f>150000*I8</f>
        <v>150000</v>
      </c>
      <c r="K23" s="257">
        <v>1</v>
      </c>
      <c r="M23" s="257">
        <v>0.01</v>
      </c>
      <c r="O23" s="257">
        <v>0.01</v>
      </c>
      <c r="Q23" s="257">
        <v>0.01</v>
      </c>
      <c r="S23" s="257">
        <v>0.01</v>
      </c>
      <c r="T23" s="257"/>
      <c r="U23" s="257">
        <v>0.01</v>
      </c>
    </row>
    <row r="24" spans="3:21" ht="18.75">
      <c r="C24" s="172" t="s">
        <v>170</v>
      </c>
      <c r="D24" s="180"/>
      <c r="E24" s="255" t="s">
        <v>349</v>
      </c>
      <c r="F24" s="184"/>
      <c r="G24" s="254"/>
      <c r="I24" s="254">
        <v>125000</v>
      </c>
      <c r="K24" s="257">
        <v>1</v>
      </c>
      <c r="M24" s="257">
        <v>0.01</v>
      </c>
      <c r="O24" s="257">
        <v>0.01</v>
      </c>
      <c r="Q24" s="257">
        <v>0.01</v>
      </c>
      <c r="S24" s="257">
        <v>0.01</v>
      </c>
      <c r="T24" s="257"/>
      <c r="U24" s="257">
        <v>0.01</v>
      </c>
    </row>
    <row r="25" spans="3:21" ht="18.75">
      <c r="C25" s="172"/>
      <c r="D25" s="180"/>
      <c r="E25" s="255" t="s">
        <v>350</v>
      </c>
      <c r="F25" s="184"/>
      <c r="G25" s="254"/>
      <c r="I25" s="254">
        <v>50000</v>
      </c>
      <c r="K25" s="257">
        <v>1</v>
      </c>
      <c r="M25" s="257">
        <v>0.01</v>
      </c>
      <c r="O25" s="257">
        <v>0.01</v>
      </c>
      <c r="Q25" s="257">
        <v>0.01</v>
      </c>
      <c r="S25" s="257">
        <v>0.01</v>
      </c>
      <c r="T25" s="257"/>
      <c r="U25" s="257">
        <v>0.01</v>
      </c>
    </row>
    <row r="26" spans="3:21" ht="18.75">
      <c r="C26" s="172"/>
      <c r="D26" s="180"/>
      <c r="E26" s="255" t="s">
        <v>351</v>
      </c>
      <c r="F26" s="184"/>
      <c r="G26" s="254"/>
      <c r="I26" s="254">
        <v>50000</v>
      </c>
      <c r="K26" s="257">
        <v>1</v>
      </c>
      <c r="M26" s="257">
        <v>0.01</v>
      </c>
      <c r="O26" s="257">
        <v>0.01</v>
      </c>
      <c r="Q26" s="257">
        <v>0.01</v>
      </c>
      <c r="S26" s="257">
        <v>0.01</v>
      </c>
      <c r="T26" s="257"/>
      <c r="U26" s="257">
        <v>0.01</v>
      </c>
    </row>
    <row r="27" spans="3:21" ht="18.75">
      <c r="C27" s="362" t="s">
        <v>164</v>
      </c>
      <c r="D27" s="362"/>
      <c r="E27" s="362"/>
      <c r="F27" s="184"/>
    </row>
    <row r="28" spans="3:21" ht="9.75" customHeight="1">
      <c r="C28" s="3"/>
      <c r="D28" s="184"/>
      <c r="E28" s="184"/>
      <c r="F28" s="184"/>
    </row>
    <row r="29" spans="3:21" ht="18.75">
      <c r="C29" s="3"/>
      <c r="D29" s="184"/>
      <c r="E29" s="179"/>
      <c r="F29" s="179"/>
    </row>
    <row r="30" spans="3:21" ht="18.75">
      <c r="C30" s="172">
        <v>3</v>
      </c>
      <c r="D30" s="255" t="s">
        <v>352</v>
      </c>
      <c r="E30" s="181"/>
      <c r="F30" s="179"/>
    </row>
    <row r="31" spans="3:21" ht="18.75">
      <c r="C31" s="172" t="s">
        <v>178</v>
      </c>
      <c r="D31" s="180"/>
      <c r="E31" s="255" t="s">
        <v>353</v>
      </c>
      <c r="F31" s="184"/>
      <c r="G31" s="254"/>
      <c r="I31" s="254">
        <f>30000*I8</f>
        <v>30000</v>
      </c>
      <c r="K31" s="257">
        <v>1</v>
      </c>
      <c r="M31" s="257">
        <v>0.01</v>
      </c>
      <c r="O31" s="257">
        <v>0.01</v>
      </c>
      <c r="Q31" s="257">
        <v>0.01</v>
      </c>
      <c r="S31" s="257">
        <v>0.01</v>
      </c>
      <c r="T31" s="257"/>
      <c r="U31" s="257">
        <v>0.01</v>
      </c>
    </row>
    <row r="32" spans="3:21" ht="18.75">
      <c r="C32" s="172" t="s">
        <v>354</v>
      </c>
      <c r="D32" s="180"/>
      <c r="E32" s="255" t="s">
        <v>355</v>
      </c>
      <c r="F32" s="184"/>
      <c r="G32" s="254"/>
      <c r="I32" s="254">
        <f>10000*I8</f>
        <v>10000</v>
      </c>
      <c r="K32" s="257">
        <v>1</v>
      </c>
      <c r="M32" s="257">
        <v>0.01</v>
      </c>
      <c r="O32" s="257">
        <v>0.01</v>
      </c>
      <c r="Q32" s="257">
        <v>0.01</v>
      </c>
      <c r="S32" s="257">
        <v>0.01</v>
      </c>
      <c r="T32" s="257"/>
      <c r="U32" s="257">
        <v>0.01</v>
      </c>
    </row>
    <row r="33" spans="3:21" ht="18.75">
      <c r="C33" s="172" t="s">
        <v>356</v>
      </c>
      <c r="D33" s="180"/>
      <c r="E33" s="255" t="s">
        <v>357</v>
      </c>
      <c r="F33" s="184"/>
      <c r="G33" s="254"/>
      <c r="I33" s="319">
        <f>20000/12*I8</f>
        <v>1666.6666666666667</v>
      </c>
      <c r="K33" s="257">
        <v>1</v>
      </c>
      <c r="M33" s="257">
        <v>0.01</v>
      </c>
      <c r="O33" s="257">
        <v>0.01</v>
      </c>
      <c r="Q33" s="257">
        <v>0.01</v>
      </c>
      <c r="S33" s="257">
        <v>0.01</v>
      </c>
      <c r="T33" s="257"/>
      <c r="U33" s="257">
        <v>0.01</v>
      </c>
    </row>
    <row r="34" spans="3:21" ht="18.75">
      <c r="C34" s="172" t="s">
        <v>358</v>
      </c>
      <c r="D34" s="180"/>
      <c r="E34" s="255" t="s">
        <v>359</v>
      </c>
      <c r="F34" s="184"/>
      <c r="G34" s="254"/>
      <c r="I34" s="254">
        <f>200000*I8</f>
        <v>200000</v>
      </c>
      <c r="K34" s="257">
        <v>1</v>
      </c>
      <c r="M34" s="257">
        <v>0.01</v>
      </c>
      <c r="O34" s="257">
        <v>0.01</v>
      </c>
      <c r="Q34" s="257">
        <v>0.01</v>
      </c>
      <c r="S34" s="257">
        <v>0.01</v>
      </c>
      <c r="T34" s="257"/>
      <c r="U34" s="257">
        <v>0.01</v>
      </c>
    </row>
    <row r="35" spans="3:21" ht="18.75">
      <c r="C35" s="172"/>
      <c r="D35" s="180"/>
      <c r="E35" s="180"/>
      <c r="F35" s="184"/>
      <c r="G35" s="254">
        <v>5</v>
      </c>
      <c r="I35" s="254"/>
      <c r="K35" s="257">
        <v>1</v>
      </c>
      <c r="M35" s="257">
        <v>0.01</v>
      </c>
      <c r="O35" s="257">
        <v>0.01</v>
      </c>
      <c r="Q35" s="257">
        <v>0.01</v>
      </c>
      <c r="S35" s="257">
        <v>0.01</v>
      </c>
      <c r="T35" s="257"/>
      <c r="U35" s="257">
        <v>0.01</v>
      </c>
    </row>
    <row r="36" spans="3:21" ht="18.75">
      <c r="C36" s="172"/>
      <c r="D36" s="180"/>
      <c r="E36" s="180"/>
      <c r="F36" s="184"/>
      <c r="G36" s="254"/>
      <c r="I36" s="254"/>
      <c r="K36" s="257">
        <v>1</v>
      </c>
      <c r="M36" s="257">
        <v>0.01</v>
      </c>
      <c r="O36" s="257">
        <v>0.01</v>
      </c>
      <c r="Q36" s="257">
        <v>0.01</v>
      </c>
      <c r="S36" s="257">
        <v>0.01</v>
      </c>
      <c r="T36" s="257"/>
      <c r="U36" s="257">
        <v>0.01</v>
      </c>
    </row>
    <row r="37" spans="3:21" ht="18.75">
      <c r="C37" s="362" t="s">
        <v>164</v>
      </c>
      <c r="D37" s="362"/>
      <c r="E37" s="362"/>
      <c r="F37" s="184"/>
    </row>
    <row r="38" spans="3:21" ht="9.75" customHeight="1">
      <c r="C38" s="3"/>
      <c r="D38" s="184"/>
      <c r="E38" s="184"/>
      <c r="F38" s="184"/>
    </row>
    <row r="39" spans="3:21" ht="18.75">
      <c r="C39" s="3"/>
      <c r="D39" s="184"/>
      <c r="E39" s="179"/>
      <c r="F39" s="179"/>
      <c r="G39" s="242"/>
    </row>
    <row r="40" spans="3:21" ht="18.75">
      <c r="C40" s="172">
        <v>4</v>
      </c>
      <c r="D40" s="255" t="s">
        <v>360</v>
      </c>
      <c r="E40" s="181"/>
      <c r="F40" s="179"/>
    </row>
    <row r="41" spans="3:21" ht="18.75">
      <c r="C41" s="172" t="s">
        <v>269</v>
      </c>
      <c r="D41" s="181"/>
      <c r="E41" s="256" t="s">
        <v>353</v>
      </c>
      <c r="F41" s="184"/>
      <c r="G41" s="254"/>
      <c r="I41" s="254">
        <f>10000*I8</f>
        <v>10000</v>
      </c>
      <c r="K41" s="257">
        <v>1</v>
      </c>
      <c r="M41" s="257">
        <v>0.01</v>
      </c>
      <c r="O41" s="257">
        <v>0.01</v>
      </c>
      <c r="Q41" s="257">
        <v>0.01</v>
      </c>
      <c r="S41" s="257">
        <v>0.01</v>
      </c>
      <c r="T41" s="257"/>
      <c r="U41" s="257">
        <v>0.01</v>
      </c>
    </row>
    <row r="42" spans="3:21" ht="18.75">
      <c r="C42" s="172" t="s">
        <v>271</v>
      </c>
      <c r="D42" s="181"/>
      <c r="E42" s="256" t="s">
        <v>361</v>
      </c>
      <c r="F42" s="184"/>
      <c r="G42" s="254"/>
      <c r="I42" s="254">
        <f>50000*I8</f>
        <v>50000</v>
      </c>
      <c r="K42" s="257">
        <v>1</v>
      </c>
      <c r="M42" s="257">
        <v>0.01</v>
      </c>
      <c r="O42" s="257">
        <v>0.01</v>
      </c>
      <c r="Q42" s="257">
        <v>0.01</v>
      </c>
      <c r="S42" s="257">
        <v>0.01</v>
      </c>
      <c r="T42" s="257"/>
      <c r="U42" s="257">
        <v>0.01</v>
      </c>
    </row>
    <row r="43" spans="3:21" ht="18.75">
      <c r="C43" s="172" t="s">
        <v>273</v>
      </c>
      <c r="D43" s="181"/>
      <c r="E43" s="256" t="s">
        <v>362</v>
      </c>
      <c r="F43" s="184"/>
      <c r="G43" s="254"/>
      <c r="I43" s="254">
        <f>10000*I8</f>
        <v>10000</v>
      </c>
      <c r="K43" s="257">
        <v>1</v>
      </c>
      <c r="M43" s="257">
        <v>0.01</v>
      </c>
      <c r="O43" s="257">
        <v>0.01</v>
      </c>
      <c r="Q43" s="257">
        <v>0.01</v>
      </c>
      <c r="S43" s="257">
        <v>0.01</v>
      </c>
      <c r="T43" s="257"/>
      <c r="U43" s="257">
        <v>0.01</v>
      </c>
    </row>
    <row r="44" spans="3:21" ht="18.75">
      <c r="C44" s="172" t="s">
        <v>363</v>
      </c>
      <c r="D44" s="181"/>
      <c r="E44" s="256" t="s">
        <v>364</v>
      </c>
      <c r="F44" s="184"/>
      <c r="G44" s="254"/>
      <c r="I44" s="254">
        <f>5000*I8</f>
        <v>5000</v>
      </c>
      <c r="K44" s="257">
        <v>1</v>
      </c>
      <c r="M44" s="257">
        <v>0.01</v>
      </c>
      <c r="O44" s="257">
        <v>0.01</v>
      </c>
      <c r="Q44" s="257">
        <v>0.01</v>
      </c>
      <c r="S44" s="257">
        <v>0.01</v>
      </c>
      <c r="T44" s="257"/>
      <c r="U44" s="257">
        <v>0.01</v>
      </c>
    </row>
    <row r="45" spans="3:21" ht="18.75">
      <c r="C45" s="172"/>
      <c r="D45" s="181"/>
      <c r="E45" s="180"/>
      <c r="G45" s="254"/>
      <c r="I45" s="254"/>
      <c r="K45" s="257">
        <v>1</v>
      </c>
      <c r="M45" s="257">
        <v>0.01</v>
      </c>
      <c r="O45" s="257">
        <v>0.01</v>
      </c>
      <c r="Q45" s="257">
        <v>0.01</v>
      </c>
      <c r="S45" s="257">
        <v>0.01</v>
      </c>
      <c r="T45" s="257"/>
      <c r="U45" s="257">
        <v>0.01</v>
      </c>
    </row>
    <row r="46" spans="3:21" ht="18.75">
      <c r="C46" s="362" t="s">
        <v>164</v>
      </c>
      <c r="D46" s="362"/>
      <c r="E46" s="362"/>
      <c r="F46" s="184"/>
    </row>
    <row r="47" spans="3:21" ht="9.75" customHeight="1">
      <c r="C47" s="3"/>
      <c r="D47" s="179"/>
      <c r="E47" s="184"/>
      <c r="F47" s="184"/>
    </row>
    <row r="48" spans="3:21" ht="18.75">
      <c r="C48" s="3"/>
      <c r="D48" s="179"/>
      <c r="E48" s="179"/>
      <c r="F48" s="179"/>
    </row>
    <row r="49" spans="3:21" ht="18.75">
      <c r="C49" s="172">
        <v>5</v>
      </c>
      <c r="D49" s="256" t="s">
        <v>365</v>
      </c>
      <c r="E49" s="181"/>
      <c r="F49" s="179"/>
    </row>
    <row r="50" spans="3:21" ht="18.75">
      <c r="C50" s="172" t="s">
        <v>276</v>
      </c>
      <c r="D50" s="181"/>
      <c r="E50" s="255" t="s">
        <v>366</v>
      </c>
      <c r="F50" s="184"/>
      <c r="G50" s="254"/>
      <c r="I50" s="254">
        <f>200000*I8</f>
        <v>200000</v>
      </c>
      <c r="K50" s="257">
        <v>1</v>
      </c>
      <c r="M50" s="257">
        <v>0.01</v>
      </c>
      <c r="O50" s="257">
        <v>0.01</v>
      </c>
      <c r="P50" s="257">
        <v>0.01</v>
      </c>
      <c r="Q50" s="257">
        <v>0.01</v>
      </c>
      <c r="R50" s="257">
        <v>0.01</v>
      </c>
      <c r="S50" s="257">
        <v>0.01</v>
      </c>
      <c r="T50" s="257"/>
      <c r="U50" s="257">
        <v>0.01</v>
      </c>
    </row>
    <row r="51" spans="3:21" ht="18.75">
      <c r="C51" s="172" t="s">
        <v>278</v>
      </c>
      <c r="D51" s="181"/>
      <c r="E51" s="255" t="s">
        <v>367</v>
      </c>
      <c r="F51" s="184"/>
      <c r="G51" s="254"/>
      <c r="I51" s="254">
        <f>250000*I8</f>
        <v>250000</v>
      </c>
      <c r="K51" s="257">
        <v>1</v>
      </c>
      <c r="M51" s="257">
        <v>0.01</v>
      </c>
      <c r="O51" s="257">
        <v>0.01</v>
      </c>
      <c r="P51" s="257">
        <v>0.01</v>
      </c>
      <c r="Q51" s="257">
        <v>0.01</v>
      </c>
      <c r="R51" s="257">
        <v>0.01</v>
      </c>
      <c r="S51" s="257">
        <v>0.01</v>
      </c>
      <c r="T51" s="257"/>
      <c r="U51" s="257">
        <v>0.01</v>
      </c>
    </row>
    <row r="52" spans="3:21" ht="18.75">
      <c r="C52" s="172" t="s">
        <v>280</v>
      </c>
      <c r="D52" s="181"/>
      <c r="E52" s="255" t="s">
        <v>368</v>
      </c>
      <c r="F52" s="184"/>
      <c r="G52" s="254"/>
      <c r="I52" s="254">
        <f>144000*I8</f>
        <v>144000</v>
      </c>
      <c r="K52" s="257">
        <v>1</v>
      </c>
      <c r="M52" s="257">
        <v>0.01</v>
      </c>
      <c r="O52" s="257">
        <v>0.01</v>
      </c>
      <c r="P52" s="257">
        <v>0.01</v>
      </c>
      <c r="Q52" s="257">
        <v>0.01</v>
      </c>
      <c r="R52" s="257">
        <v>0.01</v>
      </c>
      <c r="S52" s="257">
        <v>0.01</v>
      </c>
      <c r="T52" s="257"/>
      <c r="U52" s="257">
        <v>0.01</v>
      </c>
    </row>
    <row r="53" spans="3:21" ht="18.75">
      <c r="C53" s="172" t="s">
        <v>282</v>
      </c>
      <c r="D53" s="181"/>
      <c r="E53" s="181"/>
      <c r="F53" s="184"/>
      <c r="G53" s="254"/>
      <c r="I53" s="254"/>
      <c r="K53" s="257"/>
      <c r="M53" s="257"/>
      <c r="O53" s="257">
        <v>0.01</v>
      </c>
      <c r="P53" s="257">
        <v>0.01</v>
      </c>
      <c r="Q53" s="257">
        <v>0.01</v>
      </c>
      <c r="R53" s="257">
        <v>0.01</v>
      </c>
      <c r="S53" s="257">
        <v>0.01</v>
      </c>
      <c r="T53" s="257"/>
      <c r="U53" s="257">
        <v>0.01</v>
      </c>
    </row>
    <row r="54" spans="3:21" ht="18.75">
      <c r="C54" s="362" t="s">
        <v>164</v>
      </c>
      <c r="D54" s="362"/>
      <c r="E54" s="362"/>
      <c r="F54" s="184"/>
    </row>
    <row r="55" spans="3:21" ht="9.75" customHeight="1">
      <c r="C55" s="211"/>
      <c r="D55" s="211"/>
      <c r="E55" s="211"/>
      <c r="F55" s="184"/>
    </row>
    <row r="56" spans="3:21" ht="18.75">
      <c r="C56" s="211"/>
      <c r="D56" s="211"/>
      <c r="E56" s="211"/>
      <c r="F56" s="184"/>
    </row>
    <row r="57" spans="3:21" ht="18.75">
      <c r="C57" s="172">
        <v>6</v>
      </c>
      <c r="D57" s="256" t="s">
        <v>369</v>
      </c>
      <c r="E57" s="181"/>
      <c r="F57" s="184"/>
    </row>
    <row r="58" spans="3:21" ht="18.75">
      <c r="C58" s="172" t="s">
        <v>286</v>
      </c>
      <c r="D58" s="181"/>
      <c r="E58" s="255" t="s">
        <v>370</v>
      </c>
      <c r="F58" s="184"/>
      <c r="G58" s="254"/>
      <c r="I58" s="254">
        <f>25000*I8</f>
        <v>25000</v>
      </c>
      <c r="K58" s="257">
        <v>1</v>
      </c>
      <c r="M58" s="257">
        <v>0.01</v>
      </c>
      <c r="O58" s="257">
        <v>0.45</v>
      </c>
      <c r="Q58" s="257">
        <v>0.4</v>
      </c>
      <c r="S58" s="257">
        <v>0.25</v>
      </c>
      <c r="U58" s="257">
        <v>0.15</v>
      </c>
    </row>
    <row r="59" spans="3:21" ht="18.75">
      <c r="C59" s="172" t="s">
        <v>288</v>
      </c>
      <c r="D59" s="181"/>
      <c r="E59" s="255" t="s">
        <v>371</v>
      </c>
      <c r="F59" s="184"/>
      <c r="G59" s="254"/>
      <c r="I59" s="254">
        <f>80000*I8</f>
        <v>80000</v>
      </c>
      <c r="K59" s="257">
        <v>1</v>
      </c>
      <c r="M59" s="257">
        <v>0.01</v>
      </c>
      <c r="O59" s="257">
        <v>0.45</v>
      </c>
      <c r="Q59" s="257">
        <v>0.4</v>
      </c>
      <c r="S59" s="257">
        <v>0.25</v>
      </c>
      <c r="U59" s="257">
        <v>0.15</v>
      </c>
    </row>
    <row r="60" spans="3:21" ht="18.75">
      <c r="C60" s="172" t="s">
        <v>290</v>
      </c>
      <c r="D60" s="181"/>
      <c r="E60" s="255" t="s">
        <v>372</v>
      </c>
      <c r="F60" s="184"/>
      <c r="G60" s="254"/>
      <c r="I60" s="254">
        <f>20000*I8</f>
        <v>20000</v>
      </c>
      <c r="K60" s="257">
        <v>1</v>
      </c>
      <c r="M60" s="257">
        <v>0.01</v>
      </c>
      <c r="O60" s="257">
        <v>0.45</v>
      </c>
      <c r="Q60" s="257">
        <v>0.4</v>
      </c>
      <c r="S60" s="257">
        <v>0.25</v>
      </c>
      <c r="U60" s="257">
        <v>0.15</v>
      </c>
    </row>
    <row r="61" spans="3:21" ht="18.75">
      <c r="C61" s="172" t="s">
        <v>373</v>
      </c>
      <c r="D61" s="181"/>
      <c r="E61" s="255" t="s">
        <v>374</v>
      </c>
      <c r="G61" s="254"/>
      <c r="I61" s="254">
        <f>25000*I8</f>
        <v>25000</v>
      </c>
      <c r="K61" s="257">
        <v>1</v>
      </c>
      <c r="M61" s="257">
        <v>0.01</v>
      </c>
      <c r="O61" s="257">
        <v>0.45</v>
      </c>
      <c r="Q61" s="257">
        <v>0.4</v>
      </c>
      <c r="S61" s="257">
        <v>0.25</v>
      </c>
      <c r="U61" s="257">
        <v>0.15</v>
      </c>
    </row>
    <row r="62" spans="3:21" ht="15" customHeight="1">
      <c r="C62" s="362" t="s">
        <v>164</v>
      </c>
      <c r="D62" s="362"/>
      <c r="E62" s="362"/>
      <c r="F62" s="211"/>
    </row>
    <row r="63" spans="3:21" ht="8.25" customHeight="1">
      <c r="C63" s="211"/>
      <c r="D63" s="211"/>
      <c r="E63" s="211"/>
      <c r="F63" s="211"/>
    </row>
    <row r="64" spans="3:21" ht="18.75">
      <c r="C64" s="3"/>
      <c r="D64" s="179"/>
      <c r="E64" s="184"/>
    </row>
    <row r="65" spans="3:21" ht="18.75">
      <c r="C65" s="172">
        <v>7</v>
      </c>
      <c r="D65" s="256" t="s">
        <v>375</v>
      </c>
      <c r="E65" s="181"/>
    </row>
    <row r="66" spans="3:21" s="3" customFormat="1" ht="18.75" customHeight="1">
      <c r="C66" s="172" t="s">
        <v>376</v>
      </c>
      <c r="D66" s="181"/>
      <c r="E66" s="255" t="s">
        <v>377</v>
      </c>
      <c r="I66" s="319">
        <f>130000/12</f>
        <v>10833.333333333334</v>
      </c>
      <c r="J66"/>
      <c r="K66" s="257">
        <v>1</v>
      </c>
      <c r="L66"/>
      <c r="M66" s="257">
        <v>0.75</v>
      </c>
      <c r="N66"/>
      <c r="O66" s="257">
        <v>0.45</v>
      </c>
      <c r="P66"/>
      <c r="Q66" s="257">
        <v>0.4</v>
      </c>
      <c r="R66"/>
      <c r="S66" s="257">
        <v>0.25</v>
      </c>
      <c r="T66"/>
      <c r="U66" s="257">
        <v>0.15</v>
      </c>
    </row>
    <row r="67" spans="3:21" ht="18.75">
      <c r="C67" s="172" t="s">
        <v>378</v>
      </c>
      <c r="D67" s="181"/>
      <c r="E67" s="255" t="s">
        <v>379</v>
      </c>
      <c r="I67" s="319">
        <f>145000/12/5</f>
        <v>2416.666666666667</v>
      </c>
      <c r="K67" s="257">
        <v>1</v>
      </c>
      <c r="M67" s="257">
        <v>0.75</v>
      </c>
      <c r="O67" s="257">
        <v>0.45</v>
      </c>
      <c r="Q67" s="257">
        <v>0.4</v>
      </c>
      <c r="S67" s="257">
        <v>0.25</v>
      </c>
      <c r="U67" s="257">
        <v>0.15</v>
      </c>
    </row>
    <row r="68" spans="3:21" ht="18.75">
      <c r="C68" s="172" t="s">
        <v>380</v>
      </c>
      <c r="D68" s="181"/>
      <c r="E68" s="255" t="s">
        <v>381</v>
      </c>
      <c r="I68" s="319">
        <f>135000/12/5</f>
        <v>2250</v>
      </c>
      <c r="K68" s="257">
        <v>1</v>
      </c>
      <c r="M68" s="257">
        <v>0.75</v>
      </c>
      <c r="O68" s="257">
        <v>0.45</v>
      </c>
      <c r="Q68" s="257">
        <v>0.4</v>
      </c>
      <c r="S68" s="257">
        <v>0.25</v>
      </c>
      <c r="U68" s="257">
        <v>0.15</v>
      </c>
    </row>
    <row r="69" spans="3:21" ht="18.75">
      <c r="C69" s="172"/>
      <c r="D69" s="181"/>
      <c r="E69" s="255" t="s">
        <v>382</v>
      </c>
      <c r="I69" s="319">
        <f>20000/12</f>
        <v>1666.6666666666667</v>
      </c>
      <c r="K69" s="257">
        <v>1</v>
      </c>
      <c r="M69" s="257">
        <v>0.75</v>
      </c>
      <c r="O69" s="257">
        <v>0.45</v>
      </c>
      <c r="Q69" s="257">
        <v>0.4</v>
      </c>
      <c r="S69" s="257">
        <v>0.25</v>
      </c>
      <c r="U69" s="257">
        <v>0.15</v>
      </c>
    </row>
    <row r="70" spans="3:21" ht="18.75">
      <c r="C70" s="172"/>
      <c r="D70" s="181"/>
      <c r="E70" s="255" t="s">
        <v>383</v>
      </c>
      <c r="I70" s="319">
        <f>15000/12</f>
        <v>1250</v>
      </c>
      <c r="K70" s="257">
        <v>1</v>
      </c>
      <c r="M70" s="257">
        <v>0.75</v>
      </c>
      <c r="O70" s="257">
        <v>0.45</v>
      </c>
      <c r="Q70" s="257">
        <v>0.4</v>
      </c>
      <c r="S70" s="257">
        <v>0.25</v>
      </c>
      <c r="U70" s="257">
        <v>0.15</v>
      </c>
    </row>
    <row r="71" spans="3:21" ht="18.75">
      <c r="C71" s="172"/>
      <c r="D71" s="181"/>
      <c r="E71" s="255" t="s">
        <v>384</v>
      </c>
      <c r="I71" s="319">
        <f>13000/12</f>
        <v>1083.3333333333333</v>
      </c>
      <c r="K71" s="257">
        <v>1</v>
      </c>
      <c r="M71" s="257">
        <v>0.75</v>
      </c>
      <c r="O71" s="257">
        <v>0.45</v>
      </c>
      <c r="Q71" s="257">
        <v>0.4</v>
      </c>
      <c r="S71" s="257">
        <v>0.25</v>
      </c>
      <c r="U71" s="257">
        <v>0.15</v>
      </c>
    </row>
    <row r="72" spans="3:21" ht="18.75">
      <c r="C72" s="172"/>
      <c r="D72" s="181"/>
      <c r="E72" s="255" t="s">
        <v>385</v>
      </c>
      <c r="I72" s="319">
        <f>20000/12</f>
        <v>1666.6666666666667</v>
      </c>
      <c r="K72" s="257">
        <v>1</v>
      </c>
      <c r="M72" s="257">
        <v>0.75</v>
      </c>
      <c r="O72" s="257">
        <v>0.45</v>
      </c>
      <c r="Q72" s="257">
        <v>0.4</v>
      </c>
      <c r="S72" s="257">
        <v>0.25</v>
      </c>
      <c r="U72" s="257">
        <v>0.15</v>
      </c>
    </row>
    <row r="73" spans="3:21" ht="18.75">
      <c r="C73" s="172"/>
      <c r="D73" s="181"/>
      <c r="E73" s="255" t="s">
        <v>386</v>
      </c>
      <c r="I73" s="319">
        <f>5000/12</f>
        <v>416.66666666666669</v>
      </c>
      <c r="K73" s="257">
        <v>1</v>
      </c>
      <c r="M73" s="257">
        <v>0.75</v>
      </c>
      <c r="O73" s="257">
        <v>0.45</v>
      </c>
      <c r="Q73" s="257">
        <v>0.4</v>
      </c>
      <c r="S73" s="257">
        <v>0.25</v>
      </c>
      <c r="U73" s="257">
        <v>0.15</v>
      </c>
    </row>
    <row r="74" spans="3:21" ht="18.75">
      <c r="C74" s="172"/>
      <c r="D74" s="181"/>
      <c r="E74" s="255" t="s">
        <v>387</v>
      </c>
      <c r="I74" s="319">
        <f>5000/12</f>
        <v>416.66666666666669</v>
      </c>
      <c r="K74" s="257">
        <v>1</v>
      </c>
      <c r="M74" s="257">
        <v>0.75</v>
      </c>
      <c r="O74" s="257">
        <v>0.45</v>
      </c>
      <c r="Q74" s="257">
        <v>0.4</v>
      </c>
      <c r="S74" s="257">
        <v>0.25</v>
      </c>
      <c r="U74" s="257">
        <v>0.15</v>
      </c>
    </row>
    <row r="75" spans="3:21" ht="18.75">
      <c r="C75" s="172"/>
      <c r="D75" s="181"/>
      <c r="E75" s="180"/>
      <c r="I75" s="254"/>
      <c r="K75" s="257"/>
      <c r="M75" s="257"/>
      <c r="O75" s="257"/>
      <c r="Q75" s="257"/>
      <c r="S75" s="257"/>
      <c r="U75" s="257"/>
    </row>
    <row r="76" spans="3:21">
      <c r="C76" s="362" t="s">
        <v>164</v>
      </c>
      <c r="D76" s="362"/>
      <c r="E76" s="362"/>
    </row>
    <row r="77" spans="3:21" ht="9" customHeight="1">
      <c r="C77" s="211"/>
      <c r="D77" s="211"/>
      <c r="E77" s="211"/>
    </row>
    <row r="78" spans="3:21" ht="18" customHeight="1"/>
    <row r="79" spans="3:21" ht="18.75">
      <c r="C79" s="172">
        <v>8</v>
      </c>
      <c r="D79" s="256" t="s">
        <v>360</v>
      </c>
      <c r="E79" s="181"/>
    </row>
    <row r="80" spans="3:21" ht="18.75">
      <c r="C80" s="172" t="s">
        <v>388</v>
      </c>
      <c r="D80" s="181"/>
      <c r="E80" s="255" t="s">
        <v>389</v>
      </c>
      <c r="I80" s="327"/>
      <c r="K80" s="257">
        <v>1</v>
      </c>
      <c r="M80" s="257">
        <v>0.75</v>
      </c>
      <c r="O80" s="257">
        <v>0.45</v>
      </c>
      <c r="Q80" s="257">
        <v>0.4</v>
      </c>
      <c r="S80" s="257">
        <v>0.25</v>
      </c>
      <c r="U80" s="257">
        <v>0.15</v>
      </c>
    </row>
    <row r="81" spans="3:21" ht="18.75">
      <c r="C81" s="172" t="s">
        <v>390</v>
      </c>
      <c r="D81" s="181"/>
      <c r="E81" s="255" t="s">
        <v>391</v>
      </c>
      <c r="I81" s="327"/>
      <c r="K81" s="257">
        <v>1</v>
      </c>
      <c r="M81" s="257">
        <v>0.75</v>
      </c>
      <c r="O81" s="257">
        <v>0.45</v>
      </c>
      <c r="Q81" s="257">
        <v>0.4</v>
      </c>
      <c r="S81" s="257">
        <v>0.25</v>
      </c>
      <c r="U81" s="257">
        <v>0.15</v>
      </c>
    </row>
    <row r="82" spans="3:21" ht="18.75">
      <c r="C82" s="172" t="s">
        <v>392</v>
      </c>
      <c r="D82" s="181"/>
      <c r="E82" s="255" t="s">
        <v>353</v>
      </c>
      <c r="I82" s="327"/>
      <c r="K82" s="257">
        <v>1</v>
      </c>
      <c r="M82" s="257">
        <v>0.75</v>
      </c>
      <c r="O82" s="257">
        <v>0.45</v>
      </c>
      <c r="Q82" s="257">
        <v>0.4</v>
      </c>
      <c r="S82" s="257">
        <v>0.25</v>
      </c>
      <c r="U82" s="257">
        <v>0.15</v>
      </c>
    </row>
    <row r="83" spans="3:21" ht="18.75">
      <c r="C83" s="172" t="s">
        <v>393</v>
      </c>
      <c r="D83" s="181"/>
      <c r="E83" s="255"/>
      <c r="F83" s="184"/>
      <c r="G83" s="254"/>
      <c r="I83" s="327"/>
      <c r="K83" s="257">
        <v>1</v>
      </c>
      <c r="M83" s="257">
        <v>0.75</v>
      </c>
      <c r="O83" s="257">
        <v>0.45</v>
      </c>
      <c r="Q83" s="257">
        <v>0.4</v>
      </c>
      <c r="S83" s="257">
        <v>0.25</v>
      </c>
      <c r="U83" s="257">
        <v>0.15</v>
      </c>
    </row>
    <row r="84" spans="3:21" ht="18.75">
      <c r="C84" s="172" t="s">
        <v>394</v>
      </c>
      <c r="D84" s="181"/>
      <c r="E84" s="255"/>
      <c r="F84" s="184"/>
      <c r="G84" s="254"/>
      <c r="I84" s="300"/>
      <c r="K84" s="257">
        <v>1</v>
      </c>
      <c r="M84" s="257">
        <v>0.75</v>
      </c>
      <c r="O84" s="257">
        <v>0.45</v>
      </c>
      <c r="Q84" s="257">
        <v>0.4</v>
      </c>
      <c r="S84" s="257">
        <v>0.25</v>
      </c>
      <c r="U84" s="257">
        <v>0.15</v>
      </c>
    </row>
    <row r="85" spans="3:21" ht="18.75">
      <c r="C85" s="172" t="s">
        <v>395</v>
      </c>
      <c r="D85" s="181"/>
      <c r="E85" s="180"/>
      <c r="F85" s="184"/>
      <c r="G85" s="254"/>
      <c r="I85" s="254"/>
      <c r="K85" s="257">
        <v>1</v>
      </c>
      <c r="M85" s="257">
        <v>0.75</v>
      </c>
      <c r="O85" s="257">
        <v>0.45</v>
      </c>
      <c r="Q85" s="257">
        <v>0.4</v>
      </c>
      <c r="S85" s="257">
        <v>0.25</v>
      </c>
      <c r="U85" s="257">
        <v>0.15</v>
      </c>
    </row>
    <row r="86" spans="3:21" ht="18.75">
      <c r="C86" s="172" t="s">
        <v>396</v>
      </c>
      <c r="D86" s="181"/>
      <c r="E86" s="180"/>
      <c r="F86" s="184"/>
      <c r="G86" s="254"/>
      <c r="I86" s="254"/>
      <c r="K86" s="257">
        <v>1</v>
      </c>
      <c r="M86" s="257">
        <v>0.75</v>
      </c>
      <c r="O86" s="257">
        <v>0.45</v>
      </c>
      <c r="Q86" s="257">
        <v>0.4</v>
      </c>
      <c r="S86" s="257">
        <v>0.25</v>
      </c>
      <c r="U86" s="257">
        <v>0.15</v>
      </c>
    </row>
    <row r="87" spans="3:21"/>
    <row r="88" spans="3:21"/>
    <row r="89" spans="3:21"/>
    <row r="90" spans="3:21"/>
    <row r="91" spans="3:21"/>
    <row r="92" spans="3:21"/>
    <row r="93" spans="3:21"/>
    <row r="94" spans="3:21"/>
    <row r="95" spans="3:21"/>
    <row r="96" spans="3:21"/>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sheetData>
  <mergeCells count="7">
    <mergeCell ref="C76:E76"/>
    <mergeCell ref="C18:E18"/>
    <mergeCell ref="C27:E27"/>
    <mergeCell ref="C37:E37"/>
    <mergeCell ref="C46:E46"/>
    <mergeCell ref="C54:E54"/>
    <mergeCell ref="C62:E62"/>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A4CF4-D3FB-419B-8D21-1D15BEDA1616}">
  <sheetPr>
    <tabColor rgb="FF0070C0"/>
  </sheetPr>
  <dimension ref="C1:U132"/>
  <sheetViews>
    <sheetView showGridLines="0" workbookViewId="0">
      <pane xSplit="6" ySplit="8" topLeftCell="G9" activePane="bottomRight" state="frozen"/>
      <selection pane="bottomRight" activeCell="G13" sqref="G13"/>
      <selection pane="bottomLeft"/>
      <selection pane="topRight"/>
    </sheetView>
  </sheetViews>
  <sheetFormatPr defaultRowHeight="15" customHeight="1"/>
  <cols>
    <col min="1" max="1" width="2.5703125" customWidth="1"/>
    <col min="3" max="3" width="10.28515625" bestFit="1" customWidth="1"/>
    <col min="4" max="4" width="21.7109375" customWidth="1"/>
    <col min="5" max="5" width="27.5703125" customWidth="1"/>
    <col min="6" max="6" width="3.7109375" customWidth="1"/>
    <col min="7" max="7" width="38" customWidth="1"/>
    <col min="8" max="8" width="2.7109375" customWidth="1"/>
    <col min="9" max="9" width="31.28515625" customWidth="1"/>
    <col min="10" max="10" width="2.7109375" customWidth="1"/>
    <col min="11" max="11" width="34.7109375" customWidth="1"/>
    <col min="12" max="12" width="2.7109375" customWidth="1"/>
    <col min="13" max="13" width="39.42578125" customWidth="1"/>
    <col min="14" max="14" width="2.7109375" customWidth="1"/>
    <col min="15" max="15" width="43.28515625" customWidth="1"/>
    <col min="16" max="16" width="2.7109375" customWidth="1"/>
    <col min="17" max="17" width="40.28515625" customWidth="1"/>
    <col min="18" max="18" width="2.7109375" customWidth="1"/>
    <col min="19" max="19" width="38.28515625" customWidth="1"/>
    <col min="20" max="20" width="2.7109375" customWidth="1"/>
    <col min="21" max="21" width="37.5703125" customWidth="1"/>
    <col min="16303" max="16307" width="9.28515625" bestFit="1" customWidth="1"/>
  </cols>
  <sheetData>
    <row r="1" spans="3:21" ht="18.75">
      <c r="C1" s="3"/>
      <c r="D1" s="174"/>
    </row>
    <row r="2" spans="3:21" ht="25.5">
      <c r="C2" s="261" t="s">
        <v>82</v>
      </c>
      <c r="D2" s="175"/>
      <c r="E2" s="175"/>
      <c r="F2" s="176"/>
    </row>
    <row r="3" spans="3:21">
      <c r="C3" s="202" t="s">
        <v>83</v>
      </c>
      <c r="D3" s="202"/>
      <c r="E3" s="176"/>
      <c r="F3" s="176"/>
    </row>
    <row r="4" spans="3:21">
      <c r="C4" s="3"/>
      <c r="D4" s="176"/>
      <c r="E4" s="176"/>
      <c r="F4" s="176"/>
    </row>
    <row r="5" spans="3:21" ht="15" customHeight="1">
      <c r="C5" s="418" t="s">
        <v>397</v>
      </c>
      <c r="D5" s="418"/>
      <c r="E5" s="266">
        <f>'2. Basics'!D24</f>
        <v>100000</v>
      </c>
      <c r="F5" s="176"/>
    </row>
    <row r="6" spans="3:21" s="203" customFormat="1">
      <c r="C6" s="202"/>
      <c r="D6" s="202"/>
      <c r="E6" s="202"/>
      <c r="F6" s="202"/>
    </row>
    <row r="7" spans="3:21" s="203" customFormat="1" ht="9.75" customHeight="1">
      <c r="C7" s="202"/>
      <c r="D7" s="202"/>
      <c r="E7" s="202"/>
      <c r="F7" s="202"/>
    </row>
    <row r="8" spans="3:21" s="174" customFormat="1" ht="19.5" customHeight="1">
      <c r="C8" s="259"/>
      <c r="D8" s="259" t="s">
        <v>333</v>
      </c>
      <c r="E8" s="259" t="s">
        <v>398</v>
      </c>
      <c r="G8" s="260" t="s">
        <v>399</v>
      </c>
      <c r="I8" s="260" t="s">
        <v>96</v>
      </c>
      <c r="K8" s="260" t="s">
        <v>337</v>
      </c>
      <c r="M8" s="260" t="s">
        <v>338</v>
      </c>
      <c r="O8" s="260" t="s">
        <v>98</v>
      </c>
      <c r="Q8" s="260" t="s">
        <v>99</v>
      </c>
      <c r="S8" s="260" t="s">
        <v>100</v>
      </c>
      <c r="U8" s="260" t="s">
        <v>101</v>
      </c>
    </row>
    <row r="9" spans="3:21" ht="18.75">
      <c r="C9" s="172">
        <v>1</v>
      </c>
      <c r="D9" s="255" t="s">
        <v>400</v>
      </c>
      <c r="E9" s="181"/>
      <c r="F9" s="179"/>
    </row>
    <row r="10" spans="3:21" ht="21" customHeight="1">
      <c r="C10" s="172" t="s">
        <v>106</v>
      </c>
      <c r="D10" s="180"/>
      <c r="E10" s="255" t="s">
        <v>401</v>
      </c>
      <c r="F10" s="184"/>
      <c r="G10" s="254">
        <v>5</v>
      </c>
      <c r="I10" s="254">
        <v>20</v>
      </c>
      <c r="K10" s="257">
        <v>0.1</v>
      </c>
      <c r="M10" s="257">
        <v>0.1</v>
      </c>
      <c r="O10" s="257">
        <v>0.1</v>
      </c>
      <c r="Q10" s="257">
        <v>0.1</v>
      </c>
      <c r="S10" s="257">
        <v>0.1</v>
      </c>
      <c r="U10" s="257">
        <v>0.1</v>
      </c>
    </row>
    <row r="11" spans="3:21" ht="18.75">
      <c r="C11" s="172" t="s">
        <v>109</v>
      </c>
      <c r="D11" s="180"/>
      <c r="E11" s="255" t="s">
        <v>402</v>
      </c>
      <c r="F11" s="184"/>
      <c r="G11" s="254">
        <v>4</v>
      </c>
      <c r="I11" s="254">
        <v>20</v>
      </c>
      <c r="K11" s="262">
        <f>$K$10</f>
        <v>0.1</v>
      </c>
      <c r="M11" s="262">
        <f>$M$10</f>
        <v>0.1</v>
      </c>
      <c r="O11" s="262">
        <f>$O$10</f>
        <v>0.1</v>
      </c>
      <c r="Q11" s="262">
        <f>$Q$10</f>
        <v>0.1</v>
      </c>
      <c r="S11" s="262">
        <f>$S$10</f>
        <v>0.1</v>
      </c>
      <c r="U11" s="262">
        <f>$U$10</f>
        <v>0.1</v>
      </c>
    </row>
    <row r="12" spans="3:21" ht="18.75">
      <c r="C12" s="172" t="s">
        <v>111</v>
      </c>
      <c r="D12" s="180"/>
      <c r="E12" s="255" t="s">
        <v>403</v>
      </c>
      <c r="F12" s="184"/>
      <c r="G12" s="254">
        <v>3</v>
      </c>
      <c r="I12" s="254">
        <v>20</v>
      </c>
      <c r="K12" s="262">
        <f>$K$10</f>
        <v>0.1</v>
      </c>
      <c r="M12" s="262">
        <f>$M$10</f>
        <v>0.1</v>
      </c>
      <c r="O12" s="262">
        <f>$O$10</f>
        <v>0.1</v>
      </c>
      <c r="Q12" s="262">
        <f>$Q$10</f>
        <v>0.1</v>
      </c>
      <c r="S12" s="262">
        <f>$S$10</f>
        <v>0.1</v>
      </c>
      <c r="U12" s="262">
        <f>$U$10</f>
        <v>0.1</v>
      </c>
    </row>
    <row r="13" spans="3:21" ht="18.75">
      <c r="C13" s="172" t="s">
        <v>113</v>
      </c>
      <c r="D13" s="180"/>
      <c r="E13" s="255" t="s">
        <v>404</v>
      </c>
      <c r="F13" s="184"/>
      <c r="G13" s="254">
        <v>2</v>
      </c>
      <c r="I13" s="254">
        <v>20</v>
      </c>
      <c r="K13" s="262">
        <f>$K$10</f>
        <v>0.1</v>
      </c>
      <c r="M13" s="262">
        <f>$M$10</f>
        <v>0.1</v>
      </c>
      <c r="O13" s="262">
        <f>$O$10</f>
        <v>0.1</v>
      </c>
      <c r="Q13" s="262">
        <f>$Q$10</f>
        <v>0.1</v>
      </c>
      <c r="S13" s="262">
        <f>$S$10</f>
        <v>0.1</v>
      </c>
      <c r="U13" s="262">
        <f>$U$10</f>
        <v>0.1</v>
      </c>
    </row>
    <row r="14" spans="3:21" ht="18.75">
      <c r="C14" s="172" t="s">
        <v>344</v>
      </c>
      <c r="D14" s="180"/>
      <c r="E14" s="255">
        <v>0</v>
      </c>
      <c r="F14" s="184"/>
      <c r="G14" s="254">
        <v>1</v>
      </c>
      <c r="I14" s="254">
        <v>20</v>
      </c>
      <c r="K14" s="262">
        <f>$K$10</f>
        <v>0.1</v>
      </c>
      <c r="M14" s="262">
        <f>$M$10</f>
        <v>0.1</v>
      </c>
      <c r="O14" s="262">
        <f>$O$10</f>
        <v>0.1</v>
      </c>
      <c r="Q14" s="262">
        <f>$Q$10</f>
        <v>0.1</v>
      </c>
      <c r="S14" s="262">
        <f>$S$10</f>
        <v>0.1</v>
      </c>
      <c r="U14" s="262">
        <f>$U$10</f>
        <v>0.1</v>
      </c>
    </row>
    <row r="15" spans="3:21" s="3" customFormat="1" ht="18.75">
      <c r="C15" s="211" t="s">
        <v>164</v>
      </c>
      <c r="D15" s="211"/>
      <c r="E15" s="211"/>
      <c r="F15" s="187"/>
      <c r="K15" s="258"/>
      <c r="M15" s="258"/>
      <c r="O15" s="258"/>
      <c r="Q15" s="258"/>
      <c r="S15" s="258"/>
      <c r="U15" s="258"/>
    </row>
    <row r="16" spans="3:21" ht="9.75" customHeight="1">
      <c r="C16" s="3"/>
      <c r="D16" s="184"/>
      <c r="E16" s="184"/>
      <c r="F16" s="184"/>
      <c r="K16" s="227"/>
      <c r="M16" s="227"/>
      <c r="O16" s="227"/>
      <c r="Q16" s="227"/>
      <c r="S16" s="227"/>
      <c r="U16" s="227"/>
    </row>
    <row r="17" spans="3:21" ht="18.75">
      <c r="C17" s="3"/>
      <c r="D17" s="184"/>
      <c r="E17" s="179"/>
      <c r="F17" s="179"/>
      <c r="K17" s="227"/>
      <c r="M17" s="227"/>
      <c r="O17" s="227"/>
      <c r="Q17" s="227"/>
      <c r="S17" s="227"/>
      <c r="U17" s="227"/>
    </row>
    <row r="18" spans="3:21" ht="18.75">
      <c r="C18" s="172">
        <v>2</v>
      </c>
      <c r="D18" s="255" t="s">
        <v>405</v>
      </c>
      <c r="E18" s="181"/>
      <c r="F18" s="179"/>
      <c r="K18" s="227"/>
      <c r="M18" s="227"/>
      <c r="O18" s="227"/>
      <c r="Q18" s="227"/>
      <c r="S18" s="227"/>
      <c r="U18" s="227"/>
    </row>
    <row r="19" spans="3:21" ht="18.75">
      <c r="C19" s="172" t="s">
        <v>166</v>
      </c>
      <c r="D19" s="180"/>
      <c r="E19" s="255" t="s">
        <v>406</v>
      </c>
      <c r="F19" s="184"/>
      <c r="G19" s="254">
        <v>5</v>
      </c>
      <c r="I19" s="254">
        <v>20</v>
      </c>
      <c r="K19" s="257">
        <v>0.1</v>
      </c>
      <c r="M19" s="257">
        <v>0.1</v>
      </c>
      <c r="O19" s="257">
        <v>0.1</v>
      </c>
      <c r="Q19" s="257">
        <v>0.1</v>
      </c>
      <c r="S19" s="257">
        <v>0.1</v>
      </c>
      <c r="U19" s="257">
        <v>0.1</v>
      </c>
    </row>
    <row r="20" spans="3:21" ht="18.75">
      <c r="C20" s="172" t="s">
        <v>168</v>
      </c>
      <c r="D20" s="180"/>
      <c r="E20" s="255" t="s">
        <v>407</v>
      </c>
      <c r="F20" s="184"/>
      <c r="G20" s="254">
        <v>4</v>
      </c>
      <c r="I20" s="254">
        <v>20</v>
      </c>
      <c r="K20" s="262">
        <f>$K$19</f>
        <v>0.1</v>
      </c>
      <c r="M20" s="262">
        <f>$M$19</f>
        <v>0.1</v>
      </c>
      <c r="O20" s="262">
        <f>$O$19</f>
        <v>0.1</v>
      </c>
      <c r="Q20" s="262">
        <f>$Q$19</f>
        <v>0.1</v>
      </c>
      <c r="S20" s="262">
        <f>$S$19</f>
        <v>0.1</v>
      </c>
      <c r="U20" s="262">
        <f>$U$19</f>
        <v>0.1</v>
      </c>
    </row>
    <row r="21" spans="3:21" ht="18.75">
      <c r="C21" s="172" t="s">
        <v>170</v>
      </c>
      <c r="D21" s="180"/>
      <c r="E21" s="255" t="s">
        <v>408</v>
      </c>
      <c r="F21" s="184"/>
      <c r="G21" s="254">
        <v>3</v>
      </c>
      <c r="I21" s="254">
        <v>20</v>
      </c>
      <c r="K21" s="262">
        <f>$K$19</f>
        <v>0.1</v>
      </c>
      <c r="M21" s="262">
        <f>$M$19</f>
        <v>0.1</v>
      </c>
      <c r="O21" s="262">
        <f>$O$19</f>
        <v>0.1</v>
      </c>
      <c r="Q21" s="262">
        <f>$Q$19</f>
        <v>0.1</v>
      </c>
      <c r="S21" s="262">
        <f>$S$19</f>
        <v>0.1</v>
      </c>
      <c r="U21" s="262">
        <f>$U$19</f>
        <v>0.1</v>
      </c>
    </row>
    <row r="22" spans="3:21" ht="18.75">
      <c r="C22" s="172" t="s">
        <v>172</v>
      </c>
      <c r="D22" s="180"/>
      <c r="E22" s="255" t="s">
        <v>409</v>
      </c>
      <c r="F22" s="184"/>
      <c r="G22" s="254">
        <v>2</v>
      </c>
      <c r="I22" s="254">
        <v>20</v>
      </c>
      <c r="K22" s="262">
        <f>$K$19</f>
        <v>0.1</v>
      </c>
      <c r="M22" s="262">
        <f>$M$19</f>
        <v>0.1</v>
      </c>
      <c r="O22" s="262">
        <f>$O$19</f>
        <v>0.1</v>
      </c>
      <c r="Q22" s="262">
        <f>$Q$19</f>
        <v>0.1</v>
      </c>
      <c r="S22" s="262">
        <f>$S$19</f>
        <v>0.1</v>
      </c>
      <c r="U22" s="262">
        <f>$U$19</f>
        <v>0.1</v>
      </c>
    </row>
    <row r="23" spans="3:21" ht="18.75">
      <c r="C23" s="172" t="s">
        <v>174</v>
      </c>
      <c r="D23" s="180"/>
      <c r="E23" s="255">
        <v>0</v>
      </c>
      <c r="F23" s="184"/>
      <c r="G23" s="254">
        <v>1</v>
      </c>
      <c r="I23" s="254">
        <v>20</v>
      </c>
      <c r="K23" s="262">
        <f>$K$19</f>
        <v>0.1</v>
      </c>
      <c r="M23" s="262">
        <f>$M$19</f>
        <v>0.1</v>
      </c>
      <c r="O23" s="262">
        <f>$O$19</f>
        <v>0.1</v>
      </c>
      <c r="Q23" s="262">
        <f>$Q$19</f>
        <v>0.1</v>
      </c>
      <c r="S23" s="262">
        <f>$S$19</f>
        <v>0.1</v>
      </c>
      <c r="U23" s="262">
        <f>$U$19</f>
        <v>0.1</v>
      </c>
    </row>
    <row r="24" spans="3:21" ht="18.75">
      <c r="C24" s="211" t="s">
        <v>164</v>
      </c>
      <c r="D24" s="211"/>
      <c r="E24" s="211"/>
      <c r="F24" s="184"/>
      <c r="K24" s="227"/>
      <c r="M24" s="227"/>
      <c r="O24" s="227"/>
      <c r="Q24" s="227"/>
      <c r="S24" s="227"/>
      <c r="U24" s="227"/>
    </row>
    <row r="25" spans="3:21" ht="9.75" customHeight="1">
      <c r="C25" s="3"/>
      <c r="D25" s="184"/>
      <c r="E25" s="184"/>
      <c r="F25" s="184"/>
      <c r="K25" s="227"/>
      <c r="M25" s="227"/>
      <c r="O25" s="227"/>
      <c r="Q25" s="227"/>
      <c r="S25" s="227"/>
      <c r="U25" s="227"/>
    </row>
    <row r="26" spans="3:21" ht="18.75">
      <c r="C26" s="3"/>
      <c r="D26" s="184"/>
      <c r="E26" s="179"/>
      <c r="F26" s="179"/>
      <c r="K26" s="227"/>
      <c r="M26" s="227"/>
      <c r="O26" s="227"/>
      <c r="Q26" s="227"/>
      <c r="S26" s="227"/>
      <c r="U26" s="227"/>
    </row>
    <row r="27" spans="3:21" ht="18.75">
      <c r="C27" s="172">
        <v>3</v>
      </c>
      <c r="D27" s="255" t="s">
        <v>410</v>
      </c>
      <c r="E27" s="181"/>
      <c r="F27" s="179"/>
      <c r="K27" s="227"/>
      <c r="M27" s="227"/>
      <c r="O27" s="227"/>
      <c r="Q27" s="227"/>
      <c r="S27" s="227"/>
      <c r="U27" s="227"/>
    </row>
    <row r="28" spans="3:21" ht="18.75">
      <c r="C28" s="172" t="s">
        <v>178</v>
      </c>
      <c r="D28" s="180"/>
      <c r="E28" s="255" t="s">
        <v>411</v>
      </c>
      <c r="F28" s="184"/>
      <c r="G28" s="254">
        <v>5</v>
      </c>
      <c r="I28" s="254">
        <v>20</v>
      </c>
      <c r="K28" s="257">
        <v>0.1</v>
      </c>
      <c r="M28" s="257">
        <v>0.1</v>
      </c>
      <c r="O28" s="257">
        <v>0.1</v>
      </c>
      <c r="Q28" s="257">
        <v>0.1</v>
      </c>
      <c r="S28" s="257">
        <v>0.1</v>
      </c>
      <c r="U28" s="257">
        <v>0.1</v>
      </c>
    </row>
    <row r="29" spans="3:21" ht="18.75">
      <c r="C29" s="172" t="s">
        <v>354</v>
      </c>
      <c r="D29" s="180"/>
      <c r="E29" s="255" t="s">
        <v>412</v>
      </c>
      <c r="F29" s="184"/>
      <c r="G29" s="254">
        <v>4</v>
      </c>
      <c r="I29" s="254">
        <v>20</v>
      </c>
      <c r="K29" s="262">
        <f>$K$28</f>
        <v>0.1</v>
      </c>
      <c r="M29" s="262">
        <f>$M$28</f>
        <v>0.1</v>
      </c>
      <c r="O29" s="262">
        <f>$O$28</f>
        <v>0.1</v>
      </c>
      <c r="Q29" s="262">
        <f>$Q$28</f>
        <v>0.1</v>
      </c>
      <c r="S29" s="262">
        <f>$S$28</f>
        <v>0.1</v>
      </c>
      <c r="U29" s="262">
        <f>$U$28</f>
        <v>0.1</v>
      </c>
    </row>
    <row r="30" spans="3:21" ht="18.75">
      <c r="C30" s="172" t="s">
        <v>356</v>
      </c>
      <c r="D30" s="180"/>
      <c r="E30" s="255" t="s">
        <v>413</v>
      </c>
      <c r="F30" s="184"/>
      <c r="G30" s="254">
        <v>3</v>
      </c>
      <c r="I30" s="254">
        <v>20</v>
      </c>
      <c r="K30" s="262">
        <f>$K$28</f>
        <v>0.1</v>
      </c>
      <c r="M30" s="262">
        <f>$M$28</f>
        <v>0.1</v>
      </c>
      <c r="O30" s="262">
        <f>$O$28</f>
        <v>0.1</v>
      </c>
      <c r="Q30" s="262">
        <f>$Q$28</f>
        <v>0.1</v>
      </c>
      <c r="S30" s="262">
        <f>$S$28</f>
        <v>0.1</v>
      </c>
      <c r="U30" s="262">
        <f>$U$28</f>
        <v>0.1</v>
      </c>
    </row>
    <row r="31" spans="3:21" ht="18.75">
      <c r="C31" s="172" t="s">
        <v>358</v>
      </c>
      <c r="D31" s="180"/>
      <c r="E31" s="255" t="s">
        <v>414</v>
      </c>
      <c r="F31" s="184"/>
      <c r="G31" s="254">
        <v>2</v>
      </c>
      <c r="I31" s="254">
        <v>20</v>
      </c>
      <c r="K31" s="262">
        <f>$K$28</f>
        <v>0.1</v>
      </c>
      <c r="M31" s="262">
        <f>$M$28</f>
        <v>0.1</v>
      </c>
      <c r="O31" s="262">
        <f>$O$28</f>
        <v>0.1</v>
      </c>
      <c r="Q31" s="262">
        <f>$Q$28</f>
        <v>0.1</v>
      </c>
      <c r="S31" s="262">
        <f>$S$28</f>
        <v>0.1</v>
      </c>
      <c r="U31" s="262">
        <f>$U$28</f>
        <v>0.1</v>
      </c>
    </row>
    <row r="32" spans="3:21" ht="18.75">
      <c r="C32" s="172" t="s">
        <v>415</v>
      </c>
      <c r="D32" s="180"/>
      <c r="E32" s="255" t="s">
        <v>416</v>
      </c>
      <c r="F32" s="184"/>
      <c r="G32" s="254">
        <v>1</v>
      </c>
      <c r="I32" s="254">
        <v>20</v>
      </c>
      <c r="K32" s="262">
        <f>$K$28</f>
        <v>0.1</v>
      </c>
      <c r="M32" s="262">
        <f>$M$28</f>
        <v>0.1</v>
      </c>
      <c r="O32" s="262">
        <f>$O$28</f>
        <v>0.1</v>
      </c>
      <c r="Q32" s="262">
        <f>$Q$28</f>
        <v>0.1</v>
      </c>
      <c r="S32" s="262">
        <f>$S$28</f>
        <v>0.1</v>
      </c>
      <c r="U32" s="262">
        <f>$U$28</f>
        <v>0.1</v>
      </c>
    </row>
    <row r="33" spans="3:21" ht="18.75">
      <c r="C33" s="211" t="s">
        <v>164</v>
      </c>
      <c r="D33" s="211"/>
      <c r="E33" s="211"/>
      <c r="F33" s="184"/>
      <c r="K33" s="227"/>
      <c r="M33" s="227"/>
      <c r="O33" s="227"/>
      <c r="Q33" s="227"/>
      <c r="S33" s="227"/>
      <c r="U33" s="227"/>
    </row>
    <row r="34" spans="3:21" ht="9.75" customHeight="1">
      <c r="C34" s="3"/>
      <c r="D34" s="184"/>
      <c r="E34" s="184"/>
      <c r="F34" s="184"/>
      <c r="K34" s="227"/>
      <c r="M34" s="227"/>
      <c r="O34" s="227"/>
      <c r="Q34" s="227"/>
      <c r="S34" s="227"/>
      <c r="U34" s="227"/>
    </row>
    <row r="35" spans="3:21" ht="18.75">
      <c r="C35" s="3"/>
      <c r="D35" s="184"/>
      <c r="E35" s="179"/>
      <c r="F35" s="179"/>
      <c r="K35" s="227"/>
      <c r="M35" s="227"/>
      <c r="O35" s="227"/>
      <c r="Q35" s="227"/>
      <c r="S35" s="227"/>
      <c r="U35" s="227"/>
    </row>
    <row r="36" spans="3:21" ht="18.75">
      <c r="C36" s="172">
        <v>4</v>
      </c>
      <c r="D36" s="255" t="s">
        <v>416</v>
      </c>
      <c r="E36" s="181"/>
      <c r="F36" s="179"/>
      <c r="K36" s="227"/>
      <c r="M36" s="227"/>
      <c r="O36" s="227"/>
      <c r="Q36" s="227"/>
      <c r="S36" s="227"/>
      <c r="U36" s="227"/>
    </row>
    <row r="37" spans="3:21" ht="18.75">
      <c r="C37" s="172" t="s">
        <v>269</v>
      </c>
      <c r="D37" s="181"/>
      <c r="E37" s="255" t="s">
        <v>417</v>
      </c>
      <c r="F37" s="184"/>
      <c r="G37" s="254">
        <v>5</v>
      </c>
      <c r="I37" s="254">
        <v>20</v>
      </c>
      <c r="K37" s="257">
        <v>0.1</v>
      </c>
      <c r="M37" s="257">
        <v>0.1</v>
      </c>
      <c r="O37" s="257">
        <v>0.1</v>
      </c>
      <c r="Q37" s="257">
        <v>0.1</v>
      </c>
      <c r="S37" s="257">
        <v>0.1</v>
      </c>
      <c r="U37" s="257">
        <v>0.1</v>
      </c>
    </row>
    <row r="38" spans="3:21" ht="18.75">
      <c r="C38" s="172" t="s">
        <v>271</v>
      </c>
      <c r="D38" s="181"/>
      <c r="E38" s="255" t="s">
        <v>418</v>
      </c>
      <c r="F38" s="184"/>
      <c r="G38" s="254">
        <v>4</v>
      </c>
      <c r="I38" s="254">
        <v>20</v>
      </c>
      <c r="K38" s="262">
        <f>$K$37</f>
        <v>0.1</v>
      </c>
      <c r="M38" s="262">
        <f>$M$37</f>
        <v>0.1</v>
      </c>
      <c r="O38" s="262">
        <f>$O$37</f>
        <v>0.1</v>
      </c>
      <c r="Q38" s="262">
        <f>$Q$37</f>
        <v>0.1</v>
      </c>
      <c r="S38" s="262">
        <f>$S$37</f>
        <v>0.1</v>
      </c>
      <c r="U38" s="262">
        <f>$U$37</f>
        <v>0.1</v>
      </c>
    </row>
    <row r="39" spans="3:21" ht="18.75">
      <c r="C39" s="172" t="s">
        <v>273</v>
      </c>
      <c r="D39" s="181"/>
      <c r="E39" s="255" t="s">
        <v>419</v>
      </c>
      <c r="F39" s="184"/>
      <c r="G39" s="254">
        <v>3</v>
      </c>
      <c r="I39" s="254">
        <v>20</v>
      </c>
      <c r="K39" s="262">
        <f>$K$37</f>
        <v>0.1</v>
      </c>
      <c r="M39" s="262">
        <f>$M$37</f>
        <v>0.1</v>
      </c>
      <c r="O39" s="262">
        <f>$O$37</f>
        <v>0.1</v>
      </c>
      <c r="Q39" s="262">
        <f>$Q$37</f>
        <v>0.1</v>
      </c>
      <c r="S39" s="262">
        <f>$S$37</f>
        <v>0.1</v>
      </c>
      <c r="U39" s="262">
        <f>$U$37</f>
        <v>0.1</v>
      </c>
    </row>
    <row r="40" spans="3:21" ht="18.75">
      <c r="C40" s="172" t="s">
        <v>363</v>
      </c>
      <c r="D40" s="181"/>
      <c r="E40" s="255" t="s">
        <v>420</v>
      </c>
      <c r="F40" s="184"/>
      <c r="G40" s="254">
        <v>2</v>
      </c>
      <c r="I40" s="254">
        <v>20</v>
      </c>
      <c r="K40" s="262">
        <f>$K$37</f>
        <v>0.1</v>
      </c>
      <c r="M40" s="262">
        <f>$M$37</f>
        <v>0.1</v>
      </c>
      <c r="O40" s="262">
        <f>$O$37</f>
        <v>0.1</v>
      </c>
      <c r="Q40" s="262">
        <f>$Q$37</f>
        <v>0.1</v>
      </c>
      <c r="S40" s="262">
        <f>$S$37</f>
        <v>0.1</v>
      </c>
      <c r="U40" s="262">
        <f>$U$37</f>
        <v>0.1</v>
      </c>
    </row>
    <row r="41" spans="3:21" ht="18.75">
      <c r="C41" s="172" t="s">
        <v>421</v>
      </c>
      <c r="D41" s="181"/>
      <c r="E41" s="255" t="s">
        <v>422</v>
      </c>
      <c r="F41" s="184"/>
      <c r="G41" s="254">
        <v>1</v>
      </c>
      <c r="I41" s="254">
        <v>20</v>
      </c>
      <c r="K41" s="262">
        <f>$K$37</f>
        <v>0.1</v>
      </c>
      <c r="M41" s="262">
        <f>$M$37</f>
        <v>0.1</v>
      </c>
      <c r="O41" s="262">
        <f>$O$37</f>
        <v>0.1</v>
      </c>
      <c r="Q41" s="262">
        <f>$Q$37</f>
        <v>0.1</v>
      </c>
      <c r="S41" s="262">
        <f>$S$37</f>
        <v>0.1</v>
      </c>
      <c r="U41" s="262">
        <f>$U$37</f>
        <v>0.1</v>
      </c>
    </row>
    <row r="42" spans="3:21" ht="18.75">
      <c r="C42" s="211" t="s">
        <v>164</v>
      </c>
      <c r="D42" s="211"/>
      <c r="E42" s="211"/>
      <c r="F42" s="184"/>
      <c r="K42" s="227"/>
      <c r="M42" s="227"/>
      <c r="O42" s="227"/>
      <c r="Q42" s="227"/>
      <c r="S42" s="227"/>
      <c r="U42" s="227"/>
    </row>
    <row r="43" spans="3:21" ht="9.75" customHeight="1">
      <c r="C43" s="3"/>
      <c r="D43" s="179"/>
      <c r="E43" s="184"/>
      <c r="F43" s="184"/>
      <c r="K43" s="227"/>
      <c r="M43" s="227"/>
      <c r="O43" s="227"/>
      <c r="Q43" s="227"/>
      <c r="S43" s="227"/>
      <c r="U43" s="227"/>
    </row>
    <row r="44" spans="3:21" ht="18.75">
      <c r="C44" s="3"/>
      <c r="D44" s="179"/>
      <c r="E44" s="179"/>
      <c r="F44" s="179"/>
      <c r="K44" s="227"/>
      <c r="M44" s="227"/>
      <c r="O44" s="227"/>
      <c r="Q44" s="227"/>
      <c r="S44" s="227"/>
      <c r="U44" s="227"/>
    </row>
    <row r="45" spans="3:21" ht="18.75">
      <c r="C45" s="172">
        <v>5</v>
      </c>
      <c r="D45" s="256" t="s">
        <v>416</v>
      </c>
      <c r="E45" s="181"/>
      <c r="F45" s="179"/>
      <c r="K45" s="227"/>
      <c r="M45" s="227"/>
      <c r="O45" s="227"/>
      <c r="Q45" s="227"/>
      <c r="S45" s="227"/>
      <c r="U45" s="227"/>
    </row>
    <row r="46" spans="3:21" ht="18.75">
      <c r="C46" s="172" t="s">
        <v>276</v>
      </c>
      <c r="D46" s="181"/>
      <c r="E46" s="255" t="s">
        <v>417</v>
      </c>
      <c r="F46" s="184"/>
      <c r="G46" s="254">
        <v>5</v>
      </c>
      <c r="I46" s="254">
        <v>20</v>
      </c>
      <c r="K46" s="257">
        <v>0.1</v>
      </c>
      <c r="M46" s="257">
        <v>0.1</v>
      </c>
      <c r="O46" s="257">
        <v>0.1</v>
      </c>
      <c r="Q46" s="257">
        <v>0.1</v>
      </c>
      <c r="S46" s="257">
        <v>0.1</v>
      </c>
      <c r="U46" s="257">
        <v>0.1</v>
      </c>
    </row>
    <row r="47" spans="3:21" ht="18.75">
      <c r="C47" s="172" t="s">
        <v>278</v>
      </c>
      <c r="D47" s="181"/>
      <c r="E47" s="255" t="s">
        <v>418</v>
      </c>
      <c r="F47" s="184"/>
      <c r="G47" s="254">
        <v>4</v>
      </c>
      <c r="I47" s="254">
        <v>20</v>
      </c>
      <c r="K47" s="262">
        <f>$K$46</f>
        <v>0.1</v>
      </c>
      <c r="M47" s="262">
        <f>$M$46</f>
        <v>0.1</v>
      </c>
      <c r="O47" s="262">
        <f>$O$46</f>
        <v>0.1</v>
      </c>
      <c r="Q47" s="262">
        <f>$Q$46</f>
        <v>0.1</v>
      </c>
      <c r="S47" s="262">
        <f>$S$46</f>
        <v>0.1</v>
      </c>
      <c r="U47" s="262">
        <f>$U$46</f>
        <v>0.1</v>
      </c>
    </row>
    <row r="48" spans="3:21" ht="18.75">
      <c r="C48" s="172" t="s">
        <v>280</v>
      </c>
      <c r="D48" s="181"/>
      <c r="E48" s="255" t="s">
        <v>419</v>
      </c>
      <c r="F48" s="184"/>
      <c r="G48" s="254">
        <v>3</v>
      </c>
      <c r="I48" s="254">
        <v>20</v>
      </c>
      <c r="K48" s="262">
        <f>$K$46</f>
        <v>0.1</v>
      </c>
      <c r="M48" s="262">
        <f>$M$46</f>
        <v>0.1</v>
      </c>
      <c r="O48" s="262">
        <f>$O$46</f>
        <v>0.1</v>
      </c>
      <c r="Q48" s="262">
        <f>$Q$46</f>
        <v>0.1</v>
      </c>
      <c r="S48" s="262">
        <f>$S$46</f>
        <v>0.1</v>
      </c>
      <c r="U48" s="262">
        <f>$U$46</f>
        <v>0.1</v>
      </c>
    </row>
    <row r="49" spans="3:21" ht="18.75">
      <c r="C49" s="172" t="s">
        <v>282</v>
      </c>
      <c r="D49" s="181"/>
      <c r="E49" s="255" t="s">
        <v>420</v>
      </c>
      <c r="F49" s="184"/>
      <c r="G49" s="254">
        <v>2</v>
      </c>
      <c r="I49" s="254">
        <v>20</v>
      </c>
      <c r="K49" s="262">
        <f>$K$46</f>
        <v>0.1</v>
      </c>
      <c r="M49" s="262">
        <f>$M$46</f>
        <v>0.1</v>
      </c>
      <c r="O49" s="262">
        <f>$O$46</f>
        <v>0.1</v>
      </c>
      <c r="Q49" s="262">
        <f>$Q$46</f>
        <v>0.1</v>
      </c>
      <c r="S49" s="262">
        <f>$S$46</f>
        <v>0.1</v>
      </c>
      <c r="U49" s="262">
        <f>$U$46</f>
        <v>0.1</v>
      </c>
    </row>
    <row r="50" spans="3:21" ht="18.75">
      <c r="C50" s="172" t="s">
        <v>423</v>
      </c>
      <c r="D50" s="181"/>
      <c r="E50" s="255" t="s">
        <v>422</v>
      </c>
      <c r="F50" s="184"/>
      <c r="G50" s="254">
        <v>1</v>
      </c>
      <c r="I50" s="254">
        <v>20</v>
      </c>
      <c r="K50" s="262">
        <f>$K$46</f>
        <v>0.1</v>
      </c>
      <c r="M50" s="262">
        <f>$M$46</f>
        <v>0.1</v>
      </c>
      <c r="O50" s="262">
        <f>$O$46</f>
        <v>0.1</v>
      </c>
      <c r="Q50" s="262">
        <f>$Q$46</f>
        <v>0.1</v>
      </c>
      <c r="S50" s="262">
        <f>$S$46</f>
        <v>0.1</v>
      </c>
      <c r="U50" s="262">
        <f>$U$46</f>
        <v>0.1</v>
      </c>
    </row>
    <row r="51" spans="3:21">
      <c r="K51" s="227"/>
      <c r="M51" s="227"/>
      <c r="O51" s="227"/>
      <c r="Q51" s="227"/>
      <c r="S51" s="227"/>
      <c r="U51" s="227"/>
    </row>
    <row r="52" spans="3:21"/>
    <row r="53" spans="3:21"/>
    <row r="54" spans="3:21"/>
    <row r="55" spans="3:21"/>
    <row r="56" spans="3:21"/>
    <row r="57" spans="3:21"/>
    <row r="58" spans="3:21"/>
    <row r="59" spans="3:21"/>
    <row r="60" spans="3:21"/>
    <row r="61" spans="3:21"/>
    <row r="62" spans="3:21"/>
    <row r="63" spans="3:21"/>
    <row r="64" spans="3:21"/>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sheetData>
  <mergeCells count="1">
    <mergeCell ref="C5:D5"/>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D58BE-82D2-4F02-8721-C14251219887}">
  <sheetPr>
    <tabColor rgb="FF0070C0"/>
  </sheetPr>
  <dimension ref="B2:J42"/>
  <sheetViews>
    <sheetView showGridLines="0" workbookViewId="0">
      <selection activeCell="D8" sqref="D8"/>
    </sheetView>
  </sheetViews>
  <sheetFormatPr defaultRowHeight="15"/>
  <cols>
    <col min="3" max="3" width="34.28515625" bestFit="1" customWidth="1"/>
    <col min="4" max="4" width="29.7109375" customWidth="1"/>
    <col min="5" max="5" width="35.7109375" customWidth="1"/>
    <col min="6" max="6" width="20.28515625" customWidth="1"/>
    <col min="7" max="7" width="22.7109375" customWidth="1"/>
    <col min="8" max="8" width="25" customWidth="1"/>
    <col min="9" max="9" width="22.7109375" customWidth="1"/>
    <col min="10" max="10" width="18.28515625" customWidth="1"/>
  </cols>
  <sheetData>
    <row r="2" spans="2:10" ht="18.75">
      <c r="B2" s="363" t="s">
        <v>424</v>
      </c>
      <c r="C2" s="363" t="s">
        <v>425</v>
      </c>
      <c r="D2" s="363" t="s">
        <v>426</v>
      </c>
      <c r="E2" s="364" t="s">
        <v>427</v>
      </c>
      <c r="F2" s="364"/>
      <c r="G2" s="364"/>
      <c r="H2" s="364"/>
      <c r="I2" s="364"/>
      <c r="J2" s="364"/>
    </row>
    <row r="3" spans="2:10" s="3" customFormat="1">
      <c r="B3" s="363"/>
      <c r="C3" s="363"/>
      <c r="D3" s="363"/>
      <c r="E3" s="190" t="s">
        <v>428</v>
      </c>
      <c r="F3" s="191"/>
      <c r="G3" s="175" t="s">
        <v>429</v>
      </c>
      <c r="H3" s="175" t="s">
        <v>430</v>
      </c>
      <c r="I3" s="175" t="s">
        <v>431</v>
      </c>
      <c r="J3" s="175" t="s">
        <v>432</v>
      </c>
    </row>
    <row r="4" spans="2:10">
      <c r="B4" s="363"/>
      <c r="C4" s="363"/>
      <c r="D4" s="363"/>
      <c r="E4" s="192" t="s">
        <v>433</v>
      </c>
      <c r="F4" s="193" t="s">
        <v>434</v>
      </c>
      <c r="G4" s="194" t="s">
        <v>435</v>
      </c>
      <c r="H4" s="194" t="s">
        <v>436</v>
      </c>
      <c r="I4" s="194" t="s">
        <v>437</v>
      </c>
      <c r="J4" s="194" t="s">
        <v>438</v>
      </c>
    </row>
    <row r="7" spans="2:10" s="3" customFormat="1">
      <c r="B7" s="172">
        <v>1</v>
      </c>
      <c r="C7" s="195" t="s">
        <v>439</v>
      </c>
      <c r="D7" s="182">
        <f>SUM(F7:J7)</f>
        <v>0</v>
      </c>
      <c r="E7" s="196"/>
      <c r="F7" s="197">
        <f>SUM(E7:E7)</f>
        <v>0</v>
      </c>
      <c r="G7" s="196"/>
      <c r="H7" s="195"/>
      <c r="I7" s="195"/>
      <c r="J7" s="195"/>
    </row>
    <row r="8" spans="2:10">
      <c r="B8" s="198"/>
      <c r="C8" s="170" t="s">
        <v>440</v>
      </c>
      <c r="D8" s="182">
        <f t="shared" ref="D8:D9" si="0">SUM(F8:J8)</f>
        <v>0</v>
      </c>
      <c r="E8" s="182"/>
      <c r="F8" s="197">
        <f>SUM(E8:E8)</f>
        <v>0</v>
      </c>
      <c r="G8" s="182"/>
      <c r="H8" s="170"/>
      <c r="I8" s="170"/>
      <c r="J8" s="170"/>
    </row>
    <row r="9" spans="2:10">
      <c r="B9" s="198"/>
      <c r="C9" s="170" t="s">
        <v>441</v>
      </c>
      <c r="D9" s="182">
        <f t="shared" si="0"/>
        <v>0</v>
      </c>
      <c r="E9" s="182"/>
      <c r="F9" s="197">
        <f>SUM(E9:E9)</f>
        <v>0</v>
      </c>
      <c r="G9" s="182"/>
      <c r="H9" s="170"/>
      <c r="I9" s="170"/>
      <c r="J9" s="170"/>
    </row>
    <row r="10" spans="2:10">
      <c r="B10" s="198"/>
      <c r="C10" s="170" t="s">
        <v>442</v>
      </c>
      <c r="D10" s="182"/>
      <c r="E10" s="182"/>
      <c r="F10" s="197"/>
      <c r="G10" s="182"/>
      <c r="H10" s="170"/>
      <c r="I10" s="170"/>
      <c r="J10" s="170"/>
    </row>
    <row r="11" spans="2:10">
      <c r="B11" s="198"/>
      <c r="C11" s="170" t="s">
        <v>443</v>
      </c>
      <c r="D11" s="182"/>
      <c r="E11" s="182"/>
      <c r="F11" s="197"/>
      <c r="G11" s="182"/>
      <c r="H11" s="170"/>
      <c r="I11" s="170"/>
      <c r="J11" s="170"/>
    </row>
    <row r="12" spans="2:10">
      <c r="B12" s="198"/>
      <c r="C12" s="170" t="s">
        <v>444</v>
      </c>
      <c r="D12" s="182"/>
      <c r="E12" s="182"/>
      <c r="F12" s="197"/>
      <c r="G12" s="182"/>
      <c r="H12" s="170"/>
      <c r="I12" s="170"/>
      <c r="J12" s="170"/>
    </row>
    <row r="13" spans="2:10">
      <c r="D13" s="5"/>
      <c r="E13" s="5"/>
      <c r="F13" s="5"/>
      <c r="G13" s="5"/>
    </row>
    <row r="14" spans="2:10">
      <c r="B14" s="172">
        <v>2</v>
      </c>
      <c r="C14" s="195"/>
      <c r="D14" s="182"/>
      <c r="E14" s="182"/>
      <c r="F14" s="186"/>
      <c r="G14" s="182"/>
      <c r="H14" s="170"/>
      <c r="I14" s="170"/>
      <c r="J14" s="170"/>
    </row>
    <row r="15" spans="2:10">
      <c r="B15" s="198"/>
      <c r="C15" s="170"/>
      <c r="D15" s="182">
        <f t="shared" ref="D15:D16" si="1">SUM(F15:J15)</f>
        <v>0</v>
      </c>
      <c r="E15" s="182"/>
      <c r="F15" s="197">
        <f>SUM(E15:E15)</f>
        <v>0</v>
      </c>
      <c r="G15" s="182"/>
      <c r="H15" s="170"/>
      <c r="I15" s="170"/>
      <c r="J15" s="170"/>
    </row>
    <row r="16" spans="2:10">
      <c r="B16" s="198"/>
      <c r="C16" s="170"/>
      <c r="D16" s="182">
        <f t="shared" si="1"/>
        <v>0</v>
      </c>
      <c r="E16" s="182"/>
      <c r="F16" s="197">
        <f>SUM(E16:E16)</f>
        <v>0</v>
      </c>
      <c r="G16" s="182"/>
      <c r="H16" s="170"/>
      <c r="I16" s="170"/>
      <c r="J16" s="170"/>
    </row>
    <row r="17" spans="2:10">
      <c r="D17" s="5"/>
      <c r="E17" s="5"/>
      <c r="F17" s="5"/>
      <c r="G17" s="5"/>
    </row>
    <row r="18" spans="2:10" s="3" customFormat="1">
      <c r="B18" s="172">
        <v>3</v>
      </c>
      <c r="C18" s="195"/>
      <c r="D18" s="182">
        <v>0</v>
      </c>
      <c r="E18" s="196"/>
      <c r="F18" s="197">
        <v>0</v>
      </c>
      <c r="G18" s="196"/>
      <c r="H18" s="195"/>
      <c r="I18" s="195"/>
      <c r="J18" s="195"/>
    </row>
    <row r="19" spans="2:10">
      <c r="B19" s="198"/>
      <c r="C19" s="170"/>
      <c r="D19" s="182">
        <v>0</v>
      </c>
      <c r="E19" s="182"/>
      <c r="F19" s="186"/>
      <c r="G19" s="182"/>
      <c r="H19" s="170"/>
      <c r="I19" s="170"/>
      <c r="J19" s="170"/>
    </row>
    <row r="20" spans="2:10">
      <c r="B20" s="198"/>
      <c r="C20" s="170"/>
      <c r="D20" s="182">
        <v>0</v>
      </c>
      <c r="E20" s="182"/>
      <c r="F20" s="186"/>
      <c r="G20" s="182"/>
      <c r="H20" s="170"/>
      <c r="I20" s="170"/>
      <c r="J20" s="170"/>
    </row>
    <row r="21" spans="2:10">
      <c r="B21" s="198"/>
      <c r="C21" s="170"/>
      <c r="D21" s="182">
        <v>0</v>
      </c>
      <c r="E21" s="182"/>
      <c r="F21" s="186"/>
      <c r="G21" s="182"/>
      <c r="H21" s="170"/>
      <c r="I21" s="170"/>
      <c r="J21" s="170"/>
    </row>
    <row r="22" spans="2:10">
      <c r="B22" s="198"/>
      <c r="C22" s="170"/>
      <c r="D22" s="182"/>
      <c r="E22" s="182"/>
      <c r="F22" s="186"/>
      <c r="G22" s="182"/>
      <c r="H22" s="170"/>
      <c r="I22" s="170"/>
      <c r="J22" s="170"/>
    </row>
    <row r="23" spans="2:10">
      <c r="D23" s="5"/>
      <c r="E23" s="5"/>
      <c r="F23" s="5"/>
      <c r="G23" s="5"/>
    </row>
    <row r="24" spans="2:10" s="3" customFormat="1">
      <c r="B24" s="172">
        <v>4</v>
      </c>
      <c r="C24" s="195"/>
      <c r="D24" s="182"/>
      <c r="E24" s="196"/>
      <c r="F24" s="197"/>
      <c r="G24" s="196"/>
      <c r="H24" s="195"/>
      <c r="I24" s="195"/>
      <c r="J24" s="195"/>
    </row>
    <row r="25" spans="2:10">
      <c r="B25" s="198"/>
      <c r="C25" s="199"/>
      <c r="D25" s="182">
        <v>0</v>
      </c>
      <c r="E25" s="182"/>
      <c r="F25" s="186">
        <v>0</v>
      </c>
      <c r="G25" s="182"/>
      <c r="H25" s="170"/>
      <c r="I25" s="170"/>
      <c r="J25" s="170"/>
    </row>
    <row r="26" spans="2:10">
      <c r="D26" s="5"/>
      <c r="E26" s="5"/>
      <c r="F26" s="5"/>
      <c r="G26" s="5"/>
    </row>
    <row r="27" spans="2:10">
      <c r="B27" s="172">
        <v>5</v>
      </c>
      <c r="C27" s="195"/>
      <c r="D27" s="182">
        <v>0</v>
      </c>
      <c r="E27" s="182"/>
      <c r="F27" s="186">
        <v>0</v>
      </c>
      <c r="G27" s="182"/>
      <c r="H27" s="170"/>
      <c r="I27" s="170"/>
      <c r="J27" s="170"/>
    </row>
    <row r="28" spans="2:10">
      <c r="B28" s="172"/>
      <c r="C28" s="170"/>
      <c r="D28" s="182"/>
      <c r="E28" s="182"/>
      <c r="F28" s="186"/>
      <c r="G28" s="182"/>
      <c r="H28" s="170"/>
      <c r="I28" s="170"/>
      <c r="J28" s="170"/>
    </row>
    <row r="29" spans="2:10">
      <c r="B29" s="172"/>
      <c r="C29" s="170"/>
      <c r="D29" s="182"/>
      <c r="E29" s="182"/>
      <c r="F29" s="186"/>
      <c r="G29" s="182"/>
      <c r="H29" s="170"/>
      <c r="I29" s="170"/>
      <c r="J29" s="170"/>
    </row>
    <row r="30" spans="2:10">
      <c r="B30" s="172"/>
      <c r="C30" s="170"/>
      <c r="D30" s="182"/>
      <c r="E30" s="182"/>
      <c r="F30" s="186"/>
      <c r="G30" s="182"/>
      <c r="H30" s="170"/>
      <c r="I30" s="170"/>
      <c r="J30" s="170"/>
    </row>
    <row r="31" spans="2:10">
      <c r="D31" s="5"/>
      <c r="E31" s="5"/>
      <c r="F31" s="5"/>
      <c r="G31" s="5"/>
    </row>
    <row r="32" spans="2:10">
      <c r="B32" s="172">
        <v>6</v>
      </c>
      <c r="C32" s="195"/>
      <c r="D32" s="182">
        <f>SUM(F32:J32)</f>
        <v>0</v>
      </c>
      <c r="E32" s="182"/>
      <c r="F32" s="186">
        <f>SUM(E32:E32)</f>
        <v>0</v>
      </c>
      <c r="G32" s="182"/>
      <c r="H32" s="170"/>
      <c r="I32" s="170"/>
      <c r="J32" s="170"/>
    </row>
    <row r="33" spans="2:10">
      <c r="B33" s="172"/>
      <c r="C33" s="170"/>
      <c r="D33" s="182"/>
      <c r="E33" s="182"/>
      <c r="F33" s="186"/>
      <c r="G33" s="182"/>
      <c r="H33" s="170"/>
      <c r="I33" s="170"/>
      <c r="J33" s="170"/>
    </row>
    <row r="34" spans="2:10">
      <c r="D34" s="5"/>
      <c r="E34" s="5"/>
      <c r="F34" s="5"/>
      <c r="G34" s="5"/>
    </row>
    <row r="35" spans="2:10" s="201" customFormat="1">
      <c r="B35" s="365" t="s">
        <v>445</v>
      </c>
      <c r="C35" s="365"/>
      <c r="D35" s="200">
        <v>510000000</v>
      </c>
      <c r="E35" s="200">
        <f>SUM(E7:E34)</f>
        <v>0</v>
      </c>
      <c r="F35" s="200">
        <f>SUM(F7:F34)</f>
        <v>0</v>
      </c>
      <c r="G35" s="200">
        <f>SUM(G7:G34)</f>
        <v>0</v>
      </c>
      <c r="H35" s="200">
        <v>430000000</v>
      </c>
      <c r="I35" s="200">
        <f>SUM(I7:I34)</f>
        <v>0</v>
      </c>
      <c r="J35" s="200">
        <f>SUM(J7:J34)</f>
        <v>0</v>
      </c>
    </row>
    <row r="41" spans="2:10">
      <c r="C41" t="s">
        <v>446</v>
      </c>
    </row>
    <row r="42" spans="2:10">
      <c r="C42" t="s">
        <v>447</v>
      </c>
    </row>
  </sheetData>
  <mergeCells count="5">
    <mergeCell ref="B2:B4"/>
    <mergeCell ref="C2:C4"/>
    <mergeCell ref="D2:D4"/>
    <mergeCell ref="E2:J2"/>
    <mergeCell ref="B35:C3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3DE3B-BA31-4B3C-B93B-E750377AE69D}">
  <sheetPr>
    <tabColor rgb="FF92D050"/>
  </sheetPr>
  <dimension ref="B1:LH244"/>
  <sheetViews>
    <sheetView showGridLines="0" zoomScaleNormal="100" workbookViewId="0">
      <pane xSplit="5" ySplit="8" topLeftCell="H10" activePane="bottomRight" state="frozen"/>
      <selection pane="bottomRight" activeCell="H10" sqref="H10"/>
      <selection pane="bottomLeft"/>
      <selection pane="topRight"/>
    </sheetView>
  </sheetViews>
  <sheetFormatPr defaultRowHeight="15" customHeight="1"/>
  <cols>
    <col min="1" max="1" width="5" customWidth="1"/>
    <col min="2" max="2" width="10.28515625" bestFit="1" customWidth="1"/>
    <col min="3" max="4" width="21.7109375" customWidth="1"/>
    <col min="5" max="5" width="49.7109375" customWidth="1"/>
    <col min="6" max="6" width="3.7109375" customWidth="1"/>
    <col min="7" max="7" width="9" bestFit="1" customWidth="1"/>
    <col min="8" max="8" width="12.7109375" bestFit="1" customWidth="1"/>
    <col min="9" max="9" width="13.5703125" bestFit="1" customWidth="1"/>
    <col min="10" max="10" width="2" customWidth="1"/>
    <col min="11" max="11" width="9.140625" bestFit="1" customWidth="1"/>
    <col min="12" max="12" width="12.7109375" bestFit="1" customWidth="1"/>
    <col min="13" max="13" width="13" customWidth="1"/>
    <col min="14" max="14" width="2" customWidth="1"/>
    <col min="15" max="15" width="9.140625" bestFit="1" customWidth="1"/>
    <col min="16" max="16" width="12.7109375" bestFit="1" customWidth="1"/>
    <col min="17" max="17" width="13" customWidth="1"/>
    <col min="18" max="18" width="2" customWidth="1"/>
    <col min="19" max="19" width="9.140625" bestFit="1" customWidth="1"/>
    <col min="20" max="20" width="12.7109375" bestFit="1" customWidth="1"/>
    <col min="21" max="21" width="13" customWidth="1"/>
    <col min="22" max="22" width="2" customWidth="1"/>
    <col min="23" max="23" width="9.140625" customWidth="1"/>
    <col min="24" max="24" width="12.7109375" bestFit="1" customWidth="1"/>
    <col min="25" max="25" width="13" customWidth="1"/>
    <col min="26" max="26" width="2" customWidth="1"/>
    <col min="27" max="27" width="9.140625" customWidth="1"/>
    <col min="28" max="28" width="12.7109375" bestFit="1" customWidth="1"/>
    <col min="29" max="29" width="13" customWidth="1"/>
    <col min="30" max="30" width="2" customWidth="1"/>
    <col min="31" max="31" width="9.140625" customWidth="1"/>
    <col min="32" max="32" width="12.7109375" bestFit="1" customWidth="1"/>
    <col min="33" max="33" width="13" customWidth="1"/>
    <col min="34" max="34" width="2" customWidth="1"/>
    <col min="35" max="35" width="9.140625" customWidth="1"/>
    <col min="36" max="36" width="12.7109375" bestFit="1" customWidth="1"/>
    <col min="37" max="37" width="13" customWidth="1"/>
    <col min="38" max="38" width="2" customWidth="1"/>
    <col min="39" max="39" width="9.140625" customWidth="1"/>
    <col min="40" max="40" width="12.7109375" bestFit="1" customWidth="1"/>
    <col min="41" max="41" width="13" customWidth="1"/>
    <col min="42" max="42" width="2" customWidth="1"/>
    <col min="43" max="43" width="9.140625" customWidth="1"/>
    <col min="44" max="44" width="12.7109375" bestFit="1" customWidth="1"/>
    <col min="45" max="45" width="13" customWidth="1"/>
    <col min="46" max="46" width="2" customWidth="1"/>
    <col min="47" max="47" width="9.140625" customWidth="1"/>
    <col min="48" max="48" width="12.7109375" bestFit="1" customWidth="1"/>
    <col min="49" max="49" width="13" customWidth="1"/>
    <col min="50" max="50" width="2" customWidth="1"/>
    <col min="51" max="51" width="9.140625" customWidth="1"/>
    <col min="52" max="52" width="12.7109375" bestFit="1" customWidth="1"/>
    <col min="53" max="53" width="13" customWidth="1"/>
    <col min="54" max="54" width="2.28515625" customWidth="1"/>
    <col min="55" max="55" width="9.140625" customWidth="1"/>
    <col min="56" max="56" width="12.7109375" bestFit="1" customWidth="1"/>
    <col min="57" max="57" width="13" customWidth="1"/>
    <col min="58" max="58" width="2.28515625" customWidth="1"/>
    <col min="59" max="59" width="9.140625" bestFit="1" customWidth="1"/>
    <col min="60" max="60" width="12.7109375" bestFit="1" customWidth="1"/>
    <col min="61" max="61" width="13" customWidth="1"/>
    <col min="62" max="62" width="2.28515625" customWidth="1"/>
    <col min="63" max="63" width="9.140625" bestFit="1" customWidth="1"/>
    <col min="64" max="64" width="12.7109375" bestFit="1" customWidth="1"/>
    <col min="65" max="65" width="13" customWidth="1"/>
    <col min="66" max="66" width="2.28515625" customWidth="1"/>
    <col min="67" max="67" width="9.140625" bestFit="1" customWidth="1"/>
    <col min="68" max="68" width="12.7109375" bestFit="1" customWidth="1"/>
    <col min="69" max="69" width="13" customWidth="1"/>
    <col min="70" max="70" width="2" customWidth="1"/>
    <col min="71" max="71" width="9.140625" bestFit="1" customWidth="1"/>
    <col min="72" max="72" width="12.7109375" bestFit="1" customWidth="1"/>
    <col min="73" max="73" width="13" customWidth="1"/>
    <col min="74" max="74" width="2" customWidth="1"/>
    <col min="75" max="75" width="9.140625" bestFit="1" customWidth="1"/>
    <col min="76" max="76" width="12.7109375" bestFit="1" customWidth="1"/>
    <col min="77" max="77" width="13" customWidth="1"/>
    <col min="78" max="78" width="1.7109375" customWidth="1"/>
    <col min="79" max="79" width="9.140625" bestFit="1" customWidth="1"/>
    <col min="80" max="80" width="12.7109375" bestFit="1" customWidth="1"/>
    <col min="81" max="81" width="13" customWidth="1"/>
    <col min="82" max="82" width="2" customWidth="1"/>
    <col min="83" max="83" width="9.140625" customWidth="1"/>
    <col min="84" max="84" width="12.7109375" bestFit="1" customWidth="1"/>
    <col min="85" max="85" width="13" customWidth="1"/>
    <col min="86" max="86" width="2" customWidth="1"/>
    <col min="87" max="87" width="9.140625" bestFit="1" customWidth="1"/>
    <col min="88" max="88" width="12.7109375" bestFit="1" customWidth="1"/>
    <col min="89" max="89" width="13" customWidth="1"/>
    <col min="90" max="90" width="1.7109375" customWidth="1"/>
    <col min="91" max="91" width="9.140625" customWidth="1"/>
    <col min="92" max="92" width="12.7109375" bestFit="1" customWidth="1"/>
    <col min="93" max="93" width="13" customWidth="1"/>
    <col min="94" max="94" width="1.7109375" customWidth="1"/>
    <col min="95" max="95" width="9.140625" customWidth="1"/>
    <col min="96" max="96" width="12.7109375" bestFit="1" customWidth="1"/>
    <col min="97" max="97" width="13" customWidth="1"/>
    <col min="98" max="98" width="1.7109375" customWidth="1"/>
    <col min="99" max="99" width="9.140625" customWidth="1"/>
    <col min="100" max="100" width="12.7109375" bestFit="1" customWidth="1"/>
    <col min="101" max="101" width="13" customWidth="1"/>
    <col min="102" max="102" width="1.7109375" customWidth="1"/>
    <col min="103" max="103" width="10.85546875" bestFit="1" customWidth="1"/>
    <col min="104" max="104" width="12.7109375" bestFit="1" customWidth="1"/>
    <col min="105" max="105" width="13" customWidth="1"/>
    <col min="106" max="106" width="1.7109375" customWidth="1"/>
    <col min="107" max="107" width="10.85546875" customWidth="1"/>
    <col min="108" max="108" width="12.7109375" bestFit="1" customWidth="1"/>
    <col min="109" max="109" width="13" customWidth="1"/>
    <col min="110" max="110" width="1.7109375" customWidth="1"/>
    <col min="111" max="111" width="10.85546875" customWidth="1"/>
    <col min="112" max="112" width="12.7109375" bestFit="1" customWidth="1"/>
    <col min="113" max="113" width="13" customWidth="1"/>
    <col min="114" max="114" width="1.7109375" customWidth="1"/>
    <col min="115" max="115" width="10.85546875" customWidth="1"/>
    <col min="116" max="116" width="12.7109375" bestFit="1" customWidth="1"/>
    <col min="117" max="117" width="13" customWidth="1"/>
    <col min="118" max="118" width="1.7109375" customWidth="1"/>
    <col min="119" max="119" width="10.85546875" customWidth="1"/>
    <col min="120" max="120" width="12.7109375" bestFit="1" customWidth="1"/>
    <col min="121" max="121" width="13" customWidth="1"/>
    <col min="122" max="122" width="1.7109375" customWidth="1"/>
    <col min="123" max="123" width="10.85546875" customWidth="1"/>
    <col min="124" max="124" width="12.7109375" bestFit="1" customWidth="1"/>
    <col min="125" max="125" width="13" customWidth="1"/>
    <col min="126" max="126" width="1.7109375" customWidth="1"/>
    <col min="127" max="127" width="10.85546875" customWidth="1"/>
    <col min="128" max="128" width="12.7109375" bestFit="1" customWidth="1"/>
    <col min="129" max="129" width="13" customWidth="1"/>
    <col min="130" max="130" width="1.7109375" customWidth="1"/>
    <col min="131" max="131" width="10.85546875" customWidth="1"/>
    <col min="132" max="132" width="12.7109375" bestFit="1" customWidth="1"/>
    <col min="133" max="133" width="13" customWidth="1"/>
    <col min="134" max="134" width="1.7109375" customWidth="1"/>
    <col min="135" max="135" width="10.85546875" customWidth="1"/>
    <col min="136" max="136" width="12.7109375" bestFit="1" customWidth="1"/>
    <col min="137" max="137" width="13" customWidth="1"/>
    <col min="138" max="138" width="2" customWidth="1"/>
    <col min="139" max="139" width="10.85546875" customWidth="1"/>
    <col min="140" max="140" width="12.7109375" bestFit="1" customWidth="1"/>
    <col min="141" max="141" width="13" customWidth="1"/>
    <col min="142" max="142" width="1.7109375" customWidth="1"/>
    <col min="143" max="143" width="10.85546875" customWidth="1"/>
    <col min="144" max="144" width="12.7109375" bestFit="1" customWidth="1"/>
    <col min="145" max="145" width="13" bestFit="1" customWidth="1"/>
    <col min="146" max="146" width="1.7109375" customWidth="1"/>
    <col min="147" max="147" width="10.85546875" customWidth="1"/>
    <col min="148" max="148" width="12.7109375" bestFit="1" customWidth="1"/>
    <col min="149" max="149" width="13" customWidth="1"/>
    <col min="150" max="150" width="1.7109375" customWidth="1"/>
    <col min="151" max="151" width="10.85546875" customWidth="1"/>
    <col min="152" max="152" width="12.7109375" bestFit="1" customWidth="1"/>
    <col min="153" max="153" width="13" customWidth="1"/>
    <col min="154" max="154" width="1.7109375" customWidth="1"/>
    <col min="155" max="155" width="10.5703125" customWidth="1"/>
    <col min="156" max="156" width="12.7109375" bestFit="1" customWidth="1"/>
    <col min="157" max="157" width="13" customWidth="1"/>
    <col min="158" max="158" width="1.7109375" customWidth="1"/>
    <col min="159" max="159" width="10.85546875" customWidth="1"/>
    <col min="160" max="160" width="12.7109375" bestFit="1" customWidth="1"/>
    <col min="161" max="161" width="13" customWidth="1"/>
    <col min="162" max="162" width="1.7109375" customWidth="1"/>
    <col min="163" max="163" width="10.85546875" customWidth="1"/>
    <col min="164" max="164" width="12.7109375" bestFit="1" customWidth="1"/>
    <col min="165" max="165" width="13" customWidth="1"/>
    <col min="166" max="166" width="1.7109375" customWidth="1"/>
    <col min="167" max="167" width="10.85546875" customWidth="1"/>
    <col min="168" max="168" width="12.7109375" bestFit="1" customWidth="1"/>
    <col min="169" max="169" width="13" customWidth="1"/>
    <col min="170" max="170" width="1.7109375" customWidth="1"/>
    <col min="171" max="171" width="10.85546875" customWidth="1"/>
    <col min="172" max="172" width="12.7109375" bestFit="1" customWidth="1"/>
    <col min="173" max="173" width="13" bestFit="1" customWidth="1"/>
    <col min="174" max="174" width="1.7109375" customWidth="1"/>
    <col min="175" max="175" width="10.85546875" customWidth="1"/>
    <col min="176" max="176" width="12.7109375" bestFit="1" customWidth="1"/>
    <col min="177" max="177" width="13" bestFit="1" customWidth="1"/>
    <col min="178" max="178" width="1.7109375" customWidth="1"/>
    <col min="179" max="179" width="10.85546875" bestFit="1" customWidth="1"/>
    <col min="180" max="180" width="12.7109375" bestFit="1" customWidth="1"/>
    <col min="181" max="181" width="13" bestFit="1" customWidth="1"/>
    <col min="182" max="182" width="1.7109375" customWidth="1"/>
    <col min="183" max="183" width="10.85546875" customWidth="1"/>
    <col min="184" max="184" width="12.7109375" bestFit="1" customWidth="1"/>
    <col min="185" max="185" width="13" bestFit="1" customWidth="1"/>
    <col min="186" max="186" width="1.5703125" customWidth="1"/>
    <col min="187" max="187" width="10.85546875" customWidth="1"/>
    <col min="188" max="188" width="12.7109375" bestFit="1" customWidth="1"/>
    <col min="189" max="189" width="13" customWidth="1"/>
    <col min="190" max="190" width="1.7109375" customWidth="1"/>
    <col min="191" max="191" width="10.85546875" customWidth="1"/>
    <col min="192" max="192" width="12.7109375" bestFit="1" customWidth="1"/>
    <col min="193" max="193" width="13" bestFit="1" customWidth="1"/>
    <col min="194" max="194" width="1.7109375" customWidth="1"/>
    <col min="195" max="195" width="10.85546875" customWidth="1"/>
    <col min="196" max="196" width="12.7109375" bestFit="1" customWidth="1"/>
    <col min="197" max="197" width="13" bestFit="1" customWidth="1"/>
    <col min="198" max="198" width="1.7109375" customWidth="1"/>
    <col min="199" max="199" width="10.85546875" customWidth="1"/>
    <col min="200" max="200" width="12.7109375" bestFit="1" customWidth="1"/>
    <col min="201" max="201" width="13" bestFit="1" customWidth="1"/>
    <col min="202" max="202" width="1.7109375" customWidth="1"/>
    <col min="203" max="203" width="10.85546875" customWidth="1"/>
    <col min="204" max="204" width="12.7109375" bestFit="1" customWidth="1"/>
    <col min="205" max="205" width="13" customWidth="1"/>
    <col min="206" max="206" width="1.7109375" customWidth="1"/>
    <col min="207" max="207" width="10.85546875" customWidth="1"/>
    <col min="208" max="208" width="12.7109375" bestFit="1" customWidth="1"/>
    <col min="209" max="209" width="13" bestFit="1" customWidth="1"/>
    <col min="210" max="210" width="1.7109375" customWidth="1"/>
    <col min="211" max="211" width="10.85546875" customWidth="1"/>
    <col min="212" max="212" width="12.7109375" bestFit="1" customWidth="1"/>
    <col min="213" max="213" width="13" bestFit="1" customWidth="1"/>
    <col min="214" max="214" width="1.7109375" customWidth="1"/>
    <col min="215" max="215" width="10.85546875" customWidth="1"/>
    <col min="216" max="216" width="12.7109375" bestFit="1" customWidth="1"/>
    <col min="217" max="217" width="13" bestFit="1" customWidth="1"/>
    <col min="218" max="218" width="1.7109375" customWidth="1"/>
    <col min="219" max="219" width="10.85546875" customWidth="1"/>
    <col min="220" max="220" width="12.7109375" bestFit="1" customWidth="1"/>
    <col min="221" max="221" width="13" customWidth="1"/>
    <col min="222" max="222" width="1.7109375" customWidth="1"/>
    <col min="223" max="223" width="10.85546875" customWidth="1"/>
    <col min="224" max="224" width="12.7109375" bestFit="1" customWidth="1"/>
    <col min="225" max="225" width="13" bestFit="1" customWidth="1"/>
    <col min="226" max="226" width="1.7109375" customWidth="1"/>
    <col min="227" max="227" width="10.85546875" customWidth="1"/>
    <col min="228" max="228" width="12.7109375" bestFit="1" customWidth="1"/>
    <col min="229" max="229" width="13" bestFit="1" customWidth="1"/>
    <col min="230" max="230" width="1.7109375" customWidth="1"/>
    <col min="231" max="231" width="10.85546875" customWidth="1"/>
    <col min="232" max="232" width="12.7109375" bestFit="1" customWidth="1"/>
    <col min="233" max="233" width="13" bestFit="1" customWidth="1"/>
    <col min="234" max="234" width="1.7109375" customWidth="1"/>
    <col min="235" max="235" width="10.85546875" customWidth="1"/>
    <col min="236" max="236" width="12.7109375" bestFit="1" customWidth="1"/>
    <col min="237" max="237" width="13" customWidth="1"/>
    <col min="238" max="238" width="1.7109375" customWidth="1"/>
    <col min="239" max="239" width="10.85546875" customWidth="1"/>
    <col min="240" max="240" width="12.7109375" bestFit="1" customWidth="1"/>
    <col min="241" max="241" width="13" bestFit="1" customWidth="1"/>
    <col min="242" max="242" width="1.7109375" customWidth="1"/>
    <col min="243" max="243" width="10.85546875" bestFit="1" customWidth="1"/>
    <col min="244" max="244" width="12.7109375" bestFit="1" customWidth="1"/>
    <col min="245" max="245" width="13" customWidth="1"/>
    <col min="246" max="246" width="1.7109375" customWidth="1"/>
    <col min="247" max="247" width="10.85546875" customWidth="1"/>
    <col min="248" max="248" width="13.42578125" customWidth="1"/>
    <col min="249" max="249" width="13" customWidth="1"/>
    <col min="250" max="250" width="2.28515625" customWidth="1"/>
    <col min="251" max="251" width="10.85546875" customWidth="1"/>
    <col min="252" max="252" width="13.42578125" customWidth="1"/>
    <col min="253" max="253" width="13" customWidth="1"/>
    <col min="254" max="254" width="3.28515625" customWidth="1"/>
    <col min="255" max="255" width="10.85546875" customWidth="1"/>
    <col min="256" max="256" width="13.42578125" customWidth="1"/>
    <col min="257" max="257" width="13" customWidth="1"/>
    <col min="258" max="258" width="3" customWidth="1"/>
    <col min="259" max="259" width="10.85546875" customWidth="1"/>
    <col min="260" max="260" width="13.42578125" customWidth="1"/>
    <col min="261" max="261" width="13" customWidth="1"/>
    <col min="262" max="262" width="2" customWidth="1"/>
    <col min="263" max="263" width="10.85546875" customWidth="1"/>
    <col min="264" max="264" width="13.42578125" customWidth="1"/>
    <col min="265" max="265" width="13" customWidth="1"/>
    <col min="266" max="266" width="2.7109375" customWidth="1"/>
    <col min="267" max="267" width="10.85546875" customWidth="1"/>
    <col min="268" max="268" width="13.42578125" customWidth="1"/>
    <col min="269" max="269" width="13" customWidth="1"/>
    <col min="270" max="270" width="2.85546875" style="293" customWidth="1"/>
    <col min="271" max="271" width="10.85546875" customWidth="1"/>
    <col min="272" max="272" width="13.42578125" customWidth="1"/>
    <col min="273" max="273" width="13" customWidth="1"/>
    <col min="274" max="274" width="1.7109375" customWidth="1"/>
    <col min="275" max="275" width="10.85546875" customWidth="1"/>
    <col min="276" max="276" width="11.42578125" customWidth="1"/>
    <col min="277" max="277" width="14.7109375" customWidth="1"/>
    <col min="278" max="278" width="3" customWidth="1"/>
    <col min="279" max="279" width="10.85546875" customWidth="1"/>
    <col min="280" max="280" width="12.85546875" customWidth="1"/>
    <col min="281" max="281" width="14.7109375" customWidth="1"/>
    <col min="282" max="282" width="3" customWidth="1"/>
    <col min="283" max="283" width="10.85546875" customWidth="1"/>
    <col min="284" max="284" width="12.85546875" customWidth="1"/>
    <col min="285" max="285" width="14.7109375" customWidth="1"/>
    <col min="286" max="286" width="3" customWidth="1"/>
    <col min="287" max="287" width="10.85546875" customWidth="1"/>
    <col min="288" max="288" width="12.85546875" customWidth="1"/>
    <col min="289" max="289" width="14.7109375" customWidth="1"/>
    <col min="290" max="290" width="3" customWidth="1"/>
    <col min="291" max="291" width="10.85546875" customWidth="1"/>
    <col min="292" max="292" width="12.85546875" customWidth="1"/>
    <col min="293" max="293" width="14.7109375" customWidth="1"/>
    <col min="294" max="294" width="3" customWidth="1"/>
    <col min="295" max="295" width="10.85546875" bestFit="1" customWidth="1"/>
    <col min="296" max="296" width="15.140625" bestFit="1" customWidth="1"/>
    <col min="297" max="297" width="14.7109375" bestFit="1" customWidth="1"/>
    <col min="298" max="298" width="2.7109375" customWidth="1"/>
    <col min="299" max="299" width="10.85546875" bestFit="1" customWidth="1"/>
    <col min="300" max="300" width="15.140625" bestFit="1" customWidth="1"/>
    <col min="301" max="301" width="14.7109375" bestFit="1" customWidth="1"/>
    <col min="302" max="302" width="2.7109375" customWidth="1"/>
    <col min="303" max="303" width="11.85546875" bestFit="1" customWidth="1"/>
    <col min="304" max="304" width="15.140625" bestFit="1" customWidth="1"/>
    <col min="305" max="305" width="14.7109375" bestFit="1" customWidth="1"/>
    <col min="306" max="306" width="2.7109375" customWidth="1"/>
    <col min="307" max="307" width="11.85546875" bestFit="1" customWidth="1"/>
    <col min="308" max="308" width="15.140625" bestFit="1" customWidth="1"/>
    <col min="309" max="309" width="14.7109375" bestFit="1" customWidth="1"/>
    <col min="310" max="310" width="2.7109375" customWidth="1"/>
    <col min="311" max="311" width="11.85546875" bestFit="1" customWidth="1"/>
    <col min="312" max="312" width="15.140625" bestFit="1" customWidth="1"/>
    <col min="313" max="313" width="15.85546875" bestFit="1" customWidth="1"/>
    <col min="314" max="314" width="2.7109375" customWidth="1"/>
    <col min="315" max="315" width="11.85546875" bestFit="1" customWidth="1"/>
    <col min="316" max="316" width="15.140625" bestFit="1" customWidth="1"/>
    <col min="317" max="317" width="14.7109375" bestFit="1" customWidth="1"/>
    <col min="318" max="318" width="2.7109375" customWidth="1"/>
  </cols>
  <sheetData>
    <row r="1" spans="2:320" ht="15" customHeight="1">
      <c r="L1" s="320">
        <f>Branch!D4</f>
        <v>45961</v>
      </c>
      <c r="P1" s="353">
        <f>EOMONTH(L1,1)</f>
        <v>45991</v>
      </c>
      <c r="T1" s="353">
        <f>EOMONTH(P1,1)</f>
        <v>46022</v>
      </c>
      <c r="X1" s="353">
        <f>EOMONTH(T1,1)</f>
        <v>46053</v>
      </c>
      <c r="AB1" s="353">
        <f>EOMONTH(X1,1)</f>
        <v>46081</v>
      </c>
      <c r="AF1" s="353">
        <f>EOMONTH(AB1,1)</f>
        <v>46112</v>
      </c>
      <c r="AJ1" s="353">
        <f>EOMONTH(AF1,1)</f>
        <v>46142</v>
      </c>
      <c r="AN1" s="353">
        <f>EOMONTH(AJ1,1)</f>
        <v>46173</v>
      </c>
      <c r="AR1" s="353">
        <f>EOMONTH(AN1,1)</f>
        <v>46203</v>
      </c>
      <c r="AV1" s="353">
        <f>EOMONTH(AR1,1)</f>
        <v>46234</v>
      </c>
      <c r="AZ1" s="353">
        <f>EOMONTH(AV1,1)</f>
        <v>46265</v>
      </c>
      <c r="BD1" s="353">
        <f>EOMONTH(AZ1,1)</f>
        <v>46295</v>
      </c>
      <c r="BH1" s="353">
        <f>EOMONTH(BD1,1)</f>
        <v>46326</v>
      </c>
      <c r="BL1" s="353">
        <f>EOMONTH(BH1,1)</f>
        <v>46356</v>
      </c>
      <c r="BP1" s="353">
        <f>EOMONTH(BL1,1)</f>
        <v>46387</v>
      </c>
      <c r="BT1" s="353">
        <f>EOMONTH(BP1,1)</f>
        <v>46418</v>
      </c>
      <c r="BX1" s="353">
        <f>EOMONTH(BT1,1)</f>
        <v>46446</v>
      </c>
      <c r="CA1" s="353"/>
      <c r="CB1" s="353">
        <f>EOMONTH(BX1,1)</f>
        <v>46477</v>
      </c>
      <c r="CF1" s="353">
        <f>EOMONTH(CB1,1)</f>
        <v>46507</v>
      </c>
      <c r="CJ1" s="353">
        <f>EOMONTH(CF1,1)</f>
        <v>46538</v>
      </c>
      <c r="CN1" s="353">
        <f>EOMONTH(CJ1,1)</f>
        <v>46568</v>
      </c>
      <c r="CR1" s="353">
        <f>EOMONTH(CN1,1)</f>
        <v>46599</v>
      </c>
      <c r="CV1" s="353">
        <f>EOMONTH(CR1,1)</f>
        <v>46630</v>
      </c>
      <c r="CY1" s="5"/>
      <c r="CZ1" s="353">
        <f>EOMONTH(CV1,1)</f>
        <v>46660</v>
      </c>
      <c r="DD1" s="353">
        <f>EOMONTH(CZ1,1)</f>
        <v>46691</v>
      </c>
      <c r="DH1" s="353">
        <f>EOMONTH(DD1,1)</f>
        <v>46721</v>
      </c>
      <c r="DL1" s="353">
        <f>EOMONTH(DH1,1)</f>
        <v>46752</v>
      </c>
      <c r="DP1" s="353">
        <f>EOMONTH(DL1,1)</f>
        <v>46783</v>
      </c>
      <c r="DT1" s="353">
        <f>EOMONTH(DP1,1)</f>
        <v>46812</v>
      </c>
      <c r="DX1" s="353">
        <f>EOMONTH(DT1,1)</f>
        <v>46843</v>
      </c>
      <c r="EB1" s="353">
        <f>EOMONTH(DX1,1)</f>
        <v>46873</v>
      </c>
      <c r="EF1" s="353">
        <f>EOMONTH(EB1,1)</f>
        <v>46904</v>
      </c>
      <c r="EJ1" s="353">
        <f>EOMONTH(EF1,1)</f>
        <v>46934</v>
      </c>
      <c r="EN1" s="353">
        <f>EOMONTH(EJ1,1)</f>
        <v>46965</v>
      </c>
      <c r="ER1" s="353">
        <f>EOMONTH(EN1,1)</f>
        <v>46996</v>
      </c>
      <c r="EV1" s="353">
        <f>EOMONTH(ER1,1)</f>
        <v>47026</v>
      </c>
      <c r="EZ1" s="353">
        <f>EOMONTH(EV1,1)</f>
        <v>47057</v>
      </c>
      <c r="FD1" s="353">
        <f>EOMONTH(EZ1,1)</f>
        <v>47087</v>
      </c>
      <c r="FH1" s="353">
        <f>EOMONTH(FD1,1)</f>
        <v>47118</v>
      </c>
      <c r="FL1" s="353">
        <f>EOMONTH(FH1,1)</f>
        <v>47149</v>
      </c>
      <c r="FP1" s="353">
        <f>EOMONTH(FL1,1)</f>
        <v>47177</v>
      </c>
      <c r="FT1" s="353">
        <f>EOMONTH(FP1,1)</f>
        <v>47208</v>
      </c>
      <c r="FX1" s="353">
        <f>EOMONTH(FT1,1)</f>
        <v>47238</v>
      </c>
      <c r="GB1" s="353">
        <f>EOMONTH(FX1,1)</f>
        <v>47269</v>
      </c>
      <c r="GF1" s="353">
        <f>EOMONTH(GB1,1)</f>
        <v>47299</v>
      </c>
      <c r="GJ1" s="353">
        <f>EOMONTH(GF1,1)</f>
        <v>47330</v>
      </c>
      <c r="GN1" s="353">
        <f>EOMONTH(GJ1,1)</f>
        <v>47361</v>
      </c>
      <c r="GR1" s="353">
        <f>EOMONTH(GN1,1)</f>
        <v>47391</v>
      </c>
      <c r="GV1" s="353">
        <f>EOMONTH(GR1,1)</f>
        <v>47422</v>
      </c>
      <c r="GZ1" s="353">
        <f>EOMONTH(GV1,1)</f>
        <v>47452</v>
      </c>
      <c r="HD1" s="353">
        <f>EOMONTH(GZ1,1)</f>
        <v>47483</v>
      </c>
      <c r="HH1" s="353">
        <f>EOMONTH(HD1,1)</f>
        <v>47514</v>
      </c>
      <c r="HL1" s="353">
        <f>EOMONTH(HH1,1)</f>
        <v>47542</v>
      </c>
      <c r="HP1" s="353">
        <f>EOMONTH(HL1,1)</f>
        <v>47573</v>
      </c>
      <c r="HT1" s="353">
        <f>EOMONTH(HP1,1)</f>
        <v>47603</v>
      </c>
      <c r="HX1" s="353">
        <f>EOMONTH(HT1,1)</f>
        <v>47634</v>
      </c>
      <c r="IB1" s="353">
        <f>EOMONTH(HX1,1)</f>
        <v>47664</v>
      </c>
      <c r="IF1" s="353">
        <f>EOMONTH(IB1,1)</f>
        <v>47695</v>
      </c>
      <c r="IJ1" s="353">
        <f>EOMONTH(IF1,1)</f>
        <v>47726</v>
      </c>
      <c r="IN1" s="353">
        <f>EOMONTH(IJ1,1)</f>
        <v>47756</v>
      </c>
      <c r="IR1" s="353">
        <f>EOMONTH(IN1,1)</f>
        <v>47787</v>
      </c>
      <c r="IV1" s="353">
        <f>EOMONTH(IR1,1)</f>
        <v>47817</v>
      </c>
      <c r="IZ1" s="353">
        <f>EOMONTH(IV1,1)</f>
        <v>47848</v>
      </c>
      <c r="JD1" s="353">
        <f>EOMONTH(IZ1,1)</f>
        <v>47879</v>
      </c>
      <c r="JH1" s="353">
        <f>EOMONTH(JD1,1)</f>
        <v>47907</v>
      </c>
      <c r="JL1" s="353">
        <f>EOMONTH(JH1,1)</f>
        <v>47938</v>
      </c>
      <c r="JP1" s="353">
        <f>EOMONTH(JL1,1)</f>
        <v>47968</v>
      </c>
      <c r="JT1" s="353">
        <f>EOMONTH(JP1,1)</f>
        <v>47999</v>
      </c>
      <c r="JX1" s="353">
        <f>EOMONTH(JT1,1)</f>
        <v>48029</v>
      </c>
      <c r="KB1" s="353">
        <f>EOMONTH(JX1,1)</f>
        <v>48060</v>
      </c>
      <c r="KF1" s="353">
        <f>EOMONTH(KB1,1)</f>
        <v>48091</v>
      </c>
    </row>
    <row r="2" spans="2:320" ht="18.75">
      <c r="B2" s="3" t="s">
        <v>448</v>
      </c>
      <c r="C2" s="174" t="s">
        <v>449</v>
      </c>
      <c r="D2" s="174"/>
      <c r="E2" t="s">
        <v>450</v>
      </c>
      <c r="G2" t="s">
        <v>450</v>
      </c>
      <c r="H2" s="5"/>
      <c r="I2" s="5"/>
      <c r="J2" s="5"/>
      <c r="K2">
        <v>3</v>
      </c>
      <c r="L2" s="323">
        <f>Branch!F4</f>
        <v>0.15</v>
      </c>
      <c r="M2" s="5"/>
      <c r="N2" s="5"/>
      <c r="O2">
        <f>VLOOKUP(O5,Branch!$D$4:$E$74,2,0)</f>
        <v>3</v>
      </c>
      <c r="P2" s="323">
        <f>1+(L2*45%)</f>
        <v>1.0674999999999999</v>
      </c>
      <c r="Q2" s="5"/>
      <c r="R2" s="5"/>
      <c r="S2">
        <f>VLOOKUP(S5,Branch!$D$4:$E$74,2,0)</f>
        <v>4</v>
      </c>
      <c r="T2" s="323">
        <f>1+Branch!F6</f>
        <v>1.1499999999999999</v>
      </c>
      <c r="U2" s="323"/>
      <c r="V2" s="5"/>
      <c r="W2">
        <f>VLOOKUP(W5,Branch!$D$4:$E$74,2,0)</f>
        <v>5</v>
      </c>
      <c r="X2" s="323">
        <f>1+Branch!F7</f>
        <v>1.1499999999999999</v>
      </c>
      <c r="Y2" s="5"/>
      <c r="Z2" s="5"/>
      <c r="AA2">
        <f>VLOOKUP(AA5,Branch!$D$4:$E$74,2,0)</f>
        <v>8</v>
      </c>
      <c r="AB2" s="323">
        <f>1+Branch!F8</f>
        <v>1.1499999999999999</v>
      </c>
      <c r="AC2" s="5"/>
      <c r="AD2" s="5"/>
      <c r="AE2">
        <f>VLOOKUP(AE5,Branch!$D$4:$E$74,2,0)</f>
        <v>10</v>
      </c>
      <c r="AF2" s="323">
        <f>1+Branch!F9</f>
        <v>1.1499999999999999</v>
      </c>
      <c r="AG2" s="5"/>
      <c r="AH2" s="5"/>
      <c r="AI2">
        <f>VLOOKUP(AI5,Branch!$D$4:$E$74,2,0)</f>
        <v>10</v>
      </c>
      <c r="AJ2" s="323">
        <f>1+Branch!F10</f>
        <v>1.1499999999999999</v>
      </c>
      <c r="AK2" s="5"/>
      <c r="AL2" s="5"/>
      <c r="AM2">
        <f>VLOOKUP(AM5,Branch!$D$4:$E$74,2,0)</f>
        <v>10</v>
      </c>
      <c r="AN2" s="323">
        <f>1+Branch!F11</f>
        <v>1.1499999999999999</v>
      </c>
      <c r="AO2" s="5"/>
      <c r="AP2" s="5"/>
      <c r="AQ2">
        <f>VLOOKUP(AQ5,Branch!$D$4:$E$74,2,0)</f>
        <v>10</v>
      </c>
      <c r="AR2" s="323">
        <f>1+Branch!F12</f>
        <v>1.1499999999999999</v>
      </c>
      <c r="AU2">
        <f>VLOOKUP(AU5,Branch!$D$4:$E$74,2,0)</f>
        <v>10</v>
      </c>
      <c r="AV2" s="323">
        <f>1+Branch!F13</f>
        <v>1.1499999999999999</v>
      </c>
      <c r="AY2">
        <f>VLOOKUP(AY5,Branch!$D$4:$E$74,2,0)</f>
        <v>10</v>
      </c>
      <c r="AZ2" s="323">
        <f>1+Branch!F14</f>
        <v>1.1499999999999999</v>
      </c>
      <c r="BC2">
        <f>VLOOKUP(BC5,Branch!$D$4:$E$74,2,0)</f>
        <v>10</v>
      </c>
      <c r="BD2" s="323">
        <f>1+Branch!F15</f>
        <v>1.1499999999999999</v>
      </c>
      <c r="BG2">
        <f>VLOOKUP(BG5,Branch!$D$4:$E$74,2,0)</f>
        <v>10</v>
      </c>
      <c r="BH2" s="323">
        <f>1+Branch!F16</f>
        <v>1.1499999999999999</v>
      </c>
      <c r="BK2">
        <f>VLOOKUP(BK5,Branch!$D$4:$E$74,2,0)</f>
        <v>10</v>
      </c>
      <c r="BL2" s="323">
        <f>1+Branch!F17</f>
        <v>1.1499999999999999</v>
      </c>
      <c r="BO2">
        <f>VLOOKUP(BO5,Branch!$D$4:$E$74,2,0)</f>
        <v>10</v>
      </c>
      <c r="BP2" s="323">
        <f>1+Branch!F18</f>
        <v>1.1499999999999999</v>
      </c>
      <c r="BS2">
        <f>VLOOKUP(BS5,Branch!$D$4:$E$74,2,0)</f>
        <v>10</v>
      </c>
      <c r="BT2" s="323">
        <f>1+Branch!F19</f>
        <v>1.1499999999999999</v>
      </c>
      <c r="BW2">
        <f>VLOOKUP(BW5,Branch!$D$4:$E$74,2,0)</f>
        <v>10</v>
      </c>
      <c r="BX2" s="323">
        <f>1+Branch!F20</f>
        <v>1.1499999999999999</v>
      </c>
      <c r="CA2">
        <f>VLOOKUP(CA5,Branch!$D$4:$E$74,2,0)</f>
        <v>10</v>
      </c>
      <c r="CB2" s="323">
        <f>1+Branch!F21</f>
        <v>1.1499999999999999</v>
      </c>
      <c r="CE2">
        <f>VLOOKUP(CE5,Branch!$D$4:$E$74,2,0)</f>
        <v>10</v>
      </c>
      <c r="CF2" s="323">
        <f>1+Branch!F22</f>
        <v>1.1499999999999999</v>
      </c>
      <c r="CI2">
        <f>VLOOKUP(CI5,Branch!$D$4:$E$74,2,0)</f>
        <v>10</v>
      </c>
      <c r="CJ2" s="323">
        <f>1+Branch!F23</f>
        <v>1.1499999999999999</v>
      </c>
      <c r="CM2">
        <f>VLOOKUP(CM5,Branch!$D$4:$E$74,2,0)</f>
        <v>10</v>
      </c>
      <c r="CN2" s="323">
        <f>1+Branch!F24</f>
        <v>1.1499999999999999</v>
      </c>
      <c r="CQ2">
        <f>VLOOKUP(CQ5,Branch!$D$4:$E$74,2,0)</f>
        <v>10</v>
      </c>
      <c r="CR2" s="323">
        <f>1+Branch!F25</f>
        <v>1.1499999999999999</v>
      </c>
      <c r="CU2">
        <f>VLOOKUP(CU5,Branch!$D$4:$E$74,2,0)</f>
        <v>10</v>
      </c>
      <c r="CV2" s="323">
        <f>1+Branch!F26</f>
        <v>1.1499999999999999</v>
      </c>
      <c r="CY2">
        <f>VLOOKUP(CY5,Branch!$D$4:$E$74,2,0)</f>
        <v>10</v>
      </c>
      <c r="CZ2" s="323">
        <f>1+Branch!F27</f>
        <v>1.1499999999999999</v>
      </c>
      <c r="DC2">
        <f>VLOOKUP(DC5,Branch!$D$4:$E$74,2,0)</f>
        <v>10</v>
      </c>
      <c r="DD2" s="323">
        <f>1+Branch!F28</f>
        <v>1.1499999999999999</v>
      </c>
      <c r="DG2">
        <f>VLOOKUP(DG5,Branch!$D$4:$E$74,2,0)</f>
        <v>10</v>
      </c>
      <c r="DH2" s="323">
        <f>1+Branch!F29</f>
        <v>1.1499999999999999</v>
      </c>
      <c r="DK2">
        <f>VLOOKUP(DK5,Branch!$D$4:$E$74,2,0)</f>
        <v>10</v>
      </c>
      <c r="DL2" s="323">
        <f>1+Branch!F30</f>
        <v>1.1499999999999999</v>
      </c>
      <c r="DO2">
        <f>VLOOKUP(DO5,Branch!$D$4:$E$74,2,0)</f>
        <v>10</v>
      </c>
      <c r="DP2" s="323">
        <f>1+Branch!F31</f>
        <v>1.1499999999999999</v>
      </c>
      <c r="DS2">
        <f>VLOOKUP(DS5,Branch!$D$4:$E$74,2,0)</f>
        <v>10</v>
      </c>
      <c r="DT2" s="323">
        <f>1+Branch!F32</f>
        <v>1.1499999999999999</v>
      </c>
      <c r="DW2">
        <f>VLOOKUP(DW5,Branch!$D$4:$E$74,2,0)</f>
        <v>10</v>
      </c>
      <c r="DX2" s="323">
        <f>1+Branch!F33</f>
        <v>1.1499999999999999</v>
      </c>
      <c r="EA2">
        <f>VLOOKUP(EA5,Branch!$D$4:$E$74,2,0)</f>
        <v>10</v>
      </c>
      <c r="EB2" s="323">
        <f>1+Branch!F34</f>
        <v>1.1499999999999999</v>
      </c>
      <c r="EE2">
        <f>VLOOKUP(EE5,Branch!$D$4:$E$74,2,0)</f>
        <v>10</v>
      </c>
      <c r="EF2" s="323">
        <f>1+Branch!F35</f>
        <v>1.1499999999999999</v>
      </c>
      <c r="EI2">
        <f>VLOOKUP(EI5,Branch!$D$4:$E$74,2,0)</f>
        <v>10</v>
      </c>
      <c r="EJ2" s="323">
        <f>1+Branch!F36</f>
        <v>1.1499999999999999</v>
      </c>
      <c r="EM2">
        <f>VLOOKUP(EM5,Branch!$D$4:$E$74,2,0)</f>
        <v>10</v>
      </c>
      <c r="EN2" s="323">
        <f>1+Branch!F37</f>
        <v>1.1499999999999999</v>
      </c>
      <c r="EQ2">
        <f>VLOOKUP(EQ5,Branch!$D$4:$E$74,2,0)</f>
        <v>10</v>
      </c>
      <c r="ER2" s="323">
        <f>1+Branch!F38</f>
        <v>1.1499999999999999</v>
      </c>
      <c r="EU2">
        <f>VLOOKUP(EU5,Branch!$D$4:$E$74,2,0)</f>
        <v>10</v>
      </c>
      <c r="EV2" s="323">
        <f>1+Branch!F39</f>
        <v>1.1499999999999999</v>
      </c>
      <c r="EY2">
        <f>VLOOKUP(EY5,Branch!$D$4:$E$74,2,0)</f>
        <v>10</v>
      </c>
      <c r="EZ2" s="323">
        <f>1+Branch!F40</f>
        <v>1.1499999999999999</v>
      </c>
      <c r="FC2">
        <f>VLOOKUP(FC5,Branch!$D$4:$E$74,2,0)</f>
        <v>10</v>
      </c>
      <c r="FD2" s="323">
        <f>1+Branch!F41</f>
        <v>1.1499999999999999</v>
      </c>
      <c r="FG2">
        <f>VLOOKUP(FG5,Branch!$D$4:$E$74,2,0)</f>
        <v>10</v>
      </c>
      <c r="FH2" s="323">
        <f>1+Branch!F42</f>
        <v>1.1499999999999999</v>
      </c>
      <c r="FK2">
        <f>VLOOKUP(FK5,Branch!$D$4:$E$74,2,0)</f>
        <v>10</v>
      </c>
      <c r="FL2" s="323">
        <f>1+Branch!F43</f>
        <v>1.1499999999999999</v>
      </c>
      <c r="FO2">
        <f>VLOOKUP(FO5,Branch!$D$4:$E$74,2,0)</f>
        <v>10</v>
      </c>
      <c r="FP2" s="323">
        <f>1+Branch!F44</f>
        <v>1.1499999999999999</v>
      </c>
      <c r="FS2">
        <f>VLOOKUP(FS5,Branch!$D$4:$E$74,2,0)</f>
        <v>10</v>
      </c>
      <c r="FT2" s="323">
        <f>1+Branch!F45</f>
        <v>1.1499999999999999</v>
      </c>
      <c r="FW2">
        <f>VLOOKUP(FW5,Branch!$D$4:$E$74,2,0)</f>
        <v>10</v>
      </c>
      <c r="FX2" s="323">
        <f>1+Branch!F46</f>
        <v>1.1499999999999999</v>
      </c>
      <c r="GA2">
        <f>VLOOKUP(GA5,Branch!$D$4:$E$74,2,0)</f>
        <v>10</v>
      </c>
      <c r="GB2" s="323">
        <f>1+Branch!F47</f>
        <v>1.1499999999999999</v>
      </c>
      <c r="GE2">
        <f>VLOOKUP(GE5,Branch!$D$4:$E$74,2,0)</f>
        <v>10</v>
      </c>
      <c r="GF2" s="323">
        <f>1+Branch!F48</f>
        <v>1.1499999999999999</v>
      </c>
      <c r="GI2">
        <f>VLOOKUP(GI5,Branch!$D$4:$E$74,2,0)</f>
        <v>10</v>
      </c>
      <c r="GJ2" s="323">
        <f>1+Branch!F49</f>
        <v>1.1499999999999999</v>
      </c>
      <c r="GM2">
        <f>VLOOKUP(GM5,Branch!$D$4:$E$74,2,0)</f>
        <v>10</v>
      </c>
      <c r="GN2" s="323">
        <f>1+Branch!F50</f>
        <v>1.1499999999999999</v>
      </c>
      <c r="GQ2">
        <f>VLOOKUP(GQ5,Branch!$D$4:$E$74,2,0)</f>
        <v>10</v>
      </c>
      <c r="GR2" s="323">
        <f>1+Branch!F51</f>
        <v>1.1499999999999999</v>
      </c>
      <c r="GU2">
        <f>VLOOKUP(GU5,Branch!$D$4:$E$74,2,0)</f>
        <v>10</v>
      </c>
      <c r="GV2" s="323">
        <f>1+Branch!F52</f>
        <v>1.1499999999999999</v>
      </c>
      <c r="GY2">
        <f>VLOOKUP(GY5,Branch!$D$4:$E$74,2,0)</f>
        <v>10</v>
      </c>
      <c r="GZ2" s="323">
        <f>1+Branch!F53</f>
        <v>1.1499999999999999</v>
      </c>
      <c r="HC2">
        <f>VLOOKUP(HC5,Branch!$D$4:$E$74,2,0)</f>
        <v>10</v>
      </c>
      <c r="HD2" s="323">
        <f>1+Branch!F54</f>
        <v>1.1499999999999999</v>
      </c>
      <c r="HG2">
        <f>VLOOKUP(HG5,Branch!$D$4:$E$74,2,0)</f>
        <v>10</v>
      </c>
      <c r="HH2" s="323">
        <f>1+Branch!F55</f>
        <v>1.1499999999999999</v>
      </c>
      <c r="HK2">
        <f>VLOOKUP(HK5,Branch!$D$4:$E$74,2,0)</f>
        <v>10</v>
      </c>
      <c r="HL2" s="323">
        <f>1+Branch!F56</f>
        <v>1.1499999999999999</v>
      </c>
      <c r="HO2">
        <f>VLOOKUP(HO5,Branch!$D$4:$E$74,2,0)</f>
        <v>10</v>
      </c>
      <c r="HP2" s="323">
        <f>1+Branch!F57</f>
        <v>1.1499999999999999</v>
      </c>
      <c r="HS2">
        <f>VLOOKUP(HS5,Branch!$D$4:$E$74,2,0)</f>
        <v>10</v>
      </c>
      <c r="HT2" s="323">
        <f>1+Branch!F58</f>
        <v>1.1499999999999999</v>
      </c>
      <c r="HW2">
        <f>VLOOKUP(HW5,Branch!$D$4:$E$74,2,0)</f>
        <v>10</v>
      </c>
      <c r="HX2" s="323">
        <f>1+Branch!F59</f>
        <v>1.1499999999999999</v>
      </c>
      <c r="IA2">
        <f>VLOOKUP(IA5,Branch!$D$4:$E$74,2,0)</f>
        <v>10</v>
      </c>
      <c r="IB2" s="323">
        <f>1+Branch!F60</f>
        <v>1.1499999999999999</v>
      </c>
      <c r="IE2">
        <f>VLOOKUP(IE5,Branch!$D$4:$E$74,2,0)</f>
        <v>10</v>
      </c>
      <c r="IF2" s="323">
        <f>1+Branch!F61</f>
        <v>1.1499999999999999</v>
      </c>
      <c r="II2">
        <f>VLOOKUP(II5,Branch!$D$4:$E$74,2,0)</f>
        <v>10</v>
      </c>
      <c r="IJ2" s="323">
        <f>1+Branch!F62</f>
        <v>1.1499999999999999</v>
      </c>
      <c r="IM2">
        <f>VLOOKUP(IM5,Branch!$D$4:$E$74,2,0)</f>
        <v>10</v>
      </c>
      <c r="IN2" s="323">
        <f>1+Branch!F63</f>
        <v>1.1499999999999999</v>
      </c>
      <c r="IQ2">
        <f>VLOOKUP(IQ5,Branch!$D$4:$E$74,2,0)</f>
        <v>10</v>
      </c>
      <c r="IR2" s="323">
        <f>1+Branch!F64</f>
        <v>1.1499999999999999</v>
      </c>
      <c r="IU2">
        <f>VLOOKUP(IU5,Branch!$D$4:$E$74,2,0)</f>
        <v>10</v>
      </c>
      <c r="IV2" s="323">
        <f>1+Branch!F65</f>
        <v>1.1499999999999999</v>
      </c>
      <c r="IY2">
        <f>VLOOKUP(IY5,Branch!$D$4:$E$74,2,0)</f>
        <v>10</v>
      </c>
      <c r="IZ2" s="323">
        <f>1+Branch!F66</f>
        <v>1.1499999999999999</v>
      </c>
      <c r="JC2">
        <f>VLOOKUP(JC5,Branch!$D$4:$E$74,2,0)</f>
        <v>10</v>
      </c>
      <c r="JD2" s="323">
        <f>1+Branch!F67</f>
        <v>1.1499999999999999</v>
      </c>
      <c r="JG2">
        <f>VLOOKUP(JG5,Branch!$D$4:$E$74,2,0)</f>
        <v>10</v>
      </c>
      <c r="JH2" s="323">
        <f>1+Branch!F68</f>
        <v>1.1499999999999999</v>
      </c>
      <c r="JK2">
        <f>VLOOKUP(JK5,Branch!$D$4:$E$74,2,0)</f>
        <v>10</v>
      </c>
      <c r="JL2" s="323">
        <f>1+Branch!F69</f>
        <v>1.1499999999999999</v>
      </c>
      <c r="JO2">
        <f>VLOOKUP(JO5,Branch!$D$4:$E$74,2,0)</f>
        <v>10</v>
      </c>
      <c r="JP2" s="323">
        <f>1+Branch!F70</f>
        <v>1.1499999999999999</v>
      </c>
      <c r="JS2">
        <f>VLOOKUP(JS5,Branch!$D$4:$E$74,2,0)</f>
        <v>10</v>
      </c>
      <c r="JT2" s="323">
        <f>1+Branch!F71</f>
        <v>1.1499999999999999</v>
      </c>
      <c r="JW2">
        <f>VLOOKUP(JW5,Branch!$D$4:$E$74,2,0)</f>
        <v>10</v>
      </c>
      <c r="JX2" s="323">
        <f>1+Branch!F72</f>
        <v>1.1499999999999999</v>
      </c>
      <c r="KA2">
        <f>VLOOKUP(KA5,Branch!$D$4:$E$74,2,0)</f>
        <v>10</v>
      </c>
      <c r="KB2" s="323">
        <f>1+Branch!F73</f>
        <v>1.1499999999999999</v>
      </c>
      <c r="KE2">
        <f>VLOOKUP(KE5,Branch!$D$4:$E$74,2,0)</f>
        <v>10</v>
      </c>
      <c r="KF2" s="323">
        <f>1+Branch!F74</f>
        <v>1.1499999999999999</v>
      </c>
    </row>
    <row r="3" spans="2:320" ht="18.75">
      <c r="B3" s="3"/>
      <c r="C3" s="174"/>
      <c r="D3" s="174"/>
      <c r="G3" s="5" t="str">
        <f>I3</f>
        <v>2025</v>
      </c>
      <c r="H3" s="5"/>
      <c r="I3" s="5" t="str">
        <f>IF(MONTH(G5)&lt;=3,TEXT(G5,"yyyy")-1&amp;"-"&amp;TEXT(G5,"yy"),IF(MONTH(G5)&gt;3,TEXT(G5,"yyyy")))</f>
        <v>2025</v>
      </c>
      <c r="J3" s="5"/>
      <c r="K3" s="5" t="str">
        <f>M3</f>
        <v>2025</v>
      </c>
      <c r="L3" s="5"/>
      <c r="M3" s="5" t="str">
        <f>IF(MONTH(K5)&lt;=3,TEXT(K5,"yyyy")-1&amp;"-"&amp;TEXT(K5,"yy"),IF(MONTH(K5)&gt;3,TEXT(K5,"yyyy")))</f>
        <v>2025</v>
      </c>
      <c r="N3" s="5"/>
      <c r="O3" s="5" t="str">
        <f>Q3</f>
        <v>2025</v>
      </c>
      <c r="P3" s="5"/>
      <c r="Q3" s="5" t="str">
        <f>IF(MONTH(O5)&lt;=3,TEXT(O5,"yyyy")-1&amp;"-"&amp;TEXT(O5,"yy"),IF(MONTH(O5)&gt;3,TEXT(O5,"yyyy")))</f>
        <v>2025</v>
      </c>
      <c r="R3" s="5"/>
      <c r="S3" s="5" t="str">
        <f>U3</f>
        <v>2025</v>
      </c>
      <c r="T3" s="5"/>
      <c r="U3" s="5" t="str">
        <f>IF(MONTH(S5)&lt;=3,TEXT(S5,"yyyy")-1&amp;"-"&amp;TEXT(S5,"yy"),IF(MONTH(S5)&gt;3,TEXT(S5,"yyyy")))</f>
        <v>2025</v>
      </c>
      <c r="V3" s="5"/>
      <c r="W3" s="5" t="str">
        <f>Y3</f>
        <v>2026</v>
      </c>
      <c r="X3" s="5"/>
      <c r="Y3" s="5" t="str">
        <f>IF(MONTH(W5)&lt;=3,TEXT(W5,"yyyy"),IF(MONTH(W5)&gt;3,TEXT(W5,"yyyy")))</f>
        <v>2026</v>
      </c>
      <c r="Z3" s="5" t="s">
        <v>53</v>
      </c>
      <c r="AA3" s="5" t="str">
        <f>AC3</f>
        <v>2026</v>
      </c>
      <c r="AB3" s="5"/>
      <c r="AC3" s="5" t="str">
        <f>IF(MONTH(AA5)&lt;=3,TEXT(AA5,"yyyy"),IF(MONTH(AA5)&gt;3,TEXT(AA5,"yyyy")))</f>
        <v>2026</v>
      </c>
      <c r="AD3" s="5"/>
      <c r="AE3" s="5" t="str">
        <f>AG3</f>
        <v>2026</v>
      </c>
      <c r="AF3" s="5"/>
      <c r="AG3" s="5" t="str">
        <f>IF(MONTH(AE5)&lt;=3,TEXT(AE5,"yyyy"),IF(MONTH(AE5)&gt;3,TEXT(AE5,"yyyy")))</f>
        <v>2026</v>
      </c>
      <c r="AH3" s="5"/>
      <c r="AI3" s="5" t="str">
        <f>AK3</f>
        <v>2026</v>
      </c>
      <c r="AJ3" s="115"/>
      <c r="AK3" s="5" t="str">
        <f>IF(MONTH(AI5)&lt;=3,TEXT(AI5,"yyyy"),IF(MONTH(AI5)&gt;3,TEXT(AI5,"yyyy")))</f>
        <v>2026</v>
      </c>
      <c r="AL3" s="5"/>
      <c r="AM3" s="5" t="str">
        <f>AO3</f>
        <v>2026</v>
      </c>
      <c r="AN3" s="5"/>
      <c r="AO3" s="5" t="str">
        <f>IF(MONTH(AM5)&lt;=3,TEXT(AM5,"yyyy"),IF(MONTH(AM5)&gt;3,TEXT(AM5,"yyyy")))</f>
        <v>2026</v>
      </c>
      <c r="AP3" s="5"/>
      <c r="AQ3" s="5" t="str">
        <f>AS3</f>
        <v>2026</v>
      </c>
      <c r="AR3" s="249"/>
      <c r="AS3" s="5" t="str">
        <f>IF(MONTH(AQ5)&lt;=3,TEXT(AQ5,"yyyy"),IF(MONTH(AQ5)&gt;3,TEXT(AQ5,"yyyy")))</f>
        <v>2026</v>
      </c>
      <c r="AU3" s="5" t="str">
        <f>AW3</f>
        <v>2026</v>
      </c>
      <c r="AV3" s="249"/>
      <c r="AW3" s="5" t="str">
        <f>IF(MONTH(AU5)&lt;=3,TEXT(AU5,"yyyy"),IF(MONTH(AU5)&gt;3,TEXT(AU5,"yyyy")))</f>
        <v>2026</v>
      </c>
      <c r="AY3" s="5" t="str">
        <f>BA3</f>
        <v>2026</v>
      </c>
      <c r="AZ3" s="249"/>
      <c r="BA3" s="5" t="str">
        <f>IF(MONTH(AY5)&lt;=3,TEXT(AY5,"yyyy"),IF(MONTH(AY5)&gt;3,TEXT(AY5,"yyyy")))</f>
        <v>2026</v>
      </c>
      <c r="BC3" s="5" t="str">
        <f>BE3</f>
        <v>2026</v>
      </c>
      <c r="BD3" s="249"/>
      <c r="BE3" s="5" t="str">
        <f>IF(MONTH(BC5)&lt;=3,TEXT(BC5,"yyyy"),IF(MONTH(BC5)&gt;3,TEXT(BC5,"yyyy")))</f>
        <v>2026</v>
      </c>
      <c r="BG3" s="5" t="str">
        <f>BI3</f>
        <v>2026</v>
      </c>
      <c r="BI3" s="5" t="str">
        <f>IF(MONTH(BG5)&lt;=3,TEXT(BG5,"yyyy"),IF(MONTH(BG5)&gt;3,TEXT(BG5,"yyyy")))</f>
        <v>2026</v>
      </c>
      <c r="BK3" s="5" t="str">
        <f>BM3</f>
        <v>2026</v>
      </c>
      <c r="BM3" s="5" t="str">
        <f>IF(MONTH(BK5)&lt;=3,TEXT(BK5,"yyyy"),IF(MONTH(BK5)&gt;3,TEXT(BK5,"yyyy")))</f>
        <v>2026</v>
      </c>
      <c r="BO3" s="5" t="str">
        <f>BQ3</f>
        <v>2026</v>
      </c>
      <c r="BQ3" s="5" t="str">
        <f>IF(MONTH(BO5)&lt;=3,TEXT(BO5,"yyyy"),IF(MONTH(BO5)&gt;3,TEXT(BO5,"yyyy")))</f>
        <v>2026</v>
      </c>
      <c r="BS3" s="5" t="str">
        <f>BU3</f>
        <v>2027</v>
      </c>
      <c r="BU3" s="5" t="str">
        <f>IF(MONTH(BS5)&lt;=3,TEXT(BS5,"yyyy"),IF(MONTH(BS5)&gt;3,TEXT(BS5,"yyyy")))</f>
        <v>2027</v>
      </c>
      <c r="BW3" s="5" t="str">
        <f>BY3</f>
        <v>2027</v>
      </c>
      <c r="BY3" s="5" t="str">
        <f>IF(MONTH(BW5)&lt;=3,TEXT(BW5,"yyyy"),IF(MONTH(BW5)&gt;3,TEXT(BW5,"yyyy")))</f>
        <v>2027</v>
      </c>
      <c r="CA3" s="5" t="str">
        <f>CC3</f>
        <v>2027</v>
      </c>
      <c r="CC3" s="5" t="str">
        <f>IF(MONTH(CA5)&lt;=3,TEXT(CA5,"yyyy"),IF(MONTH(CA5)&gt;3,TEXT(CA5,"yyyy")))</f>
        <v>2027</v>
      </c>
      <c r="CE3" s="5" t="str">
        <f>CG3</f>
        <v>2027</v>
      </c>
      <c r="CG3" s="5" t="str">
        <f>IF(MONTH(CE5)&lt;=3,TEXT(CE5,"yyyy"),IF(MONTH(CE5)&gt;3,TEXT(CE5,"yyyy")))</f>
        <v>2027</v>
      </c>
      <c r="CI3" s="5" t="str">
        <f>CK3</f>
        <v>2027</v>
      </c>
      <c r="CK3" s="5" t="str">
        <f>IF(MONTH(CI5)&lt;=3,TEXT(CI5,"yyyy"),IF(MONTH(CI5)&gt;3,TEXT(CI5,"yyyy")))</f>
        <v>2027</v>
      </c>
      <c r="CM3" s="5" t="str">
        <f>CO3</f>
        <v>2027</v>
      </c>
      <c r="CO3" s="5" t="str">
        <f>IF(MONTH(CM5)&lt;=3,TEXT(CM5,"yyyy"),IF(MONTH(CM5)&gt;3,TEXT(CM5,"yyyy")))</f>
        <v>2027</v>
      </c>
      <c r="CQ3" s="5" t="str">
        <f>CS3</f>
        <v>2027</v>
      </c>
      <c r="CS3" s="5" t="str">
        <f>IF(MONTH(CQ5)&lt;=3,TEXT(CQ5,"yyyy"),IF(MONTH(CQ5)&gt;3,TEXT(CQ5,"yyyy")))</f>
        <v>2027</v>
      </c>
      <c r="CU3" s="5" t="str">
        <f>CW3</f>
        <v>2027</v>
      </c>
      <c r="CW3" s="5" t="str">
        <f>IF(MONTH(CU5)&lt;=3,TEXT(CU5,"yyyy"),IF(MONTH(CU5)&gt;3,TEXT(CU5,"yyyy")))</f>
        <v>2027</v>
      </c>
      <c r="CY3" s="5" t="str">
        <f>DA3</f>
        <v>2027</v>
      </c>
      <c r="DA3" s="5" t="str">
        <f>IF(MONTH(CY5)&lt;=3,TEXT(CY5,"yyyy"),IF(MONTH(CY5)&gt;3,TEXT(CY5,"yyyy")))</f>
        <v>2027</v>
      </c>
      <c r="DC3" s="5" t="str">
        <f>DE3</f>
        <v>2027</v>
      </c>
      <c r="DE3" s="5" t="str">
        <f>IF(MONTH(DC5)&lt;=3,TEXT(DC5,"yyyy"),IF(MONTH(DC5)&gt;3,TEXT(DC5,"yyyy")))</f>
        <v>2027</v>
      </c>
      <c r="DG3" s="5" t="str">
        <f>DI3</f>
        <v>2027</v>
      </c>
      <c r="DI3" s="5" t="str">
        <f>IF(MONTH(DG5)&lt;=3,TEXT(DG5,"yyyy"),IF(MONTH(DG5)&gt;3,TEXT(DG5,"yyyy")))</f>
        <v>2027</v>
      </c>
      <c r="DK3" s="5" t="str">
        <f>DM3</f>
        <v>2027</v>
      </c>
      <c r="DM3" s="5" t="str">
        <f>IF(MONTH(DK5)&lt;=3,TEXT(DK5,"yyyy"),IF(MONTH(DK5)&gt;3,TEXT(DK5,"yyyy")))</f>
        <v>2027</v>
      </c>
      <c r="DO3" s="5" t="str">
        <f>DQ3</f>
        <v>2028</v>
      </c>
      <c r="DQ3" s="5" t="str">
        <f>IF(MONTH(DO5)&lt;=3,TEXT(DO5,"yyyy"),IF(MONTH(DO5)&gt;3,TEXT(DO5,"yyyy")))</f>
        <v>2028</v>
      </c>
      <c r="DS3" s="5" t="str">
        <f>DU3</f>
        <v>2028</v>
      </c>
      <c r="DU3" s="5" t="str">
        <f>IF(MONTH(DS5)&lt;=3,TEXT(DS5,"yyyy"),IF(MONTH(DS5)&gt;3,TEXT(DS5,"yyyy")))</f>
        <v>2028</v>
      </c>
      <c r="DW3" s="5" t="str">
        <f>DY3</f>
        <v>2028</v>
      </c>
      <c r="DY3" s="5" t="str">
        <f>IF(MONTH(DW5)&lt;=3,TEXT(DW5,"yyyy"),IF(MONTH(DW5)&gt;3,TEXT(DW5,"yyyy")))</f>
        <v>2028</v>
      </c>
      <c r="EA3" s="5" t="str">
        <f>EC3</f>
        <v>2028</v>
      </c>
      <c r="EC3" s="5" t="str">
        <f>IF(MONTH(EA5)&lt;=3,TEXT(EA5,"yyyy"),IF(MONTH(EA5)&gt;3,TEXT(EA5,"yyyy")))</f>
        <v>2028</v>
      </c>
      <c r="EE3" s="5" t="str">
        <f>EG3</f>
        <v>2028</v>
      </c>
      <c r="EG3" s="5" t="str">
        <f>IF(MONTH(EE5)&lt;=3,TEXT(EE5,"yyyy"),IF(MONTH(EE5)&gt;3,TEXT(EE5,"yyyy")))</f>
        <v>2028</v>
      </c>
      <c r="EI3" s="5" t="str">
        <f>EK3</f>
        <v>2028</v>
      </c>
      <c r="EK3" s="5" t="str">
        <f>IF(MONTH(EI5)&lt;=3,TEXT(EI5,"yyyy"),IF(MONTH(EI5)&gt;3,TEXT(EI5,"yyyy")))</f>
        <v>2028</v>
      </c>
      <c r="EM3" s="5" t="str">
        <f>EO3</f>
        <v>2028</v>
      </c>
      <c r="EO3" s="5" t="str">
        <f>IF(MONTH(EM5)&lt;=3,TEXT(EM5,"yyyy"),IF(MONTH(EM5)&gt;3,TEXT(EM5,"yyyy")))</f>
        <v>2028</v>
      </c>
      <c r="EQ3" s="5" t="str">
        <f>ES3</f>
        <v>2028</v>
      </c>
      <c r="ES3" s="5" t="str">
        <f>IF(MONTH(EQ5)&lt;=3,TEXT(EQ5,"yyyy"),IF(MONTH(EQ5)&gt;3,TEXT(EQ5,"yyyy")))</f>
        <v>2028</v>
      </c>
      <c r="EU3" s="5" t="str">
        <f>EW3</f>
        <v>2028</v>
      </c>
      <c r="EW3" s="5" t="str">
        <f>IF(MONTH(EU5)&lt;=3,TEXT(EU5,"yyyy"),IF(MONTH(EU5)&gt;3,TEXT(EU5,"yyyy")))</f>
        <v>2028</v>
      </c>
      <c r="EY3" s="5" t="str">
        <f>FA3</f>
        <v>2028</v>
      </c>
      <c r="FA3" s="5" t="str">
        <f>IF(MONTH(EY5)&lt;=3,TEXT(EY5,"yyyy"),IF(MONTH(EY5)&gt;3,TEXT(EY5,"yyyy")))</f>
        <v>2028</v>
      </c>
      <c r="FC3" s="5" t="str">
        <f>FE3</f>
        <v>2028</v>
      </c>
      <c r="FE3" s="5" t="str">
        <f>IF(MONTH(FC5)&lt;=3,TEXT(FC5,"yyyy"),IF(MONTH(FC5)&gt;3,TEXT(FC5,"yyyy")))</f>
        <v>2028</v>
      </c>
      <c r="FG3" s="5" t="str">
        <f>FI3</f>
        <v>2028</v>
      </c>
      <c r="FI3" s="5" t="str">
        <f>IF(MONTH(FG5)&lt;=3,TEXT(FG5,"yyyy"),IF(MONTH(FG5)&gt;3,TEXT(FG5,"yyyy")))</f>
        <v>2028</v>
      </c>
      <c r="FK3" s="5" t="str">
        <f>FM3</f>
        <v>2029</v>
      </c>
      <c r="FM3" s="5" t="str">
        <f>IF(MONTH(FK5)&lt;=3,TEXT(FK5,"yyyy"),IF(MONTH(FK5)&gt;3,TEXT(FK5,"yyyy")))</f>
        <v>2029</v>
      </c>
      <c r="FO3" s="5" t="str">
        <f>FQ3</f>
        <v>2029</v>
      </c>
      <c r="FQ3" s="5" t="str">
        <f>IF(MONTH(FO5)&lt;=3,TEXT(FO5,"yyyy"),IF(MONTH(FO5)&gt;3,TEXT(FO5,"yyyy")))</f>
        <v>2029</v>
      </c>
      <c r="FS3" s="5" t="str">
        <f>FU3</f>
        <v>2029</v>
      </c>
      <c r="FU3" s="5" t="str">
        <f>IF(MONTH(FS5)&lt;=3,TEXT(FS5,"yyyy"),IF(MONTH(FS5)&gt;3,TEXT(FS5,"yyyy")))</f>
        <v>2029</v>
      </c>
      <c r="FW3" s="5" t="str">
        <f>FY3</f>
        <v>2029</v>
      </c>
      <c r="FY3" s="5" t="str">
        <f>IF(MONTH(FW5)&lt;=3,TEXT(FW5,"yyyy"),IF(MONTH(FW5)&gt;3,TEXT(FW5,"yyyy")))</f>
        <v>2029</v>
      </c>
      <c r="GA3" s="5" t="str">
        <f>GC3</f>
        <v>2029</v>
      </c>
      <c r="GC3" s="5" t="str">
        <f>IF(MONTH(GA5)&lt;=3,TEXT(GA5,"yyyy"),IF(MONTH(GA5)&gt;3,TEXT(GA5,"yyyy")))</f>
        <v>2029</v>
      </c>
      <c r="GE3" s="5" t="str">
        <f>GG3</f>
        <v>2029</v>
      </c>
      <c r="GG3" s="5" t="str">
        <f>IF(MONTH(GE5)&lt;=3,TEXT(GE5,"yyyy"),IF(MONTH(GE5)&gt;3,TEXT(GE5,"yyyy")))</f>
        <v>2029</v>
      </c>
      <c r="GI3" s="5" t="str">
        <f>GK3</f>
        <v>2029</v>
      </c>
      <c r="GK3" s="5" t="str">
        <f>IF(MONTH(GI5)&lt;=3,TEXT(GI5,"yyyy"),IF(MONTH(GI5)&gt;3,TEXT(GI5,"yyyy")))</f>
        <v>2029</v>
      </c>
      <c r="GM3" s="5" t="str">
        <f>GO3</f>
        <v>2029</v>
      </c>
      <c r="GO3" s="5" t="str">
        <f>IF(MONTH(GM5)&lt;=3,TEXT(GM5,"yyyy"),IF(MONTH(GM5)&gt;3,TEXT(GM5,"yyyy")))</f>
        <v>2029</v>
      </c>
      <c r="GQ3" s="5" t="str">
        <f>GS3</f>
        <v>2029</v>
      </c>
      <c r="GS3" s="5" t="str">
        <f>IF(MONTH(GQ5)&lt;=3,TEXT(GQ5,"yyyy"),IF(MONTH(GQ5)&gt;3,TEXT(GQ5,"yyyy")))</f>
        <v>2029</v>
      </c>
      <c r="GU3" s="5" t="str">
        <f>GW3</f>
        <v>2029</v>
      </c>
      <c r="GW3" s="5" t="str">
        <f>IF(MONTH(GU5)&lt;=3,TEXT(GU5,"yyyy"),IF(MONTH(GU5)&gt;3,TEXT(GU5,"yyyy")))</f>
        <v>2029</v>
      </c>
      <c r="GY3" s="5" t="str">
        <f>HA3</f>
        <v>2029</v>
      </c>
      <c r="HA3" s="5" t="str">
        <f>IF(MONTH(GY5)&lt;=3,TEXT(GY5,"yyyy"),IF(MONTH(GY5)&gt;3,TEXT(GY5,"yyyy")))</f>
        <v>2029</v>
      </c>
      <c r="HC3" s="5" t="str">
        <f>HE3</f>
        <v>2029</v>
      </c>
      <c r="HE3" s="5" t="str">
        <f>IF(MONTH(HC5)&lt;=3,TEXT(HC5,"yyyy"),IF(MONTH(HC5)&gt;3,TEXT(HC5,"yyyy")))</f>
        <v>2029</v>
      </c>
      <c r="HG3" s="5" t="str">
        <f>HI3</f>
        <v>2030</v>
      </c>
      <c r="HI3" s="5" t="str">
        <f>IF(MONTH(HG5)&lt;=3,TEXT(HG5,"yyyy"),IF(MONTH(HG5)&gt;3,TEXT(HG5,"yyyy")))</f>
        <v>2030</v>
      </c>
      <c r="HK3" s="5" t="str">
        <f>HM3</f>
        <v>2030</v>
      </c>
      <c r="HM3" s="5" t="str">
        <f>IF(MONTH(HK5)&lt;=3,TEXT(HK5,"yyyy"),IF(MONTH(HK5)&gt;3,TEXT(HK5,"yyyy")))</f>
        <v>2030</v>
      </c>
      <c r="HO3" s="5" t="str">
        <f>HQ3</f>
        <v>2030</v>
      </c>
      <c r="HQ3" s="5" t="str">
        <f>IF(MONTH(HO5)&lt;=3,TEXT(HO5,"yyyy"),IF(MONTH(HO5)&gt;3,TEXT(HO5,"yyyy")))</f>
        <v>2030</v>
      </c>
      <c r="HS3" s="5" t="str">
        <f>HU3</f>
        <v>2030</v>
      </c>
      <c r="HU3" s="5" t="str">
        <f>IF(MONTH(HS5)&lt;=3,TEXT(HS5,"yyyy"),IF(MONTH(HS5)&gt;3,TEXT(HS5,"yyyy")))</f>
        <v>2030</v>
      </c>
      <c r="HW3" s="5" t="str">
        <f>HY3</f>
        <v>2030</v>
      </c>
      <c r="HY3" s="5" t="str">
        <f>IF(MONTH(HW5)&lt;=3,TEXT(HW5,"yyyy"),IF(MONTH(HW5)&gt;3,TEXT(HW5,"yyyy")))</f>
        <v>2030</v>
      </c>
      <c r="IA3" s="5" t="str">
        <f>IC3</f>
        <v>2030</v>
      </c>
      <c r="IC3" s="5" t="str">
        <f>IF(MONTH(IA5)&lt;=3,TEXT(IA5,"yyyy"),IF(MONTH(IA5)&gt;3,TEXT(IA5,"yyyy")))</f>
        <v>2030</v>
      </c>
      <c r="IE3" s="5" t="str">
        <f>IG3</f>
        <v>2030</v>
      </c>
      <c r="IG3" s="5" t="str">
        <f>IF(MONTH(IE5)&lt;=3,TEXT(IE5,"yyyy"),IF(MONTH(IE5)&gt;3,TEXT(IE5,"yyyy")))</f>
        <v>2030</v>
      </c>
      <c r="II3" s="5" t="str">
        <f>IK3</f>
        <v>2030</v>
      </c>
      <c r="IK3" s="5" t="str">
        <f>IF(MONTH(II5)&lt;=3,TEXT(II5,"yyyy"),IF(MONTH(II5)&gt;3,TEXT(II5,"yyyy")))</f>
        <v>2030</v>
      </c>
      <c r="IM3" s="5" t="str">
        <f>IO3</f>
        <v>2030</v>
      </c>
      <c r="IO3" s="5" t="str">
        <f>IF(MONTH(IM5)&lt;=3,TEXT(IM5,"yyyy"),IF(MONTH(IM5)&gt;3,TEXT(IM5,"yyyy")))</f>
        <v>2030</v>
      </c>
      <c r="IQ3" s="5" t="str">
        <f>IS3</f>
        <v>2030</v>
      </c>
      <c r="IS3" s="5" t="str">
        <f>IF(MONTH(IQ5)&lt;=3,TEXT(IQ5,"yyyy"),IF(MONTH(IQ5)&gt;3,TEXT(IQ5,"yyyy")))</f>
        <v>2030</v>
      </c>
      <c r="IU3" s="5" t="str">
        <f>IW3</f>
        <v>2030</v>
      </c>
      <c r="IW3" s="5" t="str">
        <f>IF(MONTH(IU5)&lt;=3,TEXT(IU5,"yyyy"),IF(MONTH(IU5)&gt;3,TEXT(IU5,"yyyy")))</f>
        <v>2030</v>
      </c>
      <c r="IY3" s="5" t="str">
        <f>JA3</f>
        <v>2030</v>
      </c>
      <c r="JA3" s="5" t="str">
        <f>IF(MONTH(IY5)&lt;=3,TEXT(IY5,"yyyy"),IF(MONTH(IY5)&gt;3,TEXT(IY5,"yyyy")))</f>
        <v>2030</v>
      </c>
      <c r="JC3" s="5" t="str">
        <f>JE3</f>
        <v>2031</v>
      </c>
      <c r="JE3" s="5" t="str">
        <f>IF(MONTH(JC5)&lt;=3,TEXT(JC5,"yyyy"),IF(MONTH(JC5)&gt;3,TEXT(JC5,"yyyy")))</f>
        <v>2031</v>
      </c>
      <c r="JG3" s="5" t="str">
        <f>JI3</f>
        <v>2031</v>
      </c>
      <c r="JI3" s="5" t="str">
        <f>IF(MONTH(JG5)&lt;=3,TEXT(JG5,"yyyy"),IF(MONTH(JG5)&gt;3,TEXT(JG5,"yyyy")))</f>
        <v>2031</v>
      </c>
      <c r="JJ3" s="294"/>
      <c r="JK3" s="5" t="str">
        <f>JM3</f>
        <v>2031</v>
      </c>
      <c r="JM3" s="5" t="str">
        <f>IF(MONTH(JK5)&lt;=3,TEXT(JK5,"yyyy"),IF(MONTH(JK5)&gt;3,TEXT(JK5,"yyyy")))</f>
        <v>2031</v>
      </c>
      <c r="JO3" s="5" t="str">
        <f>JQ3</f>
        <v>2031</v>
      </c>
      <c r="JQ3" s="5" t="str">
        <f>IF(MONTH(JO5)&lt;=3,TEXT(JO5,"yyyy"),IF(MONTH(JO5)&gt;3,TEXT(JO5,"yyyy")))</f>
        <v>2031</v>
      </c>
      <c r="JS3" s="5" t="str">
        <f>JU3</f>
        <v>2031</v>
      </c>
      <c r="JU3" s="5" t="str">
        <f>IF(MONTH(JS5)&lt;=3,TEXT(JS5,"yyyy"),IF(MONTH(JS5)&gt;3,TEXT(JS5,"yyyy")))</f>
        <v>2031</v>
      </c>
      <c r="JW3" s="5" t="str">
        <f>JY3</f>
        <v>2031</v>
      </c>
      <c r="JY3" s="5" t="str">
        <f>IF(MONTH(JW5)&lt;=3,TEXT(JW5,"yyyy"),IF(MONTH(JW5)&gt;3,TEXT(JW5,"yyyy")))</f>
        <v>2031</v>
      </c>
      <c r="KA3" s="5" t="str">
        <f>KC3</f>
        <v>2031</v>
      </c>
      <c r="KC3" s="5" t="str">
        <f>IF(MONTH(KA5)&lt;=3,TEXT(KA5,"yyyy"),IF(MONTH(KA5)&gt;3,TEXT(KA5,"yyyy")))</f>
        <v>2031</v>
      </c>
      <c r="KE3" s="5" t="str">
        <f>KG3</f>
        <v>2031</v>
      </c>
      <c r="KG3" s="5" t="str">
        <f>IF(MONTH(KE5)&lt;=3,TEXT(KE5,"yyyy"),IF(MONTH(KE5)&gt;3,TEXT(KE5,"yyyy")))</f>
        <v>2031</v>
      </c>
    </row>
    <row r="4" spans="2:320">
      <c r="B4" s="3"/>
      <c r="C4" s="175" t="s">
        <v>2</v>
      </c>
      <c r="D4" s="175"/>
      <c r="E4" s="175"/>
      <c r="F4" s="176"/>
      <c r="G4" s="243"/>
      <c r="H4" s="245" t="s">
        <v>451</v>
      </c>
      <c r="I4" s="244">
        <v>1</v>
      </c>
      <c r="J4" s="185"/>
      <c r="K4" s="243"/>
      <c r="L4" s="245" t="s">
        <v>451</v>
      </c>
      <c r="M4" s="244">
        <f>I4+1</f>
        <v>2</v>
      </c>
      <c r="N4" s="185"/>
      <c r="O4" s="243"/>
      <c r="P4" s="246" t="s">
        <v>451</v>
      </c>
      <c r="Q4" s="247">
        <f>M4+1</f>
        <v>3</v>
      </c>
      <c r="R4" s="185"/>
      <c r="S4" s="243"/>
      <c r="T4" s="246" t="s">
        <v>451</v>
      </c>
      <c r="U4" s="247">
        <f>Q4+1</f>
        <v>4</v>
      </c>
      <c r="V4" s="185"/>
      <c r="W4" s="243"/>
      <c r="X4" s="246" t="s">
        <v>451</v>
      </c>
      <c r="Y4" s="247">
        <f>U4+1</f>
        <v>5</v>
      </c>
      <c r="Z4" s="185"/>
      <c r="AA4" s="243"/>
      <c r="AB4" s="246" t="s">
        <v>451</v>
      </c>
      <c r="AC4" s="247">
        <f>Y4+1</f>
        <v>6</v>
      </c>
      <c r="AD4" s="185"/>
      <c r="AE4" s="243"/>
      <c r="AF4" s="246" t="s">
        <v>451</v>
      </c>
      <c r="AG4" s="247">
        <f>AC4+1</f>
        <v>7</v>
      </c>
      <c r="AH4" s="185"/>
      <c r="AI4" s="243"/>
      <c r="AJ4" s="246" t="s">
        <v>451</v>
      </c>
      <c r="AK4" s="247">
        <f>AG4+1</f>
        <v>8</v>
      </c>
      <c r="AL4" s="185"/>
      <c r="AM4" s="243"/>
      <c r="AN4" s="246" t="s">
        <v>451</v>
      </c>
      <c r="AO4" s="247">
        <f>AK4+1</f>
        <v>9</v>
      </c>
      <c r="AP4" s="185"/>
      <c r="AQ4" s="243"/>
      <c r="AR4" s="245" t="s">
        <v>451</v>
      </c>
      <c r="AS4" s="244">
        <f>AO4+1</f>
        <v>10</v>
      </c>
      <c r="AT4" s="185"/>
      <c r="AU4" s="243"/>
      <c r="AV4" s="245" t="s">
        <v>451</v>
      </c>
      <c r="AW4" s="244">
        <f>AS4+1</f>
        <v>11</v>
      </c>
      <c r="AX4" s="185"/>
      <c r="AY4" s="243"/>
      <c r="AZ4" s="246" t="s">
        <v>451</v>
      </c>
      <c r="BA4" s="247">
        <f>AW4+1</f>
        <v>12</v>
      </c>
      <c r="BB4" s="185"/>
      <c r="BC4" s="243"/>
      <c r="BD4" s="246" t="s">
        <v>451</v>
      </c>
      <c r="BE4" s="247">
        <f>BA4+1</f>
        <v>13</v>
      </c>
      <c r="BF4" s="185"/>
      <c r="BG4" s="243"/>
      <c r="BH4" s="246" t="s">
        <v>451</v>
      </c>
      <c r="BI4" s="247">
        <f>BE4+1</f>
        <v>14</v>
      </c>
      <c r="BJ4" s="185"/>
      <c r="BK4" s="243"/>
      <c r="BL4" s="246" t="s">
        <v>451</v>
      </c>
      <c r="BM4" s="247">
        <f>BI4+1</f>
        <v>15</v>
      </c>
      <c r="BN4" s="185"/>
      <c r="BO4" s="243"/>
      <c r="BP4" s="246" t="s">
        <v>451</v>
      </c>
      <c r="BQ4" s="247">
        <f>BM4+1</f>
        <v>16</v>
      </c>
      <c r="BR4" s="185"/>
      <c r="BS4" s="243"/>
      <c r="BT4" s="246" t="s">
        <v>451</v>
      </c>
      <c r="BU4" s="247">
        <f>BQ4+1</f>
        <v>17</v>
      </c>
      <c r="BV4" s="185"/>
      <c r="BW4" s="243"/>
      <c r="BX4" s="246" t="s">
        <v>451</v>
      </c>
      <c r="BY4" s="247">
        <f>BU4+1</f>
        <v>18</v>
      </c>
      <c r="BZ4" s="185"/>
      <c r="CA4" s="243"/>
      <c r="CB4" s="246" t="s">
        <v>451</v>
      </c>
      <c r="CC4" s="247">
        <f>BY4+1</f>
        <v>19</v>
      </c>
      <c r="CD4" s="185"/>
      <c r="CE4" s="243"/>
      <c r="CF4" s="246" t="s">
        <v>451</v>
      </c>
      <c r="CG4" s="247">
        <f>CC4+1</f>
        <v>20</v>
      </c>
      <c r="CH4" s="185"/>
      <c r="CI4" s="243"/>
      <c r="CJ4" s="246" t="s">
        <v>451</v>
      </c>
      <c r="CK4" s="247">
        <f>CG4+1</f>
        <v>21</v>
      </c>
      <c r="CL4" s="248"/>
      <c r="CM4" s="243"/>
      <c r="CN4" s="245" t="s">
        <v>451</v>
      </c>
      <c r="CO4" s="244">
        <f>CK4+1</f>
        <v>22</v>
      </c>
      <c r="CP4" s="185"/>
      <c r="CQ4" s="243"/>
      <c r="CR4" s="245" t="s">
        <v>451</v>
      </c>
      <c r="CS4" s="244">
        <f>CO4+1</f>
        <v>23</v>
      </c>
      <c r="CT4" s="185"/>
      <c r="CU4" s="243"/>
      <c r="CV4" s="246" t="s">
        <v>451</v>
      </c>
      <c r="CW4" s="247">
        <f>CS4+1</f>
        <v>24</v>
      </c>
      <c r="CX4" s="185"/>
      <c r="CY4" s="243"/>
      <c r="CZ4" s="246" t="s">
        <v>451</v>
      </c>
      <c r="DA4" s="247">
        <f>CW4+1</f>
        <v>25</v>
      </c>
      <c r="DB4" s="185"/>
      <c r="DC4" s="243"/>
      <c r="DD4" s="246" t="s">
        <v>451</v>
      </c>
      <c r="DE4" s="247">
        <f>DA4+1</f>
        <v>26</v>
      </c>
      <c r="DF4" s="185"/>
      <c r="DG4" s="243"/>
      <c r="DH4" s="246" t="s">
        <v>451</v>
      </c>
      <c r="DI4" s="247">
        <f>DE4+1</f>
        <v>27</v>
      </c>
      <c r="DJ4" s="185"/>
      <c r="DK4" s="243"/>
      <c r="DL4" s="246" t="s">
        <v>451</v>
      </c>
      <c r="DM4" s="247">
        <f>DI4+1</f>
        <v>28</v>
      </c>
      <c r="DN4" s="185"/>
      <c r="DO4" s="243"/>
      <c r="DP4" s="246" t="s">
        <v>451</v>
      </c>
      <c r="DQ4" s="247">
        <f>DM4+1</f>
        <v>29</v>
      </c>
      <c r="DR4" s="185"/>
      <c r="DS4" s="243"/>
      <c r="DT4" s="246" t="s">
        <v>451</v>
      </c>
      <c r="DU4" s="247">
        <f>DQ4+1</f>
        <v>30</v>
      </c>
      <c r="DV4" s="185"/>
      <c r="DW4" s="243"/>
      <c r="DX4" s="246" t="s">
        <v>451</v>
      </c>
      <c r="DY4" s="247">
        <f>DU4+1</f>
        <v>31</v>
      </c>
      <c r="DZ4" s="185"/>
      <c r="EA4" s="243"/>
      <c r="EB4" s="246" t="s">
        <v>451</v>
      </c>
      <c r="EC4" s="247">
        <f>DY4+1</f>
        <v>32</v>
      </c>
      <c r="ED4" s="185"/>
      <c r="EE4" s="243"/>
      <c r="EF4" s="246" t="s">
        <v>451</v>
      </c>
      <c r="EG4" s="247">
        <f>EC4+1</f>
        <v>33</v>
      </c>
      <c r="EH4" s="248"/>
      <c r="EI4" s="243"/>
      <c r="EJ4" s="245" t="s">
        <v>451</v>
      </c>
      <c r="EK4" s="244">
        <f>EG4+1</f>
        <v>34</v>
      </c>
      <c r="EL4" s="185"/>
      <c r="EM4" s="243"/>
      <c r="EN4" s="245" t="s">
        <v>451</v>
      </c>
      <c r="EO4" s="244">
        <f>EK4+1</f>
        <v>35</v>
      </c>
      <c r="EP4" s="185"/>
      <c r="EQ4" s="243"/>
      <c r="ER4" s="246" t="s">
        <v>451</v>
      </c>
      <c r="ES4" s="247">
        <f>EO4+1</f>
        <v>36</v>
      </c>
      <c r="ET4" s="185"/>
      <c r="EU4" s="243"/>
      <c r="EV4" s="246" t="s">
        <v>451</v>
      </c>
      <c r="EW4" s="247">
        <f>ES4+1</f>
        <v>37</v>
      </c>
      <c r="EX4" s="185"/>
      <c r="EY4" s="243"/>
      <c r="EZ4" s="246" t="s">
        <v>451</v>
      </c>
      <c r="FA4" s="247">
        <f>EW4+1</f>
        <v>38</v>
      </c>
      <c r="FB4" s="185"/>
      <c r="FC4" s="243"/>
      <c r="FD4" s="246" t="s">
        <v>451</v>
      </c>
      <c r="FE4" s="247">
        <f>FA4+1</f>
        <v>39</v>
      </c>
      <c r="FF4" s="185"/>
      <c r="FG4" s="243"/>
      <c r="FH4" s="246" t="s">
        <v>451</v>
      </c>
      <c r="FI4" s="247">
        <f>FE4+1</f>
        <v>40</v>
      </c>
      <c r="FJ4" s="185"/>
      <c r="FK4" s="243"/>
      <c r="FL4" s="246" t="s">
        <v>451</v>
      </c>
      <c r="FM4" s="247">
        <f>FI4+1</f>
        <v>41</v>
      </c>
      <c r="FN4" s="185"/>
      <c r="FO4" s="243"/>
      <c r="FP4" s="246" t="s">
        <v>451</v>
      </c>
      <c r="FQ4" s="247">
        <f>FM4+1</f>
        <v>42</v>
      </c>
      <c r="FR4" s="185"/>
      <c r="FS4" s="243"/>
      <c r="FT4" s="246" t="s">
        <v>451</v>
      </c>
      <c r="FU4" s="247">
        <f>FQ4+1</f>
        <v>43</v>
      </c>
      <c r="FV4" s="185"/>
      <c r="FW4" s="243"/>
      <c r="FX4" s="246" t="s">
        <v>451</v>
      </c>
      <c r="FY4" s="247">
        <f>FU4+1</f>
        <v>44</v>
      </c>
      <c r="FZ4" s="185"/>
      <c r="GA4" s="243"/>
      <c r="GB4" s="246" t="s">
        <v>451</v>
      </c>
      <c r="GC4" s="247">
        <f>FY4+1</f>
        <v>45</v>
      </c>
      <c r="GE4" s="243"/>
      <c r="GF4" s="245" t="s">
        <v>451</v>
      </c>
      <c r="GG4" s="244">
        <f>GC4+1</f>
        <v>46</v>
      </c>
      <c r="GH4" s="185"/>
      <c r="GI4" s="243"/>
      <c r="GJ4" s="245" t="s">
        <v>451</v>
      </c>
      <c r="GK4" s="244">
        <f>GG4+1</f>
        <v>47</v>
      </c>
      <c r="GL4" s="185"/>
      <c r="GM4" s="243"/>
      <c r="GN4" s="246" t="s">
        <v>451</v>
      </c>
      <c r="GO4" s="247">
        <f>GK4+1</f>
        <v>48</v>
      </c>
      <c r="GP4" s="185"/>
      <c r="GQ4" s="243"/>
      <c r="GR4" s="246" t="s">
        <v>451</v>
      </c>
      <c r="GS4" s="247">
        <f>GO4+1</f>
        <v>49</v>
      </c>
      <c r="GT4" s="185"/>
      <c r="GU4" s="243"/>
      <c r="GV4" s="246" t="s">
        <v>451</v>
      </c>
      <c r="GW4" s="247">
        <f>GS4+1</f>
        <v>50</v>
      </c>
      <c r="GX4" s="185"/>
      <c r="GY4" s="243"/>
      <c r="GZ4" s="246" t="s">
        <v>451</v>
      </c>
      <c r="HA4" s="247">
        <f>GW4+1</f>
        <v>51</v>
      </c>
      <c r="HB4" s="185"/>
      <c r="HC4" s="243"/>
      <c r="HD4" s="246" t="s">
        <v>451</v>
      </c>
      <c r="HE4" s="247">
        <f>HA4+1</f>
        <v>52</v>
      </c>
      <c r="HF4" s="185"/>
      <c r="HG4" s="243"/>
      <c r="HH4" s="246" t="s">
        <v>451</v>
      </c>
      <c r="HI4" s="247">
        <f>HE4+1</f>
        <v>53</v>
      </c>
      <c r="HJ4" s="185"/>
      <c r="HK4" s="243"/>
      <c r="HL4" s="246" t="s">
        <v>451</v>
      </c>
      <c r="HM4" s="247">
        <f>HI4+1</f>
        <v>54</v>
      </c>
      <c r="HN4" s="185"/>
      <c r="HO4" s="243"/>
      <c r="HP4" s="246" t="s">
        <v>451</v>
      </c>
      <c r="HQ4" s="247">
        <f>HM4+1</f>
        <v>55</v>
      </c>
      <c r="HR4" s="185"/>
      <c r="HS4" s="243"/>
      <c r="HT4" s="246" t="s">
        <v>451</v>
      </c>
      <c r="HU4" s="247">
        <f>HQ4+1</f>
        <v>56</v>
      </c>
      <c r="HV4" s="185"/>
      <c r="HW4" s="243"/>
      <c r="HX4" s="246" t="s">
        <v>451</v>
      </c>
      <c r="HY4" s="247">
        <f>HU4+1</f>
        <v>57</v>
      </c>
      <c r="IA4" s="243"/>
      <c r="IB4" s="245" t="s">
        <v>451</v>
      </c>
      <c r="IC4" s="244">
        <f>HY4+1</f>
        <v>58</v>
      </c>
      <c r="ID4" s="185"/>
      <c r="IE4" s="243"/>
      <c r="IF4" s="245" t="s">
        <v>451</v>
      </c>
      <c r="IG4" s="244">
        <f>IC4+1</f>
        <v>59</v>
      </c>
      <c r="IH4" s="185"/>
      <c r="II4" s="243"/>
      <c r="IJ4" s="246" t="s">
        <v>451</v>
      </c>
      <c r="IK4" s="247">
        <f>IG4+1</f>
        <v>60</v>
      </c>
      <c r="IL4" s="185"/>
      <c r="IM4" s="243"/>
      <c r="IN4" s="246" t="s">
        <v>451</v>
      </c>
      <c r="IO4" s="247">
        <f>IK4+1</f>
        <v>61</v>
      </c>
      <c r="IP4" s="185"/>
      <c r="IQ4" s="243"/>
      <c r="IR4" s="246" t="s">
        <v>451</v>
      </c>
      <c r="IS4" s="247">
        <f>IO4+1</f>
        <v>62</v>
      </c>
      <c r="IT4" s="185"/>
      <c r="IU4" s="243"/>
      <c r="IV4" s="246" t="s">
        <v>451</v>
      </c>
      <c r="IW4" s="247">
        <f>IS4+1</f>
        <v>63</v>
      </c>
      <c r="IX4" s="185"/>
      <c r="IY4" s="243"/>
      <c r="IZ4" s="246" t="s">
        <v>451</v>
      </c>
      <c r="JA4" s="247">
        <f>IW4+1</f>
        <v>64</v>
      </c>
      <c r="JB4" s="185"/>
      <c r="JC4" s="243"/>
      <c r="JD4" s="246" t="s">
        <v>451</v>
      </c>
      <c r="JE4" s="247">
        <f>JA4+1</f>
        <v>65</v>
      </c>
      <c r="JF4" s="185"/>
      <c r="JG4" s="243"/>
      <c r="JH4" s="246" t="s">
        <v>451</v>
      </c>
      <c r="JI4" s="247">
        <f>JE4+1</f>
        <v>66</v>
      </c>
      <c r="JJ4" s="295"/>
      <c r="JK4" s="243"/>
      <c r="JL4" s="246" t="s">
        <v>451</v>
      </c>
      <c r="JM4" s="247">
        <f>JI4+1</f>
        <v>67</v>
      </c>
      <c r="JN4" s="185"/>
      <c r="JO4" s="243"/>
      <c r="JP4" s="246" t="s">
        <v>451</v>
      </c>
      <c r="JQ4" s="247">
        <f>JM4+1</f>
        <v>68</v>
      </c>
      <c r="JR4" s="185"/>
      <c r="JS4" s="243"/>
      <c r="JT4" s="246" t="s">
        <v>451</v>
      </c>
      <c r="JU4" s="247">
        <f>JQ4+1</f>
        <v>69</v>
      </c>
      <c r="JV4" s="185"/>
      <c r="JW4" s="243"/>
      <c r="JX4" s="246" t="s">
        <v>451</v>
      </c>
      <c r="JY4" s="247">
        <f>JU4+1</f>
        <v>70</v>
      </c>
      <c r="JZ4" s="185"/>
      <c r="KA4" s="243"/>
      <c r="KB4" s="246" t="s">
        <v>451</v>
      </c>
      <c r="KC4" s="247">
        <f>JY4+1</f>
        <v>71</v>
      </c>
      <c r="KD4" s="185"/>
      <c r="KE4" s="243"/>
      <c r="KF4" s="246" t="s">
        <v>451</v>
      </c>
      <c r="KG4" s="247">
        <f>KC4+1</f>
        <v>72</v>
      </c>
      <c r="KH4" s="185"/>
      <c r="KI4" s="370" t="s">
        <v>452</v>
      </c>
      <c r="KJ4" s="370"/>
      <c r="KK4" s="370"/>
      <c r="KM4" s="370" t="s">
        <v>453</v>
      </c>
      <c r="KN4" s="370"/>
      <c r="KO4" s="370"/>
      <c r="KQ4" s="370" t="s">
        <v>454</v>
      </c>
      <c r="KR4" s="370"/>
      <c r="KS4" s="370"/>
      <c r="KU4" s="370" t="s">
        <v>455</v>
      </c>
      <c r="KV4" s="370"/>
      <c r="KW4" s="370"/>
      <c r="KY4" s="370" t="s">
        <v>456</v>
      </c>
      <c r="KZ4" s="370"/>
      <c r="LA4" s="370"/>
      <c r="LC4" s="370" t="s">
        <v>457</v>
      </c>
      <c r="LD4" s="370"/>
      <c r="LE4" s="370"/>
    </row>
    <row r="5" spans="2:320">
      <c r="B5" s="3"/>
      <c r="C5" s="175"/>
      <c r="D5" s="175"/>
      <c r="E5" s="175"/>
      <c r="F5" s="176"/>
      <c r="G5" s="369">
        <f>EOMONTH('2. Basics'!$D$16,1)</f>
        <v>45930</v>
      </c>
      <c r="H5" s="369"/>
      <c r="I5" s="369"/>
      <c r="J5" s="177"/>
      <c r="K5" s="369">
        <f>EOMONTH($G$5,1)</f>
        <v>45961</v>
      </c>
      <c r="L5" s="369"/>
      <c r="M5" s="369"/>
      <c r="N5" s="177"/>
      <c r="O5" s="369">
        <f>EOMONTH($G$5,2)</f>
        <v>45991</v>
      </c>
      <c r="P5" s="369"/>
      <c r="Q5" s="369"/>
      <c r="R5" s="177"/>
      <c r="S5" s="369">
        <f>EOMONTH($G$5,3)</f>
        <v>46022</v>
      </c>
      <c r="T5" s="369"/>
      <c r="U5" s="369"/>
      <c r="V5" s="177"/>
      <c r="W5" s="369">
        <f>EOMONTH($G$5,4)</f>
        <v>46053</v>
      </c>
      <c r="X5" s="369"/>
      <c r="Y5" s="369"/>
      <c r="Z5" s="177"/>
      <c r="AA5" s="369">
        <f>EOMONTH($G$5,5)</f>
        <v>46081</v>
      </c>
      <c r="AB5" s="369"/>
      <c r="AC5" s="369"/>
      <c r="AD5" s="177"/>
      <c r="AE5" s="369">
        <f>EOMONTH($G$5,6)</f>
        <v>46112</v>
      </c>
      <c r="AF5" s="369"/>
      <c r="AG5" s="369"/>
      <c r="AH5" s="177"/>
      <c r="AI5" s="369">
        <f>EOMONTH($G$5,7)</f>
        <v>46142</v>
      </c>
      <c r="AJ5" s="369"/>
      <c r="AK5" s="369"/>
      <c r="AL5" s="177"/>
      <c r="AM5" s="369">
        <f>EOMONTH($G$5,8)</f>
        <v>46173</v>
      </c>
      <c r="AN5" s="369"/>
      <c r="AO5" s="369"/>
      <c r="AP5" s="177"/>
      <c r="AQ5" s="369">
        <f>EOMONTH($G$5,9)</f>
        <v>46203</v>
      </c>
      <c r="AR5" s="369"/>
      <c r="AS5" s="369"/>
      <c r="AT5" s="177"/>
      <c r="AU5" s="369">
        <f>EOMONTH($G$5,10)</f>
        <v>46234</v>
      </c>
      <c r="AV5" s="369"/>
      <c r="AW5" s="369"/>
      <c r="AX5" s="177"/>
      <c r="AY5" s="369">
        <f>EOMONTH($G$5,11)</f>
        <v>46265</v>
      </c>
      <c r="AZ5" s="369"/>
      <c r="BA5" s="369"/>
      <c r="BB5" s="177"/>
      <c r="BC5" s="369">
        <f>EOMONTH($G$5,12)</f>
        <v>46295</v>
      </c>
      <c r="BD5" s="369"/>
      <c r="BE5" s="369"/>
      <c r="BF5" s="177"/>
      <c r="BG5" s="369">
        <f>EOMONTH($G$5,13)</f>
        <v>46326</v>
      </c>
      <c r="BH5" s="369"/>
      <c r="BI5" s="369"/>
      <c r="BJ5" s="177"/>
      <c r="BK5" s="369">
        <f>EOMONTH($G$5,14)</f>
        <v>46356</v>
      </c>
      <c r="BL5" s="369"/>
      <c r="BM5" s="369"/>
      <c r="BN5" s="177"/>
      <c r="BO5" s="369">
        <f>EOMONTH($G$5,15)</f>
        <v>46387</v>
      </c>
      <c r="BP5" s="369"/>
      <c r="BQ5" s="369"/>
      <c r="BR5" s="177"/>
      <c r="BS5" s="369">
        <f>EOMONTH($G$5,16)</f>
        <v>46418</v>
      </c>
      <c r="BT5" s="369"/>
      <c r="BU5" s="369"/>
      <c r="BV5" s="177"/>
      <c r="BW5" s="369">
        <f>EOMONTH($G$5,17)</f>
        <v>46446</v>
      </c>
      <c r="BX5" s="369"/>
      <c r="BY5" s="369"/>
      <c r="BZ5" s="177"/>
      <c r="CA5" s="369">
        <f>EOMONTH($G$5,18)</f>
        <v>46477</v>
      </c>
      <c r="CB5" s="369"/>
      <c r="CC5" s="369"/>
      <c r="CD5" s="177"/>
      <c r="CE5" s="369">
        <f>EOMONTH($G$5,19)</f>
        <v>46507</v>
      </c>
      <c r="CF5" s="369"/>
      <c r="CG5" s="369"/>
      <c r="CH5" s="177"/>
      <c r="CI5" s="369">
        <f>EOMONTH($G$5,20)</f>
        <v>46538</v>
      </c>
      <c r="CJ5" s="369"/>
      <c r="CK5" s="369"/>
      <c r="CL5" s="177"/>
      <c r="CM5" s="369">
        <f>EOMONTH($G$5,21)</f>
        <v>46568</v>
      </c>
      <c r="CN5" s="369"/>
      <c r="CO5" s="369"/>
      <c r="CP5" s="177"/>
      <c r="CQ5" s="369">
        <f>EOMONTH($G$5,22)</f>
        <v>46599</v>
      </c>
      <c r="CR5" s="369"/>
      <c r="CS5" s="369"/>
      <c r="CT5" s="177"/>
      <c r="CU5" s="369">
        <f>EOMONTH($G$5,23)</f>
        <v>46630</v>
      </c>
      <c r="CV5" s="369"/>
      <c r="CW5" s="369"/>
      <c r="CX5" s="177"/>
      <c r="CY5" s="369">
        <f>EOMONTH($G$5,24)</f>
        <v>46660</v>
      </c>
      <c r="CZ5" s="369"/>
      <c r="DA5" s="369"/>
      <c r="DB5" s="177"/>
      <c r="DC5" s="369">
        <f>EOMONTH($G$5,25)</f>
        <v>46691</v>
      </c>
      <c r="DD5" s="369"/>
      <c r="DE5" s="369"/>
      <c r="DF5" s="177"/>
      <c r="DG5" s="369">
        <f>EOMONTH($G$5,26)</f>
        <v>46721</v>
      </c>
      <c r="DH5" s="369"/>
      <c r="DI5" s="369"/>
      <c r="DJ5" s="177"/>
      <c r="DK5" s="369">
        <f>EOMONTH($G$5,27)</f>
        <v>46752</v>
      </c>
      <c r="DL5" s="369"/>
      <c r="DM5" s="369"/>
      <c r="DN5" s="177"/>
      <c r="DO5" s="369">
        <f>EOMONTH($G$5,28)</f>
        <v>46783</v>
      </c>
      <c r="DP5" s="369"/>
      <c r="DQ5" s="369"/>
      <c r="DR5" s="177"/>
      <c r="DS5" s="369">
        <f>EOMONTH($G$5,29)</f>
        <v>46812</v>
      </c>
      <c r="DT5" s="369"/>
      <c r="DU5" s="369"/>
      <c r="DV5" s="177"/>
      <c r="DW5" s="369">
        <f>EOMONTH($G$5,30)</f>
        <v>46843</v>
      </c>
      <c r="DX5" s="369"/>
      <c r="DY5" s="369"/>
      <c r="DZ5" s="177"/>
      <c r="EA5" s="369">
        <f>EOMONTH($G$5,31)</f>
        <v>46873</v>
      </c>
      <c r="EB5" s="369"/>
      <c r="EC5" s="369"/>
      <c r="ED5" s="177"/>
      <c r="EE5" s="369">
        <f>EOMONTH($G$5,32)</f>
        <v>46904</v>
      </c>
      <c r="EF5" s="369"/>
      <c r="EG5" s="369"/>
      <c r="EH5" s="177"/>
      <c r="EI5" s="369">
        <f>EOMONTH($G$5,33)</f>
        <v>46934</v>
      </c>
      <c r="EJ5" s="369"/>
      <c r="EK5" s="369"/>
      <c r="EL5" s="177"/>
      <c r="EM5" s="369">
        <f>EOMONTH($G$5,34)</f>
        <v>46965</v>
      </c>
      <c r="EN5" s="369"/>
      <c r="EO5" s="369"/>
      <c r="EP5" s="177"/>
      <c r="EQ5" s="369">
        <f>EOMONTH($G$5,35)</f>
        <v>46996</v>
      </c>
      <c r="ER5" s="369"/>
      <c r="ES5" s="369"/>
      <c r="ET5" s="177"/>
      <c r="EU5" s="369">
        <f>EOMONTH($G$5,36)</f>
        <v>47026</v>
      </c>
      <c r="EV5" s="369"/>
      <c r="EW5" s="369"/>
      <c r="EX5" s="177"/>
      <c r="EY5" s="369">
        <f>EOMONTH($G$5,37)</f>
        <v>47057</v>
      </c>
      <c r="EZ5" s="369"/>
      <c r="FA5" s="369"/>
      <c r="FB5" s="177"/>
      <c r="FC5" s="369">
        <f>EOMONTH($G$5,38)</f>
        <v>47087</v>
      </c>
      <c r="FD5" s="369"/>
      <c r="FE5" s="369"/>
      <c r="FF5" s="177"/>
      <c r="FG5" s="369">
        <f>EOMONTH($G$5,39)</f>
        <v>47118</v>
      </c>
      <c r="FH5" s="369"/>
      <c r="FI5" s="369"/>
      <c r="FJ5" s="177"/>
      <c r="FK5" s="369">
        <f>EOMONTH($G$5,40)</f>
        <v>47149</v>
      </c>
      <c r="FL5" s="369"/>
      <c r="FM5" s="369"/>
      <c r="FN5" s="177"/>
      <c r="FO5" s="369">
        <f>EOMONTH($G$5,41)</f>
        <v>47177</v>
      </c>
      <c r="FP5" s="369"/>
      <c r="FQ5" s="369"/>
      <c r="FR5" s="177"/>
      <c r="FS5" s="369">
        <f>EOMONTH($G$5,42)</f>
        <v>47208</v>
      </c>
      <c r="FT5" s="369"/>
      <c r="FU5" s="369"/>
      <c r="FV5" s="177"/>
      <c r="FW5" s="369">
        <f>EOMONTH($G$5,43)</f>
        <v>47238</v>
      </c>
      <c r="FX5" s="369"/>
      <c r="FY5" s="369"/>
      <c r="FZ5" s="177"/>
      <c r="GA5" s="369">
        <f>EOMONTH($G$5,44)</f>
        <v>47269</v>
      </c>
      <c r="GB5" s="369"/>
      <c r="GC5" s="369"/>
      <c r="GE5" s="369">
        <f>EOMONTH($G$5,45)</f>
        <v>47299</v>
      </c>
      <c r="GF5" s="369"/>
      <c r="GG5" s="369"/>
      <c r="GH5" s="177"/>
      <c r="GI5" s="369">
        <f>EOMONTH($G$5,46)</f>
        <v>47330</v>
      </c>
      <c r="GJ5" s="369"/>
      <c r="GK5" s="369"/>
      <c r="GL5" s="177"/>
      <c r="GM5" s="369">
        <f>EOMONTH($G$5,47)</f>
        <v>47361</v>
      </c>
      <c r="GN5" s="369"/>
      <c r="GO5" s="369"/>
      <c r="GP5" s="177"/>
      <c r="GQ5" s="369">
        <f>EOMONTH($G$5,48)</f>
        <v>47391</v>
      </c>
      <c r="GR5" s="369"/>
      <c r="GS5" s="369"/>
      <c r="GT5" s="177"/>
      <c r="GU5" s="369">
        <f>EOMONTH($G$5,49)</f>
        <v>47422</v>
      </c>
      <c r="GV5" s="369"/>
      <c r="GW5" s="369"/>
      <c r="GX5" s="177"/>
      <c r="GY5" s="369">
        <f>EOMONTH($G$5,50)</f>
        <v>47452</v>
      </c>
      <c r="GZ5" s="369"/>
      <c r="HA5" s="369"/>
      <c r="HB5" s="177"/>
      <c r="HC5" s="369">
        <f>EOMONTH($G$5,51)</f>
        <v>47483</v>
      </c>
      <c r="HD5" s="369"/>
      <c r="HE5" s="369"/>
      <c r="HF5" s="177"/>
      <c r="HG5" s="369">
        <f>EOMONTH($G$5,52)</f>
        <v>47514</v>
      </c>
      <c r="HH5" s="369"/>
      <c r="HI5" s="369"/>
      <c r="HJ5" s="177"/>
      <c r="HK5" s="369">
        <f>EOMONTH($G$5,53)</f>
        <v>47542</v>
      </c>
      <c r="HL5" s="369"/>
      <c r="HM5" s="369"/>
      <c r="HN5" s="177"/>
      <c r="HO5" s="369">
        <f>EOMONTH($G$5,54)</f>
        <v>47573</v>
      </c>
      <c r="HP5" s="369"/>
      <c r="HQ5" s="369"/>
      <c r="HR5" s="177"/>
      <c r="HS5" s="369">
        <f>EOMONTH($G$5,55)</f>
        <v>47603</v>
      </c>
      <c r="HT5" s="369"/>
      <c r="HU5" s="369"/>
      <c r="HV5" s="177"/>
      <c r="HW5" s="369">
        <f>EOMONTH($G$5,56)</f>
        <v>47634</v>
      </c>
      <c r="HX5" s="369"/>
      <c r="HY5" s="369"/>
      <c r="IA5" s="369">
        <f>EOMONTH($G$5,57)</f>
        <v>47664</v>
      </c>
      <c r="IB5" s="369"/>
      <c r="IC5" s="369"/>
      <c r="ID5" s="177"/>
      <c r="IE5" s="369">
        <f>EOMONTH($G$5,58)</f>
        <v>47695</v>
      </c>
      <c r="IF5" s="369"/>
      <c r="IG5" s="369"/>
      <c r="IH5" s="177"/>
      <c r="II5" s="369">
        <f>EOMONTH($G$5,59)</f>
        <v>47726</v>
      </c>
      <c r="IJ5" s="369"/>
      <c r="IK5" s="369"/>
      <c r="IL5" s="177"/>
      <c r="IM5" s="369">
        <f>EOMONTH($G$5,60)</f>
        <v>47756</v>
      </c>
      <c r="IN5" s="369"/>
      <c r="IO5" s="369"/>
      <c r="IP5" s="177"/>
      <c r="IQ5" s="369">
        <f>EOMONTH($G$5,61)</f>
        <v>47787</v>
      </c>
      <c r="IR5" s="369"/>
      <c r="IS5" s="369"/>
      <c r="IT5" s="177"/>
      <c r="IU5" s="369">
        <f>EOMONTH($G$5,62)</f>
        <v>47817</v>
      </c>
      <c r="IV5" s="369"/>
      <c r="IW5" s="369"/>
      <c r="IX5" s="177"/>
      <c r="IY5" s="369">
        <f>EOMONTH($G$5,63)</f>
        <v>47848</v>
      </c>
      <c r="IZ5" s="369"/>
      <c r="JA5" s="369"/>
      <c r="JB5" s="177"/>
      <c r="JC5" s="369">
        <f>EOMONTH($G$5,64)</f>
        <v>47879</v>
      </c>
      <c r="JD5" s="369"/>
      <c r="JE5" s="369"/>
      <c r="JF5" s="177"/>
      <c r="JG5" s="369">
        <f>EOMONTH($G$5,65)</f>
        <v>47907</v>
      </c>
      <c r="JH5" s="369"/>
      <c r="JI5" s="369"/>
      <c r="JJ5" s="296"/>
      <c r="JK5" s="369">
        <f>EOMONTH($G$5,66)</f>
        <v>47938</v>
      </c>
      <c r="JL5" s="369"/>
      <c r="JM5" s="369"/>
      <c r="JN5" s="177"/>
      <c r="JO5" s="369">
        <f>EOMONTH($G$5,67)</f>
        <v>47968</v>
      </c>
      <c r="JP5" s="369"/>
      <c r="JQ5" s="369"/>
      <c r="JR5" s="177"/>
      <c r="JS5" s="369">
        <f>EOMONTH($G$5,68)</f>
        <v>47999</v>
      </c>
      <c r="JT5" s="369"/>
      <c r="JU5" s="369"/>
      <c r="JV5" s="177"/>
      <c r="JW5" s="369">
        <f>EOMONTH($G$5,69)</f>
        <v>48029</v>
      </c>
      <c r="JX5" s="369"/>
      <c r="JY5" s="369"/>
      <c r="JZ5" s="177"/>
      <c r="KA5" s="369">
        <f>EOMONTH($G$5,70)</f>
        <v>48060</v>
      </c>
      <c r="KB5" s="369"/>
      <c r="KC5" s="369"/>
      <c r="KD5" s="177"/>
      <c r="KE5" s="369">
        <f>EOMONTH($G$5,71)</f>
        <v>48091</v>
      </c>
      <c r="KF5" s="369"/>
      <c r="KG5" s="369"/>
      <c r="KH5" s="177"/>
      <c r="KI5" s="368">
        <v>2025</v>
      </c>
      <c r="KJ5" s="368"/>
      <c r="KK5" s="368"/>
      <c r="KM5" s="368" t="s">
        <v>458</v>
      </c>
      <c r="KN5" s="368"/>
      <c r="KO5" s="368"/>
      <c r="KQ5" s="368" t="s">
        <v>459</v>
      </c>
      <c r="KR5" s="368"/>
      <c r="KS5" s="368"/>
      <c r="KU5" s="368" t="s">
        <v>44</v>
      </c>
      <c r="KV5" s="368"/>
      <c r="KW5" s="368"/>
      <c r="KY5" s="368" t="s">
        <v>45</v>
      </c>
      <c r="KZ5" s="368"/>
      <c r="LA5" s="368"/>
      <c r="LC5" s="368" t="s">
        <v>46</v>
      </c>
      <c r="LD5" s="368"/>
      <c r="LE5" s="368"/>
    </row>
    <row r="6" spans="2:320" s="203" customFormat="1">
      <c r="B6" s="202"/>
      <c r="C6" s="367" t="s">
        <v>460</v>
      </c>
      <c r="D6" s="367"/>
      <c r="E6" s="367"/>
      <c r="F6" s="202"/>
      <c r="G6" s="205" t="s">
        <v>461</v>
      </c>
      <c r="H6" s="204" t="s">
        <v>462</v>
      </c>
      <c r="I6" s="204" t="s">
        <v>463</v>
      </c>
      <c r="J6" s="206"/>
      <c r="K6" s="205" t="s">
        <v>461</v>
      </c>
      <c r="L6" s="204" t="s">
        <v>462</v>
      </c>
      <c r="M6" s="204" t="s">
        <v>463</v>
      </c>
      <c r="N6" s="206"/>
      <c r="O6" s="205" t="s">
        <v>461</v>
      </c>
      <c r="P6" s="204" t="s">
        <v>462</v>
      </c>
      <c r="Q6" s="204" t="s">
        <v>463</v>
      </c>
      <c r="R6" s="206"/>
      <c r="S6" s="205" t="s">
        <v>461</v>
      </c>
      <c r="T6" s="204" t="s">
        <v>462</v>
      </c>
      <c r="U6" s="204" t="s">
        <v>463</v>
      </c>
      <c r="V6" s="206"/>
      <c r="W6" s="205" t="s">
        <v>461</v>
      </c>
      <c r="X6" s="204" t="s">
        <v>462</v>
      </c>
      <c r="Y6" s="204" t="s">
        <v>463</v>
      </c>
      <c r="Z6" s="206"/>
      <c r="AA6" s="205" t="s">
        <v>461</v>
      </c>
      <c r="AB6" s="204" t="s">
        <v>462</v>
      </c>
      <c r="AC6" s="204" t="s">
        <v>463</v>
      </c>
      <c r="AD6" s="206"/>
      <c r="AE6" s="205" t="s">
        <v>461</v>
      </c>
      <c r="AF6" s="204" t="s">
        <v>462</v>
      </c>
      <c r="AG6" s="204" t="s">
        <v>463</v>
      </c>
      <c r="AH6" s="206"/>
      <c r="AI6" s="205" t="s">
        <v>461</v>
      </c>
      <c r="AJ6" s="204" t="s">
        <v>462</v>
      </c>
      <c r="AK6" s="204" t="s">
        <v>463</v>
      </c>
      <c r="AL6" s="206"/>
      <c r="AM6" s="205" t="s">
        <v>461</v>
      </c>
      <c r="AN6" s="204" t="s">
        <v>462</v>
      </c>
      <c r="AO6" s="204" t="s">
        <v>463</v>
      </c>
      <c r="AP6" s="206"/>
      <c r="AQ6" s="205" t="s">
        <v>461</v>
      </c>
      <c r="AR6" s="204" t="s">
        <v>462</v>
      </c>
      <c r="AS6" s="204" t="s">
        <v>463</v>
      </c>
      <c r="AT6" s="206"/>
      <c r="AU6" s="205" t="s">
        <v>461</v>
      </c>
      <c r="AV6" s="204" t="s">
        <v>462</v>
      </c>
      <c r="AW6" s="204" t="s">
        <v>463</v>
      </c>
      <c r="AX6" s="206"/>
      <c r="AY6" s="205" t="s">
        <v>461</v>
      </c>
      <c r="AZ6" s="204" t="s">
        <v>462</v>
      </c>
      <c r="BA6" s="204" t="s">
        <v>463</v>
      </c>
      <c r="BB6" s="206"/>
      <c r="BC6" s="205" t="s">
        <v>461</v>
      </c>
      <c r="BD6" s="204" t="s">
        <v>462</v>
      </c>
      <c r="BE6" s="204" t="s">
        <v>463</v>
      </c>
      <c r="BF6" s="206"/>
      <c r="BG6" s="205" t="s">
        <v>461</v>
      </c>
      <c r="BH6" s="204" t="s">
        <v>462</v>
      </c>
      <c r="BI6" s="204" t="s">
        <v>463</v>
      </c>
      <c r="BJ6" s="206"/>
      <c r="BK6" s="205" t="s">
        <v>461</v>
      </c>
      <c r="BL6" s="204" t="s">
        <v>462</v>
      </c>
      <c r="BM6" s="204" t="s">
        <v>463</v>
      </c>
      <c r="BN6" s="206"/>
      <c r="BO6" s="205" t="s">
        <v>461</v>
      </c>
      <c r="BP6" s="204" t="s">
        <v>462</v>
      </c>
      <c r="BQ6" s="204" t="s">
        <v>463</v>
      </c>
      <c r="BR6" s="206"/>
      <c r="BS6" s="205" t="s">
        <v>461</v>
      </c>
      <c r="BT6" s="204" t="s">
        <v>462</v>
      </c>
      <c r="BU6" s="204" t="s">
        <v>463</v>
      </c>
      <c r="BV6" s="206"/>
      <c r="BW6" s="205" t="s">
        <v>461</v>
      </c>
      <c r="BX6" s="204" t="s">
        <v>462</v>
      </c>
      <c r="BY6" s="204" t="s">
        <v>463</v>
      </c>
      <c r="BZ6" s="206"/>
      <c r="CA6" s="205" t="s">
        <v>461</v>
      </c>
      <c r="CB6" s="204" t="s">
        <v>462</v>
      </c>
      <c r="CC6" s="204" t="s">
        <v>463</v>
      </c>
      <c r="CD6" s="206"/>
      <c r="CE6" s="205" t="s">
        <v>461</v>
      </c>
      <c r="CF6" s="204" t="s">
        <v>462</v>
      </c>
      <c r="CG6" s="204" t="s">
        <v>463</v>
      </c>
      <c r="CH6" s="206"/>
      <c r="CI6" s="205" t="s">
        <v>461</v>
      </c>
      <c r="CJ6" s="204" t="s">
        <v>462</v>
      </c>
      <c r="CK6" s="204" t="s">
        <v>463</v>
      </c>
      <c r="CL6" s="206"/>
      <c r="CM6" s="205" t="s">
        <v>461</v>
      </c>
      <c r="CN6" s="204" t="s">
        <v>462</v>
      </c>
      <c r="CO6" s="204" t="s">
        <v>463</v>
      </c>
      <c r="CP6" s="206"/>
      <c r="CQ6" s="205" t="s">
        <v>461</v>
      </c>
      <c r="CR6" s="204" t="s">
        <v>462</v>
      </c>
      <c r="CS6" s="204" t="s">
        <v>463</v>
      </c>
      <c r="CT6" s="206"/>
      <c r="CU6" s="205" t="s">
        <v>461</v>
      </c>
      <c r="CV6" s="204" t="s">
        <v>462</v>
      </c>
      <c r="CW6" s="204" t="s">
        <v>463</v>
      </c>
      <c r="CX6" s="206"/>
      <c r="CY6" s="205" t="s">
        <v>461</v>
      </c>
      <c r="CZ6" s="204" t="s">
        <v>462</v>
      </c>
      <c r="DA6" s="204" t="s">
        <v>463</v>
      </c>
      <c r="DB6" s="206"/>
      <c r="DC6" s="205" t="s">
        <v>461</v>
      </c>
      <c r="DD6" s="204" t="s">
        <v>462</v>
      </c>
      <c r="DE6" s="204" t="s">
        <v>463</v>
      </c>
      <c r="DF6" s="206"/>
      <c r="DG6" s="205" t="s">
        <v>461</v>
      </c>
      <c r="DH6" s="204" t="s">
        <v>462</v>
      </c>
      <c r="DI6" s="204" t="s">
        <v>463</v>
      </c>
      <c r="DJ6" s="206"/>
      <c r="DK6" s="205" t="s">
        <v>461</v>
      </c>
      <c r="DL6" s="204" t="s">
        <v>462</v>
      </c>
      <c r="DM6" s="204" t="s">
        <v>463</v>
      </c>
      <c r="DN6" s="206"/>
      <c r="DO6" s="205" t="s">
        <v>461</v>
      </c>
      <c r="DP6" s="204" t="s">
        <v>462</v>
      </c>
      <c r="DQ6" s="204" t="s">
        <v>463</v>
      </c>
      <c r="DR6" s="206"/>
      <c r="DS6" s="205" t="s">
        <v>461</v>
      </c>
      <c r="DT6" s="204" t="s">
        <v>462</v>
      </c>
      <c r="DU6" s="204" t="s">
        <v>463</v>
      </c>
      <c r="DV6" s="206"/>
      <c r="DW6" s="205" t="s">
        <v>461</v>
      </c>
      <c r="DX6" s="204" t="s">
        <v>462</v>
      </c>
      <c r="DY6" s="204" t="s">
        <v>463</v>
      </c>
      <c r="DZ6" s="206"/>
      <c r="EA6" s="205" t="s">
        <v>461</v>
      </c>
      <c r="EB6" s="204" t="s">
        <v>462</v>
      </c>
      <c r="EC6" s="204" t="s">
        <v>463</v>
      </c>
      <c r="ED6" s="206"/>
      <c r="EE6" s="205" t="s">
        <v>461</v>
      </c>
      <c r="EF6" s="204" t="s">
        <v>462</v>
      </c>
      <c r="EG6" s="204" t="s">
        <v>463</v>
      </c>
      <c r="EH6" s="206"/>
      <c r="EI6" s="205" t="s">
        <v>461</v>
      </c>
      <c r="EJ6" s="204" t="s">
        <v>462</v>
      </c>
      <c r="EK6" s="204" t="s">
        <v>463</v>
      </c>
      <c r="EL6" s="206"/>
      <c r="EM6" s="205" t="s">
        <v>461</v>
      </c>
      <c r="EN6" s="204" t="s">
        <v>462</v>
      </c>
      <c r="EO6" s="204" t="s">
        <v>463</v>
      </c>
      <c r="EP6" s="206"/>
      <c r="EQ6" s="205" t="s">
        <v>461</v>
      </c>
      <c r="ER6" s="204" t="s">
        <v>462</v>
      </c>
      <c r="ES6" s="204" t="s">
        <v>463</v>
      </c>
      <c r="ET6" s="206"/>
      <c r="EU6" s="205" t="s">
        <v>461</v>
      </c>
      <c r="EV6" s="204" t="s">
        <v>462</v>
      </c>
      <c r="EW6" s="204" t="s">
        <v>463</v>
      </c>
      <c r="EX6" s="206"/>
      <c r="EY6" s="205" t="s">
        <v>461</v>
      </c>
      <c r="EZ6" s="204" t="s">
        <v>462</v>
      </c>
      <c r="FA6" s="204" t="s">
        <v>463</v>
      </c>
      <c r="FB6" s="206"/>
      <c r="FC6" s="205" t="s">
        <v>461</v>
      </c>
      <c r="FD6" s="204" t="s">
        <v>462</v>
      </c>
      <c r="FE6" s="204" t="s">
        <v>463</v>
      </c>
      <c r="FF6" s="206"/>
      <c r="FG6" s="205" t="s">
        <v>461</v>
      </c>
      <c r="FH6" s="204" t="s">
        <v>462</v>
      </c>
      <c r="FI6" s="204" t="s">
        <v>463</v>
      </c>
      <c r="FJ6" s="206"/>
      <c r="FK6" s="205" t="s">
        <v>461</v>
      </c>
      <c r="FL6" s="204" t="s">
        <v>462</v>
      </c>
      <c r="FM6" s="204" t="s">
        <v>463</v>
      </c>
      <c r="FN6" s="206"/>
      <c r="FO6" s="205" t="s">
        <v>461</v>
      </c>
      <c r="FP6" s="204" t="s">
        <v>462</v>
      </c>
      <c r="FQ6" s="204" t="s">
        <v>463</v>
      </c>
      <c r="FR6" s="206"/>
      <c r="FS6" s="205" t="s">
        <v>461</v>
      </c>
      <c r="FT6" s="204" t="s">
        <v>462</v>
      </c>
      <c r="FU6" s="204" t="s">
        <v>463</v>
      </c>
      <c r="FV6" s="206"/>
      <c r="FW6" s="205" t="s">
        <v>461</v>
      </c>
      <c r="FX6" s="204" t="s">
        <v>462</v>
      </c>
      <c r="FY6" s="204" t="s">
        <v>463</v>
      </c>
      <c r="FZ6" s="206"/>
      <c r="GA6" s="205" t="s">
        <v>461</v>
      </c>
      <c r="GB6" s="204" t="s">
        <v>462</v>
      </c>
      <c r="GC6" s="204" t="s">
        <v>463</v>
      </c>
      <c r="GE6" s="205" t="s">
        <v>461</v>
      </c>
      <c r="GF6" s="204" t="s">
        <v>462</v>
      </c>
      <c r="GG6" s="204" t="s">
        <v>463</v>
      </c>
      <c r="GH6" s="206"/>
      <c r="GI6" s="205" t="s">
        <v>461</v>
      </c>
      <c r="GJ6" s="204" t="s">
        <v>462</v>
      </c>
      <c r="GK6" s="204" t="s">
        <v>463</v>
      </c>
      <c r="GL6" s="206"/>
      <c r="GM6" s="205" t="s">
        <v>461</v>
      </c>
      <c r="GN6" s="204" t="s">
        <v>462</v>
      </c>
      <c r="GO6" s="204" t="s">
        <v>463</v>
      </c>
      <c r="GP6" s="206"/>
      <c r="GQ6" s="205" t="s">
        <v>461</v>
      </c>
      <c r="GR6" s="204" t="s">
        <v>462</v>
      </c>
      <c r="GS6" s="204" t="s">
        <v>463</v>
      </c>
      <c r="GT6" s="206"/>
      <c r="GU6" s="205" t="s">
        <v>461</v>
      </c>
      <c r="GV6" s="204" t="s">
        <v>462</v>
      </c>
      <c r="GW6" s="204" t="s">
        <v>463</v>
      </c>
      <c r="GX6" s="206"/>
      <c r="GY6" s="205" t="s">
        <v>461</v>
      </c>
      <c r="GZ6" s="204" t="s">
        <v>462</v>
      </c>
      <c r="HA6" s="204" t="s">
        <v>463</v>
      </c>
      <c r="HB6" s="206"/>
      <c r="HC6" s="205" t="s">
        <v>461</v>
      </c>
      <c r="HD6" s="204" t="s">
        <v>462</v>
      </c>
      <c r="HE6" s="204" t="s">
        <v>463</v>
      </c>
      <c r="HF6" s="206"/>
      <c r="HG6" s="205" t="s">
        <v>461</v>
      </c>
      <c r="HH6" s="204" t="s">
        <v>462</v>
      </c>
      <c r="HI6" s="204" t="s">
        <v>463</v>
      </c>
      <c r="HJ6" s="206"/>
      <c r="HK6" s="205" t="s">
        <v>461</v>
      </c>
      <c r="HL6" s="204" t="s">
        <v>462</v>
      </c>
      <c r="HM6" s="204" t="s">
        <v>463</v>
      </c>
      <c r="HN6" s="206"/>
      <c r="HO6" s="205" t="s">
        <v>461</v>
      </c>
      <c r="HP6" s="204" t="s">
        <v>462</v>
      </c>
      <c r="HQ6" s="204" t="s">
        <v>463</v>
      </c>
      <c r="HR6" s="206"/>
      <c r="HS6" s="205" t="s">
        <v>461</v>
      </c>
      <c r="HT6" s="204" t="s">
        <v>462</v>
      </c>
      <c r="HU6" s="204" t="s">
        <v>463</v>
      </c>
      <c r="HV6" s="206"/>
      <c r="HW6" s="205" t="s">
        <v>461</v>
      </c>
      <c r="HX6" s="204" t="s">
        <v>462</v>
      </c>
      <c r="HY6" s="204" t="s">
        <v>463</v>
      </c>
      <c r="IA6" s="205" t="s">
        <v>461</v>
      </c>
      <c r="IB6" s="204" t="s">
        <v>462</v>
      </c>
      <c r="IC6" s="204" t="s">
        <v>463</v>
      </c>
      <c r="ID6" s="206"/>
      <c r="IE6" s="205" t="s">
        <v>461</v>
      </c>
      <c r="IF6" s="204" t="s">
        <v>462</v>
      </c>
      <c r="IG6" s="204" t="s">
        <v>463</v>
      </c>
      <c r="IH6" s="206"/>
      <c r="II6" s="205" t="s">
        <v>461</v>
      </c>
      <c r="IJ6" s="204" t="s">
        <v>462</v>
      </c>
      <c r="IK6" s="204" t="s">
        <v>463</v>
      </c>
      <c r="IL6" s="206"/>
      <c r="IM6" s="205" t="s">
        <v>461</v>
      </c>
      <c r="IN6" s="204" t="s">
        <v>462</v>
      </c>
      <c r="IO6" s="204" t="s">
        <v>463</v>
      </c>
      <c r="IP6" s="206"/>
      <c r="IQ6" s="205" t="s">
        <v>461</v>
      </c>
      <c r="IR6" s="204" t="s">
        <v>462</v>
      </c>
      <c r="IS6" s="204" t="s">
        <v>463</v>
      </c>
      <c r="IT6" s="206"/>
      <c r="IU6" s="205" t="s">
        <v>461</v>
      </c>
      <c r="IV6" s="204" t="s">
        <v>462</v>
      </c>
      <c r="IW6" s="204" t="s">
        <v>463</v>
      </c>
      <c r="IX6" s="206"/>
      <c r="IY6" s="205" t="s">
        <v>461</v>
      </c>
      <c r="IZ6" s="204" t="s">
        <v>462</v>
      </c>
      <c r="JA6" s="204" t="s">
        <v>463</v>
      </c>
      <c r="JB6" s="206"/>
      <c r="JC6" s="205" t="s">
        <v>461</v>
      </c>
      <c r="JD6" s="204" t="s">
        <v>462</v>
      </c>
      <c r="JE6" s="204" t="s">
        <v>463</v>
      </c>
      <c r="JF6" s="206"/>
      <c r="JG6" s="205" t="s">
        <v>461</v>
      </c>
      <c r="JH6" s="204" t="s">
        <v>462</v>
      </c>
      <c r="JI6" s="204" t="s">
        <v>463</v>
      </c>
      <c r="JJ6" s="297"/>
      <c r="JK6" s="205" t="s">
        <v>461</v>
      </c>
      <c r="JL6" s="204" t="s">
        <v>462</v>
      </c>
      <c r="JM6" s="204" t="s">
        <v>463</v>
      </c>
      <c r="JN6" s="206"/>
      <c r="JO6" s="205" t="s">
        <v>461</v>
      </c>
      <c r="JP6" s="204" t="s">
        <v>462</v>
      </c>
      <c r="JQ6" s="204" t="s">
        <v>463</v>
      </c>
      <c r="JR6" s="206"/>
      <c r="JS6" s="205" t="s">
        <v>461</v>
      </c>
      <c r="JT6" s="204" t="s">
        <v>462</v>
      </c>
      <c r="JU6" s="204" t="s">
        <v>463</v>
      </c>
      <c r="JV6" s="206"/>
      <c r="JW6" s="205" t="s">
        <v>461</v>
      </c>
      <c r="JX6" s="204" t="s">
        <v>462</v>
      </c>
      <c r="JY6" s="204" t="s">
        <v>463</v>
      </c>
      <c r="JZ6" s="206"/>
      <c r="KA6" s="205" t="s">
        <v>461</v>
      </c>
      <c r="KB6" s="204" t="s">
        <v>462</v>
      </c>
      <c r="KC6" s="204" t="s">
        <v>463</v>
      </c>
      <c r="KD6" s="206"/>
      <c r="KE6" s="205" t="s">
        <v>461</v>
      </c>
      <c r="KF6" s="204" t="s">
        <v>462</v>
      </c>
      <c r="KG6" s="204" t="s">
        <v>463</v>
      </c>
      <c r="KH6" s="206"/>
      <c r="KI6" s="205" t="s">
        <v>461</v>
      </c>
      <c r="KJ6" s="204" t="s">
        <v>464</v>
      </c>
      <c r="KK6" s="204" t="s">
        <v>463</v>
      </c>
      <c r="KM6" s="205" t="s">
        <v>461</v>
      </c>
      <c r="KN6" s="204" t="s">
        <v>464</v>
      </c>
      <c r="KO6" s="204" t="s">
        <v>463</v>
      </c>
      <c r="KQ6" s="205" t="s">
        <v>461</v>
      </c>
      <c r="KR6" s="204" t="s">
        <v>464</v>
      </c>
      <c r="KS6" s="204" t="s">
        <v>463</v>
      </c>
      <c r="KU6" s="205" t="s">
        <v>461</v>
      </c>
      <c r="KV6" s="204" t="s">
        <v>464</v>
      </c>
      <c r="KW6" s="204" t="s">
        <v>463</v>
      </c>
      <c r="KY6" s="205" t="s">
        <v>461</v>
      </c>
      <c r="KZ6" s="204" t="s">
        <v>464</v>
      </c>
      <c r="LA6" s="204" t="s">
        <v>463</v>
      </c>
      <c r="LC6" s="205" t="s">
        <v>461</v>
      </c>
      <c r="LD6" s="204" t="s">
        <v>464</v>
      </c>
      <c r="LE6" s="204" t="s">
        <v>463</v>
      </c>
    </row>
    <row r="7" spans="2:320" s="203" customFormat="1" ht="9.75" customHeight="1">
      <c r="B7" s="202"/>
      <c r="C7" s="367"/>
      <c r="D7" s="367"/>
      <c r="E7" s="367"/>
      <c r="F7" s="202"/>
      <c r="G7" s="209"/>
      <c r="H7" s="206"/>
      <c r="I7" s="206"/>
      <c r="J7" s="206"/>
      <c r="K7" s="209"/>
      <c r="L7" s="206"/>
      <c r="M7" s="206"/>
      <c r="N7" s="206"/>
      <c r="O7" s="209"/>
      <c r="P7" s="206"/>
      <c r="Q7" s="206"/>
      <c r="R7" s="206"/>
      <c r="S7" s="209"/>
      <c r="T7" s="206"/>
      <c r="U7" s="206"/>
      <c r="V7" s="206"/>
      <c r="W7" s="209"/>
      <c r="X7" s="206"/>
      <c r="Y7" s="206"/>
      <c r="Z7" s="206"/>
      <c r="AA7" s="209"/>
      <c r="AB7" s="206"/>
      <c r="AC7" s="206"/>
      <c r="AD7" s="206"/>
      <c r="AE7" s="209"/>
      <c r="AF7" s="206"/>
      <c r="AG7" s="206"/>
      <c r="AH7" s="206"/>
      <c r="AI7" s="209"/>
      <c r="AJ7" s="206"/>
      <c r="AK7" s="206"/>
      <c r="AL7" s="206"/>
      <c r="AM7" s="209"/>
      <c r="AN7" s="206"/>
      <c r="AO7" s="206"/>
      <c r="AP7" s="206"/>
      <c r="AQ7" s="209"/>
      <c r="AR7" s="206"/>
      <c r="AS7" s="206"/>
      <c r="AT7" s="206"/>
      <c r="AU7" s="209"/>
      <c r="AV7" s="206"/>
      <c r="AW7" s="206"/>
      <c r="AX7" s="206"/>
      <c r="AY7" s="209"/>
      <c r="AZ7" s="206"/>
      <c r="BA7" s="206"/>
      <c r="BB7" s="206"/>
      <c r="BC7" s="209"/>
      <c r="BD7" s="206"/>
      <c r="BE7" s="206"/>
      <c r="BF7" s="206"/>
      <c r="BG7" s="209"/>
      <c r="BH7" s="206"/>
      <c r="BI7" s="206"/>
      <c r="BJ7" s="206"/>
      <c r="BK7" s="209"/>
      <c r="BL7" s="206"/>
      <c r="BM7" s="206"/>
      <c r="BN7" s="206"/>
      <c r="BO7" s="209"/>
      <c r="BP7" s="206"/>
      <c r="BQ7" s="206"/>
      <c r="BR7" s="206"/>
      <c r="BS7" s="209"/>
      <c r="BT7" s="206"/>
      <c r="BU7" s="206"/>
      <c r="BV7" s="206"/>
      <c r="BW7" s="209"/>
      <c r="BX7" s="206"/>
      <c r="BY7" s="206"/>
      <c r="BZ7" s="206"/>
      <c r="CA7" s="209"/>
      <c r="CB7" s="206"/>
      <c r="CC7" s="206"/>
      <c r="CD7" s="206"/>
      <c r="CE7" s="209"/>
      <c r="CF7" s="206"/>
      <c r="CG7" s="206"/>
      <c r="CH7" s="206"/>
      <c r="CI7" s="209"/>
      <c r="CJ7" s="206"/>
      <c r="CK7" s="206"/>
      <c r="CL7" s="206"/>
      <c r="CM7" s="209"/>
      <c r="CN7" s="206"/>
      <c r="CO7" s="206"/>
      <c r="CP7" s="206"/>
      <c r="CQ7" s="209"/>
      <c r="CR7" s="206"/>
      <c r="CS7" s="206"/>
      <c r="CT7" s="206"/>
      <c r="CU7" s="209"/>
      <c r="CV7" s="206"/>
      <c r="CW7" s="206"/>
      <c r="CX7" s="206"/>
      <c r="CY7" s="209"/>
      <c r="CZ7" s="206"/>
      <c r="DA7" s="206"/>
      <c r="DB7" s="206"/>
      <c r="DC7" s="209"/>
      <c r="DD7" s="206"/>
      <c r="DE7" s="206"/>
      <c r="DF7" s="206"/>
      <c r="DG7" s="209"/>
      <c r="DH7" s="206"/>
      <c r="DI7" s="206"/>
      <c r="DJ7" s="206"/>
      <c r="DK7" s="209"/>
      <c r="DL7" s="206"/>
      <c r="DM7" s="206"/>
      <c r="DN7" s="206"/>
      <c r="DO7" s="209"/>
      <c r="DP7" s="206"/>
      <c r="DQ7" s="206"/>
      <c r="DR7" s="206"/>
      <c r="DS7" s="209"/>
      <c r="DT7" s="206"/>
      <c r="DU7" s="206"/>
      <c r="DV7" s="206"/>
      <c r="DW7" s="209"/>
      <c r="DX7" s="206"/>
      <c r="DY7" s="206"/>
      <c r="DZ7" s="206"/>
      <c r="EA7" s="209"/>
      <c r="EB7" s="206"/>
      <c r="EC7" s="206"/>
      <c r="ED7" s="206"/>
      <c r="EE7" s="209"/>
      <c r="EF7" s="206"/>
      <c r="EG7" s="206"/>
      <c r="EH7" s="206"/>
      <c r="EI7" s="209"/>
      <c r="EJ7" s="206"/>
      <c r="EK7" s="206"/>
      <c r="EL7" s="206"/>
      <c r="EM7" s="209"/>
      <c r="EN7" s="206"/>
      <c r="EO7" s="206"/>
      <c r="EP7" s="206"/>
      <c r="EQ7" s="209"/>
      <c r="ER7" s="206"/>
      <c r="ES7" s="206"/>
      <c r="ET7" s="206"/>
      <c r="EU7" s="209"/>
      <c r="EV7" s="206"/>
      <c r="EW7" s="206"/>
      <c r="EX7" s="206"/>
      <c r="EY7" s="209"/>
      <c r="EZ7" s="206"/>
      <c r="FA7" s="206"/>
      <c r="FB7" s="206"/>
      <c r="FC7" s="209"/>
      <c r="FD7" s="206"/>
      <c r="FE7" s="206"/>
      <c r="FF7" s="206"/>
      <c r="FG7" s="209"/>
      <c r="FH7" s="206"/>
      <c r="FI7" s="206"/>
      <c r="FJ7" s="206"/>
      <c r="FK7" s="209"/>
      <c r="FL7" s="206"/>
      <c r="FM7" s="206"/>
      <c r="FN7" s="206"/>
      <c r="FO7" s="209"/>
      <c r="FP7" s="206"/>
      <c r="FQ7" s="206"/>
      <c r="FR7" s="206"/>
      <c r="FS7" s="209"/>
      <c r="FT7" s="206"/>
      <c r="FU7" s="206"/>
      <c r="FV7" s="206"/>
      <c r="FW7" s="209"/>
      <c r="FX7" s="206"/>
      <c r="FY7" s="206"/>
      <c r="FZ7" s="206"/>
      <c r="GA7" s="209"/>
      <c r="GB7" s="206"/>
      <c r="GC7" s="206"/>
      <c r="GE7" s="209"/>
      <c r="GF7" s="206"/>
      <c r="GG7" s="206"/>
      <c r="GH7" s="206"/>
      <c r="GI7" s="209"/>
      <c r="GJ7" s="206"/>
      <c r="GK7" s="206"/>
      <c r="GL7" s="206"/>
      <c r="GM7" s="209"/>
      <c r="GN7" s="206"/>
      <c r="GO7" s="206"/>
      <c r="GP7" s="206"/>
      <c r="GQ7" s="209"/>
      <c r="GR7" s="206"/>
      <c r="GS7" s="206"/>
      <c r="GT7" s="206"/>
      <c r="GU7" s="209"/>
      <c r="GV7" s="206"/>
      <c r="GW7" s="206"/>
      <c r="GX7" s="206"/>
      <c r="GY7" s="209"/>
      <c r="GZ7" s="206"/>
      <c r="HA7" s="206"/>
      <c r="HB7" s="206"/>
      <c r="HC7" s="209"/>
      <c r="HD7" s="206"/>
      <c r="HE7" s="206"/>
      <c r="HF7" s="206"/>
      <c r="HG7" s="209"/>
      <c r="HH7" s="206"/>
      <c r="HI7" s="206"/>
      <c r="HJ7" s="206"/>
      <c r="HK7" s="209"/>
      <c r="HL7" s="206"/>
      <c r="HM7" s="206"/>
      <c r="HN7" s="206"/>
      <c r="HO7" s="209"/>
      <c r="HP7" s="206"/>
      <c r="HQ7" s="206"/>
      <c r="HR7" s="206"/>
      <c r="HS7" s="209"/>
      <c r="HT7" s="206"/>
      <c r="HU7" s="206"/>
      <c r="HV7" s="206"/>
      <c r="HW7" s="209"/>
      <c r="HX7" s="206"/>
      <c r="HY7" s="206"/>
      <c r="IA7" s="209"/>
      <c r="IB7" s="206"/>
      <c r="IC7" s="206"/>
      <c r="ID7" s="206"/>
      <c r="IE7" s="209"/>
      <c r="IF7" s="206"/>
      <c r="IG7" s="206"/>
      <c r="IH7" s="206"/>
      <c r="II7" s="209"/>
      <c r="IJ7" s="206"/>
      <c r="IK7" s="206"/>
      <c r="IL7" s="206"/>
      <c r="IM7" s="209"/>
      <c r="IN7" s="206"/>
      <c r="IO7" s="206"/>
      <c r="IP7" s="206"/>
      <c r="IQ7" s="209"/>
      <c r="IR7" s="206"/>
      <c r="IS7" s="206"/>
      <c r="IT7" s="206"/>
      <c r="IU7" s="209"/>
      <c r="IV7" s="206"/>
      <c r="IW7" s="206"/>
      <c r="IX7" s="206"/>
      <c r="IY7" s="209"/>
      <c r="IZ7" s="206"/>
      <c r="JA7" s="206"/>
      <c r="JB7" s="206"/>
      <c r="JC7" s="209"/>
      <c r="JD7" s="206"/>
      <c r="JE7" s="206"/>
      <c r="JF7" s="206"/>
      <c r="JG7" s="209"/>
      <c r="JH7" s="206"/>
      <c r="JI7" s="206"/>
      <c r="JJ7" s="297"/>
      <c r="JK7" s="209"/>
      <c r="JL7" s="206"/>
      <c r="JM7" s="206"/>
      <c r="JN7" s="206"/>
      <c r="JO7" s="206"/>
      <c r="JP7" s="206"/>
      <c r="JQ7" s="206"/>
      <c r="JR7" s="206"/>
      <c r="JS7" s="206"/>
      <c r="JT7" s="206"/>
      <c r="JU7" s="206"/>
      <c r="JV7" s="206"/>
      <c r="JW7" s="206"/>
      <c r="JX7" s="206"/>
      <c r="JY7" s="206"/>
      <c r="JZ7" s="206"/>
      <c r="KA7" s="206"/>
      <c r="KB7" s="206"/>
      <c r="KC7" s="206"/>
      <c r="KD7" s="206"/>
      <c r="KE7" s="206"/>
      <c r="KF7" s="206"/>
      <c r="KG7" s="206"/>
      <c r="KH7" s="206"/>
      <c r="KI7" s="209"/>
      <c r="KJ7" s="206"/>
      <c r="KK7" s="206"/>
      <c r="KM7" s="209"/>
      <c r="KN7" s="206"/>
      <c r="KO7" s="206"/>
      <c r="KQ7" s="209"/>
      <c r="KR7" s="206"/>
      <c r="KS7" s="206"/>
      <c r="KU7" s="209"/>
      <c r="KV7" s="206"/>
      <c r="KW7" s="206"/>
      <c r="KY7" s="209"/>
      <c r="KZ7" s="206"/>
      <c r="LA7" s="206"/>
      <c r="LC7" s="209"/>
      <c r="LD7" s="206"/>
      <c r="LE7" s="206"/>
    </row>
    <row r="8" spans="2:320" s="179" customFormat="1" ht="18.75">
      <c r="B8" s="174"/>
      <c r="C8" s="174" t="s">
        <v>465</v>
      </c>
      <c r="D8" s="311" t="s">
        <v>334</v>
      </c>
      <c r="E8" s="174" t="s">
        <v>466</v>
      </c>
      <c r="F8" s="174"/>
      <c r="G8" s="174"/>
      <c r="H8" s="178" t="s">
        <v>53</v>
      </c>
      <c r="I8" s="178"/>
      <c r="J8" s="178"/>
      <c r="K8" s="207">
        <v>1</v>
      </c>
      <c r="L8" s="207">
        <v>1</v>
      </c>
      <c r="M8" s="178"/>
      <c r="N8" s="178"/>
      <c r="O8" s="207">
        <f>K8</f>
        <v>1</v>
      </c>
      <c r="P8" s="207">
        <v>1</v>
      </c>
      <c r="Q8" s="178"/>
      <c r="R8" s="178"/>
      <c r="S8" s="207">
        <f>O8</f>
        <v>1</v>
      </c>
      <c r="T8" s="207">
        <v>1</v>
      </c>
      <c r="U8" s="178"/>
      <c r="V8" s="178"/>
      <c r="W8" s="207">
        <f>S8</f>
        <v>1</v>
      </c>
      <c r="X8" s="207">
        <v>1</v>
      </c>
      <c r="Y8" s="178"/>
      <c r="Z8" s="178"/>
      <c r="AA8" s="207">
        <f>W8</f>
        <v>1</v>
      </c>
      <c r="AB8" s="207">
        <v>1</v>
      </c>
      <c r="AC8" s="178"/>
      <c r="AD8" s="178"/>
      <c r="AE8" s="207">
        <f>AA8</f>
        <v>1</v>
      </c>
      <c r="AF8" s="207">
        <v>1</v>
      </c>
      <c r="AG8" s="178"/>
      <c r="AH8" s="178"/>
      <c r="AI8" s="207">
        <f>AE8+'A.I Revenue Streams - P1'!L10</f>
        <v>1.25</v>
      </c>
      <c r="AJ8" s="207">
        <v>1</v>
      </c>
      <c r="AK8" s="178"/>
      <c r="AL8" s="178"/>
      <c r="AM8" s="207">
        <f>IF(AM3=AI3,1,0)</f>
        <v>1</v>
      </c>
      <c r="AN8" s="207">
        <v>1</v>
      </c>
      <c r="AO8" s="178"/>
      <c r="AP8" s="178"/>
      <c r="AQ8" s="207">
        <f>AM8</f>
        <v>1</v>
      </c>
      <c r="AR8" s="207">
        <v>1</v>
      </c>
      <c r="AS8" s="178"/>
      <c r="AT8" s="178"/>
      <c r="AU8" s="207">
        <v>1</v>
      </c>
      <c r="AV8" s="207">
        <v>1</v>
      </c>
      <c r="AW8" s="178"/>
      <c r="AX8" s="178"/>
      <c r="AY8" s="207">
        <f>AU8</f>
        <v>1</v>
      </c>
      <c r="AZ8" s="207">
        <v>1</v>
      </c>
      <c r="BA8" s="178"/>
      <c r="BB8" s="178"/>
      <c r="BC8" s="250">
        <v>1</v>
      </c>
      <c r="BD8" s="250">
        <v>1</v>
      </c>
      <c r="BE8" s="178"/>
      <c r="BF8" s="178"/>
      <c r="BG8" s="250">
        <v>1</v>
      </c>
      <c r="BH8" s="207">
        <v>1</v>
      </c>
      <c r="BI8" s="178"/>
      <c r="BJ8" s="178"/>
      <c r="BK8" s="207">
        <v>1</v>
      </c>
      <c r="BL8" s="207">
        <v>1</v>
      </c>
      <c r="BM8" s="178"/>
      <c r="BN8" s="178"/>
      <c r="BO8" s="250">
        <f>BK8</f>
        <v>1</v>
      </c>
      <c r="BP8" s="250">
        <v>1</v>
      </c>
      <c r="BQ8" s="178"/>
      <c r="BR8" s="178"/>
      <c r="BS8" s="207">
        <f>BO8</f>
        <v>1</v>
      </c>
      <c r="BT8" s="207">
        <v>1</v>
      </c>
      <c r="BU8" s="178"/>
      <c r="BV8" s="178"/>
      <c r="BW8" s="207">
        <f>BS8</f>
        <v>1</v>
      </c>
      <c r="BX8" s="207">
        <v>1</v>
      </c>
      <c r="BY8" s="178"/>
      <c r="BZ8" s="178"/>
      <c r="CA8" s="207">
        <f>BW8</f>
        <v>1</v>
      </c>
      <c r="CB8" s="207">
        <v>1</v>
      </c>
      <c r="CC8" s="178"/>
      <c r="CD8" s="178"/>
      <c r="CE8" s="207">
        <f>'A.I Revenue Streams - P1'!N10+100%</f>
        <v>1.2</v>
      </c>
      <c r="CF8" s="207">
        <v>1</v>
      </c>
      <c r="CG8" s="178"/>
      <c r="CH8" s="178"/>
      <c r="CI8" s="250">
        <v>1</v>
      </c>
      <c r="CJ8" s="250">
        <v>1</v>
      </c>
      <c r="CK8" s="178"/>
      <c r="CL8" s="178"/>
      <c r="CM8" s="207">
        <v>1</v>
      </c>
      <c r="CN8" s="207">
        <v>1</v>
      </c>
      <c r="CO8" s="178"/>
      <c r="CP8" s="178"/>
      <c r="CQ8" s="207">
        <v>1</v>
      </c>
      <c r="CR8" s="207">
        <v>1</v>
      </c>
      <c r="CS8" s="178"/>
      <c r="CT8" s="178"/>
      <c r="CU8" s="207">
        <f>CQ8</f>
        <v>1</v>
      </c>
      <c r="CV8" s="207">
        <v>1</v>
      </c>
      <c r="CW8" s="178"/>
      <c r="CX8" s="178"/>
      <c r="CY8" s="250">
        <f>CU8</f>
        <v>1</v>
      </c>
      <c r="CZ8" s="250">
        <v>1</v>
      </c>
      <c r="DA8" s="178"/>
      <c r="DB8" s="178"/>
      <c r="DC8" s="207">
        <v>1</v>
      </c>
      <c r="DD8" s="207">
        <v>1</v>
      </c>
      <c r="DE8" s="178"/>
      <c r="DF8" s="178"/>
      <c r="DG8" s="207">
        <f>DC8</f>
        <v>1</v>
      </c>
      <c r="DH8" s="207">
        <v>1</v>
      </c>
      <c r="DI8" s="178"/>
      <c r="DJ8" s="178"/>
      <c r="DK8" s="250">
        <f>DG8</f>
        <v>1</v>
      </c>
      <c r="DL8" s="250">
        <v>1</v>
      </c>
      <c r="DM8" s="178"/>
      <c r="DN8" s="178"/>
      <c r="DO8" s="207">
        <f>DK8</f>
        <v>1</v>
      </c>
      <c r="DP8" s="207">
        <v>1</v>
      </c>
      <c r="DQ8" s="178"/>
      <c r="DR8" s="178"/>
      <c r="DS8" s="207">
        <f>DO8</f>
        <v>1</v>
      </c>
      <c r="DT8" s="207">
        <v>1</v>
      </c>
      <c r="DU8" s="178"/>
      <c r="DV8" s="178"/>
      <c r="DW8" s="207">
        <f>DS8</f>
        <v>1</v>
      </c>
      <c r="DX8" s="207">
        <v>1</v>
      </c>
      <c r="DY8" s="178"/>
      <c r="DZ8" s="178"/>
      <c r="EA8" s="207">
        <f>'A.I Revenue Streams - P1'!P10+100%</f>
        <v>1.1000000000000001</v>
      </c>
      <c r="EB8" s="207">
        <v>1</v>
      </c>
      <c r="EC8" s="178"/>
      <c r="ED8" s="178"/>
      <c r="EE8" s="250">
        <v>1</v>
      </c>
      <c r="EF8" s="250">
        <v>1</v>
      </c>
      <c r="EG8" s="178"/>
      <c r="EH8" s="178"/>
      <c r="EI8" s="207">
        <v>1</v>
      </c>
      <c r="EJ8" s="207">
        <v>1</v>
      </c>
      <c r="EK8" s="178"/>
      <c r="EL8" s="178"/>
      <c r="EM8" s="207">
        <v>1</v>
      </c>
      <c r="EN8" s="207">
        <v>1</v>
      </c>
      <c r="EO8" s="178"/>
      <c r="EP8" s="178"/>
      <c r="EQ8" s="207">
        <f>EM8</f>
        <v>1</v>
      </c>
      <c r="ER8" s="207">
        <v>1</v>
      </c>
      <c r="ES8" s="178"/>
      <c r="ET8" s="178"/>
      <c r="EU8" s="250">
        <f>EQ8</f>
        <v>1</v>
      </c>
      <c r="EV8" s="250">
        <v>1</v>
      </c>
      <c r="EW8" s="178"/>
      <c r="EX8" s="178"/>
      <c r="EY8" s="207">
        <v>1</v>
      </c>
      <c r="EZ8" s="207">
        <v>1</v>
      </c>
      <c r="FA8" s="178"/>
      <c r="FB8" s="178"/>
      <c r="FC8" s="207">
        <f>EY8</f>
        <v>1</v>
      </c>
      <c r="FD8" s="207">
        <v>1</v>
      </c>
      <c r="FE8" s="178"/>
      <c r="FF8" s="178"/>
      <c r="FG8" s="250">
        <f>FC8</f>
        <v>1</v>
      </c>
      <c r="FH8" s="250">
        <v>1</v>
      </c>
      <c r="FI8" s="178"/>
      <c r="FJ8" s="178"/>
      <c r="FK8" s="207">
        <f>FG8</f>
        <v>1</v>
      </c>
      <c r="FL8" s="207">
        <v>1</v>
      </c>
      <c r="FM8" s="178"/>
      <c r="FN8" s="178"/>
      <c r="FO8" s="207">
        <f>FK8</f>
        <v>1</v>
      </c>
      <c r="FP8" s="207">
        <v>1</v>
      </c>
      <c r="FQ8" s="178"/>
      <c r="FR8" s="178"/>
      <c r="FS8" s="207">
        <f>FO8</f>
        <v>1</v>
      </c>
      <c r="FT8" s="207">
        <v>1</v>
      </c>
      <c r="FU8" s="178"/>
      <c r="FV8" s="178"/>
      <c r="FW8" s="207">
        <f>'A.I Revenue Streams - P1'!R10+100%</f>
        <v>1.1000000000000001</v>
      </c>
      <c r="FX8" s="207">
        <v>1</v>
      </c>
      <c r="FY8" s="178"/>
      <c r="FZ8" s="178"/>
      <c r="GA8" s="250">
        <v>1</v>
      </c>
      <c r="GB8" s="250">
        <v>1</v>
      </c>
      <c r="GC8" s="178"/>
      <c r="GE8" s="207">
        <v>1</v>
      </c>
      <c r="GF8" s="207">
        <v>1</v>
      </c>
      <c r="GG8" s="178"/>
      <c r="GH8" s="178"/>
      <c r="GI8" s="207">
        <v>1</v>
      </c>
      <c r="GJ8" s="207">
        <v>1</v>
      </c>
      <c r="GK8" s="178"/>
      <c r="GL8" s="178"/>
      <c r="GM8" s="207">
        <f>GI8</f>
        <v>1</v>
      </c>
      <c r="GN8" s="207">
        <v>1</v>
      </c>
      <c r="GO8" s="178"/>
      <c r="GP8" s="178"/>
      <c r="GQ8" s="250">
        <v>1</v>
      </c>
      <c r="GR8" s="250">
        <v>1</v>
      </c>
      <c r="GS8" s="178"/>
      <c r="GT8" s="178"/>
      <c r="GU8" s="207">
        <v>1</v>
      </c>
      <c r="GV8" s="207">
        <v>1</v>
      </c>
      <c r="GW8" s="178"/>
      <c r="GX8" s="178"/>
      <c r="GY8" s="207">
        <f>GU8</f>
        <v>1</v>
      </c>
      <c r="GZ8" s="207">
        <v>1</v>
      </c>
      <c r="HA8" s="178"/>
      <c r="HB8" s="178"/>
      <c r="HC8" s="250">
        <f>GY8</f>
        <v>1</v>
      </c>
      <c r="HD8" s="250">
        <v>1</v>
      </c>
      <c r="HE8" s="178"/>
      <c r="HF8" s="178"/>
      <c r="HG8" s="207">
        <f>HC8</f>
        <v>1</v>
      </c>
      <c r="HH8" s="207">
        <v>1</v>
      </c>
      <c r="HI8" s="178"/>
      <c r="HJ8" s="178"/>
      <c r="HK8" s="207">
        <f>HG8</f>
        <v>1</v>
      </c>
      <c r="HL8" s="207">
        <v>1</v>
      </c>
      <c r="HM8" s="178"/>
      <c r="HN8" s="178"/>
      <c r="HO8" s="207">
        <f>HK8</f>
        <v>1</v>
      </c>
      <c r="HP8" s="207">
        <v>1</v>
      </c>
      <c r="HQ8" s="178"/>
      <c r="HR8" s="178"/>
      <c r="HS8" s="207">
        <f>'A.I Revenue Streams - P1'!T10+100%</f>
        <v>1.1499999999999999</v>
      </c>
      <c r="HT8" s="207">
        <v>1</v>
      </c>
      <c r="HU8" s="178"/>
      <c r="HV8" s="178"/>
      <c r="HW8" s="250">
        <v>1</v>
      </c>
      <c r="HX8" s="250">
        <v>1</v>
      </c>
      <c r="HY8" s="178"/>
      <c r="IA8" s="207">
        <v>1</v>
      </c>
      <c r="IB8" s="207">
        <v>1</v>
      </c>
      <c r="IC8" s="178"/>
      <c r="ID8" s="178"/>
      <c r="IE8" s="207">
        <v>1</v>
      </c>
      <c r="IF8" s="207">
        <v>1</v>
      </c>
      <c r="IG8" s="178"/>
      <c r="IH8" s="178"/>
      <c r="II8" s="207">
        <f>IE8</f>
        <v>1</v>
      </c>
      <c r="IJ8" s="207">
        <v>1</v>
      </c>
      <c r="IK8" s="178"/>
      <c r="IL8" s="178"/>
      <c r="IM8" s="207">
        <f>II8</f>
        <v>1</v>
      </c>
      <c r="IN8" s="207">
        <v>1</v>
      </c>
      <c r="IO8" s="178"/>
      <c r="IP8" s="178"/>
      <c r="IQ8" s="207">
        <f>IM8</f>
        <v>1</v>
      </c>
      <c r="IR8" s="207">
        <v>1</v>
      </c>
      <c r="IS8" s="178"/>
      <c r="IT8" s="178"/>
      <c r="IU8" s="207">
        <f>IQ8</f>
        <v>1</v>
      </c>
      <c r="IV8" s="207">
        <v>1</v>
      </c>
      <c r="IW8" s="178"/>
      <c r="IX8" s="178"/>
      <c r="IY8" s="207">
        <f>IU8</f>
        <v>1</v>
      </c>
      <c r="IZ8" s="207">
        <v>1</v>
      </c>
      <c r="JA8" s="178"/>
      <c r="JB8" s="178"/>
      <c r="JC8" s="207">
        <f>IY8</f>
        <v>1</v>
      </c>
      <c r="JD8" s="207">
        <v>1</v>
      </c>
      <c r="JE8" s="178"/>
      <c r="JF8" s="178"/>
      <c r="JG8" s="207">
        <f>JC8</f>
        <v>1</v>
      </c>
      <c r="JH8" s="207">
        <v>1</v>
      </c>
      <c r="JI8" s="178"/>
      <c r="JJ8" s="298"/>
      <c r="JK8" s="207">
        <f>JG8</f>
        <v>1</v>
      </c>
      <c r="JL8" s="207">
        <v>1</v>
      </c>
      <c r="JM8" s="178"/>
      <c r="JN8" s="178"/>
      <c r="JO8" s="207">
        <f>'A.I Revenue Streams - P1'!V10+100%</f>
        <v>1.01</v>
      </c>
      <c r="JP8" s="207">
        <f>'A.I Revenue Streams - P1'!W10+100%</f>
        <v>1</v>
      </c>
      <c r="JQ8" s="178"/>
      <c r="JR8" s="178"/>
      <c r="JS8" s="207">
        <f>JP8</f>
        <v>1</v>
      </c>
      <c r="JT8" s="207">
        <v>1</v>
      </c>
      <c r="JU8" s="178"/>
      <c r="JV8" s="178"/>
      <c r="JW8" s="207">
        <f>JS8</f>
        <v>1</v>
      </c>
      <c r="JX8" s="207">
        <v>1</v>
      </c>
      <c r="JY8" s="178"/>
      <c r="JZ8" s="178"/>
      <c r="KA8" s="207">
        <f>JW8</f>
        <v>1</v>
      </c>
      <c r="KB8" s="207">
        <v>1</v>
      </c>
      <c r="KC8" s="178"/>
      <c r="KD8" s="178"/>
      <c r="KE8" s="207">
        <f>KA8</f>
        <v>1</v>
      </c>
      <c r="KF8" s="207">
        <v>1</v>
      </c>
      <c r="KG8" s="178"/>
      <c r="KH8" s="178"/>
      <c r="KI8" s="207">
        <f>'A.I Revenue Streams - P2'!DI10+100%</f>
        <v>1</v>
      </c>
      <c r="KJ8" s="207">
        <v>1</v>
      </c>
      <c r="KK8" s="178"/>
      <c r="KM8" s="207">
        <f>'A.I Revenue Streams - P2'!DM10+100%</f>
        <v>1</v>
      </c>
      <c r="KN8" s="207">
        <v>1</v>
      </c>
      <c r="KO8" s="178"/>
      <c r="KQ8" s="207">
        <f>'A.I Revenue Streams - P2'!DQ10+100%</f>
        <v>1</v>
      </c>
      <c r="KR8" s="207">
        <v>1</v>
      </c>
      <c r="KS8" s="178"/>
      <c r="KU8" s="207">
        <f>'A.I Revenue Streams - P2'!DU10+100%</f>
        <v>1</v>
      </c>
      <c r="KV8" s="207">
        <v>1</v>
      </c>
      <c r="KW8" s="178"/>
      <c r="KY8" s="207">
        <f>'A.I Revenue Streams - P2'!DY10+100%</f>
        <v>1</v>
      </c>
      <c r="KZ8" s="207">
        <v>1</v>
      </c>
      <c r="LA8" s="178"/>
      <c r="LC8" s="207">
        <f>'A.I Revenue Streams - P2'!EC10+100%</f>
        <v>1</v>
      </c>
      <c r="LD8" s="207">
        <v>1</v>
      </c>
      <c r="LE8" s="178"/>
    </row>
    <row r="9" spans="2:320" ht="18.75">
      <c r="B9" s="172">
        <v>1</v>
      </c>
      <c r="C9" s="180" t="str">
        <f>'A.I Revenue Streams - P1'!D9</f>
        <v>Clinical Revenue</v>
      </c>
      <c r="D9" s="180" t="str">
        <f>'A.I Revenue Streams - P1'!E9</f>
        <v>Dental</v>
      </c>
      <c r="E9" s="181"/>
      <c r="F9" s="179"/>
      <c r="G9" s="182"/>
      <c r="H9" s="182"/>
      <c r="I9" s="182"/>
      <c r="J9" s="5"/>
      <c r="K9" s="182"/>
      <c r="L9" s="182"/>
      <c r="M9" s="182"/>
      <c r="N9" s="5"/>
      <c r="O9" s="182"/>
      <c r="P9" s="182"/>
      <c r="Q9" s="182"/>
      <c r="R9" s="5"/>
      <c r="S9" s="182"/>
      <c r="T9" s="182"/>
      <c r="U9" s="182"/>
      <c r="V9" s="5"/>
      <c r="W9" s="182"/>
      <c r="X9" s="182"/>
      <c r="Y9" s="182"/>
      <c r="Z9" s="5"/>
      <c r="AA9" s="182"/>
      <c r="AB9" s="182"/>
      <c r="AC9" s="182"/>
      <c r="AD9" s="5"/>
      <c r="AE9" s="182"/>
      <c r="AF9" s="182"/>
      <c r="AG9" s="182"/>
      <c r="AH9" s="5"/>
      <c r="AI9" s="182"/>
      <c r="AJ9" s="182"/>
      <c r="AK9" s="182"/>
      <c r="AL9" s="5"/>
      <c r="AM9" s="182"/>
      <c r="AN9" s="182"/>
      <c r="AO9" s="182"/>
      <c r="AP9" s="5"/>
      <c r="AQ9" s="182"/>
      <c r="AR9" s="182"/>
      <c r="AS9" s="182"/>
      <c r="AT9" s="5"/>
      <c r="AU9" s="182"/>
      <c r="AV9" s="182"/>
      <c r="AW9" s="182"/>
      <c r="AX9" s="5"/>
      <c r="AY9" s="182"/>
      <c r="AZ9" s="182"/>
      <c r="BA9" s="182"/>
      <c r="BB9" s="5"/>
      <c r="BC9" s="182"/>
      <c r="BD9" s="182"/>
      <c r="BE9" s="182"/>
      <c r="BF9" s="5"/>
      <c r="BG9" s="182"/>
      <c r="BH9" s="182"/>
      <c r="BI9" s="182"/>
      <c r="BJ9" s="5"/>
      <c r="BK9" s="182"/>
      <c r="BL9" s="182"/>
      <c r="BM9" s="182"/>
      <c r="BN9" s="5"/>
      <c r="BO9" s="182"/>
      <c r="BP9" s="182"/>
      <c r="BQ9" s="182"/>
      <c r="BR9" s="5"/>
      <c r="BS9" s="182"/>
      <c r="BT9" s="182"/>
      <c r="BU9" s="182"/>
      <c r="BV9" s="5"/>
      <c r="BW9" s="182"/>
      <c r="BX9" s="182"/>
      <c r="BY9" s="182"/>
      <c r="BZ9" s="5"/>
      <c r="CA9" s="182"/>
      <c r="CB9" s="182"/>
      <c r="CC9" s="182"/>
      <c r="CD9" s="5"/>
      <c r="CE9" s="182"/>
      <c r="CF9" s="182"/>
      <c r="CG9" s="182"/>
      <c r="CH9" s="5"/>
      <c r="CI9" s="182"/>
      <c r="CJ9" s="182"/>
      <c r="CK9" s="182"/>
      <c r="CL9" s="5"/>
      <c r="CM9" s="182"/>
      <c r="CN9" s="182"/>
      <c r="CO9" s="182"/>
      <c r="CP9" s="5"/>
      <c r="CQ9" s="182"/>
      <c r="CR9" s="182"/>
      <c r="CS9" s="182"/>
      <c r="CT9" s="5"/>
      <c r="CU9" s="182"/>
      <c r="CV9" s="182"/>
      <c r="CW9" s="182"/>
      <c r="CX9" s="5"/>
      <c r="CY9" s="182"/>
      <c r="CZ9" s="182"/>
      <c r="DA9" s="182"/>
      <c r="DB9" s="5"/>
      <c r="DC9" s="182"/>
      <c r="DD9" s="182"/>
      <c r="DE9" s="182"/>
      <c r="DF9" s="5"/>
      <c r="DG9" s="182"/>
      <c r="DH9" s="182"/>
      <c r="DI9" s="182"/>
      <c r="DJ9" s="5"/>
      <c r="DK9" s="182"/>
      <c r="DL9" s="182"/>
      <c r="DM9" s="182"/>
      <c r="DN9" s="5"/>
      <c r="DO9" s="182"/>
      <c r="DP9" s="182"/>
      <c r="DQ9" s="182"/>
      <c r="DR9" s="5"/>
      <c r="DS9" s="182"/>
      <c r="DT9" s="182"/>
      <c r="DU9" s="182"/>
      <c r="DV9" s="5"/>
      <c r="DW9" s="182"/>
      <c r="DX9" s="182"/>
      <c r="DY9" s="182"/>
      <c r="DZ9" s="5"/>
      <c r="EA9" s="182"/>
      <c r="EB9" s="182"/>
      <c r="EC9" s="182"/>
      <c r="ED9" s="5"/>
      <c r="EE9" s="182"/>
      <c r="EF9" s="182"/>
      <c r="EG9" s="182"/>
      <c r="EH9" s="5"/>
      <c r="EI9" s="182"/>
      <c r="EJ9" s="182"/>
      <c r="EK9" s="182"/>
      <c r="EL9" s="5"/>
      <c r="EM9" s="182"/>
      <c r="EN9" s="182"/>
      <c r="EO9" s="182"/>
      <c r="EP9" s="5"/>
      <c r="EQ9" s="182"/>
      <c r="ER9" s="182"/>
      <c r="ES9" s="182"/>
      <c r="ET9" s="5"/>
      <c r="EU9" s="182"/>
      <c r="EV9" s="182"/>
      <c r="EW9" s="182"/>
      <c r="EX9" s="5"/>
      <c r="EY9" s="182"/>
      <c r="EZ9" s="182"/>
      <c r="FA9" s="182"/>
      <c r="FB9" s="5"/>
      <c r="FC9" s="182"/>
      <c r="FD9" s="182"/>
      <c r="FE9" s="182"/>
      <c r="FF9" s="5"/>
      <c r="FG9" s="182"/>
      <c r="FH9" s="182"/>
      <c r="FI9" s="182"/>
      <c r="FJ9" s="5"/>
      <c r="FK9" s="182"/>
      <c r="FL9" s="182"/>
      <c r="FM9" s="182"/>
      <c r="FN9" s="5"/>
      <c r="FO9" s="182"/>
      <c r="FP9" s="182"/>
      <c r="FQ9" s="182"/>
      <c r="FR9" s="5"/>
      <c r="FS9" s="182"/>
      <c r="FT9" s="182"/>
      <c r="FU9" s="182"/>
      <c r="FV9" s="5"/>
      <c r="FW9" s="182"/>
      <c r="FX9" s="182"/>
      <c r="FY9" s="182"/>
      <c r="FZ9" s="5"/>
      <c r="GA9" s="182"/>
      <c r="GB9" s="182"/>
      <c r="GC9" s="182"/>
      <c r="GE9" s="182"/>
      <c r="GF9" s="182"/>
      <c r="GG9" s="182"/>
      <c r="GH9" s="5"/>
      <c r="GI9" s="182"/>
      <c r="GJ9" s="182"/>
      <c r="GK9" s="182"/>
      <c r="GL9" s="5"/>
      <c r="GM9" s="182"/>
      <c r="GN9" s="182"/>
      <c r="GO9" s="182"/>
      <c r="GP9" s="5"/>
      <c r="GQ9" s="182"/>
      <c r="GR9" s="182"/>
      <c r="GS9" s="182"/>
      <c r="GT9" s="5"/>
      <c r="GU9" s="182"/>
      <c r="GV9" s="182"/>
      <c r="GW9" s="182"/>
      <c r="GX9" s="5"/>
      <c r="GY9" s="182"/>
      <c r="GZ9" s="182"/>
      <c r="HA9" s="182"/>
      <c r="HB9" s="5"/>
      <c r="HC9" s="182"/>
      <c r="HD9" s="182"/>
      <c r="HE9" s="182"/>
      <c r="HF9" s="5"/>
      <c r="HG9" s="182"/>
      <c r="HH9" s="182"/>
      <c r="HI9" s="182"/>
      <c r="HJ9" s="5"/>
      <c r="HK9" s="182"/>
      <c r="HL9" s="182"/>
      <c r="HM9" s="182"/>
      <c r="HN9" s="5"/>
      <c r="HO9" s="182"/>
      <c r="HP9" s="182"/>
      <c r="HQ9" s="182"/>
      <c r="HR9" s="5"/>
      <c r="HS9" s="182"/>
      <c r="HT9" s="182"/>
      <c r="HU9" s="182"/>
      <c r="HV9" s="5"/>
      <c r="HW9" s="182"/>
      <c r="HX9" s="182"/>
      <c r="HY9" s="182"/>
      <c r="IA9" s="182"/>
      <c r="IB9" s="182"/>
      <c r="IC9" s="182"/>
      <c r="ID9" s="5"/>
      <c r="IE9" s="182"/>
      <c r="IF9" s="182"/>
      <c r="IG9" s="182"/>
      <c r="IH9" s="5"/>
      <c r="II9" s="182"/>
      <c r="IJ9" s="182"/>
      <c r="IK9" s="182"/>
      <c r="IL9" s="5"/>
      <c r="IM9" s="182"/>
      <c r="IN9" s="182"/>
      <c r="IO9" s="182"/>
      <c r="IP9" s="5"/>
      <c r="IQ9" s="182"/>
      <c r="IR9" s="182"/>
      <c r="IS9" s="182"/>
      <c r="IT9" s="5"/>
      <c r="IU9" s="182"/>
      <c r="IV9" s="182"/>
      <c r="IW9" s="182"/>
      <c r="IX9" s="5"/>
      <c r="IY9" s="182"/>
      <c r="IZ9" s="182"/>
      <c r="JA9" s="182"/>
      <c r="JB9" s="5"/>
      <c r="JC9" s="182"/>
      <c r="JD9" s="182"/>
      <c r="JE9" s="182"/>
      <c r="JF9" s="5"/>
      <c r="JG9" s="182"/>
      <c r="JH9" s="182"/>
      <c r="JI9" s="182"/>
      <c r="JJ9" s="294"/>
      <c r="JK9" s="182"/>
      <c r="JL9" s="182"/>
      <c r="JM9" s="182"/>
      <c r="JN9" s="5"/>
      <c r="JO9" s="182"/>
      <c r="JP9" s="182"/>
      <c r="JQ9" s="182"/>
      <c r="JR9" s="5"/>
      <c r="JS9" s="182"/>
      <c r="JT9" s="182"/>
      <c r="JU9" s="182"/>
      <c r="JV9" s="5"/>
      <c r="JW9" s="182"/>
      <c r="JX9" s="182"/>
      <c r="JY9" s="182"/>
      <c r="JZ9" s="5"/>
      <c r="KA9" s="182"/>
      <c r="KB9" s="182"/>
      <c r="KC9" s="182"/>
      <c r="KD9" s="5"/>
      <c r="KE9" s="182"/>
      <c r="KF9" s="182"/>
      <c r="KG9" s="182"/>
      <c r="KH9" s="5"/>
      <c r="KI9" s="183"/>
      <c r="KJ9" s="183"/>
      <c r="KK9" s="183"/>
      <c r="KM9" s="183"/>
      <c r="KN9" s="183"/>
      <c r="KO9" s="183"/>
      <c r="KQ9" s="183"/>
      <c r="KR9" s="183"/>
      <c r="KS9" s="183"/>
      <c r="KU9" s="183"/>
      <c r="KV9" s="183"/>
      <c r="KW9" s="183"/>
      <c r="KY9" s="183"/>
      <c r="KZ9" s="183"/>
      <c r="LA9" s="183"/>
      <c r="LC9" s="183"/>
      <c r="LD9" s="183"/>
      <c r="LE9" s="183"/>
    </row>
    <row r="10" spans="2:320" ht="21" customHeight="1">
      <c r="B10" s="172" t="s">
        <v>106</v>
      </c>
      <c r="C10" s="180"/>
      <c r="D10" s="180"/>
      <c r="E10" s="180" t="str">
        <f>'A.I Revenue Streams - P1'!F10</f>
        <v>Root Canal</v>
      </c>
      <c r="F10" s="184"/>
      <c r="G10" s="182"/>
      <c r="H10" s="182" t="str">
        <f>'A.I Revenue Streams - P1'!J10</f>
        <v>Q</v>
      </c>
      <c r="I10" s="182" t="e">
        <f>G10*H10</f>
        <v>#VALUE!</v>
      </c>
      <c r="J10" s="5"/>
      <c r="K10" s="182">
        <f>'A.I Revenue Streams - P1'!H10*K$2*L$2</f>
        <v>3.5999999999999996</v>
      </c>
      <c r="L10" s="182" t="e">
        <f>H10*$L$8</f>
        <v>#VALUE!</v>
      </c>
      <c r="M10" s="182" t="e">
        <f>K10*L10</f>
        <v>#VALUE!</v>
      </c>
      <c r="N10" s="5"/>
      <c r="O10" s="182">
        <f>K10*O$8*O$2/K$2*P$2</f>
        <v>3.8429999999999991</v>
      </c>
      <c r="P10" s="182" t="e">
        <f>L10*P$8</f>
        <v>#VALUE!</v>
      </c>
      <c r="Q10" s="182" t="e">
        <f>O10*P10</f>
        <v>#VALUE!</v>
      </c>
      <c r="R10" s="5"/>
      <c r="S10" s="182">
        <f>O10*S$8*S$2/O$2*T$2</f>
        <v>5.8925999999999981</v>
      </c>
      <c r="T10" s="182" t="e">
        <f>P10*T$8</f>
        <v>#VALUE!</v>
      </c>
      <c r="U10" s="182" t="e">
        <f>S10*T10</f>
        <v>#VALUE!</v>
      </c>
      <c r="V10" s="5"/>
      <c r="W10" s="182">
        <f>S10*W$8*W$2/S$2*X$2</f>
        <v>8.4706124999999961</v>
      </c>
      <c r="X10" s="182" t="e">
        <f>T10*X$8</f>
        <v>#VALUE!</v>
      </c>
      <c r="Y10" s="182" t="e">
        <f>W10*X10</f>
        <v>#VALUE!</v>
      </c>
      <c r="Z10" s="5"/>
      <c r="AA10" s="182">
        <f>W10*AA$8*AA$2/W$2*AB$2</f>
        <v>15.585926999999993</v>
      </c>
      <c r="AB10" s="182" t="e">
        <f>X10*AB$8</f>
        <v>#VALUE!</v>
      </c>
      <c r="AC10" s="182" t="e">
        <f>AA10*AB10</f>
        <v>#VALUE!</v>
      </c>
      <c r="AD10" s="5"/>
      <c r="AE10" s="182">
        <f>AA10*AE$8*AE$2/AA$2*AF$2</f>
        <v>22.404770062499988</v>
      </c>
      <c r="AF10" s="182" t="e">
        <f>AB10*AF$8</f>
        <v>#VALUE!</v>
      </c>
      <c r="AG10" s="182" t="e">
        <f>AE10*AF10</f>
        <v>#VALUE!</v>
      </c>
      <c r="AH10" s="5"/>
      <c r="AI10" s="182">
        <f>AE10*AI$8*AI$2/AE$2*AJ$2</f>
        <v>32.20685696484373</v>
      </c>
      <c r="AJ10" s="182" t="e">
        <f>AF10*AJ$8</f>
        <v>#VALUE!</v>
      </c>
      <c r="AK10" s="182" t="e">
        <f>AI10*AJ10</f>
        <v>#VALUE!</v>
      </c>
      <c r="AL10" s="5"/>
      <c r="AM10" s="182">
        <f>AI10*AM$8*AM$2/AI$2*AN$2</f>
        <v>37.037885509570287</v>
      </c>
      <c r="AN10" s="182" t="e">
        <f>AJ10*AN$8</f>
        <v>#VALUE!</v>
      </c>
      <c r="AO10" s="182" t="e">
        <f>AM10*AN10</f>
        <v>#VALUE!</v>
      </c>
      <c r="AP10" s="5"/>
      <c r="AQ10" s="182">
        <f>AM10*AQ$8*AQ$2/AM$2*AR$2</f>
        <v>42.593568336005831</v>
      </c>
      <c r="AR10" s="182" t="e">
        <f>AN10*AR$8</f>
        <v>#VALUE!</v>
      </c>
      <c r="AS10" s="182" t="e">
        <f>AQ10*AR10</f>
        <v>#VALUE!</v>
      </c>
      <c r="AT10" s="5"/>
      <c r="AU10" s="182">
        <f>AQ10*AU$8*AU$2/AQ$2*AV$2</f>
        <v>48.982603586406704</v>
      </c>
      <c r="AV10" s="182" t="e">
        <f>AR10*AV$8</f>
        <v>#VALUE!</v>
      </c>
      <c r="AW10" s="182" t="e">
        <f>AU10*AV10</f>
        <v>#VALUE!</v>
      </c>
      <c r="AX10" s="5"/>
      <c r="AY10" s="182">
        <f>AU10*AY$8*AY$2/AU$2*AZ$2</f>
        <v>56.329994124367708</v>
      </c>
      <c r="AZ10" s="182" t="e">
        <f>AV10*AZ$8</f>
        <v>#VALUE!</v>
      </c>
      <c r="BA10" s="182" t="e">
        <f>AY10*AZ10</f>
        <v>#VALUE!</v>
      </c>
      <c r="BB10" s="5"/>
      <c r="BC10" s="182">
        <f>AY10*BC$8*BC$2/AY$2*BD$2</f>
        <v>64.779493243022856</v>
      </c>
      <c r="BD10" s="182" t="e">
        <f>AZ10*BD$8</f>
        <v>#VALUE!</v>
      </c>
      <c r="BE10" s="182" t="e">
        <f>BC10*BD10</f>
        <v>#VALUE!</v>
      </c>
      <c r="BF10" s="5"/>
      <c r="BG10" s="182">
        <f>BC10*BG$8*BG$2/BC$2*BH$2</f>
        <v>74.496417229476279</v>
      </c>
      <c r="BH10" s="182" t="e">
        <f>BD10*BH$8</f>
        <v>#VALUE!</v>
      </c>
      <c r="BI10" s="182" t="e">
        <f>BG10*BH10</f>
        <v>#VALUE!</v>
      </c>
      <c r="BJ10" s="5"/>
      <c r="BK10" s="182">
        <f>BG10*BK$8*BK$2/BG$2*BL$2</f>
        <v>85.670879813897713</v>
      </c>
      <c r="BL10" s="182" t="e">
        <f>BH10*BL$8</f>
        <v>#VALUE!</v>
      </c>
      <c r="BM10" s="182" t="e">
        <f>BK10*BL10</f>
        <v>#VALUE!</v>
      </c>
      <c r="BN10" s="5"/>
      <c r="BO10" s="182">
        <f>BK10*BO$8*BO$2/BK$2*BP$2</f>
        <v>98.521511785982369</v>
      </c>
      <c r="BP10" s="182" t="e">
        <f>BL10*BP$8</f>
        <v>#VALUE!</v>
      </c>
      <c r="BQ10" s="182" t="e">
        <f>BO10*BP10</f>
        <v>#VALUE!</v>
      </c>
      <c r="BR10" s="5"/>
      <c r="BS10" s="182">
        <f>BO10*BS$8*BS$2/BO$2*BT$2</f>
        <v>113.29973855387972</v>
      </c>
      <c r="BT10" s="182" t="e">
        <f>BP10*BT$8</f>
        <v>#VALUE!</v>
      </c>
      <c r="BU10" s="182" t="e">
        <f>BS10*BT10</f>
        <v>#VALUE!</v>
      </c>
      <c r="BV10" s="5"/>
      <c r="BW10" s="182">
        <f>BS10*BW$8*BW$2/BS$2*BX$2</f>
        <v>130.29469933696168</v>
      </c>
      <c r="BX10" s="182" t="e">
        <f>BT10*BX$8</f>
        <v>#VALUE!</v>
      </c>
      <c r="BY10" s="182" t="e">
        <f>BW10*BX10</f>
        <v>#VALUE!</v>
      </c>
      <c r="BZ10" s="5"/>
      <c r="CA10" s="182">
        <f>BW10*CA$8*CA$2/BW$2*CB$2</f>
        <v>149.83890423750591</v>
      </c>
      <c r="CB10" s="182" t="e">
        <f>BX10*CB$8</f>
        <v>#VALUE!</v>
      </c>
      <c r="CC10" s="182" t="e">
        <f>CA10*CB10</f>
        <v>#VALUE!</v>
      </c>
      <c r="CD10" s="5"/>
      <c r="CE10" s="182">
        <f>CA10*CE$8*CE$2/CA$2*CF$2</f>
        <v>206.77768784775816</v>
      </c>
      <c r="CF10" s="182" t="e">
        <f>CB10*CF$8</f>
        <v>#VALUE!</v>
      </c>
      <c r="CG10" s="182" t="e">
        <f>CE10*CF10</f>
        <v>#VALUE!</v>
      </c>
      <c r="CH10" s="5"/>
      <c r="CI10" s="182">
        <f>CE10*CI$8*CI$2/CE$2*CJ$2</f>
        <v>237.79434102492186</v>
      </c>
      <c r="CJ10" s="182" t="e">
        <f>CF10*CJ$8</f>
        <v>#VALUE!</v>
      </c>
      <c r="CK10" s="182" t="e">
        <f>CI10*CJ10</f>
        <v>#VALUE!</v>
      </c>
      <c r="CL10" s="5"/>
      <c r="CM10" s="182">
        <f>CI10*CM$8*CM$2/CI$2*CN$2</f>
        <v>273.46349217866015</v>
      </c>
      <c r="CN10" s="182" t="e">
        <f>CJ10*CN$8</f>
        <v>#VALUE!</v>
      </c>
      <c r="CO10" s="182" t="e">
        <f>CM10*CN10</f>
        <v>#VALUE!</v>
      </c>
      <c r="CP10" s="5"/>
      <c r="CQ10" s="182">
        <f>CM10*CQ$8*CQ$2/CM$2*CR$2</f>
        <v>314.48301600545915</v>
      </c>
      <c r="CR10" s="182" t="e">
        <f>CN10*CR$8</f>
        <v>#VALUE!</v>
      </c>
      <c r="CS10" s="182" t="e">
        <f>CQ10*CR10</f>
        <v>#VALUE!</v>
      </c>
      <c r="CT10" s="5"/>
      <c r="CU10" s="182">
        <f>CQ10*CU$8*CU$2/CQ$2*CV$2</f>
        <v>361.65546840627798</v>
      </c>
      <c r="CV10" s="182" t="e">
        <f>CR10*CV$8</f>
        <v>#VALUE!</v>
      </c>
      <c r="CW10" s="182" t="e">
        <f>CU10*CV10</f>
        <v>#VALUE!</v>
      </c>
      <c r="CX10" s="5"/>
      <c r="CY10" s="182">
        <f>CU10*CY$8*CY$2/CU$2*CZ$2</f>
        <v>415.90378866721966</v>
      </c>
      <c r="CZ10" s="182" t="e">
        <f>CV10*CZ$8</f>
        <v>#VALUE!</v>
      </c>
      <c r="DA10" s="182" t="e">
        <f>CY10*CZ10</f>
        <v>#VALUE!</v>
      </c>
      <c r="DB10" s="5"/>
      <c r="DC10" s="182">
        <f>CY10*DC$8*DC$2/CY$2*DD$2</f>
        <v>478.28935696730258</v>
      </c>
      <c r="DD10" s="182" t="e">
        <f>CZ10*DD$8</f>
        <v>#VALUE!</v>
      </c>
      <c r="DE10" s="182" t="e">
        <f>DC10*DD10</f>
        <v>#VALUE!</v>
      </c>
      <c r="DF10" s="5"/>
      <c r="DG10" s="182">
        <f>DC10*DG$8*DG$2/DC$2*DH$2</f>
        <v>550.03276051239789</v>
      </c>
      <c r="DH10" s="182" t="e">
        <f>DD10*DH$8</f>
        <v>#VALUE!</v>
      </c>
      <c r="DI10" s="182" t="e">
        <f>DG10*DH10</f>
        <v>#VALUE!</v>
      </c>
      <c r="DJ10" s="5"/>
      <c r="DK10" s="182">
        <f>DG10*DK$8*DK$2/DG$2*DL$2</f>
        <v>632.53767458925756</v>
      </c>
      <c r="DL10" s="182" t="e">
        <f>DH10*DL$8</f>
        <v>#VALUE!</v>
      </c>
      <c r="DM10" s="182" t="e">
        <f>DK10*DL10</f>
        <v>#VALUE!</v>
      </c>
      <c r="DN10" s="5"/>
      <c r="DO10" s="182">
        <f>DK10*DO$8*DO$2/DK$2*DP$2</f>
        <v>727.41832577764615</v>
      </c>
      <c r="DP10" s="182" t="e">
        <f>DL10*DP$8</f>
        <v>#VALUE!</v>
      </c>
      <c r="DQ10" s="182" t="e">
        <f>DO10*DP10</f>
        <v>#VALUE!</v>
      </c>
      <c r="DR10" s="5"/>
      <c r="DS10" s="182">
        <f>DO10*DS$8*DS$2/DO$2*DT$2</f>
        <v>836.53107464429297</v>
      </c>
      <c r="DT10" s="182" t="e">
        <f>DP10*DT$8</f>
        <v>#VALUE!</v>
      </c>
      <c r="DU10" s="182" t="e">
        <f>DS10*DT10</f>
        <v>#VALUE!</v>
      </c>
      <c r="DV10" s="5"/>
      <c r="DW10" s="182">
        <f>DS10*DW$8*DW$2/DS$2*DX$2</f>
        <v>962.01073584093695</v>
      </c>
      <c r="DX10" s="182" t="e">
        <f>DT10*DX$8</f>
        <v>#VALUE!</v>
      </c>
      <c r="DY10" s="182" t="e">
        <f>DW10*DX10</f>
        <v>#VALUE!</v>
      </c>
      <c r="DZ10" s="5"/>
      <c r="EA10" s="182">
        <f>DW10*EA$8*EA$2/DW$2*EB$2</f>
        <v>1216.9435808387852</v>
      </c>
      <c r="EB10" s="182" t="e">
        <f>DX10*EB$8</f>
        <v>#VALUE!</v>
      </c>
      <c r="EC10" s="182" t="e">
        <f>EA10*EB10</f>
        <v>#VALUE!</v>
      </c>
      <c r="ED10" s="5"/>
      <c r="EE10" s="182">
        <f>EA10*EE$8*EE$2/EA$2*EF$2</f>
        <v>1399.485117964603</v>
      </c>
      <c r="EF10" s="182" t="e">
        <f>EB10*EF$8</f>
        <v>#VALUE!</v>
      </c>
      <c r="EG10" s="182" t="e">
        <f>EE10*EF10</f>
        <v>#VALUE!</v>
      </c>
      <c r="EH10" s="5"/>
      <c r="EI10" s="182">
        <f>EE10*EI$8*EI$2/EE$2*EJ$2</f>
        <v>1609.4078856592932</v>
      </c>
      <c r="EJ10" s="182" t="e">
        <f>EF10*EJ$8</f>
        <v>#VALUE!</v>
      </c>
      <c r="EK10" s="182" t="e">
        <f>EI10*EJ10</f>
        <v>#VALUE!</v>
      </c>
      <c r="EL10" s="5"/>
      <c r="EM10" s="182">
        <f>EI10*EM$8*EM$2/EI$2*EN$2</f>
        <v>1850.819068508187</v>
      </c>
      <c r="EN10" s="182" t="e">
        <f>EJ10*EN$8</f>
        <v>#VALUE!</v>
      </c>
      <c r="EO10" s="182" t="e">
        <f>EM10*EN10</f>
        <v>#VALUE!</v>
      </c>
      <c r="EP10" s="5"/>
      <c r="EQ10" s="182">
        <f>EM10*EQ$8*EQ$2/EM$2*ER$2</f>
        <v>2128.4419287844148</v>
      </c>
      <c r="ER10" s="182" t="e">
        <f>EN10*ER$8</f>
        <v>#VALUE!</v>
      </c>
      <c r="ES10" s="182" t="e">
        <f>EQ10*ER10</f>
        <v>#VALUE!</v>
      </c>
      <c r="ET10" s="5"/>
      <c r="EU10" s="182">
        <f>EQ10*EU$8*EU$2/EQ$2*EV$2</f>
        <v>2447.7082181020769</v>
      </c>
      <c r="EV10" s="182" t="e">
        <f>ER10*EV$8</f>
        <v>#VALUE!</v>
      </c>
      <c r="EW10" s="182" t="e">
        <f>EU10*EV10</f>
        <v>#VALUE!</v>
      </c>
      <c r="EX10" s="5"/>
      <c r="EY10" s="182">
        <f>EU10*EY$8*EY$2/EU$2*EZ$2</f>
        <v>2814.8644508173884</v>
      </c>
      <c r="EZ10" s="182" t="e">
        <f>EV10*EZ$8</f>
        <v>#VALUE!</v>
      </c>
      <c r="FA10" s="182" t="e">
        <f>EY10*EZ10</f>
        <v>#VALUE!</v>
      </c>
      <c r="FB10" s="5"/>
      <c r="FC10" s="182">
        <f>EY10*FC$8*FC$2/EY$2*FD$2</f>
        <v>3237.0941184399962</v>
      </c>
      <c r="FD10" s="182" t="e">
        <f>EZ10*FD$8</f>
        <v>#VALUE!</v>
      </c>
      <c r="FE10" s="182" t="e">
        <f>FC10*FD10</f>
        <v>#VALUE!</v>
      </c>
      <c r="FF10" s="5"/>
      <c r="FG10" s="182">
        <f>FC10*FG$8*FG$2/FC$2*FH$2</f>
        <v>3722.6582362059953</v>
      </c>
      <c r="FH10" s="182" t="e">
        <f>FD10*FH$8</f>
        <v>#VALUE!</v>
      </c>
      <c r="FI10" s="182" t="e">
        <f>FG10*FH10</f>
        <v>#VALUE!</v>
      </c>
      <c r="FJ10" s="5"/>
      <c r="FK10" s="182">
        <f>FG10*FK$8*FK$2/FG$2*FL$2</f>
        <v>4281.0569716368946</v>
      </c>
      <c r="FL10" s="182" t="e">
        <f>FH10*FL$8</f>
        <v>#VALUE!</v>
      </c>
      <c r="FM10" s="182" t="e">
        <f>FK10*FL10</f>
        <v>#VALUE!</v>
      </c>
      <c r="FN10" s="5"/>
      <c r="FO10" s="182">
        <f>FK10*FO$8*FO$2/FK$2*FP$2</f>
        <v>4923.2155173824285</v>
      </c>
      <c r="FP10" s="182" t="e">
        <f>FL10*FP$8</f>
        <v>#VALUE!</v>
      </c>
      <c r="FQ10" s="182" t="e">
        <f>FO10*FP10</f>
        <v>#VALUE!</v>
      </c>
      <c r="FR10" s="5"/>
      <c r="FS10" s="182">
        <f>FO10*FS$8*FS$2/FO$2*FT$2</f>
        <v>5661.6978449897924</v>
      </c>
      <c r="FT10" s="182" t="e">
        <f>FP10*FT$8</f>
        <v>#VALUE!</v>
      </c>
      <c r="FU10" s="182" t="e">
        <f>FS10*FT10</f>
        <v>#VALUE!</v>
      </c>
      <c r="FV10" s="5"/>
      <c r="FW10" s="182">
        <f>FS10*FW$8*FW$2/FS$2*FX$2</f>
        <v>7162.047773912087</v>
      </c>
      <c r="FX10" s="182" t="e">
        <f>FT10*FX$8</f>
        <v>#VALUE!</v>
      </c>
      <c r="FY10" s="182" t="e">
        <f>FW10*FX10</f>
        <v>#VALUE!</v>
      </c>
      <c r="FZ10" s="5"/>
      <c r="GA10" s="182">
        <f>FW10*GA$8*GA$2/FW$2*GB$2</f>
        <v>8236.3549399988988</v>
      </c>
      <c r="GB10" s="182" t="e">
        <f>FX10*GB$8</f>
        <v>#VALUE!</v>
      </c>
      <c r="GC10" s="182" t="e">
        <f>GA10*GB10</f>
        <v>#VALUE!</v>
      </c>
      <c r="GD10" s="5"/>
      <c r="GE10" s="182">
        <f>GA10*GE$8*GE$2/GA$2*GF$2</f>
        <v>9471.8081809987325</v>
      </c>
      <c r="GF10" s="182" t="e">
        <f>GB10*GF$8</f>
        <v>#VALUE!</v>
      </c>
      <c r="GG10" s="182" t="e">
        <f>GE10*GF10</f>
        <v>#VALUE!</v>
      </c>
      <c r="GH10" s="5"/>
      <c r="GI10" s="182">
        <f>GE10*GI$8*GI$2/GE$2*GJ$2</f>
        <v>10892.579408148542</v>
      </c>
      <c r="GJ10" s="182" t="e">
        <f>GF10*GJ$8</f>
        <v>#VALUE!</v>
      </c>
      <c r="GK10" s="182" t="e">
        <f>GI10*GJ10</f>
        <v>#VALUE!</v>
      </c>
      <c r="GL10" s="5"/>
      <c r="GM10" s="182">
        <f>GI10*GM$8*GM$2/GI$2*GN$2</f>
        <v>12526.466319370822</v>
      </c>
      <c r="GN10" s="182" t="e">
        <f>GJ10*GN$8</f>
        <v>#VALUE!</v>
      </c>
      <c r="GO10" s="182" t="e">
        <f>GM10*GN10</f>
        <v>#VALUE!</v>
      </c>
      <c r="GP10" s="5"/>
      <c r="GQ10" s="182">
        <f>GM10*GQ$8*GQ$2/GM$2*GR$2</f>
        <v>14405.436267276444</v>
      </c>
      <c r="GR10" s="182" t="e">
        <f>GN10*GR$8</f>
        <v>#VALUE!</v>
      </c>
      <c r="GS10" s="182" t="e">
        <f>GQ10*GR10</f>
        <v>#VALUE!</v>
      </c>
      <c r="GT10" s="5"/>
      <c r="GU10" s="182">
        <f>GQ10*GU$8*GU$2/GQ$2*GV$2</f>
        <v>16566.251707367908</v>
      </c>
      <c r="GV10" s="182" t="e">
        <f>GR10*GV$8</f>
        <v>#VALUE!</v>
      </c>
      <c r="GW10" s="182" t="e">
        <f>GU10*GV10</f>
        <v>#VALUE!</v>
      </c>
      <c r="GX10" s="5"/>
      <c r="GY10" s="182">
        <f>GU10*GY$8*GY$2/GU$2*GZ$2</f>
        <v>19051.189463473092</v>
      </c>
      <c r="GZ10" s="182" t="e">
        <f>GV10*GZ$8</f>
        <v>#VALUE!</v>
      </c>
      <c r="HA10" s="182" t="e">
        <f>GY10*GZ10</f>
        <v>#VALUE!</v>
      </c>
      <c r="HB10" s="5"/>
      <c r="HC10" s="182">
        <f>GY10*HC$8*HC$2/GY$2*HD$2</f>
        <v>21908.867882994055</v>
      </c>
      <c r="HD10" s="182" t="e">
        <f>GZ10*HD$8</f>
        <v>#VALUE!</v>
      </c>
      <c r="HE10" s="182" t="e">
        <f>HC10*HD10</f>
        <v>#VALUE!</v>
      </c>
      <c r="HF10" s="5"/>
      <c r="HG10" s="182">
        <f>HC10*HG$8*HG$2/HC$2*HH$2</f>
        <v>25195.198065443161</v>
      </c>
      <c r="HH10" s="182" t="e">
        <f>HD10*HH$8</f>
        <v>#VALUE!</v>
      </c>
      <c r="HI10" s="182" t="e">
        <f>HG10*HH10</f>
        <v>#VALUE!</v>
      </c>
      <c r="HJ10" s="5"/>
      <c r="HK10" s="182">
        <f>HG10*HK$8*HK$2/HG$2*HL$2</f>
        <v>28974.477775259631</v>
      </c>
      <c r="HL10" s="182" t="e">
        <f>HH10*HL$8</f>
        <v>#VALUE!</v>
      </c>
      <c r="HM10" s="182" t="e">
        <f>HK10*HL10</f>
        <v>#VALUE!</v>
      </c>
      <c r="HN10" s="5"/>
      <c r="HO10" s="182">
        <f>HK10*HO$8*HO$2/HK$2*HP$2</f>
        <v>33320.649441548572</v>
      </c>
      <c r="HP10" s="182" t="e">
        <f>HL10*HP$8</f>
        <v>#VALUE!</v>
      </c>
      <c r="HQ10" s="182" t="e">
        <f>HO10*HP10</f>
        <v>#VALUE!</v>
      </c>
      <c r="HR10" s="5"/>
      <c r="HS10" s="182">
        <f>HO10*HS$8*HS$2/HO$2*HT$2</f>
        <v>44066.55888644798</v>
      </c>
      <c r="HT10" s="182" t="e">
        <f>HP10*HT$8</f>
        <v>#VALUE!</v>
      </c>
      <c r="HU10" s="182" t="e">
        <f>HS10*HT10</f>
        <v>#VALUE!</v>
      </c>
      <c r="HV10" s="5"/>
      <c r="HW10" s="182">
        <f>HS10*HW$8*HW$2/HS$2*HX$2</f>
        <v>50676.542719415171</v>
      </c>
      <c r="HX10" s="182" t="e">
        <f>HT10*HX$8</f>
        <v>#VALUE!</v>
      </c>
      <c r="HY10" s="182" t="e">
        <f>HW10*HX10</f>
        <v>#VALUE!</v>
      </c>
      <c r="HZ10" s="5"/>
      <c r="IA10" s="182">
        <f>HW10*IA$8*IA$2/HW$2*IB$2</f>
        <v>58278.024127327444</v>
      </c>
      <c r="IB10" s="182" t="e">
        <f>HX10*IB$8</f>
        <v>#VALUE!</v>
      </c>
      <c r="IC10" s="182" t="e">
        <f>IA10*IB10</f>
        <v>#VALUE!</v>
      </c>
      <c r="ID10" s="5"/>
      <c r="IE10" s="182">
        <f>IA10*IE$8*IE$2/IA$2*IF$2</f>
        <v>67019.72774642655</v>
      </c>
      <c r="IF10" s="182" t="e">
        <f>IB10*IF$8</f>
        <v>#VALUE!</v>
      </c>
      <c r="IG10" s="182" t="e">
        <f>IE10*IF10</f>
        <v>#VALUE!</v>
      </c>
      <c r="IH10" s="5"/>
      <c r="II10" s="182">
        <f>IE10*II$8*II$2/IE$2*IJ$2</f>
        <v>77072.686908390533</v>
      </c>
      <c r="IJ10" s="182" t="e">
        <f>IF10*IJ$8</f>
        <v>#VALUE!</v>
      </c>
      <c r="IK10" s="182" t="e">
        <f>II10*IJ10</f>
        <v>#VALUE!</v>
      </c>
      <c r="IL10" s="5"/>
      <c r="IM10" s="182">
        <f>II10*IM$8*IM$2/II$2*IN$2</f>
        <v>88633.589944649109</v>
      </c>
      <c r="IN10" s="182" t="e">
        <f>IJ10*IN$8</f>
        <v>#VALUE!</v>
      </c>
      <c r="IO10" s="182" t="e">
        <f>IM10*IN10</f>
        <v>#VALUE!</v>
      </c>
      <c r="IP10" s="5"/>
      <c r="IQ10" s="182">
        <f>IM10*IQ$8*IQ$2/IM$2*IR$2</f>
        <v>101928.62843634647</v>
      </c>
      <c r="IR10" s="182" t="e">
        <f>IN10*IR$8</f>
        <v>#VALUE!</v>
      </c>
      <c r="IS10" s="182" t="e">
        <f>IQ10*IR10</f>
        <v>#VALUE!</v>
      </c>
      <c r="IT10" s="5"/>
      <c r="IU10" s="182">
        <f>IQ10*IU$8*IU$2/IQ$2*IV$2</f>
        <v>117217.92270179842</v>
      </c>
      <c r="IV10" s="182" t="e">
        <f>IR10*IV$8</f>
        <v>#VALUE!</v>
      </c>
      <c r="IW10" s="182" t="e">
        <f>IU10*IV10</f>
        <v>#VALUE!</v>
      </c>
      <c r="IX10" s="5"/>
      <c r="IY10" s="182">
        <f>IU10*IY$8*IY$2/IU$2*IZ$2</f>
        <v>134800.61110706817</v>
      </c>
      <c r="IZ10" s="182" t="e">
        <f>IV10*IZ$8</f>
        <v>#VALUE!</v>
      </c>
      <c r="JA10" s="182" t="e">
        <f>IY10*IZ10</f>
        <v>#VALUE!</v>
      </c>
      <c r="JB10" s="5"/>
      <c r="JC10" s="182">
        <f>IY10*JC$8*JC$2/IY$2*JD$2</f>
        <v>155020.70277312837</v>
      </c>
      <c r="JD10" s="182" t="e">
        <f>IZ10*JD$8</f>
        <v>#VALUE!</v>
      </c>
      <c r="JE10" s="182" t="e">
        <f>JC10*JD10</f>
        <v>#VALUE!</v>
      </c>
      <c r="JF10" s="5"/>
      <c r="JG10" s="182">
        <f>JC10*JG$8*JG$2/JC$2*JH$2</f>
        <v>178273.80818909762</v>
      </c>
      <c r="JH10" s="182" t="e">
        <f>JD10*JH$8</f>
        <v>#VALUE!</v>
      </c>
      <c r="JI10" s="182" t="e">
        <f>JG10*JH10</f>
        <v>#VALUE!</v>
      </c>
      <c r="JJ10" s="5"/>
      <c r="JK10" s="182">
        <f>JG10*JK$8*JK$2/JG$2*JL$2</f>
        <v>205014.87941746225</v>
      </c>
      <c r="JL10" s="182" t="e">
        <f>JH10*JL$8</f>
        <v>#VALUE!</v>
      </c>
      <c r="JM10" s="182" t="e">
        <f>JK10*JL10</f>
        <v>#VALUE!</v>
      </c>
      <c r="JN10" s="5"/>
      <c r="JO10" s="182">
        <f>JK10*JO$8*JO$2/JK$2*JP$2</f>
        <v>238124.7824433824</v>
      </c>
      <c r="JP10" s="182" t="e">
        <f t="shared" ref="JP10:JP28" si="0">JL10*JP$8</f>
        <v>#VALUE!</v>
      </c>
      <c r="JQ10" s="182" t="e">
        <f>JO10*JP10</f>
        <v>#VALUE!</v>
      </c>
      <c r="JR10" s="5"/>
      <c r="JS10" s="182">
        <f>JO10*JS$8*JS$2/JO$2*JT$2</f>
        <v>273843.49980988976</v>
      </c>
      <c r="JT10" s="182" t="e">
        <f t="shared" ref="JT10:JT28" si="1">JP10*JT$8</f>
        <v>#VALUE!</v>
      </c>
      <c r="JU10" s="182" t="e">
        <f>JS10*JT10</f>
        <v>#VALUE!</v>
      </c>
      <c r="JV10" s="5"/>
      <c r="JW10" s="182">
        <f>JS10*JW$8*JW$2/JS$2*JX$2</f>
        <v>314920.02478137321</v>
      </c>
      <c r="JX10" s="182" t="e">
        <f t="shared" ref="JX10:JX28" si="2">JT10*JX$8</f>
        <v>#VALUE!</v>
      </c>
      <c r="JY10" s="182" t="e">
        <f>JW10*JX10</f>
        <v>#VALUE!</v>
      </c>
      <c r="JZ10" s="5"/>
      <c r="KA10" s="182">
        <f>JW10*KA$8*KA$2/JW$2*KB$2</f>
        <v>362158.02849857917</v>
      </c>
      <c r="KB10" s="182" t="e">
        <f t="shared" ref="KB10:KB28" si="3">JX10*KB$8</f>
        <v>#VALUE!</v>
      </c>
      <c r="KC10" s="182" t="e">
        <f>KA10*KB10</f>
        <v>#VALUE!</v>
      </c>
      <c r="KD10" s="5"/>
      <c r="KE10" s="182">
        <f>KA10*KE$8*KE$2/KA$2*KF$2</f>
        <v>416481.73277336603</v>
      </c>
      <c r="KF10" s="182" t="e">
        <f t="shared" ref="KF10:KF28" si="4">KB10*KF$8</f>
        <v>#VALUE!</v>
      </c>
      <c r="KG10" s="182" t="e">
        <f>KE10*KF10</f>
        <v>#VALUE!</v>
      </c>
      <c r="KH10" s="5"/>
      <c r="KI10" s="183">
        <f>SUMIFS($G10:$KG10,$G$3:$KG$3,KI$5,$G$6:$KG$6,KI$6)</f>
        <v>13.335599999999996</v>
      </c>
      <c r="KJ10" s="183" t="e">
        <f t="shared" ref="KJ10:KJ65" si="5">KK10/KI10</f>
        <v>#VALUE!</v>
      </c>
      <c r="KK10" s="183" t="e">
        <f>SUMIFS($G10:$KG10,$G$3:$KG$3,KI$5,$G$6:$KG$6,KK$6)</f>
        <v>#VALUE!</v>
      </c>
      <c r="KM10" s="183">
        <f>SUMIFS($G10:$KG10,$G$3:$KG$3,KM$5,$G$6:$KG$6,KM$6)</f>
        <v>587.08052015607348</v>
      </c>
      <c r="KN10" s="183" t="e">
        <f t="shared" ref="KN10:KN65" si="6">KO10/KM10</f>
        <v>#VALUE!</v>
      </c>
      <c r="KO10" s="183" t="e">
        <f>SUMIFS($G10:$KG10,$G$3:$KG$3,KM$5,$G$6:$KG$6,KO$6)</f>
        <v>#VALUE!</v>
      </c>
      <c r="KQ10" s="183">
        <f>SUMIFS($G10:$KG10,$G$3:$KG$3,KQ$5,$G$6:$KG$6,KQ$6)</f>
        <v>3864.3709283276025</v>
      </c>
      <c r="KR10" s="183" t="e">
        <f t="shared" ref="KR10:KR65" si="7">KS10/KQ10</f>
        <v>#VALUE!</v>
      </c>
      <c r="KS10" s="183" t="e">
        <f>SUMIFS($G10:$KG10,$G$3:$KG$3,KQ$5,$G$6:$KG$6,KS$6)</f>
        <v>#VALUE!</v>
      </c>
      <c r="KU10" s="183">
        <f>SUMIFS($G10:$KG10,$G$3:$KG$3,KU$5,$G$6:$KG$6,KU$6)</f>
        <v>22953.382741583617</v>
      </c>
      <c r="KV10" s="183" t="e">
        <f>KW10/KU10</f>
        <v>#VALUE!</v>
      </c>
      <c r="KW10" s="183" t="e">
        <f>SUMIFS($G10:$KG10,$G$3:$KG$3,KU$5,$G$6:$KG$6,KW$6)</f>
        <v>#VALUE!</v>
      </c>
      <c r="KY10" s="183">
        <f>SUMIFS($G10:$KG10,$G$3:$KG$3,KY$5,$G$6:$KG$6,KY$6)</f>
        <v>135086.97227754971</v>
      </c>
      <c r="KZ10" s="183" t="e">
        <f>LA10/KY10</f>
        <v>#VALUE!</v>
      </c>
      <c r="LA10" s="183" t="e">
        <f>SUMIFS($G10:$KG10,$G$3:$KG$3,KY$5,$G$6:$KG$6,LA$6)</f>
        <v>#VALUE!</v>
      </c>
      <c r="LC10" s="183">
        <f>SUMIFS($G10:$KG10,$G$3:$KG$3,LC$5,$G$6:$KG$6,LC$6)</f>
        <v>827184.61786012107</v>
      </c>
      <c r="LD10" s="183" t="e">
        <f>LE10/LC10</f>
        <v>#VALUE!</v>
      </c>
      <c r="LE10" s="183" t="e">
        <f>SUMIFS($G10:$KG10,$G$3:$KG$3,LC$5,$G$6:$KG$6,LE$6)</f>
        <v>#VALUE!</v>
      </c>
      <c r="LH10" s="41"/>
    </row>
    <row r="11" spans="2:320" ht="18.75">
      <c r="B11" s="172" t="s">
        <v>109</v>
      </c>
      <c r="C11" s="180"/>
      <c r="D11" s="180"/>
      <c r="E11" s="180" t="str">
        <f>'A.I Revenue Streams - P1'!F11</f>
        <v>Teeth Extraction</v>
      </c>
      <c r="F11" s="184"/>
      <c r="G11" s="182"/>
      <c r="H11" s="182">
        <f>'A.I Revenue Streams - P1'!J11</f>
        <v>1500</v>
      </c>
      <c r="I11" s="182">
        <f t="shared" ref="I11:I28" si="8">G11*H11</f>
        <v>0</v>
      </c>
      <c r="J11" s="5"/>
      <c r="K11" s="182">
        <f>'A.I Revenue Streams - P1'!H11*K$2*L$2</f>
        <v>3.5999999999999996</v>
      </c>
      <c r="L11" s="182">
        <f>H11*$L$8</f>
        <v>1500</v>
      </c>
      <c r="M11" s="182">
        <f>K11*L11</f>
        <v>5399.9999999999991</v>
      </c>
      <c r="N11" s="5"/>
      <c r="O11" s="182">
        <f t="shared" ref="O11:O12" si="9">K11*O$8*O$2/K$2*P$2</f>
        <v>3.8429999999999991</v>
      </c>
      <c r="P11" s="182">
        <f t="shared" ref="P11:P28" si="10">L11*P$8</f>
        <v>1500</v>
      </c>
      <c r="Q11" s="182">
        <f>O11*P11</f>
        <v>5764.4999999999982</v>
      </c>
      <c r="R11" s="5"/>
      <c r="S11" s="182">
        <f t="shared" ref="S11:S12" si="11">O11*S$8*S$2/O$2*T$2</f>
        <v>5.8925999999999981</v>
      </c>
      <c r="T11" s="182">
        <f t="shared" ref="T11:T28" si="12">P11*T$8</f>
        <v>1500</v>
      </c>
      <c r="U11" s="182">
        <f>S11*T11</f>
        <v>8838.8999999999978</v>
      </c>
      <c r="V11" s="5"/>
      <c r="W11" s="182">
        <f t="shared" ref="W11:W12" si="13">S11*W$8*W$2/S$2*X$2</f>
        <v>8.4706124999999961</v>
      </c>
      <c r="X11" s="182">
        <f t="shared" ref="X11:X28" si="14">T11*X$8</f>
        <v>1500</v>
      </c>
      <c r="Y11" s="182">
        <f>W11*X11</f>
        <v>12705.918749999993</v>
      </c>
      <c r="Z11" s="5"/>
      <c r="AA11" s="182">
        <f t="shared" ref="AA11:AA12" si="15">W11*AA$8*AA$2/W$2*AB$2</f>
        <v>15.585926999999993</v>
      </c>
      <c r="AB11" s="182">
        <f t="shared" ref="AB11:AB28" si="16">X11*AB$8</f>
        <v>1500</v>
      </c>
      <c r="AC11" s="182">
        <f>AA11*AB11</f>
        <v>23378.89049999999</v>
      </c>
      <c r="AD11" s="5"/>
      <c r="AE11" s="182">
        <f t="shared" ref="AE11:AE12" si="17">AA11*AE$8*AE$2/AA$2*AF$2</f>
        <v>22.404770062499988</v>
      </c>
      <c r="AF11" s="182">
        <f t="shared" ref="AF11:AF28" si="18">AB11*AF$8</f>
        <v>1500</v>
      </c>
      <c r="AG11" s="182">
        <f>AE11*AF11</f>
        <v>33607.155093749985</v>
      </c>
      <c r="AH11" s="5"/>
      <c r="AI11" s="182">
        <f t="shared" ref="AI11:AI12" si="19">AE11*AI$8*AI$2/AE$2*AJ$2</f>
        <v>32.20685696484373</v>
      </c>
      <c r="AJ11" s="182">
        <f t="shared" ref="AJ11:AJ28" si="20">AF11*AJ$8</f>
        <v>1500</v>
      </c>
      <c r="AK11" s="182">
        <f>AI11*AJ11</f>
        <v>48310.285447265596</v>
      </c>
      <c r="AL11" s="5"/>
      <c r="AM11" s="182">
        <f t="shared" ref="AM11:AM12" si="21">AI11*AM$8*AM$2/AI$2*AN$2</f>
        <v>37.037885509570287</v>
      </c>
      <c r="AN11" s="182">
        <f t="shared" ref="AN11:AN28" si="22">AJ11*AN$8</f>
        <v>1500</v>
      </c>
      <c r="AO11" s="182">
        <f>AM11*AN11</f>
        <v>55556.828264355434</v>
      </c>
      <c r="AP11" s="5"/>
      <c r="AQ11" s="182">
        <f t="shared" ref="AQ11:AQ12" si="23">AM11*AQ$8*AQ$2/AM$2*AR$2</f>
        <v>42.593568336005831</v>
      </c>
      <c r="AR11" s="182">
        <f t="shared" ref="AR11:AR28" si="24">AN11*AR$8</f>
        <v>1500</v>
      </c>
      <c r="AS11" s="182">
        <f>AQ11*AR11</f>
        <v>63890.352504008748</v>
      </c>
      <c r="AT11" s="5"/>
      <c r="AU11" s="182">
        <f t="shared" ref="AU11:AU12" si="25">AQ11*AU$8*AU$2/AQ$2*AV$2</f>
        <v>48.982603586406704</v>
      </c>
      <c r="AV11" s="182">
        <f t="shared" ref="AV11:AV28" si="26">AR11*AV$8</f>
        <v>1500</v>
      </c>
      <c r="AW11" s="182">
        <f>AU11*AV11</f>
        <v>73473.905379610049</v>
      </c>
      <c r="AX11" s="5"/>
      <c r="AY11" s="182">
        <f t="shared" ref="AY11:AY12" si="27">AU11*AY$8*AY$2/AU$2*AZ$2</f>
        <v>56.329994124367708</v>
      </c>
      <c r="AZ11" s="182">
        <f t="shared" ref="AZ11:AZ28" si="28">AV11*AZ$8</f>
        <v>1500</v>
      </c>
      <c r="BA11" s="182">
        <f>AY11*AZ11</f>
        <v>84494.991186551561</v>
      </c>
      <c r="BB11" s="5"/>
      <c r="BC11" s="182">
        <f t="shared" ref="BC11:BC12" si="29">AY11*BC$8*BC$2/AY$2*BD$2</f>
        <v>64.779493243022856</v>
      </c>
      <c r="BD11" s="182">
        <f t="shared" ref="BD11:BD28" si="30">AZ11*BD$8</f>
        <v>1500</v>
      </c>
      <c r="BE11" s="182">
        <f>BC11*BD11</f>
        <v>97169.239864534276</v>
      </c>
      <c r="BF11" s="5"/>
      <c r="BG11" s="182">
        <f t="shared" ref="BG11:BG12" si="31">BC11*BG$8*BG$2/BC$2*BH$2</f>
        <v>74.496417229476279</v>
      </c>
      <c r="BH11" s="182">
        <f t="shared" ref="BH11:BH28" si="32">BD11*BH$8</f>
        <v>1500</v>
      </c>
      <c r="BI11" s="182">
        <f>BG11*BH11</f>
        <v>111744.62584421442</v>
      </c>
      <c r="BJ11" s="5"/>
      <c r="BK11" s="182">
        <f t="shared" ref="BK11:BK12" si="33">BG11*BK$8*BK$2/BG$2*BL$2</f>
        <v>85.670879813897713</v>
      </c>
      <c r="BL11" s="182">
        <f t="shared" ref="BL11:BL28" si="34">BH11*BL$8</f>
        <v>1500</v>
      </c>
      <c r="BM11" s="182">
        <f>BK11*BL11</f>
        <v>128506.31972084657</v>
      </c>
      <c r="BN11" s="5"/>
      <c r="BO11" s="182">
        <f t="shared" ref="BO11:BO12" si="35">BK11*BO$8*BO$2/BK$2*BP$2</f>
        <v>98.521511785982369</v>
      </c>
      <c r="BP11" s="182">
        <f t="shared" ref="BP11:BP28" si="36">BL11*BP$8</f>
        <v>1500</v>
      </c>
      <c r="BQ11" s="182">
        <f>BO11*BP11</f>
        <v>147782.26767897356</v>
      </c>
      <c r="BR11" s="5"/>
      <c r="BS11" s="182">
        <f t="shared" ref="BS11:BS12" si="37">BO11*BS$8*BS$2/BO$2*BT$2</f>
        <v>113.29973855387972</v>
      </c>
      <c r="BT11" s="182">
        <f t="shared" ref="BT11:BT28" si="38">BP11*BT$8</f>
        <v>1500</v>
      </c>
      <c r="BU11" s="182">
        <f>BS11*BT11</f>
        <v>169949.60783081959</v>
      </c>
      <c r="BV11" s="5"/>
      <c r="BW11" s="182">
        <f t="shared" ref="BW11:BW12" si="39">BS11*BW$8*BW$2/BS$2*BX$2</f>
        <v>130.29469933696168</v>
      </c>
      <c r="BX11" s="182">
        <f t="shared" ref="BX11:BX28" si="40">BT11*BX$8</f>
        <v>1500</v>
      </c>
      <c r="BY11" s="182">
        <f>BW11*BX11</f>
        <v>195442.04900544253</v>
      </c>
      <c r="BZ11" s="5"/>
      <c r="CA11" s="182">
        <f t="shared" ref="CA11:CA12" si="41">BW11*CA$8*CA$2/BW$2*CB$2</f>
        <v>149.83890423750591</v>
      </c>
      <c r="CB11" s="182">
        <f t="shared" ref="CB11:CB28" si="42">BX11*CB$8</f>
        <v>1500</v>
      </c>
      <c r="CC11" s="182">
        <f>CA11*CB11</f>
        <v>224758.35635625888</v>
      </c>
      <c r="CD11" s="5"/>
      <c r="CE11" s="182">
        <f t="shared" ref="CE11:CE12" si="43">CA11*CE$8*CE$2/CA$2*CF$2</f>
        <v>206.77768784775816</v>
      </c>
      <c r="CF11" s="182">
        <f t="shared" ref="CF11:CF28" si="44">CB11*CF$8</f>
        <v>1500</v>
      </c>
      <c r="CG11" s="182">
        <f>CE11*CF11</f>
        <v>310166.53177163727</v>
      </c>
      <c r="CH11" s="5"/>
      <c r="CI11" s="182">
        <f t="shared" ref="CI11:CI12" si="45">CE11*CI$8*CI$2/CE$2*CJ$2</f>
        <v>237.79434102492186</v>
      </c>
      <c r="CJ11" s="182">
        <f t="shared" ref="CJ11:CJ28" si="46">CF11*CJ$8</f>
        <v>1500</v>
      </c>
      <c r="CK11" s="182">
        <f>CI11*CJ11</f>
        <v>356691.51153738279</v>
      </c>
      <c r="CL11" s="5"/>
      <c r="CM11" s="182">
        <f t="shared" ref="CM11:CM12" si="47">CI11*CM$8*CM$2/CI$2*CN$2</f>
        <v>273.46349217866015</v>
      </c>
      <c r="CN11" s="182">
        <f t="shared" ref="CN11:CN28" si="48">CJ11*CN$8</f>
        <v>1500</v>
      </c>
      <c r="CO11" s="182">
        <f>CM11*CN11</f>
        <v>410195.23826799024</v>
      </c>
      <c r="CP11" s="5"/>
      <c r="CQ11" s="182">
        <f t="shared" ref="CQ11:CQ12" si="49">CM11*CQ$8*CQ$2/CM$2*CR$2</f>
        <v>314.48301600545915</v>
      </c>
      <c r="CR11" s="182">
        <f t="shared" ref="CR11:CR28" si="50">CN11*CR$8</f>
        <v>1500</v>
      </c>
      <c r="CS11" s="182">
        <f>CQ11*CR11</f>
        <v>471724.52400818875</v>
      </c>
      <c r="CT11" s="5"/>
      <c r="CU11" s="182">
        <f t="shared" ref="CU11:CU12" si="51">CQ11*CU$8*CU$2/CQ$2*CV$2</f>
        <v>361.65546840627798</v>
      </c>
      <c r="CV11" s="182">
        <f t="shared" ref="CV11:CV28" si="52">CR11*CV$8</f>
        <v>1500</v>
      </c>
      <c r="CW11" s="182">
        <f>CU11*CV11</f>
        <v>542483.20260941691</v>
      </c>
      <c r="CX11" s="5"/>
      <c r="CY11" s="182">
        <f t="shared" ref="CY11:CY12" si="53">CU11*CY$8*CY$2/CU$2*CZ$2</f>
        <v>415.90378866721966</v>
      </c>
      <c r="CZ11" s="182">
        <f t="shared" ref="CZ11:CZ28" si="54">CV11*CZ$8</f>
        <v>1500</v>
      </c>
      <c r="DA11" s="182">
        <f>CY11*CZ11</f>
        <v>623855.68300082954</v>
      </c>
      <c r="DB11" s="5"/>
      <c r="DC11" s="182">
        <f t="shared" ref="DC11:DC12" si="55">CY11*DC$8*DC$2/CY$2*DD$2</f>
        <v>478.28935696730258</v>
      </c>
      <c r="DD11" s="182">
        <f t="shared" ref="DD11:DD28" si="56">CZ11*DD$8</f>
        <v>1500</v>
      </c>
      <c r="DE11" s="182">
        <f>DC11*DD11</f>
        <v>717434.03545095387</v>
      </c>
      <c r="DF11" s="5"/>
      <c r="DG11" s="182">
        <f t="shared" ref="DG11:DG12" si="57">DC11*DG$8*DG$2/DC$2*DH$2</f>
        <v>550.03276051239789</v>
      </c>
      <c r="DH11" s="182">
        <f t="shared" ref="DH11:DH28" si="58">DD11*DH$8</f>
        <v>1500</v>
      </c>
      <c r="DI11" s="182">
        <f>DG11*DH11</f>
        <v>825049.14076859679</v>
      </c>
      <c r="DJ11" s="5"/>
      <c r="DK11" s="182">
        <f t="shared" ref="DK11:DK12" si="59">DG11*DK$8*DK$2/DG$2*DL$2</f>
        <v>632.53767458925756</v>
      </c>
      <c r="DL11" s="182">
        <f t="shared" ref="DL11:DL28" si="60">DH11*DL$8</f>
        <v>1500</v>
      </c>
      <c r="DM11" s="182">
        <f>DK11*DL11</f>
        <v>948806.5118838863</v>
      </c>
      <c r="DN11" s="5"/>
      <c r="DO11" s="182">
        <f t="shared" ref="DO11:DO12" si="61">DK11*DO$8*DO$2/DK$2*DP$2</f>
        <v>727.41832577764615</v>
      </c>
      <c r="DP11" s="182">
        <f t="shared" ref="DP11:DP28" si="62">DL11*DP$8</f>
        <v>1500</v>
      </c>
      <c r="DQ11" s="182">
        <f>DO11*DP11</f>
        <v>1091127.4886664692</v>
      </c>
      <c r="DR11" s="5"/>
      <c r="DS11" s="182">
        <f t="shared" ref="DS11:DS12" si="63">DO11*DS$8*DS$2/DO$2*DT$2</f>
        <v>836.53107464429297</v>
      </c>
      <c r="DT11" s="182">
        <f t="shared" ref="DT11:DT28" si="64">DP11*DT$8</f>
        <v>1500</v>
      </c>
      <c r="DU11" s="182">
        <f>DS11*DT11</f>
        <v>1254796.6119664395</v>
      </c>
      <c r="DV11" s="5"/>
      <c r="DW11" s="182">
        <f t="shared" ref="DW11:DW12" si="65">DS11*DW$8*DW$2/DS$2*DX$2</f>
        <v>962.01073584093695</v>
      </c>
      <c r="DX11" s="182">
        <f t="shared" ref="DX11:DX28" si="66">DT11*DX$8</f>
        <v>1500</v>
      </c>
      <c r="DY11" s="182">
        <f>DW11*DX11</f>
        <v>1443016.1037614055</v>
      </c>
      <c r="DZ11" s="5"/>
      <c r="EA11" s="182">
        <f t="shared" ref="EA11:EA12" si="67">DW11*EA$8*EA$2/DW$2*EB$2</f>
        <v>1216.9435808387852</v>
      </c>
      <c r="EB11" s="182">
        <f t="shared" ref="EB11:EB28" si="68">DX11*EB$8</f>
        <v>1500</v>
      </c>
      <c r="EC11" s="182">
        <f>EA11*EB11</f>
        <v>1825415.3712581778</v>
      </c>
      <c r="ED11" s="5"/>
      <c r="EE11" s="182">
        <f t="shared" ref="EE11:EE12" si="69">EA11*EE$8*EE$2/EA$2*EF$2</f>
        <v>1399.485117964603</v>
      </c>
      <c r="EF11" s="182">
        <f t="shared" ref="EF11:EF28" si="70">EB11*EF$8</f>
        <v>1500</v>
      </c>
      <c r="EG11" s="182">
        <f>EE11*EF11</f>
        <v>2099227.6769469045</v>
      </c>
      <c r="EH11" s="5"/>
      <c r="EI11" s="182">
        <f t="shared" ref="EI11:EI12" si="71">EE11*EI$8*EI$2/EE$2*EJ$2</f>
        <v>1609.4078856592932</v>
      </c>
      <c r="EJ11" s="182">
        <f t="shared" ref="EJ11:EJ28" si="72">EF11*EJ$8</f>
        <v>1500</v>
      </c>
      <c r="EK11" s="182">
        <f>EI11*EJ11</f>
        <v>2414111.8284889399</v>
      </c>
      <c r="EL11" s="5"/>
      <c r="EM11" s="182">
        <f t="shared" ref="EM11:EM12" si="73">EI11*EM$8*EM$2/EI$2*EN$2</f>
        <v>1850.819068508187</v>
      </c>
      <c r="EN11" s="182">
        <f t="shared" ref="EN11:EN28" si="74">EJ11*EN$8</f>
        <v>1500</v>
      </c>
      <c r="EO11" s="182">
        <f t="shared" ref="EO11:EO28" si="75">EM11*EN11</f>
        <v>2776228.6027622805</v>
      </c>
      <c r="EP11" s="5"/>
      <c r="EQ11" s="182">
        <f t="shared" ref="EQ11:EQ12" si="76">EM11*EQ$8*EQ$2/EM$2*ER$2</f>
        <v>2128.4419287844148</v>
      </c>
      <c r="ER11" s="182">
        <f t="shared" ref="ER11:ER28" si="77">EN11*ER$8</f>
        <v>1500</v>
      </c>
      <c r="ES11" s="182">
        <f t="shared" ref="ES11:ES28" si="78">EQ11*ER11</f>
        <v>3192662.8931766222</v>
      </c>
      <c r="ET11" s="5"/>
      <c r="EU11" s="182">
        <f t="shared" ref="EU11:EU12" si="79">EQ11*EU$8*EU$2/EQ$2*EV$2</f>
        <v>2447.7082181020769</v>
      </c>
      <c r="EV11" s="182">
        <f t="shared" ref="EV11:EV28" si="80">ER11*EV$8</f>
        <v>1500</v>
      </c>
      <c r="EW11" s="182">
        <f t="shared" ref="EW11:EW28" si="81">EU11*EV11</f>
        <v>3671562.3271531155</v>
      </c>
      <c r="EX11" s="5"/>
      <c r="EY11" s="182">
        <f t="shared" ref="EY11:EY12" si="82">EU11*EY$8*EY$2/EU$2*EZ$2</f>
        <v>2814.8644508173884</v>
      </c>
      <c r="EZ11" s="182">
        <f t="shared" ref="EZ11:EZ28" si="83">EV11*EZ$8</f>
        <v>1500</v>
      </c>
      <c r="FA11" s="182">
        <f t="shared" ref="FA11:FA28" si="84">EY11*EZ11</f>
        <v>4222296.6762260823</v>
      </c>
      <c r="FB11" s="5"/>
      <c r="FC11" s="182">
        <f t="shared" ref="FC11:FC12" si="85">EY11*FC$8*FC$2/EY$2*FD$2</f>
        <v>3237.0941184399962</v>
      </c>
      <c r="FD11" s="182">
        <f t="shared" ref="FD11:FD28" si="86">EZ11*FD$8</f>
        <v>1500</v>
      </c>
      <c r="FE11" s="182">
        <f t="shared" ref="FE11:FE28" si="87">FC11*FD11</f>
        <v>4855641.177659994</v>
      </c>
      <c r="FF11" s="5"/>
      <c r="FG11" s="182">
        <f t="shared" ref="FG11:FG12" si="88">FC11*FG$8*FG$2/FC$2*FH$2</f>
        <v>3722.6582362059953</v>
      </c>
      <c r="FH11" s="182">
        <f t="shared" ref="FH11:FH28" si="89">FD11*FH$8</f>
        <v>1500</v>
      </c>
      <c r="FI11" s="182">
        <f t="shared" ref="FI11:FI28" si="90">FG11*FH11</f>
        <v>5583987.3543089926</v>
      </c>
      <c r="FJ11" s="5"/>
      <c r="FK11" s="182">
        <f t="shared" ref="FK11:FK12" si="91">FG11*FK$8*FK$2/FG$2*FL$2</f>
        <v>4281.0569716368946</v>
      </c>
      <c r="FL11" s="182">
        <f t="shared" ref="FL11:FL28" si="92">FH11*FL$8</f>
        <v>1500</v>
      </c>
      <c r="FM11" s="182">
        <f t="shared" ref="FM11:FM28" si="93">FK11*FL11</f>
        <v>6421585.4574553417</v>
      </c>
      <c r="FN11" s="5"/>
      <c r="FO11" s="182">
        <f t="shared" ref="FO11:FO12" si="94">FK11*FO$8*FO$2/FK$2*FP$2</f>
        <v>4923.2155173824285</v>
      </c>
      <c r="FP11" s="182">
        <f t="shared" ref="FP11:FP28" si="95">FL11*FP$8</f>
        <v>1500</v>
      </c>
      <c r="FQ11" s="182">
        <f t="shared" ref="FQ11:FQ28" si="96">FO11*FP11</f>
        <v>7384823.276073643</v>
      </c>
      <c r="FR11" s="5"/>
      <c r="FS11" s="182">
        <f t="shared" ref="FS11:FS12" si="97">FO11*FS$8*FS$2/FO$2*FT$2</f>
        <v>5661.6978449897924</v>
      </c>
      <c r="FT11" s="182">
        <f t="shared" ref="FT11:FT28" si="98">FP11*FT$8</f>
        <v>1500</v>
      </c>
      <c r="FU11" s="182">
        <f t="shared" ref="FU11:FU28" si="99">FS11*FT11</f>
        <v>8492546.7674846891</v>
      </c>
      <c r="FV11" s="5"/>
      <c r="FW11" s="182">
        <f t="shared" ref="FW11:FW12" si="100">FS11*FW$8*FW$2/FS$2*FX$2</f>
        <v>7162.047773912087</v>
      </c>
      <c r="FX11" s="182">
        <f t="shared" ref="FX11:FX28" si="101">FT11*FX$8</f>
        <v>1500</v>
      </c>
      <c r="FY11" s="182">
        <f t="shared" ref="FY11:FY28" si="102">FW11*FX11</f>
        <v>10743071.660868131</v>
      </c>
      <c r="FZ11" s="5"/>
      <c r="GA11" s="182">
        <f t="shared" ref="GA11:GA12" si="103">FW11*GA$8*GA$2/FW$2*GB$2</f>
        <v>8236.3549399988988</v>
      </c>
      <c r="GB11" s="182">
        <f t="shared" ref="GB11:GB28" si="104">FX11*GB$8</f>
        <v>1500</v>
      </c>
      <c r="GC11" s="182">
        <f t="shared" ref="GC11:GC28" si="105">GA11*GB11</f>
        <v>12354532.409998348</v>
      </c>
      <c r="GD11" s="5"/>
      <c r="GE11" s="182">
        <f t="shared" ref="GE11:GE12" si="106">GA11*GE$8*GE$2/GA$2*GF$2</f>
        <v>9471.8081809987325</v>
      </c>
      <c r="GF11" s="182">
        <f t="shared" ref="GF11:GF28" si="107">GB11*GF$8</f>
        <v>1500</v>
      </c>
      <c r="GG11" s="182">
        <f t="shared" ref="GG11:GG28" si="108">GE11*GF11</f>
        <v>14207712.271498099</v>
      </c>
      <c r="GH11" s="5"/>
      <c r="GI11" s="182">
        <f t="shared" ref="GI11:GI12" si="109">GE11*GI$8*GI$2/GE$2*GJ$2</f>
        <v>10892.579408148542</v>
      </c>
      <c r="GJ11" s="182">
        <f t="shared" ref="GJ11:GJ28" si="110">GF11*GJ$8</f>
        <v>1500</v>
      </c>
      <c r="GK11" s="182">
        <f t="shared" ref="GK11:GK28" si="111">GI11*GJ11</f>
        <v>16338869.112222813</v>
      </c>
      <c r="GL11" s="5"/>
      <c r="GM11" s="182">
        <f t="shared" ref="GM11:GM12" si="112">GI11*GM$8*GM$2/GI$2*GN$2</f>
        <v>12526.466319370822</v>
      </c>
      <c r="GN11" s="182">
        <f t="shared" ref="GN11:GN28" si="113">GJ11*GN$8</f>
        <v>1500</v>
      </c>
      <c r="GO11" s="182">
        <f t="shared" ref="GO11:GO28" si="114">GM11*GN11</f>
        <v>18789699.479056232</v>
      </c>
      <c r="GP11" s="5"/>
      <c r="GQ11" s="182">
        <f t="shared" ref="GQ11:GQ12" si="115">GM11*GQ$8*GQ$2/GM$2*GR$2</f>
        <v>14405.436267276444</v>
      </c>
      <c r="GR11" s="182">
        <f t="shared" ref="GR11:GR28" si="116">GN11*GR$8</f>
        <v>1500</v>
      </c>
      <c r="GS11" s="182">
        <f t="shared" ref="GS11:GS28" si="117">GQ11*GR11</f>
        <v>21608154.400914665</v>
      </c>
      <c r="GT11" s="5"/>
      <c r="GU11" s="182">
        <f t="shared" ref="GU11:GU12" si="118">GQ11*GU$8*GU$2/GQ$2*GV$2</f>
        <v>16566.251707367908</v>
      </c>
      <c r="GV11" s="182">
        <f t="shared" ref="GV11:GV28" si="119">GR11*GV$8</f>
        <v>1500</v>
      </c>
      <c r="GW11" s="182">
        <f t="shared" ref="GW11:GW28" si="120">GU11*GV11</f>
        <v>24849377.561051864</v>
      </c>
      <c r="GX11" s="5"/>
      <c r="GY11" s="182">
        <f t="shared" ref="GY11:GY12" si="121">GU11*GY$8*GY$2/GU$2*GZ$2</f>
        <v>19051.189463473092</v>
      </c>
      <c r="GZ11" s="182">
        <f t="shared" ref="GZ11:GZ28" si="122">GV11*GZ$8</f>
        <v>1500</v>
      </c>
      <c r="HA11" s="182">
        <f t="shared" ref="HA11:HA28" si="123">GY11*GZ11</f>
        <v>28576784.195209637</v>
      </c>
      <c r="HB11" s="5"/>
      <c r="HC11" s="182">
        <f t="shared" ref="HC11:HC12" si="124">GY11*HC$8*HC$2/GY$2*HD$2</f>
        <v>21908.867882994055</v>
      </c>
      <c r="HD11" s="182">
        <f t="shared" ref="HD11:HD28" si="125">GZ11*HD$8</f>
        <v>1500</v>
      </c>
      <c r="HE11" s="182">
        <f t="shared" ref="HE11:HE28" si="126">HC11*HD11</f>
        <v>32863301.824491084</v>
      </c>
      <c r="HF11" s="5"/>
      <c r="HG11" s="182">
        <f t="shared" ref="HG11:HG12" si="127">HC11*HG$8*HG$2/HC$2*HH$2</f>
        <v>25195.198065443161</v>
      </c>
      <c r="HH11" s="182">
        <f t="shared" ref="HH11:HH28" si="128">HD11*HH$8</f>
        <v>1500</v>
      </c>
      <c r="HI11" s="182">
        <f t="shared" ref="HI11:HI28" si="129">HG11*HH11</f>
        <v>37792797.098164745</v>
      </c>
      <c r="HJ11" s="5"/>
      <c r="HK11" s="182">
        <f t="shared" ref="HK11:HK12" si="130">HG11*HK$8*HK$2/HG$2*HL$2</f>
        <v>28974.477775259631</v>
      </c>
      <c r="HL11" s="182">
        <f t="shared" ref="HL11:HL28" si="131">HH11*HL$8</f>
        <v>1500</v>
      </c>
      <c r="HM11" s="182">
        <f t="shared" ref="HM11:HM28" si="132">HK11*HL11</f>
        <v>43461716.662889443</v>
      </c>
      <c r="HN11" s="5"/>
      <c r="HO11" s="182">
        <f t="shared" ref="HO11:HO12" si="133">HK11*HO$8*HO$2/HK$2*HP$2</f>
        <v>33320.649441548572</v>
      </c>
      <c r="HP11" s="182">
        <f t="shared" ref="HP11:HP28" si="134">HL11*HP$8</f>
        <v>1500</v>
      </c>
      <c r="HQ11" s="182">
        <f t="shared" ref="HQ11:HQ28" si="135">HO11*HP11</f>
        <v>49980974.162322856</v>
      </c>
      <c r="HR11" s="5"/>
      <c r="HS11" s="182">
        <f t="shared" ref="HS11:HS12" si="136">HO11*HS$8*HS$2/HO$2*HT$2</f>
        <v>44066.55888644798</v>
      </c>
      <c r="HT11" s="182">
        <f t="shared" ref="HT11:HT28" si="137">HP11*HT$8</f>
        <v>1500</v>
      </c>
      <c r="HU11" s="182">
        <f t="shared" ref="HU11:HU28" si="138">HS11*HT11</f>
        <v>66099838.329671971</v>
      </c>
      <c r="HV11" s="5"/>
      <c r="HW11" s="182">
        <f t="shared" ref="HW11:HW12" si="139">HS11*HW$8*HW$2/HS$2*HX$2</f>
        <v>50676.542719415171</v>
      </c>
      <c r="HX11" s="182">
        <f t="shared" ref="HX11:HX28" si="140">HT11*HX$8</f>
        <v>1500</v>
      </c>
      <c r="HY11" s="182">
        <f t="shared" ref="HY11:HY28" si="141">HW11*HX11</f>
        <v>76014814.079122752</v>
      </c>
      <c r="HZ11" s="5"/>
      <c r="IA11" s="182">
        <f t="shared" ref="IA11:IA12" si="142">HW11*IA$8*IA$2/HW$2*IB$2</f>
        <v>58278.024127327444</v>
      </c>
      <c r="IB11" s="182">
        <f t="shared" ref="IB11:IB28" si="143">HX11*IB$8</f>
        <v>1500</v>
      </c>
      <c r="IC11" s="182">
        <f t="shared" ref="IC11:IC28" si="144">IA11*IB11</f>
        <v>87417036.190991163</v>
      </c>
      <c r="ID11" s="5"/>
      <c r="IE11" s="182">
        <f t="shared" ref="IE11:IE12" si="145">IA11*IE$8*IE$2/IA$2*IF$2</f>
        <v>67019.72774642655</v>
      </c>
      <c r="IF11" s="182">
        <f t="shared" ref="IF11:IF28" si="146">IB11*IF$8</f>
        <v>1500</v>
      </c>
      <c r="IG11" s="182">
        <f t="shared" ref="IG11:IG28" si="147">IE11*IF11</f>
        <v>100529591.61963983</v>
      </c>
      <c r="IH11" s="5"/>
      <c r="II11" s="182">
        <f t="shared" ref="II11:II12" si="148">IE11*II$8*II$2/IE$2*IJ$2</f>
        <v>77072.686908390533</v>
      </c>
      <c r="IJ11" s="182">
        <f t="shared" ref="IJ11:IJ28" si="149">IF11*IJ$8</f>
        <v>1500</v>
      </c>
      <c r="IK11" s="182">
        <f t="shared" ref="IK11:IK28" si="150">II11*IJ11</f>
        <v>115609030.3625858</v>
      </c>
      <c r="IL11" s="5"/>
      <c r="IM11" s="182">
        <f t="shared" ref="IM11:IM12" si="151">II11*IM$8*IM$2/II$2*IN$2</f>
        <v>88633.589944649109</v>
      </c>
      <c r="IN11" s="182">
        <f t="shared" ref="IN11:IN28" si="152">IJ11*IN$8</f>
        <v>1500</v>
      </c>
      <c r="IO11" s="182">
        <f t="shared" ref="IO11:IO28" si="153">IM11*IN11</f>
        <v>132950384.91697367</v>
      </c>
      <c r="IP11" s="5"/>
      <c r="IQ11" s="182">
        <f t="shared" ref="IQ11:IQ12" si="154">IM11*IQ$8*IQ$2/IM$2*IR$2</f>
        <v>101928.62843634647</v>
      </c>
      <c r="IR11" s="182">
        <f t="shared" ref="IR11:IR28" si="155">IN11*IR$8</f>
        <v>1500</v>
      </c>
      <c r="IS11" s="182">
        <f t="shared" ref="IS11:IS28" si="156">IQ11*IR11</f>
        <v>152892942.65451971</v>
      </c>
      <c r="IT11" s="5"/>
      <c r="IU11" s="182">
        <f t="shared" ref="IU11:IU12" si="157">IQ11*IU$8*IU$2/IQ$2*IV$2</f>
        <v>117217.92270179842</v>
      </c>
      <c r="IV11" s="182">
        <f t="shared" ref="IV11:IV28" si="158">IR11*IV$8</f>
        <v>1500</v>
      </c>
      <c r="IW11" s="182">
        <f t="shared" ref="IW11:IW28" si="159">IU11*IV11</f>
        <v>175826884.05269763</v>
      </c>
      <c r="IX11" s="5"/>
      <c r="IY11" s="182">
        <f t="shared" ref="IY11:IY12" si="160">IU11*IY$8*IY$2/IU$2*IZ$2</f>
        <v>134800.61110706817</v>
      </c>
      <c r="IZ11" s="182">
        <f t="shared" ref="IZ11:IZ28" si="161">IV11*IZ$8</f>
        <v>1500</v>
      </c>
      <c r="JA11" s="182">
        <f t="shared" ref="JA11:JA28" si="162">IY11*IZ11</f>
        <v>202200916.66060224</v>
      </c>
      <c r="JB11" s="5"/>
      <c r="JC11" s="182">
        <f t="shared" ref="JC11:JC12" si="163">IY11*JC$8*JC$2/IY$2*JD$2</f>
        <v>155020.70277312837</v>
      </c>
      <c r="JD11" s="182">
        <f t="shared" ref="JD11:JD28" si="164">IZ11*JD$8</f>
        <v>1500</v>
      </c>
      <c r="JE11" s="182">
        <f t="shared" ref="JE11:JE28" si="165">JC11*JD11</f>
        <v>232531054.15969256</v>
      </c>
      <c r="JF11" s="5"/>
      <c r="JG11" s="182">
        <f t="shared" ref="JG11:JG12" si="166">JC11*JG$8*JG$2/JC$2*JH$2</f>
        <v>178273.80818909762</v>
      </c>
      <c r="JH11" s="182">
        <f t="shared" ref="JH11:JH28" si="167">JD11*JH$8</f>
        <v>1500</v>
      </c>
      <c r="JI11" s="182">
        <f t="shared" ref="JI11:JI28" si="168">JG11*JH11</f>
        <v>267410712.28364643</v>
      </c>
      <c r="JJ11" s="5"/>
      <c r="JK11" s="182">
        <f t="shared" ref="JK11:JK12" si="169">JG11*JK$8*JK$2/JG$2*JL$2</f>
        <v>205014.87941746225</v>
      </c>
      <c r="JL11" s="182">
        <f t="shared" ref="JL11:JL28" si="170">JH11*JL$8</f>
        <v>1500</v>
      </c>
      <c r="JM11" s="182">
        <f t="shared" ref="JM11:JM28" si="171">JK11*JL11</f>
        <v>307522319.12619334</v>
      </c>
      <c r="JN11" s="5"/>
      <c r="JO11" s="182">
        <f t="shared" ref="JO11:JO12" si="172">JK11*JO$8*JO$2/JK$2*JP$2</f>
        <v>238124.7824433824</v>
      </c>
      <c r="JP11" s="182">
        <f t="shared" si="0"/>
        <v>1500</v>
      </c>
      <c r="JQ11" s="182">
        <f t="shared" ref="JQ11:JQ33" si="173">JO11*JP11</f>
        <v>357187173.66507357</v>
      </c>
      <c r="JR11" s="5"/>
      <c r="JS11" s="182">
        <f t="shared" ref="JS11:JS12" si="174">JO11*JS$8*JS$2/JO$2*JT$2</f>
        <v>273843.49980988976</v>
      </c>
      <c r="JT11" s="182">
        <f t="shared" si="1"/>
        <v>1500</v>
      </c>
      <c r="JU11" s="182">
        <f t="shared" ref="JU11:JU33" si="175">JS11*JT11</f>
        <v>410765249.71483463</v>
      </c>
      <c r="JV11" s="5"/>
      <c r="JW11" s="182">
        <f t="shared" ref="JW11:JW12" si="176">JS11*JW$8*JW$2/JS$2*JX$2</f>
        <v>314920.02478137321</v>
      </c>
      <c r="JX11" s="182">
        <f t="shared" si="2"/>
        <v>1500</v>
      </c>
      <c r="JY11" s="182">
        <f t="shared" ref="JY11:JY33" si="177">JW11*JX11</f>
        <v>472380037.17205983</v>
      </c>
      <c r="JZ11" s="5"/>
      <c r="KA11" s="182">
        <f t="shared" ref="KA11:KA12" si="178">JW11*KA$8*KA$2/JW$2*KB$2</f>
        <v>362158.02849857917</v>
      </c>
      <c r="KB11" s="182">
        <f t="shared" si="3"/>
        <v>1500</v>
      </c>
      <c r="KC11" s="182">
        <f t="shared" ref="KC11:KC33" si="179">KA11*KB11</f>
        <v>543237042.74786878</v>
      </c>
      <c r="KD11" s="5"/>
      <c r="KE11" s="182">
        <f t="shared" ref="KE11:KE12" si="180">KA11*KE$8*KE$2/KA$2*KF$2</f>
        <v>416481.73277336603</v>
      </c>
      <c r="KF11" s="182">
        <f t="shared" si="4"/>
        <v>1500</v>
      </c>
      <c r="KG11" s="182">
        <f t="shared" ref="KG11:KG33" si="181">KE11*KF11</f>
        <v>624722599.16004908</v>
      </c>
      <c r="KH11" s="5"/>
      <c r="KI11" s="183">
        <f t="shared" ref="KI11:KI65" si="182">SUMIFS($G11:$KG11,$G$3:$KG$3,KI$5,$G$6:$KG$6,KI$6)</f>
        <v>13.335599999999996</v>
      </c>
      <c r="KJ11" s="183">
        <f t="shared" si="5"/>
        <v>1500</v>
      </c>
      <c r="KK11" s="183">
        <f t="shared" ref="KK11:KK65" si="183">SUMIFS($G11:$KG11,$G$3:$KG$3,KI$5,$G$6:$KG$6,KK$6)</f>
        <v>20003.399999999994</v>
      </c>
      <c r="KM11" s="183">
        <f t="shared" ref="KM11:KM65" si="184">SUMIFS($G11:$KG11,$G$3:$KG$3,KM$5,$G$6:$KG$6,KM$6)</f>
        <v>587.08052015607348</v>
      </c>
      <c r="KN11" s="183">
        <f t="shared" si="6"/>
        <v>1500.0000000000002</v>
      </c>
      <c r="KO11" s="183">
        <f t="shared" ref="KO11:KO65" si="185">SUMIFS($G11:$KG11,$G$3:$KG$3,KM$5,$G$6:$KG$6,KO$6)</f>
        <v>880620.78023411031</v>
      </c>
      <c r="KQ11" s="183">
        <f t="shared" ref="KQ11:KQ65" si="186">SUMIFS($G11:$KG11,$G$3:$KG$3,KQ$5,$G$6:$KG$6,KQ$6)</f>
        <v>3864.3709283276025</v>
      </c>
      <c r="KR11" s="183">
        <f t="shared" si="7"/>
        <v>1500</v>
      </c>
      <c r="KS11" s="183">
        <f t="shared" ref="KS11:KS65" si="187">SUMIFS($G11:$KG11,$G$3:$KG$3,KQ$5,$G$6:$KG$6,KS$6)</f>
        <v>5796556.392491404</v>
      </c>
      <c r="KU11" s="183">
        <f t="shared" ref="KU11:KU65" si="188">SUMIFS($G11:$KG11,$G$3:$KG$3,KU$5,$G$6:$KG$6,KU$6)</f>
        <v>22953.382741583617</v>
      </c>
      <c r="KV11" s="183">
        <f t="shared" ref="KV11:KV65" si="189">KW11/KU11</f>
        <v>1500</v>
      </c>
      <c r="KW11" s="183">
        <f t="shared" ref="KW11:KW65" si="190">SUMIFS($G11:$KG11,$G$3:$KG$3,KU$5,$G$6:$KG$6,KW$6)</f>
        <v>34430074.112375423</v>
      </c>
      <c r="KY11" s="183">
        <f t="shared" ref="KY11:KY65" si="191">SUMIFS($G11:$KG11,$G$3:$KG$3,KY$5,$G$6:$KG$6,KY$6)</f>
        <v>135086.97227754971</v>
      </c>
      <c r="KZ11" s="183">
        <f t="shared" ref="KZ11:KZ65" si="192">LA11/KY11</f>
        <v>1500</v>
      </c>
      <c r="LA11" s="183">
        <f t="shared" ref="LA11:LA65" si="193">SUMIFS($G11:$KG11,$G$3:$KG$3,KY$5,$G$6:$KG$6,LA$6)</f>
        <v>202630458.41632456</v>
      </c>
      <c r="LC11" s="183">
        <f t="shared" ref="LC11:LC65" si="194">SUMIFS($G11:$KG11,$G$3:$KG$3,LC$5,$G$6:$KG$6,LC$6)</f>
        <v>827184.61786012107</v>
      </c>
      <c r="LD11" s="183">
        <f t="shared" ref="LD11:LD65" si="195">LE11/LC11</f>
        <v>1500.0000000000002</v>
      </c>
      <c r="LE11" s="183">
        <f t="shared" ref="LE11:LE65" si="196">SUMIFS($G11:$KG11,$G$3:$KG$3,LC$5,$G$6:$KG$6,LE$6)</f>
        <v>1240776926.7901819</v>
      </c>
    </row>
    <row r="12" spans="2:320" ht="18.75">
      <c r="B12" s="172" t="s">
        <v>111</v>
      </c>
      <c r="C12" s="180"/>
      <c r="D12" s="180"/>
      <c r="E12" s="180" t="str">
        <f>'A.I Revenue Streams - P1'!F12</f>
        <v>Wisdom tooth Removal</v>
      </c>
      <c r="F12" s="184"/>
      <c r="G12" s="182"/>
      <c r="H12" s="182">
        <f>'A.I Revenue Streams - P1'!J12</f>
        <v>5500</v>
      </c>
      <c r="I12" s="182">
        <f t="shared" si="8"/>
        <v>0</v>
      </c>
      <c r="J12" s="5"/>
      <c r="K12" s="182">
        <f>'A.I Revenue Streams - P1'!H12*K$2*L$2</f>
        <v>1.7999999999999998</v>
      </c>
      <c r="L12" s="182">
        <f>H12*$L$8</f>
        <v>5500</v>
      </c>
      <c r="M12" s="182">
        <f>K12*L12</f>
        <v>9899.9999999999982</v>
      </c>
      <c r="N12" s="5"/>
      <c r="O12" s="182">
        <f t="shared" si="9"/>
        <v>1.9214999999999995</v>
      </c>
      <c r="P12" s="182">
        <f t="shared" si="10"/>
        <v>5500</v>
      </c>
      <c r="Q12" s="182">
        <f>O12*P12</f>
        <v>10568.249999999998</v>
      </c>
      <c r="R12" s="5"/>
      <c r="S12" s="182">
        <f t="shared" si="11"/>
        <v>2.946299999999999</v>
      </c>
      <c r="T12" s="182">
        <f t="shared" si="12"/>
        <v>5500</v>
      </c>
      <c r="U12" s="182">
        <f>S12*T12</f>
        <v>16204.649999999994</v>
      </c>
      <c r="V12" s="5"/>
      <c r="W12" s="182">
        <f t="shared" si="13"/>
        <v>4.2353062499999981</v>
      </c>
      <c r="X12" s="182">
        <f t="shared" si="14"/>
        <v>5500</v>
      </c>
      <c r="Y12" s="182">
        <f>W12*X12</f>
        <v>23294.18437499999</v>
      </c>
      <c r="Z12" s="5"/>
      <c r="AA12" s="182">
        <f t="shared" si="15"/>
        <v>7.7929634999999964</v>
      </c>
      <c r="AB12" s="182">
        <f t="shared" si="16"/>
        <v>5500</v>
      </c>
      <c r="AC12" s="182">
        <f>AA12*AB12</f>
        <v>42861.299249999982</v>
      </c>
      <c r="AD12" s="5"/>
      <c r="AE12" s="182">
        <f t="shared" si="17"/>
        <v>11.202385031249994</v>
      </c>
      <c r="AF12" s="182">
        <f t="shared" si="18"/>
        <v>5500</v>
      </c>
      <c r="AG12" s="182">
        <f>AE12*AF12</f>
        <v>61613.11767187497</v>
      </c>
      <c r="AH12" s="5"/>
      <c r="AI12" s="182">
        <f t="shared" si="19"/>
        <v>16.103428482421865</v>
      </c>
      <c r="AJ12" s="182">
        <f t="shared" si="20"/>
        <v>5500</v>
      </c>
      <c r="AK12" s="182">
        <f>AI12*AJ12</f>
        <v>88568.856653320254</v>
      </c>
      <c r="AL12" s="5"/>
      <c r="AM12" s="182">
        <f t="shared" si="21"/>
        <v>18.518942754785144</v>
      </c>
      <c r="AN12" s="182">
        <f t="shared" si="22"/>
        <v>5500</v>
      </c>
      <c r="AO12" s="182">
        <f>AM12*AN12</f>
        <v>101854.18515131829</v>
      </c>
      <c r="AP12" s="5"/>
      <c r="AQ12" s="182">
        <f t="shared" si="23"/>
        <v>21.296784168002915</v>
      </c>
      <c r="AR12" s="182">
        <f t="shared" si="24"/>
        <v>5500</v>
      </c>
      <c r="AS12" s="182">
        <f>AQ12*AR12</f>
        <v>117132.31292401603</v>
      </c>
      <c r="AT12" s="5"/>
      <c r="AU12" s="182">
        <f t="shared" si="25"/>
        <v>24.491301793203352</v>
      </c>
      <c r="AV12" s="182">
        <f t="shared" si="26"/>
        <v>5500</v>
      </c>
      <c r="AW12" s="182">
        <f>AU12*AV12</f>
        <v>134702.15986261843</v>
      </c>
      <c r="AX12" s="5"/>
      <c r="AY12" s="182">
        <f t="shared" si="27"/>
        <v>28.164997062183854</v>
      </c>
      <c r="AZ12" s="182">
        <f t="shared" si="28"/>
        <v>5500</v>
      </c>
      <c r="BA12" s="182">
        <f>AY12*AZ12</f>
        <v>154907.48384201119</v>
      </c>
      <c r="BB12" s="5"/>
      <c r="BC12" s="182">
        <f t="shared" si="29"/>
        <v>32.389746621511428</v>
      </c>
      <c r="BD12" s="182">
        <f t="shared" si="30"/>
        <v>5500</v>
      </c>
      <c r="BE12" s="182">
        <f>BC12*BD12</f>
        <v>178143.60641831285</v>
      </c>
      <c r="BF12" s="5"/>
      <c r="BG12" s="182">
        <f t="shared" si="31"/>
        <v>37.248208614738139</v>
      </c>
      <c r="BH12" s="182">
        <f t="shared" si="32"/>
        <v>5500</v>
      </c>
      <c r="BI12" s="182">
        <f>BG12*BH12</f>
        <v>204865.14738105977</v>
      </c>
      <c r="BJ12" s="5"/>
      <c r="BK12" s="182">
        <f t="shared" si="33"/>
        <v>42.835439906948857</v>
      </c>
      <c r="BL12" s="182">
        <f t="shared" si="34"/>
        <v>5500</v>
      </c>
      <c r="BM12" s="182">
        <f>BK12*BL12</f>
        <v>235594.9194882187</v>
      </c>
      <c r="BN12" s="5"/>
      <c r="BO12" s="182">
        <f t="shared" si="35"/>
        <v>49.260755892991185</v>
      </c>
      <c r="BP12" s="182">
        <f t="shared" si="36"/>
        <v>5500</v>
      </c>
      <c r="BQ12" s="182">
        <f>BO12*BP12</f>
        <v>270934.15741145151</v>
      </c>
      <c r="BR12" s="5"/>
      <c r="BS12" s="182">
        <f t="shared" si="37"/>
        <v>56.64986927693986</v>
      </c>
      <c r="BT12" s="182">
        <f t="shared" si="38"/>
        <v>5500</v>
      </c>
      <c r="BU12" s="182">
        <f>BS12*BT12</f>
        <v>311574.28102316923</v>
      </c>
      <c r="BV12" s="5"/>
      <c r="BW12" s="182">
        <f t="shared" si="39"/>
        <v>65.147349668480842</v>
      </c>
      <c r="BX12" s="182">
        <f t="shared" si="40"/>
        <v>5500</v>
      </c>
      <c r="BY12" s="182">
        <f>BW12*BX12</f>
        <v>358310.42317664466</v>
      </c>
      <c r="BZ12" s="5"/>
      <c r="CA12" s="182">
        <f t="shared" si="41"/>
        <v>74.919452118752957</v>
      </c>
      <c r="CB12" s="182">
        <f t="shared" si="42"/>
        <v>5500</v>
      </c>
      <c r="CC12" s="182">
        <f>CA12*CB12</f>
        <v>412056.98665314127</v>
      </c>
      <c r="CD12" s="5"/>
      <c r="CE12" s="182">
        <f t="shared" si="43"/>
        <v>103.38884392387908</v>
      </c>
      <c r="CF12" s="182">
        <f t="shared" si="44"/>
        <v>5500</v>
      </c>
      <c r="CG12" s="182">
        <f>CE12*CF12</f>
        <v>568638.64158133499</v>
      </c>
      <c r="CH12" s="5"/>
      <c r="CI12" s="182">
        <f t="shared" si="45"/>
        <v>118.89717051246093</v>
      </c>
      <c r="CJ12" s="182">
        <f t="shared" si="46"/>
        <v>5500</v>
      </c>
      <c r="CK12" s="182">
        <f>CI12*CJ12</f>
        <v>653934.43781853514</v>
      </c>
      <c r="CL12" s="5"/>
      <c r="CM12" s="182">
        <f t="shared" si="47"/>
        <v>136.73174608933007</v>
      </c>
      <c r="CN12" s="182">
        <f t="shared" si="48"/>
        <v>5500</v>
      </c>
      <c r="CO12" s="182">
        <f>CM12*CN12</f>
        <v>752024.60349131539</v>
      </c>
      <c r="CP12" s="5"/>
      <c r="CQ12" s="182">
        <f t="shared" si="49"/>
        <v>157.24150800272957</v>
      </c>
      <c r="CR12" s="182">
        <f t="shared" si="50"/>
        <v>5500</v>
      </c>
      <c r="CS12" s="182">
        <f>CQ12*CR12</f>
        <v>864828.29401501268</v>
      </c>
      <c r="CT12" s="5"/>
      <c r="CU12" s="182">
        <f t="shared" si="51"/>
        <v>180.82773420313899</v>
      </c>
      <c r="CV12" s="182">
        <f t="shared" si="52"/>
        <v>5500</v>
      </c>
      <c r="CW12" s="182">
        <f>CU12*CV12</f>
        <v>994552.5381172644</v>
      </c>
      <c r="CX12" s="5"/>
      <c r="CY12" s="182">
        <f t="shared" si="53"/>
        <v>207.95189433360983</v>
      </c>
      <c r="CZ12" s="182">
        <f t="shared" si="54"/>
        <v>5500</v>
      </c>
      <c r="DA12" s="182">
        <f>CY12*CZ12</f>
        <v>1143735.4188348542</v>
      </c>
      <c r="DB12" s="5"/>
      <c r="DC12" s="182">
        <f t="shared" si="55"/>
        <v>239.14467848365129</v>
      </c>
      <c r="DD12" s="182">
        <f t="shared" si="56"/>
        <v>5500</v>
      </c>
      <c r="DE12" s="182">
        <f>DC12*DD12</f>
        <v>1315295.731660082</v>
      </c>
      <c r="DF12" s="5"/>
      <c r="DG12" s="182">
        <f t="shared" si="57"/>
        <v>275.01638025619894</v>
      </c>
      <c r="DH12" s="182">
        <f t="shared" si="58"/>
        <v>5500</v>
      </c>
      <c r="DI12" s="182">
        <f>DG12*DH12</f>
        <v>1512590.0914090942</v>
      </c>
      <c r="DJ12" s="5"/>
      <c r="DK12" s="182">
        <f t="shared" si="59"/>
        <v>316.26883729462878</v>
      </c>
      <c r="DL12" s="182">
        <f t="shared" si="60"/>
        <v>5500</v>
      </c>
      <c r="DM12" s="182">
        <f>DK12*DL12</f>
        <v>1739478.6051204584</v>
      </c>
      <c r="DN12" s="5"/>
      <c r="DO12" s="182">
        <f t="shared" si="61"/>
        <v>363.70916288882307</v>
      </c>
      <c r="DP12" s="182">
        <f t="shared" si="62"/>
        <v>5500</v>
      </c>
      <c r="DQ12" s="182">
        <f>DO12*DP12</f>
        <v>2000400.3958885269</v>
      </c>
      <c r="DR12" s="5"/>
      <c r="DS12" s="182">
        <f t="shared" si="63"/>
        <v>418.26553732214649</v>
      </c>
      <c r="DT12" s="182">
        <f t="shared" si="64"/>
        <v>5500</v>
      </c>
      <c r="DU12" s="182">
        <f>DS12*DT12</f>
        <v>2300460.4552718056</v>
      </c>
      <c r="DV12" s="5"/>
      <c r="DW12" s="182">
        <f t="shared" si="65"/>
        <v>481.00536792046847</v>
      </c>
      <c r="DX12" s="182">
        <f t="shared" si="66"/>
        <v>5500</v>
      </c>
      <c r="DY12" s="182">
        <f>DW12*DX12</f>
        <v>2645529.5235625766</v>
      </c>
      <c r="DZ12" s="5"/>
      <c r="EA12" s="182">
        <f t="shared" si="67"/>
        <v>608.47179041939262</v>
      </c>
      <c r="EB12" s="182">
        <f t="shared" si="68"/>
        <v>5500</v>
      </c>
      <c r="EC12" s="182">
        <f>EA12*EB12</f>
        <v>3346594.8473066594</v>
      </c>
      <c r="ED12" s="5"/>
      <c r="EE12" s="182">
        <f t="shared" si="69"/>
        <v>699.74255898230149</v>
      </c>
      <c r="EF12" s="182">
        <f t="shared" si="70"/>
        <v>5500</v>
      </c>
      <c r="EG12" s="182">
        <f>EE12*EF12</f>
        <v>3848584.0744026583</v>
      </c>
      <c r="EH12" s="5"/>
      <c r="EI12" s="182">
        <f t="shared" si="71"/>
        <v>804.70394282964662</v>
      </c>
      <c r="EJ12" s="182">
        <f t="shared" si="72"/>
        <v>5500</v>
      </c>
      <c r="EK12" s="182">
        <f>EI12*EJ12</f>
        <v>4425871.6855630567</v>
      </c>
      <c r="EL12" s="5"/>
      <c r="EM12" s="182">
        <f t="shared" si="73"/>
        <v>925.4095342540935</v>
      </c>
      <c r="EN12" s="182">
        <f t="shared" si="74"/>
        <v>5500</v>
      </c>
      <c r="EO12" s="182">
        <f t="shared" si="75"/>
        <v>5089752.4383975146</v>
      </c>
      <c r="EP12" s="5"/>
      <c r="EQ12" s="182">
        <f t="shared" si="76"/>
        <v>1064.2209643922074</v>
      </c>
      <c r="ER12" s="182">
        <f t="shared" si="77"/>
        <v>5500</v>
      </c>
      <c r="ES12" s="182">
        <f t="shared" si="78"/>
        <v>5853215.3041571407</v>
      </c>
      <c r="ET12" s="5"/>
      <c r="EU12" s="182">
        <f t="shared" si="79"/>
        <v>1223.8541090510384</v>
      </c>
      <c r="EV12" s="182">
        <f t="shared" si="80"/>
        <v>5500</v>
      </c>
      <c r="EW12" s="182">
        <f t="shared" si="81"/>
        <v>6731197.5997807113</v>
      </c>
      <c r="EX12" s="5"/>
      <c r="EY12" s="182">
        <f t="shared" si="82"/>
        <v>1407.4322254086942</v>
      </c>
      <c r="EZ12" s="182">
        <f t="shared" si="83"/>
        <v>5500</v>
      </c>
      <c r="FA12" s="182">
        <f t="shared" si="84"/>
        <v>7740877.2397478176</v>
      </c>
      <c r="FB12" s="5"/>
      <c r="FC12" s="182">
        <f t="shared" si="85"/>
        <v>1618.5470592199981</v>
      </c>
      <c r="FD12" s="182">
        <f t="shared" si="86"/>
        <v>5500</v>
      </c>
      <c r="FE12" s="182">
        <f t="shared" si="87"/>
        <v>8902008.8257099893</v>
      </c>
      <c r="FF12" s="5"/>
      <c r="FG12" s="182">
        <f t="shared" si="88"/>
        <v>1861.3291181029977</v>
      </c>
      <c r="FH12" s="182">
        <f t="shared" si="89"/>
        <v>5500</v>
      </c>
      <c r="FI12" s="182">
        <f t="shared" si="90"/>
        <v>10237310.149566486</v>
      </c>
      <c r="FJ12" s="5"/>
      <c r="FK12" s="182">
        <f t="shared" si="91"/>
        <v>2140.5284858184473</v>
      </c>
      <c r="FL12" s="182">
        <f t="shared" si="92"/>
        <v>5500</v>
      </c>
      <c r="FM12" s="182">
        <f t="shared" si="93"/>
        <v>11772906.672001461</v>
      </c>
      <c r="FN12" s="5"/>
      <c r="FO12" s="182">
        <f t="shared" si="94"/>
        <v>2461.6077586912143</v>
      </c>
      <c r="FP12" s="182">
        <f t="shared" si="95"/>
        <v>5500</v>
      </c>
      <c r="FQ12" s="182">
        <f t="shared" si="96"/>
        <v>13538842.672801679</v>
      </c>
      <c r="FR12" s="5"/>
      <c r="FS12" s="182">
        <f t="shared" si="97"/>
        <v>2830.8489224948962</v>
      </c>
      <c r="FT12" s="182">
        <f t="shared" si="98"/>
        <v>5500</v>
      </c>
      <c r="FU12" s="182">
        <f t="shared" si="99"/>
        <v>15569669.073721929</v>
      </c>
      <c r="FV12" s="5"/>
      <c r="FW12" s="182">
        <f t="shared" si="100"/>
        <v>3581.0238869560435</v>
      </c>
      <c r="FX12" s="182">
        <f t="shared" si="101"/>
        <v>5500</v>
      </c>
      <c r="FY12" s="182">
        <f t="shared" si="102"/>
        <v>19695631.378258239</v>
      </c>
      <c r="FZ12" s="5"/>
      <c r="GA12" s="182">
        <f t="shared" si="103"/>
        <v>4118.1774699994494</v>
      </c>
      <c r="GB12" s="182">
        <f t="shared" si="104"/>
        <v>5500</v>
      </c>
      <c r="GC12" s="182">
        <f t="shared" si="105"/>
        <v>22649976.084996972</v>
      </c>
      <c r="GD12" s="5"/>
      <c r="GE12" s="182">
        <f t="shared" si="106"/>
        <v>4735.9040904993662</v>
      </c>
      <c r="GF12" s="182">
        <f t="shared" si="107"/>
        <v>5500</v>
      </c>
      <c r="GG12" s="182">
        <f t="shared" si="108"/>
        <v>26047472.497746516</v>
      </c>
      <c r="GH12" s="5"/>
      <c r="GI12" s="182">
        <f t="shared" si="109"/>
        <v>5446.289704074271</v>
      </c>
      <c r="GJ12" s="182">
        <f t="shared" si="110"/>
        <v>5500</v>
      </c>
      <c r="GK12" s="182">
        <f t="shared" si="111"/>
        <v>29954593.372408491</v>
      </c>
      <c r="GL12" s="5"/>
      <c r="GM12" s="182">
        <f t="shared" si="112"/>
        <v>6263.233159685411</v>
      </c>
      <c r="GN12" s="182">
        <f t="shared" si="113"/>
        <v>5500</v>
      </c>
      <c r="GO12" s="182">
        <f t="shared" si="114"/>
        <v>34447782.378269762</v>
      </c>
      <c r="GP12" s="5"/>
      <c r="GQ12" s="182">
        <f t="shared" si="115"/>
        <v>7202.7181336382218</v>
      </c>
      <c r="GR12" s="182">
        <f t="shared" si="116"/>
        <v>5500</v>
      </c>
      <c r="GS12" s="182">
        <f t="shared" si="117"/>
        <v>39614949.735010222</v>
      </c>
      <c r="GT12" s="5"/>
      <c r="GU12" s="182">
        <f t="shared" si="118"/>
        <v>8283.1258536839541</v>
      </c>
      <c r="GV12" s="182">
        <f t="shared" si="119"/>
        <v>5500</v>
      </c>
      <c r="GW12" s="182">
        <f t="shared" si="120"/>
        <v>45557192.195261747</v>
      </c>
      <c r="GX12" s="5"/>
      <c r="GY12" s="182">
        <f t="shared" si="121"/>
        <v>9525.5947317365462</v>
      </c>
      <c r="GZ12" s="182">
        <f t="shared" si="122"/>
        <v>5500</v>
      </c>
      <c r="HA12" s="182">
        <f t="shared" si="123"/>
        <v>52390771.024551004</v>
      </c>
      <c r="HB12" s="5"/>
      <c r="HC12" s="182">
        <f t="shared" si="124"/>
        <v>10954.433941497027</v>
      </c>
      <c r="HD12" s="182">
        <f t="shared" si="125"/>
        <v>5500</v>
      </c>
      <c r="HE12" s="182">
        <f t="shared" si="126"/>
        <v>60249386.678233653</v>
      </c>
      <c r="HF12" s="5"/>
      <c r="HG12" s="182">
        <f t="shared" si="127"/>
        <v>12597.59903272158</v>
      </c>
      <c r="HH12" s="182">
        <f t="shared" si="128"/>
        <v>5500</v>
      </c>
      <c r="HI12" s="182">
        <f t="shared" si="129"/>
        <v>69286794.6799687</v>
      </c>
      <c r="HJ12" s="5"/>
      <c r="HK12" s="182">
        <f t="shared" si="130"/>
        <v>14487.238887629816</v>
      </c>
      <c r="HL12" s="182">
        <f t="shared" si="131"/>
        <v>5500</v>
      </c>
      <c r="HM12" s="182">
        <f t="shared" si="132"/>
        <v>79679813.881963983</v>
      </c>
      <c r="HN12" s="5"/>
      <c r="HO12" s="182">
        <f t="shared" si="133"/>
        <v>16660.324720774286</v>
      </c>
      <c r="HP12" s="182">
        <f t="shared" si="134"/>
        <v>5500</v>
      </c>
      <c r="HQ12" s="182">
        <f t="shared" si="135"/>
        <v>91631785.964258566</v>
      </c>
      <c r="HR12" s="5"/>
      <c r="HS12" s="182">
        <f t="shared" si="136"/>
        <v>22033.27944322399</v>
      </c>
      <c r="HT12" s="182">
        <f t="shared" si="137"/>
        <v>5500</v>
      </c>
      <c r="HU12" s="182">
        <f t="shared" si="138"/>
        <v>121183036.93773194</v>
      </c>
      <c r="HV12" s="5"/>
      <c r="HW12" s="182">
        <f t="shared" si="139"/>
        <v>25338.271359707585</v>
      </c>
      <c r="HX12" s="182">
        <f t="shared" si="140"/>
        <v>5500</v>
      </c>
      <c r="HY12" s="182">
        <f t="shared" si="141"/>
        <v>139360492.47839171</v>
      </c>
      <c r="HZ12" s="5"/>
      <c r="IA12" s="182">
        <f t="shared" si="142"/>
        <v>29139.012063663722</v>
      </c>
      <c r="IB12" s="182">
        <f t="shared" si="143"/>
        <v>5500</v>
      </c>
      <c r="IC12" s="182">
        <f t="shared" si="144"/>
        <v>160264566.35015047</v>
      </c>
      <c r="ID12" s="5"/>
      <c r="IE12" s="182">
        <f t="shared" si="145"/>
        <v>33509.863873213275</v>
      </c>
      <c r="IF12" s="182">
        <f t="shared" si="146"/>
        <v>5500</v>
      </c>
      <c r="IG12" s="182">
        <f t="shared" si="147"/>
        <v>184304251.30267301</v>
      </c>
      <c r="IH12" s="5"/>
      <c r="II12" s="182">
        <f t="shared" si="148"/>
        <v>38536.343454195267</v>
      </c>
      <c r="IJ12" s="182">
        <f t="shared" si="149"/>
        <v>5500</v>
      </c>
      <c r="IK12" s="182">
        <f t="shared" si="150"/>
        <v>211949888.99807397</v>
      </c>
      <c r="IL12" s="5"/>
      <c r="IM12" s="182">
        <f t="shared" si="151"/>
        <v>44316.794972324555</v>
      </c>
      <c r="IN12" s="182">
        <f t="shared" si="152"/>
        <v>5500</v>
      </c>
      <c r="IO12" s="182">
        <f t="shared" si="153"/>
        <v>243742372.34778506</v>
      </c>
      <c r="IP12" s="5"/>
      <c r="IQ12" s="182">
        <f t="shared" si="154"/>
        <v>50964.314218173233</v>
      </c>
      <c r="IR12" s="182">
        <f t="shared" si="155"/>
        <v>5500</v>
      </c>
      <c r="IS12" s="182">
        <f t="shared" si="156"/>
        <v>280303728.19995278</v>
      </c>
      <c r="IT12" s="5"/>
      <c r="IU12" s="182">
        <f t="shared" si="157"/>
        <v>58608.961350899212</v>
      </c>
      <c r="IV12" s="182">
        <f t="shared" si="158"/>
        <v>5500</v>
      </c>
      <c r="IW12" s="182">
        <f t="shared" si="159"/>
        <v>322349287.42994565</v>
      </c>
      <c r="IX12" s="5"/>
      <c r="IY12" s="182">
        <f t="shared" si="160"/>
        <v>67400.305553534083</v>
      </c>
      <c r="IZ12" s="182">
        <f t="shared" si="161"/>
        <v>5500</v>
      </c>
      <c r="JA12" s="182">
        <f t="shared" si="162"/>
        <v>370701680.54443747</v>
      </c>
      <c r="JB12" s="5"/>
      <c r="JC12" s="182">
        <f t="shared" si="163"/>
        <v>77510.351386564187</v>
      </c>
      <c r="JD12" s="182">
        <f t="shared" si="164"/>
        <v>5500</v>
      </c>
      <c r="JE12" s="182">
        <f t="shared" si="165"/>
        <v>426306932.62610304</v>
      </c>
      <c r="JF12" s="5"/>
      <c r="JG12" s="182">
        <f t="shared" si="166"/>
        <v>89136.904094548809</v>
      </c>
      <c r="JH12" s="182">
        <f t="shared" si="167"/>
        <v>5500</v>
      </c>
      <c r="JI12" s="182">
        <f t="shared" si="168"/>
        <v>490252972.52001846</v>
      </c>
      <c r="JJ12" s="5"/>
      <c r="JK12" s="182">
        <f t="shared" si="169"/>
        <v>102507.43970873112</v>
      </c>
      <c r="JL12" s="182">
        <f t="shared" si="170"/>
        <v>5500</v>
      </c>
      <c r="JM12" s="182">
        <f t="shared" si="171"/>
        <v>563790918.39802122</v>
      </c>
      <c r="JN12" s="5"/>
      <c r="JO12" s="182">
        <f t="shared" si="172"/>
        <v>119062.3912216912</v>
      </c>
      <c r="JP12" s="182">
        <f t="shared" si="0"/>
        <v>5500</v>
      </c>
      <c r="JQ12" s="182">
        <f t="shared" si="173"/>
        <v>654843151.71930158</v>
      </c>
      <c r="JR12" s="5"/>
      <c r="JS12" s="182">
        <f t="shared" si="174"/>
        <v>136921.74990494488</v>
      </c>
      <c r="JT12" s="182">
        <f t="shared" si="1"/>
        <v>5500</v>
      </c>
      <c r="JU12" s="182">
        <f t="shared" si="175"/>
        <v>753069624.47719681</v>
      </c>
      <c r="JV12" s="5"/>
      <c r="JW12" s="182">
        <f t="shared" si="176"/>
        <v>157460.01239068661</v>
      </c>
      <c r="JX12" s="182">
        <f t="shared" si="2"/>
        <v>5500</v>
      </c>
      <c r="JY12" s="182">
        <f t="shared" si="177"/>
        <v>866030068.14877629</v>
      </c>
      <c r="JZ12" s="5"/>
      <c r="KA12" s="182">
        <f t="shared" si="178"/>
        <v>181079.01424928958</v>
      </c>
      <c r="KB12" s="182">
        <f t="shared" si="3"/>
        <v>5500</v>
      </c>
      <c r="KC12" s="182">
        <f t="shared" si="179"/>
        <v>995934578.37109268</v>
      </c>
      <c r="KD12" s="5"/>
      <c r="KE12" s="182">
        <f t="shared" si="180"/>
        <v>208240.86638668302</v>
      </c>
      <c r="KF12" s="182">
        <f t="shared" si="4"/>
        <v>5500</v>
      </c>
      <c r="KG12" s="182">
        <f t="shared" si="181"/>
        <v>1145324765.1267567</v>
      </c>
      <c r="KH12" s="5"/>
      <c r="KI12" s="183">
        <f t="shared" si="182"/>
        <v>6.667799999999998</v>
      </c>
      <c r="KJ12" s="183">
        <f t="shared" si="5"/>
        <v>5500.0000000000009</v>
      </c>
      <c r="KK12" s="183">
        <f t="shared" si="183"/>
        <v>36672.899999999994</v>
      </c>
      <c r="KM12" s="183">
        <f t="shared" si="184"/>
        <v>293.54026007803674</v>
      </c>
      <c r="KN12" s="183">
        <f t="shared" si="6"/>
        <v>5499.9999999999991</v>
      </c>
      <c r="KO12" s="183">
        <f t="shared" si="185"/>
        <v>1614471.4304292018</v>
      </c>
      <c r="KQ12" s="183">
        <f t="shared" si="186"/>
        <v>1932.1854641638013</v>
      </c>
      <c r="KR12" s="183">
        <f t="shared" si="7"/>
        <v>5499.9999999999991</v>
      </c>
      <c r="KS12" s="183">
        <f t="shared" si="187"/>
        <v>10627020.052900905</v>
      </c>
      <c r="KU12" s="183">
        <f t="shared" si="188"/>
        <v>11476.691370791808</v>
      </c>
      <c r="KV12" s="183">
        <f t="shared" si="189"/>
        <v>5500</v>
      </c>
      <c r="KW12" s="183">
        <f t="shared" si="190"/>
        <v>63121802.539354943</v>
      </c>
      <c r="KY12" s="183">
        <f t="shared" si="191"/>
        <v>67543.486138774853</v>
      </c>
      <c r="KZ12" s="183">
        <f t="shared" si="192"/>
        <v>5500</v>
      </c>
      <c r="LA12" s="183">
        <f t="shared" si="193"/>
        <v>371489173.76326168</v>
      </c>
      <c r="LC12" s="183">
        <f t="shared" si="194"/>
        <v>413592.30893006054</v>
      </c>
      <c r="LD12" s="183">
        <f t="shared" si="195"/>
        <v>5500.0000000000018</v>
      </c>
      <c r="LE12" s="183">
        <f t="shared" si="196"/>
        <v>2274757699.1153336</v>
      </c>
    </row>
    <row r="13" spans="2:320" ht="18.75">
      <c r="B13" s="172" t="s">
        <v>113</v>
      </c>
      <c r="C13" s="180"/>
      <c r="D13" s="180"/>
      <c r="E13" s="180" t="str">
        <f>'A.I Revenue Streams - P1'!F13</f>
        <v>Implant</v>
      </c>
      <c r="F13" s="184"/>
      <c r="G13" s="182"/>
      <c r="H13" s="182">
        <f>'A.I Revenue Streams - P1'!J13</f>
        <v>22000</v>
      </c>
      <c r="I13" s="182">
        <f t="shared" si="8"/>
        <v>0</v>
      </c>
      <c r="J13" s="5"/>
      <c r="K13" s="182">
        <f>'A.I Revenue Streams - P1'!H13*K$2*L$2</f>
        <v>0.89999999999999991</v>
      </c>
      <c r="L13" s="182">
        <f>H13*$L$8</f>
        <v>22000</v>
      </c>
      <c r="M13" s="182">
        <f>K13*L13</f>
        <v>19799.999999999996</v>
      </c>
      <c r="N13" s="5"/>
      <c r="O13" s="182">
        <f>K13*O$8*O$2/K$2*P$2</f>
        <v>0.96074999999999977</v>
      </c>
      <c r="P13" s="182">
        <f t="shared" si="10"/>
        <v>22000</v>
      </c>
      <c r="Q13" s="182">
        <f>O13*P13</f>
        <v>21136.499999999996</v>
      </c>
      <c r="R13" s="5"/>
      <c r="S13" s="182">
        <f>O13*S$8*S$2/O$2*T$2</f>
        <v>1.4731499999999995</v>
      </c>
      <c r="T13" s="182">
        <f t="shared" si="12"/>
        <v>22000</v>
      </c>
      <c r="U13" s="182">
        <f>S13*T13</f>
        <v>32409.299999999988</v>
      </c>
      <c r="V13" s="5"/>
      <c r="W13" s="182">
        <f>S13*W$8*W$2/S$2*X$2</f>
        <v>2.117653124999999</v>
      </c>
      <c r="X13" s="182">
        <f t="shared" si="14"/>
        <v>22000</v>
      </c>
      <c r="Y13" s="182">
        <f>W13*X13</f>
        <v>46588.36874999998</v>
      </c>
      <c r="Z13" s="5"/>
      <c r="AA13" s="182">
        <f>W13*AA$8*AA$2/W$2*AB$2</f>
        <v>3.8964817499999982</v>
      </c>
      <c r="AB13" s="182">
        <f t="shared" si="16"/>
        <v>22000</v>
      </c>
      <c r="AC13" s="182">
        <f>AA13*AB13</f>
        <v>85722.598499999964</v>
      </c>
      <c r="AD13" s="5"/>
      <c r="AE13" s="182">
        <f>AA13*AE$8*AE$2/AA$2*AF$2</f>
        <v>5.6011925156249971</v>
      </c>
      <c r="AF13" s="182">
        <f t="shared" si="18"/>
        <v>22000</v>
      </c>
      <c r="AG13" s="182">
        <f>AE13*AF13</f>
        <v>123226.23534374994</v>
      </c>
      <c r="AH13" s="5"/>
      <c r="AI13" s="182">
        <f>AE13*AI$8*AI$2/AE$2*AJ$2</f>
        <v>8.0517142412109326</v>
      </c>
      <c r="AJ13" s="182">
        <f t="shared" si="20"/>
        <v>22000</v>
      </c>
      <c r="AK13" s="182">
        <f>AI13*AJ13</f>
        <v>177137.71330664051</v>
      </c>
      <c r="AL13" s="5"/>
      <c r="AM13" s="182">
        <f>AI13*AM$8*AM$2/AI$2*AN$2</f>
        <v>9.2594713773925719</v>
      </c>
      <c r="AN13" s="182">
        <f t="shared" si="22"/>
        <v>22000</v>
      </c>
      <c r="AO13" s="182">
        <f>AM13*AN13</f>
        <v>203708.37030263658</v>
      </c>
      <c r="AP13" s="5"/>
      <c r="AQ13" s="182">
        <f>AM13*AQ$8*AQ$2/AM$2*AR$2</f>
        <v>10.648392084001458</v>
      </c>
      <c r="AR13" s="182">
        <f t="shared" si="24"/>
        <v>22000</v>
      </c>
      <c r="AS13" s="182">
        <f>AQ13*AR13</f>
        <v>234264.62584803207</v>
      </c>
      <c r="AT13" s="5"/>
      <c r="AU13" s="182">
        <f>AQ13*AU$8*AU$2/AQ$2*AV$2</f>
        <v>12.245650896601676</v>
      </c>
      <c r="AV13" s="182">
        <f t="shared" si="26"/>
        <v>22000</v>
      </c>
      <c r="AW13" s="182">
        <f>AU13*AV13</f>
        <v>269404.31972523686</v>
      </c>
      <c r="AX13" s="5"/>
      <c r="AY13" s="182">
        <f>AU13*AY$8*AY$2/AU$2*AZ$2</f>
        <v>14.082498531091927</v>
      </c>
      <c r="AZ13" s="182">
        <f t="shared" si="28"/>
        <v>22000</v>
      </c>
      <c r="BA13" s="182">
        <f>AY13*AZ13</f>
        <v>309814.96768402238</v>
      </c>
      <c r="BB13" s="5"/>
      <c r="BC13" s="182">
        <f>AY13*BC$8*BC$2/AY$2*BD$2</f>
        <v>16.194873310755714</v>
      </c>
      <c r="BD13" s="182">
        <f t="shared" si="30"/>
        <v>22000</v>
      </c>
      <c r="BE13" s="182">
        <f>BC13*BD13</f>
        <v>356287.21283662569</v>
      </c>
      <c r="BF13" s="5"/>
      <c r="BG13" s="182">
        <f>BC13*BG$8*BG$2/BC$2*BH$2</f>
        <v>18.62410430736907</v>
      </c>
      <c r="BH13" s="182">
        <f t="shared" si="32"/>
        <v>22000</v>
      </c>
      <c r="BI13" s="182">
        <f>BG13*BH13</f>
        <v>409730.29476211953</v>
      </c>
      <c r="BJ13" s="5"/>
      <c r="BK13" s="182">
        <f>BG13*BK$8*BK$2/BG$2*BL$2</f>
        <v>21.417719953474428</v>
      </c>
      <c r="BL13" s="182">
        <f t="shared" si="34"/>
        <v>22000</v>
      </c>
      <c r="BM13" s="182">
        <f>BK13*BL13</f>
        <v>471189.8389764374</v>
      </c>
      <c r="BN13" s="5"/>
      <c r="BO13" s="182">
        <f>BK13*BO$8*BO$2/BK$2*BP$2</f>
        <v>24.630377946495592</v>
      </c>
      <c r="BP13" s="182">
        <f t="shared" si="36"/>
        <v>22000</v>
      </c>
      <c r="BQ13" s="182">
        <f>BO13*BP13</f>
        <v>541868.31482290302</v>
      </c>
      <c r="BR13" s="5"/>
      <c r="BS13" s="182">
        <f>BO13*BS$8*BS$2/BO$2*BT$2</f>
        <v>28.32493463846993</v>
      </c>
      <c r="BT13" s="182">
        <f t="shared" si="38"/>
        <v>22000</v>
      </c>
      <c r="BU13" s="182">
        <f>BS13*BT13</f>
        <v>623148.56204633845</v>
      </c>
      <c r="BV13" s="5"/>
      <c r="BW13" s="182">
        <f>BS13*BW$8*BW$2/BS$2*BX$2</f>
        <v>32.573674834240421</v>
      </c>
      <c r="BX13" s="182">
        <f t="shared" si="40"/>
        <v>22000</v>
      </c>
      <c r="BY13" s="182">
        <f>BW13*BX13</f>
        <v>716620.84635328932</v>
      </c>
      <c r="BZ13" s="5"/>
      <c r="CA13" s="182">
        <f>BW13*CA$8*CA$2/BW$2*CB$2</f>
        <v>37.459726059376479</v>
      </c>
      <c r="CB13" s="182">
        <f t="shared" si="42"/>
        <v>22000</v>
      </c>
      <c r="CC13" s="182">
        <f>CA13*CB13</f>
        <v>824113.97330628254</v>
      </c>
      <c r="CD13" s="5"/>
      <c r="CE13" s="182">
        <f>CA13*CE$8*CE$2/CA$2*CF$2</f>
        <v>51.69442196193954</v>
      </c>
      <c r="CF13" s="182">
        <f t="shared" si="44"/>
        <v>22000</v>
      </c>
      <c r="CG13" s="182">
        <f>CE13*CF13</f>
        <v>1137277.28316267</v>
      </c>
      <c r="CH13" s="5"/>
      <c r="CI13" s="182">
        <f>CE13*CI$8*CI$2/CE$2*CJ$2</f>
        <v>59.448585256230466</v>
      </c>
      <c r="CJ13" s="182">
        <f t="shared" si="46"/>
        <v>22000</v>
      </c>
      <c r="CK13" s="182">
        <f>CI13*CJ13</f>
        <v>1307868.8756370703</v>
      </c>
      <c r="CL13" s="5"/>
      <c r="CM13" s="182">
        <f>CI13*CM$8*CM$2/CI$2*CN$2</f>
        <v>68.365873044665037</v>
      </c>
      <c r="CN13" s="182">
        <f t="shared" si="48"/>
        <v>22000</v>
      </c>
      <c r="CO13" s="182">
        <f>CM13*CN13</f>
        <v>1504049.2069826308</v>
      </c>
      <c r="CP13" s="5"/>
      <c r="CQ13" s="182">
        <f>CM13*CQ$8*CQ$2/CM$2*CR$2</f>
        <v>78.620754001364787</v>
      </c>
      <c r="CR13" s="182">
        <f t="shared" si="50"/>
        <v>22000</v>
      </c>
      <c r="CS13" s="182">
        <f>CQ13*CR13</f>
        <v>1729656.5880300254</v>
      </c>
      <c r="CT13" s="5"/>
      <c r="CU13" s="182">
        <f>CQ13*CU$8*CU$2/CQ$2*CV$2</f>
        <v>90.413867101569494</v>
      </c>
      <c r="CV13" s="182">
        <f t="shared" si="52"/>
        <v>22000</v>
      </c>
      <c r="CW13" s="182">
        <f>CU13*CV13</f>
        <v>1989105.0762345288</v>
      </c>
      <c r="CX13" s="5"/>
      <c r="CY13" s="182">
        <f>CU13*CY$8*CY$2/CU$2*CZ$2</f>
        <v>103.97594716680491</v>
      </c>
      <c r="CZ13" s="182">
        <f t="shared" si="54"/>
        <v>22000</v>
      </c>
      <c r="DA13" s="182">
        <f>CY13*CZ13</f>
        <v>2287470.8376697083</v>
      </c>
      <c r="DB13" s="5"/>
      <c r="DC13" s="182">
        <f>CY13*DC$8*DC$2/CY$2*DD$2</f>
        <v>119.57233924182565</v>
      </c>
      <c r="DD13" s="182">
        <f t="shared" si="56"/>
        <v>22000</v>
      </c>
      <c r="DE13" s="182">
        <f>DC13*DD13</f>
        <v>2630591.463320164</v>
      </c>
      <c r="DF13" s="5"/>
      <c r="DG13" s="182">
        <f>DC13*DG$8*DG$2/DC$2*DH$2</f>
        <v>137.50819012809947</v>
      </c>
      <c r="DH13" s="182">
        <f t="shared" si="58"/>
        <v>22000</v>
      </c>
      <c r="DI13" s="182">
        <f>DG13*DH13</f>
        <v>3025180.1828181883</v>
      </c>
      <c r="DJ13" s="5"/>
      <c r="DK13" s="182">
        <f>DG13*DK$8*DK$2/DG$2*DL$2</f>
        <v>158.13441864731439</v>
      </c>
      <c r="DL13" s="182">
        <f t="shared" si="60"/>
        <v>22000</v>
      </c>
      <c r="DM13" s="182">
        <f>DK13*DL13</f>
        <v>3478957.2102409168</v>
      </c>
      <c r="DN13" s="5"/>
      <c r="DO13" s="182">
        <f>DK13*DO$8*DO$2/DK$2*DP$2</f>
        <v>181.85458144441154</v>
      </c>
      <c r="DP13" s="182">
        <f t="shared" si="62"/>
        <v>22000</v>
      </c>
      <c r="DQ13" s="182">
        <f>DO13*DP13</f>
        <v>4000800.7917770538</v>
      </c>
      <c r="DR13" s="5"/>
      <c r="DS13" s="182">
        <f>DO13*DS$8*DS$2/DO$2*DT$2</f>
        <v>209.13276866107324</v>
      </c>
      <c r="DT13" s="182">
        <f t="shared" si="64"/>
        <v>22000</v>
      </c>
      <c r="DU13" s="182">
        <f>DS13*DT13</f>
        <v>4600920.9105436113</v>
      </c>
      <c r="DV13" s="5"/>
      <c r="DW13" s="182">
        <f>DS13*DW$8*DW$2/DS$2*DX$2</f>
        <v>240.50268396023424</v>
      </c>
      <c r="DX13" s="182">
        <f t="shared" si="66"/>
        <v>22000</v>
      </c>
      <c r="DY13" s="182">
        <f>DW13*DX13</f>
        <v>5291059.0471251532</v>
      </c>
      <c r="DZ13" s="5"/>
      <c r="EA13" s="182">
        <f>DW13*EA$8*EA$2/DW$2*EB$2</f>
        <v>304.23589520969631</v>
      </c>
      <c r="EB13" s="182">
        <f t="shared" si="68"/>
        <v>22000</v>
      </c>
      <c r="EC13" s="182">
        <f>EA13*EB13</f>
        <v>6693189.6946133189</v>
      </c>
      <c r="ED13" s="5"/>
      <c r="EE13" s="182">
        <f>EA13*EE$8*EE$2/EA$2*EF$2</f>
        <v>349.87127949115074</v>
      </c>
      <c r="EF13" s="182">
        <f t="shared" si="70"/>
        <v>22000</v>
      </c>
      <c r="EG13" s="182">
        <f>EE13*EF13</f>
        <v>7697168.1488053165</v>
      </c>
      <c r="EH13" s="5"/>
      <c r="EI13" s="182">
        <f>EE13*EI$8*EI$2/EE$2*EJ$2</f>
        <v>402.35197141482331</v>
      </c>
      <c r="EJ13" s="182">
        <f t="shared" si="72"/>
        <v>22000</v>
      </c>
      <c r="EK13" s="182">
        <f>EI13*EJ13</f>
        <v>8851743.3711261135</v>
      </c>
      <c r="EL13" s="5"/>
      <c r="EM13" s="182">
        <f>EI13*EM$8*EM$2/EI$2*EN$2</f>
        <v>462.70476712704675</v>
      </c>
      <c r="EN13" s="182">
        <f t="shared" si="74"/>
        <v>22000</v>
      </c>
      <c r="EO13" s="182">
        <f t="shared" si="75"/>
        <v>10179504.876795029</v>
      </c>
      <c r="EP13" s="5"/>
      <c r="EQ13" s="182">
        <f>EM13*EQ$8*EQ$2/EM$2*ER$2</f>
        <v>532.1104821961037</v>
      </c>
      <c r="ER13" s="182">
        <f t="shared" si="77"/>
        <v>22000</v>
      </c>
      <c r="ES13" s="182">
        <f t="shared" si="78"/>
        <v>11706430.608314281</v>
      </c>
      <c r="ET13" s="5"/>
      <c r="EU13" s="182">
        <f>EQ13*EU$8*EU$2/EQ$2*EV$2</f>
        <v>611.92705452551922</v>
      </c>
      <c r="EV13" s="182">
        <f t="shared" si="80"/>
        <v>22000</v>
      </c>
      <c r="EW13" s="182">
        <f t="shared" si="81"/>
        <v>13462395.199561423</v>
      </c>
      <c r="EX13" s="5"/>
      <c r="EY13" s="182">
        <f>EU13*EY$8*EY$2/EU$2*EZ$2</f>
        <v>703.7161127043471</v>
      </c>
      <c r="EZ13" s="182">
        <f t="shared" si="83"/>
        <v>22000</v>
      </c>
      <c r="FA13" s="182">
        <f t="shared" si="84"/>
        <v>15481754.479495635</v>
      </c>
      <c r="FB13" s="5"/>
      <c r="FC13" s="182">
        <f>EY13*FC$8*FC$2/EY$2*FD$2</f>
        <v>809.27352960999906</v>
      </c>
      <c r="FD13" s="182">
        <f t="shared" si="86"/>
        <v>22000</v>
      </c>
      <c r="FE13" s="182">
        <f t="shared" si="87"/>
        <v>17804017.651419979</v>
      </c>
      <c r="FF13" s="5"/>
      <c r="FG13" s="182">
        <f>FC13*FG$8*FG$2/FC$2*FH$2</f>
        <v>930.66455905149883</v>
      </c>
      <c r="FH13" s="182">
        <f t="shared" si="89"/>
        <v>22000</v>
      </c>
      <c r="FI13" s="182">
        <f t="shared" si="90"/>
        <v>20474620.299132973</v>
      </c>
      <c r="FJ13" s="5"/>
      <c r="FK13" s="182">
        <f>FG13*FK$8*FK$2/FG$2*FL$2</f>
        <v>1070.2642429092236</v>
      </c>
      <c r="FL13" s="182">
        <f t="shared" si="92"/>
        <v>22000</v>
      </c>
      <c r="FM13" s="182">
        <f t="shared" si="93"/>
        <v>23545813.344002921</v>
      </c>
      <c r="FN13" s="5"/>
      <c r="FO13" s="182">
        <f>FK13*FO$8*FO$2/FK$2*FP$2</f>
        <v>1230.8038793456071</v>
      </c>
      <c r="FP13" s="182">
        <f t="shared" si="95"/>
        <v>22000</v>
      </c>
      <c r="FQ13" s="182">
        <f t="shared" si="96"/>
        <v>27077685.345603358</v>
      </c>
      <c r="FR13" s="5"/>
      <c r="FS13" s="182">
        <f>FO13*FS$8*FS$2/FO$2*FT$2</f>
        <v>1415.4244612474481</v>
      </c>
      <c r="FT13" s="182">
        <f t="shared" si="98"/>
        <v>22000</v>
      </c>
      <c r="FU13" s="182">
        <f t="shared" si="99"/>
        <v>31139338.147443857</v>
      </c>
      <c r="FV13" s="5"/>
      <c r="FW13" s="182">
        <f>FS13*FW$8*FW$2/FS$2*FX$2</f>
        <v>1790.5119434780217</v>
      </c>
      <c r="FX13" s="182">
        <f t="shared" si="101"/>
        <v>22000</v>
      </c>
      <c r="FY13" s="182">
        <f t="shared" si="102"/>
        <v>39391262.756516479</v>
      </c>
      <c r="FZ13" s="5"/>
      <c r="GA13" s="182">
        <f>FW13*GA$8*GA$2/FW$2*GB$2</f>
        <v>2059.0887349997247</v>
      </c>
      <c r="GB13" s="182">
        <f t="shared" si="104"/>
        <v>22000</v>
      </c>
      <c r="GC13" s="182">
        <f t="shared" si="105"/>
        <v>45299952.169993944</v>
      </c>
      <c r="GD13" s="5"/>
      <c r="GE13" s="182">
        <f>GA13*GE$8*GE$2/GA$2*GF$2</f>
        <v>2367.9520452496831</v>
      </c>
      <c r="GF13" s="182">
        <f t="shared" si="107"/>
        <v>22000</v>
      </c>
      <c r="GG13" s="182">
        <f t="shared" si="108"/>
        <v>52094944.995493032</v>
      </c>
      <c r="GH13" s="5"/>
      <c r="GI13" s="182">
        <f>GE13*GI$8*GI$2/GE$2*GJ$2</f>
        <v>2723.1448520371355</v>
      </c>
      <c r="GJ13" s="182">
        <f t="shared" si="110"/>
        <v>22000</v>
      </c>
      <c r="GK13" s="182">
        <f t="shared" si="111"/>
        <v>59909186.744816981</v>
      </c>
      <c r="GL13" s="5"/>
      <c r="GM13" s="182">
        <f>GI13*GM$8*GM$2/GI$2*GN$2</f>
        <v>3131.6165798427055</v>
      </c>
      <c r="GN13" s="182">
        <f t="shared" si="113"/>
        <v>22000</v>
      </c>
      <c r="GO13" s="182">
        <f t="shared" si="114"/>
        <v>68895564.756539524</v>
      </c>
      <c r="GP13" s="5"/>
      <c r="GQ13" s="182">
        <f>GM13*GQ$8*GQ$2/GM$2*GR$2</f>
        <v>3601.3590668191109</v>
      </c>
      <c r="GR13" s="182">
        <f t="shared" si="116"/>
        <v>22000</v>
      </c>
      <c r="GS13" s="182">
        <f t="shared" si="117"/>
        <v>79229899.470020443</v>
      </c>
      <c r="GT13" s="5"/>
      <c r="GU13" s="182">
        <f>GQ13*GU$8*GU$2/GQ$2*GV$2</f>
        <v>4141.5629268419771</v>
      </c>
      <c r="GV13" s="182">
        <f t="shared" si="119"/>
        <v>22000</v>
      </c>
      <c r="GW13" s="182">
        <f t="shared" si="120"/>
        <v>91114384.390523493</v>
      </c>
      <c r="GX13" s="5"/>
      <c r="GY13" s="182">
        <f>GU13*GY$8*GY$2/GU$2*GZ$2</f>
        <v>4762.7973658682731</v>
      </c>
      <c r="GZ13" s="182">
        <f t="shared" si="122"/>
        <v>22000</v>
      </c>
      <c r="HA13" s="182">
        <f t="shared" si="123"/>
        <v>104781542.04910201</v>
      </c>
      <c r="HB13" s="5"/>
      <c r="HC13" s="182">
        <f>GY13*HC$8*HC$2/GY$2*HD$2</f>
        <v>5477.2169707485136</v>
      </c>
      <c r="HD13" s="182">
        <f t="shared" si="125"/>
        <v>22000</v>
      </c>
      <c r="HE13" s="182">
        <f t="shared" si="126"/>
        <v>120498773.35646731</v>
      </c>
      <c r="HF13" s="5"/>
      <c r="HG13" s="182">
        <f>HC13*HG$8*HG$2/HC$2*HH$2</f>
        <v>6298.7995163607902</v>
      </c>
      <c r="HH13" s="182">
        <f t="shared" si="128"/>
        <v>22000</v>
      </c>
      <c r="HI13" s="182">
        <f t="shared" si="129"/>
        <v>138573589.3599374</v>
      </c>
      <c r="HJ13" s="5"/>
      <c r="HK13" s="182">
        <f>HG13*HK$8*HK$2/HG$2*HL$2</f>
        <v>7243.6194438149078</v>
      </c>
      <c r="HL13" s="182">
        <f t="shared" si="131"/>
        <v>22000</v>
      </c>
      <c r="HM13" s="182">
        <f t="shared" si="132"/>
        <v>159359627.76392797</v>
      </c>
      <c r="HN13" s="5"/>
      <c r="HO13" s="182">
        <f>HK13*HO$8*HO$2/HK$2*HP$2</f>
        <v>8330.1623603871431</v>
      </c>
      <c r="HP13" s="182">
        <f t="shared" si="134"/>
        <v>22000</v>
      </c>
      <c r="HQ13" s="182">
        <f t="shared" si="135"/>
        <v>183263571.92851713</v>
      </c>
      <c r="HR13" s="5"/>
      <c r="HS13" s="182">
        <f>HO13*HS$8*HS$2/HO$2*HT$2</f>
        <v>11016.639721611995</v>
      </c>
      <c r="HT13" s="182">
        <f t="shared" si="137"/>
        <v>22000</v>
      </c>
      <c r="HU13" s="182">
        <f t="shared" si="138"/>
        <v>242366073.87546387</v>
      </c>
      <c r="HV13" s="5"/>
      <c r="HW13" s="182">
        <f>HS13*HW$8*HW$2/HS$2*HX$2</f>
        <v>12669.135679853793</v>
      </c>
      <c r="HX13" s="182">
        <f t="shared" si="140"/>
        <v>22000</v>
      </c>
      <c r="HY13" s="182">
        <f t="shared" si="141"/>
        <v>278720984.95678341</v>
      </c>
      <c r="HZ13" s="5"/>
      <c r="IA13" s="182">
        <f>HW13*IA$8*IA$2/HW$2*IB$2</f>
        <v>14569.506031831861</v>
      </c>
      <c r="IB13" s="182">
        <f t="shared" si="143"/>
        <v>22000</v>
      </c>
      <c r="IC13" s="182">
        <f t="shared" si="144"/>
        <v>320529132.70030093</v>
      </c>
      <c r="ID13" s="5"/>
      <c r="IE13" s="182">
        <f>IA13*IE$8*IE$2/IA$2*IF$2</f>
        <v>16754.931936606637</v>
      </c>
      <c r="IF13" s="182">
        <f t="shared" si="146"/>
        <v>22000</v>
      </c>
      <c r="IG13" s="182">
        <f t="shared" si="147"/>
        <v>368608502.60534602</v>
      </c>
      <c r="IH13" s="5"/>
      <c r="II13" s="182">
        <f>IE13*II$8*II$2/IE$2*IJ$2</f>
        <v>19268.171727097633</v>
      </c>
      <c r="IJ13" s="182">
        <f t="shared" si="149"/>
        <v>22000</v>
      </c>
      <c r="IK13" s="182">
        <f t="shared" si="150"/>
        <v>423899777.99614793</v>
      </c>
      <c r="IL13" s="5"/>
      <c r="IM13" s="182">
        <f>II13*IM$8*IM$2/II$2*IN$2</f>
        <v>22158.397486162277</v>
      </c>
      <c r="IN13" s="182">
        <f t="shared" si="152"/>
        <v>22000</v>
      </c>
      <c r="IO13" s="182">
        <f t="shared" si="153"/>
        <v>487484744.69557011</v>
      </c>
      <c r="IP13" s="5"/>
      <c r="IQ13" s="182">
        <f>IM13*IQ$8*IQ$2/IM$2*IR$2</f>
        <v>25482.157109086616</v>
      </c>
      <c r="IR13" s="182">
        <f t="shared" si="155"/>
        <v>22000</v>
      </c>
      <c r="IS13" s="182">
        <f t="shared" si="156"/>
        <v>560607456.39990556</v>
      </c>
      <c r="IT13" s="5"/>
      <c r="IU13" s="182">
        <f>IQ13*IU$8*IU$2/IQ$2*IV$2</f>
        <v>29304.480675449606</v>
      </c>
      <c r="IV13" s="182">
        <f t="shared" si="158"/>
        <v>22000</v>
      </c>
      <c r="IW13" s="182">
        <f t="shared" si="159"/>
        <v>644698574.8598913</v>
      </c>
      <c r="IX13" s="5"/>
      <c r="IY13" s="182">
        <f>IU13*IY$8*IY$2/IU$2*IZ$2</f>
        <v>33700.152776767041</v>
      </c>
      <c r="IZ13" s="182">
        <f t="shared" si="161"/>
        <v>22000</v>
      </c>
      <c r="JA13" s="182">
        <f t="shared" si="162"/>
        <v>741403361.08887494</v>
      </c>
      <c r="JB13" s="5"/>
      <c r="JC13" s="182">
        <f>IY13*JC$8*JC$2/IY$2*JD$2</f>
        <v>38755.175693282094</v>
      </c>
      <c r="JD13" s="182">
        <f t="shared" si="164"/>
        <v>22000</v>
      </c>
      <c r="JE13" s="182">
        <f t="shared" si="165"/>
        <v>852613865.25220609</v>
      </c>
      <c r="JF13" s="5"/>
      <c r="JG13" s="182">
        <f>JC13*JG$8*JG$2/JC$2*JH$2</f>
        <v>44568.452047274404</v>
      </c>
      <c r="JH13" s="182">
        <f t="shared" si="167"/>
        <v>22000</v>
      </c>
      <c r="JI13" s="182">
        <f t="shared" si="168"/>
        <v>980505945.04003692</v>
      </c>
      <c r="JJ13" s="5"/>
      <c r="JK13" s="182">
        <f>JG13*JK$8*JK$2/JG$2*JL$2</f>
        <v>51253.719854365561</v>
      </c>
      <c r="JL13" s="182">
        <f t="shared" si="170"/>
        <v>22000</v>
      </c>
      <c r="JM13" s="182">
        <f t="shared" si="171"/>
        <v>1127581836.7960424</v>
      </c>
      <c r="JN13" s="5"/>
      <c r="JO13" s="182">
        <f>JK13*JO$8*JO$2/JK$2*JP$2</f>
        <v>59531.1956108456</v>
      </c>
      <c r="JP13" s="182">
        <f t="shared" si="0"/>
        <v>22000</v>
      </c>
      <c r="JQ13" s="182">
        <f t="shared" si="173"/>
        <v>1309686303.4386032</v>
      </c>
      <c r="JR13" s="5"/>
      <c r="JS13" s="182">
        <f>JO13*JS$8*JS$2/JO$2*JT$2</f>
        <v>68460.874952472441</v>
      </c>
      <c r="JT13" s="182">
        <f t="shared" si="1"/>
        <v>22000</v>
      </c>
      <c r="JU13" s="182">
        <f t="shared" si="175"/>
        <v>1506139248.9543936</v>
      </c>
      <c r="JV13" s="5"/>
      <c r="JW13" s="182">
        <f>JS13*JW$8*JW$2/JS$2*JX$2</f>
        <v>78730.006195343303</v>
      </c>
      <c r="JX13" s="182">
        <f t="shared" si="2"/>
        <v>22000</v>
      </c>
      <c r="JY13" s="182">
        <f t="shared" si="177"/>
        <v>1732060136.2975526</v>
      </c>
      <c r="JZ13" s="5"/>
      <c r="KA13" s="182">
        <f>JW13*KA$8*KA$2/JW$2*KB$2</f>
        <v>90539.507124644791</v>
      </c>
      <c r="KB13" s="182">
        <f t="shared" si="3"/>
        <v>22000</v>
      </c>
      <c r="KC13" s="182">
        <f t="shared" si="179"/>
        <v>1991869156.7421854</v>
      </c>
      <c r="KD13" s="5"/>
      <c r="KE13" s="182">
        <f>KA13*KE$8*KE$2/KA$2*KF$2</f>
        <v>104120.43319334151</v>
      </c>
      <c r="KF13" s="182">
        <f t="shared" si="4"/>
        <v>22000</v>
      </c>
      <c r="KG13" s="182">
        <f t="shared" si="181"/>
        <v>2290649530.2535133</v>
      </c>
      <c r="KH13" s="5"/>
      <c r="KI13" s="183">
        <f t="shared" si="182"/>
        <v>3.333899999999999</v>
      </c>
      <c r="KJ13" s="183">
        <f t="shared" si="5"/>
        <v>22000.000000000004</v>
      </c>
      <c r="KK13" s="183">
        <f t="shared" si="183"/>
        <v>73345.799999999988</v>
      </c>
      <c r="KM13" s="183">
        <f t="shared" si="184"/>
        <v>146.77013003901837</v>
      </c>
      <c r="KN13" s="183">
        <f t="shared" si="6"/>
        <v>21999.999999999996</v>
      </c>
      <c r="KO13" s="183">
        <f t="shared" si="185"/>
        <v>3228942.8608584036</v>
      </c>
      <c r="KQ13" s="183">
        <f t="shared" si="186"/>
        <v>966.09273208190064</v>
      </c>
      <c r="KR13" s="183">
        <f t="shared" si="7"/>
        <v>21999.999999999996</v>
      </c>
      <c r="KS13" s="183">
        <f t="shared" si="187"/>
        <v>21254040.10580181</v>
      </c>
      <c r="KU13" s="183">
        <f t="shared" si="188"/>
        <v>5738.3456853959042</v>
      </c>
      <c r="KV13" s="183">
        <f t="shared" si="189"/>
        <v>22000</v>
      </c>
      <c r="KW13" s="183">
        <f t="shared" si="190"/>
        <v>126243605.07870989</v>
      </c>
      <c r="KY13" s="183">
        <f t="shared" si="191"/>
        <v>33771.743069387427</v>
      </c>
      <c r="KZ13" s="183">
        <f t="shared" si="192"/>
        <v>22000</v>
      </c>
      <c r="LA13" s="183">
        <f t="shared" si="193"/>
        <v>742978347.52652335</v>
      </c>
      <c r="LC13" s="183">
        <f t="shared" si="194"/>
        <v>206796.15446503027</v>
      </c>
      <c r="LD13" s="183">
        <f t="shared" si="195"/>
        <v>22000.000000000007</v>
      </c>
      <c r="LE13" s="183">
        <f t="shared" si="196"/>
        <v>4549515398.2306671</v>
      </c>
    </row>
    <row r="14" spans="2:320" ht="18.75">
      <c r="B14" s="172"/>
      <c r="C14" s="180"/>
      <c r="D14" s="180"/>
      <c r="E14" s="180" t="str">
        <f>'A.I Revenue Streams - P1'!F14</f>
        <v>X Ray</v>
      </c>
      <c r="F14" s="184"/>
      <c r="G14" s="182"/>
      <c r="H14" s="182">
        <f>'A.I Revenue Streams - P1'!J14</f>
        <v>300</v>
      </c>
      <c r="I14" s="182">
        <f t="shared" si="8"/>
        <v>0</v>
      </c>
      <c r="J14" s="5"/>
      <c r="K14" s="182">
        <f>'A.I Revenue Streams - P1'!H14*K$2*L$2</f>
        <v>135</v>
      </c>
      <c r="L14" s="182">
        <f>H14*$L$8</f>
        <v>300</v>
      </c>
      <c r="M14" s="182">
        <f t="shared" ref="M14:M28" si="197">K14*L14</f>
        <v>40500</v>
      </c>
      <c r="N14" s="5"/>
      <c r="O14" s="182">
        <f>K14*O$8*O$2/K$2*P$2</f>
        <v>144.11249999999998</v>
      </c>
      <c r="P14" s="182">
        <f t="shared" si="10"/>
        <v>300</v>
      </c>
      <c r="Q14" s="182">
        <f t="shared" ref="Q14:Q28" si="198">O14*P14</f>
        <v>43233.749999999993</v>
      </c>
      <c r="R14" s="5"/>
      <c r="S14" s="182">
        <f>O14*S$8*S$2/O$2*T$2</f>
        <v>220.97249999999997</v>
      </c>
      <c r="T14" s="182">
        <f t="shared" si="12"/>
        <v>300</v>
      </c>
      <c r="U14" s="182">
        <f t="shared" ref="U14:U28" si="199">S14*T14</f>
        <v>66291.749999999985</v>
      </c>
      <c r="V14" s="5"/>
      <c r="W14" s="182">
        <f>S14*W$8*W$2/S$2*X$2</f>
        <v>317.6479687499999</v>
      </c>
      <c r="X14" s="182">
        <f t="shared" si="14"/>
        <v>300</v>
      </c>
      <c r="Y14" s="182">
        <f t="shared" ref="Y14:Y28" si="200">W14*X14</f>
        <v>95294.390624999971</v>
      </c>
      <c r="Z14" s="5"/>
      <c r="AA14" s="182">
        <f>W14*AA$8*AA$2/W$2*AB$2</f>
        <v>584.47226249999983</v>
      </c>
      <c r="AB14" s="182">
        <f t="shared" si="16"/>
        <v>300</v>
      </c>
      <c r="AC14" s="182">
        <f t="shared" ref="AC14:AC28" si="201">AA14*AB14</f>
        <v>175341.67874999996</v>
      </c>
      <c r="AD14" s="5"/>
      <c r="AE14" s="182">
        <f>AA14*AE$8*AE$2/AA$2*AF$2</f>
        <v>840.17887734374972</v>
      </c>
      <c r="AF14" s="182">
        <f t="shared" si="18"/>
        <v>300</v>
      </c>
      <c r="AG14" s="182">
        <f t="shared" ref="AG14:AG28" si="202">AE14*AF14</f>
        <v>252053.66320312492</v>
      </c>
      <c r="AH14" s="5"/>
      <c r="AI14" s="182">
        <f>AE14*AI$8*AI$2/AE$2*AJ$2</f>
        <v>1207.7571361816399</v>
      </c>
      <c r="AJ14" s="182">
        <f t="shared" si="20"/>
        <v>300</v>
      </c>
      <c r="AK14" s="182">
        <f t="shared" ref="AK14:AK28" si="203">AI14*AJ14</f>
        <v>362327.14085449197</v>
      </c>
      <c r="AL14" s="5"/>
      <c r="AM14" s="182">
        <f>AI14*AM$8*AM$2/AI$2*AN$2</f>
        <v>1388.9207066088859</v>
      </c>
      <c r="AN14" s="182">
        <f t="shared" si="22"/>
        <v>300</v>
      </c>
      <c r="AO14" s="182">
        <f t="shared" ref="AO14:AO28" si="204">AM14*AN14</f>
        <v>416676.21198266576</v>
      </c>
      <c r="AP14" s="5"/>
      <c r="AQ14" s="182">
        <f>AM14*AQ$8*AQ$2/AM$2*AR$2</f>
        <v>1597.2588126002186</v>
      </c>
      <c r="AR14" s="182">
        <f t="shared" si="24"/>
        <v>300</v>
      </c>
      <c r="AS14" s="182">
        <f t="shared" ref="AS14:AS28" si="205">AQ14*AR14</f>
        <v>479177.64378006558</v>
      </c>
      <c r="AT14" s="5"/>
      <c r="AU14" s="182">
        <f>AQ14*AU$8*AU$2/AQ$2*AV$2</f>
        <v>1836.8476344902513</v>
      </c>
      <c r="AV14" s="182">
        <f t="shared" si="26"/>
        <v>300</v>
      </c>
      <c r="AW14" s="182">
        <f t="shared" ref="AW14:AW28" si="206">AU14*AV14</f>
        <v>551054.29034707532</v>
      </c>
      <c r="AX14" s="5"/>
      <c r="AY14" s="182">
        <f>AU14*AY$8*AY$2/AU$2*AZ$2</f>
        <v>2112.374779663789</v>
      </c>
      <c r="AZ14" s="182">
        <f t="shared" si="28"/>
        <v>300</v>
      </c>
      <c r="BA14" s="182">
        <f t="shared" ref="BA14:BA28" si="207">AY14*AZ14</f>
        <v>633712.43389913673</v>
      </c>
      <c r="BB14" s="5"/>
      <c r="BC14" s="182">
        <f>AY14*BC$8*BC$2/AY$2*BD$2</f>
        <v>2429.2309966133571</v>
      </c>
      <c r="BD14" s="182">
        <f t="shared" si="30"/>
        <v>300</v>
      </c>
      <c r="BE14" s="182">
        <f t="shared" ref="BE14:BE28" si="208">BC14*BD14</f>
        <v>728769.29898400709</v>
      </c>
      <c r="BF14" s="5"/>
      <c r="BG14" s="182">
        <f>BC14*BG$8*BG$2/BC$2*BH$2</f>
        <v>2793.6156461053606</v>
      </c>
      <c r="BH14" s="182">
        <f t="shared" si="32"/>
        <v>300</v>
      </c>
      <c r="BI14" s="182">
        <f t="shared" ref="BI14:BI28" si="209">BG14*BH14</f>
        <v>838084.69383160817</v>
      </c>
      <c r="BJ14" s="5"/>
      <c r="BK14" s="182">
        <f>BG14*BK$8*BK$2/BG$2*BL$2</f>
        <v>3212.6579930211647</v>
      </c>
      <c r="BL14" s="182">
        <f t="shared" si="34"/>
        <v>300</v>
      </c>
      <c r="BM14" s="182">
        <f t="shared" ref="BM14:BM28" si="210">BK14*BL14</f>
        <v>963797.39790634939</v>
      </c>
      <c r="BN14" s="5"/>
      <c r="BO14" s="182">
        <f>BK14*BO$8*BO$2/BK$2*BP$2</f>
        <v>3694.5566919743392</v>
      </c>
      <c r="BP14" s="182">
        <f t="shared" si="36"/>
        <v>300</v>
      </c>
      <c r="BQ14" s="182">
        <f t="shared" ref="BQ14:BQ28" si="211">BO14*BP14</f>
        <v>1108367.0075923018</v>
      </c>
      <c r="BR14" s="5"/>
      <c r="BS14" s="182">
        <f>BO14*BS$8*BS$2/BO$2*BT$2</f>
        <v>4248.7401957704888</v>
      </c>
      <c r="BT14" s="182">
        <f t="shared" si="38"/>
        <v>300</v>
      </c>
      <c r="BU14" s="182">
        <f t="shared" ref="BU14:BU28" si="212">BS14*BT14</f>
        <v>1274622.0587311466</v>
      </c>
      <c r="BV14" s="5"/>
      <c r="BW14" s="182">
        <f>BS14*BW$8*BW$2/BS$2*BX$2</f>
        <v>4886.0512251360615</v>
      </c>
      <c r="BX14" s="182">
        <f t="shared" si="40"/>
        <v>300</v>
      </c>
      <c r="BY14" s="182">
        <f t="shared" ref="BY14:BY28" si="213">BW14*BX14</f>
        <v>1465815.3675408184</v>
      </c>
      <c r="BZ14" s="5"/>
      <c r="CA14" s="182">
        <f>BW14*CA$8*CA$2/BW$2*CB$2</f>
        <v>5618.9589089064702</v>
      </c>
      <c r="CB14" s="182">
        <f t="shared" si="42"/>
        <v>300</v>
      </c>
      <c r="CC14" s="182">
        <f t="shared" ref="CC14:CC28" si="214">CA14*CB14</f>
        <v>1685687.6726719411</v>
      </c>
      <c r="CD14" s="5"/>
      <c r="CE14" s="182">
        <f>CA14*CE$8*CE$2/CA$2*CF$2</f>
        <v>7754.1632942909291</v>
      </c>
      <c r="CF14" s="182">
        <f t="shared" si="44"/>
        <v>300</v>
      </c>
      <c r="CG14" s="182">
        <f t="shared" ref="CG14:CG28" si="215">CE14*CF14</f>
        <v>2326248.9882872789</v>
      </c>
      <c r="CH14" s="5"/>
      <c r="CI14" s="182">
        <f>CE14*CI$8*CI$2/CE$2*CJ$2</f>
        <v>8917.2877884345671</v>
      </c>
      <c r="CJ14" s="182">
        <f t="shared" si="46"/>
        <v>300</v>
      </c>
      <c r="CK14" s="182">
        <f t="shared" ref="CK14:CK28" si="216">CI14*CJ14</f>
        <v>2675186.3365303702</v>
      </c>
      <c r="CL14" s="5"/>
      <c r="CM14" s="182">
        <f>CI14*CM$8*CM$2/CI$2*CN$2</f>
        <v>10254.880956699752</v>
      </c>
      <c r="CN14" s="182">
        <f t="shared" si="48"/>
        <v>300</v>
      </c>
      <c r="CO14" s="182">
        <f t="shared" ref="CO14:CO28" si="217">CM14*CN14</f>
        <v>3076464.2870099256</v>
      </c>
      <c r="CP14" s="5"/>
      <c r="CQ14" s="182">
        <f>CM14*CQ$8*CQ$2/CM$2*CR$2</f>
        <v>11793.113100204713</v>
      </c>
      <c r="CR14" s="182">
        <f t="shared" si="50"/>
        <v>300</v>
      </c>
      <c r="CS14" s="182">
        <f t="shared" ref="CS14:CS28" si="218">CQ14*CR14</f>
        <v>3537933.9300614139</v>
      </c>
      <c r="CT14" s="5"/>
      <c r="CU14" s="182">
        <f>CQ14*CU$8*CU$2/CQ$2*CV$2</f>
        <v>13562.080065235419</v>
      </c>
      <c r="CV14" s="182">
        <f t="shared" si="52"/>
        <v>300</v>
      </c>
      <c r="CW14" s="182">
        <f t="shared" ref="CW14:CW28" si="219">CU14*CV14</f>
        <v>4068624.0195706259</v>
      </c>
      <c r="CX14" s="5"/>
      <c r="CY14" s="182">
        <f>CU14*CY$8*CY$2/CU$2*CZ$2</f>
        <v>15596.392075020731</v>
      </c>
      <c r="CZ14" s="182">
        <f t="shared" si="54"/>
        <v>300</v>
      </c>
      <c r="DA14" s="182">
        <f t="shared" ref="DA14:DA28" si="220">CY14*CZ14</f>
        <v>4678917.622506219</v>
      </c>
      <c r="DB14" s="5"/>
      <c r="DC14" s="182">
        <f>CY14*DC$8*DC$2/CY$2*DD$2</f>
        <v>17935.850886273838</v>
      </c>
      <c r="DD14" s="182">
        <f t="shared" si="56"/>
        <v>300</v>
      </c>
      <c r="DE14" s="182">
        <f t="shared" ref="DE14:DE28" si="221">DC14*DD14</f>
        <v>5380755.2658821512</v>
      </c>
      <c r="DF14" s="5"/>
      <c r="DG14" s="182">
        <f>DC14*DG$8*DG$2/DC$2*DH$2</f>
        <v>20626.228519214914</v>
      </c>
      <c r="DH14" s="182">
        <f t="shared" si="58"/>
        <v>300</v>
      </c>
      <c r="DI14" s="182">
        <f t="shared" ref="DI14:DI28" si="222">DG14*DH14</f>
        <v>6187868.555764474</v>
      </c>
      <c r="DJ14" s="5"/>
      <c r="DK14" s="182">
        <f>DG14*DK$8*DK$2/DG$2*DL$2</f>
        <v>23720.162797097149</v>
      </c>
      <c r="DL14" s="182">
        <f t="shared" si="60"/>
        <v>300</v>
      </c>
      <c r="DM14" s="182">
        <f t="shared" ref="DM14:DM28" si="223">DK14*DL14</f>
        <v>7116048.8391291453</v>
      </c>
      <c r="DN14" s="5"/>
      <c r="DO14" s="182">
        <f>DK14*DO$8*DO$2/DK$2*DP$2</f>
        <v>27278.187216661721</v>
      </c>
      <c r="DP14" s="182">
        <f t="shared" si="62"/>
        <v>300</v>
      </c>
      <c r="DQ14" s="182">
        <f t="shared" ref="DQ14:DQ28" si="224">DO14*DP14</f>
        <v>8183456.1649985164</v>
      </c>
      <c r="DR14" s="5"/>
      <c r="DS14" s="182">
        <f>DO14*DS$8*DS$2/DO$2*DT$2</f>
        <v>31369.915299160974</v>
      </c>
      <c r="DT14" s="182">
        <f t="shared" si="64"/>
        <v>300</v>
      </c>
      <c r="DU14" s="182">
        <f t="shared" ref="DU14:DU28" si="225">DS14*DT14</f>
        <v>9410974.5897482913</v>
      </c>
      <c r="DV14" s="5"/>
      <c r="DW14" s="182">
        <f>DS14*DW$8*DW$2/DS$2*DX$2</f>
        <v>36075.40259403512</v>
      </c>
      <c r="DX14" s="182">
        <f t="shared" si="66"/>
        <v>300</v>
      </c>
      <c r="DY14" s="182">
        <f t="shared" ref="DY14:DY28" si="226">DW14*DX14</f>
        <v>10822620.778210536</v>
      </c>
      <c r="DZ14" s="5"/>
      <c r="EA14" s="182">
        <f>DW14*EA$8*EA$2/DW$2*EB$2</f>
        <v>45635.384281454433</v>
      </c>
      <c r="EB14" s="182">
        <f t="shared" si="68"/>
        <v>300</v>
      </c>
      <c r="EC14" s="182">
        <f t="shared" ref="EC14:EC28" si="227">EA14*EB14</f>
        <v>13690615.28443633</v>
      </c>
      <c r="ED14" s="5"/>
      <c r="EE14" s="182">
        <f>EA14*EE$8*EE$2/EA$2*EF$2</f>
        <v>52480.691923672595</v>
      </c>
      <c r="EF14" s="182">
        <f t="shared" si="70"/>
        <v>300</v>
      </c>
      <c r="EG14" s="182">
        <f t="shared" ref="EG14:EG28" si="228">EE14*EF14</f>
        <v>15744207.577101778</v>
      </c>
      <c r="EH14" s="5"/>
      <c r="EI14" s="182">
        <f>EE14*EI$8*EI$2/EE$2*EJ$2</f>
        <v>60352.795712223473</v>
      </c>
      <c r="EJ14" s="182">
        <f t="shared" si="72"/>
        <v>300</v>
      </c>
      <c r="EK14" s="182">
        <f t="shared" ref="EK14:EK28" si="229">EI14*EJ14</f>
        <v>18105838.713667043</v>
      </c>
      <c r="EL14" s="5"/>
      <c r="EM14" s="182">
        <f>EI14*EM$8*EM$2/EI$2*EN$2</f>
        <v>69405.715069056983</v>
      </c>
      <c r="EN14" s="182">
        <f t="shared" si="74"/>
        <v>300</v>
      </c>
      <c r="EO14" s="182">
        <f t="shared" si="75"/>
        <v>20821714.520717096</v>
      </c>
      <c r="EP14" s="5"/>
      <c r="EQ14" s="182">
        <f>EM14*EQ$8*EQ$2/EM$2*ER$2</f>
        <v>79816.572329415518</v>
      </c>
      <c r="ER14" s="182">
        <f t="shared" si="77"/>
        <v>300</v>
      </c>
      <c r="ES14" s="182">
        <f t="shared" si="78"/>
        <v>23944971.698824655</v>
      </c>
      <c r="ET14" s="5"/>
      <c r="EU14" s="182">
        <f>EQ14*EU$8*EU$2/EQ$2*EV$2</f>
        <v>91789.058178827836</v>
      </c>
      <c r="EV14" s="182">
        <f t="shared" si="80"/>
        <v>300</v>
      </c>
      <c r="EW14" s="182">
        <f t="shared" si="81"/>
        <v>27536717.453648351</v>
      </c>
      <c r="EX14" s="5"/>
      <c r="EY14" s="182">
        <f>EU14*EY$8*EY$2/EU$2*EZ$2</f>
        <v>105557.416905652</v>
      </c>
      <c r="EZ14" s="182">
        <f t="shared" si="83"/>
        <v>300</v>
      </c>
      <c r="FA14" s="182">
        <f t="shared" si="84"/>
        <v>31667225.0716956</v>
      </c>
      <c r="FB14" s="5"/>
      <c r="FC14" s="182">
        <f>EY14*FC$8*FC$2/EY$2*FD$2</f>
        <v>121391.02944149979</v>
      </c>
      <c r="FD14" s="182">
        <f t="shared" si="86"/>
        <v>300</v>
      </c>
      <c r="FE14" s="182">
        <f t="shared" si="87"/>
        <v>36417308.832449935</v>
      </c>
      <c r="FF14" s="5"/>
      <c r="FG14" s="182">
        <f>FC14*FG$8*FG$2/FC$2*FH$2</f>
        <v>139599.68385772477</v>
      </c>
      <c r="FH14" s="182">
        <f t="shared" si="89"/>
        <v>300</v>
      </c>
      <c r="FI14" s="182">
        <f t="shared" si="90"/>
        <v>41879905.15731743</v>
      </c>
      <c r="FJ14" s="5"/>
      <c r="FK14" s="182">
        <f>FG14*FK$8*FK$2/FG$2*FL$2</f>
        <v>160539.63643638347</v>
      </c>
      <c r="FL14" s="182">
        <f t="shared" si="92"/>
        <v>300</v>
      </c>
      <c r="FM14" s="182">
        <f t="shared" si="93"/>
        <v>48161890.930915043</v>
      </c>
      <c r="FN14" s="5"/>
      <c r="FO14" s="182">
        <f>FK14*FO$8*FO$2/FK$2*FP$2</f>
        <v>184620.58190184098</v>
      </c>
      <c r="FP14" s="182">
        <f t="shared" si="95"/>
        <v>300</v>
      </c>
      <c r="FQ14" s="182">
        <f t="shared" si="96"/>
        <v>55386174.570552297</v>
      </c>
      <c r="FR14" s="5"/>
      <c r="FS14" s="182">
        <f>FO14*FS$8*FS$2/FO$2*FT$2</f>
        <v>212313.66918711711</v>
      </c>
      <c r="FT14" s="182">
        <f t="shared" si="98"/>
        <v>300</v>
      </c>
      <c r="FU14" s="182">
        <f t="shared" si="99"/>
        <v>63694100.756135128</v>
      </c>
      <c r="FV14" s="5"/>
      <c r="FW14" s="182">
        <f>FS14*FW$8*FW$2/FS$2*FX$2</f>
        <v>268576.79152170313</v>
      </c>
      <c r="FX14" s="182">
        <f t="shared" si="101"/>
        <v>300</v>
      </c>
      <c r="FY14" s="182">
        <f t="shared" si="102"/>
        <v>80573037.456510931</v>
      </c>
      <c r="FZ14" s="5"/>
      <c r="GA14" s="182">
        <f>FW14*GA$8*GA$2/FW$2*GB$2</f>
        <v>308863.31024995859</v>
      </c>
      <c r="GB14" s="182">
        <f t="shared" si="104"/>
        <v>300</v>
      </c>
      <c r="GC14" s="182">
        <f t="shared" si="105"/>
        <v>92658993.074987575</v>
      </c>
      <c r="GD14" s="5"/>
      <c r="GE14" s="182">
        <f>GA14*GE$8*GE$2/GA$2*GF$2</f>
        <v>355192.80678745237</v>
      </c>
      <c r="GF14" s="182">
        <f t="shared" si="107"/>
        <v>300</v>
      </c>
      <c r="GG14" s="182">
        <f t="shared" si="108"/>
        <v>106557842.03623571</v>
      </c>
      <c r="GH14" s="5"/>
      <c r="GI14" s="182">
        <f>GE14*GI$8*GI$2/GE$2*GJ$2</f>
        <v>408471.72780557018</v>
      </c>
      <c r="GJ14" s="182">
        <f t="shared" si="110"/>
        <v>300</v>
      </c>
      <c r="GK14" s="182">
        <f t="shared" si="111"/>
        <v>122541518.34167105</v>
      </c>
      <c r="GL14" s="5"/>
      <c r="GM14" s="182">
        <f>GI14*GM$8*GM$2/GI$2*GN$2</f>
        <v>469742.48697640566</v>
      </c>
      <c r="GN14" s="182">
        <f t="shared" si="113"/>
        <v>300</v>
      </c>
      <c r="GO14" s="182">
        <f t="shared" si="114"/>
        <v>140922746.0929217</v>
      </c>
      <c r="GP14" s="5"/>
      <c r="GQ14" s="182">
        <f>GM14*GQ$8*GQ$2/GM$2*GR$2</f>
        <v>540203.86002286652</v>
      </c>
      <c r="GR14" s="182">
        <f t="shared" si="116"/>
        <v>300</v>
      </c>
      <c r="GS14" s="182">
        <f t="shared" si="117"/>
        <v>162061158.00685996</v>
      </c>
      <c r="GT14" s="5"/>
      <c r="GU14" s="182">
        <f>GQ14*GU$8*GU$2/GQ$2*GV$2</f>
        <v>621234.43902629649</v>
      </c>
      <c r="GV14" s="182">
        <f t="shared" si="119"/>
        <v>300</v>
      </c>
      <c r="GW14" s="182">
        <f t="shared" si="120"/>
        <v>186370331.70788896</v>
      </c>
      <c r="GX14" s="5"/>
      <c r="GY14" s="182">
        <f>GU14*GY$8*GY$2/GU$2*GZ$2</f>
        <v>714419.60488024086</v>
      </c>
      <c r="GZ14" s="182">
        <f t="shared" si="122"/>
        <v>300</v>
      </c>
      <c r="HA14" s="182">
        <f t="shared" si="123"/>
        <v>214325881.46407226</v>
      </c>
      <c r="HB14" s="5"/>
      <c r="HC14" s="182">
        <f>GY14*HC$8*HC$2/GY$2*HD$2</f>
        <v>821582.54561227688</v>
      </c>
      <c r="HD14" s="182">
        <f t="shared" si="125"/>
        <v>300</v>
      </c>
      <c r="HE14" s="182">
        <f t="shared" si="126"/>
        <v>246474763.68368307</v>
      </c>
      <c r="HF14" s="5"/>
      <c r="HG14" s="182">
        <f>HC14*HG$8*HG$2/HC$2*HH$2</f>
        <v>944819.92745411838</v>
      </c>
      <c r="HH14" s="182">
        <f t="shared" si="128"/>
        <v>300</v>
      </c>
      <c r="HI14" s="182">
        <f t="shared" si="129"/>
        <v>283445978.2362355</v>
      </c>
      <c r="HJ14" s="5"/>
      <c r="HK14" s="182">
        <f>HG14*HK$8*HK$2/HG$2*HL$2</f>
        <v>1086542.916572236</v>
      </c>
      <c r="HL14" s="182">
        <f t="shared" si="131"/>
        <v>300</v>
      </c>
      <c r="HM14" s="182">
        <f t="shared" si="132"/>
        <v>325962874.97167081</v>
      </c>
      <c r="HN14" s="5"/>
      <c r="HO14" s="182">
        <f>HK14*HO$8*HO$2/HK$2*HP$2</f>
        <v>1249524.3540580713</v>
      </c>
      <c r="HP14" s="182">
        <f t="shared" si="134"/>
        <v>300</v>
      </c>
      <c r="HQ14" s="182">
        <f t="shared" si="135"/>
        <v>374857306.21742135</v>
      </c>
      <c r="HR14" s="5"/>
      <c r="HS14" s="182">
        <f>HO14*HS$8*HS$2/HO$2*HT$2</f>
        <v>1652495.9582417991</v>
      </c>
      <c r="HT14" s="182">
        <f t="shared" si="137"/>
        <v>300</v>
      </c>
      <c r="HU14" s="182">
        <f t="shared" si="138"/>
        <v>495748787.47253972</v>
      </c>
      <c r="HV14" s="5"/>
      <c r="HW14" s="182">
        <f>HS14*HW$8*HW$2/HS$2*HX$2</f>
        <v>1900370.3519780689</v>
      </c>
      <c r="HX14" s="182">
        <f t="shared" si="140"/>
        <v>300</v>
      </c>
      <c r="HY14" s="182">
        <f t="shared" si="141"/>
        <v>570111105.59342062</v>
      </c>
      <c r="HZ14" s="5"/>
      <c r="IA14" s="182">
        <f>HW14*IA$8*IA$2/HW$2*IB$2</f>
        <v>2185425.904774779</v>
      </c>
      <c r="IB14" s="182">
        <f t="shared" si="143"/>
        <v>300</v>
      </c>
      <c r="IC14" s="182">
        <f t="shared" si="144"/>
        <v>655627771.43243372</v>
      </c>
      <c r="ID14" s="5"/>
      <c r="IE14" s="182">
        <f>IA14*IE$8*IE$2/IA$2*IF$2</f>
        <v>2513239.7904909956</v>
      </c>
      <c r="IF14" s="182">
        <f t="shared" si="146"/>
        <v>300</v>
      </c>
      <c r="IG14" s="182">
        <f t="shared" si="147"/>
        <v>753971937.14729869</v>
      </c>
      <c r="IH14" s="5"/>
      <c r="II14" s="182">
        <f>IE14*II$8*II$2/IE$2*IJ$2</f>
        <v>2890225.7590646446</v>
      </c>
      <c r="IJ14" s="182">
        <f t="shared" si="149"/>
        <v>300</v>
      </c>
      <c r="IK14" s="182">
        <f t="shared" si="150"/>
        <v>867067727.71939337</v>
      </c>
      <c r="IL14" s="5"/>
      <c r="IM14" s="182">
        <f>II14*IM$8*IM$2/II$2*IN$2</f>
        <v>3323759.6229243409</v>
      </c>
      <c r="IN14" s="182">
        <f t="shared" si="152"/>
        <v>300</v>
      </c>
      <c r="IO14" s="182">
        <f t="shared" si="153"/>
        <v>997127886.87730229</v>
      </c>
      <c r="IP14" s="5"/>
      <c r="IQ14" s="182">
        <f>IM14*IQ$8*IQ$2/IM$2*IR$2</f>
        <v>3822323.5663629919</v>
      </c>
      <c r="IR14" s="182">
        <f t="shared" si="155"/>
        <v>300</v>
      </c>
      <c r="IS14" s="182">
        <f t="shared" si="156"/>
        <v>1146697069.9088976</v>
      </c>
      <c r="IT14" s="5"/>
      <c r="IU14" s="182">
        <f>IQ14*IU$8*IU$2/IQ$2*IV$2</f>
        <v>4395672.1013174402</v>
      </c>
      <c r="IV14" s="182">
        <f t="shared" si="158"/>
        <v>300</v>
      </c>
      <c r="IW14" s="182">
        <f t="shared" si="159"/>
        <v>1318701630.395232</v>
      </c>
      <c r="IX14" s="5"/>
      <c r="IY14" s="182">
        <f>IU14*IY$8*IY$2/IU$2*IZ$2</f>
        <v>5055022.916515056</v>
      </c>
      <c r="IZ14" s="182">
        <f t="shared" si="161"/>
        <v>300</v>
      </c>
      <c r="JA14" s="182">
        <f t="shared" si="162"/>
        <v>1516506874.9545169</v>
      </c>
      <c r="JB14" s="5"/>
      <c r="JC14" s="182">
        <f>IY14*JC$8*JC$2/IY$2*JD$2</f>
        <v>5813276.3539923141</v>
      </c>
      <c r="JD14" s="182">
        <f t="shared" si="164"/>
        <v>300</v>
      </c>
      <c r="JE14" s="182">
        <f t="shared" si="165"/>
        <v>1743982906.1976943</v>
      </c>
      <c r="JF14" s="5"/>
      <c r="JG14" s="182">
        <f>JC14*JG$8*JG$2/JC$2*JH$2</f>
        <v>6685267.8070911607</v>
      </c>
      <c r="JH14" s="182">
        <f t="shared" si="167"/>
        <v>300</v>
      </c>
      <c r="JI14" s="182">
        <f t="shared" si="168"/>
        <v>2005580342.1273482</v>
      </c>
      <c r="JJ14" s="5"/>
      <c r="JK14" s="182">
        <f>JG14*JK$8*JK$2/JG$2*JL$2</f>
        <v>7688057.9781548344</v>
      </c>
      <c r="JL14" s="182">
        <f t="shared" si="170"/>
        <v>300</v>
      </c>
      <c r="JM14" s="182">
        <f t="shared" si="171"/>
        <v>2306417393.4464502</v>
      </c>
      <c r="JN14" s="5"/>
      <c r="JO14" s="182">
        <f>JK14*JO$8*JO$2/JK$2*JP$2</f>
        <v>8929679.3416268397</v>
      </c>
      <c r="JP14" s="182">
        <f t="shared" si="0"/>
        <v>300</v>
      </c>
      <c r="JQ14" s="182">
        <f t="shared" si="173"/>
        <v>2678903802.4880519</v>
      </c>
      <c r="JR14" s="5"/>
      <c r="JS14" s="182">
        <f>JO14*JS$8*JS$2/JO$2*JT$2</f>
        <v>10269131.242870865</v>
      </c>
      <c r="JT14" s="182">
        <f t="shared" si="1"/>
        <v>300</v>
      </c>
      <c r="JU14" s="182">
        <f t="shared" si="175"/>
        <v>3080739372.8612595</v>
      </c>
      <c r="JV14" s="5"/>
      <c r="JW14" s="182">
        <f>JS14*JW$8*JW$2/JS$2*JX$2</f>
        <v>11809500.929301495</v>
      </c>
      <c r="JX14" s="182">
        <f t="shared" si="2"/>
        <v>300</v>
      </c>
      <c r="JY14" s="182">
        <f t="shared" si="177"/>
        <v>3542850278.7904482</v>
      </c>
      <c r="JZ14" s="5"/>
      <c r="KA14" s="182">
        <f>JW14*KA$8*KA$2/JW$2*KB$2</f>
        <v>13580926.068696719</v>
      </c>
      <c r="KB14" s="182">
        <f t="shared" si="3"/>
        <v>300</v>
      </c>
      <c r="KC14" s="182">
        <f t="shared" si="179"/>
        <v>4074277820.6090155</v>
      </c>
      <c r="KD14" s="5"/>
      <c r="KE14" s="182">
        <f>KA14*KE$8*KE$2/KA$2*KF$2</f>
        <v>15618064.979001226</v>
      </c>
      <c r="KF14" s="182">
        <f t="shared" si="4"/>
        <v>300</v>
      </c>
      <c r="KG14" s="182">
        <f t="shared" si="181"/>
        <v>4685419493.7003679</v>
      </c>
      <c r="KH14" s="5"/>
      <c r="KI14" s="183">
        <f t="shared" si="182"/>
        <v>500.08499999999992</v>
      </c>
      <c r="KJ14" s="183">
        <f t="shared" si="5"/>
        <v>300.00000000000006</v>
      </c>
      <c r="KK14" s="183">
        <f t="shared" si="183"/>
        <v>150025.5</v>
      </c>
      <c r="KM14" s="183">
        <f t="shared" si="184"/>
        <v>22015.519505852757</v>
      </c>
      <c r="KN14" s="183">
        <f t="shared" si="6"/>
        <v>299.99999999999994</v>
      </c>
      <c r="KO14" s="183">
        <f t="shared" si="185"/>
        <v>6604655.8517558258</v>
      </c>
      <c r="KQ14" s="183">
        <f t="shared" si="186"/>
        <v>144913.90981228504</v>
      </c>
      <c r="KR14" s="183">
        <f t="shared" si="7"/>
        <v>300</v>
      </c>
      <c r="KS14" s="183">
        <f t="shared" si="187"/>
        <v>43474172.943685509</v>
      </c>
      <c r="KU14" s="183">
        <f t="shared" si="188"/>
        <v>860751.85280938516</v>
      </c>
      <c r="KV14" s="183">
        <f t="shared" si="189"/>
        <v>300.00000000000006</v>
      </c>
      <c r="KW14" s="183">
        <f t="shared" si="190"/>
        <v>258225555.84281558</v>
      </c>
      <c r="KY14" s="183">
        <f t="shared" si="191"/>
        <v>5065761.460408112</v>
      </c>
      <c r="KZ14" s="183">
        <f t="shared" si="192"/>
        <v>300.00000000000006</v>
      </c>
      <c r="LA14" s="183">
        <f t="shared" si="193"/>
        <v>1519728438.1224339</v>
      </c>
      <c r="LC14" s="183">
        <f t="shared" si="194"/>
        <v>31019423.169754542</v>
      </c>
      <c r="LD14" s="183">
        <f t="shared" si="195"/>
        <v>300</v>
      </c>
      <c r="LE14" s="183">
        <f t="shared" si="196"/>
        <v>9305826950.926363</v>
      </c>
    </row>
    <row r="15" spans="2:320" ht="18.75">
      <c r="B15" s="172"/>
      <c r="C15" s="180"/>
      <c r="D15" s="180"/>
      <c r="E15" s="180" t="str">
        <f>'A.I Revenue Streams - P1'!F15</f>
        <v>Scaling</v>
      </c>
      <c r="F15" s="184"/>
      <c r="G15" s="182"/>
      <c r="H15" s="182">
        <f>'A.I Revenue Streams - P1'!J15</f>
        <v>1800</v>
      </c>
      <c r="I15" s="182">
        <f t="shared" si="8"/>
        <v>0</v>
      </c>
      <c r="J15" s="5"/>
      <c r="K15" s="182">
        <f>'A.I Revenue Streams - P1'!H15*K$2*L$2</f>
        <v>3.5999999999999996</v>
      </c>
      <c r="L15" s="182">
        <f t="shared" ref="L15:L28" si="230">H15*$L$8</f>
        <v>1800</v>
      </c>
      <c r="M15" s="182">
        <f t="shared" si="197"/>
        <v>6479.9999999999991</v>
      </c>
      <c r="N15" s="5"/>
      <c r="O15" s="182">
        <f>K15*O$8*O$2/K$2*P$2</f>
        <v>3.8429999999999991</v>
      </c>
      <c r="P15" s="182">
        <f t="shared" si="10"/>
        <v>1800</v>
      </c>
      <c r="Q15" s="182">
        <f t="shared" si="198"/>
        <v>6917.3999999999987</v>
      </c>
      <c r="R15" s="5"/>
      <c r="S15" s="182">
        <f>O15*S$8*S$2/O$2*T$2</f>
        <v>5.8925999999999981</v>
      </c>
      <c r="T15" s="182">
        <f t="shared" si="12"/>
        <v>1800</v>
      </c>
      <c r="U15" s="182">
        <f t="shared" si="199"/>
        <v>10606.679999999997</v>
      </c>
      <c r="V15" s="5"/>
      <c r="W15" s="182">
        <f>S15*W$8*W$2/S$2*X$2</f>
        <v>8.4706124999999961</v>
      </c>
      <c r="X15" s="182">
        <f t="shared" si="14"/>
        <v>1800</v>
      </c>
      <c r="Y15" s="182">
        <f t="shared" si="200"/>
        <v>15247.102499999994</v>
      </c>
      <c r="Z15" s="5"/>
      <c r="AA15" s="182">
        <f>W15*AA$8*AA$2/W$2*AB$2</f>
        <v>15.585926999999993</v>
      </c>
      <c r="AB15" s="182">
        <f t="shared" si="16"/>
        <v>1800</v>
      </c>
      <c r="AC15" s="182">
        <f t="shared" si="201"/>
        <v>28054.668599999986</v>
      </c>
      <c r="AD15" s="5"/>
      <c r="AE15" s="182">
        <f>AA15*AE$8*AE$2/AA$2*AF$2</f>
        <v>22.404770062499988</v>
      </c>
      <c r="AF15" s="182">
        <f t="shared" si="18"/>
        <v>1800</v>
      </c>
      <c r="AG15" s="182">
        <f t="shared" si="202"/>
        <v>40328.586112499979</v>
      </c>
      <c r="AH15" s="5"/>
      <c r="AI15" s="182">
        <f>AE15*AI$8*AI$2/AE$2*AJ$2</f>
        <v>32.20685696484373</v>
      </c>
      <c r="AJ15" s="182">
        <f t="shared" si="20"/>
        <v>1800</v>
      </c>
      <c r="AK15" s="182">
        <f t="shared" si="203"/>
        <v>57972.342536718716</v>
      </c>
      <c r="AL15" s="5"/>
      <c r="AM15" s="182">
        <f>AI15*AM$8*AM$2/AI$2*AN$2</f>
        <v>37.037885509570287</v>
      </c>
      <c r="AN15" s="182">
        <f t="shared" si="22"/>
        <v>1800</v>
      </c>
      <c r="AO15" s="182">
        <f t="shared" si="204"/>
        <v>66668.193917226512</v>
      </c>
      <c r="AP15" s="5"/>
      <c r="AQ15" s="182">
        <f>AM15*AQ$8*AQ$2/AM$2*AR$2</f>
        <v>42.593568336005831</v>
      </c>
      <c r="AR15" s="182">
        <f t="shared" si="24"/>
        <v>1800</v>
      </c>
      <c r="AS15" s="182">
        <f t="shared" si="205"/>
        <v>76668.423004810495</v>
      </c>
      <c r="AT15" s="5"/>
      <c r="AU15" s="182">
        <f>AQ15*AU$8*AU$2/AQ$2*AV$2</f>
        <v>48.982603586406704</v>
      </c>
      <c r="AV15" s="182">
        <f t="shared" si="26"/>
        <v>1800</v>
      </c>
      <c r="AW15" s="182">
        <f t="shared" si="206"/>
        <v>88168.686455532064</v>
      </c>
      <c r="AX15" s="5"/>
      <c r="AY15" s="182">
        <f>AU15*AY$8*AY$2/AU$2*AZ$2</f>
        <v>56.329994124367708</v>
      </c>
      <c r="AZ15" s="182">
        <f t="shared" si="28"/>
        <v>1800</v>
      </c>
      <c r="BA15" s="182">
        <f t="shared" si="207"/>
        <v>101393.98942386187</v>
      </c>
      <c r="BB15" s="5"/>
      <c r="BC15" s="182">
        <f>AY15*BC$8*BC$2/AY$2*BD$2</f>
        <v>64.779493243022856</v>
      </c>
      <c r="BD15" s="182">
        <f t="shared" si="30"/>
        <v>1800</v>
      </c>
      <c r="BE15" s="182">
        <f t="shared" si="208"/>
        <v>116603.08783744114</v>
      </c>
      <c r="BF15" s="5"/>
      <c r="BG15" s="182">
        <f>BC15*BG$8*BG$2/BC$2*BH$2</f>
        <v>74.496417229476279</v>
      </c>
      <c r="BH15" s="182">
        <f t="shared" si="32"/>
        <v>1800</v>
      </c>
      <c r="BI15" s="182">
        <f t="shared" si="209"/>
        <v>134093.55101305729</v>
      </c>
      <c r="BJ15" s="5"/>
      <c r="BK15" s="182">
        <f>BG15*BK$8*BK$2/BG$2*BL$2</f>
        <v>85.670879813897713</v>
      </c>
      <c r="BL15" s="182">
        <f t="shared" si="34"/>
        <v>1800</v>
      </c>
      <c r="BM15" s="182">
        <f t="shared" si="210"/>
        <v>154207.58366501587</v>
      </c>
      <c r="BN15" s="5"/>
      <c r="BO15" s="182">
        <f>BK15*BO$8*BO$2/BK$2*BP$2</f>
        <v>98.521511785982369</v>
      </c>
      <c r="BP15" s="182">
        <f t="shared" si="36"/>
        <v>1800</v>
      </c>
      <c r="BQ15" s="182">
        <f t="shared" si="211"/>
        <v>177338.72121476827</v>
      </c>
      <c r="BR15" s="5"/>
      <c r="BS15" s="182">
        <f>BO15*BS$8*BS$2/BO$2*BT$2</f>
        <v>113.29973855387972</v>
      </c>
      <c r="BT15" s="182">
        <f t="shared" si="38"/>
        <v>1800</v>
      </c>
      <c r="BU15" s="182">
        <f t="shared" si="212"/>
        <v>203939.5293969835</v>
      </c>
      <c r="BV15" s="5"/>
      <c r="BW15" s="182">
        <f>BS15*BW$8*BW$2/BS$2*BX$2</f>
        <v>130.29469933696168</v>
      </c>
      <c r="BX15" s="182">
        <f t="shared" si="40"/>
        <v>1800</v>
      </c>
      <c r="BY15" s="182">
        <f t="shared" si="213"/>
        <v>234530.45880653104</v>
      </c>
      <c r="BZ15" s="5"/>
      <c r="CA15" s="182">
        <f>BW15*CA$8*CA$2/BW$2*CB$2</f>
        <v>149.83890423750591</v>
      </c>
      <c r="CB15" s="182">
        <f t="shared" si="42"/>
        <v>1800</v>
      </c>
      <c r="CC15" s="182">
        <f t="shared" si="214"/>
        <v>269710.02762751066</v>
      </c>
      <c r="CD15" s="5"/>
      <c r="CE15" s="182">
        <f>CA15*CE$8*CE$2/CA$2*CF$2</f>
        <v>206.77768784775816</v>
      </c>
      <c r="CF15" s="182">
        <f t="shared" si="44"/>
        <v>1800</v>
      </c>
      <c r="CG15" s="182">
        <f t="shared" si="215"/>
        <v>372199.83812596468</v>
      </c>
      <c r="CH15" s="5"/>
      <c r="CI15" s="182">
        <f>CE15*CI$8*CI$2/CE$2*CJ$2</f>
        <v>237.79434102492186</v>
      </c>
      <c r="CJ15" s="182">
        <f t="shared" si="46"/>
        <v>1800</v>
      </c>
      <c r="CK15" s="182">
        <f t="shared" si="216"/>
        <v>428029.81384485937</v>
      </c>
      <c r="CL15" s="5"/>
      <c r="CM15" s="182">
        <f>CI15*CM$8*CM$2/CI$2*CN$2</f>
        <v>273.46349217866015</v>
      </c>
      <c r="CN15" s="182">
        <f t="shared" si="48"/>
        <v>1800</v>
      </c>
      <c r="CO15" s="182">
        <f t="shared" si="217"/>
        <v>492234.28592158825</v>
      </c>
      <c r="CP15" s="5"/>
      <c r="CQ15" s="182">
        <f>CM15*CQ$8*CQ$2/CM$2*CR$2</f>
        <v>314.48301600545915</v>
      </c>
      <c r="CR15" s="182">
        <f t="shared" si="50"/>
        <v>1800</v>
      </c>
      <c r="CS15" s="182">
        <f t="shared" si="218"/>
        <v>566069.4288098265</v>
      </c>
      <c r="CT15" s="5"/>
      <c r="CU15" s="182">
        <f>CQ15*CU$8*CU$2/CQ$2*CV$2</f>
        <v>361.65546840627798</v>
      </c>
      <c r="CV15" s="182">
        <f t="shared" si="52"/>
        <v>1800</v>
      </c>
      <c r="CW15" s="182">
        <f t="shared" si="219"/>
        <v>650979.84313130041</v>
      </c>
      <c r="CX15" s="5"/>
      <c r="CY15" s="182">
        <f>CU15*CY$8*CY$2/CU$2*CZ$2</f>
        <v>415.90378866721966</v>
      </c>
      <c r="CZ15" s="182">
        <f t="shared" si="54"/>
        <v>1800</v>
      </c>
      <c r="DA15" s="182">
        <f t="shared" si="220"/>
        <v>748626.8196009954</v>
      </c>
      <c r="DB15" s="5"/>
      <c r="DC15" s="182">
        <f>CY15*DC$8*DC$2/CY$2*DD$2</f>
        <v>478.28935696730258</v>
      </c>
      <c r="DD15" s="182">
        <f t="shared" si="56"/>
        <v>1800</v>
      </c>
      <c r="DE15" s="182">
        <f t="shared" si="221"/>
        <v>860920.8425411447</v>
      </c>
      <c r="DF15" s="5"/>
      <c r="DG15" s="182">
        <f>DC15*DG$8*DG$2/DC$2*DH$2</f>
        <v>550.03276051239789</v>
      </c>
      <c r="DH15" s="182">
        <f t="shared" si="58"/>
        <v>1800</v>
      </c>
      <c r="DI15" s="182">
        <f t="shared" si="222"/>
        <v>990058.96892231621</v>
      </c>
      <c r="DJ15" s="5"/>
      <c r="DK15" s="182">
        <f>DG15*DK$8*DK$2/DG$2*DL$2</f>
        <v>632.53767458925756</v>
      </c>
      <c r="DL15" s="182">
        <f t="shared" si="60"/>
        <v>1800</v>
      </c>
      <c r="DM15" s="182">
        <f t="shared" si="223"/>
        <v>1138567.8142606637</v>
      </c>
      <c r="DN15" s="5"/>
      <c r="DO15" s="182">
        <f>DK15*DO$8*DO$2/DK$2*DP$2</f>
        <v>727.41832577764615</v>
      </c>
      <c r="DP15" s="182">
        <f t="shared" si="62"/>
        <v>1800</v>
      </c>
      <c r="DQ15" s="182">
        <f t="shared" si="224"/>
        <v>1309352.986399763</v>
      </c>
      <c r="DR15" s="5"/>
      <c r="DS15" s="182">
        <f>DO15*DS$8*DS$2/DO$2*DT$2</f>
        <v>836.53107464429297</v>
      </c>
      <c r="DT15" s="182">
        <f t="shared" si="64"/>
        <v>1800</v>
      </c>
      <c r="DU15" s="182">
        <f t="shared" si="225"/>
        <v>1505755.9343597274</v>
      </c>
      <c r="DV15" s="5"/>
      <c r="DW15" s="182">
        <f>DS15*DW$8*DW$2/DS$2*DX$2</f>
        <v>962.01073584093695</v>
      </c>
      <c r="DX15" s="182">
        <f t="shared" si="66"/>
        <v>1800</v>
      </c>
      <c r="DY15" s="182">
        <f t="shared" si="226"/>
        <v>1731619.3245136866</v>
      </c>
      <c r="DZ15" s="5"/>
      <c r="EA15" s="182">
        <f>DW15*EA$8*EA$2/DW$2*EB$2</f>
        <v>1216.9435808387852</v>
      </c>
      <c r="EB15" s="182">
        <f t="shared" si="68"/>
        <v>1800</v>
      </c>
      <c r="EC15" s="182">
        <f t="shared" si="227"/>
        <v>2190498.4455098133</v>
      </c>
      <c r="ED15" s="5"/>
      <c r="EE15" s="182">
        <f>EA15*EE$8*EE$2/EA$2*EF$2</f>
        <v>1399.485117964603</v>
      </c>
      <c r="EF15" s="182">
        <f t="shared" si="70"/>
        <v>1800</v>
      </c>
      <c r="EG15" s="182">
        <f t="shared" si="228"/>
        <v>2519073.2123362855</v>
      </c>
      <c r="EH15" s="5"/>
      <c r="EI15" s="182">
        <f>EE15*EI$8*EI$2/EE$2*EJ$2</f>
        <v>1609.4078856592932</v>
      </c>
      <c r="EJ15" s="182">
        <f t="shared" si="72"/>
        <v>1800</v>
      </c>
      <c r="EK15" s="182">
        <f t="shared" si="229"/>
        <v>2896934.194186728</v>
      </c>
      <c r="EL15" s="5"/>
      <c r="EM15" s="182">
        <f>EI15*EM$8*EM$2/EI$2*EN$2</f>
        <v>1850.819068508187</v>
      </c>
      <c r="EN15" s="182">
        <f t="shared" si="74"/>
        <v>1800</v>
      </c>
      <c r="EO15" s="182">
        <f t="shared" si="75"/>
        <v>3331474.3233147366</v>
      </c>
      <c r="EP15" s="5"/>
      <c r="EQ15" s="182">
        <f>EM15*EQ$8*EQ$2/EM$2*ER$2</f>
        <v>2128.4419287844148</v>
      </c>
      <c r="ER15" s="182">
        <f t="shared" si="77"/>
        <v>1800</v>
      </c>
      <c r="ES15" s="182">
        <f t="shared" si="78"/>
        <v>3831195.4718119465</v>
      </c>
      <c r="ET15" s="5"/>
      <c r="EU15" s="182">
        <f>EQ15*EU$8*EU$2/EQ$2*EV$2</f>
        <v>2447.7082181020769</v>
      </c>
      <c r="EV15" s="182">
        <f t="shared" si="80"/>
        <v>1800</v>
      </c>
      <c r="EW15" s="182">
        <f t="shared" si="81"/>
        <v>4405874.7925837385</v>
      </c>
      <c r="EX15" s="5"/>
      <c r="EY15" s="182">
        <f>EU15*EY$8*EY$2/EU$2*EZ$2</f>
        <v>2814.8644508173884</v>
      </c>
      <c r="EZ15" s="182">
        <f t="shared" si="83"/>
        <v>1800</v>
      </c>
      <c r="FA15" s="182">
        <f t="shared" si="84"/>
        <v>5066756.0114712995</v>
      </c>
      <c r="FB15" s="5"/>
      <c r="FC15" s="182">
        <f>EY15*FC$8*FC$2/EY$2*FD$2</f>
        <v>3237.0941184399962</v>
      </c>
      <c r="FD15" s="182">
        <f t="shared" si="86"/>
        <v>1800</v>
      </c>
      <c r="FE15" s="182">
        <f t="shared" si="87"/>
        <v>5826769.4131919928</v>
      </c>
      <c r="FF15" s="5"/>
      <c r="FG15" s="182">
        <f>FC15*FG$8*FG$2/FC$2*FH$2</f>
        <v>3722.6582362059953</v>
      </c>
      <c r="FH15" s="182">
        <f t="shared" si="89"/>
        <v>1800</v>
      </c>
      <c r="FI15" s="182">
        <f t="shared" si="90"/>
        <v>6700784.8251707917</v>
      </c>
      <c r="FJ15" s="5"/>
      <c r="FK15" s="182">
        <f>FG15*FK$8*FK$2/FG$2*FL$2</f>
        <v>4281.0569716368946</v>
      </c>
      <c r="FL15" s="182">
        <f t="shared" si="92"/>
        <v>1800</v>
      </c>
      <c r="FM15" s="182">
        <f t="shared" si="93"/>
        <v>7705902.5489464104</v>
      </c>
      <c r="FN15" s="5"/>
      <c r="FO15" s="182">
        <f>FK15*FO$8*FO$2/FK$2*FP$2</f>
        <v>4923.2155173824285</v>
      </c>
      <c r="FP15" s="182">
        <f t="shared" si="95"/>
        <v>1800</v>
      </c>
      <c r="FQ15" s="182">
        <f t="shared" si="96"/>
        <v>8861787.9312883709</v>
      </c>
      <c r="FR15" s="5"/>
      <c r="FS15" s="182">
        <f>FO15*FS$8*FS$2/FO$2*FT$2</f>
        <v>5661.6978449897924</v>
      </c>
      <c r="FT15" s="182">
        <f t="shared" si="98"/>
        <v>1800</v>
      </c>
      <c r="FU15" s="182">
        <f t="shared" si="99"/>
        <v>10191056.120981626</v>
      </c>
      <c r="FV15" s="5"/>
      <c r="FW15" s="182">
        <f>FS15*FW$8*FW$2/FS$2*FX$2</f>
        <v>7162.047773912087</v>
      </c>
      <c r="FX15" s="182">
        <f t="shared" si="101"/>
        <v>1800</v>
      </c>
      <c r="FY15" s="182">
        <f t="shared" si="102"/>
        <v>12891685.993041757</v>
      </c>
      <c r="FZ15" s="5"/>
      <c r="GA15" s="182">
        <f>FW15*GA$8*GA$2/FW$2*GB$2</f>
        <v>8236.3549399988988</v>
      </c>
      <c r="GB15" s="182">
        <f t="shared" si="104"/>
        <v>1800</v>
      </c>
      <c r="GC15" s="182">
        <f t="shared" si="105"/>
        <v>14825438.891998017</v>
      </c>
      <c r="GD15" s="5"/>
      <c r="GE15" s="182">
        <f>GA15*GE$8*GE$2/GA$2*GF$2</f>
        <v>9471.8081809987325</v>
      </c>
      <c r="GF15" s="182">
        <f t="shared" si="107"/>
        <v>1800</v>
      </c>
      <c r="GG15" s="182">
        <f t="shared" si="108"/>
        <v>17049254.72579772</v>
      </c>
      <c r="GH15" s="5"/>
      <c r="GI15" s="182">
        <f>GE15*GI$8*GI$2/GE$2*GJ$2</f>
        <v>10892.579408148542</v>
      </c>
      <c r="GJ15" s="182">
        <f t="shared" si="110"/>
        <v>1800</v>
      </c>
      <c r="GK15" s="182">
        <f t="shared" si="111"/>
        <v>19606642.934667375</v>
      </c>
      <c r="GL15" s="5"/>
      <c r="GM15" s="182">
        <f>GI15*GM$8*GM$2/GI$2*GN$2</f>
        <v>12526.466319370822</v>
      </c>
      <c r="GN15" s="182">
        <f t="shared" si="113"/>
        <v>1800</v>
      </c>
      <c r="GO15" s="182">
        <f t="shared" si="114"/>
        <v>22547639.37486748</v>
      </c>
      <c r="GP15" s="5"/>
      <c r="GQ15" s="182">
        <f>GM15*GQ$8*GQ$2/GM$2*GR$2</f>
        <v>14405.436267276444</v>
      </c>
      <c r="GR15" s="182">
        <f t="shared" si="116"/>
        <v>1800</v>
      </c>
      <c r="GS15" s="182">
        <f t="shared" si="117"/>
        <v>25929785.281097598</v>
      </c>
      <c r="GT15" s="5"/>
      <c r="GU15" s="182">
        <f>GQ15*GU$8*GU$2/GQ$2*GV$2</f>
        <v>16566.251707367908</v>
      </c>
      <c r="GV15" s="182">
        <f t="shared" si="119"/>
        <v>1800</v>
      </c>
      <c r="GW15" s="182">
        <f t="shared" si="120"/>
        <v>29819253.073262233</v>
      </c>
      <c r="GX15" s="5"/>
      <c r="GY15" s="182">
        <f>GU15*GY$8*GY$2/GU$2*GZ$2</f>
        <v>19051.189463473092</v>
      </c>
      <c r="GZ15" s="182">
        <f t="shared" si="122"/>
        <v>1800</v>
      </c>
      <c r="HA15" s="182">
        <f t="shared" si="123"/>
        <v>34292141.034251563</v>
      </c>
      <c r="HB15" s="5"/>
      <c r="HC15" s="182">
        <f>GY15*HC$8*HC$2/GY$2*HD$2</f>
        <v>21908.867882994055</v>
      </c>
      <c r="HD15" s="182">
        <f t="shared" si="125"/>
        <v>1800</v>
      </c>
      <c r="HE15" s="182">
        <f t="shared" si="126"/>
        <v>39435962.189389296</v>
      </c>
      <c r="HF15" s="5"/>
      <c r="HG15" s="182">
        <f>HC15*HG$8*HG$2/HC$2*HH$2</f>
        <v>25195.198065443161</v>
      </c>
      <c r="HH15" s="182">
        <f t="shared" si="128"/>
        <v>1800</v>
      </c>
      <c r="HI15" s="182">
        <f t="shared" si="129"/>
        <v>45351356.517797686</v>
      </c>
      <c r="HJ15" s="5"/>
      <c r="HK15" s="182">
        <f>HG15*HK$8*HK$2/HG$2*HL$2</f>
        <v>28974.477775259631</v>
      </c>
      <c r="HL15" s="182">
        <f t="shared" si="131"/>
        <v>1800</v>
      </c>
      <c r="HM15" s="182">
        <f t="shared" si="132"/>
        <v>52154059.995467335</v>
      </c>
      <c r="HN15" s="5"/>
      <c r="HO15" s="182">
        <f>HK15*HO$8*HO$2/HK$2*HP$2</f>
        <v>33320.649441548572</v>
      </c>
      <c r="HP15" s="182">
        <f t="shared" si="134"/>
        <v>1800</v>
      </c>
      <c r="HQ15" s="182">
        <f t="shared" si="135"/>
        <v>59977168.994787432</v>
      </c>
      <c r="HR15" s="5"/>
      <c r="HS15" s="182">
        <f>HO15*HS$8*HS$2/HO$2*HT$2</f>
        <v>44066.55888644798</v>
      </c>
      <c r="HT15" s="182">
        <f t="shared" si="137"/>
        <v>1800</v>
      </c>
      <c r="HU15" s="182">
        <f t="shared" si="138"/>
        <v>79319805.995606363</v>
      </c>
      <c r="HV15" s="5"/>
      <c r="HW15" s="182">
        <f>HS15*HW$8*HW$2/HS$2*HX$2</f>
        <v>50676.542719415171</v>
      </c>
      <c r="HX15" s="182">
        <f t="shared" si="140"/>
        <v>1800</v>
      </c>
      <c r="HY15" s="182">
        <f t="shared" si="141"/>
        <v>91217776.894947305</v>
      </c>
      <c r="HZ15" s="5"/>
      <c r="IA15" s="182">
        <f>HW15*IA$8*IA$2/HW$2*IB$2</f>
        <v>58278.024127327444</v>
      </c>
      <c r="IB15" s="182">
        <f t="shared" si="143"/>
        <v>1800</v>
      </c>
      <c r="IC15" s="182">
        <f t="shared" si="144"/>
        <v>104900443.4291894</v>
      </c>
      <c r="ID15" s="5"/>
      <c r="IE15" s="182">
        <f>IA15*IE$8*IE$2/IA$2*IF$2</f>
        <v>67019.72774642655</v>
      </c>
      <c r="IF15" s="182">
        <f t="shared" si="146"/>
        <v>1800</v>
      </c>
      <c r="IG15" s="182">
        <f t="shared" si="147"/>
        <v>120635509.94356778</v>
      </c>
      <c r="IH15" s="5"/>
      <c r="II15" s="182">
        <f>IE15*II$8*II$2/IE$2*IJ$2</f>
        <v>77072.686908390533</v>
      </c>
      <c r="IJ15" s="182">
        <f t="shared" si="149"/>
        <v>1800</v>
      </c>
      <c r="IK15" s="182">
        <f t="shared" si="150"/>
        <v>138730836.43510297</v>
      </c>
      <c r="IL15" s="5"/>
      <c r="IM15" s="182">
        <f>II15*IM$8*IM$2/II$2*IN$2</f>
        <v>88633.589944649109</v>
      </c>
      <c r="IN15" s="182">
        <f t="shared" si="152"/>
        <v>1800</v>
      </c>
      <c r="IO15" s="182">
        <f t="shared" si="153"/>
        <v>159540461.90036839</v>
      </c>
      <c r="IP15" s="5"/>
      <c r="IQ15" s="182">
        <f>IM15*IQ$8*IQ$2/IM$2*IR$2</f>
        <v>101928.62843634647</v>
      </c>
      <c r="IR15" s="182">
        <f t="shared" si="155"/>
        <v>1800</v>
      </c>
      <c r="IS15" s="182">
        <f t="shared" si="156"/>
        <v>183471531.18542364</v>
      </c>
      <c r="IT15" s="5"/>
      <c r="IU15" s="182">
        <f>IQ15*IU$8*IU$2/IQ$2*IV$2</f>
        <v>117217.92270179842</v>
      </c>
      <c r="IV15" s="182">
        <f t="shared" si="158"/>
        <v>1800</v>
      </c>
      <c r="IW15" s="182">
        <f t="shared" si="159"/>
        <v>210992260.86323717</v>
      </c>
      <c r="IX15" s="5"/>
      <c r="IY15" s="182">
        <f>IU15*IY$8*IY$2/IU$2*IZ$2</f>
        <v>134800.61110706817</v>
      </c>
      <c r="IZ15" s="182">
        <f t="shared" si="161"/>
        <v>1800</v>
      </c>
      <c r="JA15" s="182">
        <f t="shared" si="162"/>
        <v>242641099.99272269</v>
      </c>
      <c r="JB15" s="5"/>
      <c r="JC15" s="182">
        <f>IY15*JC$8*JC$2/IY$2*JD$2</f>
        <v>155020.70277312837</v>
      </c>
      <c r="JD15" s="182">
        <f t="shared" si="164"/>
        <v>1800</v>
      </c>
      <c r="JE15" s="182">
        <f t="shared" si="165"/>
        <v>279037264.99163109</v>
      </c>
      <c r="JF15" s="5"/>
      <c r="JG15" s="182">
        <f>JC15*JG$8*JG$2/JC$2*JH$2</f>
        <v>178273.80818909762</v>
      </c>
      <c r="JH15" s="182">
        <f t="shared" si="167"/>
        <v>1800</v>
      </c>
      <c r="JI15" s="182">
        <f t="shared" si="168"/>
        <v>320892854.7403757</v>
      </c>
      <c r="JJ15" s="5"/>
      <c r="JK15" s="182">
        <f>JG15*JK$8*JK$2/JG$2*JL$2</f>
        <v>205014.87941746225</v>
      </c>
      <c r="JL15" s="182">
        <f t="shared" si="170"/>
        <v>1800</v>
      </c>
      <c r="JM15" s="182">
        <f t="shared" si="171"/>
        <v>369026782.95143205</v>
      </c>
      <c r="JN15" s="5"/>
      <c r="JO15" s="182">
        <f>JK15*JO$8*JO$2/JK$2*JP$2</f>
        <v>238124.7824433824</v>
      </c>
      <c r="JP15" s="182">
        <f t="shared" si="0"/>
        <v>1800</v>
      </c>
      <c r="JQ15" s="182">
        <f t="shared" si="173"/>
        <v>428624608.39808834</v>
      </c>
      <c r="JR15" s="5"/>
      <c r="JS15" s="182">
        <f>JO15*JS$8*JS$2/JO$2*JT$2</f>
        <v>273843.49980988976</v>
      </c>
      <c r="JT15" s="182">
        <f t="shared" si="1"/>
        <v>1800</v>
      </c>
      <c r="JU15" s="182">
        <f t="shared" si="175"/>
        <v>492918299.65780157</v>
      </c>
      <c r="JV15" s="5"/>
      <c r="JW15" s="182">
        <f>JS15*JW$8*JW$2/JS$2*JX$2</f>
        <v>314920.02478137321</v>
      </c>
      <c r="JX15" s="182">
        <f t="shared" si="2"/>
        <v>1800</v>
      </c>
      <c r="JY15" s="182">
        <f t="shared" si="177"/>
        <v>566856044.60647178</v>
      </c>
      <c r="JZ15" s="5"/>
      <c r="KA15" s="182">
        <f>JW15*KA$8*KA$2/JW$2*KB$2</f>
        <v>362158.02849857917</v>
      </c>
      <c r="KB15" s="182">
        <f t="shared" si="3"/>
        <v>1800</v>
      </c>
      <c r="KC15" s="182">
        <f t="shared" si="179"/>
        <v>651884451.29744256</v>
      </c>
      <c r="KD15" s="5"/>
      <c r="KE15" s="182">
        <f>KA15*KE$8*KE$2/KA$2*KF$2</f>
        <v>416481.73277336603</v>
      </c>
      <c r="KF15" s="182">
        <f t="shared" si="4"/>
        <v>1800</v>
      </c>
      <c r="KG15" s="182">
        <f t="shared" si="181"/>
        <v>749667118.99205887</v>
      </c>
      <c r="KH15" s="5"/>
      <c r="KI15" s="183">
        <f t="shared" si="182"/>
        <v>13.335599999999996</v>
      </c>
      <c r="KJ15" s="183">
        <f t="shared" si="5"/>
        <v>1800.0000000000002</v>
      </c>
      <c r="KK15" s="183">
        <f t="shared" si="183"/>
        <v>24004.079999999994</v>
      </c>
      <c r="KM15" s="183">
        <f t="shared" si="184"/>
        <v>587.08052015607348</v>
      </c>
      <c r="KN15" s="183">
        <f t="shared" si="6"/>
        <v>1799.9999999999995</v>
      </c>
      <c r="KO15" s="183">
        <f t="shared" si="185"/>
        <v>1056744.936280932</v>
      </c>
      <c r="KQ15" s="183">
        <f t="shared" si="186"/>
        <v>3864.3709283276025</v>
      </c>
      <c r="KR15" s="183">
        <f t="shared" si="7"/>
        <v>1799.9999999999998</v>
      </c>
      <c r="KS15" s="183">
        <f t="shared" si="187"/>
        <v>6955867.6709896838</v>
      </c>
      <c r="KU15" s="183">
        <f t="shared" si="188"/>
        <v>22953.382741583617</v>
      </c>
      <c r="KV15" s="183">
        <f t="shared" si="189"/>
        <v>1799.9999999999998</v>
      </c>
      <c r="KW15" s="183">
        <f t="shared" si="190"/>
        <v>41316088.934850506</v>
      </c>
      <c r="KY15" s="183">
        <f t="shared" si="191"/>
        <v>135086.97227754971</v>
      </c>
      <c r="KZ15" s="183">
        <f t="shared" si="192"/>
        <v>1800</v>
      </c>
      <c r="LA15" s="183">
        <f t="shared" si="193"/>
        <v>243156550.09958947</v>
      </c>
      <c r="LC15" s="183">
        <f t="shared" si="194"/>
        <v>827184.61786012107</v>
      </c>
      <c r="LD15" s="183">
        <f t="shared" si="195"/>
        <v>1800.0000000000002</v>
      </c>
      <c r="LE15" s="183">
        <f t="shared" si="196"/>
        <v>1488932312.1482182</v>
      </c>
    </row>
    <row r="16" spans="2:320" ht="18.75">
      <c r="B16" s="172"/>
      <c r="C16" s="180"/>
      <c r="D16" s="180"/>
      <c r="E16" s="180" t="str">
        <f>'A.I Revenue Streams - P1'!F16</f>
        <v>Flap Surgery</v>
      </c>
      <c r="F16" s="184"/>
      <c r="G16" s="182"/>
      <c r="H16" s="182">
        <f>'A.I Revenue Streams - P1'!J16</f>
        <v>33000</v>
      </c>
      <c r="I16" s="182">
        <f t="shared" si="8"/>
        <v>0</v>
      </c>
      <c r="J16" s="5"/>
      <c r="K16" s="182">
        <f>'A.I Revenue Streams - P1'!H16*K$2*L$2</f>
        <v>0.44999999999999996</v>
      </c>
      <c r="L16" s="182">
        <f t="shared" si="230"/>
        <v>33000</v>
      </c>
      <c r="M16" s="182">
        <f t="shared" si="197"/>
        <v>14849.999999999998</v>
      </c>
      <c r="N16" s="5"/>
      <c r="O16" s="182">
        <f>K16*O$8*O$2/K$2*P$2</f>
        <v>0.48037499999999989</v>
      </c>
      <c r="P16" s="182">
        <f t="shared" si="10"/>
        <v>33000</v>
      </c>
      <c r="Q16" s="182">
        <f t="shared" si="198"/>
        <v>15852.374999999996</v>
      </c>
      <c r="R16" s="5"/>
      <c r="S16" s="182">
        <f>O16*S$8*S$2/O$2*T$2</f>
        <v>0.73657499999999976</v>
      </c>
      <c r="T16" s="182">
        <f t="shared" si="12"/>
        <v>33000</v>
      </c>
      <c r="U16" s="182">
        <f t="shared" si="199"/>
        <v>24306.974999999991</v>
      </c>
      <c r="V16" s="5"/>
      <c r="W16" s="182">
        <f>S16*W$8*W$2/S$2*X$2</f>
        <v>1.0588265624999995</v>
      </c>
      <c r="X16" s="182">
        <f t="shared" si="14"/>
        <v>33000</v>
      </c>
      <c r="Y16" s="182">
        <f t="shared" si="200"/>
        <v>34941.276562499981</v>
      </c>
      <c r="Z16" s="5"/>
      <c r="AA16" s="182">
        <f>W16*AA$8*AA$2/W$2*AB$2</f>
        <v>1.9482408749999991</v>
      </c>
      <c r="AB16" s="182">
        <f t="shared" si="16"/>
        <v>33000</v>
      </c>
      <c r="AC16" s="182">
        <f t="shared" si="201"/>
        <v>64291.948874999973</v>
      </c>
      <c r="AD16" s="5"/>
      <c r="AE16" s="182">
        <f>AA16*AE$8*AE$2/AA$2*AF$2</f>
        <v>2.8005962578124985</v>
      </c>
      <c r="AF16" s="182">
        <f t="shared" si="18"/>
        <v>33000</v>
      </c>
      <c r="AG16" s="182">
        <f t="shared" si="202"/>
        <v>92419.676507812459</v>
      </c>
      <c r="AH16" s="5"/>
      <c r="AI16" s="182">
        <f>AE16*AI$8*AI$2/AE$2*AJ$2</f>
        <v>4.0258571206054663</v>
      </c>
      <c r="AJ16" s="182">
        <f t="shared" si="20"/>
        <v>33000</v>
      </c>
      <c r="AK16" s="182">
        <f t="shared" si="203"/>
        <v>132853.28497998038</v>
      </c>
      <c r="AL16" s="5"/>
      <c r="AM16" s="182">
        <f>AI16*AM$8*AM$2/AI$2*AN$2</f>
        <v>4.6297356886962859</v>
      </c>
      <c r="AN16" s="182">
        <f t="shared" si="22"/>
        <v>33000</v>
      </c>
      <c r="AO16" s="182">
        <f t="shared" si="204"/>
        <v>152781.27772697742</v>
      </c>
      <c r="AP16" s="5"/>
      <c r="AQ16" s="182">
        <f>AM16*AQ$8*AQ$2/AM$2*AR$2</f>
        <v>5.3241960420007288</v>
      </c>
      <c r="AR16" s="182">
        <f t="shared" si="24"/>
        <v>33000</v>
      </c>
      <c r="AS16" s="182">
        <f t="shared" si="205"/>
        <v>175698.46938602405</v>
      </c>
      <c r="AT16" s="5"/>
      <c r="AU16" s="182">
        <f>AQ16*AU$8*AU$2/AQ$2*AV$2</f>
        <v>6.122825448300838</v>
      </c>
      <c r="AV16" s="182">
        <f t="shared" si="26"/>
        <v>33000</v>
      </c>
      <c r="AW16" s="182">
        <f t="shared" si="206"/>
        <v>202053.23979392764</v>
      </c>
      <c r="AX16" s="5"/>
      <c r="AY16" s="182">
        <f>AU16*AY$8*AY$2/AU$2*AZ$2</f>
        <v>7.0412492655459635</v>
      </c>
      <c r="AZ16" s="182">
        <f t="shared" si="28"/>
        <v>33000</v>
      </c>
      <c r="BA16" s="182">
        <f t="shared" si="207"/>
        <v>232361.22576301679</v>
      </c>
      <c r="BB16" s="5"/>
      <c r="BC16" s="182">
        <f>AY16*BC$8*BC$2/AY$2*BD$2</f>
        <v>8.097436655377857</v>
      </c>
      <c r="BD16" s="182">
        <f t="shared" si="30"/>
        <v>33000</v>
      </c>
      <c r="BE16" s="182">
        <f t="shared" si="208"/>
        <v>267215.40962746926</v>
      </c>
      <c r="BF16" s="5"/>
      <c r="BG16" s="182">
        <f>BC16*BG$8*BG$2/BC$2*BH$2</f>
        <v>9.3120521536845349</v>
      </c>
      <c r="BH16" s="182">
        <f t="shared" si="32"/>
        <v>33000</v>
      </c>
      <c r="BI16" s="182">
        <f t="shared" si="209"/>
        <v>307297.72107158962</v>
      </c>
      <c r="BJ16" s="5"/>
      <c r="BK16" s="182">
        <f>BG16*BK$8*BK$2/BG$2*BL$2</f>
        <v>10.708859976737214</v>
      </c>
      <c r="BL16" s="182">
        <f t="shared" si="34"/>
        <v>33000</v>
      </c>
      <c r="BM16" s="182">
        <f t="shared" si="210"/>
        <v>353392.37923232809</v>
      </c>
      <c r="BN16" s="5"/>
      <c r="BO16" s="182">
        <f>BK16*BO$8*BO$2/BK$2*BP$2</f>
        <v>12.315188973247796</v>
      </c>
      <c r="BP16" s="182">
        <f t="shared" si="36"/>
        <v>33000</v>
      </c>
      <c r="BQ16" s="182">
        <f t="shared" si="211"/>
        <v>406401.23611717729</v>
      </c>
      <c r="BR16" s="5"/>
      <c r="BS16" s="182">
        <f>BO16*BS$8*BS$2/BO$2*BT$2</f>
        <v>14.162467319234965</v>
      </c>
      <c r="BT16" s="182">
        <f t="shared" si="38"/>
        <v>33000</v>
      </c>
      <c r="BU16" s="182">
        <f t="shared" si="212"/>
        <v>467361.42153475387</v>
      </c>
      <c r="BV16" s="5"/>
      <c r="BW16" s="182">
        <f>BS16*BW$8*BW$2/BS$2*BX$2</f>
        <v>16.286837417120211</v>
      </c>
      <c r="BX16" s="182">
        <f t="shared" si="40"/>
        <v>33000</v>
      </c>
      <c r="BY16" s="182">
        <f t="shared" si="213"/>
        <v>537465.6347649669</v>
      </c>
      <c r="BZ16" s="5"/>
      <c r="CA16" s="182">
        <f>BW16*CA$8*CA$2/BW$2*CB$2</f>
        <v>18.729863029688239</v>
      </c>
      <c r="CB16" s="182">
        <f t="shared" si="42"/>
        <v>33000</v>
      </c>
      <c r="CC16" s="182">
        <f t="shared" si="214"/>
        <v>618085.47997971193</v>
      </c>
      <c r="CD16" s="5"/>
      <c r="CE16" s="182">
        <f>CA16*CE$8*CE$2/CA$2*CF$2</f>
        <v>25.84721098096977</v>
      </c>
      <c r="CF16" s="182">
        <f t="shared" si="44"/>
        <v>33000</v>
      </c>
      <c r="CG16" s="182">
        <f t="shared" si="215"/>
        <v>852957.96237200242</v>
      </c>
      <c r="CH16" s="5"/>
      <c r="CI16" s="182">
        <f>CE16*CI$8*CI$2/CE$2*CJ$2</f>
        <v>29.724292628115233</v>
      </c>
      <c r="CJ16" s="182">
        <f t="shared" si="46"/>
        <v>33000</v>
      </c>
      <c r="CK16" s="182">
        <f t="shared" si="216"/>
        <v>980901.65672780271</v>
      </c>
      <c r="CL16" s="5"/>
      <c r="CM16" s="182">
        <f>CI16*CM$8*CM$2/CI$2*CN$2</f>
        <v>34.182936522332518</v>
      </c>
      <c r="CN16" s="182">
        <f t="shared" si="48"/>
        <v>33000</v>
      </c>
      <c r="CO16" s="182">
        <f t="shared" si="217"/>
        <v>1128036.9052369732</v>
      </c>
      <c r="CP16" s="5"/>
      <c r="CQ16" s="182">
        <f>CM16*CQ$8*CQ$2/CM$2*CR$2</f>
        <v>39.310377000682394</v>
      </c>
      <c r="CR16" s="182">
        <f t="shared" si="50"/>
        <v>33000</v>
      </c>
      <c r="CS16" s="182">
        <f t="shared" si="218"/>
        <v>1297242.441022519</v>
      </c>
      <c r="CT16" s="5"/>
      <c r="CU16" s="182">
        <f>CQ16*CU$8*CU$2/CQ$2*CV$2</f>
        <v>45.206933550784747</v>
      </c>
      <c r="CV16" s="182">
        <f t="shared" si="52"/>
        <v>33000</v>
      </c>
      <c r="CW16" s="182">
        <f t="shared" si="219"/>
        <v>1491828.8071758966</v>
      </c>
      <c r="CX16" s="5"/>
      <c r="CY16" s="182">
        <f>CU16*CY$8*CY$2/CU$2*CZ$2</f>
        <v>51.987973583402457</v>
      </c>
      <c r="CZ16" s="182">
        <f t="shared" si="54"/>
        <v>33000</v>
      </c>
      <c r="DA16" s="182">
        <f t="shared" si="220"/>
        <v>1715603.1282522811</v>
      </c>
      <c r="DB16" s="5"/>
      <c r="DC16" s="182">
        <f>CY16*DC$8*DC$2/CY$2*DD$2</f>
        <v>59.786169620912823</v>
      </c>
      <c r="DD16" s="182">
        <f t="shared" si="56"/>
        <v>33000</v>
      </c>
      <c r="DE16" s="182">
        <f t="shared" si="221"/>
        <v>1972943.5974901232</v>
      </c>
      <c r="DF16" s="5"/>
      <c r="DG16" s="182">
        <f>DC16*DG$8*DG$2/DC$2*DH$2</f>
        <v>68.754095064049736</v>
      </c>
      <c r="DH16" s="182">
        <f t="shared" si="58"/>
        <v>33000</v>
      </c>
      <c r="DI16" s="182">
        <f t="shared" si="222"/>
        <v>2268885.1371136415</v>
      </c>
      <c r="DJ16" s="5"/>
      <c r="DK16" s="182">
        <f>DG16*DK$8*DK$2/DG$2*DL$2</f>
        <v>79.067209323657195</v>
      </c>
      <c r="DL16" s="182">
        <f t="shared" si="60"/>
        <v>33000</v>
      </c>
      <c r="DM16" s="182">
        <f t="shared" si="223"/>
        <v>2609217.9076806875</v>
      </c>
      <c r="DN16" s="5"/>
      <c r="DO16" s="182">
        <f>DK16*DO$8*DO$2/DK$2*DP$2</f>
        <v>90.927290722205768</v>
      </c>
      <c r="DP16" s="182">
        <f t="shared" si="62"/>
        <v>33000</v>
      </c>
      <c r="DQ16" s="182">
        <f t="shared" si="224"/>
        <v>3000600.5938327904</v>
      </c>
      <c r="DR16" s="5"/>
      <c r="DS16" s="182">
        <f>DO16*DS$8*DS$2/DO$2*DT$2</f>
        <v>104.56638433053662</v>
      </c>
      <c r="DT16" s="182">
        <f t="shared" si="64"/>
        <v>33000</v>
      </c>
      <c r="DU16" s="182">
        <f t="shared" si="225"/>
        <v>3450690.6829077085</v>
      </c>
      <c r="DV16" s="5"/>
      <c r="DW16" s="182">
        <f>DS16*DW$8*DW$2/DS$2*DX$2</f>
        <v>120.25134198011712</v>
      </c>
      <c r="DX16" s="182">
        <f t="shared" si="66"/>
        <v>33000</v>
      </c>
      <c r="DY16" s="182">
        <f t="shared" si="226"/>
        <v>3968294.2853438649</v>
      </c>
      <c r="DZ16" s="5"/>
      <c r="EA16" s="182">
        <f>DW16*EA$8*EA$2/DW$2*EB$2</f>
        <v>152.11794760484815</v>
      </c>
      <c r="EB16" s="182">
        <f t="shared" si="68"/>
        <v>33000</v>
      </c>
      <c r="EC16" s="182">
        <f t="shared" si="227"/>
        <v>5019892.2709599892</v>
      </c>
      <c r="ED16" s="5"/>
      <c r="EE16" s="182">
        <f>EA16*EE$8*EE$2/EA$2*EF$2</f>
        <v>174.93563974557537</v>
      </c>
      <c r="EF16" s="182">
        <f t="shared" si="70"/>
        <v>33000</v>
      </c>
      <c r="EG16" s="182">
        <f t="shared" si="228"/>
        <v>5772876.1116039874</v>
      </c>
      <c r="EH16" s="5"/>
      <c r="EI16" s="182">
        <f>EE16*EI$8*EI$2/EE$2*EJ$2</f>
        <v>201.17598570741166</v>
      </c>
      <c r="EJ16" s="182">
        <f t="shared" si="72"/>
        <v>33000</v>
      </c>
      <c r="EK16" s="182">
        <f t="shared" si="229"/>
        <v>6638807.5283445846</v>
      </c>
      <c r="EL16" s="5"/>
      <c r="EM16" s="182">
        <f>EI16*EM$8*EM$2/EI$2*EN$2</f>
        <v>231.35238356352338</v>
      </c>
      <c r="EN16" s="182">
        <f t="shared" si="74"/>
        <v>33000</v>
      </c>
      <c r="EO16" s="182">
        <f t="shared" si="75"/>
        <v>7634628.6575962715</v>
      </c>
      <c r="EP16" s="5"/>
      <c r="EQ16" s="182">
        <f>EM16*EQ$8*EQ$2/EM$2*ER$2</f>
        <v>266.05524109805185</v>
      </c>
      <c r="ER16" s="182">
        <f t="shared" si="77"/>
        <v>33000</v>
      </c>
      <c r="ES16" s="182">
        <f t="shared" si="78"/>
        <v>8779822.9562357105</v>
      </c>
      <c r="ET16" s="5"/>
      <c r="EU16" s="182">
        <f>EQ16*EU$8*EU$2/EQ$2*EV$2</f>
        <v>305.96352726275961</v>
      </c>
      <c r="EV16" s="182">
        <f t="shared" si="80"/>
        <v>33000</v>
      </c>
      <c r="EW16" s="182">
        <f t="shared" si="81"/>
        <v>10096796.399671067</v>
      </c>
      <c r="EX16" s="5"/>
      <c r="EY16" s="182">
        <f>EU16*EY$8*EY$2/EU$2*EZ$2</f>
        <v>351.85805635217355</v>
      </c>
      <c r="EZ16" s="182">
        <f t="shared" si="83"/>
        <v>33000</v>
      </c>
      <c r="FA16" s="182">
        <f t="shared" si="84"/>
        <v>11611315.859621728</v>
      </c>
      <c r="FB16" s="5"/>
      <c r="FC16" s="182">
        <f>EY16*FC$8*FC$2/EY$2*FD$2</f>
        <v>404.63676480499953</v>
      </c>
      <c r="FD16" s="182">
        <f t="shared" si="86"/>
        <v>33000</v>
      </c>
      <c r="FE16" s="182">
        <f t="shared" si="87"/>
        <v>13353013.238564985</v>
      </c>
      <c r="FF16" s="5"/>
      <c r="FG16" s="182">
        <f>FC16*FG$8*FG$2/FC$2*FH$2</f>
        <v>465.33227952574941</v>
      </c>
      <c r="FH16" s="182">
        <f t="shared" si="89"/>
        <v>33000</v>
      </c>
      <c r="FI16" s="182">
        <f t="shared" si="90"/>
        <v>15355965.22434973</v>
      </c>
      <c r="FJ16" s="5"/>
      <c r="FK16" s="182">
        <f>FG16*FK$8*FK$2/FG$2*FL$2</f>
        <v>535.13212145461182</v>
      </c>
      <c r="FL16" s="182">
        <f t="shared" si="92"/>
        <v>33000</v>
      </c>
      <c r="FM16" s="182">
        <f t="shared" si="93"/>
        <v>17659360.008002192</v>
      </c>
      <c r="FN16" s="5"/>
      <c r="FO16" s="182">
        <f>FK16*FO$8*FO$2/FK$2*FP$2</f>
        <v>615.40193967280356</v>
      </c>
      <c r="FP16" s="182">
        <f t="shared" si="95"/>
        <v>33000</v>
      </c>
      <c r="FQ16" s="182">
        <f t="shared" si="96"/>
        <v>20308264.009202518</v>
      </c>
      <c r="FR16" s="5"/>
      <c r="FS16" s="182">
        <f>FO16*FS$8*FS$2/FO$2*FT$2</f>
        <v>707.71223062372405</v>
      </c>
      <c r="FT16" s="182">
        <f t="shared" si="98"/>
        <v>33000</v>
      </c>
      <c r="FU16" s="182">
        <f t="shared" si="99"/>
        <v>23354503.610582896</v>
      </c>
      <c r="FV16" s="5"/>
      <c r="FW16" s="182">
        <f>FS16*FW$8*FW$2/FS$2*FX$2</f>
        <v>895.25597173901087</v>
      </c>
      <c r="FX16" s="182">
        <f t="shared" si="101"/>
        <v>33000</v>
      </c>
      <c r="FY16" s="182">
        <f t="shared" si="102"/>
        <v>29543447.067387357</v>
      </c>
      <c r="FZ16" s="5"/>
      <c r="GA16" s="182">
        <f>FW16*GA$8*GA$2/FW$2*GB$2</f>
        <v>1029.5443674998623</v>
      </c>
      <c r="GB16" s="182">
        <f t="shared" si="104"/>
        <v>33000</v>
      </c>
      <c r="GC16" s="182">
        <f t="shared" si="105"/>
        <v>33974964.12749546</v>
      </c>
      <c r="GD16" s="5"/>
      <c r="GE16" s="182">
        <f>GA16*GE$8*GE$2/GA$2*GF$2</f>
        <v>1183.9760226248416</v>
      </c>
      <c r="GF16" s="182">
        <f t="shared" si="107"/>
        <v>33000</v>
      </c>
      <c r="GG16" s="182">
        <f t="shared" si="108"/>
        <v>39071208.746619768</v>
      </c>
      <c r="GH16" s="5"/>
      <c r="GI16" s="182">
        <f>GE16*GI$8*GI$2/GE$2*GJ$2</f>
        <v>1361.5724260185677</v>
      </c>
      <c r="GJ16" s="182">
        <f t="shared" si="110"/>
        <v>33000</v>
      </c>
      <c r="GK16" s="182">
        <f t="shared" si="111"/>
        <v>44931890.058612734</v>
      </c>
      <c r="GL16" s="5"/>
      <c r="GM16" s="182">
        <f>GI16*GM$8*GM$2/GI$2*GN$2</f>
        <v>1565.8082899213528</v>
      </c>
      <c r="GN16" s="182">
        <f t="shared" si="113"/>
        <v>33000</v>
      </c>
      <c r="GO16" s="182">
        <f t="shared" si="114"/>
        <v>51671673.567404643</v>
      </c>
      <c r="GP16" s="5"/>
      <c r="GQ16" s="182">
        <f>GM16*GQ$8*GQ$2/GM$2*GR$2</f>
        <v>1800.6795334095555</v>
      </c>
      <c r="GR16" s="182">
        <f t="shared" si="116"/>
        <v>33000</v>
      </c>
      <c r="GS16" s="182">
        <f t="shared" si="117"/>
        <v>59422424.602515332</v>
      </c>
      <c r="GT16" s="5"/>
      <c r="GU16" s="182">
        <f>GQ16*GU$8*GU$2/GQ$2*GV$2</f>
        <v>2070.7814634209885</v>
      </c>
      <c r="GV16" s="182">
        <f t="shared" si="119"/>
        <v>33000</v>
      </c>
      <c r="GW16" s="182">
        <f t="shared" si="120"/>
        <v>68335788.29289262</v>
      </c>
      <c r="GX16" s="5"/>
      <c r="GY16" s="182">
        <f>GU16*GY$8*GY$2/GU$2*GZ$2</f>
        <v>2381.3986829341366</v>
      </c>
      <c r="GZ16" s="182">
        <f t="shared" si="122"/>
        <v>33000</v>
      </c>
      <c r="HA16" s="182">
        <f t="shared" si="123"/>
        <v>78586156.536826506</v>
      </c>
      <c r="HB16" s="5"/>
      <c r="HC16" s="182">
        <f>GY16*HC$8*HC$2/GY$2*HD$2</f>
        <v>2738.6084853742568</v>
      </c>
      <c r="HD16" s="182">
        <f t="shared" si="125"/>
        <v>33000</v>
      </c>
      <c r="HE16" s="182">
        <f t="shared" si="126"/>
        <v>90374080.01735048</v>
      </c>
      <c r="HF16" s="5"/>
      <c r="HG16" s="182">
        <f>HC16*HG$8*HG$2/HC$2*HH$2</f>
        <v>3149.3997581803951</v>
      </c>
      <c r="HH16" s="182">
        <f t="shared" si="128"/>
        <v>33000</v>
      </c>
      <c r="HI16" s="182">
        <f t="shared" si="129"/>
        <v>103930192.01995304</v>
      </c>
      <c r="HJ16" s="5"/>
      <c r="HK16" s="182">
        <f>HG16*HK$8*HK$2/HG$2*HL$2</f>
        <v>3621.8097219074539</v>
      </c>
      <c r="HL16" s="182">
        <f t="shared" si="131"/>
        <v>33000</v>
      </c>
      <c r="HM16" s="182">
        <f t="shared" si="132"/>
        <v>119519720.82294598</v>
      </c>
      <c r="HN16" s="5"/>
      <c r="HO16" s="182">
        <f>HK16*HO$8*HO$2/HK$2*HP$2</f>
        <v>4165.0811801935715</v>
      </c>
      <c r="HP16" s="182">
        <f t="shared" si="134"/>
        <v>33000</v>
      </c>
      <c r="HQ16" s="182">
        <f t="shared" si="135"/>
        <v>137447678.94638786</v>
      </c>
      <c r="HR16" s="5"/>
      <c r="HS16" s="182">
        <f>HO16*HS$8*HS$2/HO$2*HT$2</f>
        <v>5508.3198608059975</v>
      </c>
      <c r="HT16" s="182">
        <f t="shared" si="137"/>
        <v>33000</v>
      </c>
      <c r="HU16" s="182">
        <f t="shared" si="138"/>
        <v>181774555.40659791</v>
      </c>
      <c r="HV16" s="5"/>
      <c r="HW16" s="182">
        <f>HS16*HW$8*HW$2/HS$2*HX$2</f>
        <v>6334.5678399268963</v>
      </c>
      <c r="HX16" s="182">
        <f t="shared" si="140"/>
        <v>33000</v>
      </c>
      <c r="HY16" s="182">
        <f t="shared" si="141"/>
        <v>209040738.71758759</v>
      </c>
      <c r="HZ16" s="5"/>
      <c r="IA16" s="182">
        <f>HW16*IA$8*IA$2/HW$2*IB$2</f>
        <v>7284.7530159159305</v>
      </c>
      <c r="IB16" s="182">
        <f t="shared" si="143"/>
        <v>33000</v>
      </c>
      <c r="IC16" s="182">
        <f t="shared" si="144"/>
        <v>240396849.5252257</v>
      </c>
      <c r="ID16" s="5"/>
      <c r="IE16" s="182">
        <f>IA16*IE$8*IE$2/IA$2*IF$2</f>
        <v>8377.4659683033187</v>
      </c>
      <c r="IF16" s="182">
        <f t="shared" si="146"/>
        <v>33000</v>
      </c>
      <c r="IG16" s="182">
        <f t="shared" si="147"/>
        <v>276456376.95400953</v>
      </c>
      <c r="IH16" s="5"/>
      <c r="II16" s="182">
        <f>IE16*II$8*II$2/IE$2*IJ$2</f>
        <v>9634.0858635488166</v>
      </c>
      <c r="IJ16" s="182">
        <f t="shared" si="149"/>
        <v>33000</v>
      </c>
      <c r="IK16" s="182">
        <f t="shared" si="150"/>
        <v>317924833.49711096</v>
      </c>
      <c r="IL16" s="5"/>
      <c r="IM16" s="182">
        <f>II16*IM$8*IM$2/II$2*IN$2</f>
        <v>11079.198743081139</v>
      </c>
      <c r="IN16" s="182">
        <f t="shared" si="152"/>
        <v>33000</v>
      </c>
      <c r="IO16" s="182">
        <f t="shared" si="153"/>
        <v>365613558.52167755</v>
      </c>
      <c r="IP16" s="5"/>
      <c r="IQ16" s="182">
        <f>IM16*IQ$8*IQ$2/IM$2*IR$2</f>
        <v>12741.078554543308</v>
      </c>
      <c r="IR16" s="182">
        <f t="shared" si="155"/>
        <v>33000</v>
      </c>
      <c r="IS16" s="182">
        <f t="shared" si="156"/>
        <v>420455592.29992914</v>
      </c>
      <c r="IT16" s="5"/>
      <c r="IU16" s="182">
        <f>IQ16*IU$8*IU$2/IQ$2*IV$2</f>
        <v>14652.240337724803</v>
      </c>
      <c r="IV16" s="182">
        <f t="shared" si="158"/>
        <v>33000</v>
      </c>
      <c r="IW16" s="182">
        <f t="shared" si="159"/>
        <v>483523931.1449185</v>
      </c>
      <c r="IX16" s="5"/>
      <c r="IY16" s="182">
        <f>IU16*IY$8*IY$2/IU$2*IZ$2</f>
        <v>16850.076388383521</v>
      </c>
      <c r="IZ16" s="182">
        <f t="shared" si="161"/>
        <v>33000</v>
      </c>
      <c r="JA16" s="182">
        <f t="shared" si="162"/>
        <v>556052520.81665623</v>
      </c>
      <c r="JB16" s="5"/>
      <c r="JC16" s="182">
        <f>IY16*JC$8*JC$2/IY$2*JD$2</f>
        <v>19377.587846641047</v>
      </c>
      <c r="JD16" s="182">
        <f t="shared" si="164"/>
        <v>33000</v>
      </c>
      <c r="JE16" s="182">
        <f t="shared" si="165"/>
        <v>639460398.93915451</v>
      </c>
      <c r="JF16" s="5"/>
      <c r="JG16" s="182">
        <f>JC16*JG$8*JG$2/JC$2*JH$2</f>
        <v>22284.226023637202</v>
      </c>
      <c r="JH16" s="182">
        <f t="shared" si="167"/>
        <v>33000</v>
      </c>
      <c r="JI16" s="182">
        <f t="shared" si="168"/>
        <v>735379458.78002763</v>
      </c>
      <c r="JJ16" s="5"/>
      <c r="JK16" s="182">
        <f>JG16*JK$8*JK$2/JG$2*JL$2</f>
        <v>25626.859927182781</v>
      </c>
      <c r="JL16" s="182">
        <f t="shared" si="170"/>
        <v>33000</v>
      </c>
      <c r="JM16" s="182">
        <f t="shared" si="171"/>
        <v>845686377.59703171</v>
      </c>
      <c r="JN16" s="5"/>
      <c r="JO16" s="182">
        <f>JK16*JO$8*JO$2/JK$2*JP$2</f>
        <v>29765.5978054228</v>
      </c>
      <c r="JP16" s="182">
        <f t="shared" si="0"/>
        <v>33000</v>
      </c>
      <c r="JQ16" s="182">
        <f t="shared" si="173"/>
        <v>982264727.57895243</v>
      </c>
      <c r="JR16" s="5"/>
      <c r="JS16" s="182">
        <f>JO16*JS$8*JS$2/JO$2*JT$2</f>
        <v>34230.43747623622</v>
      </c>
      <c r="JT16" s="182">
        <f t="shared" si="1"/>
        <v>33000</v>
      </c>
      <c r="JU16" s="182">
        <f t="shared" si="175"/>
        <v>1129604436.7157953</v>
      </c>
      <c r="JV16" s="5"/>
      <c r="JW16" s="182">
        <f>JS16*JW$8*JW$2/JS$2*JX$2</f>
        <v>39365.003097671652</v>
      </c>
      <c r="JX16" s="182">
        <f t="shared" si="2"/>
        <v>33000</v>
      </c>
      <c r="JY16" s="182">
        <f t="shared" si="177"/>
        <v>1299045102.2231646</v>
      </c>
      <c r="JZ16" s="5"/>
      <c r="KA16" s="182">
        <f>JW16*KA$8*KA$2/JW$2*KB$2</f>
        <v>45269.753562322396</v>
      </c>
      <c r="KB16" s="182">
        <f t="shared" si="3"/>
        <v>33000</v>
      </c>
      <c r="KC16" s="182">
        <f t="shared" si="179"/>
        <v>1493901867.556639</v>
      </c>
      <c r="KD16" s="5"/>
      <c r="KE16" s="182">
        <f>KA16*KE$8*KE$2/KA$2*KF$2</f>
        <v>52060.216596670754</v>
      </c>
      <c r="KF16" s="182">
        <f t="shared" si="4"/>
        <v>33000</v>
      </c>
      <c r="KG16" s="182">
        <f t="shared" si="181"/>
        <v>1717987147.690135</v>
      </c>
      <c r="KH16" s="5"/>
      <c r="KI16" s="183">
        <f t="shared" si="182"/>
        <v>1.6669499999999995</v>
      </c>
      <c r="KJ16" s="183">
        <f t="shared" si="5"/>
        <v>33000</v>
      </c>
      <c r="KK16" s="183">
        <f t="shared" si="183"/>
        <v>55009.349999999984</v>
      </c>
      <c r="KM16" s="183">
        <f t="shared" si="184"/>
        <v>73.385065019509184</v>
      </c>
      <c r="KN16" s="183">
        <f t="shared" si="6"/>
        <v>33000</v>
      </c>
      <c r="KO16" s="183">
        <f t="shared" si="185"/>
        <v>2421707.1456438033</v>
      </c>
      <c r="KQ16" s="183">
        <f t="shared" si="186"/>
        <v>483.04636604095032</v>
      </c>
      <c r="KR16" s="183">
        <f t="shared" si="7"/>
        <v>32999.999999999993</v>
      </c>
      <c r="KS16" s="183">
        <f t="shared" si="187"/>
        <v>15940530.079351358</v>
      </c>
      <c r="KU16" s="183">
        <f t="shared" si="188"/>
        <v>2869.1728426979521</v>
      </c>
      <c r="KV16" s="183">
        <f t="shared" si="189"/>
        <v>33000</v>
      </c>
      <c r="KW16" s="183">
        <f t="shared" si="190"/>
        <v>94682703.80903241</v>
      </c>
      <c r="KY16" s="183">
        <f t="shared" si="191"/>
        <v>16885.871534693713</v>
      </c>
      <c r="KZ16" s="183">
        <f t="shared" si="192"/>
        <v>32999.999999999993</v>
      </c>
      <c r="LA16" s="183">
        <f t="shared" si="193"/>
        <v>557233760.64489245</v>
      </c>
      <c r="LC16" s="183">
        <f t="shared" si="194"/>
        <v>103398.07723251513</v>
      </c>
      <c r="LD16" s="183">
        <f t="shared" si="195"/>
        <v>33000.000000000007</v>
      </c>
      <c r="LE16" s="183">
        <f t="shared" si="196"/>
        <v>3412136548.6729999</v>
      </c>
    </row>
    <row r="17" spans="2:317" ht="18.75">
      <c r="B17" s="172"/>
      <c r="C17" s="180"/>
      <c r="D17" s="180"/>
      <c r="E17" s="180" t="str">
        <f>'A.I Revenue Streams - P1'!F17</f>
        <v>Curetta (2-3 teeth)</v>
      </c>
      <c r="F17" s="184"/>
      <c r="G17" s="182"/>
      <c r="H17" s="182">
        <f>'A.I Revenue Streams - P1'!J17</f>
        <v>3700</v>
      </c>
      <c r="I17" s="182">
        <f t="shared" si="8"/>
        <v>0</v>
      </c>
      <c r="J17" s="5"/>
      <c r="K17" s="182">
        <f>'A.I Revenue Streams - P1'!H17*K$2*L$2</f>
        <v>1.7999999999999998</v>
      </c>
      <c r="L17" s="182">
        <f t="shared" si="230"/>
        <v>3700</v>
      </c>
      <c r="M17" s="182">
        <f t="shared" si="197"/>
        <v>6659.9999999999991</v>
      </c>
      <c r="N17" s="5"/>
      <c r="O17" s="182">
        <f>K17*O$8*O$2/K$2*P$2</f>
        <v>1.9214999999999995</v>
      </c>
      <c r="P17" s="182">
        <f t="shared" si="10"/>
        <v>3700</v>
      </c>
      <c r="Q17" s="182">
        <f t="shared" si="198"/>
        <v>7109.5499999999984</v>
      </c>
      <c r="R17" s="5"/>
      <c r="S17" s="182">
        <f>O17*S$8*S$2/O$2*T$2</f>
        <v>2.946299999999999</v>
      </c>
      <c r="T17" s="182">
        <f t="shared" si="12"/>
        <v>3700</v>
      </c>
      <c r="U17" s="182">
        <f t="shared" si="199"/>
        <v>10901.309999999996</v>
      </c>
      <c r="V17" s="5"/>
      <c r="W17" s="182">
        <f>S17*W$8*W$2/S$2*X$2</f>
        <v>4.2353062499999981</v>
      </c>
      <c r="X17" s="182">
        <f t="shared" si="14"/>
        <v>3700</v>
      </c>
      <c r="Y17" s="182">
        <f t="shared" si="200"/>
        <v>15670.633124999993</v>
      </c>
      <c r="Z17" s="5"/>
      <c r="AA17" s="182">
        <f>W17*AA$8*AA$2/W$2*AB$2</f>
        <v>7.7929634999999964</v>
      </c>
      <c r="AB17" s="182">
        <f t="shared" si="16"/>
        <v>3700</v>
      </c>
      <c r="AC17" s="182">
        <f t="shared" si="201"/>
        <v>28833.964949999987</v>
      </c>
      <c r="AD17" s="5"/>
      <c r="AE17" s="182">
        <f>AA17*AE$8*AE$2/AA$2*AF$2</f>
        <v>11.202385031249994</v>
      </c>
      <c r="AF17" s="182">
        <f t="shared" si="18"/>
        <v>3700</v>
      </c>
      <c r="AG17" s="182">
        <f t="shared" si="202"/>
        <v>41448.824615624981</v>
      </c>
      <c r="AH17" s="5"/>
      <c r="AI17" s="182">
        <f>AE17*AI$8*AI$2/AE$2*AJ$2</f>
        <v>16.103428482421865</v>
      </c>
      <c r="AJ17" s="182">
        <f t="shared" si="20"/>
        <v>3700</v>
      </c>
      <c r="AK17" s="182">
        <f t="shared" si="203"/>
        <v>59582.685384960903</v>
      </c>
      <c r="AL17" s="5"/>
      <c r="AM17" s="182">
        <f>AI17*AM$8*AM$2/AI$2*AN$2</f>
        <v>18.518942754785144</v>
      </c>
      <c r="AN17" s="182">
        <f t="shared" si="22"/>
        <v>3700</v>
      </c>
      <c r="AO17" s="182">
        <f t="shared" si="204"/>
        <v>68520.088192705036</v>
      </c>
      <c r="AP17" s="5"/>
      <c r="AQ17" s="182">
        <f>AM17*AQ$8*AQ$2/AM$2*AR$2</f>
        <v>21.296784168002915</v>
      </c>
      <c r="AR17" s="182">
        <f t="shared" si="24"/>
        <v>3700</v>
      </c>
      <c r="AS17" s="182">
        <f t="shared" si="205"/>
        <v>78798.101421610787</v>
      </c>
      <c r="AT17" s="5"/>
      <c r="AU17" s="182">
        <f>AQ17*AU$8*AU$2/AQ$2*AV$2</f>
        <v>24.491301793203352</v>
      </c>
      <c r="AV17" s="182">
        <f t="shared" si="26"/>
        <v>3700</v>
      </c>
      <c r="AW17" s="182">
        <f t="shared" si="206"/>
        <v>90617.816634852396</v>
      </c>
      <c r="AX17" s="5"/>
      <c r="AY17" s="182">
        <f>AU17*AY$8*AY$2/AU$2*AZ$2</f>
        <v>28.164997062183854</v>
      </c>
      <c r="AZ17" s="182">
        <f t="shared" si="28"/>
        <v>3700</v>
      </c>
      <c r="BA17" s="182">
        <f t="shared" si="207"/>
        <v>104210.48913008026</v>
      </c>
      <c r="BB17" s="5"/>
      <c r="BC17" s="182">
        <f>AY17*BC$8*BC$2/AY$2*BD$2</f>
        <v>32.389746621511428</v>
      </c>
      <c r="BD17" s="182">
        <f t="shared" si="30"/>
        <v>3700</v>
      </c>
      <c r="BE17" s="182">
        <f t="shared" si="208"/>
        <v>119842.06249959228</v>
      </c>
      <c r="BF17" s="5"/>
      <c r="BG17" s="182">
        <f>BC17*BG$8*BG$2/BC$2*BH$2</f>
        <v>37.248208614738139</v>
      </c>
      <c r="BH17" s="182">
        <f t="shared" si="32"/>
        <v>3700</v>
      </c>
      <c r="BI17" s="182">
        <f t="shared" si="209"/>
        <v>137818.37187453112</v>
      </c>
      <c r="BJ17" s="5"/>
      <c r="BK17" s="182">
        <f>BG17*BK$8*BK$2/BG$2*BL$2</f>
        <v>42.835439906948857</v>
      </c>
      <c r="BL17" s="182">
        <f t="shared" si="34"/>
        <v>3700</v>
      </c>
      <c r="BM17" s="182">
        <f t="shared" si="210"/>
        <v>158491.12765571076</v>
      </c>
      <c r="BN17" s="5"/>
      <c r="BO17" s="182">
        <f>BK17*BO$8*BO$2/BK$2*BP$2</f>
        <v>49.260755892991185</v>
      </c>
      <c r="BP17" s="182">
        <f t="shared" si="36"/>
        <v>3700</v>
      </c>
      <c r="BQ17" s="182">
        <f t="shared" si="211"/>
        <v>182264.79680406739</v>
      </c>
      <c r="BR17" s="5"/>
      <c r="BS17" s="182">
        <f>BO17*BS$8*BS$2/BO$2*BT$2</f>
        <v>56.64986927693986</v>
      </c>
      <c r="BT17" s="182">
        <f t="shared" si="38"/>
        <v>3700</v>
      </c>
      <c r="BU17" s="182">
        <f t="shared" si="212"/>
        <v>209604.51632467748</v>
      </c>
      <c r="BV17" s="5"/>
      <c r="BW17" s="182">
        <f>BS17*BW$8*BW$2/BS$2*BX$2</f>
        <v>65.147349668480842</v>
      </c>
      <c r="BX17" s="182">
        <f t="shared" si="40"/>
        <v>3700</v>
      </c>
      <c r="BY17" s="182">
        <f t="shared" si="213"/>
        <v>241045.19377337911</v>
      </c>
      <c r="BZ17" s="5"/>
      <c r="CA17" s="182">
        <f>BW17*CA$8*CA$2/BW$2*CB$2</f>
        <v>74.919452118752957</v>
      </c>
      <c r="CB17" s="182">
        <f t="shared" si="42"/>
        <v>3700</v>
      </c>
      <c r="CC17" s="182">
        <f t="shared" si="214"/>
        <v>277201.97283938597</v>
      </c>
      <c r="CD17" s="5"/>
      <c r="CE17" s="182">
        <f>CA17*CE$8*CE$2/CA$2*CF$2</f>
        <v>103.38884392387908</v>
      </c>
      <c r="CF17" s="182">
        <f t="shared" si="44"/>
        <v>3700</v>
      </c>
      <c r="CG17" s="182">
        <f t="shared" si="215"/>
        <v>382538.72251835262</v>
      </c>
      <c r="CH17" s="5"/>
      <c r="CI17" s="182">
        <f>CE17*CI$8*CI$2/CE$2*CJ$2</f>
        <v>118.89717051246093</v>
      </c>
      <c r="CJ17" s="182">
        <f t="shared" si="46"/>
        <v>3700</v>
      </c>
      <c r="CK17" s="182">
        <f t="shared" si="216"/>
        <v>439919.53089610545</v>
      </c>
      <c r="CL17" s="5"/>
      <c r="CM17" s="182">
        <f>CI17*CM$8*CM$2/CI$2*CN$2</f>
        <v>136.73174608933007</v>
      </c>
      <c r="CN17" s="182">
        <f t="shared" si="48"/>
        <v>3700</v>
      </c>
      <c r="CO17" s="182">
        <f t="shared" si="217"/>
        <v>505907.46053052129</v>
      </c>
      <c r="CP17" s="5"/>
      <c r="CQ17" s="182">
        <f>CM17*CQ$8*CQ$2/CM$2*CR$2</f>
        <v>157.24150800272957</v>
      </c>
      <c r="CR17" s="182">
        <f t="shared" si="50"/>
        <v>3700</v>
      </c>
      <c r="CS17" s="182">
        <f t="shared" si="218"/>
        <v>581793.57961009943</v>
      </c>
      <c r="CT17" s="5"/>
      <c r="CU17" s="182">
        <f>CQ17*CU$8*CU$2/CQ$2*CV$2</f>
        <v>180.82773420313899</v>
      </c>
      <c r="CV17" s="182">
        <f t="shared" si="52"/>
        <v>3700</v>
      </c>
      <c r="CW17" s="182">
        <f t="shared" si="219"/>
        <v>669062.61655161425</v>
      </c>
      <c r="CX17" s="5"/>
      <c r="CY17" s="182">
        <f>CU17*CY$8*CY$2/CU$2*CZ$2</f>
        <v>207.95189433360983</v>
      </c>
      <c r="CZ17" s="182">
        <f t="shared" si="54"/>
        <v>3700</v>
      </c>
      <c r="DA17" s="182">
        <f t="shared" si="220"/>
        <v>769422.00903435634</v>
      </c>
      <c r="DB17" s="5"/>
      <c r="DC17" s="182">
        <f>CY17*DC$8*DC$2/CY$2*DD$2</f>
        <v>239.14467848365129</v>
      </c>
      <c r="DD17" s="182">
        <f t="shared" si="56"/>
        <v>3700</v>
      </c>
      <c r="DE17" s="182">
        <f t="shared" si="221"/>
        <v>884835.31038950977</v>
      </c>
      <c r="DF17" s="5"/>
      <c r="DG17" s="182">
        <f>DC17*DG$8*DG$2/DC$2*DH$2</f>
        <v>275.01638025619894</v>
      </c>
      <c r="DH17" s="182">
        <f t="shared" si="58"/>
        <v>3700</v>
      </c>
      <c r="DI17" s="182">
        <f t="shared" si="222"/>
        <v>1017560.6069479361</v>
      </c>
      <c r="DJ17" s="5"/>
      <c r="DK17" s="182">
        <f>DG17*DK$8*DK$2/DG$2*DL$2</f>
        <v>316.26883729462878</v>
      </c>
      <c r="DL17" s="182">
        <f t="shared" si="60"/>
        <v>3700</v>
      </c>
      <c r="DM17" s="182">
        <f t="shared" si="223"/>
        <v>1170194.6979901264</v>
      </c>
      <c r="DN17" s="5"/>
      <c r="DO17" s="182">
        <f>DK17*DO$8*DO$2/DK$2*DP$2</f>
        <v>363.70916288882307</v>
      </c>
      <c r="DP17" s="182">
        <f t="shared" si="62"/>
        <v>3700</v>
      </c>
      <c r="DQ17" s="182">
        <f t="shared" si="224"/>
        <v>1345723.9026886453</v>
      </c>
      <c r="DR17" s="5"/>
      <c r="DS17" s="182">
        <f>DO17*DS$8*DS$2/DO$2*DT$2</f>
        <v>418.26553732214649</v>
      </c>
      <c r="DT17" s="182">
        <f t="shared" si="64"/>
        <v>3700</v>
      </c>
      <c r="DU17" s="182">
        <f t="shared" si="225"/>
        <v>1547582.4880919419</v>
      </c>
      <c r="DV17" s="5"/>
      <c r="DW17" s="182">
        <f>DS17*DW$8*DW$2/DS$2*DX$2</f>
        <v>481.00536792046847</v>
      </c>
      <c r="DX17" s="182">
        <f t="shared" si="66"/>
        <v>3700</v>
      </c>
      <c r="DY17" s="182">
        <f t="shared" si="226"/>
        <v>1779719.8613057334</v>
      </c>
      <c r="DZ17" s="5"/>
      <c r="EA17" s="182">
        <f>DW17*EA$8*EA$2/DW$2*EB$2</f>
        <v>608.47179041939262</v>
      </c>
      <c r="EB17" s="182">
        <f t="shared" si="68"/>
        <v>3700</v>
      </c>
      <c r="EC17" s="182">
        <f t="shared" si="227"/>
        <v>2251345.6245517526</v>
      </c>
      <c r="ED17" s="5"/>
      <c r="EE17" s="182">
        <f>EA17*EE$8*EE$2/EA$2*EF$2</f>
        <v>699.74255898230149</v>
      </c>
      <c r="EF17" s="182">
        <f t="shared" si="70"/>
        <v>3700</v>
      </c>
      <c r="EG17" s="182">
        <f t="shared" si="228"/>
        <v>2589047.4682345153</v>
      </c>
      <c r="EH17" s="5"/>
      <c r="EI17" s="182">
        <f>EE17*EI$8*EI$2/EE$2*EJ$2</f>
        <v>804.70394282964662</v>
      </c>
      <c r="EJ17" s="182">
        <f t="shared" si="72"/>
        <v>3700</v>
      </c>
      <c r="EK17" s="182">
        <f t="shared" si="229"/>
        <v>2977404.5884696925</v>
      </c>
      <c r="EL17" s="5"/>
      <c r="EM17" s="182">
        <f>EI17*EM$8*EM$2/EI$2*EN$2</f>
        <v>925.4095342540935</v>
      </c>
      <c r="EN17" s="182">
        <f t="shared" si="74"/>
        <v>3700</v>
      </c>
      <c r="EO17" s="182">
        <f t="shared" si="75"/>
        <v>3424015.2767401459</v>
      </c>
      <c r="EP17" s="5"/>
      <c r="EQ17" s="182">
        <f>EM17*EQ$8*EQ$2/EM$2*ER$2</f>
        <v>1064.2209643922074</v>
      </c>
      <c r="ER17" s="182">
        <f t="shared" si="77"/>
        <v>3700</v>
      </c>
      <c r="ES17" s="182">
        <f t="shared" si="78"/>
        <v>3937617.5682511674</v>
      </c>
      <c r="ET17" s="5"/>
      <c r="EU17" s="182">
        <f>EQ17*EU$8*EU$2/EQ$2*EV$2</f>
        <v>1223.8541090510384</v>
      </c>
      <c r="EV17" s="182">
        <f t="shared" si="80"/>
        <v>3700</v>
      </c>
      <c r="EW17" s="182">
        <f t="shared" si="81"/>
        <v>4528260.2034888426</v>
      </c>
      <c r="EX17" s="5"/>
      <c r="EY17" s="182">
        <f>EU17*EY$8*EY$2/EU$2*EZ$2</f>
        <v>1407.4322254086942</v>
      </c>
      <c r="EZ17" s="182">
        <f t="shared" si="83"/>
        <v>3700</v>
      </c>
      <c r="FA17" s="182">
        <f t="shared" si="84"/>
        <v>5207499.2340121688</v>
      </c>
      <c r="FB17" s="5"/>
      <c r="FC17" s="182">
        <f>EY17*FC$8*FC$2/EY$2*FD$2</f>
        <v>1618.5470592199981</v>
      </c>
      <c r="FD17" s="182">
        <f t="shared" si="86"/>
        <v>3700</v>
      </c>
      <c r="FE17" s="182">
        <f t="shared" si="87"/>
        <v>5988624.1191139929</v>
      </c>
      <c r="FF17" s="5"/>
      <c r="FG17" s="182">
        <f>FC17*FG$8*FG$2/FC$2*FH$2</f>
        <v>1861.3291181029977</v>
      </c>
      <c r="FH17" s="182">
        <f t="shared" si="89"/>
        <v>3700</v>
      </c>
      <c r="FI17" s="182">
        <f t="shared" si="90"/>
        <v>6886917.7369810911</v>
      </c>
      <c r="FJ17" s="5"/>
      <c r="FK17" s="182">
        <f>FG17*FK$8*FK$2/FG$2*FL$2</f>
        <v>2140.5284858184473</v>
      </c>
      <c r="FL17" s="182">
        <f t="shared" si="92"/>
        <v>3700</v>
      </c>
      <c r="FM17" s="182">
        <f t="shared" si="93"/>
        <v>7919955.3975282554</v>
      </c>
      <c r="FN17" s="5"/>
      <c r="FO17" s="182">
        <f>FK17*FO$8*FO$2/FK$2*FP$2</f>
        <v>2461.6077586912143</v>
      </c>
      <c r="FP17" s="182">
        <f t="shared" si="95"/>
        <v>3700</v>
      </c>
      <c r="FQ17" s="182">
        <f t="shared" si="96"/>
        <v>9107948.7071574926</v>
      </c>
      <c r="FR17" s="5"/>
      <c r="FS17" s="182">
        <f>FO17*FS$8*FS$2/FO$2*FT$2</f>
        <v>2830.8489224948962</v>
      </c>
      <c r="FT17" s="182">
        <f t="shared" si="98"/>
        <v>3700</v>
      </c>
      <c r="FU17" s="182">
        <f t="shared" si="99"/>
        <v>10474141.013231115</v>
      </c>
      <c r="FV17" s="5"/>
      <c r="FW17" s="182">
        <f>FS17*FW$8*FW$2/FS$2*FX$2</f>
        <v>3581.0238869560435</v>
      </c>
      <c r="FX17" s="182">
        <f t="shared" si="101"/>
        <v>3700</v>
      </c>
      <c r="FY17" s="182">
        <f t="shared" si="102"/>
        <v>13249788.381737361</v>
      </c>
      <c r="FZ17" s="5"/>
      <c r="GA17" s="182">
        <f>FW17*GA$8*GA$2/FW$2*GB$2</f>
        <v>4118.1774699994494</v>
      </c>
      <c r="GB17" s="182">
        <f t="shared" si="104"/>
        <v>3700</v>
      </c>
      <c r="GC17" s="182">
        <f t="shared" si="105"/>
        <v>15237256.638997963</v>
      </c>
      <c r="GD17" s="5"/>
      <c r="GE17" s="182">
        <f>GA17*GE$8*GE$2/GA$2*GF$2</f>
        <v>4735.9040904993662</v>
      </c>
      <c r="GF17" s="182">
        <f t="shared" si="107"/>
        <v>3700</v>
      </c>
      <c r="GG17" s="182">
        <f t="shared" si="108"/>
        <v>17522845.134847656</v>
      </c>
      <c r="GH17" s="5"/>
      <c r="GI17" s="182">
        <f>GE17*GI$8*GI$2/GE$2*GJ$2</f>
        <v>5446.289704074271</v>
      </c>
      <c r="GJ17" s="182">
        <f t="shared" si="110"/>
        <v>3700</v>
      </c>
      <c r="GK17" s="182">
        <f t="shared" si="111"/>
        <v>20151271.905074801</v>
      </c>
      <c r="GL17" s="5"/>
      <c r="GM17" s="182">
        <f>GI17*GM$8*GM$2/GI$2*GN$2</f>
        <v>6263.233159685411</v>
      </c>
      <c r="GN17" s="182">
        <f t="shared" si="113"/>
        <v>3700</v>
      </c>
      <c r="GO17" s="182">
        <f t="shared" si="114"/>
        <v>23173962.69083602</v>
      </c>
      <c r="GP17" s="5"/>
      <c r="GQ17" s="182">
        <f>GM17*GQ$8*GQ$2/GM$2*GR$2</f>
        <v>7202.7181336382218</v>
      </c>
      <c r="GR17" s="182">
        <f t="shared" si="116"/>
        <v>3700</v>
      </c>
      <c r="GS17" s="182">
        <f t="shared" si="117"/>
        <v>26650057.094461422</v>
      </c>
      <c r="GT17" s="5"/>
      <c r="GU17" s="182">
        <f>GQ17*GU$8*GU$2/GQ$2*GV$2</f>
        <v>8283.1258536839541</v>
      </c>
      <c r="GV17" s="182">
        <f t="shared" si="119"/>
        <v>3700</v>
      </c>
      <c r="GW17" s="182">
        <f t="shared" si="120"/>
        <v>30647565.658630632</v>
      </c>
      <c r="GX17" s="5"/>
      <c r="GY17" s="182">
        <f>GU17*GY$8*GY$2/GU$2*GZ$2</f>
        <v>9525.5947317365462</v>
      </c>
      <c r="GZ17" s="182">
        <f t="shared" si="122"/>
        <v>3700</v>
      </c>
      <c r="HA17" s="182">
        <f t="shared" si="123"/>
        <v>35244700.507425219</v>
      </c>
      <c r="HB17" s="5"/>
      <c r="HC17" s="182">
        <f>GY17*HC$8*HC$2/GY$2*HD$2</f>
        <v>10954.433941497027</v>
      </c>
      <c r="HD17" s="182">
        <f t="shared" si="125"/>
        <v>3700</v>
      </c>
      <c r="HE17" s="182">
        <f t="shared" si="126"/>
        <v>40531405.583539002</v>
      </c>
      <c r="HF17" s="5"/>
      <c r="HG17" s="182">
        <f>HC17*HG$8*HG$2/HC$2*HH$2</f>
        <v>12597.59903272158</v>
      </c>
      <c r="HH17" s="182">
        <f t="shared" si="128"/>
        <v>3700</v>
      </c>
      <c r="HI17" s="182">
        <f t="shared" si="129"/>
        <v>46611116.421069846</v>
      </c>
      <c r="HJ17" s="5"/>
      <c r="HK17" s="182">
        <f>HG17*HK$8*HK$2/HG$2*HL$2</f>
        <v>14487.238887629816</v>
      </c>
      <c r="HL17" s="182">
        <f t="shared" si="131"/>
        <v>3700</v>
      </c>
      <c r="HM17" s="182">
        <f t="shared" si="132"/>
        <v>53602783.884230316</v>
      </c>
      <c r="HN17" s="5"/>
      <c r="HO17" s="182">
        <f>HK17*HO$8*HO$2/HK$2*HP$2</f>
        <v>16660.324720774286</v>
      </c>
      <c r="HP17" s="182">
        <f t="shared" si="134"/>
        <v>3700</v>
      </c>
      <c r="HQ17" s="182">
        <f t="shared" si="135"/>
        <v>61643201.466864862</v>
      </c>
      <c r="HR17" s="5"/>
      <c r="HS17" s="182">
        <f>HO17*HS$8*HS$2/HO$2*HT$2</f>
        <v>22033.27944322399</v>
      </c>
      <c r="HT17" s="182">
        <f t="shared" si="137"/>
        <v>3700</v>
      </c>
      <c r="HU17" s="182">
        <f t="shared" si="138"/>
        <v>81523133.939928755</v>
      </c>
      <c r="HV17" s="5"/>
      <c r="HW17" s="182">
        <f>HS17*HW$8*HW$2/HS$2*HX$2</f>
        <v>25338.271359707585</v>
      </c>
      <c r="HX17" s="182">
        <f t="shared" si="140"/>
        <v>3700</v>
      </c>
      <c r="HY17" s="182">
        <f t="shared" si="141"/>
        <v>93751604.030918062</v>
      </c>
      <c r="HZ17" s="5"/>
      <c r="IA17" s="182">
        <f>HW17*IA$8*IA$2/HW$2*IB$2</f>
        <v>29139.012063663722</v>
      </c>
      <c r="IB17" s="182">
        <f t="shared" si="143"/>
        <v>3700</v>
      </c>
      <c r="IC17" s="182">
        <f t="shared" si="144"/>
        <v>107814344.63555577</v>
      </c>
      <c r="ID17" s="5"/>
      <c r="IE17" s="182">
        <f>IA17*IE$8*IE$2/IA$2*IF$2</f>
        <v>33509.863873213275</v>
      </c>
      <c r="IF17" s="182">
        <f t="shared" si="146"/>
        <v>3700</v>
      </c>
      <c r="IG17" s="182">
        <f t="shared" si="147"/>
        <v>123986496.33088912</v>
      </c>
      <c r="IH17" s="5"/>
      <c r="II17" s="182">
        <f>IE17*II$8*II$2/IE$2*IJ$2</f>
        <v>38536.343454195267</v>
      </c>
      <c r="IJ17" s="182">
        <f t="shared" si="149"/>
        <v>3700</v>
      </c>
      <c r="IK17" s="182">
        <f t="shared" si="150"/>
        <v>142584470.7805225</v>
      </c>
      <c r="IL17" s="5"/>
      <c r="IM17" s="182">
        <f>II17*IM$8*IM$2/II$2*IN$2</f>
        <v>44316.794972324555</v>
      </c>
      <c r="IN17" s="182">
        <f t="shared" si="152"/>
        <v>3700</v>
      </c>
      <c r="IO17" s="182">
        <f t="shared" si="153"/>
        <v>163972141.39760086</v>
      </c>
      <c r="IP17" s="5"/>
      <c r="IQ17" s="182">
        <f>IM17*IQ$8*IQ$2/IM$2*IR$2</f>
        <v>50964.314218173233</v>
      </c>
      <c r="IR17" s="182">
        <f t="shared" si="155"/>
        <v>3700</v>
      </c>
      <c r="IS17" s="182">
        <f t="shared" si="156"/>
        <v>188567962.60724097</v>
      </c>
      <c r="IT17" s="5"/>
      <c r="IU17" s="182">
        <f>IQ17*IU$8*IU$2/IQ$2*IV$2</f>
        <v>58608.961350899212</v>
      </c>
      <c r="IV17" s="182">
        <f t="shared" si="158"/>
        <v>3700</v>
      </c>
      <c r="IW17" s="182">
        <f t="shared" si="159"/>
        <v>216853156.99832708</v>
      </c>
      <c r="IX17" s="5"/>
      <c r="IY17" s="182">
        <f>IU17*IY$8*IY$2/IU$2*IZ$2</f>
        <v>67400.305553534083</v>
      </c>
      <c r="IZ17" s="182">
        <f t="shared" si="161"/>
        <v>3700</v>
      </c>
      <c r="JA17" s="182">
        <f t="shared" si="162"/>
        <v>249381130.54807609</v>
      </c>
      <c r="JB17" s="5"/>
      <c r="JC17" s="182">
        <f>IY17*JC$8*JC$2/IY$2*JD$2</f>
        <v>77510.351386564187</v>
      </c>
      <c r="JD17" s="182">
        <f t="shared" si="164"/>
        <v>3700</v>
      </c>
      <c r="JE17" s="182">
        <f t="shared" si="165"/>
        <v>286788300.13028747</v>
      </c>
      <c r="JF17" s="5"/>
      <c r="JG17" s="182">
        <f>JC17*JG$8*JG$2/JC$2*JH$2</f>
        <v>89136.904094548809</v>
      </c>
      <c r="JH17" s="182">
        <f t="shared" si="167"/>
        <v>3700</v>
      </c>
      <c r="JI17" s="182">
        <f t="shared" si="168"/>
        <v>329806545.14983058</v>
      </c>
      <c r="JJ17" s="5"/>
      <c r="JK17" s="182">
        <f>JG17*JK$8*JK$2/JG$2*JL$2</f>
        <v>102507.43970873112</v>
      </c>
      <c r="JL17" s="182">
        <f t="shared" si="170"/>
        <v>3700</v>
      </c>
      <c r="JM17" s="182">
        <f t="shared" si="171"/>
        <v>379277526.92230517</v>
      </c>
      <c r="JN17" s="5"/>
      <c r="JO17" s="182">
        <f>JK17*JO$8*JO$2/JK$2*JP$2</f>
        <v>119062.3912216912</v>
      </c>
      <c r="JP17" s="182">
        <f t="shared" si="0"/>
        <v>3700</v>
      </c>
      <c r="JQ17" s="182">
        <f t="shared" si="173"/>
        <v>440530847.52025741</v>
      </c>
      <c r="JR17" s="5"/>
      <c r="JS17" s="182">
        <f>JO17*JS$8*JS$2/JO$2*JT$2</f>
        <v>136921.74990494488</v>
      </c>
      <c r="JT17" s="182">
        <f t="shared" si="1"/>
        <v>3700</v>
      </c>
      <c r="JU17" s="182">
        <f t="shared" si="175"/>
        <v>506610474.64829606</v>
      </c>
      <c r="JV17" s="5"/>
      <c r="JW17" s="182">
        <f>JS17*JW$8*JW$2/JS$2*JX$2</f>
        <v>157460.01239068661</v>
      </c>
      <c r="JX17" s="182">
        <f t="shared" si="2"/>
        <v>3700</v>
      </c>
      <c r="JY17" s="182">
        <f t="shared" si="177"/>
        <v>582602045.8455404</v>
      </c>
      <c r="JZ17" s="5"/>
      <c r="KA17" s="182">
        <f>JW17*KA$8*KA$2/JW$2*KB$2</f>
        <v>181079.01424928958</v>
      </c>
      <c r="KB17" s="182">
        <f t="shared" si="3"/>
        <v>3700</v>
      </c>
      <c r="KC17" s="182">
        <f t="shared" si="179"/>
        <v>669992352.72237146</v>
      </c>
      <c r="KD17" s="5"/>
      <c r="KE17" s="182">
        <f>KA17*KE$8*KE$2/KA$2*KF$2</f>
        <v>208240.86638668302</v>
      </c>
      <c r="KF17" s="182">
        <f t="shared" si="4"/>
        <v>3700</v>
      </c>
      <c r="KG17" s="182">
        <f t="shared" si="181"/>
        <v>770491205.63072717</v>
      </c>
      <c r="KH17" s="5"/>
      <c r="KI17" s="183">
        <f t="shared" si="182"/>
        <v>6.667799999999998</v>
      </c>
      <c r="KJ17" s="183">
        <f t="shared" si="5"/>
        <v>3700</v>
      </c>
      <c r="KK17" s="183">
        <f t="shared" si="183"/>
        <v>24670.859999999993</v>
      </c>
      <c r="KM17" s="183">
        <f t="shared" si="184"/>
        <v>293.54026007803674</v>
      </c>
      <c r="KN17" s="183">
        <f t="shared" si="6"/>
        <v>3700</v>
      </c>
      <c r="KO17" s="183">
        <f t="shared" si="185"/>
        <v>1086098.9622887359</v>
      </c>
      <c r="KQ17" s="183">
        <f t="shared" si="186"/>
        <v>1932.1854641638013</v>
      </c>
      <c r="KR17" s="183">
        <f t="shared" si="7"/>
        <v>3700</v>
      </c>
      <c r="KS17" s="183">
        <f t="shared" si="187"/>
        <v>7149086.2174060643</v>
      </c>
      <c r="KU17" s="183">
        <f t="shared" si="188"/>
        <v>11476.691370791808</v>
      </c>
      <c r="KV17" s="183">
        <f t="shared" si="189"/>
        <v>3700</v>
      </c>
      <c r="KW17" s="183">
        <f t="shared" si="190"/>
        <v>42463758.071929693</v>
      </c>
      <c r="KY17" s="183">
        <f t="shared" si="191"/>
        <v>67543.486138774853</v>
      </c>
      <c r="KZ17" s="183">
        <f t="shared" si="192"/>
        <v>3700</v>
      </c>
      <c r="LA17" s="183">
        <f t="shared" si="193"/>
        <v>249910898.71346694</v>
      </c>
      <c r="LC17" s="183">
        <f t="shared" si="194"/>
        <v>413592.30893006054</v>
      </c>
      <c r="LD17" s="183">
        <f t="shared" si="195"/>
        <v>3700.0000000000005</v>
      </c>
      <c r="LE17" s="183">
        <f t="shared" si="196"/>
        <v>1530291543.0412242</v>
      </c>
    </row>
    <row r="18" spans="2:317" ht="18.75">
      <c r="B18" s="172"/>
      <c r="C18" s="180"/>
      <c r="D18" s="180"/>
      <c r="E18" s="180" t="str">
        <f>'A.I Revenue Streams - P1'!F18</f>
        <v>Complete Denture</v>
      </c>
      <c r="F18" s="184"/>
      <c r="G18" s="182"/>
      <c r="H18" s="182">
        <f>'A.I Revenue Streams - P1'!J18</f>
        <v>30000</v>
      </c>
      <c r="I18" s="182">
        <f t="shared" si="8"/>
        <v>0</v>
      </c>
      <c r="J18" s="5"/>
      <c r="K18" s="182">
        <f>'A.I Revenue Streams - P1'!H18*K$2*L$2</f>
        <v>0.22499999999999998</v>
      </c>
      <c r="L18" s="182">
        <f t="shared" si="230"/>
        <v>30000</v>
      </c>
      <c r="M18" s="182">
        <f t="shared" si="197"/>
        <v>6749.9999999999991</v>
      </c>
      <c r="N18" s="5"/>
      <c r="O18" s="182">
        <f t="shared" ref="O18:O28" si="231">K18*O$8*O$2/K$2*P$2</f>
        <v>0.24018749999999994</v>
      </c>
      <c r="P18" s="182">
        <f t="shared" si="10"/>
        <v>30000</v>
      </c>
      <c r="Q18" s="182">
        <f t="shared" si="198"/>
        <v>7205.6249999999982</v>
      </c>
      <c r="R18" s="5"/>
      <c r="S18" s="182">
        <f t="shared" ref="S18:S28" si="232">O18*S$8*S$2/O$2*T$2</f>
        <v>0.36828749999999988</v>
      </c>
      <c r="T18" s="182">
        <f t="shared" si="12"/>
        <v>30000</v>
      </c>
      <c r="U18" s="182">
        <f t="shared" si="199"/>
        <v>11048.624999999996</v>
      </c>
      <c r="V18" s="5"/>
      <c r="W18" s="182">
        <f t="shared" ref="W18:W28" si="233">S18*W$8*W$2/S$2*X$2</f>
        <v>0.52941328124999976</v>
      </c>
      <c r="X18" s="182">
        <f t="shared" si="14"/>
        <v>30000</v>
      </c>
      <c r="Y18" s="182">
        <f t="shared" si="200"/>
        <v>15882.398437499993</v>
      </c>
      <c r="Z18" s="5"/>
      <c r="AA18" s="182">
        <f t="shared" ref="AA18:AA28" si="234">W18*AA$8*AA$2/W$2*AB$2</f>
        <v>0.97412043749999955</v>
      </c>
      <c r="AB18" s="182">
        <f t="shared" si="16"/>
        <v>30000</v>
      </c>
      <c r="AC18" s="182">
        <f t="shared" si="201"/>
        <v>29223.613124999985</v>
      </c>
      <c r="AD18" s="5"/>
      <c r="AE18" s="182">
        <f t="shared" ref="AE18:AE28" si="235">AA18*AE$8*AE$2/AA$2*AF$2</f>
        <v>1.4002981289062493</v>
      </c>
      <c r="AF18" s="182">
        <f t="shared" si="18"/>
        <v>30000</v>
      </c>
      <c r="AG18" s="182">
        <f t="shared" si="202"/>
        <v>42008.943867187481</v>
      </c>
      <c r="AH18" s="5"/>
      <c r="AI18" s="182">
        <f t="shared" ref="AI18:AI28" si="236">AE18*AI$8*AI$2/AE$2*AJ$2</f>
        <v>2.0129285603027331</v>
      </c>
      <c r="AJ18" s="182">
        <f t="shared" si="20"/>
        <v>30000</v>
      </c>
      <c r="AK18" s="182">
        <f t="shared" si="203"/>
        <v>60387.856809081997</v>
      </c>
      <c r="AL18" s="5"/>
      <c r="AM18" s="182">
        <f t="shared" ref="AM18:AM28" si="237">AI18*AM$8*AM$2/AI$2*AN$2</f>
        <v>2.314867844348143</v>
      </c>
      <c r="AN18" s="182">
        <f t="shared" si="22"/>
        <v>30000</v>
      </c>
      <c r="AO18" s="182">
        <f t="shared" si="204"/>
        <v>69446.035330444283</v>
      </c>
      <c r="AP18" s="5"/>
      <c r="AQ18" s="182">
        <f t="shared" ref="AQ18:AQ28" si="238">AM18*AQ$8*AQ$2/AM$2*AR$2</f>
        <v>2.6620980210003644</v>
      </c>
      <c r="AR18" s="182">
        <f t="shared" si="24"/>
        <v>30000</v>
      </c>
      <c r="AS18" s="182">
        <f t="shared" si="205"/>
        <v>79862.940630010926</v>
      </c>
      <c r="AT18" s="5"/>
      <c r="AU18" s="182">
        <f t="shared" ref="AU18:AU28" si="239">AQ18*AU$8*AU$2/AQ$2*AV$2</f>
        <v>3.061412724150419</v>
      </c>
      <c r="AV18" s="182">
        <f t="shared" si="26"/>
        <v>30000</v>
      </c>
      <c r="AW18" s="182">
        <f t="shared" si="206"/>
        <v>91842.381724512568</v>
      </c>
      <c r="AX18" s="5"/>
      <c r="AY18" s="182">
        <f t="shared" ref="AY18:AY28" si="240">AU18*AY$8*AY$2/AU$2*AZ$2</f>
        <v>3.5206246327729818</v>
      </c>
      <c r="AZ18" s="182">
        <f t="shared" si="28"/>
        <v>30000</v>
      </c>
      <c r="BA18" s="182">
        <f t="shared" si="207"/>
        <v>105618.73898318945</v>
      </c>
      <c r="BB18" s="5"/>
      <c r="BC18" s="182">
        <f t="shared" ref="BC18:BC28" si="241">AY18*BC$8*BC$2/AY$2*BD$2</f>
        <v>4.0487183276889285</v>
      </c>
      <c r="BD18" s="182">
        <f t="shared" si="30"/>
        <v>30000</v>
      </c>
      <c r="BE18" s="182">
        <f t="shared" si="208"/>
        <v>121461.54983066785</v>
      </c>
      <c r="BF18" s="5"/>
      <c r="BG18" s="182">
        <f t="shared" ref="BG18:BG28" si="242">BC18*BG$8*BG$2/BC$2*BH$2</f>
        <v>4.6560260768422674</v>
      </c>
      <c r="BH18" s="182">
        <f t="shared" si="32"/>
        <v>30000</v>
      </c>
      <c r="BI18" s="182">
        <f t="shared" si="209"/>
        <v>139680.78230526802</v>
      </c>
      <c r="BJ18" s="5"/>
      <c r="BK18" s="182">
        <f t="shared" ref="BK18:BK28" si="243">BG18*BK$8*BK$2/BG$2*BL$2</f>
        <v>5.3544299883686071</v>
      </c>
      <c r="BL18" s="182">
        <f t="shared" si="34"/>
        <v>30000</v>
      </c>
      <c r="BM18" s="182">
        <f t="shared" si="210"/>
        <v>160632.89965105822</v>
      </c>
      <c r="BN18" s="5"/>
      <c r="BO18" s="182">
        <f t="shared" ref="BO18:BO28" si="244">BK18*BO$8*BO$2/BK$2*BP$2</f>
        <v>6.1575944866238981</v>
      </c>
      <c r="BP18" s="182">
        <f t="shared" si="36"/>
        <v>30000</v>
      </c>
      <c r="BQ18" s="182">
        <f t="shared" si="211"/>
        <v>184727.83459871693</v>
      </c>
      <c r="BR18" s="5"/>
      <c r="BS18" s="182">
        <f t="shared" ref="BS18:BS28" si="245">BO18*BS$8*BS$2/BO$2*BT$2</f>
        <v>7.0812336596174825</v>
      </c>
      <c r="BT18" s="182">
        <f t="shared" si="38"/>
        <v>30000</v>
      </c>
      <c r="BU18" s="182">
        <f t="shared" si="212"/>
        <v>212437.00978852448</v>
      </c>
      <c r="BV18" s="5"/>
      <c r="BW18" s="182">
        <f t="shared" ref="BW18:BW28" si="246">BS18*BW$8*BW$2/BS$2*BX$2</f>
        <v>8.1434187085601053</v>
      </c>
      <c r="BX18" s="182">
        <f t="shared" si="40"/>
        <v>30000</v>
      </c>
      <c r="BY18" s="182">
        <f t="shared" si="213"/>
        <v>244302.56125680316</v>
      </c>
      <c r="BZ18" s="5"/>
      <c r="CA18" s="182">
        <f t="shared" ref="CA18:CA28" si="247">BW18*CA$8*CA$2/BW$2*CB$2</f>
        <v>9.3649315148441197</v>
      </c>
      <c r="CB18" s="182">
        <f t="shared" si="42"/>
        <v>30000</v>
      </c>
      <c r="CC18" s="182">
        <f t="shared" si="214"/>
        <v>280947.9454453236</v>
      </c>
      <c r="CD18" s="5"/>
      <c r="CE18" s="182">
        <f t="shared" ref="CE18:CE28" si="248">CA18*CE$8*CE$2/CA$2*CF$2</f>
        <v>12.923605490484885</v>
      </c>
      <c r="CF18" s="182">
        <f t="shared" si="44"/>
        <v>30000</v>
      </c>
      <c r="CG18" s="182">
        <f t="shared" si="215"/>
        <v>387708.16471454652</v>
      </c>
      <c r="CH18" s="5"/>
      <c r="CI18" s="182">
        <f t="shared" ref="CI18:CI28" si="249">CE18*CI$8*CI$2/CE$2*CJ$2</f>
        <v>14.862146314057616</v>
      </c>
      <c r="CJ18" s="182">
        <f t="shared" si="46"/>
        <v>30000</v>
      </c>
      <c r="CK18" s="182">
        <f t="shared" si="216"/>
        <v>445864.3894217285</v>
      </c>
      <c r="CL18" s="5"/>
      <c r="CM18" s="182">
        <f t="shared" ref="CM18:CM28" si="250">CI18*CM$8*CM$2/CI$2*CN$2</f>
        <v>17.091468261166259</v>
      </c>
      <c r="CN18" s="182">
        <f t="shared" si="48"/>
        <v>30000</v>
      </c>
      <c r="CO18" s="182">
        <f t="shared" si="217"/>
        <v>512744.04783498775</v>
      </c>
      <c r="CP18" s="5"/>
      <c r="CQ18" s="182">
        <f t="shared" ref="CQ18:CQ28" si="251">CM18*CQ$8*CQ$2/CM$2*CR$2</f>
        <v>19.655188500341197</v>
      </c>
      <c r="CR18" s="182">
        <f t="shared" si="50"/>
        <v>30000</v>
      </c>
      <c r="CS18" s="182">
        <f t="shared" si="218"/>
        <v>589655.65501023596</v>
      </c>
      <c r="CT18" s="5"/>
      <c r="CU18" s="182">
        <f t="shared" ref="CU18:CU28" si="252">CQ18*CU$8*CU$2/CQ$2*CV$2</f>
        <v>22.603466775392373</v>
      </c>
      <c r="CV18" s="182">
        <f t="shared" si="52"/>
        <v>30000</v>
      </c>
      <c r="CW18" s="182">
        <f t="shared" si="219"/>
        <v>678104.00326177117</v>
      </c>
      <c r="CX18" s="5"/>
      <c r="CY18" s="182">
        <f t="shared" ref="CY18:CY28" si="253">CU18*CY$8*CY$2/CU$2*CZ$2</f>
        <v>25.993986791701229</v>
      </c>
      <c r="CZ18" s="182">
        <f t="shared" si="54"/>
        <v>30000</v>
      </c>
      <c r="DA18" s="182">
        <f t="shared" si="220"/>
        <v>779819.6037510368</v>
      </c>
      <c r="DB18" s="5"/>
      <c r="DC18" s="182">
        <f t="shared" ref="DC18:DC28" si="254">CY18*DC$8*DC$2/CY$2*DD$2</f>
        <v>29.893084810456411</v>
      </c>
      <c r="DD18" s="182">
        <f t="shared" si="56"/>
        <v>30000</v>
      </c>
      <c r="DE18" s="182">
        <f t="shared" si="221"/>
        <v>896792.54431369237</v>
      </c>
      <c r="DF18" s="5"/>
      <c r="DG18" s="182">
        <f t="shared" ref="DG18:DG28" si="255">DC18*DG$8*DG$2/DC$2*DH$2</f>
        <v>34.377047532024868</v>
      </c>
      <c r="DH18" s="182">
        <f t="shared" si="58"/>
        <v>30000</v>
      </c>
      <c r="DI18" s="182">
        <f t="shared" si="222"/>
        <v>1031311.425960746</v>
      </c>
      <c r="DJ18" s="5"/>
      <c r="DK18" s="182">
        <f t="shared" ref="DK18:DK28" si="256">DG18*DK$8*DK$2/DG$2*DL$2</f>
        <v>39.533604661828598</v>
      </c>
      <c r="DL18" s="182">
        <f t="shared" si="60"/>
        <v>30000</v>
      </c>
      <c r="DM18" s="182">
        <f t="shared" si="223"/>
        <v>1186008.1398548579</v>
      </c>
      <c r="DN18" s="5"/>
      <c r="DO18" s="182">
        <f t="shared" ref="DO18:DO28" si="257">DK18*DO$8*DO$2/DK$2*DP$2</f>
        <v>45.463645361102884</v>
      </c>
      <c r="DP18" s="182">
        <f t="shared" si="62"/>
        <v>30000</v>
      </c>
      <c r="DQ18" s="182">
        <f t="shared" si="224"/>
        <v>1363909.3608330865</v>
      </c>
      <c r="DR18" s="5"/>
      <c r="DS18" s="182">
        <f t="shared" ref="DS18:DS28" si="258">DO18*DS$8*DS$2/DO$2*DT$2</f>
        <v>52.283192165268311</v>
      </c>
      <c r="DT18" s="182">
        <f t="shared" si="64"/>
        <v>30000</v>
      </c>
      <c r="DU18" s="182">
        <f t="shared" si="225"/>
        <v>1568495.7649580494</v>
      </c>
      <c r="DV18" s="5"/>
      <c r="DW18" s="182">
        <f t="shared" ref="DW18:DW28" si="259">DS18*DW$8*DW$2/DS$2*DX$2</f>
        <v>60.125670990058559</v>
      </c>
      <c r="DX18" s="182">
        <f t="shared" si="66"/>
        <v>30000</v>
      </c>
      <c r="DY18" s="182">
        <f t="shared" si="226"/>
        <v>1803770.1297017569</v>
      </c>
      <c r="DZ18" s="5"/>
      <c r="EA18" s="182">
        <f t="shared" ref="EA18:EA28" si="260">DW18*EA$8*EA$2/DW$2*EB$2</f>
        <v>76.058973802424077</v>
      </c>
      <c r="EB18" s="182">
        <f t="shared" si="68"/>
        <v>30000</v>
      </c>
      <c r="EC18" s="182">
        <f t="shared" si="227"/>
        <v>2281769.2140727225</v>
      </c>
      <c r="ED18" s="5"/>
      <c r="EE18" s="182">
        <f t="shared" ref="EE18:EE28" si="261">EA18*EE$8*EE$2/EA$2*EF$2</f>
        <v>87.467819872787686</v>
      </c>
      <c r="EF18" s="182">
        <f t="shared" si="70"/>
        <v>30000</v>
      </c>
      <c r="EG18" s="182">
        <f t="shared" si="228"/>
        <v>2624034.5961836306</v>
      </c>
      <c r="EH18" s="5"/>
      <c r="EI18" s="182">
        <f t="shared" ref="EI18:EI28" si="262">EE18*EI$8*EI$2/EE$2*EJ$2</f>
        <v>100.58799285370583</v>
      </c>
      <c r="EJ18" s="182">
        <f t="shared" si="72"/>
        <v>30000</v>
      </c>
      <c r="EK18" s="182">
        <f t="shared" si="229"/>
        <v>3017639.785611175</v>
      </c>
      <c r="EL18" s="5"/>
      <c r="EM18" s="182">
        <f t="shared" ref="EM18:EM28" si="263">EI18*EM$8*EM$2/EI$2*EN$2</f>
        <v>115.67619178176169</v>
      </c>
      <c r="EN18" s="182">
        <f t="shared" si="74"/>
        <v>30000</v>
      </c>
      <c r="EO18" s="182">
        <f t="shared" si="75"/>
        <v>3470285.7534528505</v>
      </c>
      <c r="EP18" s="5"/>
      <c r="EQ18" s="182">
        <f t="shared" ref="EQ18:EQ28" si="264">EM18*EQ$8*EQ$2/EM$2*ER$2</f>
        <v>133.02762054902593</v>
      </c>
      <c r="ER18" s="182">
        <f t="shared" si="77"/>
        <v>30000</v>
      </c>
      <c r="ES18" s="182">
        <f t="shared" si="78"/>
        <v>3990828.6164707779</v>
      </c>
      <c r="ET18" s="5"/>
      <c r="EU18" s="182">
        <f t="shared" ref="EU18:EU28" si="265">EQ18*EU$8*EU$2/EQ$2*EV$2</f>
        <v>152.98176363137981</v>
      </c>
      <c r="EV18" s="182">
        <f t="shared" si="80"/>
        <v>30000</v>
      </c>
      <c r="EW18" s="182">
        <f t="shared" si="81"/>
        <v>4589452.9089413946</v>
      </c>
      <c r="EX18" s="5"/>
      <c r="EY18" s="182">
        <f t="shared" ref="EY18:EY28" si="266">EU18*EY$8*EY$2/EU$2*EZ$2</f>
        <v>175.92902817608677</v>
      </c>
      <c r="EZ18" s="182">
        <f t="shared" si="83"/>
        <v>30000</v>
      </c>
      <c r="FA18" s="182">
        <f t="shared" si="84"/>
        <v>5277870.8452826031</v>
      </c>
      <c r="FB18" s="5"/>
      <c r="FC18" s="182">
        <f t="shared" ref="FC18:FC28" si="267">EY18*FC$8*FC$2/EY$2*FD$2</f>
        <v>202.31838240249976</v>
      </c>
      <c r="FD18" s="182">
        <f t="shared" si="86"/>
        <v>30000</v>
      </c>
      <c r="FE18" s="182">
        <f t="shared" si="87"/>
        <v>6069551.472074993</v>
      </c>
      <c r="FF18" s="5"/>
      <c r="FG18" s="182">
        <f t="shared" ref="FG18:FG28" si="268">FC18*FG$8*FG$2/FC$2*FH$2</f>
        <v>232.66613976287471</v>
      </c>
      <c r="FH18" s="182">
        <f t="shared" si="89"/>
        <v>30000</v>
      </c>
      <c r="FI18" s="182">
        <f t="shared" si="90"/>
        <v>6979984.1928862408</v>
      </c>
      <c r="FJ18" s="5"/>
      <c r="FK18" s="182">
        <f t="shared" ref="FK18:FK28" si="269">FG18*FK$8*FK$2/FG$2*FL$2</f>
        <v>267.56606072730591</v>
      </c>
      <c r="FL18" s="182">
        <f t="shared" si="92"/>
        <v>30000</v>
      </c>
      <c r="FM18" s="182">
        <f t="shared" si="93"/>
        <v>8026981.8218191769</v>
      </c>
      <c r="FN18" s="5"/>
      <c r="FO18" s="182">
        <f t="shared" ref="FO18:FO28" si="270">FK18*FO$8*FO$2/FK$2*FP$2</f>
        <v>307.70096983640178</v>
      </c>
      <c r="FP18" s="182">
        <f t="shared" si="95"/>
        <v>30000</v>
      </c>
      <c r="FQ18" s="182">
        <f t="shared" si="96"/>
        <v>9231029.0950920526</v>
      </c>
      <c r="FR18" s="5"/>
      <c r="FS18" s="182">
        <f t="shared" ref="FS18:FS28" si="271">FO18*FS$8*FS$2/FO$2*FT$2</f>
        <v>353.85611531186203</v>
      </c>
      <c r="FT18" s="182">
        <f t="shared" si="98"/>
        <v>30000</v>
      </c>
      <c r="FU18" s="182">
        <f t="shared" si="99"/>
        <v>10615683.459355861</v>
      </c>
      <c r="FV18" s="5"/>
      <c r="FW18" s="182">
        <f t="shared" ref="FW18:FW28" si="272">FS18*FW$8*FW$2/FS$2*FX$2</f>
        <v>447.62798586950544</v>
      </c>
      <c r="FX18" s="182">
        <f t="shared" si="101"/>
        <v>30000</v>
      </c>
      <c r="FY18" s="182">
        <f t="shared" si="102"/>
        <v>13428839.576085163</v>
      </c>
      <c r="FZ18" s="5"/>
      <c r="GA18" s="182">
        <f t="shared" ref="GA18:GA28" si="273">FW18*GA$8*GA$2/FW$2*GB$2</f>
        <v>514.77218374993117</v>
      </c>
      <c r="GB18" s="182">
        <f t="shared" si="104"/>
        <v>30000</v>
      </c>
      <c r="GC18" s="182">
        <f t="shared" si="105"/>
        <v>15443165.512497935</v>
      </c>
      <c r="GD18" s="5"/>
      <c r="GE18" s="182">
        <f t="shared" ref="GE18:GE28" si="274">GA18*GE$8*GE$2/GA$2*GF$2</f>
        <v>591.98801131242078</v>
      </c>
      <c r="GF18" s="182">
        <f t="shared" si="107"/>
        <v>30000</v>
      </c>
      <c r="GG18" s="182">
        <f t="shared" si="108"/>
        <v>17759640.339372624</v>
      </c>
      <c r="GH18" s="5"/>
      <c r="GI18" s="182">
        <f t="shared" ref="GI18:GI28" si="275">GE18*GI$8*GI$2/GE$2*GJ$2</f>
        <v>680.78621300928387</v>
      </c>
      <c r="GJ18" s="182">
        <f t="shared" si="110"/>
        <v>30000</v>
      </c>
      <c r="GK18" s="182">
        <f t="shared" si="111"/>
        <v>20423586.390278514</v>
      </c>
      <c r="GL18" s="5"/>
      <c r="GM18" s="182">
        <f t="shared" ref="GM18:GM28" si="276">GI18*GM$8*GM$2/GI$2*GN$2</f>
        <v>782.90414496067638</v>
      </c>
      <c r="GN18" s="182">
        <f t="shared" si="113"/>
        <v>30000</v>
      </c>
      <c r="GO18" s="182">
        <f t="shared" si="114"/>
        <v>23487124.348820291</v>
      </c>
      <c r="GP18" s="5"/>
      <c r="GQ18" s="182">
        <f t="shared" ref="GQ18:GQ28" si="277">GM18*GQ$8*GQ$2/GM$2*GR$2</f>
        <v>900.33976670477773</v>
      </c>
      <c r="GR18" s="182">
        <f t="shared" si="116"/>
        <v>30000</v>
      </c>
      <c r="GS18" s="182">
        <f t="shared" si="117"/>
        <v>27010193.001143333</v>
      </c>
      <c r="GT18" s="5"/>
      <c r="GU18" s="182">
        <f t="shared" ref="GU18:GU28" si="278">GQ18*GU$8*GU$2/GQ$2*GV$2</f>
        <v>1035.3907317104943</v>
      </c>
      <c r="GV18" s="182">
        <f t="shared" si="119"/>
        <v>30000</v>
      </c>
      <c r="GW18" s="182">
        <f t="shared" si="120"/>
        <v>31061721.951314829</v>
      </c>
      <c r="GX18" s="5"/>
      <c r="GY18" s="182">
        <f t="shared" ref="GY18:GY28" si="279">GU18*GY$8*GY$2/GU$2*GZ$2</f>
        <v>1190.6993414670683</v>
      </c>
      <c r="GZ18" s="182">
        <f t="shared" si="122"/>
        <v>30000</v>
      </c>
      <c r="HA18" s="182">
        <f t="shared" si="123"/>
        <v>35720980.24401205</v>
      </c>
      <c r="HB18" s="5"/>
      <c r="HC18" s="182">
        <f t="shared" ref="HC18:HC28" si="280">GY18*HC$8*HC$2/GY$2*HD$2</f>
        <v>1369.3042426871284</v>
      </c>
      <c r="HD18" s="182">
        <f t="shared" si="125"/>
        <v>30000</v>
      </c>
      <c r="HE18" s="182">
        <f t="shared" si="126"/>
        <v>41079127.280613855</v>
      </c>
      <c r="HF18" s="5"/>
      <c r="HG18" s="182">
        <f t="shared" ref="HG18:HG28" si="281">HC18*HG$8*HG$2/HC$2*HH$2</f>
        <v>1574.6998790901976</v>
      </c>
      <c r="HH18" s="182">
        <f t="shared" si="128"/>
        <v>30000</v>
      </c>
      <c r="HI18" s="182">
        <f t="shared" si="129"/>
        <v>47240996.372705929</v>
      </c>
      <c r="HJ18" s="5"/>
      <c r="HK18" s="182">
        <f t="shared" ref="HK18:HK28" si="282">HG18*HK$8*HK$2/HG$2*HL$2</f>
        <v>1810.9048609537269</v>
      </c>
      <c r="HL18" s="182">
        <f t="shared" si="131"/>
        <v>30000</v>
      </c>
      <c r="HM18" s="182">
        <f t="shared" si="132"/>
        <v>54327145.828611806</v>
      </c>
      <c r="HN18" s="5"/>
      <c r="HO18" s="182">
        <f t="shared" ref="HO18:HO28" si="283">HK18*HO$8*HO$2/HK$2*HP$2</f>
        <v>2082.5405900967858</v>
      </c>
      <c r="HP18" s="182">
        <f t="shared" si="134"/>
        <v>30000</v>
      </c>
      <c r="HQ18" s="182">
        <f t="shared" si="135"/>
        <v>62476217.702903576</v>
      </c>
      <c r="HR18" s="5"/>
      <c r="HS18" s="182">
        <f t="shared" ref="HS18:HS28" si="284">HO18*HS$8*HS$2/HO$2*HT$2</f>
        <v>2754.1599304029987</v>
      </c>
      <c r="HT18" s="182">
        <f t="shared" si="137"/>
        <v>30000</v>
      </c>
      <c r="HU18" s="182">
        <f t="shared" si="138"/>
        <v>82624797.912089959</v>
      </c>
      <c r="HV18" s="5"/>
      <c r="HW18" s="182">
        <f t="shared" ref="HW18:HW28" si="285">HS18*HW$8*HW$2/HS$2*HX$2</f>
        <v>3167.2839199634482</v>
      </c>
      <c r="HX18" s="182">
        <f t="shared" si="140"/>
        <v>30000</v>
      </c>
      <c r="HY18" s="182">
        <f t="shared" si="141"/>
        <v>95018517.598903447</v>
      </c>
      <c r="HZ18" s="5"/>
      <c r="IA18" s="182">
        <f t="shared" ref="IA18:IA28" si="286">HW18*IA$8*IA$2/HW$2*IB$2</f>
        <v>3642.3765079579653</v>
      </c>
      <c r="IB18" s="182">
        <f t="shared" si="143"/>
        <v>30000</v>
      </c>
      <c r="IC18" s="182">
        <f t="shared" si="144"/>
        <v>109271295.23873895</v>
      </c>
      <c r="ID18" s="5"/>
      <c r="IE18" s="182">
        <f t="shared" ref="IE18:IE28" si="287">IA18*IE$8*IE$2/IA$2*IF$2</f>
        <v>4188.7329841516594</v>
      </c>
      <c r="IF18" s="182">
        <f t="shared" si="146"/>
        <v>30000</v>
      </c>
      <c r="IG18" s="182">
        <f t="shared" si="147"/>
        <v>125661989.52454978</v>
      </c>
      <c r="IH18" s="5"/>
      <c r="II18" s="182">
        <f t="shared" ref="II18:II28" si="288">IE18*II$8*II$2/IE$2*IJ$2</f>
        <v>4817.0429317744083</v>
      </c>
      <c r="IJ18" s="182">
        <f t="shared" si="149"/>
        <v>30000</v>
      </c>
      <c r="IK18" s="182">
        <f t="shared" si="150"/>
        <v>144511287.95323226</v>
      </c>
      <c r="IL18" s="5"/>
      <c r="IM18" s="182">
        <f t="shared" ref="IM18:IM28" si="289">II18*IM$8*IM$2/II$2*IN$2</f>
        <v>5539.5993715405693</v>
      </c>
      <c r="IN18" s="182">
        <f t="shared" si="152"/>
        <v>30000</v>
      </c>
      <c r="IO18" s="182">
        <f t="shared" si="153"/>
        <v>166187981.14621708</v>
      </c>
      <c r="IP18" s="5"/>
      <c r="IQ18" s="182">
        <f t="shared" ref="IQ18:IQ28" si="290">IM18*IQ$8*IQ$2/IM$2*IR$2</f>
        <v>6370.5392772716541</v>
      </c>
      <c r="IR18" s="182">
        <f t="shared" si="155"/>
        <v>30000</v>
      </c>
      <c r="IS18" s="182">
        <f t="shared" si="156"/>
        <v>191116178.31814963</v>
      </c>
      <c r="IT18" s="5"/>
      <c r="IU18" s="182">
        <f t="shared" ref="IU18:IU28" si="291">IQ18*IU$8*IU$2/IQ$2*IV$2</f>
        <v>7326.1201688624014</v>
      </c>
      <c r="IV18" s="182">
        <f t="shared" si="158"/>
        <v>30000</v>
      </c>
      <c r="IW18" s="182">
        <f t="shared" si="159"/>
        <v>219783605.06587204</v>
      </c>
      <c r="IX18" s="5"/>
      <c r="IY18" s="182">
        <f t="shared" ref="IY18:IY28" si="292">IU18*IY$8*IY$2/IU$2*IZ$2</f>
        <v>8425.0381941917603</v>
      </c>
      <c r="IZ18" s="182">
        <f t="shared" si="161"/>
        <v>30000</v>
      </c>
      <c r="JA18" s="182">
        <f t="shared" si="162"/>
        <v>252751145.82575282</v>
      </c>
      <c r="JB18" s="5"/>
      <c r="JC18" s="182">
        <f t="shared" ref="JC18:JC28" si="293">IY18*JC$8*JC$2/IY$2*JD$2</f>
        <v>9688.7939233205234</v>
      </c>
      <c r="JD18" s="182">
        <f t="shared" si="164"/>
        <v>30000</v>
      </c>
      <c r="JE18" s="182">
        <f t="shared" si="165"/>
        <v>290663817.69961572</v>
      </c>
      <c r="JF18" s="5"/>
      <c r="JG18" s="182">
        <f t="shared" ref="JG18:JG28" si="294">JC18*JG$8*JG$2/JC$2*JH$2</f>
        <v>11142.113011818601</v>
      </c>
      <c r="JH18" s="182">
        <f t="shared" si="167"/>
        <v>30000</v>
      </c>
      <c r="JI18" s="182">
        <f t="shared" si="168"/>
        <v>334263390.35455805</v>
      </c>
      <c r="JJ18" s="5"/>
      <c r="JK18" s="182">
        <f t="shared" ref="JK18:JK28" si="295">JG18*JK$8*JK$2/JG$2*JL$2</f>
        <v>12813.42996359139</v>
      </c>
      <c r="JL18" s="182">
        <f t="shared" si="170"/>
        <v>30000</v>
      </c>
      <c r="JM18" s="182">
        <f t="shared" si="171"/>
        <v>384402898.90774173</v>
      </c>
      <c r="JN18" s="5"/>
      <c r="JO18" s="182">
        <f t="shared" ref="JO18:JO28" si="296">JK18*JO$8*JO$2/JK$2*JP$2</f>
        <v>14882.7989027114</v>
      </c>
      <c r="JP18" s="182">
        <f t="shared" si="0"/>
        <v>30000</v>
      </c>
      <c r="JQ18" s="182">
        <f t="shared" si="173"/>
        <v>446483967.08134198</v>
      </c>
      <c r="JR18" s="5"/>
      <c r="JS18" s="182">
        <f t="shared" ref="JS18:JS28" si="297">JO18*JS$8*JS$2/JO$2*JT$2</f>
        <v>17115.21873811811</v>
      </c>
      <c r="JT18" s="182">
        <f t="shared" si="1"/>
        <v>30000</v>
      </c>
      <c r="JU18" s="182">
        <f t="shared" si="175"/>
        <v>513456562.1435433</v>
      </c>
      <c r="JV18" s="5"/>
      <c r="JW18" s="182">
        <f t="shared" ref="JW18:JW28" si="298">JS18*JW$8*JW$2/JS$2*JX$2</f>
        <v>19682.501548835826</v>
      </c>
      <c r="JX18" s="182">
        <f t="shared" si="2"/>
        <v>30000</v>
      </c>
      <c r="JY18" s="182">
        <f t="shared" si="177"/>
        <v>590475046.46507478</v>
      </c>
      <c r="JZ18" s="5"/>
      <c r="KA18" s="182">
        <f t="shared" ref="KA18:KA28" si="299">JW18*KA$8*KA$2/JW$2*KB$2</f>
        <v>22634.876781161198</v>
      </c>
      <c r="KB18" s="182">
        <f t="shared" si="3"/>
        <v>30000</v>
      </c>
      <c r="KC18" s="182">
        <f t="shared" si="179"/>
        <v>679046303.43483591</v>
      </c>
      <c r="KD18" s="5"/>
      <c r="KE18" s="182">
        <f t="shared" ref="KE18:KE28" si="300">KA18*KE$8*KE$2/KA$2*KF$2</f>
        <v>26030.108298335377</v>
      </c>
      <c r="KF18" s="182">
        <f t="shared" si="4"/>
        <v>30000</v>
      </c>
      <c r="KG18" s="182">
        <f t="shared" si="181"/>
        <v>780903248.95006132</v>
      </c>
      <c r="KH18" s="5"/>
      <c r="KI18" s="183">
        <f t="shared" si="182"/>
        <v>0.83347499999999974</v>
      </c>
      <c r="KJ18" s="183">
        <f t="shared" si="5"/>
        <v>30000</v>
      </c>
      <c r="KK18" s="183">
        <f t="shared" si="183"/>
        <v>25004.249999999993</v>
      </c>
      <c r="KM18" s="183">
        <f t="shared" si="184"/>
        <v>36.692532509754592</v>
      </c>
      <c r="KN18" s="183">
        <f t="shared" si="6"/>
        <v>30000</v>
      </c>
      <c r="KO18" s="183">
        <f t="shared" si="185"/>
        <v>1100775.9752926377</v>
      </c>
      <c r="KQ18" s="183">
        <f t="shared" si="186"/>
        <v>241.52318302047516</v>
      </c>
      <c r="KR18" s="183">
        <f t="shared" si="7"/>
        <v>29999.999999999993</v>
      </c>
      <c r="KS18" s="183">
        <f t="shared" si="187"/>
        <v>7245695.4906142531</v>
      </c>
      <c r="KU18" s="183">
        <f t="shared" si="188"/>
        <v>1434.586421348976</v>
      </c>
      <c r="KV18" s="183">
        <f t="shared" si="189"/>
        <v>30000</v>
      </c>
      <c r="KW18" s="183">
        <f t="shared" si="190"/>
        <v>43037592.640469283</v>
      </c>
      <c r="KY18" s="183">
        <f t="shared" si="191"/>
        <v>8442.9357673468567</v>
      </c>
      <c r="KZ18" s="183">
        <f t="shared" si="192"/>
        <v>30000</v>
      </c>
      <c r="LA18" s="183">
        <f t="shared" si="193"/>
        <v>253288073.02040571</v>
      </c>
      <c r="LC18" s="183">
        <f t="shared" si="194"/>
        <v>51699.038616257567</v>
      </c>
      <c r="LD18" s="183">
        <f t="shared" si="195"/>
        <v>30000.000000000004</v>
      </c>
      <c r="LE18" s="183">
        <f t="shared" si="196"/>
        <v>1550971158.4877272</v>
      </c>
    </row>
    <row r="19" spans="2:317" ht="18.75">
      <c r="B19" s="172"/>
      <c r="C19" s="180"/>
      <c r="D19" s="180"/>
      <c r="E19" s="180" t="str">
        <f>'A.I Revenue Streams - P1'!F19</f>
        <v>Comple Denture (BPS Denture)</v>
      </c>
      <c r="F19" s="184"/>
      <c r="G19" s="182"/>
      <c r="H19" s="182">
        <f>'A.I Revenue Streams - P1'!J19</f>
        <v>47000</v>
      </c>
      <c r="I19" s="182">
        <f t="shared" si="8"/>
        <v>0</v>
      </c>
      <c r="J19" s="5"/>
      <c r="K19" s="182">
        <f>'A.I Revenue Streams - P1'!H19*K$2*L$2</f>
        <v>0.22499999999999998</v>
      </c>
      <c r="L19" s="182">
        <f t="shared" si="230"/>
        <v>47000</v>
      </c>
      <c r="M19" s="182">
        <f t="shared" si="197"/>
        <v>10574.999999999998</v>
      </c>
      <c r="N19" s="5"/>
      <c r="O19" s="182">
        <f t="shared" si="231"/>
        <v>0.24018749999999994</v>
      </c>
      <c r="P19" s="182">
        <f t="shared" si="10"/>
        <v>47000</v>
      </c>
      <c r="Q19" s="182">
        <f t="shared" si="198"/>
        <v>11288.812499999998</v>
      </c>
      <c r="R19" s="5"/>
      <c r="S19" s="182">
        <f t="shared" si="232"/>
        <v>0.36828749999999988</v>
      </c>
      <c r="T19" s="182">
        <f t="shared" si="12"/>
        <v>47000</v>
      </c>
      <c r="U19" s="182">
        <f t="shared" si="199"/>
        <v>17309.512499999993</v>
      </c>
      <c r="V19" s="5"/>
      <c r="W19" s="182">
        <f t="shared" si="233"/>
        <v>0.52941328124999976</v>
      </c>
      <c r="X19" s="182">
        <f t="shared" si="14"/>
        <v>47000</v>
      </c>
      <c r="Y19" s="182">
        <f t="shared" si="200"/>
        <v>24882.424218749988</v>
      </c>
      <c r="Z19" s="5"/>
      <c r="AA19" s="182">
        <f t="shared" si="234"/>
        <v>0.97412043749999955</v>
      </c>
      <c r="AB19" s="182">
        <f t="shared" si="16"/>
        <v>47000</v>
      </c>
      <c r="AC19" s="182">
        <f t="shared" si="201"/>
        <v>45783.660562499979</v>
      </c>
      <c r="AD19" s="5"/>
      <c r="AE19" s="182">
        <f t="shared" si="235"/>
        <v>1.4002981289062493</v>
      </c>
      <c r="AF19" s="182">
        <f t="shared" si="18"/>
        <v>47000</v>
      </c>
      <c r="AG19" s="182">
        <f t="shared" si="202"/>
        <v>65814.012058593711</v>
      </c>
      <c r="AH19" s="5"/>
      <c r="AI19" s="182">
        <f t="shared" si="236"/>
        <v>2.0129285603027331</v>
      </c>
      <c r="AJ19" s="182">
        <f t="shared" si="20"/>
        <v>47000</v>
      </c>
      <c r="AK19" s="182">
        <f t="shared" si="203"/>
        <v>94607.642334228454</v>
      </c>
      <c r="AL19" s="5"/>
      <c r="AM19" s="182">
        <f t="shared" si="237"/>
        <v>2.314867844348143</v>
      </c>
      <c r="AN19" s="182">
        <f t="shared" si="22"/>
        <v>47000</v>
      </c>
      <c r="AO19" s="182">
        <f t="shared" si="204"/>
        <v>108798.78868436272</v>
      </c>
      <c r="AP19" s="5"/>
      <c r="AQ19" s="182">
        <f t="shared" si="238"/>
        <v>2.6620980210003644</v>
      </c>
      <c r="AR19" s="182">
        <f t="shared" si="24"/>
        <v>47000</v>
      </c>
      <c r="AS19" s="182">
        <f t="shared" si="205"/>
        <v>125118.60698701713</v>
      </c>
      <c r="AT19" s="5"/>
      <c r="AU19" s="182">
        <f t="shared" si="239"/>
        <v>3.061412724150419</v>
      </c>
      <c r="AV19" s="182">
        <f t="shared" si="26"/>
        <v>47000</v>
      </c>
      <c r="AW19" s="182">
        <f t="shared" si="206"/>
        <v>143886.39803506969</v>
      </c>
      <c r="AX19" s="5"/>
      <c r="AY19" s="182">
        <f t="shared" si="240"/>
        <v>3.5206246327729818</v>
      </c>
      <c r="AZ19" s="182">
        <f t="shared" si="28"/>
        <v>47000</v>
      </c>
      <c r="BA19" s="182">
        <f t="shared" si="207"/>
        <v>165469.35774033013</v>
      </c>
      <c r="BB19" s="5"/>
      <c r="BC19" s="182">
        <f t="shared" si="241"/>
        <v>4.0487183276889285</v>
      </c>
      <c r="BD19" s="182">
        <f t="shared" si="30"/>
        <v>47000</v>
      </c>
      <c r="BE19" s="182">
        <f t="shared" si="208"/>
        <v>190289.76140137963</v>
      </c>
      <c r="BF19" s="5"/>
      <c r="BG19" s="182">
        <f t="shared" si="242"/>
        <v>4.6560260768422674</v>
      </c>
      <c r="BH19" s="182">
        <f t="shared" si="32"/>
        <v>47000</v>
      </c>
      <c r="BI19" s="182">
        <f t="shared" si="209"/>
        <v>218833.22561158656</v>
      </c>
      <c r="BJ19" s="5"/>
      <c r="BK19" s="182">
        <f t="shared" si="243"/>
        <v>5.3544299883686071</v>
      </c>
      <c r="BL19" s="182">
        <f t="shared" si="34"/>
        <v>47000</v>
      </c>
      <c r="BM19" s="182">
        <f t="shared" si="210"/>
        <v>251658.20945332453</v>
      </c>
      <c r="BN19" s="5"/>
      <c r="BO19" s="182">
        <f t="shared" si="244"/>
        <v>6.1575944866238981</v>
      </c>
      <c r="BP19" s="182">
        <f t="shared" si="36"/>
        <v>47000</v>
      </c>
      <c r="BQ19" s="182">
        <f t="shared" si="211"/>
        <v>289406.94087132323</v>
      </c>
      <c r="BR19" s="5"/>
      <c r="BS19" s="182">
        <f t="shared" si="245"/>
        <v>7.0812336596174825</v>
      </c>
      <c r="BT19" s="182">
        <f t="shared" si="38"/>
        <v>47000</v>
      </c>
      <c r="BU19" s="182">
        <f t="shared" si="212"/>
        <v>332817.98200202169</v>
      </c>
      <c r="BV19" s="5"/>
      <c r="BW19" s="182">
        <f t="shared" si="246"/>
        <v>8.1434187085601053</v>
      </c>
      <c r="BX19" s="182">
        <f t="shared" si="40"/>
        <v>47000</v>
      </c>
      <c r="BY19" s="182">
        <f t="shared" si="213"/>
        <v>382740.67930232495</v>
      </c>
      <c r="BZ19" s="5"/>
      <c r="CA19" s="182">
        <f t="shared" si="247"/>
        <v>9.3649315148441197</v>
      </c>
      <c r="CB19" s="182">
        <f t="shared" si="42"/>
        <v>47000</v>
      </c>
      <c r="CC19" s="182">
        <f t="shared" si="214"/>
        <v>440151.78119767364</v>
      </c>
      <c r="CD19" s="5"/>
      <c r="CE19" s="182">
        <f t="shared" si="248"/>
        <v>12.923605490484885</v>
      </c>
      <c r="CF19" s="182">
        <f t="shared" si="44"/>
        <v>47000</v>
      </c>
      <c r="CG19" s="182">
        <f t="shared" si="215"/>
        <v>607409.45805278956</v>
      </c>
      <c r="CH19" s="5"/>
      <c r="CI19" s="182">
        <f t="shared" si="249"/>
        <v>14.862146314057616</v>
      </c>
      <c r="CJ19" s="182">
        <f t="shared" si="46"/>
        <v>47000</v>
      </c>
      <c r="CK19" s="182">
        <f t="shared" si="216"/>
        <v>698520.87676070794</v>
      </c>
      <c r="CL19" s="5"/>
      <c r="CM19" s="182">
        <f t="shared" si="250"/>
        <v>17.091468261166259</v>
      </c>
      <c r="CN19" s="182">
        <f t="shared" si="48"/>
        <v>47000</v>
      </c>
      <c r="CO19" s="182">
        <f t="shared" si="217"/>
        <v>803299.00827481423</v>
      </c>
      <c r="CP19" s="5"/>
      <c r="CQ19" s="182">
        <f t="shared" si="251"/>
        <v>19.655188500341197</v>
      </c>
      <c r="CR19" s="182">
        <f t="shared" si="50"/>
        <v>47000</v>
      </c>
      <c r="CS19" s="182">
        <f t="shared" si="218"/>
        <v>923793.85951603623</v>
      </c>
      <c r="CT19" s="5"/>
      <c r="CU19" s="182">
        <f t="shared" si="252"/>
        <v>22.603466775392373</v>
      </c>
      <c r="CV19" s="182">
        <f t="shared" si="52"/>
        <v>47000</v>
      </c>
      <c r="CW19" s="182">
        <f t="shared" si="219"/>
        <v>1062362.9384434416</v>
      </c>
      <c r="CX19" s="5"/>
      <c r="CY19" s="182">
        <f t="shared" si="253"/>
        <v>25.993986791701229</v>
      </c>
      <c r="CZ19" s="182">
        <f t="shared" si="54"/>
        <v>47000</v>
      </c>
      <c r="DA19" s="182">
        <f t="shared" si="220"/>
        <v>1221717.3792099578</v>
      </c>
      <c r="DB19" s="5"/>
      <c r="DC19" s="182">
        <f t="shared" si="254"/>
        <v>29.893084810456411</v>
      </c>
      <c r="DD19" s="182">
        <f t="shared" si="56"/>
        <v>47000</v>
      </c>
      <c r="DE19" s="182">
        <f t="shared" si="221"/>
        <v>1404974.9860914513</v>
      </c>
      <c r="DF19" s="5"/>
      <c r="DG19" s="182">
        <f t="shared" si="255"/>
        <v>34.377047532024868</v>
      </c>
      <c r="DH19" s="182">
        <f t="shared" si="58"/>
        <v>47000</v>
      </c>
      <c r="DI19" s="182">
        <f t="shared" si="222"/>
        <v>1615721.2340051688</v>
      </c>
      <c r="DJ19" s="5"/>
      <c r="DK19" s="182">
        <f t="shared" si="256"/>
        <v>39.533604661828598</v>
      </c>
      <c r="DL19" s="182">
        <f t="shared" si="60"/>
        <v>47000</v>
      </c>
      <c r="DM19" s="182">
        <f t="shared" si="223"/>
        <v>1858079.419105944</v>
      </c>
      <c r="DN19" s="5"/>
      <c r="DO19" s="182">
        <f t="shared" si="257"/>
        <v>45.463645361102884</v>
      </c>
      <c r="DP19" s="182">
        <f t="shared" si="62"/>
        <v>47000</v>
      </c>
      <c r="DQ19" s="182">
        <f t="shared" si="224"/>
        <v>2136791.3319718353</v>
      </c>
      <c r="DR19" s="5"/>
      <c r="DS19" s="182">
        <f t="shared" si="258"/>
        <v>52.283192165268311</v>
      </c>
      <c r="DT19" s="182">
        <f t="shared" si="64"/>
        <v>47000</v>
      </c>
      <c r="DU19" s="182">
        <f t="shared" si="225"/>
        <v>2457310.0317676105</v>
      </c>
      <c r="DV19" s="5"/>
      <c r="DW19" s="182">
        <f t="shared" si="259"/>
        <v>60.125670990058559</v>
      </c>
      <c r="DX19" s="182">
        <f t="shared" si="66"/>
        <v>47000</v>
      </c>
      <c r="DY19" s="182">
        <f t="shared" si="226"/>
        <v>2825906.5365327522</v>
      </c>
      <c r="DZ19" s="5"/>
      <c r="EA19" s="182">
        <f t="shared" si="260"/>
        <v>76.058973802424077</v>
      </c>
      <c r="EB19" s="182">
        <f t="shared" si="68"/>
        <v>47000</v>
      </c>
      <c r="EC19" s="182">
        <f t="shared" si="227"/>
        <v>3574771.7687139316</v>
      </c>
      <c r="ED19" s="5"/>
      <c r="EE19" s="182">
        <f t="shared" si="261"/>
        <v>87.467819872787686</v>
      </c>
      <c r="EF19" s="182">
        <f t="shared" si="70"/>
        <v>47000</v>
      </c>
      <c r="EG19" s="182">
        <f t="shared" si="228"/>
        <v>4110987.5340210213</v>
      </c>
      <c r="EH19" s="5"/>
      <c r="EI19" s="182">
        <f t="shared" si="262"/>
        <v>100.58799285370583</v>
      </c>
      <c r="EJ19" s="182">
        <f t="shared" si="72"/>
        <v>47000</v>
      </c>
      <c r="EK19" s="182">
        <f t="shared" si="229"/>
        <v>4727635.664124174</v>
      </c>
      <c r="EL19" s="5"/>
      <c r="EM19" s="182">
        <f t="shared" si="263"/>
        <v>115.67619178176169</v>
      </c>
      <c r="EN19" s="182">
        <f t="shared" si="74"/>
        <v>47000</v>
      </c>
      <c r="EO19" s="182">
        <f t="shared" si="75"/>
        <v>5436781.0137427989</v>
      </c>
      <c r="EP19" s="5"/>
      <c r="EQ19" s="182">
        <f t="shared" si="264"/>
        <v>133.02762054902593</v>
      </c>
      <c r="ER19" s="182">
        <f t="shared" si="77"/>
        <v>47000</v>
      </c>
      <c r="ES19" s="182">
        <f t="shared" si="78"/>
        <v>6252298.1658042185</v>
      </c>
      <c r="ET19" s="5"/>
      <c r="EU19" s="182">
        <f t="shared" si="265"/>
        <v>152.98176363137981</v>
      </c>
      <c r="EV19" s="182">
        <f t="shared" si="80"/>
        <v>47000</v>
      </c>
      <c r="EW19" s="182">
        <f t="shared" si="81"/>
        <v>7190142.8906748509</v>
      </c>
      <c r="EX19" s="5"/>
      <c r="EY19" s="182">
        <f t="shared" si="266"/>
        <v>175.92902817608677</v>
      </c>
      <c r="EZ19" s="182">
        <f t="shared" si="83"/>
        <v>47000</v>
      </c>
      <c r="FA19" s="182">
        <f t="shared" si="84"/>
        <v>8268664.3242760785</v>
      </c>
      <c r="FB19" s="5"/>
      <c r="FC19" s="182">
        <f t="shared" si="267"/>
        <v>202.31838240249976</v>
      </c>
      <c r="FD19" s="182">
        <f t="shared" si="86"/>
        <v>47000</v>
      </c>
      <c r="FE19" s="182">
        <f t="shared" si="87"/>
        <v>9508963.9729174897</v>
      </c>
      <c r="FF19" s="5"/>
      <c r="FG19" s="182">
        <f t="shared" si="268"/>
        <v>232.66613976287471</v>
      </c>
      <c r="FH19" s="182">
        <f t="shared" si="89"/>
        <v>47000</v>
      </c>
      <c r="FI19" s="182">
        <f t="shared" si="90"/>
        <v>10935308.568855111</v>
      </c>
      <c r="FJ19" s="5"/>
      <c r="FK19" s="182">
        <f t="shared" si="269"/>
        <v>267.56606072730591</v>
      </c>
      <c r="FL19" s="182">
        <f t="shared" si="92"/>
        <v>47000</v>
      </c>
      <c r="FM19" s="182">
        <f t="shared" si="93"/>
        <v>12575604.854183378</v>
      </c>
      <c r="FN19" s="5"/>
      <c r="FO19" s="182">
        <f t="shared" si="270"/>
        <v>307.70096983640178</v>
      </c>
      <c r="FP19" s="182">
        <f t="shared" si="95"/>
        <v>47000</v>
      </c>
      <c r="FQ19" s="182">
        <f t="shared" si="96"/>
        <v>14461945.582310883</v>
      </c>
      <c r="FR19" s="5"/>
      <c r="FS19" s="182">
        <f t="shared" si="271"/>
        <v>353.85611531186203</v>
      </c>
      <c r="FT19" s="182">
        <f t="shared" si="98"/>
        <v>47000</v>
      </c>
      <c r="FU19" s="182">
        <f t="shared" si="99"/>
        <v>16631237.419657515</v>
      </c>
      <c r="FV19" s="5"/>
      <c r="FW19" s="182">
        <f t="shared" si="272"/>
        <v>447.62798586950544</v>
      </c>
      <c r="FX19" s="182">
        <f t="shared" si="101"/>
        <v>47000</v>
      </c>
      <c r="FY19" s="182">
        <f t="shared" si="102"/>
        <v>21038515.335866757</v>
      </c>
      <c r="FZ19" s="5"/>
      <c r="GA19" s="182">
        <f t="shared" si="273"/>
        <v>514.77218374993117</v>
      </c>
      <c r="GB19" s="182">
        <f t="shared" si="104"/>
        <v>47000</v>
      </c>
      <c r="GC19" s="182">
        <f t="shared" si="105"/>
        <v>24194292.636246767</v>
      </c>
      <c r="GD19" s="5"/>
      <c r="GE19" s="182">
        <f t="shared" si="274"/>
        <v>591.98801131242078</v>
      </c>
      <c r="GF19" s="182">
        <f t="shared" si="107"/>
        <v>47000</v>
      </c>
      <c r="GG19" s="182">
        <f t="shared" si="108"/>
        <v>27823436.531683777</v>
      </c>
      <c r="GH19" s="5"/>
      <c r="GI19" s="182">
        <f t="shared" si="275"/>
        <v>680.78621300928387</v>
      </c>
      <c r="GJ19" s="182">
        <f t="shared" si="110"/>
        <v>47000</v>
      </c>
      <c r="GK19" s="182">
        <f t="shared" si="111"/>
        <v>31996952.011436343</v>
      </c>
      <c r="GL19" s="5"/>
      <c r="GM19" s="182">
        <f t="shared" si="276"/>
        <v>782.90414496067638</v>
      </c>
      <c r="GN19" s="182">
        <f t="shared" si="113"/>
        <v>47000</v>
      </c>
      <c r="GO19" s="182">
        <f t="shared" si="114"/>
        <v>36796494.813151792</v>
      </c>
      <c r="GP19" s="5"/>
      <c r="GQ19" s="182">
        <f t="shared" si="277"/>
        <v>900.33976670477773</v>
      </c>
      <c r="GR19" s="182">
        <f t="shared" si="116"/>
        <v>47000</v>
      </c>
      <c r="GS19" s="182">
        <f t="shared" si="117"/>
        <v>42315969.035124555</v>
      </c>
      <c r="GT19" s="5"/>
      <c r="GU19" s="182">
        <f t="shared" si="278"/>
        <v>1035.3907317104943</v>
      </c>
      <c r="GV19" s="182">
        <f t="shared" si="119"/>
        <v>47000</v>
      </c>
      <c r="GW19" s="182">
        <f t="shared" si="120"/>
        <v>48663364.390393227</v>
      </c>
      <c r="GX19" s="5"/>
      <c r="GY19" s="182">
        <f t="shared" si="279"/>
        <v>1190.6993414670683</v>
      </c>
      <c r="GZ19" s="182">
        <f t="shared" si="122"/>
        <v>47000</v>
      </c>
      <c r="HA19" s="182">
        <f t="shared" si="123"/>
        <v>55962869.048952207</v>
      </c>
      <c r="HB19" s="5"/>
      <c r="HC19" s="182">
        <f t="shared" si="280"/>
        <v>1369.3042426871284</v>
      </c>
      <c r="HD19" s="182">
        <f t="shared" si="125"/>
        <v>47000</v>
      </c>
      <c r="HE19" s="182">
        <f t="shared" si="126"/>
        <v>64357299.406295039</v>
      </c>
      <c r="HF19" s="5"/>
      <c r="HG19" s="182">
        <f t="shared" si="281"/>
        <v>1574.6998790901976</v>
      </c>
      <c r="HH19" s="182">
        <f t="shared" si="128"/>
        <v>47000</v>
      </c>
      <c r="HI19" s="182">
        <f t="shared" si="129"/>
        <v>74010894.317239285</v>
      </c>
      <c r="HJ19" s="5"/>
      <c r="HK19" s="182">
        <f t="shared" si="282"/>
        <v>1810.9048609537269</v>
      </c>
      <c r="HL19" s="182">
        <f t="shared" si="131"/>
        <v>47000</v>
      </c>
      <c r="HM19" s="182">
        <f t="shared" si="132"/>
        <v>85112528.464825168</v>
      </c>
      <c r="HN19" s="5"/>
      <c r="HO19" s="182">
        <f t="shared" si="283"/>
        <v>2082.5405900967858</v>
      </c>
      <c r="HP19" s="182">
        <f t="shared" si="134"/>
        <v>47000</v>
      </c>
      <c r="HQ19" s="182">
        <f t="shared" si="135"/>
        <v>97879407.734548926</v>
      </c>
      <c r="HR19" s="5"/>
      <c r="HS19" s="182">
        <f t="shared" si="284"/>
        <v>2754.1599304029987</v>
      </c>
      <c r="HT19" s="182">
        <f t="shared" si="137"/>
        <v>47000</v>
      </c>
      <c r="HU19" s="182">
        <f t="shared" si="138"/>
        <v>129445516.72894093</v>
      </c>
      <c r="HV19" s="5"/>
      <c r="HW19" s="182">
        <f t="shared" si="285"/>
        <v>3167.2839199634482</v>
      </c>
      <c r="HX19" s="182">
        <f t="shared" si="140"/>
        <v>47000</v>
      </c>
      <c r="HY19" s="182">
        <f t="shared" si="141"/>
        <v>148862344.23828205</v>
      </c>
      <c r="HZ19" s="5"/>
      <c r="IA19" s="182">
        <f t="shared" si="286"/>
        <v>3642.3765079579653</v>
      </c>
      <c r="IB19" s="182">
        <f t="shared" si="143"/>
        <v>47000</v>
      </c>
      <c r="IC19" s="182">
        <f t="shared" si="144"/>
        <v>171191695.87402436</v>
      </c>
      <c r="ID19" s="5"/>
      <c r="IE19" s="182">
        <f t="shared" si="287"/>
        <v>4188.7329841516594</v>
      </c>
      <c r="IF19" s="182">
        <f t="shared" si="146"/>
        <v>47000</v>
      </c>
      <c r="IG19" s="182">
        <f t="shared" si="147"/>
        <v>196870450.255128</v>
      </c>
      <c r="IH19" s="5"/>
      <c r="II19" s="182">
        <f t="shared" si="288"/>
        <v>4817.0429317744083</v>
      </c>
      <c r="IJ19" s="182">
        <f t="shared" si="149"/>
        <v>47000</v>
      </c>
      <c r="IK19" s="182">
        <f t="shared" si="150"/>
        <v>226401017.79339719</v>
      </c>
      <c r="IL19" s="5"/>
      <c r="IM19" s="182">
        <f t="shared" si="289"/>
        <v>5539.5993715405693</v>
      </c>
      <c r="IN19" s="182">
        <f t="shared" si="152"/>
        <v>47000</v>
      </c>
      <c r="IO19" s="182">
        <f t="shared" si="153"/>
        <v>260361170.46240675</v>
      </c>
      <c r="IP19" s="5"/>
      <c r="IQ19" s="182">
        <f t="shared" si="290"/>
        <v>6370.5392772716541</v>
      </c>
      <c r="IR19" s="182">
        <f t="shared" si="155"/>
        <v>47000</v>
      </c>
      <c r="IS19" s="182">
        <f t="shared" si="156"/>
        <v>299415346.03176773</v>
      </c>
      <c r="IT19" s="5"/>
      <c r="IU19" s="182">
        <f t="shared" si="291"/>
        <v>7326.1201688624014</v>
      </c>
      <c r="IV19" s="182">
        <f t="shared" si="158"/>
        <v>47000</v>
      </c>
      <c r="IW19" s="182">
        <f t="shared" si="159"/>
        <v>344327647.93653286</v>
      </c>
      <c r="IX19" s="5"/>
      <c r="IY19" s="182">
        <f t="shared" si="292"/>
        <v>8425.0381941917603</v>
      </c>
      <c r="IZ19" s="182">
        <f t="shared" si="161"/>
        <v>47000</v>
      </c>
      <c r="JA19" s="182">
        <f t="shared" si="162"/>
        <v>395976795.12701273</v>
      </c>
      <c r="JB19" s="5"/>
      <c r="JC19" s="182">
        <f t="shared" si="293"/>
        <v>9688.7939233205234</v>
      </c>
      <c r="JD19" s="182">
        <f t="shared" si="164"/>
        <v>47000</v>
      </c>
      <c r="JE19" s="182">
        <f t="shared" si="165"/>
        <v>455373314.39606458</v>
      </c>
      <c r="JF19" s="5"/>
      <c r="JG19" s="182">
        <f t="shared" si="294"/>
        <v>11142.113011818601</v>
      </c>
      <c r="JH19" s="182">
        <f t="shared" si="167"/>
        <v>47000</v>
      </c>
      <c r="JI19" s="182">
        <f t="shared" si="168"/>
        <v>523679311.55547422</v>
      </c>
      <c r="JJ19" s="5"/>
      <c r="JK19" s="182">
        <f t="shared" si="295"/>
        <v>12813.42996359139</v>
      </c>
      <c r="JL19" s="182">
        <f t="shared" si="170"/>
        <v>47000</v>
      </c>
      <c r="JM19" s="182">
        <f t="shared" si="171"/>
        <v>602231208.28879535</v>
      </c>
      <c r="JN19" s="5"/>
      <c r="JO19" s="182">
        <f t="shared" si="296"/>
        <v>14882.7989027114</v>
      </c>
      <c r="JP19" s="182">
        <f t="shared" si="0"/>
        <v>47000</v>
      </c>
      <c r="JQ19" s="182">
        <f t="shared" si="173"/>
        <v>699491548.42743576</v>
      </c>
      <c r="JR19" s="5"/>
      <c r="JS19" s="182">
        <f t="shared" si="297"/>
        <v>17115.21873811811</v>
      </c>
      <c r="JT19" s="182">
        <f t="shared" si="1"/>
        <v>47000</v>
      </c>
      <c r="JU19" s="182">
        <f t="shared" si="175"/>
        <v>804415280.69155121</v>
      </c>
      <c r="JV19" s="5"/>
      <c r="JW19" s="182">
        <f t="shared" si="298"/>
        <v>19682.501548835826</v>
      </c>
      <c r="JX19" s="182">
        <f t="shared" si="2"/>
        <v>47000</v>
      </c>
      <c r="JY19" s="182">
        <f t="shared" si="177"/>
        <v>925077572.79528379</v>
      </c>
      <c r="JZ19" s="5"/>
      <c r="KA19" s="182">
        <f t="shared" si="299"/>
        <v>22634.876781161198</v>
      </c>
      <c r="KB19" s="182">
        <f t="shared" si="3"/>
        <v>47000</v>
      </c>
      <c r="KC19" s="182">
        <f t="shared" si="179"/>
        <v>1063839208.7145762</v>
      </c>
      <c r="KD19" s="5"/>
      <c r="KE19" s="182">
        <f t="shared" si="300"/>
        <v>26030.108298335377</v>
      </c>
      <c r="KF19" s="182">
        <f t="shared" si="4"/>
        <v>47000</v>
      </c>
      <c r="KG19" s="182">
        <f t="shared" si="181"/>
        <v>1223415090.0217626</v>
      </c>
      <c r="KH19" s="5"/>
      <c r="KI19" s="183">
        <f t="shared" si="182"/>
        <v>0.83347499999999974</v>
      </c>
      <c r="KJ19" s="183">
        <f t="shared" si="5"/>
        <v>47000</v>
      </c>
      <c r="KK19" s="183">
        <f t="shared" si="183"/>
        <v>39173.32499999999</v>
      </c>
      <c r="KM19" s="183">
        <f t="shared" si="184"/>
        <v>36.692532509754592</v>
      </c>
      <c r="KN19" s="183">
        <f t="shared" si="6"/>
        <v>47000</v>
      </c>
      <c r="KO19" s="183">
        <f t="shared" si="185"/>
        <v>1724549.0279584657</v>
      </c>
      <c r="KQ19" s="183">
        <f t="shared" si="186"/>
        <v>241.52318302047516</v>
      </c>
      <c r="KR19" s="183">
        <f t="shared" si="7"/>
        <v>46999.999999999985</v>
      </c>
      <c r="KS19" s="183">
        <f t="shared" si="187"/>
        <v>11351589.60196233</v>
      </c>
      <c r="KU19" s="183">
        <f t="shared" si="188"/>
        <v>1434.586421348976</v>
      </c>
      <c r="KV19" s="183">
        <f t="shared" si="189"/>
        <v>47000</v>
      </c>
      <c r="KW19" s="183">
        <f t="shared" si="190"/>
        <v>67425561.803401873</v>
      </c>
      <c r="KY19" s="183">
        <f t="shared" si="191"/>
        <v>8442.9357673468567</v>
      </c>
      <c r="KZ19" s="183">
        <f t="shared" si="192"/>
        <v>47000</v>
      </c>
      <c r="LA19" s="183">
        <f t="shared" si="193"/>
        <v>396817981.06530225</v>
      </c>
      <c r="LC19" s="183">
        <f t="shared" si="194"/>
        <v>51699.038616257567</v>
      </c>
      <c r="LD19" s="183">
        <f t="shared" si="195"/>
        <v>47000.000000000007</v>
      </c>
      <c r="LE19" s="183">
        <f t="shared" si="196"/>
        <v>2429854814.9641061</v>
      </c>
    </row>
    <row r="20" spans="2:317" ht="18.75">
      <c r="B20" s="172"/>
      <c r="C20" s="180"/>
      <c r="D20" s="180"/>
      <c r="E20" s="180" t="str">
        <f>'A.I Revenue Streams - P1'!F20</f>
        <v>Removable Partial Denture</v>
      </c>
      <c r="F20" s="184"/>
      <c r="G20" s="182"/>
      <c r="H20" s="182">
        <f>'A.I Revenue Streams - P1'!J20</f>
        <v>1500</v>
      </c>
      <c r="I20" s="182">
        <f t="shared" si="8"/>
        <v>0</v>
      </c>
      <c r="J20" s="5"/>
      <c r="K20" s="182">
        <f>'A.I Revenue Streams - P1'!H20*K$2*L$2</f>
        <v>0.89999999999999991</v>
      </c>
      <c r="L20" s="182">
        <f t="shared" si="230"/>
        <v>1500</v>
      </c>
      <c r="M20" s="182">
        <f t="shared" si="197"/>
        <v>1349.9999999999998</v>
      </c>
      <c r="N20" s="5"/>
      <c r="O20" s="182">
        <f t="shared" si="231"/>
        <v>0.96074999999999977</v>
      </c>
      <c r="P20" s="182">
        <f t="shared" si="10"/>
        <v>1500</v>
      </c>
      <c r="Q20" s="182">
        <f t="shared" si="198"/>
        <v>1441.1249999999995</v>
      </c>
      <c r="R20" s="5"/>
      <c r="S20" s="182">
        <f t="shared" si="232"/>
        <v>1.4731499999999995</v>
      </c>
      <c r="T20" s="182">
        <f t="shared" si="12"/>
        <v>1500</v>
      </c>
      <c r="U20" s="182">
        <f t="shared" si="199"/>
        <v>2209.7249999999995</v>
      </c>
      <c r="V20" s="5"/>
      <c r="W20" s="182">
        <f t="shared" si="233"/>
        <v>2.117653124999999</v>
      </c>
      <c r="X20" s="182">
        <f t="shared" si="14"/>
        <v>1500</v>
      </c>
      <c r="Y20" s="182">
        <f t="shared" si="200"/>
        <v>3176.4796874999984</v>
      </c>
      <c r="Z20" s="5"/>
      <c r="AA20" s="182">
        <f t="shared" si="234"/>
        <v>3.8964817499999982</v>
      </c>
      <c r="AB20" s="182">
        <f t="shared" si="16"/>
        <v>1500</v>
      </c>
      <c r="AC20" s="182">
        <f t="shared" si="201"/>
        <v>5844.7226249999976</v>
      </c>
      <c r="AD20" s="5"/>
      <c r="AE20" s="182">
        <f t="shared" si="235"/>
        <v>5.6011925156249971</v>
      </c>
      <c r="AF20" s="182">
        <f t="shared" si="18"/>
        <v>1500</v>
      </c>
      <c r="AG20" s="182">
        <f t="shared" si="202"/>
        <v>8401.7887734374963</v>
      </c>
      <c r="AH20" s="5"/>
      <c r="AI20" s="182">
        <f t="shared" si="236"/>
        <v>8.0517142412109326</v>
      </c>
      <c r="AJ20" s="182">
        <f t="shared" si="20"/>
        <v>1500</v>
      </c>
      <c r="AK20" s="182">
        <f t="shared" si="203"/>
        <v>12077.571361816399</v>
      </c>
      <c r="AL20" s="5"/>
      <c r="AM20" s="182">
        <f t="shared" si="237"/>
        <v>9.2594713773925719</v>
      </c>
      <c r="AN20" s="182">
        <f t="shared" si="22"/>
        <v>1500</v>
      </c>
      <c r="AO20" s="182">
        <f t="shared" si="204"/>
        <v>13889.207066088858</v>
      </c>
      <c r="AP20" s="5"/>
      <c r="AQ20" s="182">
        <f t="shared" si="238"/>
        <v>10.648392084001458</v>
      </c>
      <c r="AR20" s="182">
        <f t="shared" si="24"/>
        <v>1500</v>
      </c>
      <c r="AS20" s="182">
        <f t="shared" si="205"/>
        <v>15972.588126002187</v>
      </c>
      <c r="AT20" s="5"/>
      <c r="AU20" s="182">
        <f t="shared" si="239"/>
        <v>12.245650896601676</v>
      </c>
      <c r="AV20" s="182">
        <f t="shared" si="26"/>
        <v>1500</v>
      </c>
      <c r="AW20" s="182">
        <f t="shared" si="206"/>
        <v>18368.476344902512</v>
      </c>
      <c r="AX20" s="5"/>
      <c r="AY20" s="182">
        <f t="shared" si="240"/>
        <v>14.082498531091927</v>
      </c>
      <c r="AZ20" s="182">
        <f t="shared" si="28"/>
        <v>1500</v>
      </c>
      <c r="BA20" s="182">
        <f t="shared" si="207"/>
        <v>21123.74779663789</v>
      </c>
      <c r="BB20" s="5"/>
      <c r="BC20" s="182">
        <f t="shared" si="241"/>
        <v>16.194873310755714</v>
      </c>
      <c r="BD20" s="182">
        <f t="shared" si="30"/>
        <v>1500</v>
      </c>
      <c r="BE20" s="182">
        <f t="shared" si="208"/>
        <v>24292.309966133569</v>
      </c>
      <c r="BF20" s="5"/>
      <c r="BG20" s="182">
        <f t="shared" si="242"/>
        <v>18.62410430736907</v>
      </c>
      <c r="BH20" s="182">
        <f t="shared" si="32"/>
        <v>1500</v>
      </c>
      <c r="BI20" s="182">
        <f t="shared" si="209"/>
        <v>27936.156461053604</v>
      </c>
      <c r="BJ20" s="5"/>
      <c r="BK20" s="182">
        <f t="shared" si="243"/>
        <v>21.417719953474428</v>
      </c>
      <c r="BL20" s="182">
        <f t="shared" si="34"/>
        <v>1500</v>
      </c>
      <c r="BM20" s="182">
        <f t="shared" si="210"/>
        <v>32126.579930211643</v>
      </c>
      <c r="BN20" s="5"/>
      <c r="BO20" s="182">
        <f t="shared" si="244"/>
        <v>24.630377946495592</v>
      </c>
      <c r="BP20" s="182">
        <f t="shared" si="36"/>
        <v>1500</v>
      </c>
      <c r="BQ20" s="182">
        <f t="shared" si="211"/>
        <v>36945.566919743389</v>
      </c>
      <c r="BR20" s="5"/>
      <c r="BS20" s="182">
        <f t="shared" si="245"/>
        <v>28.32493463846993</v>
      </c>
      <c r="BT20" s="182">
        <f t="shared" si="38"/>
        <v>1500</v>
      </c>
      <c r="BU20" s="182">
        <f t="shared" si="212"/>
        <v>42487.401957704897</v>
      </c>
      <c r="BV20" s="5"/>
      <c r="BW20" s="182">
        <f t="shared" si="246"/>
        <v>32.573674834240421</v>
      </c>
      <c r="BX20" s="182">
        <f t="shared" si="40"/>
        <v>1500</v>
      </c>
      <c r="BY20" s="182">
        <f t="shared" si="213"/>
        <v>48860.512251360633</v>
      </c>
      <c r="BZ20" s="5"/>
      <c r="CA20" s="182">
        <f t="shared" si="247"/>
        <v>37.459726059376479</v>
      </c>
      <c r="CB20" s="182">
        <f t="shared" si="42"/>
        <v>1500</v>
      </c>
      <c r="CC20" s="182">
        <f t="shared" si="214"/>
        <v>56189.589089064721</v>
      </c>
      <c r="CD20" s="5"/>
      <c r="CE20" s="182">
        <f t="shared" si="248"/>
        <v>51.69442196193954</v>
      </c>
      <c r="CF20" s="182">
        <f t="shared" si="44"/>
        <v>1500</v>
      </c>
      <c r="CG20" s="182">
        <f t="shared" si="215"/>
        <v>77541.632942909317</v>
      </c>
      <c r="CH20" s="5"/>
      <c r="CI20" s="182">
        <f t="shared" si="249"/>
        <v>59.448585256230466</v>
      </c>
      <c r="CJ20" s="182">
        <f t="shared" si="46"/>
        <v>1500</v>
      </c>
      <c r="CK20" s="182">
        <f t="shared" si="216"/>
        <v>89172.877884345697</v>
      </c>
      <c r="CL20" s="5"/>
      <c r="CM20" s="182">
        <f t="shared" si="250"/>
        <v>68.365873044665037</v>
      </c>
      <c r="CN20" s="182">
        <f t="shared" si="48"/>
        <v>1500</v>
      </c>
      <c r="CO20" s="182">
        <f t="shared" si="217"/>
        <v>102548.80956699756</v>
      </c>
      <c r="CP20" s="5"/>
      <c r="CQ20" s="182">
        <f t="shared" si="251"/>
        <v>78.620754001364787</v>
      </c>
      <c r="CR20" s="182">
        <f t="shared" si="50"/>
        <v>1500</v>
      </c>
      <c r="CS20" s="182">
        <f t="shared" si="218"/>
        <v>117931.13100204719</v>
      </c>
      <c r="CT20" s="5"/>
      <c r="CU20" s="182">
        <f t="shared" si="252"/>
        <v>90.413867101569494</v>
      </c>
      <c r="CV20" s="182">
        <f t="shared" si="52"/>
        <v>1500</v>
      </c>
      <c r="CW20" s="182">
        <f t="shared" si="219"/>
        <v>135620.80065235423</v>
      </c>
      <c r="CX20" s="5"/>
      <c r="CY20" s="182">
        <f t="shared" si="253"/>
        <v>103.97594716680491</v>
      </c>
      <c r="CZ20" s="182">
        <f t="shared" si="54"/>
        <v>1500</v>
      </c>
      <c r="DA20" s="182">
        <f t="shared" si="220"/>
        <v>155963.92075020738</v>
      </c>
      <c r="DB20" s="5"/>
      <c r="DC20" s="182">
        <f t="shared" si="254"/>
        <v>119.57233924182565</v>
      </c>
      <c r="DD20" s="182">
        <f t="shared" si="56"/>
        <v>1500</v>
      </c>
      <c r="DE20" s="182">
        <f t="shared" si="221"/>
        <v>179358.50886273847</v>
      </c>
      <c r="DF20" s="5"/>
      <c r="DG20" s="182">
        <f t="shared" si="255"/>
        <v>137.50819012809947</v>
      </c>
      <c r="DH20" s="182">
        <f t="shared" si="58"/>
        <v>1500</v>
      </c>
      <c r="DI20" s="182">
        <f t="shared" si="222"/>
        <v>206262.2851921492</v>
      </c>
      <c r="DJ20" s="5"/>
      <c r="DK20" s="182">
        <f t="shared" si="256"/>
        <v>158.13441864731439</v>
      </c>
      <c r="DL20" s="182">
        <f t="shared" si="60"/>
        <v>1500</v>
      </c>
      <c r="DM20" s="182">
        <f t="shared" si="223"/>
        <v>237201.62797097157</v>
      </c>
      <c r="DN20" s="5"/>
      <c r="DO20" s="182">
        <f t="shared" si="257"/>
        <v>181.85458144441154</v>
      </c>
      <c r="DP20" s="182">
        <f t="shared" si="62"/>
        <v>1500</v>
      </c>
      <c r="DQ20" s="182">
        <f t="shared" si="224"/>
        <v>272781.87216661731</v>
      </c>
      <c r="DR20" s="5"/>
      <c r="DS20" s="182">
        <f t="shared" si="258"/>
        <v>209.13276866107324</v>
      </c>
      <c r="DT20" s="182">
        <f t="shared" si="64"/>
        <v>1500</v>
      </c>
      <c r="DU20" s="182">
        <f t="shared" si="225"/>
        <v>313699.15299160988</v>
      </c>
      <c r="DV20" s="5"/>
      <c r="DW20" s="182">
        <f t="shared" si="259"/>
        <v>240.50268396023424</v>
      </c>
      <c r="DX20" s="182">
        <f t="shared" si="66"/>
        <v>1500</v>
      </c>
      <c r="DY20" s="182">
        <f t="shared" si="226"/>
        <v>360754.02594035136</v>
      </c>
      <c r="DZ20" s="5"/>
      <c r="EA20" s="182">
        <f t="shared" si="260"/>
        <v>304.23589520969631</v>
      </c>
      <c r="EB20" s="182">
        <f t="shared" si="68"/>
        <v>1500</v>
      </c>
      <c r="EC20" s="182">
        <f t="shared" si="227"/>
        <v>456353.84281454445</v>
      </c>
      <c r="ED20" s="5"/>
      <c r="EE20" s="182">
        <f t="shared" si="261"/>
        <v>349.87127949115074</v>
      </c>
      <c r="EF20" s="182">
        <f t="shared" si="70"/>
        <v>1500</v>
      </c>
      <c r="EG20" s="182">
        <f t="shared" si="228"/>
        <v>524806.91923672613</v>
      </c>
      <c r="EH20" s="5"/>
      <c r="EI20" s="182">
        <f t="shared" si="262"/>
        <v>402.35197141482331</v>
      </c>
      <c r="EJ20" s="182">
        <f t="shared" si="72"/>
        <v>1500</v>
      </c>
      <c r="EK20" s="182">
        <f t="shared" si="229"/>
        <v>603527.95712223498</v>
      </c>
      <c r="EL20" s="5"/>
      <c r="EM20" s="182">
        <f t="shared" si="263"/>
        <v>462.70476712704675</v>
      </c>
      <c r="EN20" s="182">
        <f t="shared" si="74"/>
        <v>1500</v>
      </c>
      <c r="EO20" s="182">
        <f t="shared" si="75"/>
        <v>694057.15069057012</v>
      </c>
      <c r="EP20" s="5"/>
      <c r="EQ20" s="182">
        <f t="shared" si="264"/>
        <v>532.1104821961037</v>
      </c>
      <c r="ER20" s="182">
        <f t="shared" si="77"/>
        <v>1500</v>
      </c>
      <c r="ES20" s="182">
        <f t="shared" si="78"/>
        <v>798165.72329415556</v>
      </c>
      <c r="ET20" s="5"/>
      <c r="EU20" s="182">
        <f t="shared" si="265"/>
        <v>611.92705452551922</v>
      </c>
      <c r="EV20" s="182">
        <f t="shared" si="80"/>
        <v>1500</v>
      </c>
      <c r="EW20" s="182">
        <f t="shared" si="81"/>
        <v>917890.58178827888</v>
      </c>
      <c r="EX20" s="5"/>
      <c r="EY20" s="182">
        <f t="shared" si="266"/>
        <v>703.7161127043471</v>
      </c>
      <c r="EZ20" s="182">
        <f t="shared" si="83"/>
        <v>1500</v>
      </c>
      <c r="FA20" s="182">
        <f t="shared" si="84"/>
        <v>1055574.1690565206</v>
      </c>
      <c r="FB20" s="5"/>
      <c r="FC20" s="182">
        <f t="shared" si="267"/>
        <v>809.27352960999906</v>
      </c>
      <c r="FD20" s="182">
        <f t="shared" si="86"/>
        <v>1500</v>
      </c>
      <c r="FE20" s="182">
        <f t="shared" si="87"/>
        <v>1213910.2944149985</v>
      </c>
      <c r="FF20" s="5"/>
      <c r="FG20" s="182">
        <f t="shared" si="268"/>
        <v>930.66455905149883</v>
      </c>
      <c r="FH20" s="182">
        <f t="shared" si="89"/>
        <v>1500</v>
      </c>
      <c r="FI20" s="182">
        <f t="shared" si="90"/>
        <v>1395996.8385772482</v>
      </c>
      <c r="FJ20" s="5"/>
      <c r="FK20" s="182">
        <f t="shared" si="269"/>
        <v>1070.2642429092236</v>
      </c>
      <c r="FL20" s="182">
        <f t="shared" si="92"/>
        <v>1500</v>
      </c>
      <c r="FM20" s="182">
        <f t="shared" si="93"/>
        <v>1605396.3643638354</v>
      </c>
      <c r="FN20" s="5"/>
      <c r="FO20" s="182">
        <f t="shared" si="270"/>
        <v>1230.8038793456071</v>
      </c>
      <c r="FP20" s="182">
        <f t="shared" si="95"/>
        <v>1500</v>
      </c>
      <c r="FQ20" s="182">
        <f t="shared" si="96"/>
        <v>1846205.8190184108</v>
      </c>
      <c r="FR20" s="5"/>
      <c r="FS20" s="182">
        <f t="shared" si="271"/>
        <v>1415.4244612474481</v>
      </c>
      <c r="FT20" s="182">
        <f t="shared" si="98"/>
        <v>1500</v>
      </c>
      <c r="FU20" s="182">
        <f t="shared" si="99"/>
        <v>2123136.6918711723</v>
      </c>
      <c r="FV20" s="5"/>
      <c r="FW20" s="182">
        <f t="shared" si="272"/>
        <v>1790.5119434780217</v>
      </c>
      <c r="FX20" s="182">
        <f t="shared" si="101"/>
        <v>1500</v>
      </c>
      <c r="FY20" s="182">
        <f t="shared" si="102"/>
        <v>2685767.9152170327</v>
      </c>
      <c r="FZ20" s="5"/>
      <c r="GA20" s="182">
        <f t="shared" si="273"/>
        <v>2059.0887349997247</v>
      </c>
      <c r="GB20" s="182">
        <f t="shared" si="104"/>
        <v>1500</v>
      </c>
      <c r="GC20" s="182">
        <f t="shared" si="105"/>
        <v>3088633.102499587</v>
      </c>
      <c r="GD20" s="5"/>
      <c r="GE20" s="182">
        <f t="shared" si="274"/>
        <v>2367.9520452496831</v>
      </c>
      <c r="GF20" s="182">
        <f t="shared" si="107"/>
        <v>1500</v>
      </c>
      <c r="GG20" s="182">
        <f t="shared" si="108"/>
        <v>3551928.0678745247</v>
      </c>
      <c r="GH20" s="5"/>
      <c r="GI20" s="182">
        <f t="shared" si="275"/>
        <v>2723.1448520371355</v>
      </c>
      <c r="GJ20" s="182">
        <f t="shared" si="110"/>
        <v>1500</v>
      </c>
      <c r="GK20" s="182">
        <f t="shared" si="111"/>
        <v>4084717.2780557033</v>
      </c>
      <c r="GL20" s="5"/>
      <c r="GM20" s="182">
        <f t="shared" si="276"/>
        <v>3131.6165798427055</v>
      </c>
      <c r="GN20" s="182">
        <f t="shared" si="113"/>
        <v>1500</v>
      </c>
      <c r="GO20" s="182">
        <f t="shared" si="114"/>
        <v>4697424.8697640579</v>
      </c>
      <c r="GP20" s="5"/>
      <c r="GQ20" s="182">
        <f t="shared" si="277"/>
        <v>3601.3590668191109</v>
      </c>
      <c r="GR20" s="182">
        <f t="shared" si="116"/>
        <v>1500</v>
      </c>
      <c r="GS20" s="182">
        <f t="shared" si="117"/>
        <v>5402038.6002286663</v>
      </c>
      <c r="GT20" s="5"/>
      <c r="GU20" s="182">
        <f t="shared" si="278"/>
        <v>4141.5629268419771</v>
      </c>
      <c r="GV20" s="182">
        <f t="shared" si="119"/>
        <v>1500</v>
      </c>
      <c r="GW20" s="182">
        <f t="shared" si="120"/>
        <v>6212344.390262966</v>
      </c>
      <c r="GX20" s="5"/>
      <c r="GY20" s="182">
        <f t="shared" si="279"/>
        <v>4762.7973658682731</v>
      </c>
      <c r="GZ20" s="182">
        <f t="shared" si="122"/>
        <v>1500</v>
      </c>
      <c r="HA20" s="182">
        <f t="shared" si="123"/>
        <v>7144196.0488024093</v>
      </c>
      <c r="HB20" s="5"/>
      <c r="HC20" s="182">
        <f t="shared" si="280"/>
        <v>5477.2169707485136</v>
      </c>
      <c r="HD20" s="182">
        <f t="shared" si="125"/>
        <v>1500</v>
      </c>
      <c r="HE20" s="182">
        <f t="shared" si="126"/>
        <v>8215825.4561227709</v>
      </c>
      <c r="HF20" s="5"/>
      <c r="HG20" s="182">
        <f t="shared" si="281"/>
        <v>6298.7995163607902</v>
      </c>
      <c r="HH20" s="182">
        <f t="shared" si="128"/>
        <v>1500</v>
      </c>
      <c r="HI20" s="182">
        <f t="shared" si="129"/>
        <v>9448199.2745411862</v>
      </c>
      <c r="HJ20" s="5"/>
      <c r="HK20" s="182">
        <f t="shared" si="282"/>
        <v>7243.6194438149078</v>
      </c>
      <c r="HL20" s="182">
        <f t="shared" si="131"/>
        <v>1500</v>
      </c>
      <c r="HM20" s="182">
        <f t="shared" si="132"/>
        <v>10865429.165722361</v>
      </c>
      <c r="HN20" s="5"/>
      <c r="HO20" s="182">
        <f t="shared" si="283"/>
        <v>8330.1623603871431</v>
      </c>
      <c r="HP20" s="182">
        <f t="shared" si="134"/>
        <v>1500</v>
      </c>
      <c r="HQ20" s="182">
        <f t="shared" si="135"/>
        <v>12495243.540580714</v>
      </c>
      <c r="HR20" s="5"/>
      <c r="HS20" s="182">
        <f t="shared" si="284"/>
        <v>11016.639721611995</v>
      </c>
      <c r="HT20" s="182">
        <f t="shared" si="137"/>
        <v>1500</v>
      </c>
      <c r="HU20" s="182">
        <f t="shared" si="138"/>
        <v>16524959.582417993</v>
      </c>
      <c r="HV20" s="5"/>
      <c r="HW20" s="182">
        <f t="shared" si="285"/>
        <v>12669.135679853793</v>
      </c>
      <c r="HX20" s="182">
        <f t="shared" si="140"/>
        <v>1500</v>
      </c>
      <c r="HY20" s="182">
        <f t="shared" si="141"/>
        <v>19003703.519780688</v>
      </c>
      <c r="HZ20" s="5"/>
      <c r="IA20" s="182">
        <f t="shared" si="286"/>
        <v>14569.506031831861</v>
      </c>
      <c r="IB20" s="182">
        <f t="shared" si="143"/>
        <v>1500</v>
      </c>
      <c r="IC20" s="182">
        <f t="shared" si="144"/>
        <v>21854259.047747791</v>
      </c>
      <c r="ID20" s="5"/>
      <c r="IE20" s="182">
        <f t="shared" si="287"/>
        <v>16754.931936606637</v>
      </c>
      <c r="IF20" s="182">
        <f t="shared" si="146"/>
        <v>1500</v>
      </c>
      <c r="IG20" s="182">
        <f t="shared" si="147"/>
        <v>25132397.904909957</v>
      </c>
      <c r="IH20" s="5"/>
      <c r="II20" s="182">
        <f t="shared" si="288"/>
        <v>19268.171727097633</v>
      </c>
      <c r="IJ20" s="182">
        <f t="shared" si="149"/>
        <v>1500</v>
      </c>
      <c r="IK20" s="182">
        <f t="shared" si="150"/>
        <v>28902257.590646449</v>
      </c>
      <c r="IL20" s="5"/>
      <c r="IM20" s="182">
        <f t="shared" si="289"/>
        <v>22158.397486162277</v>
      </c>
      <c r="IN20" s="182">
        <f t="shared" si="152"/>
        <v>1500</v>
      </c>
      <c r="IO20" s="182">
        <f t="shared" si="153"/>
        <v>33237596.229243416</v>
      </c>
      <c r="IP20" s="5"/>
      <c r="IQ20" s="182">
        <f t="shared" si="290"/>
        <v>25482.157109086616</v>
      </c>
      <c r="IR20" s="182">
        <f t="shared" si="155"/>
        <v>1500</v>
      </c>
      <c r="IS20" s="182">
        <f t="shared" si="156"/>
        <v>38223235.663629927</v>
      </c>
      <c r="IT20" s="5"/>
      <c r="IU20" s="182">
        <f t="shared" si="291"/>
        <v>29304.480675449606</v>
      </c>
      <c r="IV20" s="182">
        <f t="shared" si="158"/>
        <v>1500</v>
      </c>
      <c r="IW20" s="182">
        <f t="shared" si="159"/>
        <v>43956721.013174407</v>
      </c>
      <c r="IX20" s="5"/>
      <c r="IY20" s="182">
        <f t="shared" si="292"/>
        <v>33700.152776767041</v>
      </c>
      <c r="IZ20" s="182">
        <f t="shared" si="161"/>
        <v>1500</v>
      </c>
      <c r="JA20" s="182">
        <f t="shared" si="162"/>
        <v>50550229.16515056</v>
      </c>
      <c r="JB20" s="5"/>
      <c r="JC20" s="182">
        <f t="shared" si="293"/>
        <v>38755.175693282094</v>
      </c>
      <c r="JD20" s="182">
        <f t="shared" si="164"/>
        <v>1500</v>
      </c>
      <c r="JE20" s="182">
        <f t="shared" si="165"/>
        <v>58132763.539923139</v>
      </c>
      <c r="JF20" s="5"/>
      <c r="JG20" s="182">
        <f t="shared" si="294"/>
        <v>44568.452047274404</v>
      </c>
      <c r="JH20" s="182">
        <f t="shared" si="167"/>
        <v>1500</v>
      </c>
      <c r="JI20" s="182">
        <f t="shared" si="168"/>
        <v>66852678.070911609</v>
      </c>
      <c r="JJ20" s="5"/>
      <c r="JK20" s="182">
        <f t="shared" si="295"/>
        <v>51253.719854365561</v>
      </c>
      <c r="JL20" s="182">
        <f t="shared" si="170"/>
        <v>1500</v>
      </c>
      <c r="JM20" s="182">
        <f t="shared" si="171"/>
        <v>76880579.781548336</v>
      </c>
      <c r="JN20" s="5"/>
      <c r="JO20" s="182">
        <f t="shared" si="296"/>
        <v>59531.1956108456</v>
      </c>
      <c r="JP20" s="182">
        <f t="shared" si="0"/>
        <v>1500</v>
      </c>
      <c r="JQ20" s="182">
        <f t="shared" si="173"/>
        <v>89296793.416268393</v>
      </c>
      <c r="JR20" s="5"/>
      <c r="JS20" s="182">
        <f t="shared" si="297"/>
        <v>68460.874952472441</v>
      </c>
      <c r="JT20" s="182">
        <f t="shared" si="1"/>
        <v>1500</v>
      </c>
      <c r="JU20" s="182">
        <f t="shared" si="175"/>
        <v>102691312.42870866</v>
      </c>
      <c r="JV20" s="5"/>
      <c r="JW20" s="182">
        <f t="shared" si="298"/>
        <v>78730.006195343303</v>
      </c>
      <c r="JX20" s="182">
        <f t="shared" si="2"/>
        <v>1500</v>
      </c>
      <c r="JY20" s="182">
        <f t="shared" si="177"/>
        <v>118095009.29301496</v>
      </c>
      <c r="JZ20" s="5"/>
      <c r="KA20" s="182">
        <f t="shared" si="299"/>
        <v>90539.507124644791</v>
      </c>
      <c r="KB20" s="182">
        <f t="shared" si="3"/>
        <v>1500</v>
      </c>
      <c r="KC20" s="182">
        <f t="shared" si="179"/>
        <v>135809260.68696719</v>
      </c>
      <c r="KD20" s="5"/>
      <c r="KE20" s="182">
        <f t="shared" si="300"/>
        <v>104120.43319334151</v>
      </c>
      <c r="KF20" s="182">
        <f t="shared" si="4"/>
        <v>1500</v>
      </c>
      <c r="KG20" s="182">
        <f t="shared" si="181"/>
        <v>156180649.79001227</v>
      </c>
      <c r="KH20" s="5"/>
      <c r="KI20" s="183">
        <f t="shared" si="182"/>
        <v>3.333899999999999</v>
      </c>
      <c r="KJ20" s="183">
        <f t="shared" si="5"/>
        <v>1500</v>
      </c>
      <c r="KK20" s="183">
        <f t="shared" si="183"/>
        <v>5000.8499999999985</v>
      </c>
      <c r="KM20" s="183">
        <f t="shared" si="184"/>
        <v>146.77013003901837</v>
      </c>
      <c r="KN20" s="183">
        <f t="shared" si="6"/>
        <v>1500.0000000000002</v>
      </c>
      <c r="KO20" s="183">
        <f t="shared" si="185"/>
        <v>220155.19505852758</v>
      </c>
      <c r="KQ20" s="183">
        <f t="shared" si="186"/>
        <v>966.09273208190064</v>
      </c>
      <c r="KR20" s="183">
        <f t="shared" si="7"/>
        <v>1500</v>
      </c>
      <c r="KS20" s="183">
        <f t="shared" si="187"/>
        <v>1449139.098122851</v>
      </c>
      <c r="KU20" s="183">
        <f t="shared" si="188"/>
        <v>5738.3456853959042</v>
      </c>
      <c r="KV20" s="183">
        <f t="shared" si="189"/>
        <v>1500</v>
      </c>
      <c r="KW20" s="183">
        <f t="shared" si="190"/>
        <v>8607518.5280938558</v>
      </c>
      <c r="KY20" s="183">
        <f t="shared" si="191"/>
        <v>33771.743069387427</v>
      </c>
      <c r="KZ20" s="183">
        <f t="shared" si="192"/>
        <v>1500</v>
      </c>
      <c r="LA20" s="183">
        <f t="shared" si="193"/>
        <v>50657614.604081139</v>
      </c>
      <c r="LC20" s="183">
        <f t="shared" si="194"/>
        <v>206796.15446503027</v>
      </c>
      <c r="LD20" s="183">
        <f t="shared" si="195"/>
        <v>1500.0000000000002</v>
      </c>
      <c r="LE20" s="183">
        <f t="shared" si="196"/>
        <v>310194231.69754547</v>
      </c>
    </row>
    <row r="21" spans="2:317" ht="18.75">
      <c r="B21" s="172"/>
      <c r="C21" s="180"/>
      <c r="D21" s="180"/>
      <c r="E21" s="180" t="str">
        <f>'A.I Revenue Streams - P1'!F21</f>
        <v>Filling</v>
      </c>
      <c r="F21" s="184"/>
      <c r="G21" s="182"/>
      <c r="H21" s="182">
        <f>'A.I Revenue Streams - P1'!J21</f>
        <v>1500</v>
      </c>
      <c r="I21" s="182">
        <f t="shared" si="8"/>
        <v>0</v>
      </c>
      <c r="J21" s="5"/>
      <c r="K21" s="182">
        <f>'A.I Revenue Streams - P1'!H21*K$2*L$2</f>
        <v>27</v>
      </c>
      <c r="L21" s="182">
        <f t="shared" si="230"/>
        <v>1500</v>
      </c>
      <c r="M21" s="182">
        <f t="shared" si="197"/>
        <v>40500</v>
      </c>
      <c r="N21" s="5"/>
      <c r="O21" s="182">
        <f t="shared" si="231"/>
        <v>28.822499999999998</v>
      </c>
      <c r="P21" s="182">
        <f t="shared" si="10"/>
        <v>1500</v>
      </c>
      <c r="Q21" s="182">
        <f t="shared" si="198"/>
        <v>43233.75</v>
      </c>
      <c r="R21" s="5"/>
      <c r="S21" s="182">
        <f t="shared" si="232"/>
        <v>44.194499999999998</v>
      </c>
      <c r="T21" s="182">
        <f t="shared" si="12"/>
        <v>1500</v>
      </c>
      <c r="U21" s="182">
        <f t="shared" si="199"/>
        <v>66291.75</v>
      </c>
      <c r="V21" s="5"/>
      <c r="W21" s="182">
        <f t="shared" si="233"/>
        <v>63.529593749999997</v>
      </c>
      <c r="X21" s="182">
        <f t="shared" si="14"/>
        <v>1500</v>
      </c>
      <c r="Y21" s="182">
        <f t="shared" si="200"/>
        <v>95294.390625</v>
      </c>
      <c r="Z21" s="5"/>
      <c r="AA21" s="182">
        <f t="shared" si="234"/>
        <v>116.89445249999997</v>
      </c>
      <c r="AB21" s="182">
        <f t="shared" si="16"/>
        <v>1500</v>
      </c>
      <c r="AC21" s="182">
        <f t="shared" si="201"/>
        <v>175341.67874999996</v>
      </c>
      <c r="AD21" s="5"/>
      <c r="AE21" s="182">
        <f t="shared" si="235"/>
        <v>168.03577546874993</v>
      </c>
      <c r="AF21" s="182">
        <f t="shared" si="18"/>
        <v>1500</v>
      </c>
      <c r="AG21" s="182">
        <f t="shared" si="202"/>
        <v>252053.66320312489</v>
      </c>
      <c r="AH21" s="5"/>
      <c r="AI21" s="182">
        <f t="shared" si="236"/>
        <v>241.55142723632798</v>
      </c>
      <c r="AJ21" s="182">
        <f t="shared" si="20"/>
        <v>1500</v>
      </c>
      <c r="AK21" s="182">
        <f t="shared" si="203"/>
        <v>362327.14085449197</v>
      </c>
      <c r="AL21" s="5"/>
      <c r="AM21" s="182">
        <f t="shared" si="237"/>
        <v>277.78414132177716</v>
      </c>
      <c r="AN21" s="182">
        <f t="shared" si="22"/>
        <v>1500</v>
      </c>
      <c r="AO21" s="182">
        <f t="shared" si="204"/>
        <v>416676.21198266576</v>
      </c>
      <c r="AP21" s="5"/>
      <c r="AQ21" s="182">
        <f t="shared" si="238"/>
        <v>319.4517625200437</v>
      </c>
      <c r="AR21" s="182">
        <f t="shared" si="24"/>
        <v>1500</v>
      </c>
      <c r="AS21" s="182">
        <f t="shared" si="205"/>
        <v>479177.64378006553</v>
      </c>
      <c r="AT21" s="5"/>
      <c r="AU21" s="182">
        <f t="shared" si="239"/>
        <v>367.36952689805025</v>
      </c>
      <c r="AV21" s="182">
        <f t="shared" si="26"/>
        <v>1500</v>
      </c>
      <c r="AW21" s="182">
        <f t="shared" si="206"/>
        <v>551054.29034707532</v>
      </c>
      <c r="AX21" s="5"/>
      <c r="AY21" s="182">
        <f t="shared" si="240"/>
        <v>422.47495593275778</v>
      </c>
      <c r="AZ21" s="182">
        <f t="shared" si="28"/>
        <v>1500</v>
      </c>
      <c r="BA21" s="182">
        <f t="shared" si="207"/>
        <v>633712.43389913673</v>
      </c>
      <c r="BB21" s="5"/>
      <c r="BC21" s="182">
        <f t="shared" si="241"/>
        <v>485.8461993226714</v>
      </c>
      <c r="BD21" s="182">
        <f t="shared" si="30"/>
        <v>1500</v>
      </c>
      <c r="BE21" s="182">
        <f t="shared" si="208"/>
        <v>728769.29898400709</v>
      </c>
      <c r="BF21" s="5"/>
      <c r="BG21" s="182">
        <f t="shared" si="242"/>
        <v>558.7231292210721</v>
      </c>
      <c r="BH21" s="182">
        <f t="shared" si="32"/>
        <v>1500</v>
      </c>
      <c r="BI21" s="182">
        <f t="shared" si="209"/>
        <v>838084.69383160817</v>
      </c>
      <c r="BJ21" s="5"/>
      <c r="BK21" s="182">
        <f t="shared" si="243"/>
        <v>642.53159860423284</v>
      </c>
      <c r="BL21" s="182">
        <f t="shared" si="34"/>
        <v>1500</v>
      </c>
      <c r="BM21" s="182">
        <f t="shared" si="210"/>
        <v>963797.39790634927</v>
      </c>
      <c r="BN21" s="5"/>
      <c r="BO21" s="182">
        <f t="shared" si="244"/>
        <v>738.9113383948677</v>
      </c>
      <c r="BP21" s="182">
        <f t="shared" si="36"/>
        <v>1500</v>
      </c>
      <c r="BQ21" s="182">
        <f t="shared" si="211"/>
        <v>1108367.0075923016</v>
      </c>
      <c r="BR21" s="5"/>
      <c r="BS21" s="182">
        <f t="shared" si="245"/>
        <v>849.7480391540978</v>
      </c>
      <c r="BT21" s="182">
        <f t="shared" si="38"/>
        <v>1500</v>
      </c>
      <c r="BU21" s="182">
        <f t="shared" si="212"/>
        <v>1274622.0587311466</v>
      </c>
      <c r="BV21" s="5"/>
      <c r="BW21" s="182">
        <f t="shared" si="246"/>
        <v>977.21024502721241</v>
      </c>
      <c r="BX21" s="182">
        <f t="shared" si="40"/>
        <v>1500</v>
      </c>
      <c r="BY21" s="182">
        <f t="shared" si="213"/>
        <v>1465815.3675408186</v>
      </c>
      <c r="BZ21" s="5"/>
      <c r="CA21" s="182">
        <f t="shared" si="247"/>
        <v>1123.7917817812943</v>
      </c>
      <c r="CB21" s="182">
        <f t="shared" si="42"/>
        <v>1500</v>
      </c>
      <c r="CC21" s="182">
        <f t="shared" si="214"/>
        <v>1685687.6726719413</v>
      </c>
      <c r="CD21" s="5"/>
      <c r="CE21" s="182">
        <f t="shared" si="248"/>
        <v>1550.8326588581861</v>
      </c>
      <c r="CF21" s="182">
        <f t="shared" si="44"/>
        <v>1500</v>
      </c>
      <c r="CG21" s="182">
        <f t="shared" si="215"/>
        <v>2326248.9882872789</v>
      </c>
      <c r="CH21" s="5"/>
      <c r="CI21" s="182">
        <f t="shared" si="249"/>
        <v>1783.4575576869138</v>
      </c>
      <c r="CJ21" s="182">
        <f t="shared" si="46"/>
        <v>1500</v>
      </c>
      <c r="CK21" s="182">
        <f t="shared" si="216"/>
        <v>2675186.3365303706</v>
      </c>
      <c r="CL21" s="5"/>
      <c r="CM21" s="182">
        <f t="shared" si="250"/>
        <v>2050.9761913399507</v>
      </c>
      <c r="CN21" s="182">
        <f t="shared" si="48"/>
        <v>1500</v>
      </c>
      <c r="CO21" s="182">
        <f t="shared" si="217"/>
        <v>3076464.287009926</v>
      </c>
      <c r="CP21" s="5"/>
      <c r="CQ21" s="182">
        <f t="shared" si="251"/>
        <v>2358.6226200409433</v>
      </c>
      <c r="CR21" s="182">
        <f t="shared" si="50"/>
        <v>1500</v>
      </c>
      <c r="CS21" s="182">
        <f t="shared" si="218"/>
        <v>3537933.9300614148</v>
      </c>
      <c r="CT21" s="5"/>
      <c r="CU21" s="182">
        <f t="shared" si="252"/>
        <v>2712.4160130470846</v>
      </c>
      <c r="CV21" s="182">
        <f t="shared" si="52"/>
        <v>1500</v>
      </c>
      <c r="CW21" s="182">
        <f t="shared" si="219"/>
        <v>4068624.0195706268</v>
      </c>
      <c r="CX21" s="5"/>
      <c r="CY21" s="182">
        <f t="shared" si="253"/>
        <v>3119.2784150041471</v>
      </c>
      <c r="CZ21" s="182">
        <f t="shared" si="54"/>
        <v>1500</v>
      </c>
      <c r="DA21" s="182">
        <f t="shared" si="220"/>
        <v>4678917.6225062208</v>
      </c>
      <c r="DB21" s="5"/>
      <c r="DC21" s="182">
        <f t="shared" si="254"/>
        <v>3587.170177254769</v>
      </c>
      <c r="DD21" s="182">
        <f t="shared" si="56"/>
        <v>1500</v>
      </c>
      <c r="DE21" s="182">
        <f t="shared" si="221"/>
        <v>5380755.2658821531</v>
      </c>
      <c r="DF21" s="5"/>
      <c r="DG21" s="182">
        <f t="shared" si="255"/>
        <v>4125.2457038429839</v>
      </c>
      <c r="DH21" s="182">
        <f t="shared" si="58"/>
        <v>1500</v>
      </c>
      <c r="DI21" s="182">
        <f t="shared" si="222"/>
        <v>6187868.5557644758</v>
      </c>
      <c r="DJ21" s="5"/>
      <c r="DK21" s="182">
        <f t="shared" si="256"/>
        <v>4744.032559419431</v>
      </c>
      <c r="DL21" s="182">
        <f t="shared" si="60"/>
        <v>1500</v>
      </c>
      <c r="DM21" s="182">
        <f t="shared" si="223"/>
        <v>7116048.8391291462</v>
      </c>
      <c r="DN21" s="5"/>
      <c r="DO21" s="182">
        <f t="shared" si="257"/>
        <v>5455.6374433323454</v>
      </c>
      <c r="DP21" s="182">
        <f t="shared" si="62"/>
        <v>1500</v>
      </c>
      <c r="DQ21" s="182">
        <f t="shared" si="224"/>
        <v>8183456.1649985183</v>
      </c>
      <c r="DR21" s="5"/>
      <c r="DS21" s="182">
        <f t="shared" si="258"/>
        <v>6273.9830598321969</v>
      </c>
      <c r="DT21" s="182">
        <f t="shared" si="64"/>
        <v>1500</v>
      </c>
      <c r="DU21" s="182">
        <f t="shared" si="225"/>
        <v>9410974.589748295</v>
      </c>
      <c r="DV21" s="5"/>
      <c r="DW21" s="182">
        <f t="shared" si="259"/>
        <v>7215.0805188070262</v>
      </c>
      <c r="DX21" s="182">
        <f t="shared" si="66"/>
        <v>1500</v>
      </c>
      <c r="DY21" s="182">
        <f t="shared" si="226"/>
        <v>10822620.778210539</v>
      </c>
      <c r="DZ21" s="5"/>
      <c r="EA21" s="182">
        <f t="shared" si="260"/>
        <v>9127.076856290887</v>
      </c>
      <c r="EB21" s="182">
        <f t="shared" si="68"/>
        <v>1500</v>
      </c>
      <c r="EC21" s="182">
        <f t="shared" si="227"/>
        <v>13690615.28443633</v>
      </c>
      <c r="ED21" s="5"/>
      <c r="EE21" s="182">
        <f t="shared" si="261"/>
        <v>10496.138384734519</v>
      </c>
      <c r="EF21" s="182">
        <f t="shared" si="70"/>
        <v>1500</v>
      </c>
      <c r="EG21" s="182">
        <f t="shared" si="228"/>
        <v>15744207.577101778</v>
      </c>
      <c r="EH21" s="5"/>
      <c r="EI21" s="182">
        <f t="shared" si="262"/>
        <v>12070.559142444696</v>
      </c>
      <c r="EJ21" s="182">
        <f t="shared" si="72"/>
        <v>1500</v>
      </c>
      <c r="EK21" s="182">
        <f t="shared" si="229"/>
        <v>18105838.713667043</v>
      </c>
      <c r="EL21" s="5"/>
      <c r="EM21" s="182">
        <f t="shared" si="263"/>
        <v>13881.143013811399</v>
      </c>
      <c r="EN21" s="182">
        <f t="shared" si="74"/>
        <v>1500</v>
      </c>
      <c r="EO21" s="182">
        <f t="shared" si="75"/>
        <v>20821714.520717099</v>
      </c>
      <c r="EP21" s="5"/>
      <c r="EQ21" s="182">
        <f t="shared" si="264"/>
        <v>15963.314465883108</v>
      </c>
      <c r="ER21" s="182">
        <f t="shared" si="77"/>
        <v>1500</v>
      </c>
      <c r="ES21" s="182">
        <f t="shared" si="78"/>
        <v>23944971.698824663</v>
      </c>
      <c r="ET21" s="5"/>
      <c r="EU21" s="182">
        <f t="shared" si="265"/>
        <v>18357.811635765571</v>
      </c>
      <c r="EV21" s="182">
        <f t="shared" si="80"/>
        <v>1500</v>
      </c>
      <c r="EW21" s="182">
        <f t="shared" si="81"/>
        <v>27536717.453648355</v>
      </c>
      <c r="EX21" s="5"/>
      <c r="EY21" s="182">
        <f t="shared" si="266"/>
        <v>21111.483381130405</v>
      </c>
      <c r="EZ21" s="182">
        <f t="shared" si="83"/>
        <v>1500</v>
      </c>
      <c r="FA21" s="182">
        <f t="shared" si="84"/>
        <v>31667225.071695607</v>
      </c>
      <c r="FB21" s="5"/>
      <c r="FC21" s="182">
        <f t="shared" si="267"/>
        <v>24278.205888299963</v>
      </c>
      <c r="FD21" s="182">
        <f t="shared" si="86"/>
        <v>1500</v>
      </c>
      <c r="FE21" s="182">
        <f t="shared" si="87"/>
        <v>36417308.832449943</v>
      </c>
      <c r="FF21" s="5"/>
      <c r="FG21" s="182">
        <f t="shared" si="268"/>
        <v>27919.936771544955</v>
      </c>
      <c r="FH21" s="182">
        <f t="shared" si="89"/>
        <v>1500</v>
      </c>
      <c r="FI21" s="182">
        <f t="shared" si="90"/>
        <v>41879905.15731743</v>
      </c>
      <c r="FJ21" s="5"/>
      <c r="FK21" s="182">
        <f t="shared" si="269"/>
        <v>32107.927287276696</v>
      </c>
      <c r="FL21" s="182">
        <f t="shared" si="92"/>
        <v>1500</v>
      </c>
      <c r="FM21" s="182">
        <f t="shared" si="93"/>
        <v>48161890.930915043</v>
      </c>
      <c r="FN21" s="5"/>
      <c r="FO21" s="182">
        <f t="shared" si="270"/>
        <v>36924.116380368199</v>
      </c>
      <c r="FP21" s="182">
        <f t="shared" si="95"/>
        <v>1500</v>
      </c>
      <c r="FQ21" s="182">
        <f t="shared" si="96"/>
        <v>55386174.570552297</v>
      </c>
      <c r="FR21" s="5"/>
      <c r="FS21" s="182">
        <f t="shared" si="271"/>
        <v>42462.733837423424</v>
      </c>
      <c r="FT21" s="182">
        <f t="shared" si="98"/>
        <v>1500</v>
      </c>
      <c r="FU21" s="182">
        <f t="shared" si="99"/>
        <v>63694100.756135136</v>
      </c>
      <c r="FV21" s="5"/>
      <c r="FW21" s="182">
        <f t="shared" si="272"/>
        <v>53715.358304340632</v>
      </c>
      <c r="FX21" s="182">
        <f t="shared" si="101"/>
        <v>1500</v>
      </c>
      <c r="FY21" s="182">
        <f t="shared" si="102"/>
        <v>80573037.456510946</v>
      </c>
      <c r="FZ21" s="5"/>
      <c r="GA21" s="182">
        <f t="shared" si="273"/>
        <v>61772.662049991734</v>
      </c>
      <c r="GB21" s="182">
        <f t="shared" si="104"/>
        <v>1500</v>
      </c>
      <c r="GC21" s="182">
        <f t="shared" si="105"/>
        <v>92658993.074987605</v>
      </c>
      <c r="GD21" s="5"/>
      <c r="GE21" s="182">
        <f t="shared" si="274"/>
        <v>71038.561357490486</v>
      </c>
      <c r="GF21" s="182">
        <f t="shared" si="107"/>
        <v>1500</v>
      </c>
      <c r="GG21" s="182">
        <f t="shared" si="108"/>
        <v>106557842.03623573</v>
      </c>
      <c r="GH21" s="5"/>
      <c r="GI21" s="182">
        <f t="shared" si="275"/>
        <v>81694.345561114053</v>
      </c>
      <c r="GJ21" s="182">
        <f t="shared" si="110"/>
        <v>1500</v>
      </c>
      <c r="GK21" s="182">
        <f t="shared" si="111"/>
        <v>122541518.34167108</v>
      </c>
      <c r="GL21" s="5"/>
      <c r="GM21" s="182">
        <f t="shared" si="276"/>
        <v>93948.497395281156</v>
      </c>
      <c r="GN21" s="182">
        <f t="shared" si="113"/>
        <v>1500</v>
      </c>
      <c r="GO21" s="182">
        <f t="shared" si="114"/>
        <v>140922746.09292173</v>
      </c>
      <c r="GP21" s="5"/>
      <c r="GQ21" s="182">
        <f t="shared" si="277"/>
        <v>108040.77200457331</v>
      </c>
      <c r="GR21" s="182">
        <f t="shared" si="116"/>
        <v>1500</v>
      </c>
      <c r="GS21" s="182">
        <f t="shared" si="117"/>
        <v>162061158.00685996</v>
      </c>
      <c r="GT21" s="5"/>
      <c r="GU21" s="182">
        <f t="shared" si="278"/>
        <v>124246.88780525932</v>
      </c>
      <c r="GV21" s="182">
        <f t="shared" si="119"/>
        <v>1500</v>
      </c>
      <c r="GW21" s="182">
        <f t="shared" si="120"/>
        <v>186370331.70788899</v>
      </c>
      <c r="GX21" s="5"/>
      <c r="GY21" s="182">
        <f t="shared" si="279"/>
        <v>142883.92097604822</v>
      </c>
      <c r="GZ21" s="182">
        <f t="shared" si="122"/>
        <v>1500</v>
      </c>
      <c r="HA21" s="182">
        <f t="shared" si="123"/>
        <v>214325881.46407232</v>
      </c>
      <c r="HB21" s="5"/>
      <c r="HC21" s="182">
        <f t="shared" si="280"/>
        <v>164316.50912245543</v>
      </c>
      <c r="HD21" s="182">
        <f t="shared" si="125"/>
        <v>1500</v>
      </c>
      <c r="HE21" s="182">
        <f t="shared" si="126"/>
        <v>246474763.68368316</v>
      </c>
      <c r="HF21" s="5"/>
      <c r="HG21" s="182">
        <f t="shared" si="281"/>
        <v>188963.98549082375</v>
      </c>
      <c r="HH21" s="182">
        <f t="shared" si="128"/>
        <v>1500</v>
      </c>
      <c r="HI21" s="182">
        <f t="shared" si="129"/>
        <v>283445978.23623562</v>
      </c>
      <c r="HJ21" s="5"/>
      <c r="HK21" s="182">
        <f t="shared" si="282"/>
        <v>217308.58331444729</v>
      </c>
      <c r="HL21" s="182">
        <f t="shared" si="131"/>
        <v>1500</v>
      </c>
      <c r="HM21" s="182">
        <f t="shared" si="132"/>
        <v>325962874.97167093</v>
      </c>
      <c r="HN21" s="5"/>
      <c r="HO21" s="182">
        <f t="shared" si="283"/>
        <v>249904.87081161435</v>
      </c>
      <c r="HP21" s="182">
        <f t="shared" si="134"/>
        <v>1500</v>
      </c>
      <c r="HQ21" s="182">
        <f t="shared" si="135"/>
        <v>374857306.21742153</v>
      </c>
      <c r="HR21" s="5"/>
      <c r="HS21" s="182">
        <f t="shared" si="284"/>
        <v>330499.19164835993</v>
      </c>
      <c r="HT21" s="182">
        <f t="shared" si="137"/>
        <v>1500</v>
      </c>
      <c r="HU21" s="182">
        <f t="shared" si="138"/>
        <v>495748787.4725399</v>
      </c>
      <c r="HV21" s="5"/>
      <c r="HW21" s="182">
        <f t="shared" si="285"/>
        <v>380074.0703956139</v>
      </c>
      <c r="HX21" s="182">
        <f t="shared" si="140"/>
        <v>1500</v>
      </c>
      <c r="HY21" s="182">
        <f t="shared" si="141"/>
        <v>570111105.59342086</v>
      </c>
      <c r="HZ21" s="5"/>
      <c r="IA21" s="182">
        <f t="shared" si="286"/>
        <v>437085.18095495598</v>
      </c>
      <c r="IB21" s="182">
        <f t="shared" si="143"/>
        <v>1500</v>
      </c>
      <c r="IC21" s="182">
        <f t="shared" si="144"/>
        <v>655627771.43243396</v>
      </c>
      <c r="ID21" s="5"/>
      <c r="IE21" s="182">
        <f t="shared" si="287"/>
        <v>502647.95809819933</v>
      </c>
      <c r="IF21" s="182">
        <f t="shared" si="146"/>
        <v>1500</v>
      </c>
      <c r="IG21" s="182">
        <f t="shared" si="147"/>
        <v>753971937.14729905</v>
      </c>
      <c r="IH21" s="5"/>
      <c r="II21" s="182">
        <f t="shared" si="288"/>
        <v>578045.15181292919</v>
      </c>
      <c r="IJ21" s="182">
        <f t="shared" si="149"/>
        <v>1500</v>
      </c>
      <c r="IK21" s="182">
        <f t="shared" si="150"/>
        <v>867067727.71939385</v>
      </c>
      <c r="IL21" s="5"/>
      <c r="IM21" s="182">
        <f t="shared" si="289"/>
        <v>664751.92458486848</v>
      </c>
      <c r="IN21" s="182">
        <f t="shared" si="152"/>
        <v>1500</v>
      </c>
      <c r="IO21" s="182">
        <f t="shared" si="153"/>
        <v>997127886.87730277</v>
      </c>
      <c r="IP21" s="5"/>
      <c r="IQ21" s="182">
        <f t="shared" si="290"/>
        <v>764464.71327259869</v>
      </c>
      <c r="IR21" s="182">
        <f t="shared" si="155"/>
        <v>1500</v>
      </c>
      <c r="IS21" s="182">
        <f t="shared" si="156"/>
        <v>1146697069.9088981</v>
      </c>
      <c r="IT21" s="5"/>
      <c r="IU21" s="182">
        <f t="shared" si="291"/>
        <v>879134.42026348843</v>
      </c>
      <c r="IV21" s="182">
        <f t="shared" si="158"/>
        <v>1500</v>
      </c>
      <c r="IW21" s="182">
        <f t="shared" si="159"/>
        <v>1318701630.3952327</v>
      </c>
      <c r="IX21" s="5"/>
      <c r="IY21" s="182">
        <f t="shared" si="292"/>
        <v>1011004.5833030116</v>
      </c>
      <c r="IZ21" s="182">
        <f t="shared" si="161"/>
        <v>1500</v>
      </c>
      <c r="JA21" s="182">
        <f t="shared" si="162"/>
        <v>1516506874.9545174</v>
      </c>
      <c r="JB21" s="5"/>
      <c r="JC21" s="182">
        <f t="shared" si="293"/>
        <v>1162655.2707984631</v>
      </c>
      <c r="JD21" s="182">
        <f t="shared" si="164"/>
        <v>1500</v>
      </c>
      <c r="JE21" s="182">
        <f t="shared" si="165"/>
        <v>1743982906.1976948</v>
      </c>
      <c r="JF21" s="5"/>
      <c r="JG21" s="182">
        <f t="shared" si="294"/>
        <v>1337053.5614182325</v>
      </c>
      <c r="JH21" s="182">
        <f t="shared" si="167"/>
        <v>1500</v>
      </c>
      <c r="JI21" s="182">
        <f t="shared" si="168"/>
        <v>2005580342.1273487</v>
      </c>
      <c r="JJ21" s="5"/>
      <c r="JK21" s="182">
        <f t="shared" si="295"/>
        <v>1537611.5956309673</v>
      </c>
      <c r="JL21" s="182">
        <f t="shared" si="170"/>
        <v>1500</v>
      </c>
      <c r="JM21" s="182">
        <f t="shared" si="171"/>
        <v>2306417393.4464507</v>
      </c>
      <c r="JN21" s="5"/>
      <c r="JO21" s="182">
        <f t="shared" si="296"/>
        <v>1785935.8683253685</v>
      </c>
      <c r="JP21" s="182">
        <f t="shared" si="0"/>
        <v>1500</v>
      </c>
      <c r="JQ21" s="182">
        <f t="shared" si="173"/>
        <v>2678903802.4880528</v>
      </c>
      <c r="JR21" s="5"/>
      <c r="JS21" s="182">
        <f t="shared" si="297"/>
        <v>2053826.2485741733</v>
      </c>
      <c r="JT21" s="182">
        <f t="shared" si="1"/>
        <v>1500</v>
      </c>
      <c r="JU21" s="182">
        <f t="shared" si="175"/>
        <v>3080739372.8612599</v>
      </c>
      <c r="JV21" s="5"/>
      <c r="JW21" s="182">
        <f t="shared" si="298"/>
        <v>2361900.1858602995</v>
      </c>
      <c r="JX21" s="182">
        <f t="shared" si="2"/>
        <v>1500</v>
      </c>
      <c r="JY21" s="182">
        <f t="shared" si="177"/>
        <v>3542850278.7904491</v>
      </c>
      <c r="JZ21" s="5"/>
      <c r="KA21" s="182">
        <f t="shared" si="299"/>
        <v>2716185.2137393444</v>
      </c>
      <c r="KB21" s="182">
        <f t="shared" si="3"/>
        <v>1500</v>
      </c>
      <c r="KC21" s="182">
        <f t="shared" si="179"/>
        <v>4074277820.6090164</v>
      </c>
      <c r="KD21" s="5"/>
      <c r="KE21" s="182">
        <f t="shared" si="300"/>
        <v>3123612.995800246</v>
      </c>
      <c r="KF21" s="182">
        <f t="shared" si="4"/>
        <v>1500</v>
      </c>
      <c r="KG21" s="182">
        <f t="shared" si="181"/>
        <v>4685419493.7003689</v>
      </c>
      <c r="KH21" s="5"/>
      <c r="KI21" s="183">
        <f t="shared" si="182"/>
        <v>100.017</v>
      </c>
      <c r="KJ21" s="183">
        <f t="shared" si="5"/>
        <v>1500</v>
      </c>
      <c r="KK21" s="183">
        <f t="shared" si="183"/>
        <v>150025.5</v>
      </c>
      <c r="KM21" s="183">
        <f t="shared" si="184"/>
        <v>4403.1039011705507</v>
      </c>
      <c r="KN21" s="183">
        <f t="shared" si="6"/>
        <v>1500</v>
      </c>
      <c r="KO21" s="183">
        <f t="shared" si="185"/>
        <v>6604655.8517558258</v>
      </c>
      <c r="KQ21" s="183">
        <f t="shared" si="186"/>
        <v>28982.781962457011</v>
      </c>
      <c r="KR21" s="183">
        <f t="shared" si="7"/>
        <v>1500</v>
      </c>
      <c r="KS21" s="183">
        <f t="shared" si="187"/>
        <v>43474172.943685517</v>
      </c>
      <c r="KU21" s="183">
        <f t="shared" si="188"/>
        <v>172150.37056187706</v>
      </c>
      <c r="KV21" s="183">
        <f t="shared" si="189"/>
        <v>1500</v>
      </c>
      <c r="KW21" s="183">
        <f t="shared" si="190"/>
        <v>258225555.84281558</v>
      </c>
      <c r="KY21" s="183">
        <f t="shared" si="191"/>
        <v>1013152.2920816226</v>
      </c>
      <c r="KZ21" s="183">
        <f t="shared" si="192"/>
        <v>1500</v>
      </c>
      <c r="LA21" s="183">
        <f t="shared" si="193"/>
        <v>1519728438.1224339</v>
      </c>
      <c r="LC21" s="183">
        <f t="shared" si="194"/>
        <v>6203884.6339509115</v>
      </c>
      <c r="LD21" s="183">
        <f t="shared" si="195"/>
        <v>1500</v>
      </c>
      <c r="LE21" s="183">
        <f t="shared" si="196"/>
        <v>9305826950.9263668</v>
      </c>
    </row>
    <row r="22" spans="2:317" ht="18.75">
      <c r="B22" s="172"/>
      <c r="C22" s="180"/>
      <c r="D22" s="180"/>
      <c r="E22" s="180" t="str">
        <f>'A.I Revenue Streams - P1'!F22</f>
        <v>Crowns</v>
      </c>
      <c r="F22" s="184"/>
      <c r="G22" s="182"/>
      <c r="H22" s="182">
        <f>'A.I Revenue Streams - P1'!J22</f>
        <v>5000</v>
      </c>
      <c r="I22" s="182">
        <f t="shared" si="8"/>
        <v>0</v>
      </c>
      <c r="J22" s="5"/>
      <c r="K22" s="182">
        <f>'A.I Revenue Streams - P1'!H22*K$2*L$2</f>
        <v>1.7999999999999998</v>
      </c>
      <c r="L22" s="182">
        <f t="shared" si="230"/>
        <v>5000</v>
      </c>
      <c r="M22" s="182">
        <f t="shared" si="197"/>
        <v>9000</v>
      </c>
      <c r="N22" s="5"/>
      <c r="O22" s="182">
        <f t="shared" si="231"/>
        <v>1.9214999999999995</v>
      </c>
      <c r="P22" s="182">
        <f t="shared" si="10"/>
        <v>5000</v>
      </c>
      <c r="Q22" s="182">
        <f t="shared" si="198"/>
        <v>9607.4999999999982</v>
      </c>
      <c r="R22" s="5"/>
      <c r="S22" s="182">
        <f t="shared" si="232"/>
        <v>2.946299999999999</v>
      </c>
      <c r="T22" s="182">
        <f t="shared" si="12"/>
        <v>5000</v>
      </c>
      <c r="U22" s="182">
        <f t="shared" si="199"/>
        <v>14731.499999999995</v>
      </c>
      <c r="V22" s="5"/>
      <c r="W22" s="182">
        <f t="shared" si="233"/>
        <v>4.2353062499999981</v>
      </c>
      <c r="X22" s="182">
        <f t="shared" si="14"/>
        <v>5000</v>
      </c>
      <c r="Y22" s="182">
        <f t="shared" si="200"/>
        <v>21176.531249999989</v>
      </c>
      <c r="Z22" s="5"/>
      <c r="AA22" s="182">
        <f t="shared" si="234"/>
        <v>7.7929634999999964</v>
      </c>
      <c r="AB22" s="182">
        <f t="shared" si="16"/>
        <v>5000</v>
      </c>
      <c r="AC22" s="182">
        <f t="shared" si="201"/>
        <v>38964.817499999983</v>
      </c>
      <c r="AD22" s="5"/>
      <c r="AE22" s="182">
        <f t="shared" si="235"/>
        <v>11.202385031249994</v>
      </c>
      <c r="AF22" s="182">
        <f t="shared" si="18"/>
        <v>5000</v>
      </c>
      <c r="AG22" s="182">
        <f t="shared" si="202"/>
        <v>56011.92515624997</v>
      </c>
      <c r="AH22" s="5"/>
      <c r="AI22" s="182">
        <f t="shared" si="236"/>
        <v>16.103428482421865</v>
      </c>
      <c r="AJ22" s="182">
        <f t="shared" si="20"/>
        <v>5000</v>
      </c>
      <c r="AK22" s="182">
        <f t="shared" si="203"/>
        <v>80517.14241210933</v>
      </c>
      <c r="AL22" s="5"/>
      <c r="AM22" s="182">
        <f t="shared" si="237"/>
        <v>18.518942754785144</v>
      </c>
      <c r="AN22" s="182">
        <f t="shared" si="22"/>
        <v>5000</v>
      </c>
      <c r="AO22" s="182">
        <f t="shared" si="204"/>
        <v>92594.713773925716</v>
      </c>
      <c r="AP22" s="5"/>
      <c r="AQ22" s="182">
        <f t="shared" si="238"/>
        <v>21.296784168002915</v>
      </c>
      <c r="AR22" s="182">
        <f t="shared" si="24"/>
        <v>5000</v>
      </c>
      <c r="AS22" s="182">
        <f t="shared" si="205"/>
        <v>106483.92084001457</v>
      </c>
      <c r="AT22" s="5"/>
      <c r="AU22" s="182">
        <f t="shared" si="239"/>
        <v>24.491301793203352</v>
      </c>
      <c r="AV22" s="182">
        <f t="shared" si="26"/>
        <v>5000</v>
      </c>
      <c r="AW22" s="182">
        <f t="shared" si="206"/>
        <v>122456.50896601676</v>
      </c>
      <c r="AX22" s="5"/>
      <c r="AY22" s="182">
        <f t="shared" si="240"/>
        <v>28.164997062183854</v>
      </c>
      <c r="AZ22" s="182">
        <f t="shared" si="28"/>
        <v>5000</v>
      </c>
      <c r="BA22" s="182">
        <f t="shared" si="207"/>
        <v>140824.98531091926</v>
      </c>
      <c r="BB22" s="5"/>
      <c r="BC22" s="182">
        <f t="shared" si="241"/>
        <v>32.389746621511428</v>
      </c>
      <c r="BD22" s="182">
        <f t="shared" si="30"/>
        <v>5000</v>
      </c>
      <c r="BE22" s="182">
        <f t="shared" si="208"/>
        <v>161948.73310755714</v>
      </c>
      <c r="BF22" s="5"/>
      <c r="BG22" s="182">
        <f t="shared" si="242"/>
        <v>37.248208614738139</v>
      </c>
      <c r="BH22" s="182">
        <f t="shared" si="32"/>
        <v>5000</v>
      </c>
      <c r="BI22" s="182">
        <f t="shared" si="209"/>
        <v>186241.0430736907</v>
      </c>
      <c r="BJ22" s="5"/>
      <c r="BK22" s="182">
        <f t="shared" si="243"/>
        <v>42.835439906948857</v>
      </c>
      <c r="BL22" s="182">
        <f t="shared" si="34"/>
        <v>5000</v>
      </c>
      <c r="BM22" s="182">
        <f t="shared" si="210"/>
        <v>214177.19953474429</v>
      </c>
      <c r="BN22" s="5"/>
      <c r="BO22" s="182">
        <f t="shared" si="244"/>
        <v>49.260755892991185</v>
      </c>
      <c r="BP22" s="182">
        <f t="shared" si="36"/>
        <v>5000</v>
      </c>
      <c r="BQ22" s="182">
        <f t="shared" si="211"/>
        <v>246303.77946495594</v>
      </c>
      <c r="BR22" s="5"/>
      <c r="BS22" s="182">
        <f t="shared" si="245"/>
        <v>56.64986927693986</v>
      </c>
      <c r="BT22" s="182">
        <f t="shared" si="38"/>
        <v>5000</v>
      </c>
      <c r="BU22" s="182">
        <f t="shared" si="212"/>
        <v>283249.34638469928</v>
      </c>
      <c r="BV22" s="5"/>
      <c r="BW22" s="182">
        <f t="shared" si="246"/>
        <v>65.147349668480842</v>
      </c>
      <c r="BX22" s="182">
        <f t="shared" si="40"/>
        <v>5000</v>
      </c>
      <c r="BY22" s="182">
        <f t="shared" si="213"/>
        <v>325736.7483424042</v>
      </c>
      <c r="BZ22" s="5"/>
      <c r="CA22" s="182">
        <f t="shared" si="247"/>
        <v>74.919452118752957</v>
      </c>
      <c r="CB22" s="182">
        <f t="shared" si="42"/>
        <v>5000</v>
      </c>
      <c r="CC22" s="182">
        <f t="shared" si="214"/>
        <v>374597.26059376477</v>
      </c>
      <c r="CD22" s="5"/>
      <c r="CE22" s="182">
        <f t="shared" si="248"/>
        <v>103.38884392387908</v>
      </c>
      <c r="CF22" s="182">
        <f t="shared" si="44"/>
        <v>5000</v>
      </c>
      <c r="CG22" s="182">
        <f t="shared" si="215"/>
        <v>516944.21961939539</v>
      </c>
      <c r="CH22" s="5"/>
      <c r="CI22" s="182">
        <f t="shared" si="249"/>
        <v>118.89717051246093</v>
      </c>
      <c r="CJ22" s="182">
        <f t="shared" si="46"/>
        <v>5000</v>
      </c>
      <c r="CK22" s="182">
        <f t="shared" si="216"/>
        <v>594485.8525623047</v>
      </c>
      <c r="CL22" s="5"/>
      <c r="CM22" s="182">
        <f t="shared" si="250"/>
        <v>136.73174608933007</v>
      </c>
      <c r="CN22" s="182">
        <f t="shared" si="48"/>
        <v>5000</v>
      </c>
      <c r="CO22" s="182">
        <f t="shared" si="217"/>
        <v>683658.73044665041</v>
      </c>
      <c r="CP22" s="5"/>
      <c r="CQ22" s="182">
        <f t="shared" si="251"/>
        <v>157.24150800272957</v>
      </c>
      <c r="CR22" s="182">
        <f t="shared" si="50"/>
        <v>5000</v>
      </c>
      <c r="CS22" s="182">
        <f t="shared" si="218"/>
        <v>786207.54001364787</v>
      </c>
      <c r="CT22" s="5"/>
      <c r="CU22" s="182">
        <f t="shared" si="252"/>
        <v>180.82773420313899</v>
      </c>
      <c r="CV22" s="182">
        <f t="shared" si="52"/>
        <v>5000</v>
      </c>
      <c r="CW22" s="182">
        <f t="shared" si="219"/>
        <v>904138.67101569497</v>
      </c>
      <c r="CX22" s="5"/>
      <c r="CY22" s="182">
        <f t="shared" si="253"/>
        <v>207.95189433360983</v>
      </c>
      <c r="CZ22" s="182">
        <f t="shared" si="54"/>
        <v>5000</v>
      </c>
      <c r="DA22" s="182">
        <f t="shared" si="220"/>
        <v>1039759.4716680491</v>
      </c>
      <c r="DB22" s="5"/>
      <c r="DC22" s="182">
        <f t="shared" si="254"/>
        <v>239.14467848365129</v>
      </c>
      <c r="DD22" s="182">
        <f t="shared" si="56"/>
        <v>5000</v>
      </c>
      <c r="DE22" s="182">
        <f t="shared" si="221"/>
        <v>1195723.3924182565</v>
      </c>
      <c r="DF22" s="5"/>
      <c r="DG22" s="182">
        <f t="shared" si="255"/>
        <v>275.01638025619894</v>
      </c>
      <c r="DH22" s="182">
        <f t="shared" si="58"/>
        <v>5000</v>
      </c>
      <c r="DI22" s="182">
        <f t="shared" si="222"/>
        <v>1375081.9012809948</v>
      </c>
      <c r="DJ22" s="5"/>
      <c r="DK22" s="182">
        <f t="shared" si="256"/>
        <v>316.26883729462878</v>
      </c>
      <c r="DL22" s="182">
        <f t="shared" si="60"/>
        <v>5000</v>
      </c>
      <c r="DM22" s="182">
        <f t="shared" si="223"/>
        <v>1581344.186473144</v>
      </c>
      <c r="DN22" s="5"/>
      <c r="DO22" s="182">
        <f t="shared" si="257"/>
        <v>363.70916288882307</v>
      </c>
      <c r="DP22" s="182">
        <f t="shared" si="62"/>
        <v>5000</v>
      </c>
      <c r="DQ22" s="182">
        <f t="shared" si="224"/>
        <v>1818545.8144441154</v>
      </c>
      <c r="DR22" s="5"/>
      <c r="DS22" s="182">
        <f t="shared" si="258"/>
        <v>418.26553732214649</v>
      </c>
      <c r="DT22" s="182">
        <f t="shared" si="64"/>
        <v>5000</v>
      </c>
      <c r="DU22" s="182">
        <f t="shared" si="225"/>
        <v>2091327.6866107325</v>
      </c>
      <c r="DV22" s="5"/>
      <c r="DW22" s="182">
        <f t="shared" si="259"/>
        <v>481.00536792046847</v>
      </c>
      <c r="DX22" s="182">
        <f t="shared" si="66"/>
        <v>5000</v>
      </c>
      <c r="DY22" s="182">
        <f t="shared" si="226"/>
        <v>2405026.8396023423</v>
      </c>
      <c r="DZ22" s="5"/>
      <c r="EA22" s="182">
        <f t="shared" si="260"/>
        <v>608.47179041939262</v>
      </c>
      <c r="EB22" s="182">
        <f t="shared" si="68"/>
        <v>5000</v>
      </c>
      <c r="EC22" s="182">
        <f t="shared" si="227"/>
        <v>3042358.9520969633</v>
      </c>
      <c r="ED22" s="5"/>
      <c r="EE22" s="182">
        <f t="shared" si="261"/>
        <v>699.74255898230149</v>
      </c>
      <c r="EF22" s="182">
        <f t="shared" si="70"/>
        <v>5000</v>
      </c>
      <c r="EG22" s="182">
        <f t="shared" si="228"/>
        <v>3498712.7949115075</v>
      </c>
      <c r="EH22" s="5"/>
      <c r="EI22" s="182">
        <f t="shared" si="262"/>
        <v>804.70394282964662</v>
      </c>
      <c r="EJ22" s="182">
        <f t="shared" si="72"/>
        <v>5000</v>
      </c>
      <c r="EK22" s="182">
        <f t="shared" si="229"/>
        <v>4023519.7141482332</v>
      </c>
      <c r="EL22" s="5"/>
      <c r="EM22" s="182">
        <f t="shared" si="263"/>
        <v>925.4095342540935</v>
      </c>
      <c r="EN22" s="182">
        <f t="shared" si="74"/>
        <v>5000</v>
      </c>
      <c r="EO22" s="182">
        <f t="shared" si="75"/>
        <v>4627047.6712704673</v>
      </c>
      <c r="EP22" s="5"/>
      <c r="EQ22" s="182">
        <f t="shared" si="264"/>
        <v>1064.2209643922074</v>
      </c>
      <c r="ER22" s="182">
        <f t="shared" si="77"/>
        <v>5000</v>
      </c>
      <c r="ES22" s="182">
        <f t="shared" si="78"/>
        <v>5321104.8219610369</v>
      </c>
      <c r="ET22" s="5"/>
      <c r="EU22" s="182">
        <f t="shared" si="265"/>
        <v>1223.8541090510384</v>
      </c>
      <c r="EV22" s="182">
        <f t="shared" si="80"/>
        <v>5000</v>
      </c>
      <c r="EW22" s="182">
        <f t="shared" si="81"/>
        <v>6119270.5452551926</v>
      </c>
      <c r="EX22" s="5"/>
      <c r="EY22" s="182">
        <f t="shared" si="266"/>
        <v>1407.4322254086942</v>
      </c>
      <c r="EZ22" s="182">
        <f t="shared" si="83"/>
        <v>5000</v>
      </c>
      <c r="FA22" s="182">
        <f t="shared" si="84"/>
        <v>7037161.1270434707</v>
      </c>
      <c r="FB22" s="5"/>
      <c r="FC22" s="182">
        <f t="shared" si="267"/>
        <v>1618.5470592199981</v>
      </c>
      <c r="FD22" s="182">
        <f t="shared" si="86"/>
        <v>5000</v>
      </c>
      <c r="FE22" s="182">
        <f t="shared" si="87"/>
        <v>8092735.2960999906</v>
      </c>
      <c r="FF22" s="5"/>
      <c r="FG22" s="182">
        <f t="shared" si="268"/>
        <v>1861.3291181029977</v>
      </c>
      <c r="FH22" s="182">
        <f t="shared" si="89"/>
        <v>5000</v>
      </c>
      <c r="FI22" s="182">
        <f t="shared" si="90"/>
        <v>9306645.5905149877</v>
      </c>
      <c r="FJ22" s="5"/>
      <c r="FK22" s="182">
        <f t="shared" si="269"/>
        <v>2140.5284858184473</v>
      </c>
      <c r="FL22" s="182">
        <f t="shared" si="92"/>
        <v>5000</v>
      </c>
      <c r="FM22" s="182">
        <f t="shared" si="93"/>
        <v>10702642.429092236</v>
      </c>
      <c r="FN22" s="5"/>
      <c r="FO22" s="182">
        <f t="shared" si="270"/>
        <v>2461.6077586912143</v>
      </c>
      <c r="FP22" s="182">
        <f t="shared" si="95"/>
        <v>5000</v>
      </c>
      <c r="FQ22" s="182">
        <f t="shared" si="96"/>
        <v>12308038.793456072</v>
      </c>
      <c r="FR22" s="5"/>
      <c r="FS22" s="182">
        <f t="shared" si="271"/>
        <v>2830.8489224948962</v>
      </c>
      <c r="FT22" s="182">
        <f t="shared" si="98"/>
        <v>5000</v>
      </c>
      <c r="FU22" s="182">
        <f t="shared" si="99"/>
        <v>14154244.612474481</v>
      </c>
      <c r="FV22" s="5"/>
      <c r="FW22" s="182">
        <f t="shared" si="272"/>
        <v>3581.0238869560435</v>
      </c>
      <c r="FX22" s="182">
        <f t="shared" si="101"/>
        <v>5000</v>
      </c>
      <c r="FY22" s="182">
        <f t="shared" si="102"/>
        <v>17905119.434780218</v>
      </c>
      <c r="FZ22" s="5"/>
      <c r="GA22" s="182">
        <f t="shared" si="273"/>
        <v>4118.1774699994494</v>
      </c>
      <c r="GB22" s="182">
        <f t="shared" si="104"/>
        <v>5000</v>
      </c>
      <c r="GC22" s="182">
        <f t="shared" si="105"/>
        <v>20590887.349997249</v>
      </c>
      <c r="GD22" s="5"/>
      <c r="GE22" s="182">
        <f t="shared" si="274"/>
        <v>4735.9040904993662</v>
      </c>
      <c r="GF22" s="182">
        <f t="shared" si="107"/>
        <v>5000</v>
      </c>
      <c r="GG22" s="182">
        <f t="shared" si="108"/>
        <v>23679520.45249683</v>
      </c>
      <c r="GH22" s="5"/>
      <c r="GI22" s="182">
        <f t="shared" si="275"/>
        <v>5446.289704074271</v>
      </c>
      <c r="GJ22" s="182">
        <f t="shared" si="110"/>
        <v>5000</v>
      </c>
      <c r="GK22" s="182">
        <f t="shared" si="111"/>
        <v>27231448.520371355</v>
      </c>
      <c r="GL22" s="5"/>
      <c r="GM22" s="182">
        <f t="shared" si="276"/>
        <v>6263.233159685411</v>
      </c>
      <c r="GN22" s="182">
        <f t="shared" si="113"/>
        <v>5000</v>
      </c>
      <c r="GO22" s="182">
        <f t="shared" si="114"/>
        <v>31316165.798427057</v>
      </c>
      <c r="GP22" s="5"/>
      <c r="GQ22" s="182">
        <f t="shared" si="277"/>
        <v>7202.7181336382218</v>
      </c>
      <c r="GR22" s="182">
        <f t="shared" si="116"/>
        <v>5000</v>
      </c>
      <c r="GS22" s="182">
        <f t="shared" si="117"/>
        <v>36013590.668191113</v>
      </c>
      <c r="GT22" s="5"/>
      <c r="GU22" s="182">
        <f t="shared" si="278"/>
        <v>8283.1258536839541</v>
      </c>
      <c r="GV22" s="182">
        <f t="shared" si="119"/>
        <v>5000</v>
      </c>
      <c r="GW22" s="182">
        <f t="shared" si="120"/>
        <v>41415629.268419772</v>
      </c>
      <c r="GX22" s="5"/>
      <c r="GY22" s="182">
        <f t="shared" si="279"/>
        <v>9525.5947317365462</v>
      </c>
      <c r="GZ22" s="182">
        <f t="shared" si="122"/>
        <v>5000</v>
      </c>
      <c r="HA22" s="182">
        <f t="shared" si="123"/>
        <v>47627973.658682734</v>
      </c>
      <c r="HB22" s="5"/>
      <c r="HC22" s="182">
        <f t="shared" si="280"/>
        <v>10954.433941497027</v>
      </c>
      <c r="HD22" s="182">
        <f t="shared" si="125"/>
        <v>5000</v>
      </c>
      <c r="HE22" s="182">
        <f t="shared" si="126"/>
        <v>54772169.707485139</v>
      </c>
      <c r="HF22" s="5"/>
      <c r="HG22" s="182">
        <f t="shared" si="281"/>
        <v>12597.59903272158</v>
      </c>
      <c r="HH22" s="182">
        <f t="shared" si="128"/>
        <v>5000</v>
      </c>
      <c r="HI22" s="182">
        <f t="shared" si="129"/>
        <v>62987995.163607903</v>
      </c>
      <c r="HJ22" s="5"/>
      <c r="HK22" s="182">
        <f t="shared" si="282"/>
        <v>14487.238887629816</v>
      </c>
      <c r="HL22" s="182">
        <f t="shared" si="131"/>
        <v>5000</v>
      </c>
      <c r="HM22" s="182">
        <f t="shared" si="132"/>
        <v>72436194.43814908</v>
      </c>
      <c r="HN22" s="5"/>
      <c r="HO22" s="182">
        <f t="shared" si="283"/>
        <v>16660.324720774286</v>
      </c>
      <c r="HP22" s="182">
        <f t="shared" si="134"/>
        <v>5000</v>
      </c>
      <c r="HQ22" s="182">
        <f t="shared" si="135"/>
        <v>83301623.603871435</v>
      </c>
      <c r="HR22" s="5"/>
      <c r="HS22" s="182">
        <f t="shared" si="284"/>
        <v>22033.27944322399</v>
      </c>
      <c r="HT22" s="182">
        <f t="shared" si="137"/>
        <v>5000</v>
      </c>
      <c r="HU22" s="182">
        <f t="shared" si="138"/>
        <v>110166397.21611995</v>
      </c>
      <c r="HV22" s="5"/>
      <c r="HW22" s="182">
        <f t="shared" si="285"/>
        <v>25338.271359707585</v>
      </c>
      <c r="HX22" s="182">
        <f t="shared" si="140"/>
        <v>5000</v>
      </c>
      <c r="HY22" s="182">
        <f t="shared" si="141"/>
        <v>126691356.79853792</v>
      </c>
      <c r="HZ22" s="5"/>
      <c r="IA22" s="182">
        <f t="shared" si="286"/>
        <v>29139.012063663722</v>
      </c>
      <c r="IB22" s="182">
        <f t="shared" si="143"/>
        <v>5000</v>
      </c>
      <c r="IC22" s="182">
        <f t="shared" si="144"/>
        <v>145695060.31831861</v>
      </c>
      <c r="ID22" s="5"/>
      <c r="IE22" s="182">
        <f t="shared" si="287"/>
        <v>33509.863873213275</v>
      </c>
      <c r="IF22" s="182">
        <f t="shared" si="146"/>
        <v>5000</v>
      </c>
      <c r="IG22" s="182">
        <f t="shared" si="147"/>
        <v>167549319.36606637</v>
      </c>
      <c r="IH22" s="5"/>
      <c r="II22" s="182">
        <f t="shared" si="288"/>
        <v>38536.343454195267</v>
      </c>
      <c r="IJ22" s="182">
        <f t="shared" si="149"/>
        <v>5000</v>
      </c>
      <c r="IK22" s="182">
        <f t="shared" si="150"/>
        <v>192681717.27097633</v>
      </c>
      <c r="IL22" s="5"/>
      <c r="IM22" s="182">
        <f t="shared" si="289"/>
        <v>44316.794972324555</v>
      </c>
      <c r="IN22" s="182">
        <f t="shared" si="152"/>
        <v>5000</v>
      </c>
      <c r="IO22" s="182">
        <f t="shared" si="153"/>
        <v>221583974.86162278</v>
      </c>
      <c r="IP22" s="5"/>
      <c r="IQ22" s="182">
        <f t="shared" si="290"/>
        <v>50964.314218173233</v>
      </c>
      <c r="IR22" s="182">
        <f t="shared" si="155"/>
        <v>5000</v>
      </c>
      <c r="IS22" s="182">
        <f t="shared" si="156"/>
        <v>254821571.09086618</v>
      </c>
      <c r="IT22" s="5"/>
      <c r="IU22" s="182">
        <f t="shared" si="291"/>
        <v>58608.961350899212</v>
      </c>
      <c r="IV22" s="182">
        <f t="shared" si="158"/>
        <v>5000</v>
      </c>
      <c r="IW22" s="182">
        <f t="shared" si="159"/>
        <v>293044806.75449604</v>
      </c>
      <c r="IX22" s="5"/>
      <c r="IY22" s="182">
        <f t="shared" si="292"/>
        <v>67400.305553534083</v>
      </c>
      <c r="IZ22" s="182">
        <f t="shared" si="161"/>
        <v>5000</v>
      </c>
      <c r="JA22" s="182">
        <f t="shared" si="162"/>
        <v>337001527.76767039</v>
      </c>
      <c r="JB22" s="5"/>
      <c r="JC22" s="182">
        <f t="shared" si="293"/>
        <v>77510.351386564187</v>
      </c>
      <c r="JD22" s="182">
        <f t="shared" si="164"/>
        <v>5000</v>
      </c>
      <c r="JE22" s="182">
        <f t="shared" si="165"/>
        <v>387551756.93282092</v>
      </c>
      <c r="JF22" s="5"/>
      <c r="JG22" s="182">
        <f t="shared" si="294"/>
        <v>89136.904094548809</v>
      </c>
      <c r="JH22" s="182">
        <f t="shared" si="167"/>
        <v>5000</v>
      </c>
      <c r="JI22" s="182">
        <f t="shared" si="168"/>
        <v>445684520.47274405</v>
      </c>
      <c r="JJ22" s="5"/>
      <c r="JK22" s="182">
        <f t="shared" si="295"/>
        <v>102507.43970873112</v>
      </c>
      <c r="JL22" s="182">
        <f t="shared" si="170"/>
        <v>5000</v>
      </c>
      <c r="JM22" s="182">
        <f t="shared" si="171"/>
        <v>512537198.54365563</v>
      </c>
      <c r="JN22" s="5"/>
      <c r="JO22" s="182">
        <f t="shared" si="296"/>
        <v>119062.3912216912</v>
      </c>
      <c r="JP22" s="182">
        <f t="shared" si="0"/>
        <v>5000</v>
      </c>
      <c r="JQ22" s="182">
        <f t="shared" si="173"/>
        <v>595311956.10845602</v>
      </c>
      <c r="JR22" s="5"/>
      <c r="JS22" s="182">
        <f t="shared" si="297"/>
        <v>136921.74990494488</v>
      </c>
      <c r="JT22" s="182">
        <f t="shared" si="1"/>
        <v>5000</v>
      </c>
      <c r="JU22" s="182">
        <f t="shared" si="175"/>
        <v>684608749.52472436</v>
      </c>
      <c r="JV22" s="5"/>
      <c r="JW22" s="182">
        <f t="shared" si="298"/>
        <v>157460.01239068661</v>
      </c>
      <c r="JX22" s="182">
        <f t="shared" si="2"/>
        <v>5000</v>
      </c>
      <c r="JY22" s="182">
        <f t="shared" si="177"/>
        <v>787300061.95343304</v>
      </c>
      <c r="JZ22" s="5"/>
      <c r="KA22" s="182">
        <f t="shared" si="299"/>
        <v>181079.01424928958</v>
      </c>
      <c r="KB22" s="182">
        <f t="shared" si="3"/>
        <v>5000</v>
      </c>
      <c r="KC22" s="182">
        <f t="shared" si="179"/>
        <v>905395071.24644792</v>
      </c>
      <c r="KD22" s="5"/>
      <c r="KE22" s="182">
        <f t="shared" si="300"/>
        <v>208240.86638668302</v>
      </c>
      <c r="KF22" s="182">
        <f t="shared" si="4"/>
        <v>5000</v>
      </c>
      <c r="KG22" s="182">
        <f t="shared" si="181"/>
        <v>1041204331.9334151</v>
      </c>
      <c r="KH22" s="5"/>
      <c r="KI22" s="183">
        <f t="shared" si="182"/>
        <v>6.667799999999998</v>
      </c>
      <c r="KJ22" s="183">
        <f t="shared" si="5"/>
        <v>5000</v>
      </c>
      <c r="KK22" s="183">
        <f t="shared" si="183"/>
        <v>33338.999999999993</v>
      </c>
      <c r="KM22" s="183">
        <f t="shared" si="184"/>
        <v>293.54026007803674</v>
      </c>
      <c r="KN22" s="183">
        <f t="shared" si="6"/>
        <v>5000</v>
      </c>
      <c r="KO22" s="183">
        <f t="shared" si="185"/>
        <v>1467701.3003901837</v>
      </c>
      <c r="KQ22" s="183">
        <f t="shared" si="186"/>
        <v>1932.1854641638013</v>
      </c>
      <c r="KR22" s="183">
        <f t="shared" si="7"/>
        <v>4999.9999999999982</v>
      </c>
      <c r="KS22" s="183">
        <f t="shared" si="187"/>
        <v>9660927.3208190035</v>
      </c>
      <c r="KU22" s="183">
        <f t="shared" si="188"/>
        <v>11476.691370791808</v>
      </c>
      <c r="KV22" s="183">
        <f t="shared" si="189"/>
        <v>5000</v>
      </c>
      <c r="KW22" s="183">
        <f t="shared" si="190"/>
        <v>57383456.853959039</v>
      </c>
      <c r="KY22" s="183">
        <f t="shared" si="191"/>
        <v>67543.486138774853</v>
      </c>
      <c r="KZ22" s="183">
        <f t="shared" si="192"/>
        <v>5000</v>
      </c>
      <c r="LA22" s="183">
        <f t="shared" si="193"/>
        <v>337717430.69387424</v>
      </c>
      <c r="LC22" s="183">
        <f t="shared" si="194"/>
        <v>413592.30893006054</v>
      </c>
      <c r="LD22" s="183">
        <f t="shared" si="195"/>
        <v>5000.0000000000009</v>
      </c>
      <c r="LE22" s="183">
        <f t="shared" si="196"/>
        <v>2067961544.6503029</v>
      </c>
    </row>
    <row r="23" spans="2:317" ht="18.75">
      <c r="B23" s="172"/>
      <c r="C23" s="180"/>
      <c r="D23" s="180"/>
      <c r="E23" s="180" t="str">
        <f>'A.I Revenue Streams - P1'!F23</f>
        <v>Crowns Zircornia</v>
      </c>
      <c r="F23" s="184"/>
      <c r="G23" s="182"/>
      <c r="H23" s="182">
        <f>'A.I Revenue Streams - P1'!J23</f>
        <v>10000</v>
      </c>
      <c r="I23" s="182">
        <f t="shared" si="8"/>
        <v>0</v>
      </c>
      <c r="J23" s="5"/>
      <c r="K23" s="182">
        <f>'A.I Revenue Streams - P1'!H23*K$2*L$2</f>
        <v>1.7999999999999998</v>
      </c>
      <c r="L23" s="182">
        <f t="shared" si="230"/>
        <v>10000</v>
      </c>
      <c r="M23" s="182">
        <f t="shared" si="197"/>
        <v>18000</v>
      </c>
      <c r="N23" s="5"/>
      <c r="O23" s="182">
        <f t="shared" si="231"/>
        <v>1.9214999999999995</v>
      </c>
      <c r="P23" s="182">
        <f t="shared" si="10"/>
        <v>10000</v>
      </c>
      <c r="Q23" s="182">
        <f t="shared" si="198"/>
        <v>19214.999999999996</v>
      </c>
      <c r="R23" s="5"/>
      <c r="S23" s="182">
        <f t="shared" si="232"/>
        <v>2.946299999999999</v>
      </c>
      <c r="T23" s="182">
        <f t="shared" si="12"/>
        <v>10000</v>
      </c>
      <c r="U23" s="182">
        <f t="shared" si="199"/>
        <v>29462.999999999989</v>
      </c>
      <c r="V23" s="5"/>
      <c r="W23" s="182">
        <f t="shared" si="233"/>
        <v>4.2353062499999981</v>
      </c>
      <c r="X23" s="182">
        <f t="shared" si="14"/>
        <v>10000</v>
      </c>
      <c r="Y23" s="182">
        <f t="shared" si="200"/>
        <v>42353.062499999978</v>
      </c>
      <c r="Z23" s="5"/>
      <c r="AA23" s="182">
        <f t="shared" si="234"/>
        <v>7.7929634999999964</v>
      </c>
      <c r="AB23" s="182">
        <f t="shared" si="16"/>
        <v>10000</v>
      </c>
      <c r="AC23" s="182">
        <f t="shared" si="201"/>
        <v>77929.634999999966</v>
      </c>
      <c r="AD23" s="5"/>
      <c r="AE23" s="182">
        <f t="shared" si="235"/>
        <v>11.202385031249994</v>
      </c>
      <c r="AF23" s="182">
        <f t="shared" si="18"/>
        <v>10000</v>
      </c>
      <c r="AG23" s="182">
        <f t="shared" si="202"/>
        <v>112023.85031249994</v>
      </c>
      <c r="AH23" s="5"/>
      <c r="AI23" s="182">
        <f t="shared" si="236"/>
        <v>16.103428482421865</v>
      </c>
      <c r="AJ23" s="182">
        <f t="shared" si="20"/>
        <v>10000</v>
      </c>
      <c r="AK23" s="182">
        <f t="shared" si="203"/>
        <v>161034.28482421866</v>
      </c>
      <c r="AL23" s="5"/>
      <c r="AM23" s="182">
        <f t="shared" si="237"/>
        <v>18.518942754785144</v>
      </c>
      <c r="AN23" s="182">
        <f t="shared" si="22"/>
        <v>10000</v>
      </c>
      <c r="AO23" s="182">
        <f t="shared" si="204"/>
        <v>185189.42754785143</v>
      </c>
      <c r="AP23" s="5"/>
      <c r="AQ23" s="182">
        <f t="shared" si="238"/>
        <v>21.296784168002915</v>
      </c>
      <c r="AR23" s="182">
        <f t="shared" si="24"/>
        <v>10000</v>
      </c>
      <c r="AS23" s="182">
        <f t="shared" si="205"/>
        <v>212967.84168002915</v>
      </c>
      <c r="AT23" s="5"/>
      <c r="AU23" s="182">
        <f t="shared" si="239"/>
        <v>24.491301793203352</v>
      </c>
      <c r="AV23" s="182">
        <f t="shared" si="26"/>
        <v>10000</v>
      </c>
      <c r="AW23" s="182">
        <f t="shared" si="206"/>
        <v>244913.01793203352</v>
      </c>
      <c r="AX23" s="5"/>
      <c r="AY23" s="182">
        <f t="shared" si="240"/>
        <v>28.164997062183854</v>
      </c>
      <c r="AZ23" s="182">
        <f t="shared" si="28"/>
        <v>10000</v>
      </c>
      <c r="BA23" s="182">
        <f t="shared" si="207"/>
        <v>281649.97062183853</v>
      </c>
      <c r="BB23" s="5"/>
      <c r="BC23" s="182">
        <f t="shared" si="241"/>
        <v>32.389746621511428</v>
      </c>
      <c r="BD23" s="182">
        <f t="shared" si="30"/>
        <v>10000</v>
      </c>
      <c r="BE23" s="182">
        <f t="shared" si="208"/>
        <v>323897.46621511428</v>
      </c>
      <c r="BF23" s="5"/>
      <c r="BG23" s="182">
        <f t="shared" si="242"/>
        <v>37.248208614738139</v>
      </c>
      <c r="BH23" s="182">
        <f t="shared" si="32"/>
        <v>10000</v>
      </c>
      <c r="BI23" s="182">
        <f t="shared" si="209"/>
        <v>372482.0861473814</v>
      </c>
      <c r="BJ23" s="5"/>
      <c r="BK23" s="182">
        <f t="shared" si="243"/>
        <v>42.835439906948857</v>
      </c>
      <c r="BL23" s="182">
        <f t="shared" si="34"/>
        <v>10000</v>
      </c>
      <c r="BM23" s="182">
        <f t="shared" si="210"/>
        <v>428354.39906948857</v>
      </c>
      <c r="BN23" s="5"/>
      <c r="BO23" s="182">
        <f t="shared" si="244"/>
        <v>49.260755892991185</v>
      </c>
      <c r="BP23" s="182">
        <f t="shared" si="36"/>
        <v>10000</v>
      </c>
      <c r="BQ23" s="182">
        <f t="shared" si="211"/>
        <v>492607.55892991187</v>
      </c>
      <c r="BR23" s="5"/>
      <c r="BS23" s="182">
        <f t="shared" si="245"/>
        <v>56.64986927693986</v>
      </c>
      <c r="BT23" s="182">
        <f t="shared" si="38"/>
        <v>10000</v>
      </c>
      <c r="BU23" s="182">
        <f t="shared" si="212"/>
        <v>566498.69276939856</v>
      </c>
      <c r="BV23" s="5"/>
      <c r="BW23" s="182">
        <f t="shared" si="246"/>
        <v>65.147349668480842</v>
      </c>
      <c r="BX23" s="182">
        <f t="shared" si="40"/>
        <v>10000</v>
      </c>
      <c r="BY23" s="182">
        <f t="shared" si="213"/>
        <v>651473.4966848084</v>
      </c>
      <c r="BZ23" s="5"/>
      <c r="CA23" s="182">
        <f t="shared" si="247"/>
        <v>74.919452118752957</v>
      </c>
      <c r="CB23" s="182">
        <f t="shared" si="42"/>
        <v>10000</v>
      </c>
      <c r="CC23" s="182">
        <f t="shared" si="214"/>
        <v>749194.52118752955</v>
      </c>
      <c r="CD23" s="5"/>
      <c r="CE23" s="182">
        <f t="shared" si="248"/>
        <v>103.38884392387908</v>
      </c>
      <c r="CF23" s="182">
        <f t="shared" si="44"/>
        <v>10000</v>
      </c>
      <c r="CG23" s="182">
        <f t="shared" si="215"/>
        <v>1033888.4392387908</v>
      </c>
      <c r="CH23" s="5"/>
      <c r="CI23" s="182">
        <f t="shared" si="249"/>
        <v>118.89717051246093</v>
      </c>
      <c r="CJ23" s="182">
        <f t="shared" si="46"/>
        <v>10000</v>
      </c>
      <c r="CK23" s="182">
        <f t="shared" si="216"/>
        <v>1188971.7051246094</v>
      </c>
      <c r="CL23" s="5"/>
      <c r="CM23" s="182">
        <f t="shared" si="250"/>
        <v>136.73174608933007</v>
      </c>
      <c r="CN23" s="182">
        <f t="shared" si="48"/>
        <v>10000</v>
      </c>
      <c r="CO23" s="182">
        <f t="shared" si="217"/>
        <v>1367317.4608933008</v>
      </c>
      <c r="CP23" s="5"/>
      <c r="CQ23" s="182">
        <f t="shared" si="251"/>
        <v>157.24150800272957</v>
      </c>
      <c r="CR23" s="182">
        <f t="shared" si="50"/>
        <v>10000</v>
      </c>
      <c r="CS23" s="182">
        <f t="shared" si="218"/>
        <v>1572415.0800272957</v>
      </c>
      <c r="CT23" s="5"/>
      <c r="CU23" s="182">
        <f t="shared" si="252"/>
        <v>180.82773420313899</v>
      </c>
      <c r="CV23" s="182">
        <f t="shared" si="52"/>
        <v>10000</v>
      </c>
      <c r="CW23" s="182">
        <f t="shared" si="219"/>
        <v>1808277.3420313899</v>
      </c>
      <c r="CX23" s="5"/>
      <c r="CY23" s="182">
        <f t="shared" si="253"/>
        <v>207.95189433360983</v>
      </c>
      <c r="CZ23" s="182">
        <f t="shared" si="54"/>
        <v>10000</v>
      </c>
      <c r="DA23" s="182">
        <f t="shared" si="220"/>
        <v>2079518.9433360982</v>
      </c>
      <c r="DB23" s="5"/>
      <c r="DC23" s="182">
        <f t="shared" si="254"/>
        <v>239.14467848365129</v>
      </c>
      <c r="DD23" s="182">
        <f t="shared" si="56"/>
        <v>10000</v>
      </c>
      <c r="DE23" s="182">
        <f t="shared" si="221"/>
        <v>2391446.784836513</v>
      </c>
      <c r="DF23" s="5"/>
      <c r="DG23" s="182">
        <f t="shared" si="255"/>
        <v>275.01638025619894</v>
      </c>
      <c r="DH23" s="182">
        <f t="shared" si="58"/>
        <v>10000</v>
      </c>
      <c r="DI23" s="182">
        <f t="shared" si="222"/>
        <v>2750163.8025619895</v>
      </c>
      <c r="DJ23" s="5"/>
      <c r="DK23" s="182">
        <f t="shared" si="256"/>
        <v>316.26883729462878</v>
      </c>
      <c r="DL23" s="182">
        <f t="shared" si="60"/>
        <v>10000</v>
      </c>
      <c r="DM23" s="182">
        <f t="shared" si="223"/>
        <v>3162688.372946288</v>
      </c>
      <c r="DN23" s="5"/>
      <c r="DO23" s="182">
        <f t="shared" si="257"/>
        <v>363.70916288882307</v>
      </c>
      <c r="DP23" s="182">
        <f t="shared" si="62"/>
        <v>10000</v>
      </c>
      <c r="DQ23" s="182">
        <f t="shared" si="224"/>
        <v>3637091.6288882308</v>
      </c>
      <c r="DR23" s="5"/>
      <c r="DS23" s="182">
        <f t="shared" si="258"/>
        <v>418.26553732214649</v>
      </c>
      <c r="DT23" s="182">
        <f t="shared" si="64"/>
        <v>10000</v>
      </c>
      <c r="DU23" s="182">
        <f t="shared" si="225"/>
        <v>4182655.3732214649</v>
      </c>
      <c r="DV23" s="5"/>
      <c r="DW23" s="182">
        <f t="shared" si="259"/>
        <v>481.00536792046847</v>
      </c>
      <c r="DX23" s="182">
        <f t="shared" si="66"/>
        <v>10000</v>
      </c>
      <c r="DY23" s="182">
        <f t="shared" si="226"/>
        <v>4810053.6792046847</v>
      </c>
      <c r="DZ23" s="5"/>
      <c r="EA23" s="182">
        <f t="shared" si="260"/>
        <v>608.47179041939262</v>
      </c>
      <c r="EB23" s="182">
        <f t="shared" si="68"/>
        <v>10000</v>
      </c>
      <c r="EC23" s="182">
        <f t="shared" si="227"/>
        <v>6084717.9041939266</v>
      </c>
      <c r="ED23" s="5"/>
      <c r="EE23" s="182">
        <f t="shared" si="261"/>
        <v>699.74255898230149</v>
      </c>
      <c r="EF23" s="182">
        <f t="shared" si="70"/>
        <v>10000</v>
      </c>
      <c r="EG23" s="182">
        <f t="shared" si="228"/>
        <v>6997425.589823015</v>
      </c>
      <c r="EH23" s="5"/>
      <c r="EI23" s="182">
        <f t="shared" si="262"/>
        <v>804.70394282964662</v>
      </c>
      <c r="EJ23" s="182">
        <f t="shared" si="72"/>
        <v>10000</v>
      </c>
      <c r="EK23" s="182">
        <f t="shared" si="229"/>
        <v>8047039.4282964664</v>
      </c>
      <c r="EL23" s="5"/>
      <c r="EM23" s="182">
        <f t="shared" si="263"/>
        <v>925.4095342540935</v>
      </c>
      <c r="EN23" s="182">
        <f t="shared" si="74"/>
        <v>10000</v>
      </c>
      <c r="EO23" s="182">
        <f t="shared" si="75"/>
        <v>9254095.3425409347</v>
      </c>
      <c r="EP23" s="5"/>
      <c r="EQ23" s="182">
        <f t="shared" si="264"/>
        <v>1064.2209643922074</v>
      </c>
      <c r="ER23" s="182">
        <f t="shared" si="77"/>
        <v>10000</v>
      </c>
      <c r="ES23" s="182">
        <f t="shared" si="78"/>
        <v>10642209.643922074</v>
      </c>
      <c r="ET23" s="5"/>
      <c r="EU23" s="182">
        <f t="shared" si="265"/>
        <v>1223.8541090510384</v>
      </c>
      <c r="EV23" s="182">
        <f t="shared" si="80"/>
        <v>10000</v>
      </c>
      <c r="EW23" s="182">
        <f t="shared" si="81"/>
        <v>12238541.090510385</v>
      </c>
      <c r="EX23" s="5"/>
      <c r="EY23" s="182">
        <f t="shared" si="266"/>
        <v>1407.4322254086942</v>
      </c>
      <c r="EZ23" s="182">
        <f t="shared" si="83"/>
        <v>10000</v>
      </c>
      <c r="FA23" s="182">
        <f t="shared" si="84"/>
        <v>14074322.254086941</v>
      </c>
      <c r="FB23" s="5"/>
      <c r="FC23" s="182">
        <f t="shared" si="267"/>
        <v>1618.5470592199981</v>
      </c>
      <c r="FD23" s="182">
        <f t="shared" si="86"/>
        <v>10000</v>
      </c>
      <c r="FE23" s="182">
        <f t="shared" si="87"/>
        <v>16185470.592199981</v>
      </c>
      <c r="FF23" s="5"/>
      <c r="FG23" s="182">
        <f t="shared" si="268"/>
        <v>1861.3291181029977</v>
      </c>
      <c r="FH23" s="182">
        <f t="shared" si="89"/>
        <v>10000</v>
      </c>
      <c r="FI23" s="182">
        <f t="shared" si="90"/>
        <v>18613291.181029975</v>
      </c>
      <c r="FJ23" s="5"/>
      <c r="FK23" s="182">
        <f t="shared" si="269"/>
        <v>2140.5284858184473</v>
      </c>
      <c r="FL23" s="182">
        <f t="shared" si="92"/>
        <v>10000</v>
      </c>
      <c r="FM23" s="182">
        <f t="shared" si="93"/>
        <v>21405284.858184472</v>
      </c>
      <c r="FN23" s="5"/>
      <c r="FO23" s="182">
        <f t="shared" si="270"/>
        <v>2461.6077586912143</v>
      </c>
      <c r="FP23" s="182">
        <f t="shared" si="95"/>
        <v>10000</v>
      </c>
      <c r="FQ23" s="182">
        <f t="shared" si="96"/>
        <v>24616077.586912144</v>
      </c>
      <c r="FR23" s="5"/>
      <c r="FS23" s="182">
        <f t="shared" si="271"/>
        <v>2830.8489224948962</v>
      </c>
      <c r="FT23" s="182">
        <f t="shared" si="98"/>
        <v>10000</v>
      </c>
      <c r="FU23" s="182">
        <f t="shared" si="99"/>
        <v>28308489.224948961</v>
      </c>
      <c r="FV23" s="5"/>
      <c r="FW23" s="182">
        <f t="shared" si="272"/>
        <v>3581.0238869560435</v>
      </c>
      <c r="FX23" s="182">
        <f t="shared" si="101"/>
        <v>10000</v>
      </c>
      <c r="FY23" s="182">
        <f t="shared" si="102"/>
        <v>35810238.869560435</v>
      </c>
      <c r="FZ23" s="5"/>
      <c r="GA23" s="182">
        <f t="shared" si="273"/>
        <v>4118.1774699994494</v>
      </c>
      <c r="GB23" s="182">
        <f t="shared" si="104"/>
        <v>10000</v>
      </c>
      <c r="GC23" s="182">
        <f t="shared" si="105"/>
        <v>41181774.699994497</v>
      </c>
      <c r="GD23" s="5"/>
      <c r="GE23" s="182">
        <f t="shared" si="274"/>
        <v>4735.9040904993662</v>
      </c>
      <c r="GF23" s="182">
        <f t="shared" si="107"/>
        <v>10000</v>
      </c>
      <c r="GG23" s="182">
        <f t="shared" si="108"/>
        <v>47359040.904993661</v>
      </c>
      <c r="GH23" s="5"/>
      <c r="GI23" s="182">
        <f t="shared" si="275"/>
        <v>5446.289704074271</v>
      </c>
      <c r="GJ23" s="182">
        <f t="shared" si="110"/>
        <v>10000</v>
      </c>
      <c r="GK23" s="182">
        <f t="shared" si="111"/>
        <v>54462897.04074271</v>
      </c>
      <c r="GL23" s="5"/>
      <c r="GM23" s="182">
        <f t="shared" si="276"/>
        <v>6263.233159685411</v>
      </c>
      <c r="GN23" s="182">
        <f t="shared" si="113"/>
        <v>10000</v>
      </c>
      <c r="GO23" s="182">
        <f t="shared" si="114"/>
        <v>62632331.596854113</v>
      </c>
      <c r="GP23" s="5"/>
      <c r="GQ23" s="182">
        <f t="shared" si="277"/>
        <v>7202.7181336382218</v>
      </c>
      <c r="GR23" s="182">
        <f t="shared" si="116"/>
        <v>10000</v>
      </c>
      <c r="GS23" s="182">
        <f t="shared" si="117"/>
        <v>72027181.336382225</v>
      </c>
      <c r="GT23" s="5"/>
      <c r="GU23" s="182">
        <f t="shared" si="278"/>
        <v>8283.1258536839541</v>
      </c>
      <c r="GV23" s="182">
        <f t="shared" si="119"/>
        <v>10000</v>
      </c>
      <c r="GW23" s="182">
        <f t="shared" si="120"/>
        <v>82831258.536839545</v>
      </c>
      <c r="GX23" s="5"/>
      <c r="GY23" s="182">
        <f t="shared" si="279"/>
        <v>9525.5947317365462</v>
      </c>
      <c r="GZ23" s="182">
        <f t="shared" si="122"/>
        <v>10000</v>
      </c>
      <c r="HA23" s="182">
        <f t="shared" si="123"/>
        <v>95255947.317365468</v>
      </c>
      <c r="HB23" s="5"/>
      <c r="HC23" s="182">
        <f t="shared" si="280"/>
        <v>10954.433941497027</v>
      </c>
      <c r="HD23" s="182">
        <f t="shared" si="125"/>
        <v>10000</v>
      </c>
      <c r="HE23" s="182">
        <f t="shared" si="126"/>
        <v>109544339.41497028</v>
      </c>
      <c r="HF23" s="5"/>
      <c r="HG23" s="182">
        <f t="shared" si="281"/>
        <v>12597.59903272158</v>
      </c>
      <c r="HH23" s="182">
        <f t="shared" si="128"/>
        <v>10000</v>
      </c>
      <c r="HI23" s="182">
        <f t="shared" si="129"/>
        <v>125975990.32721581</v>
      </c>
      <c r="HJ23" s="5"/>
      <c r="HK23" s="182">
        <f t="shared" si="282"/>
        <v>14487.238887629816</v>
      </c>
      <c r="HL23" s="182">
        <f t="shared" si="131"/>
        <v>10000</v>
      </c>
      <c r="HM23" s="182">
        <f t="shared" si="132"/>
        <v>144872388.87629816</v>
      </c>
      <c r="HN23" s="5"/>
      <c r="HO23" s="182">
        <f t="shared" si="283"/>
        <v>16660.324720774286</v>
      </c>
      <c r="HP23" s="182">
        <f t="shared" si="134"/>
        <v>10000</v>
      </c>
      <c r="HQ23" s="182">
        <f t="shared" si="135"/>
        <v>166603247.20774287</v>
      </c>
      <c r="HR23" s="5"/>
      <c r="HS23" s="182">
        <f t="shared" si="284"/>
        <v>22033.27944322399</v>
      </c>
      <c r="HT23" s="182">
        <f t="shared" si="137"/>
        <v>10000</v>
      </c>
      <c r="HU23" s="182">
        <f t="shared" si="138"/>
        <v>220332794.43223989</v>
      </c>
      <c r="HV23" s="5"/>
      <c r="HW23" s="182">
        <f t="shared" si="285"/>
        <v>25338.271359707585</v>
      </c>
      <c r="HX23" s="182">
        <f t="shared" si="140"/>
        <v>10000</v>
      </c>
      <c r="HY23" s="182">
        <f t="shared" si="141"/>
        <v>253382713.59707585</v>
      </c>
      <c r="HZ23" s="5"/>
      <c r="IA23" s="182">
        <f t="shared" si="286"/>
        <v>29139.012063663722</v>
      </c>
      <c r="IB23" s="182">
        <f t="shared" si="143"/>
        <v>10000</v>
      </c>
      <c r="IC23" s="182">
        <f t="shared" si="144"/>
        <v>291390120.63663721</v>
      </c>
      <c r="ID23" s="5"/>
      <c r="IE23" s="182">
        <f t="shared" si="287"/>
        <v>33509.863873213275</v>
      </c>
      <c r="IF23" s="182">
        <f t="shared" si="146"/>
        <v>10000</v>
      </c>
      <c r="IG23" s="182">
        <f t="shared" si="147"/>
        <v>335098638.73213273</v>
      </c>
      <c r="IH23" s="5"/>
      <c r="II23" s="182">
        <f t="shared" si="288"/>
        <v>38536.343454195267</v>
      </c>
      <c r="IJ23" s="182">
        <f t="shared" si="149"/>
        <v>10000</v>
      </c>
      <c r="IK23" s="182">
        <f t="shared" si="150"/>
        <v>385363434.54195267</v>
      </c>
      <c r="IL23" s="5"/>
      <c r="IM23" s="182">
        <f t="shared" si="289"/>
        <v>44316.794972324555</v>
      </c>
      <c r="IN23" s="182">
        <f t="shared" si="152"/>
        <v>10000</v>
      </c>
      <c r="IO23" s="182">
        <f t="shared" si="153"/>
        <v>443167949.72324556</v>
      </c>
      <c r="IP23" s="5"/>
      <c r="IQ23" s="182">
        <f t="shared" si="290"/>
        <v>50964.314218173233</v>
      </c>
      <c r="IR23" s="182">
        <f t="shared" si="155"/>
        <v>10000</v>
      </c>
      <c r="IS23" s="182">
        <f t="shared" si="156"/>
        <v>509643142.18173236</v>
      </c>
      <c r="IT23" s="5"/>
      <c r="IU23" s="182">
        <f t="shared" si="291"/>
        <v>58608.961350899212</v>
      </c>
      <c r="IV23" s="182">
        <f t="shared" si="158"/>
        <v>10000</v>
      </c>
      <c r="IW23" s="182">
        <f t="shared" si="159"/>
        <v>586089613.50899208</v>
      </c>
      <c r="IX23" s="5"/>
      <c r="IY23" s="182">
        <f t="shared" si="292"/>
        <v>67400.305553534083</v>
      </c>
      <c r="IZ23" s="182">
        <f t="shared" si="161"/>
        <v>10000</v>
      </c>
      <c r="JA23" s="182">
        <f t="shared" si="162"/>
        <v>674003055.53534079</v>
      </c>
      <c r="JB23" s="5"/>
      <c r="JC23" s="182">
        <f t="shared" si="293"/>
        <v>77510.351386564187</v>
      </c>
      <c r="JD23" s="182">
        <f t="shared" si="164"/>
        <v>10000</v>
      </c>
      <c r="JE23" s="182">
        <f t="shared" si="165"/>
        <v>775103513.86564183</v>
      </c>
      <c r="JF23" s="5"/>
      <c r="JG23" s="182">
        <f t="shared" si="294"/>
        <v>89136.904094548809</v>
      </c>
      <c r="JH23" s="182">
        <f t="shared" si="167"/>
        <v>10000</v>
      </c>
      <c r="JI23" s="182">
        <f t="shared" si="168"/>
        <v>891369040.9454881</v>
      </c>
      <c r="JJ23" s="5"/>
      <c r="JK23" s="182">
        <f t="shared" si="295"/>
        <v>102507.43970873112</v>
      </c>
      <c r="JL23" s="182">
        <f t="shared" si="170"/>
        <v>10000</v>
      </c>
      <c r="JM23" s="182">
        <f t="shared" si="171"/>
        <v>1025074397.0873113</v>
      </c>
      <c r="JN23" s="5"/>
      <c r="JO23" s="182">
        <f t="shared" si="296"/>
        <v>119062.3912216912</v>
      </c>
      <c r="JP23" s="182">
        <f t="shared" si="0"/>
        <v>10000</v>
      </c>
      <c r="JQ23" s="182">
        <f t="shared" si="173"/>
        <v>1190623912.216912</v>
      </c>
      <c r="JR23" s="5"/>
      <c r="JS23" s="182">
        <f t="shared" si="297"/>
        <v>136921.74990494488</v>
      </c>
      <c r="JT23" s="182">
        <f t="shared" si="1"/>
        <v>10000</v>
      </c>
      <c r="JU23" s="182">
        <f t="shared" si="175"/>
        <v>1369217499.0494487</v>
      </c>
      <c r="JV23" s="5"/>
      <c r="JW23" s="182">
        <f t="shared" si="298"/>
        <v>157460.01239068661</v>
      </c>
      <c r="JX23" s="182">
        <f t="shared" si="2"/>
        <v>10000</v>
      </c>
      <c r="JY23" s="182">
        <f t="shared" si="177"/>
        <v>1574600123.9068661</v>
      </c>
      <c r="JZ23" s="5"/>
      <c r="KA23" s="182">
        <f t="shared" si="299"/>
        <v>181079.01424928958</v>
      </c>
      <c r="KB23" s="182">
        <f t="shared" si="3"/>
        <v>10000</v>
      </c>
      <c r="KC23" s="182">
        <f t="shared" si="179"/>
        <v>1810790142.4928958</v>
      </c>
      <c r="KD23" s="5"/>
      <c r="KE23" s="182">
        <f t="shared" si="300"/>
        <v>208240.86638668302</v>
      </c>
      <c r="KF23" s="182">
        <f t="shared" si="4"/>
        <v>10000</v>
      </c>
      <c r="KG23" s="182">
        <f t="shared" si="181"/>
        <v>2082408663.8668301</v>
      </c>
      <c r="KH23" s="5"/>
      <c r="KI23" s="183">
        <f t="shared" si="182"/>
        <v>6.667799999999998</v>
      </c>
      <c r="KJ23" s="183">
        <f t="shared" si="5"/>
        <v>10000</v>
      </c>
      <c r="KK23" s="183">
        <f t="shared" si="183"/>
        <v>66677.999999999985</v>
      </c>
      <c r="KM23" s="183">
        <f t="shared" si="184"/>
        <v>293.54026007803674</v>
      </c>
      <c r="KN23" s="183">
        <f t="shared" si="6"/>
        <v>10000</v>
      </c>
      <c r="KO23" s="183">
        <f t="shared" si="185"/>
        <v>2935402.6007803674</v>
      </c>
      <c r="KQ23" s="183">
        <f t="shared" si="186"/>
        <v>1932.1854641638013</v>
      </c>
      <c r="KR23" s="183">
        <f t="shared" si="7"/>
        <v>9999.9999999999964</v>
      </c>
      <c r="KS23" s="183">
        <f t="shared" si="187"/>
        <v>19321854.641638007</v>
      </c>
      <c r="KU23" s="183">
        <f t="shared" si="188"/>
        <v>11476.691370791808</v>
      </c>
      <c r="KV23" s="183">
        <f t="shared" si="189"/>
        <v>10000</v>
      </c>
      <c r="KW23" s="183">
        <f t="shared" si="190"/>
        <v>114766913.70791808</v>
      </c>
      <c r="KY23" s="183">
        <f t="shared" si="191"/>
        <v>67543.486138774853</v>
      </c>
      <c r="KZ23" s="183">
        <f t="shared" si="192"/>
        <v>10000</v>
      </c>
      <c r="LA23" s="183">
        <f t="shared" si="193"/>
        <v>675434861.38774848</v>
      </c>
      <c r="LC23" s="183">
        <f t="shared" si="194"/>
        <v>413592.30893006054</v>
      </c>
      <c r="LD23" s="183">
        <f t="shared" si="195"/>
        <v>10000.000000000002</v>
      </c>
      <c r="LE23" s="183">
        <f t="shared" si="196"/>
        <v>4135923089.3006058</v>
      </c>
    </row>
    <row r="24" spans="2:317" ht="18.75">
      <c r="B24" s="172"/>
      <c r="C24" s="180"/>
      <c r="D24" s="180"/>
      <c r="E24" s="180" t="str">
        <f>'A.I Revenue Streams - P1'!F24</f>
        <v>Bruxzir (Lifetime)</v>
      </c>
      <c r="F24" s="184"/>
      <c r="G24" s="182"/>
      <c r="H24" s="182">
        <f>'A.I Revenue Streams - P1'!J24</f>
        <v>20000</v>
      </c>
      <c r="I24" s="182">
        <f t="shared" si="8"/>
        <v>0</v>
      </c>
      <c r="J24" s="5"/>
      <c r="K24" s="182">
        <f>'A.I Revenue Streams - P1'!H24*K$2*L$2</f>
        <v>0.44999999999999996</v>
      </c>
      <c r="L24" s="182">
        <f t="shared" si="230"/>
        <v>20000</v>
      </c>
      <c r="M24" s="182">
        <f t="shared" si="197"/>
        <v>9000</v>
      </c>
      <c r="N24" s="5"/>
      <c r="O24" s="182">
        <f t="shared" si="231"/>
        <v>0.48037499999999989</v>
      </c>
      <c r="P24" s="182">
        <f t="shared" si="10"/>
        <v>20000</v>
      </c>
      <c r="Q24" s="182">
        <f t="shared" si="198"/>
        <v>9607.4999999999982</v>
      </c>
      <c r="R24" s="5"/>
      <c r="S24" s="182">
        <f t="shared" si="232"/>
        <v>0.73657499999999976</v>
      </c>
      <c r="T24" s="182">
        <f t="shared" si="12"/>
        <v>20000</v>
      </c>
      <c r="U24" s="182">
        <f t="shared" si="199"/>
        <v>14731.499999999995</v>
      </c>
      <c r="V24" s="5"/>
      <c r="W24" s="182">
        <f t="shared" si="233"/>
        <v>1.0588265624999995</v>
      </c>
      <c r="X24" s="182">
        <f t="shared" si="14"/>
        <v>20000</v>
      </c>
      <c r="Y24" s="182">
        <f t="shared" si="200"/>
        <v>21176.531249999989</v>
      </c>
      <c r="Z24" s="5"/>
      <c r="AA24" s="182">
        <f t="shared" si="234"/>
        <v>1.9482408749999991</v>
      </c>
      <c r="AB24" s="182">
        <f t="shared" si="16"/>
        <v>20000</v>
      </c>
      <c r="AC24" s="182">
        <f t="shared" si="201"/>
        <v>38964.817499999983</v>
      </c>
      <c r="AD24" s="5"/>
      <c r="AE24" s="182">
        <f t="shared" si="235"/>
        <v>2.8005962578124985</v>
      </c>
      <c r="AF24" s="182">
        <f t="shared" si="18"/>
        <v>20000</v>
      </c>
      <c r="AG24" s="182">
        <f t="shared" si="202"/>
        <v>56011.92515624997</v>
      </c>
      <c r="AH24" s="5"/>
      <c r="AI24" s="182">
        <f t="shared" si="236"/>
        <v>4.0258571206054663</v>
      </c>
      <c r="AJ24" s="182">
        <f t="shared" si="20"/>
        <v>20000</v>
      </c>
      <c r="AK24" s="182">
        <f t="shared" si="203"/>
        <v>80517.14241210933</v>
      </c>
      <c r="AL24" s="5"/>
      <c r="AM24" s="182">
        <f t="shared" si="237"/>
        <v>4.6297356886962859</v>
      </c>
      <c r="AN24" s="182">
        <f t="shared" si="22"/>
        <v>20000</v>
      </c>
      <c r="AO24" s="182">
        <f t="shared" si="204"/>
        <v>92594.713773925716</v>
      </c>
      <c r="AP24" s="5"/>
      <c r="AQ24" s="182">
        <f t="shared" si="238"/>
        <v>5.3241960420007288</v>
      </c>
      <c r="AR24" s="182">
        <f t="shared" si="24"/>
        <v>20000</v>
      </c>
      <c r="AS24" s="182">
        <f t="shared" si="205"/>
        <v>106483.92084001457</v>
      </c>
      <c r="AT24" s="5"/>
      <c r="AU24" s="182">
        <f t="shared" si="239"/>
        <v>6.122825448300838</v>
      </c>
      <c r="AV24" s="182">
        <f t="shared" si="26"/>
        <v>20000</v>
      </c>
      <c r="AW24" s="182">
        <f t="shared" si="206"/>
        <v>122456.50896601676</v>
      </c>
      <c r="AX24" s="5"/>
      <c r="AY24" s="182">
        <f t="shared" si="240"/>
        <v>7.0412492655459635</v>
      </c>
      <c r="AZ24" s="182">
        <f t="shared" si="28"/>
        <v>20000</v>
      </c>
      <c r="BA24" s="182">
        <f t="shared" si="207"/>
        <v>140824.98531091926</v>
      </c>
      <c r="BB24" s="5"/>
      <c r="BC24" s="182">
        <f t="shared" si="241"/>
        <v>8.097436655377857</v>
      </c>
      <c r="BD24" s="182">
        <f t="shared" si="30"/>
        <v>20000</v>
      </c>
      <c r="BE24" s="182">
        <f t="shared" si="208"/>
        <v>161948.73310755714</v>
      </c>
      <c r="BF24" s="5"/>
      <c r="BG24" s="182">
        <f t="shared" si="242"/>
        <v>9.3120521536845349</v>
      </c>
      <c r="BH24" s="182">
        <f t="shared" si="32"/>
        <v>20000</v>
      </c>
      <c r="BI24" s="182">
        <f t="shared" si="209"/>
        <v>186241.0430736907</v>
      </c>
      <c r="BJ24" s="5"/>
      <c r="BK24" s="182">
        <f t="shared" si="243"/>
        <v>10.708859976737214</v>
      </c>
      <c r="BL24" s="182">
        <f t="shared" si="34"/>
        <v>20000</v>
      </c>
      <c r="BM24" s="182">
        <f t="shared" si="210"/>
        <v>214177.19953474429</v>
      </c>
      <c r="BN24" s="5"/>
      <c r="BO24" s="182">
        <f t="shared" si="244"/>
        <v>12.315188973247796</v>
      </c>
      <c r="BP24" s="182">
        <f t="shared" si="36"/>
        <v>20000</v>
      </c>
      <c r="BQ24" s="182">
        <f t="shared" si="211"/>
        <v>246303.77946495594</v>
      </c>
      <c r="BR24" s="5"/>
      <c r="BS24" s="182">
        <f t="shared" si="245"/>
        <v>14.162467319234965</v>
      </c>
      <c r="BT24" s="182">
        <f t="shared" si="38"/>
        <v>20000</v>
      </c>
      <c r="BU24" s="182">
        <f t="shared" si="212"/>
        <v>283249.34638469928</v>
      </c>
      <c r="BV24" s="5"/>
      <c r="BW24" s="182">
        <f t="shared" si="246"/>
        <v>16.286837417120211</v>
      </c>
      <c r="BX24" s="182">
        <f t="shared" si="40"/>
        <v>20000</v>
      </c>
      <c r="BY24" s="182">
        <f t="shared" si="213"/>
        <v>325736.7483424042</v>
      </c>
      <c r="BZ24" s="5"/>
      <c r="CA24" s="182">
        <f t="shared" si="247"/>
        <v>18.729863029688239</v>
      </c>
      <c r="CB24" s="182">
        <f t="shared" si="42"/>
        <v>20000</v>
      </c>
      <c r="CC24" s="182">
        <f t="shared" si="214"/>
        <v>374597.26059376477</v>
      </c>
      <c r="CD24" s="5"/>
      <c r="CE24" s="182">
        <f t="shared" si="248"/>
        <v>25.84721098096977</v>
      </c>
      <c r="CF24" s="182">
        <f t="shared" si="44"/>
        <v>20000</v>
      </c>
      <c r="CG24" s="182">
        <f t="shared" si="215"/>
        <v>516944.21961939539</v>
      </c>
      <c r="CH24" s="5"/>
      <c r="CI24" s="182">
        <f t="shared" si="249"/>
        <v>29.724292628115233</v>
      </c>
      <c r="CJ24" s="182">
        <f t="shared" si="46"/>
        <v>20000</v>
      </c>
      <c r="CK24" s="182">
        <f t="shared" si="216"/>
        <v>594485.8525623047</v>
      </c>
      <c r="CL24" s="5"/>
      <c r="CM24" s="182">
        <f t="shared" si="250"/>
        <v>34.182936522332518</v>
      </c>
      <c r="CN24" s="182">
        <f t="shared" si="48"/>
        <v>20000</v>
      </c>
      <c r="CO24" s="182">
        <f t="shared" si="217"/>
        <v>683658.73044665041</v>
      </c>
      <c r="CP24" s="5"/>
      <c r="CQ24" s="182">
        <f t="shared" si="251"/>
        <v>39.310377000682394</v>
      </c>
      <c r="CR24" s="182">
        <f t="shared" si="50"/>
        <v>20000</v>
      </c>
      <c r="CS24" s="182">
        <f t="shared" si="218"/>
        <v>786207.54001364787</v>
      </c>
      <c r="CT24" s="5"/>
      <c r="CU24" s="182">
        <f t="shared" si="252"/>
        <v>45.206933550784747</v>
      </c>
      <c r="CV24" s="182">
        <f t="shared" si="52"/>
        <v>20000</v>
      </c>
      <c r="CW24" s="182">
        <f t="shared" si="219"/>
        <v>904138.67101569497</v>
      </c>
      <c r="CX24" s="5"/>
      <c r="CY24" s="182">
        <f t="shared" si="253"/>
        <v>51.987973583402457</v>
      </c>
      <c r="CZ24" s="182">
        <f t="shared" si="54"/>
        <v>20000</v>
      </c>
      <c r="DA24" s="182">
        <f t="shared" si="220"/>
        <v>1039759.4716680491</v>
      </c>
      <c r="DB24" s="5"/>
      <c r="DC24" s="182">
        <f t="shared" si="254"/>
        <v>59.786169620912823</v>
      </c>
      <c r="DD24" s="182">
        <f t="shared" si="56"/>
        <v>20000</v>
      </c>
      <c r="DE24" s="182">
        <f t="shared" si="221"/>
        <v>1195723.3924182565</v>
      </c>
      <c r="DF24" s="5"/>
      <c r="DG24" s="182">
        <f t="shared" si="255"/>
        <v>68.754095064049736</v>
      </c>
      <c r="DH24" s="182">
        <f t="shared" si="58"/>
        <v>20000</v>
      </c>
      <c r="DI24" s="182">
        <f t="shared" si="222"/>
        <v>1375081.9012809948</v>
      </c>
      <c r="DJ24" s="5"/>
      <c r="DK24" s="182">
        <f t="shared" si="256"/>
        <v>79.067209323657195</v>
      </c>
      <c r="DL24" s="182">
        <f t="shared" si="60"/>
        <v>20000</v>
      </c>
      <c r="DM24" s="182">
        <f t="shared" si="223"/>
        <v>1581344.186473144</v>
      </c>
      <c r="DN24" s="5"/>
      <c r="DO24" s="182">
        <f t="shared" si="257"/>
        <v>90.927290722205768</v>
      </c>
      <c r="DP24" s="182">
        <f t="shared" si="62"/>
        <v>20000</v>
      </c>
      <c r="DQ24" s="182">
        <f t="shared" si="224"/>
        <v>1818545.8144441154</v>
      </c>
      <c r="DR24" s="5"/>
      <c r="DS24" s="182">
        <f t="shared" si="258"/>
        <v>104.56638433053662</v>
      </c>
      <c r="DT24" s="182">
        <f t="shared" si="64"/>
        <v>20000</v>
      </c>
      <c r="DU24" s="182">
        <f t="shared" si="225"/>
        <v>2091327.6866107325</v>
      </c>
      <c r="DV24" s="5"/>
      <c r="DW24" s="182">
        <f t="shared" si="259"/>
        <v>120.25134198011712</v>
      </c>
      <c r="DX24" s="182">
        <f t="shared" si="66"/>
        <v>20000</v>
      </c>
      <c r="DY24" s="182">
        <f t="shared" si="226"/>
        <v>2405026.8396023423</v>
      </c>
      <c r="DZ24" s="5"/>
      <c r="EA24" s="182">
        <f t="shared" si="260"/>
        <v>152.11794760484815</v>
      </c>
      <c r="EB24" s="182">
        <f t="shared" si="68"/>
        <v>20000</v>
      </c>
      <c r="EC24" s="182">
        <f t="shared" si="227"/>
        <v>3042358.9520969633</v>
      </c>
      <c r="ED24" s="5"/>
      <c r="EE24" s="182">
        <f t="shared" si="261"/>
        <v>174.93563974557537</v>
      </c>
      <c r="EF24" s="182">
        <f t="shared" si="70"/>
        <v>20000</v>
      </c>
      <c r="EG24" s="182">
        <f t="shared" si="228"/>
        <v>3498712.7949115075</v>
      </c>
      <c r="EH24" s="5"/>
      <c r="EI24" s="182">
        <f t="shared" si="262"/>
        <v>201.17598570741166</v>
      </c>
      <c r="EJ24" s="182">
        <f t="shared" si="72"/>
        <v>20000</v>
      </c>
      <c r="EK24" s="182">
        <f t="shared" si="229"/>
        <v>4023519.7141482332</v>
      </c>
      <c r="EL24" s="5"/>
      <c r="EM24" s="182">
        <f t="shared" si="263"/>
        <v>231.35238356352338</v>
      </c>
      <c r="EN24" s="182">
        <f t="shared" si="74"/>
        <v>20000</v>
      </c>
      <c r="EO24" s="182">
        <f t="shared" si="75"/>
        <v>4627047.6712704673</v>
      </c>
      <c r="EP24" s="5"/>
      <c r="EQ24" s="182">
        <f t="shared" si="264"/>
        <v>266.05524109805185</v>
      </c>
      <c r="ER24" s="182">
        <f t="shared" si="77"/>
        <v>20000</v>
      </c>
      <c r="ES24" s="182">
        <f t="shared" si="78"/>
        <v>5321104.8219610369</v>
      </c>
      <c r="ET24" s="5"/>
      <c r="EU24" s="182">
        <f t="shared" si="265"/>
        <v>305.96352726275961</v>
      </c>
      <c r="EV24" s="182">
        <f t="shared" si="80"/>
        <v>20000</v>
      </c>
      <c r="EW24" s="182">
        <f t="shared" si="81"/>
        <v>6119270.5452551926</v>
      </c>
      <c r="EX24" s="5"/>
      <c r="EY24" s="182">
        <f t="shared" si="266"/>
        <v>351.85805635217355</v>
      </c>
      <c r="EZ24" s="182">
        <f t="shared" si="83"/>
        <v>20000</v>
      </c>
      <c r="FA24" s="182">
        <f t="shared" si="84"/>
        <v>7037161.1270434707</v>
      </c>
      <c r="FB24" s="5"/>
      <c r="FC24" s="182">
        <f t="shared" si="267"/>
        <v>404.63676480499953</v>
      </c>
      <c r="FD24" s="182">
        <f t="shared" si="86"/>
        <v>20000</v>
      </c>
      <c r="FE24" s="182">
        <f t="shared" si="87"/>
        <v>8092735.2960999906</v>
      </c>
      <c r="FF24" s="5"/>
      <c r="FG24" s="182">
        <f t="shared" si="268"/>
        <v>465.33227952574941</v>
      </c>
      <c r="FH24" s="182">
        <f t="shared" si="89"/>
        <v>20000</v>
      </c>
      <c r="FI24" s="182">
        <f t="shared" si="90"/>
        <v>9306645.5905149877</v>
      </c>
      <c r="FJ24" s="5"/>
      <c r="FK24" s="182">
        <f t="shared" si="269"/>
        <v>535.13212145461182</v>
      </c>
      <c r="FL24" s="182">
        <f t="shared" si="92"/>
        <v>20000</v>
      </c>
      <c r="FM24" s="182">
        <f t="shared" si="93"/>
        <v>10702642.429092236</v>
      </c>
      <c r="FN24" s="5"/>
      <c r="FO24" s="182">
        <f t="shared" si="270"/>
        <v>615.40193967280356</v>
      </c>
      <c r="FP24" s="182">
        <f t="shared" si="95"/>
        <v>20000</v>
      </c>
      <c r="FQ24" s="182">
        <f t="shared" si="96"/>
        <v>12308038.793456072</v>
      </c>
      <c r="FR24" s="5"/>
      <c r="FS24" s="182">
        <f t="shared" si="271"/>
        <v>707.71223062372405</v>
      </c>
      <c r="FT24" s="182">
        <f t="shared" si="98"/>
        <v>20000</v>
      </c>
      <c r="FU24" s="182">
        <f t="shared" si="99"/>
        <v>14154244.612474481</v>
      </c>
      <c r="FV24" s="5"/>
      <c r="FW24" s="182">
        <f t="shared" si="272"/>
        <v>895.25597173901087</v>
      </c>
      <c r="FX24" s="182">
        <f t="shared" si="101"/>
        <v>20000</v>
      </c>
      <c r="FY24" s="182">
        <f t="shared" si="102"/>
        <v>17905119.434780218</v>
      </c>
      <c r="FZ24" s="5"/>
      <c r="GA24" s="182">
        <f t="shared" si="273"/>
        <v>1029.5443674998623</v>
      </c>
      <c r="GB24" s="182">
        <f t="shared" si="104"/>
        <v>20000</v>
      </c>
      <c r="GC24" s="182">
        <f t="shared" si="105"/>
        <v>20590887.349997249</v>
      </c>
      <c r="GD24" s="5"/>
      <c r="GE24" s="182">
        <f t="shared" si="274"/>
        <v>1183.9760226248416</v>
      </c>
      <c r="GF24" s="182">
        <f t="shared" si="107"/>
        <v>20000</v>
      </c>
      <c r="GG24" s="182">
        <f t="shared" si="108"/>
        <v>23679520.45249683</v>
      </c>
      <c r="GH24" s="5"/>
      <c r="GI24" s="182">
        <f t="shared" si="275"/>
        <v>1361.5724260185677</v>
      </c>
      <c r="GJ24" s="182">
        <f t="shared" si="110"/>
        <v>20000</v>
      </c>
      <c r="GK24" s="182">
        <f t="shared" si="111"/>
        <v>27231448.520371355</v>
      </c>
      <c r="GL24" s="5"/>
      <c r="GM24" s="182">
        <f t="shared" si="276"/>
        <v>1565.8082899213528</v>
      </c>
      <c r="GN24" s="182">
        <f t="shared" si="113"/>
        <v>20000</v>
      </c>
      <c r="GO24" s="182">
        <f t="shared" si="114"/>
        <v>31316165.798427057</v>
      </c>
      <c r="GP24" s="5"/>
      <c r="GQ24" s="182">
        <f t="shared" si="277"/>
        <v>1800.6795334095555</v>
      </c>
      <c r="GR24" s="182">
        <f t="shared" si="116"/>
        <v>20000</v>
      </c>
      <c r="GS24" s="182">
        <f t="shared" si="117"/>
        <v>36013590.668191113</v>
      </c>
      <c r="GT24" s="5"/>
      <c r="GU24" s="182">
        <f t="shared" si="278"/>
        <v>2070.7814634209885</v>
      </c>
      <c r="GV24" s="182">
        <f t="shared" si="119"/>
        <v>20000</v>
      </c>
      <c r="GW24" s="182">
        <f t="shared" si="120"/>
        <v>41415629.268419772</v>
      </c>
      <c r="GX24" s="5"/>
      <c r="GY24" s="182">
        <f t="shared" si="279"/>
        <v>2381.3986829341366</v>
      </c>
      <c r="GZ24" s="182">
        <f t="shared" si="122"/>
        <v>20000</v>
      </c>
      <c r="HA24" s="182">
        <f t="shared" si="123"/>
        <v>47627973.658682734</v>
      </c>
      <c r="HB24" s="5"/>
      <c r="HC24" s="182">
        <f t="shared" si="280"/>
        <v>2738.6084853742568</v>
      </c>
      <c r="HD24" s="182">
        <f t="shared" si="125"/>
        <v>20000</v>
      </c>
      <c r="HE24" s="182">
        <f t="shared" si="126"/>
        <v>54772169.707485139</v>
      </c>
      <c r="HF24" s="5"/>
      <c r="HG24" s="182">
        <f t="shared" si="281"/>
        <v>3149.3997581803951</v>
      </c>
      <c r="HH24" s="182">
        <f t="shared" si="128"/>
        <v>20000</v>
      </c>
      <c r="HI24" s="182">
        <f t="shared" si="129"/>
        <v>62987995.163607903</v>
      </c>
      <c r="HJ24" s="5"/>
      <c r="HK24" s="182">
        <f t="shared" si="282"/>
        <v>3621.8097219074539</v>
      </c>
      <c r="HL24" s="182">
        <f t="shared" si="131"/>
        <v>20000</v>
      </c>
      <c r="HM24" s="182">
        <f t="shared" si="132"/>
        <v>72436194.43814908</v>
      </c>
      <c r="HN24" s="5"/>
      <c r="HO24" s="182">
        <f t="shared" si="283"/>
        <v>4165.0811801935715</v>
      </c>
      <c r="HP24" s="182">
        <f t="shared" si="134"/>
        <v>20000</v>
      </c>
      <c r="HQ24" s="182">
        <f t="shared" si="135"/>
        <v>83301623.603871435</v>
      </c>
      <c r="HR24" s="5"/>
      <c r="HS24" s="182">
        <f t="shared" si="284"/>
        <v>5508.3198608059975</v>
      </c>
      <c r="HT24" s="182">
        <f t="shared" si="137"/>
        <v>20000</v>
      </c>
      <c r="HU24" s="182">
        <f t="shared" si="138"/>
        <v>110166397.21611995</v>
      </c>
      <c r="HV24" s="5"/>
      <c r="HW24" s="182">
        <f t="shared" si="285"/>
        <v>6334.5678399268963</v>
      </c>
      <c r="HX24" s="182">
        <f t="shared" si="140"/>
        <v>20000</v>
      </c>
      <c r="HY24" s="182">
        <f t="shared" si="141"/>
        <v>126691356.79853792</v>
      </c>
      <c r="HZ24" s="5"/>
      <c r="IA24" s="182">
        <f t="shared" si="286"/>
        <v>7284.7530159159305</v>
      </c>
      <c r="IB24" s="182">
        <f t="shared" si="143"/>
        <v>20000</v>
      </c>
      <c r="IC24" s="182">
        <f t="shared" si="144"/>
        <v>145695060.31831861</v>
      </c>
      <c r="ID24" s="5"/>
      <c r="IE24" s="182">
        <f t="shared" si="287"/>
        <v>8377.4659683033187</v>
      </c>
      <c r="IF24" s="182">
        <f t="shared" si="146"/>
        <v>20000</v>
      </c>
      <c r="IG24" s="182">
        <f t="shared" si="147"/>
        <v>167549319.36606637</v>
      </c>
      <c r="IH24" s="5"/>
      <c r="II24" s="182">
        <f t="shared" si="288"/>
        <v>9634.0858635488166</v>
      </c>
      <c r="IJ24" s="182">
        <f t="shared" si="149"/>
        <v>20000</v>
      </c>
      <c r="IK24" s="182">
        <f t="shared" si="150"/>
        <v>192681717.27097633</v>
      </c>
      <c r="IL24" s="5"/>
      <c r="IM24" s="182">
        <f t="shared" si="289"/>
        <v>11079.198743081139</v>
      </c>
      <c r="IN24" s="182">
        <f t="shared" si="152"/>
        <v>20000</v>
      </c>
      <c r="IO24" s="182">
        <f t="shared" si="153"/>
        <v>221583974.86162278</v>
      </c>
      <c r="IP24" s="5"/>
      <c r="IQ24" s="182">
        <f t="shared" si="290"/>
        <v>12741.078554543308</v>
      </c>
      <c r="IR24" s="182">
        <f t="shared" si="155"/>
        <v>20000</v>
      </c>
      <c r="IS24" s="182">
        <f t="shared" si="156"/>
        <v>254821571.09086618</v>
      </c>
      <c r="IT24" s="5"/>
      <c r="IU24" s="182">
        <f t="shared" si="291"/>
        <v>14652.240337724803</v>
      </c>
      <c r="IV24" s="182">
        <f t="shared" si="158"/>
        <v>20000</v>
      </c>
      <c r="IW24" s="182">
        <f t="shared" si="159"/>
        <v>293044806.75449604</v>
      </c>
      <c r="IX24" s="5"/>
      <c r="IY24" s="182">
        <f t="shared" si="292"/>
        <v>16850.076388383521</v>
      </c>
      <c r="IZ24" s="182">
        <f t="shared" si="161"/>
        <v>20000</v>
      </c>
      <c r="JA24" s="182">
        <f t="shared" si="162"/>
        <v>337001527.76767039</v>
      </c>
      <c r="JB24" s="5"/>
      <c r="JC24" s="182">
        <f t="shared" si="293"/>
        <v>19377.587846641047</v>
      </c>
      <c r="JD24" s="182">
        <f t="shared" si="164"/>
        <v>20000</v>
      </c>
      <c r="JE24" s="182">
        <f t="shared" si="165"/>
        <v>387551756.93282092</v>
      </c>
      <c r="JF24" s="5"/>
      <c r="JG24" s="182">
        <f t="shared" si="294"/>
        <v>22284.226023637202</v>
      </c>
      <c r="JH24" s="182">
        <f t="shared" si="167"/>
        <v>20000</v>
      </c>
      <c r="JI24" s="182">
        <f t="shared" si="168"/>
        <v>445684520.47274405</v>
      </c>
      <c r="JJ24" s="5"/>
      <c r="JK24" s="182">
        <f t="shared" si="295"/>
        <v>25626.859927182781</v>
      </c>
      <c r="JL24" s="182">
        <f t="shared" si="170"/>
        <v>20000</v>
      </c>
      <c r="JM24" s="182">
        <f t="shared" si="171"/>
        <v>512537198.54365563</v>
      </c>
      <c r="JN24" s="5"/>
      <c r="JO24" s="182">
        <f t="shared" si="296"/>
        <v>29765.5978054228</v>
      </c>
      <c r="JP24" s="182">
        <f t="shared" si="0"/>
        <v>20000</v>
      </c>
      <c r="JQ24" s="182">
        <f t="shared" si="173"/>
        <v>595311956.10845602</v>
      </c>
      <c r="JR24" s="5"/>
      <c r="JS24" s="182">
        <f t="shared" si="297"/>
        <v>34230.43747623622</v>
      </c>
      <c r="JT24" s="182">
        <f t="shared" si="1"/>
        <v>20000</v>
      </c>
      <c r="JU24" s="182">
        <f t="shared" si="175"/>
        <v>684608749.52472436</v>
      </c>
      <c r="JV24" s="5"/>
      <c r="JW24" s="182">
        <f t="shared" si="298"/>
        <v>39365.003097671652</v>
      </c>
      <c r="JX24" s="182">
        <f t="shared" si="2"/>
        <v>20000</v>
      </c>
      <c r="JY24" s="182">
        <f t="shared" si="177"/>
        <v>787300061.95343304</v>
      </c>
      <c r="JZ24" s="5"/>
      <c r="KA24" s="182">
        <f t="shared" si="299"/>
        <v>45269.753562322396</v>
      </c>
      <c r="KB24" s="182">
        <f t="shared" si="3"/>
        <v>20000</v>
      </c>
      <c r="KC24" s="182">
        <f t="shared" si="179"/>
        <v>905395071.24644792</v>
      </c>
      <c r="KD24" s="5"/>
      <c r="KE24" s="182">
        <f t="shared" si="300"/>
        <v>52060.216596670754</v>
      </c>
      <c r="KF24" s="182">
        <f t="shared" si="4"/>
        <v>20000</v>
      </c>
      <c r="KG24" s="182">
        <f t="shared" si="181"/>
        <v>1041204331.9334151</v>
      </c>
      <c r="KH24" s="5"/>
      <c r="KI24" s="183">
        <f t="shared" si="182"/>
        <v>1.6669499999999995</v>
      </c>
      <c r="KJ24" s="183">
        <f t="shared" si="5"/>
        <v>20000</v>
      </c>
      <c r="KK24" s="183">
        <f t="shared" si="183"/>
        <v>33338.999999999993</v>
      </c>
      <c r="KM24" s="183">
        <f t="shared" si="184"/>
        <v>73.385065019509184</v>
      </c>
      <c r="KN24" s="183">
        <f t="shared" si="6"/>
        <v>20000</v>
      </c>
      <c r="KO24" s="183">
        <f t="shared" si="185"/>
        <v>1467701.3003901837</v>
      </c>
      <c r="KQ24" s="183">
        <f t="shared" si="186"/>
        <v>483.04636604095032</v>
      </c>
      <c r="KR24" s="183">
        <f t="shared" si="7"/>
        <v>19999.999999999993</v>
      </c>
      <c r="KS24" s="183">
        <f t="shared" si="187"/>
        <v>9660927.3208190035</v>
      </c>
      <c r="KU24" s="183">
        <f t="shared" si="188"/>
        <v>2869.1728426979521</v>
      </c>
      <c r="KV24" s="183">
        <f t="shared" si="189"/>
        <v>20000</v>
      </c>
      <c r="KW24" s="183">
        <f t="shared" si="190"/>
        <v>57383456.853959039</v>
      </c>
      <c r="KY24" s="183">
        <f t="shared" si="191"/>
        <v>16885.871534693713</v>
      </c>
      <c r="KZ24" s="183">
        <f t="shared" si="192"/>
        <v>20000</v>
      </c>
      <c r="LA24" s="183">
        <f t="shared" si="193"/>
        <v>337717430.69387424</v>
      </c>
      <c r="LC24" s="183">
        <f t="shared" si="194"/>
        <v>103398.07723251513</v>
      </c>
      <c r="LD24" s="183">
        <f t="shared" si="195"/>
        <v>20000.000000000004</v>
      </c>
      <c r="LE24" s="183">
        <f t="shared" si="196"/>
        <v>2067961544.6503029</v>
      </c>
    </row>
    <row r="25" spans="2:317" ht="18.75">
      <c r="B25" s="172"/>
      <c r="C25" s="180"/>
      <c r="D25" s="180"/>
      <c r="E25" s="180" t="str">
        <f>'A.I Revenue Streams - P1'!F25</f>
        <v>Metal Braces</v>
      </c>
      <c r="F25" s="184"/>
      <c r="G25" s="182"/>
      <c r="H25" s="182">
        <f>'A.I Revenue Streams - P1'!J25</f>
        <v>30000</v>
      </c>
      <c r="I25" s="182">
        <f t="shared" si="8"/>
        <v>0</v>
      </c>
      <c r="J25" s="5"/>
      <c r="K25" s="182">
        <f>'A.I Revenue Streams - P1'!H25*K$2*L$2</f>
        <v>0.11249999999999999</v>
      </c>
      <c r="L25" s="182">
        <f t="shared" si="230"/>
        <v>30000</v>
      </c>
      <c r="M25" s="182">
        <f t="shared" si="197"/>
        <v>3374.9999999999995</v>
      </c>
      <c r="N25" s="5"/>
      <c r="O25" s="182">
        <f t="shared" si="231"/>
        <v>0.12009374999999997</v>
      </c>
      <c r="P25" s="182">
        <f t="shared" si="10"/>
        <v>30000</v>
      </c>
      <c r="Q25" s="182">
        <f t="shared" si="198"/>
        <v>3602.8124999999991</v>
      </c>
      <c r="R25" s="5"/>
      <c r="S25" s="182">
        <f t="shared" si="232"/>
        <v>0.18414374999999994</v>
      </c>
      <c r="T25" s="182">
        <f t="shared" si="12"/>
        <v>30000</v>
      </c>
      <c r="U25" s="182">
        <f t="shared" si="199"/>
        <v>5524.3124999999982</v>
      </c>
      <c r="V25" s="5"/>
      <c r="W25" s="182">
        <f t="shared" si="233"/>
        <v>0.26470664062499988</v>
      </c>
      <c r="X25" s="182">
        <f t="shared" si="14"/>
        <v>30000</v>
      </c>
      <c r="Y25" s="182">
        <f t="shared" si="200"/>
        <v>7941.1992187499964</v>
      </c>
      <c r="Z25" s="5"/>
      <c r="AA25" s="182">
        <f t="shared" si="234"/>
        <v>0.48706021874999977</v>
      </c>
      <c r="AB25" s="182">
        <f t="shared" si="16"/>
        <v>30000</v>
      </c>
      <c r="AC25" s="182">
        <f t="shared" si="201"/>
        <v>14611.806562499993</v>
      </c>
      <c r="AD25" s="5"/>
      <c r="AE25" s="182">
        <f t="shared" si="235"/>
        <v>0.70014906445312464</v>
      </c>
      <c r="AF25" s="182">
        <f t="shared" si="18"/>
        <v>30000</v>
      </c>
      <c r="AG25" s="182">
        <f t="shared" si="202"/>
        <v>21004.471933593741</v>
      </c>
      <c r="AH25" s="5"/>
      <c r="AI25" s="182">
        <f t="shared" si="236"/>
        <v>1.0064642801513666</v>
      </c>
      <c r="AJ25" s="182">
        <f t="shared" si="20"/>
        <v>30000</v>
      </c>
      <c r="AK25" s="182">
        <f t="shared" si="203"/>
        <v>30193.928404540999</v>
      </c>
      <c r="AL25" s="5"/>
      <c r="AM25" s="182">
        <f t="shared" si="237"/>
        <v>1.1574339221740715</v>
      </c>
      <c r="AN25" s="182">
        <f t="shared" si="22"/>
        <v>30000</v>
      </c>
      <c r="AO25" s="182">
        <f t="shared" si="204"/>
        <v>34723.017665222142</v>
      </c>
      <c r="AP25" s="5"/>
      <c r="AQ25" s="182">
        <f t="shared" si="238"/>
        <v>1.3310490105001822</v>
      </c>
      <c r="AR25" s="182">
        <f t="shared" si="24"/>
        <v>30000</v>
      </c>
      <c r="AS25" s="182">
        <f t="shared" si="205"/>
        <v>39931.470315005463</v>
      </c>
      <c r="AT25" s="5"/>
      <c r="AU25" s="182">
        <f t="shared" si="239"/>
        <v>1.5307063620752095</v>
      </c>
      <c r="AV25" s="182">
        <f t="shared" si="26"/>
        <v>30000</v>
      </c>
      <c r="AW25" s="182">
        <f t="shared" si="206"/>
        <v>45921.190862256284</v>
      </c>
      <c r="AX25" s="5"/>
      <c r="AY25" s="182">
        <f t="shared" si="240"/>
        <v>1.7603123163864909</v>
      </c>
      <c r="AZ25" s="182">
        <f t="shared" si="28"/>
        <v>30000</v>
      </c>
      <c r="BA25" s="182">
        <f t="shared" si="207"/>
        <v>52809.369491594727</v>
      </c>
      <c r="BB25" s="5"/>
      <c r="BC25" s="182">
        <f t="shared" si="241"/>
        <v>2.0243591638444642</v>
      </c>
      <c r="BD25" s="182">
        <f t="shared" si="30"/>
        <v>30000</v>
      </c>
      <c r="BE25" s="182">
        <f t="shared" si="208"/>
        <v>60730.774915333925</v>
      </c>
      <c r="BF25" s="5"/>
      <c r="BG25" s="182">
        <f t="shared" si="242"/>
        <v>2.3280130384211337</v>
      </c>
      <c r="BH25" s="182">
        <f t="shared" si="32"/>
        <v>30000</v>
      </c>
      <c r="BI25" s="182">
        <f t="shared" si="209"/>
        <v>69840.391152634009</v>
      </c>
      <c r="BJ25" s="5"/>
      <c r="BK25" s="182">
        <f t="shared" si="243"/>
        <v>2.6772149941843035</v>
      </c>
      <c r="BL25" s="182">
        <f t="shared" si="34"/>
        <v>30000</v>
      </c>
      <c r="BM25" s="182">
        <f t="shared" si="210"/>
        <v>80316.449825529111</v>
      </c>
      <c r="BN25" s="5"/>
      <c r="BO25" s="182">
        <f t="shared" si="244"/>
        <v>3.078797243311949</v>
      </c>
      <c r="BP25" s="182">
        <f t="shared" si="36"/>
        <v>30000</v>
      </c>
      <c r="BQ25" s="182">
        <f t="shared" si="211"/>
        <v>92363.917299358465</v>
      </c>
      <c r="BR25" s="5"/>
      <c r="BS25" s="182">
        <f t="shared" si="245"/>
        <v>3.5406168298087413</v>
      </c>
      <c r="BT25" s="182">
        <f t="shared" si="38"/>
        <v>30000</v>
      </c>
      <c r="BU25" s="182">
        <f t="shared" si="212"/>
        <v>106218.50489426224</v>
      </c>
      <c r="BV25" s="5"/>
      <c r="BW25" s="182">
        <f t="shared" si="246"/>
        <v>4.0717093542800527</v>
      </c>
      <c r="BX25" s="182">
        <f t="shared" si="40"/>
        <v>30000</v>
      </c>
      <c r="BY25" s="182">
        <f t="shared" si="213"/>
        <v>122151.28062840158</v>
      </c>
      <c r="BZ25" s="5"/>
      <c r="CA25" s="182">
        <f t="shared" si="247"/>
        <v>4.6824657574220598</v>
      </c>
      <c r="CB25" s="182">
        <f t="shared" si="42"/>
        <v>30000</v>
      </c>
      <c r="CC25" s="182">
        <f t="shared" si="214"/>
        <v>140473.9727226618</v>
      </c>
      <c r="CD25" s="5"/>
      <c r="CE25" s="182">
        <f t="shared" si="248"/>
        <v>6.4618027452424425</v>
      </c>
      <c r="CF25" s="182">
        <f t="shared" si="44"/>
        <v>30000</v>
      </c>
      <c r="CG25" s="182">
        <f t="shared" si="215"/>
        <v>193854.08235727326</v>
      </c>
      <c r="CH25" s="5"/>
      <c r="CI25" s="182">
        <f t="shared" si="249"/>
        <v>7.4310731570288082</v>
      </c>
      <c r="CJ25" s="182">
        <f t="shared" si="46"/>
        <v>30000</v>
      </c>
      <c r="CK25" s="182">
        <f t="shared" si="216"/>
        <v>222932.19471086425</v>
      </c>
      <c r="CL25" s="5"/>
      <c r="CM25" s="182">
        <f t="shared" si="250"/>
        <v>8.5457341305831296</v>
      </c>
      <c r="CN25" s="182">
        <f t="shared" si="48"/>
        <v>30000</v>
      </c>
      <c r="CO25" s="182">
        <f t="shared" si="217"/>
        <v>256372.02391749388</v>
      </c>
      <c r="CP25" s="5"/>
      <c r="CQ25" s="182">
        <f t="shared" si="251"/>
        <v>9.8275942501705984</v>
      </c>
      <c r="CR25" s="182">
        <f t="shared" si="50"/>
        <v>30000</v>
      </c>
      <c r="CS25" s="182">
        <f t="shared" si="218"/>
        <v>294827.82750511798</v>
      </c>
      <c r="CT25" s="5"/>
      <c r="CU25" s="182">
        <f t="shared" si="252"/>
        <v>11.301733387696187</v>
      </c>
      <c r="CV25" s="182">
        <f t="shared" si="52"/>
        <v>30000</v>
      </c>
      <c r="CW25" s="182">
        <f t="shared" si="219"/>
        <v>339052.00163088558</v>
      </c>
      <c r="CX25" s="5"/>
      <c r="CY25" s="182">
        <f t="shared" si="253"/>
        <v>12.996993395850614</v>
      </c>
      <c r="CZ25" s="182">
        <f t="shared" si="54"/>
        <v>30000</v>
      </c>
      <c r="DA25" s="182">
        <f t="shared" si="220"/>
        <v>389909.8018755184</v>
      </c>
      <c r="DB25" s="5"/>
      <c r="DC25" s="182">
        <f t="shared" si="254"/>
        <v>14.946542405228206</v>
      </c>
      <c r="DD25" s="182">
        <f t="shared" si="56"/>
        <v>30000</v>
      </c>
      <c r="DE25" s="182">
        <f t="shared" si="221"/>
        <v>448396.27215684619</v>
      </c>
      <c r="DF25" s="5"/>
      <c r="DG25" s="182">
        <f t="shared" si="255"/>
        <v>17.188523766012434</v>
      </c>
      <c r="DH25" s="182">
        <f t="shared" si="58"/>
        <v>30000</v>
      </c>
      <c r="DI25" s="182">
        <f t="shared" si="222"/>
        <v>515655.71298037301</v>
      </c>
      <c r="DJ25" s="5"/>
      <c r="DK25" s="182">
        <f t="shared" si="256"/>
        <v>19.766802330914299</v>
      </c>
      <c r="DL25" s="182">
        <f t="shared" si="60"/>
        <v>30000</v>
      </c>
      <c r="DM25" s="182">
        <f t="shared" si="223"/>
        <v>593004.06992742897</v>
      </c>
      <c r="DN25" s="5"/>
      <c r="DO25" s="182">
        <f t="shared" si="257"/>
        <v>22.731822680551442</v>
      </c>
      <c r="DP25" s="182">
        <f t="shared" si="62"/>
        <v>30000</v>
      </c>
      <c r="DQ25" s="182">
        <f t="shared" si="224"/>
        <v>681954.68041654327</v>
      </c>
      <c r="DR25" s="5"/>
      <c r="DS25" s="182">
        <f t="shared" si="258"/>
        <v>26.141596082634155</v>
      </c>
      <c r="DT25" s="182">
        <f t="shared" si="64"/>
        <v>30000</v>
      </c>
      <c r="DU25" s="182">
        <f t="shared" si="225"/>
        <v>784247.8824790247</v>
      </c>
      <c r="DV25" s="5"/>
      <c r="DW25" s="182">
        <f t="shared" si="259"/>
        <v>30.06283549502928</v>
      </c>
      <c r="DX25" s="182">
        <f t="shared" si="66"/>
        <v>30000</v>
      </c>
      <c r="DY25" s="182">
        <f t="shared" si="226"/>
        <v>901885.06485087844</v>
      </c>
      <c r="DZ25" s="5"/>
      <c r="EA25" s="182">
        <f t="shared" si="260"/>
        <v>38.029486901212039</v>
      </c>
      <c r="EB25" s="182">
        <f t="shared" si="68"/>
        <v>30000</v>
      </c>
      <c r="EC25" s="182">
        <f t="shared" si="227"/>
        <v>1140884.6070363612</v>
      </c>
      <c r="ED25" s="5"/>
      <c r="EE25" s="182">
        <f t="shared" si="261"/>
        <v>43.733909936393843</v>
      </c>
      <c r="EF25" s="182">
        <f t="shared" si="70"/>
        <v>30000</v>
      </c>
      <c r="EG25" s="182">
        <f t="shared" si="228"/>
        <v>1312017.2980918153</v>
      </c>
      <c r="EH25" s="5"/>
      <c r="EI25" s="182">
        <f t="shared" si="262"/>
        <v>50.293996426852914</v>
      </c>
      <c r="EJ25" s="182">
        <f t="shared" si="72"/>
        <v>30000</v>
      </c>
      <c r="EK25" s="182">
        <f t="shared" si="229"/>
        <v>1508819.8928055875</v>
      </c>
      <c r="EL25" s="5"/>
      <c r="EM25" s="182">
        <f t="shared" si="263"/>
        <v>57.838095890880844</v>
      </c>
      <c r="EN25" s="182">
        <f t="shared" si="74"/>
        <v>30000</v>
      </c>
      <c r="EO25" s="182">
        <f t="shared" si="75"/>
        <v>1735142.8767264253</v>
      </c>
      <c r="EP25" s="5"/>
      <c r="EQ25" s="182">
        <f t="shared" si="264"/>
        <v>66.513810274512963</v>
      </c>
      <c r="ER25" s="182">
        <f t="shared" si="77"/>
        <v>30000</v>
      </c>
      <c r="ES25" s="182">
        <f t="shared" si="78"/>
        <v>1995414.3082353889</v>
      </c>
      <c r="ET25" s="5"/>
      <c r="EU25" s="182">
        <f t="shared" si="265"/>
        <v>76.490881815689903</v>
      </c>
      <c r="EV25" s="182">
        <f t="shared" si="80"/>
        <v>30000</v>
      </c>
      <c r="EW25" s="182">
        <f t="shared" si="81"/>
        <v>2294726.4544706973</v>
      </c>
      <c r="EX25" s="5"/>
      <c r="EY25" s="182">
        <f t="shared" si="266"/>
        <v>87.964514088043387</v>
      </c>
      <c r="EZ25" s="182">
        <f t="shared" si="83"/>
        <v>30000</v>
      </c>
      <c r="FA25" s="182">
        <f t="shared" si="84"/>
        <v>2638935.4226413015</v>
      </c>
      <c r="FB25" s="5"/>
      <c r="FC25" s="182">
        <f t="shared" si="267"/>
        <v>101.15919120124988</v>
      </c>
      <c r="FD25" s="182">
        <f t="shared" si="86"/>
        <v>30000</v>
      </c>
      <c r="FE25" s="182">
        <f t="shared" si="87"/>
        <v>3034775.7360374965</v>
      </c>
      <c r="FF25" s="5"/>
      <c r="FG25" s="182">
        <f t="shared" si="268"/>
        <v>116.33306988143735</v>
      </c>
      <c r="FH25" s="182">
        <f t="shared" si="89"/>
        <v>30000</v>
      </c>
      <c r="FI25" s="182">
        <f t="shared" si="90"/>
        <v>3489992.0964431204</v>
      </c>
      <c r="FJ25" s="5"/>
      <c r="FK25" s="182">
        <f t="shared" si="269"/>
        <v>133.78303036365295</v>
      </c>
      <c r="FL25" s="182">
        <f t="shared" si="92"/>
        <v>30000</v>
      </c>
      <c r="FM25" s="182">
        <f t="shared" si="93"/>
        <v>4013490.9109095884</v>
      </c>
      <c r="FN25" s="5"/>
      <c r="FO25" s="182">
        <f t="shared" si="270"/>
        <v>153.85048491820089</v>
      </c>
      <c r="FP25" s="182">
        <f t="shared" si="95"/>
        <v>30000</v>
      </c>
      <c r="FQ25" s="182">
        <f t="shared" si="96"/>
        <v>4615514.5475460263</v>
      </c>
      <c r="FR25" s="5"/>
      <c r="FS25" s="182">
        <f t="shared" si="271"/>
        <v>176.92805765593101</v>
      </c>
      <c r="FT25" s="182">
        <f t="shared" si="98"/>
        <v>30000</v>
      </c>
      <c r="FU25" s="182">
        <f t="shared" si="99"/>
        <v>5307841.7296779305</v>
      </c>
      <c r="FV25" s="5"/>
      <c r="FW25" s="182">
        <f t="shared" si="272"/>
        <v>223.81399293475272</v>
      </c>
      <c r="FX25" s="182">
        <f t="shared" si="101"/>
        <v>30000</v>
      </c>
      <c r="FY25" s="182">
        <f t="shared" si="102"/>
        <v>6714419.7880425816</v>
      </c>
      <c r="FZ25" s="5"/>
      <c r="GA25" s="182">
        <f t="shared" si="273"/>
        <v>257.38609187496559</v>
      </c>
      <c r="GB25" s="182">
        <f t="shared" si="104"/>
        <v>30000</v>
      </c>
      <c r="GC25" s="182">
        <f t="shared" si="105"/>
        <v>7721582.7562489677</v>
      </c>
      <c r="GD25" s="5"/>
      <c r="GE25" s="182">
        <f t="shared" si="274"/>
        <v>295.99400565621039</v>
      </c>
      <c r="GF25" s="182">
        <f t="shared" si="107"/>
        <v>30000</v>
      </c>
      <c r="GG25" s="182">
        <f t="shared" si="108"/>
        <v>8879820.1696863119</v>
      </c>
      <c r="GH25" s="5"/>
      <c r="GI25" s="182">
        <f t="shared" si="275"/>
        <v>340.39310650464193</v>
      </c>
      <c r="GJ25" s="182">
        <f t="shared" si="110"/>
        <v>30000</v>
      </c>
      <c r="GK25" s="182">
        <f t="shared" si="111"/>
        <v>10211793.195139257</v>
      </c>
      <c r="GL25" s="5"/>
      <c r="GM25" s="182">
        <f t="shared" si="276"/>
        <v>391.45207248033819</v>
      </c>
      <c r="GN25" s="182">
        <f t="shared" si="113"/>
        <v>30000</v>
      </c>
      <c r="GO25" s="182">
        <f t="shared" si="114"/>
        <v>11743562.174410146</v>
      </c>
      <c r="GP25" s="5"/>
      <c r="GQ25" s="182">
        <f t="shared" si="277"/>
        <v>450.16988335238887</v>
      </c>
      <c r="GR25" s="182">
        <f t="shared" si="116"/>
        <v>30000</v>
      </c>
      <c r="GS25" s="182">
        <f t="shared" si="117"/>
        <v>13505096.500571666</v>
      </c>
      <c r="GT25" s="5"/>
      <c r="GU25" s="182">
        <f t="shared" si="278"/>
        <v>517.69536585524713</v>
      </c>
      <c r="GV25" s="182">
        <f t="shared" si="119"/>
        <v>30000</v>
      </c>
      <c r="GW25" s="182">
        <f t="shared" si="120"/>
        <v>15530860.975657415</v>
      </c>
      <c r="GX25" s="5"/>
      <c r="GY25" s="182">
        <f t="shared" si="279"/>
        <v>595.34967073353414</v>
      </c>
      <c r="GZ25" s="182">
        <f t="shared" si="122"/>
        <v>30000</v>
      </c>
      <c r="HA25" s="182">
        <f t="shared" si="123"/>
        <v>17860490.122006025</v>
      </c>
      <c r="HB25" s="5"/>
      <c r="HC25" s="182">
        <f t="shared" si="280"/>
        <v>684.6521213435642</v>
      </c>
      <c r="HD25" s="182">
        <f t="shared" si="125"/>
        <v>30000</v>
      </c>
      <c r="HE25" s="182">
        <f t="shared" si="126"/>
        <v>20539563.640306927</v>
      </c>
      <c r="HF25" s="5"/>
      <c r="HG25" s="182">
        <f t="shared" si="281"/>
        <v>787.34993954509878</v>
      </c>
      <c r="HH25" s="182">
        <f t="shared" si="128"/>
        <v>30000</v>
      </c>
      <c r="HI25" s="182">
        <f t="shared" si="129"/>
        <v>23620498.186352964</v>
      </c>
      <c r="HJ25" s="5"/>
      <c r="HK25" s="182">
        <f t="shared" si="282"/>
        <v>905.45243047686347</v>
      </c>
      <c r="HL25" s="182">
        <f t="shared" si="131"/>
        <v>30000</v>
      </c>
      <c r="HM25" s="182">
        <f t="shared" si="132"/>
        <v>27163572.914305903</v>
      </c>
      <c r="HN25" s="5"/>
      <c r="HO25" s="182">
        <f t="shared" si="283"/>
        <v>1041.2702950483929</v>
      </c>
      <c r="HP25" s="182">
        <f t="shared" si="134"/>
        <v>30000</v>
      </c>
      <c r="HQ25" s="182">
        <f t="shared" si="135"/>
        <v>31238108.851451788</v>
      </c>
      <c r="HR25" s="5"/>
      <c r="HS25" s="182">
        <f t="shared" si="284"/>
        <v>1377.0799652014994</v>
      </c>
      <c r="HT25" s="182">
        <f t="shared" si="137"/>
        <v>30000</v>
      </c>
      <c r="HU25" s="182">
        <f t="shared" si="138"/>
        <v>41312398.956044979</v>
      </c>
      <c r="HV25" s="5"/>
      <c r="HW25" s="182">
        <f t="shared" si="285"/>
        <v>1583.6419599817241</v>
      </c>
      <c r="HX25" s="182">
        <f t="shared" si="140"/>
        <v>30000</v>
      </c>
      <c r="HY25" s="182">
        <f t="shared" si="141"/>
        <v>47509258.799451724</v>
      </c>
      <c r="HZ25" s="5"/>
      <c r="IA25" s="182">
        <f t="shared" si="286"/>
        <v>1821.1882539789826</v>
      </c>
      <c r="IB25" s="182">
        <f t="shared" si="143"/>
        <v>30000</v>
      </c>
      <c r="IC25" s="182">
        <f t="shared" si="144"/>
        <v>54635647.619369477</v>
      </c>
      <c r="ID25" s="5"/>
      <c r="IE25" s="182">
        <f t="shared" si="287"/>
        <v>2094.3664920758297</v>
      </c>
      <c r="IF25" s="182">
        <f t="shared" si="146"/>
        <v>30000</v>
      </c>
      <c r="IG25" s="182">
        <f t="shared" si="147"/>
        <v>62830994.762274891</v>
      </c>
      <c r="IH25" s="5"/>
      <c r="II25" s="182">
        <f t="shared" si="288"/>
        <v>2408.5214658872042</v>
      </c>
      <c r="IJ25" s="182">
        <f t="shared" si="149"/>
        <v>30000</v>
      </c>
      <c r="IK25" s="182">
        <f t="shared" si="150"/>
        <v>72255643.976616129</v>
      </c>
      <c r="IL25" s="5"/>
      <c r="IM25" s="182">
        <f t="shared" si="289"/>
        <v>2769.7996857702847</v>
      </c>
      <c r="IN25" s="182">
        <f t="shared" si="152"/>
        <v>30000</v>
      </c>
      <c r="IO25" s="182">
        <f t="shared" si="153"/>
        <v>83093990.573108539</v>
      </c>
      <c r="IP25" s="5"/>
      <c r="IQ25" s="182">
        <f t="shared" si="290"/>
        <v>3185.2696386358271</v>
      </c>
      <c r="IR25" s="182">
        <f t="shared" si="155"/>
        <v>30000</v>
      </c>
      <c r="IS25" s="182">
        <f t="shared" si="156"/>
        <v>95558089.159074813</v>
      </c>
      <c r="IT25" s="5"/>
      <c r="IU25" s="182">
        <f t="shared" si="291"/>
        <v>3663.0600844312007</v>
      </c>
      <c r="IV25" s="182">
        <f t="shared" si="158"/>
        <v>30000</v>
      </c>
      <c r="IW25" s="182">
        <f t="shared" si="159"/>
        <v>109891802.53293602</v>
      </c>
      <c r="IX25" s="5"/>
      <c r="IY25" s="182">
        <f t="shared" si="292"/>
        <v>4212.5190970958802</v>
      </c>
      <c r="IZ25" s="182">
        <f t="shared" si="161"/>
        <v>30000</v>
      </c>
      <c r="JA25" s="182">
        <f t="shared" si="162"/>
        <v>126375572.91287641</v>
      </c>
      <c r="JB25" s="5"/>
      <c r="JC25" s="182">
        <f t="shared" si="293"/>
        <v>4844.3969616602617</v>
      </c>
      <c r="JD25" s="182">
        <f t="shared" si="164"/>
        <v>30000</v>
      </c>
      <c r="JE25" s="182">
        <f t="shared" si="165"/>
        <v>145331908.84980786</v>
      </c>
      <c r="JF25" s="5"/>
      <c r="JG25" s="182">
        <f t="shared" si="294"/>
        <v>5571.0565059093005</v>
      </c>
      <c r="JH25" s="182">
        <f t="shared" si="167"/>
        <v>30000</v>
      </c>
      <c r="JI25" s="182">
        <f t="shared" si="168"/>
        <v>167131695.17727903</v>
      </c>
      <c r="JJ25" s="5"/>
      <c r="JK25" s="182">
        <f t="shared" si="295"/>
        <v>6406.7149817956952</v>
      </c>
      <c r="JL25" s="182">
        <f t="shared" si="170"/>
        <v>30000</v>
      </c>
      <c r="JM25" s="182">
        <f t="shared" si="171"/>
        <v>192201449.45387086</v>
      </c>
      <c r="JN25" s="5"/>
      <c r="JO25" s="182">
        <f t="shared" si="296"/>
        <v>7441.3994513557</v>
      </c>
      <c r="JP25" s="182">
        <f t="shared" si="0"/>
        <v>30000</v>
      </c>
      <c r="JQ25" s="182">
        <f t="shared" si="173"/>
        <v>223241983.54067099</v>
      </c>
      <c r="JR25" s="5"/>
      <c r="JS25" s="182">
        <f t="shared" si="297"/>
        <v>8557.6093690590551</v>
      </c>
      <c r="JT25" s="182">
        <f t="shared" si="1"/>
        <v>30000</v>
      </c>
      <c r="JU25" s="182">
        <f t="shared" si="175"/>
        <v>256728281.07177165</v>
      </c>
      <c r="JV25" s="5"/>
      <c r="JW25" s="182">
        <f t="shared" si="298"/>
        <v>9841.2507744179129</v>
      </c>
      <c r="JX25" s="182">
        <f t="shared" si="2"/>
        <v>30000</v>
      </c>
      <c r="JY25" s="182">
        <f t="shared" si="177"/>
        <v>295237523.23253739</v>
      </c>
      <c r="JZ25" s="5"/>
      <c r="KA25" s="182">
        <f t="shared" si="299"/>
        <v>11317.438390580599</v>
      </c>
      <c r="KB25" s="182">
        <f t="shared" si="3"/>
        <v>30000</v>
      </c>
      <c r="KC25" s="182">
        <f t="shared" si="179"/>
        <v>339523151.71741796</v>
      </c>
      <c r="KD25" s="5"/>
      <c r="KE25" s="182">
        <f t="shared" si="300"/>
        <v>13015.054149167689</v>
      </c>
      <c r="KF25" s="182">
        <f t="shared" si="4"/>
        <v>30000</v>
      </c>
      <c r="KG25" s="182">
        <f t="shared" si="181"/>
        <v>390451624.47503066</v>
      </c>
      <c r="KH25" s="5"/>
      <c r="KI25" s="183">
        <f t="shared" si="182"/>
        <v>0.41673749999999987</v>
      </c>
      <c r="KJ25" s="183">
        <f t="shared" si="5"/>
        <v>30000</v>
      </c>
      <c r="KK25" s="183">
        <f t="shared" si="183"/>
        <v>12502.124999999996</v>
      </c>
      <c r="KM25" s="183">
        <f t="shared" si="184"/>
        <v>18.346266254877296</v>
      </c>
      <c r="KN25" s="183">
        <f t="shared" si="6"/>
        <v>30000</v>
      </c>
      <c r="KO25" s="183">
        <f t="shared" si="185"/>
        <v>550387.98764631886</v>
      </c>
      <c r="KQ25" s="183">
        <f t="shared" si="186"/>
        <v>120.76159151023758</v>
      </c>
      <c r="KR25" s="183">
        <f t="shared" si="7"/>
        <v>29999.999999999993</v>
      </c>
      <c r="KS25" s="183">
        <f t="shared" si="187"/>
        <v>3622847.7453071265</v>
      </c>
      <c r="KU25" s="183">
        <f t="shared" si="188"/>
        <v>717.29321067448802</v>
      </c>
      <c r="KV25" s="183">
        <f t="shared" si="189"/>
        <v>30000</v>
      </c>
      <c r="KW25" s="183">
        <f t="shared" si="190"/>
        <v>21518796.320234641</v>
      </c>
      <c r="KY25" s="183">
        <f t="shared" si="191"/>
        <v>4221.4678836734283</v>
      </c>
      <c r="KZ25" s="183">
        <f t="shared" si="192"/>
        <v>30000</v>
      </c>
      <c r="LA25" s="183">
        <f t="shared" si="193"/>
        <v>126644036.51020285</v>
      </c>
      <c r="LC25" s="183">
        <f t="shared" si="194"/>
        <v>25849.519308128783</v>
      </c>
      <c r="LD25" s="183">
        <f t="shared" si="195"/>
        <v>30000.000000000004</v>
      </c>
      <c r="LE25" s="183">
        <f t="shared" si="196"/>
        <v>775485579.24386358</v>
      </c>
    </row>
    <row r="26" spans="2:317" ht="18.75">
      <c r="B26" s="172"/>
      <c r="C26" s="180"/>
      <c r="D26" s="180"/>
      <c r="E26" s="180" t="str">
        <f>'A.I Revenue Streams - P1'!F26</f>
        <v>Ceramics Braces</v>
      </c>
      <c r="F26" s="184"/>
      <c r="G26" s="182"/>
      <c r="H26" s="182">
        <f>'A.I Revenue Streams - P1'!J26</f>
        <v>45000</v>
      </c>
      <c r="I26" s="182">
        <f t="shared" si="8"/>
        <v>0</v>
      </c>
      <c r="J26" s="5"/>
      <c r="K26" s="182">
        <f>'A.I Revenue Streams - P1'!H26*K$2*L$2</f>
        <v>0.11249999999999999</v>
      </c>
      <c r="L26" s="182">
        <f t="shared" si="230"/>
        <v>45000</v>
      </c>
      <c r="M26" s="182">
        <f t="shared" si="197"/>
        <v>5062.4999999999991</v>
      </c>
      <c r="N26" s="5"/>
      <c r="O26" s="182">
        <f t="shared" si="231"/>
        <v>0.12009374999999997</v>
      </c>
      <c r="P26" s="182">
        <f t="shared" si="10"/>
        <v>45000</v>
      </c>
      <c r="Q26" s="182">
        <f t="shared" si="198"/>
        <v>5404.2187499999991</v>
      </c>
      <c r="R26" s="5"/>
      <c r="S26" s="182">
        <f t="shared" si="232"/>
        <v>0.18414374999999994</v>
      </c>
      <c r="T26" s="182">
        <f t="shared" si="12"/>
        <v>45000</v>
      </c>
      <c r="U26" s="182">
        <f t="shared" si="199"/>
        <v>8286.4687499999982</v>
      </c>
      <c r="V26" s="5"/>
      <c r="W26" s="182">
        <f t="shared" si="233"/>
        <v>0.26470664062499988</v>
      </c>
      <c r="X26" s="182">
        <f t="shared" si="14"/>
        <v>45000</v>
      </c>
      <c r="Y26" s="182">
        <f t="shared" si="200"/>
        <v>11911.798828124995</v>
      </c>
      <c r="Z26" s="5"/>
      <c r="AA26" s="182">
        <f t="shared" si="234"/>
        <v>0.48706021874999977</v>
      </c>
      <c r="AB26" s="182">
        <f t="shared" si="16"/>
        <v>45000</v>
      </c>
      <c r="AC26" s="182">
        <f t="shared" si="201"/>
        <v>21917.709843749988</v>
      </c>
      <c r="AD26" s="5"/>
      <c r="AE26" s="182">
        <f t="shared" si="235"/>
        <v>0.70014906445312464</v>
      </c>
      <c r="AF26" s="182">
        <f t="shared" si="18"/>
        <v>45000</v>
      </c>
      <c r="AG26" s="182">
        <f t="shared" si="202"/>
        <v>31506.707900390607</v>
      </c>
      <c r="AH26" s="5"/>
      <c r="AI26" s="182">
        <f t="shared" si="236"/>
        <v>1.0064642801513666</v>
      </c>
      <c r="AJ26" s="182">
        <f t="shared" si="20"/>
        <v>45000</v>
      </c>
      <c r="AK26" s="182">
        <f t="shared" si="203"/>
        <v>45290.892606811496</v>
      </c>
      <c r="AL26" s="5"/>
      <c r="AM26" s="182">
        <f t="shared" si="237"/>
        <v>1.1574339221740715</v>
      </c>
      <c r="AN26" s="182">
        <f t="shared" si="22"/>
        <v>45000</v>
      </c>
      <c r="AO26" s="182">
        <f t="shared" si="204"/>
        <v>52084.52649783322</v>
      </c>
      <c r="AP26" s="5"/>
      <c r="AQ26" s="182">
        <f t="shared" si="238"/>
        <v>1.3310490105001822</v>
      </c>
      <c r="AR26" s="182">
        <f t="shared" si="24"/>
        <v>45000</v>
      </c>
      <c r="AS26" s="182">
        <f t="shared" si="205"/>
        <v>59897.205472508198</v>
      </c>
      <c r="AT26" s="5"/>
      <c r="AU26" s="182">
        <f t="shared" si="239"/>
        <v>1.5307063620752095</v>
      </c>
      <c r="AV26" s="182">
        <f t="shared" si="26"/>
        <v>45000</v>
      </c>
      <c r="AW26" s="182">
        <f t="shared" si="206"/>
        <v>68881.78629338443</v>
      </c>
      <c r="AX26" s="5"/>
      <c r="AY26" s="182">
        <f t="shared" si="240"/>
        <v>1.7603123163864909</v>
      </c>
      <c r="AZ26" s="182">
        <f t="shared" si="28"/>
        <v>45000</v>
      </c>
      <c r="BA26" s="182">
        <f t="shared" si="207"/>
        <v>79214.054237392091</v>
      </c>
      <c r="BB26" s="5"/>
      <c r="BC26" s="182">
        <f t="shared" si="241"/>
        <v>2.0243591638444642</v>
      </c>
      <c r="BD26" s="182">
        <f t="shared" si="30"/>
        <v>45000</v>
      </c>
      <c r="BE26" s="182">
        <f t="shared" si="208"/>
        <v>91096.162373000887</v>
      </c>
      <c r="BF26" s="5"/>
      <c r="BG26" s="182">
        <f t="shared" si="242"/>
        <v>2.3280130384211337</v>
      </c>
      <c r="BH26" s="182">
        <f t="shared" si="32"/>
        <v>45000</v>
      </c>
      <c r="BI26" s="182">
        <f t="shared" si="209"/>
        <v>104760.58672895102</v>
      </c>
      <c r="BJ26" s="5"/>
      <c r="BK26" s="182">
        <f t="shared" si="243"/>
        <v>2.6772149941843035</v>
      </c>
      <c r="BL26" s="182">
        <f t="shared" si="34"/>
        <v>45000</v>
      </c>
      <c r="BM26" s="182">
        <f t="shared" si="210"/>
        <v>120474.67473829366</v>
      </c>
      <c r="BN26" s="5"/>
      <c r="BO26" s="182">
        <f t="shared" si="244"/>
        <v>3.078797243311949</v>
      </c>
      <c r="BP26" s="182">
        <f t="shared" si="36"/>
        <v>45000</v>
      </c>
      <c r="BQ26" s="182">
        <f t="shared" si="211"/>
        <v>138545.8759490377</v>
      </c>
      <c r="BR26" s="5"/>
      <c r="BS26" s="182">
        <f t="shared" si="245"/>
        <v>3.5406168298087413</v>
      </c>
      <c r="BT26" s="182">
        <f t="shared" si="38"/>
        <v>45000</v>
      </c>
      <c r="BU26" s="182">
        <f t="shared" si="212"/>
        <v>159327.75734139336</v>
      </c>
      <c r="BV26" s="5"/>
      <c r="BW26" s="182">
        <f t="shared" si="246"/>
        <v>4.0717093542800527</v>
      </c>
      <c r="BX26" s="182">
        <f t="shared" si="40"/>
        <v>45000</v>
      </c>
      <c r="BY26" s="182">
        <f t="shared" si="213"/>
        <v>183226.92094260236</v>
      </c>
      <c r="BZ26" s="5"/>
      <c r="CA26" s="182">
        <f t="shared" si="247"/>
        <v>4.6824657574220598</v>
      </c>
      <c r="CB26" s="182">
        <f t="shared" si="42"/>
        <v>45000</v>
      </c>
      <c r="CC26" s="182">
        <f t="shared" si="214"/>
        <v>210710.9590839927</v>
      </c>
      <c r="CD26" s="5"/>
      <c r="CE26" s="182">
        <f t="shared" si="248"/>
        <v>6.4618027452424425</v>
      </c>
      <c r="CF26" s="182">
        <f t="shared" si="44"/>
        <v>45000</v>
      </c>
      <c r="CG26" s="182">
        <f t="shared" si="215"/>
        <v>290781.12353590992</v>
      </c>
      <c r="CH26" s="5"/>
      <c r="CI26" s="182">
        <f t="shared" si="249"/>
        <v>7.4310731570288082</v>
      </c>
      <c r="CJ26" s="182">
        <f t="shared" si="46"/>
        <v>45000</v>
      </c>
      <c r="CK26" s="182">
        <f t="shared" si="216"/>
        <v>334398.29206629639</v>
      </c>
      <c r="CL26" s="5"/>
      <c r="CM26" s="182">
        <f t="shared" si="250"/>
        <v>8.5457341305831296</v>
      </c>
      <c r="CN26" s="182">
        <f t="shared" si="48"/>
        <v>45000</v>
      </c>
      <c r="CO26" s="182">
        <f t="shared" si="217"/>
        <v>384558.03587624081</v>
      </c>
      <c r="CP26" s="5"/>
      <c r="CQ26" s="182">
        <f t="shared" si="251"/>
        <v>9.8275942501705984</v>
      </c>
      <c r="CR26" s="182">
        <f t="shared" si="50"/>
        <v>45000</v>
      </c>
      <c r="CS26" s="182">
        <f t="shared" si="218"/>
        <v>442241.74125767691</v>
      </c>
      <c r="CT26" s="5"/>
      <c r="CU26" s="182">
        <f t="shared" si="252"/>
        <v>11.301733387696187</v>
      </c>
      <c r="CV26" s="182">
        <f t="shared" si="52"/>
        <v>45000</v>
      </c>
      <c r="CW26" s="182">
        <f t="shared" si="219"/>
        <v>508578.00244632841</v>
      </c>
      <c r="CX26" s="5"/>
      <c r="CY26" s="182">
        <f t="shared" si="253"/>
        <v>12.996993395850614</v>
      </c>
      <c r="CZ26" s="182">
        <f t="shared" si="54"/>
        <v>45000</v>
      </c>
      <c r="DA26" s="182">
        <f t="shared" si="220"/>
        <v>584864.7028132776</v>
      </c>
      <c r="DB26" s="5"/>
      <c r="DC26" s="182">
        <f t="shared" si="254"/>
        <v>14.946542405228206</v>
      </c>
      <c r="DD26" s="182">
        <f t="shared" si="56"/>
        <v>45000</v>
      </c>
      <c r="DE26" s="182">
        <f t="shared" si="221"/>
        <v>672594.40823526925</v>
      </c>
      <c r="DF26" s="5"/>
      <c r="DG26" s="182">
        <f t="shared" si="255"/>
        <v>17.188523766012434</v>
      </c>
      <c r="DH26" s="182">
        <f t="shared" si="58"/>
        <v>45000</v>
      </c>
      <c r="DI26" s="182">
        <f t="shared" si="222"/>
        <v>773483.56947055948</v>
      </c>
      <c r="DJ26" s="5"/>
      <c r="DK26" s="182">
        <f t="shared" si="256"/>
        <v>19.766802330914299</v>
      </c>
      <c r="DL26" s="182">
        <f t="shared" si="60"/>
        <v>45000</v>
      </c>
      <c r="DM26" s="182">
        <f t="shared" si="223"/>
        <v>889506.10489114339</v>
      </c>
      <c r="DN26" s="5"/>
      <c r="DO26" s="182">
        <f t="shared" si="257"/>
        <v>22.731822680551442</v>
      </c>
      <c r="DP26" s="182">
        <f t="shared" si="62"/>
        <v>45000</v>
      </c>
      <c r="DQ26" s="182">
        <f t="shared" si="224"/>
        <v>1022932.0206248149</v>
      </c>
      <c r="DR26" s="5"/>
      <c r="DS26" s="182">
        <f t="shared" si="258"/>
        <v>26.141596082634155</v>
      </c>
      <c r="DT26" s="182">
        <f t="shared" si="64"/>
        <v>45000</v>
      </c>
      <c r="DU26" s="182">
        <f t="shared" si="225"/>
        <v>1176371.8237185369</v>
      </c>
      <c r="DV26" s="5"/>
      <c r="DW26" s="182">
        <f t="shared" si="259"/>
        <v>30.06283549502928</v>
      </c>
      <c r="DX26" s="182">
        <f t="shared" si="66"/>
        <v>45000</v>
      </c>
      <c r="DY26" s="182">
        <f t="shared" si="226"/>
        <v>1352827.5972763177</v>
      </c>
      <c r="DZ26" s="5"/>
      <c r="EA26" s="182">
        <f t="shared" si="260"/>
        <v>38.029486901212039</v>
      </c>
      <c r="EB26" s="182">
        <f t="shared" si="68"/>
        <v>45000</v>
      </c>
      <c r="EC26" s="182">
        <f t="shared" si="227"/>
        <v>1711326.9105545417</v>
      </c>
      <c r="ED26" s="5"/>
      <c r="EE26" s="182">
        <f t="shared" si="261"/>
        <v>43.733909936393843</v>
      </c>
      <c r="EF26" s="182">
        <f t="shared" si="70"/>
        <v>45000</v>
      </c>
      <c r="EG26" s="182">
        <f t="shared" si="228"/>
        <v>1968025.947137723</v>
      </c>
      <c r="EH26" s="5"/>
      <c r="EI26" s="182">
        <f t="shared" si="262"/>
        <v>50.293996426852914</v>
      </c>
      <c r="EJ26" s="182">
        <f t="shared" si="72"/>
        <v>45000</v>
      </c>
      <c r="EK26" s="182">
        <f t="shared" si="229"/>
        <v>2263229.8392083813</v>
      </c>
      <c r="EL26" s="5"/>
      <c r="EM26" s="182">
        <f t="shared" si="263"/>
        <v>57.838095890880844</v>
      </c>
      <c r="EN26" s="182">
        <f t="shared" si="74"/>
        <v>45000</v>
      </c>
      <c r="EO26" s="182">
        <f t="shared" si="75"/>
        <v>2602714.3150896379</v>
      </c>
      <c r="EP26" s="5"/>
      <c r="EQ26" s="182">
        <f t="shared" si="264"/>
        <v>66.513810274512963</v>
      </c>
      <c r="ER26" s="182">
        <f t="shared" si="77"/>
        <v>45000</v>
      </c>
      <c r="ES26" s="182">
        <f t="shared" si="78"/>
        <v>2993121.4623530833</v>
      </c>
      <c r="ET26" s="5"/>
      <c r="EU26" s="182">
        <f t="shared" si="265"/>
        <v>76.490881815689903</v>
      </c>
      <c r="EV26" s="182">
        <f t="shared" si="80"/>
        <v>45000</v>
      </c>
      <c r="EW26" s="182">
        <f t="shared" si="81"/>
        <v>3442089.6817060458</v>
      </c>
      <c r="EX26" s="5"/>
      <c r="EY26" s="182">
        <f t="shared" si="266"/>
        <v>87.964514088043387</v>
      </c>
      <c r="EZ26" s="182">
        <f t="shared" si="83"/>
        <v>45000</v>
      </c>
      <c r="FA26" s="182">
        <f t="shared" si="84"/>
        <v>3958403.1339619523</v>
      </c>
      <c r="FB26" s="5"/>
      <c r="FC26" s="182">
        <f t="shared" si="267"/>
        <v>101.15919120124988</v>
      </c>
      <c r="FD26" s="182">
        <f t="shared" si="86"/>
        <v>45000</v>
      </c>
      <c r="FE26" s="182">
        <f t="shared" si="87"/>
        <v>4552163.6040562447</v>
      </c>
      <c r="FF26" s="5"/>
      <c r="FG26" s="182">
        <f t="shared" si="268"/>
        <v>116.33306988143735</v>
      </c>
      <c r="FH26" s="182">
        <f t="shared" si="89"/>
        <v>45000</v>
      </c>
      <c r="FI26" s="182">
        <f t="shared" si="90"/>
        <v>5234988.1446646806</v>
      </c>
      <c r="FJ26" s="5"/>
      <c r="FK26" s="182">
        <f t="shared" si="269"/>
        <v>133.78303036365295</v>
      </c>
      <c r="FL26" s="182">
        <f t="shared" si="92"/>
        <v>45000</v>
      </c>
      <c r="FM26" s="182">
        <f t="shared" si="93"/>
        <v>6020236.3663643831</v>
      </c>
      <c r="FN26" s="5"/>
      <c r="FO26" s="182">
        <f t="shared" si="270"/>
        <v>153.85048491820089</v>
      </c>
      <c r="FP26" s="182">
        <f t="shared" si="95"/>
        <v>45000</v>
      </c>
      <c r="FQ26" s="182">
        <f t="shared" si="96"/>
        <v>6923271.8213190399</v>
      </c>
      <c r="FR26" s="5"/>
      <c r="FS26" s="182">
        <f t="shared" si="271"/>
        <v>176.92805765593101</v>
      </c>
      <c r="FT26" s="182">
        <f t="shared" si="98"/>
        <v>45000</v>
      </c>
      <c r="FU26" s="182">
        <f t="shared" si="99"/>
        <v>7961762.5945168957</v>
      </c>
      <c r="FV26" s="5"/>
      <c r="FW26" s="182">
        <f t="shared" si="272"/>
        <v>223.81399293475272</v>
      </c>
      <c r="FX26" s="182">
        <f t="shared" si="101"/>
        <v>45000</v>
      </c>
      <c r="FY26" s="182">
        <f t="shared" si="102"/>
        <v>10071629.682063872</v>
      </c>
      <c r="FZ26" s="5"/>
      <c r="GA26" s="182">
        <f t="shared" si="273"/>
        <v>257.38609187496559</v>
      </c>
      <c r="GB26" s="182">
        <f t="shared" si="104"/>
        <v>45000</v>
      </c>
      <c r="GC26" s="182">
        <f t="shared" si="105"/>
        <v>11582374.134373451</v>
      </c>
      <c r="GD26" s="5"/>
      <c r="GE26" s="182">
        <f t="shared" si="274"/>
        <v>295.99400565621039</v>
      </c>
      <c r="GF26" s="182">
        <f t="shared" si="107"/>
        <v>45000</v>
      </c>
      <c r="GG26" s="182">
        <f t="shared" si="108"/>
        <v>13319730.254529467</v>
      </c>
      <c r="GH26" s="5"/>
      <c r="GI26" s="182">
        <f t="shared" si="275"/>
        <v>340.39310650464193</v>
      </c>
      <c r="GJ26" s="182">
        <f t="shared" si="110"/>
        <v>45000</v>
      </c>
      <c r="GK26" s="182">
        <f t="shared" si="111"/>
        <v>15317689.792708887</v>
      </c>
      <c r="GL26" s="5"/>
      <c r="GM26" s="182">
        <f t="shared" si="276"/>
        <v>391.45207248033819</v>
      </c>
      <c r="GN26" s="182">
        <f t="shared" si="113"/>
        <v>45000</v>
      </c>
      <c r="GO26" s="182">
        <f t="shared" si="114"/>
        <v>17615343.261615217</v>
      </c>
      <c r="GP26" s="5"/>
      <c r="GQ26" s="182">
        <f t="shared" si="277"/>
        <v>450.16988335238887</v>
      </c>
      <c r="GR26" s="182">
        <f t="shared" si="116"/>
        <v>45000</v>
      </c>
      <c r="GS26" s="182">
        <f t="shared" si="117"/>
        <v>20257644.750857498</v>
      </c>
      <c r="GT26" s="5"/>
      <c r="GU26" s="182">
        <f t="shared" si="278"/>
        <v>517.69536585524713</v>
      </c>
      <c r="GV26" s="182">
        <f t="shared" si="119"/>
        <v>45000</v>
      </c>
      <c r="GW26" s="182">
        <f t="shared" si="120"/>
        <v>23296291.46348612</v>
      </c>
      <c r="GX26" s="5"/>
      <c r="GY26" s="182">
        <f t="shared" si="279"/>
        <v>595.34967073353414</v>
      </c>
      <c r="GZ26" s="182">
        <f t="shared" si="122"/>
        <v>45000</v>
      </c>
      <c r="HA26" s="182">
        <f t="shared" si="123"/>
        <v>26790735.183009036</v>
      </c>
      <c r="HB26" s="5"/>
      <c r="HC26" s="182">
        <f t="shared" si="280"/>
        <v>684.6521213435642</v>
      </c>
      <c r="HD26" s="182">
        <f t="shared" si="125"/>
        <v>45000</v>
      </c>
      <c r="HE26" s="182">
        <f t="shared" si="126"/>
        <v>30809345.460460391</v>
      </c>
      <c r="HF26" s="5"/>
      <c r="HG26" s="182">
        <f t="shared" si="281"/>
        <v>787.34993954509878</v>
      </c>
      <c r="HH26" s="182">
        <f t="shared" si="128"/>
        <v>45000</v>
      </c>
      <c r="HI26" s="182">
        <f t="shared" si="129"/>
        <v>35430747.279529445</v>
      </c>
      <c r="HJ26" s="5"/>
      <c r="HK26" s="182">
        <f t="shared" si="282"/>
        <v>905.45243047686347</v>
      </c>
      <c r="HL26" s="182">
        <f t="shared" si="131"/>
        <v>45000</v>
      </c>
      <c r="HM26" s="182">
        <f t="shared" si="132"/>
        <v>40745359.371458858</v>
      </c>
      <c r="HN26" s="5"/>
      <c r="HO26" s="182">
        <f t="shared" si="283"/>
        <v>1041.2702950483929</v>
      </c>
      <c r="HP26" s="182">
        <f t="shared" si="134"/>
        <v>45000</v>
      </c>
      <c r="HQ26" s="182">
        <f t="shared" si="135"/>
        <v>46857163.277177677</v>
      </c>
      <c r="HR26" s="5"/>
      <c r="HS26" s="182">
        <f t="shared" si="284"/>
        <v>1377.0799652014994</v>
      </c>
      <c r="HT26" s="182">
        <f t="shared" si="137"/>
        <v>45000</v>
      </c>
      <c r="HU26" s="182">
        <f t="shared" si="138"/>
        <v>61968598.434067473</v>
      </c>
      <c r="HV26" s="5"/>
      <c r="HW26" s="182">
        <f t="shared" si="285"/>
        <v>1583.6419599817241</v>
      </c>
      <c r="HX26" s="182">
        <f t="shared" si="140"/>
        <v>45000</v>
      </c>
      <c r="HY26" s="182">
        <f t="shared" si="141"/>
        <v>71263888.199177578</v>
      </c>
      <c r="HZ26" s="5"/>
      <c r="IA26" s="182">
        <f t="shared" si="286"/>
        <v>1821.1882539789826</v>
      </c>
      <c r="IB26" s="182">
        <f t="shared" si="143"/>
        <v>45000</v>
      </c>
      <c r="IC26" s="182">
        <f t="shared" si="144"/>
        <v>81953471.429054216</v>
      </c>
      <c r="ID26" s="5"/>
      <c r="IE26" s="182">
        <f t="shared" si="287"/>
        <v>2094.3664920758297</v>
      </c>
      <c r="IF26" s="182">
        <f t="shared" si="146"/>
        <v>45000</v>
      </c>
      <c r="IG26" s="182">
        <f t="shared" si="147"/>
        <v>94246492.143412337</v>
      </c>
      <c r="IH26" s="5"/>
      <c r="II26" s="182">
        <f t="shared" si="288"/>
        <v>2408.5214658872042</v>
      </c>
      <c r="IJ26" s="182">
        <f t="shared" si="149"/>
        <v>45000</v>
      </c>
      <c r="IK26" s="182">
        <f t="shared" si="150"/>
        <v>108383465.96492419</v>
      </c>
      <c r="IL26" s="5"/>
      <c r="IM26" s="182">
        <f t="shared" si="289"/>
        <v>2769.7996857702847</v>
      </c>
      <c r="IN26" s="182">
        <f t="shared" si="152"/>
        <v>45000</v>
      </c>
      <c r="IO26" s="182">
        <f t="shared" si="153"/>
        <v>124640985.85966282</v>
      </c>
      <c r="IP26" s="5"/>
      <c r="IQ26" s="182">
        <f t="shared" si="290"/>
        <v>3185.2696386358271</v>
      </c>
      <c r="IR26" s="182">
        <f t="shared" si="155"/>
        <v>45000</v>
      </c>
      <c r="IS26" s="182">
        <f t="shared" si="156"/>
        <v>143337133.7386122</v>
      </c>
      <c r="IT26" s="5"/>
      <c r="IU26" s="182">
        <f t="shared" si="291"/>
        <v>3663.0600844312007</v>
      </c>
      <c r="IV26" s="182">
        <f t="shared" si="158"/>
        <v>45000</v>
      </c>
      <c r="IW26" s="182">
        <f t="shared" si="159"/>
        <v>164837703.79940403</v>
      </c>
      <c r="IX26" s="5"/>
      <c r="IY26" s="182">
        <f t="shared" si="292"/>
        <v>4212.5190970958802</v>
      </c>
      <c r="IZ26" s="182">
        <f t="shared" si="161"/>
        <v>45000</v>
      </c>
      <c r="JA26" s="182">
        <f t="shared" si="162"/>
        <v>189563359.36931461</v>
      </c>
      <c r="JB26" s="5"/>
      <c r="JC26" s="182">
        <f t="shared" si="293"/>
        <v>4844.3969616602617</v>
      </c>
      <c r="JD26" s="182">
        <f t="shared" si="164"/>
        <v>45000</v>
      </c>
      <c r="JE26" s="182">
        <f t="shared" si="165"/>
        <v>217997863.27471179</v>
      </c>
      <c r="JF26" s="5"/>
      <c r="JG26" s="182">
        <f t="shared" si="294"/>
        <v>5571.0565059093005</v>
      </c>
      <c r="JH26" s="182">
        <f t="shared" si="167"/>
        <v>45000</v>
      </c>
      <c r="JI26" s="182">
        <f t="shared" si="168"/>
        <v>250697542.76591852</v>
      </c>
      <c r="JJ26" s="5"/>
      <c r="JK26" s="182">
        <f t="shared" si="295"/>
        <v>6406.7149817956952</v>
      </c>
      <c r="JL26" s="182">
        <f t="shared" si="170"/>
        <v>45000</v>
      </c>
      <c r="JM26" s="182">
        <f t="shared" si="171"/>
        <v>288302174.18080628</v>
      </c>
      <c r="JN26" s="5"/>
      <c r="JO26" s="182">
        <f t="shared" si="296"/>
        <v>7441.3994513557</v>
      </c>
      <c r="JP26" s="182">
        <f t="shared" si="0"/>
        <v>45000</v>
      </c>
      <c r="JQ26" s="182">
        <f t="shared" si="173"/>
        <v>334862975.31100649</v>
      </c>
      <c r="JR26" s="5"/>
      <c r="JS26" s="182">
        <f t="shared" si="297"/>
        <v>8557.6093690590551</v>
      </c>
      <c r="JT26" s="182">
        <f t="shared" si="1"/>
        <v>45000</v>
      </c>
      <c r="JU26" s="182">
        <f t="shared" si="175"/>
        <v>385092421.60765749</v>
      </c>
      <c r="JV26" s="5"/>
      <c r="JW26" s="182">
        <f t="shared" si="298"/>
        <v>9841.2507744179129</v>
      </c>
      <c r="JX26" s="182">
        <f t="shared" si="2"/>
        <v>45000</v>
      </c>
      <c r="JY26" s="182">
        <f t="shared" si="177"/>
        <v>442856284.84880608</v>
      </c>
      <c r="JZ26" s="5"/>
      <c r="KA26" s="182">
        <f t="shared" si="299"/>
        <v>11317.438390580599</v>
      </c>
      <c r="KB26" s="182">
        <f t="shared" si="3"/>
        <v>45000</v>
      </c>
      <c r="KC26" s="182">
        <f t="shared" si="179"/>
        <v>509284727.57612693</v>
      </c>
      <c r="KD26" s="5"/>
      <c r="KE26" s="182">
        <f t="shared" si="300"/>
        <v>13015.054149167689</v>
      </c>
      <c r="KF26" s="182">
        <f t="shared" si="4"/>
        <v>45000</v>
      </c>
      <c r="KG26" s="182">
        <f t="shared" si="181"/>
        <v>585677436.71254599</v>
      </c>
      <c r="KH26" s="5"/>
      <c r="KI26" s="183">
        <f t="shared" si="182"/>
        <v>0.41673749999999987</v>
      </c>
      <c r="KJ26" s="183">
        <f t="shared" si="5"/>
        <v>45000.000000000007</v>
      </c>
      <c r="KK26" s="183">
        <f t="shared" si="183"/>
        <v>18753.187499999996</v>
      </c>
      <c r="KM26" s="183">
        <f t="shared" si="184"/>
        <v>18.346266254877296</v>
      </c>
      <c r="KN26" s="183">
        <f t="shared" si="6"/>
        <v>45000</v>
      </c>
      <c r="KO26" s="183">
        <f t="shared" si="185"/>
        <v>825581.98146947834</v>
      </c>
      <c r="KQ26" s="183">
        <f t="shared" si="186"/>
        <v>120.76159151023758</v>
      </c>
      <c r="KR26" s="183">
        <f t="shared" si="7"/>
        <v>44999.999999999993</v>
      </c>
      <c r="KS26" s="183">
        <f t="shared" si="187"/>
        <v>5434271.6179606905</v>
      </c>
      <c r="KU26" s="183">
        <f t="shared" si="188"/>
        <v>717.29321067448802</v>
      </c>
      <c r="KV26" s="183">
        <f t="shared" si="189"/>
        <v>45000</v>
      </c>
      <c r="KW26" s="183">
        <f t="shared" si="190"/>
        <v>32278194.480351962</v>
      </c>
      <c r="KY26" s="183">
        <f t="shared" si="191"/>
        <v>4221.4678836734283</v>
      </c>
      <c r="KZ26" s="183">
        <f t="shared" si="192"/>
        <v>45000</v>
      </c>
      <c r="LA26" s="183">
        <f t="shared" si="193"/>
        <v>189966054.76530427</v>
      </c>
      <c r="LC26" s="183">
        <f t="shared" si="194"/>
        <v>25849.519308128783</v>
      </c>
      <c r="LD26" s="183">
        <f t="shared" si="195"/>
        <v>45000.000000000007</v>
      </c>
      <c r="LE26" s="183">
        <f t="shared" si="196"/>
        <v>1163228368.8657954</v>
      </c>
    </row>
    <row r="27" spans="2:317" ht="18.75">
      <c r="B27" s="172"/>
      <c r="C27" s="180"/>
      <c r="D27" s="180"/>
      <c r="E27" s="180" t="str">
        <f>'A.I Revenue Streams - P1'!F27</f>
        <v>Metal Braces(Self Ligating)</v>
      </c>
      <c r="F27" s="184"/>
      <c r="G27" s="182"/>
      <c r="H27" s="182">
        <f>'A.I Revenue Streams - P1'!J27</f>
        <v>55000</v>
      </c>
      <c r="I27" s="182">
        <f t="shared" si="8"/>
        <v>0</v>
      </c>
      <c r="J27" s="5"/>
      <c r="K27" s="182">
        <f>'A.I Revenue Streams - P1'!H27*K$2*L$2</f>
        <v>0.11249999999999999</v>
      </c>
      <c r="L27" s="182">
        <f t="shared" si="230"/>
        <v>55000</v>
      </c>
      <c r="M27" s="182">
        <f t="shared" si="197"/>
        <v>6187.4999999999991</v>
      </c>
      <c r="N27" s="5"/>
      <c r="O27" s="182">
        <f t="shared" si="231"/>
        <v>0.12009374999999997</v>
      </c>
      <c r="P27" s="182">
        <f t="shared" si="10"/>
        <v>55000</v>
      </c>
      <c r="Q27" s="182">
        <f t="shared" si="198"/>
        <v>6605.1562499999982</v>
      </c>
      <c r="R27" s="5"/>
      <c r="S27" s="182">
        <f t="shared" si="232"/>
        <v>0.18414374999999994</v>
      </c>
      <c r="T27" s="182">
        <f t="shared" si="12"/>
        <v>55000</v>
      </c>
      <c r="U27" s="182">
        <f t="shared" si="199"/>
        <v>10127.906249999996</v>
      </c>
      <c r="V27" s="5"/>
      <c r="W27" s="182">
        <f t="shared" si="233"/>
        <v>0.26470664062499988</v>
      </c>
      <c r="X27" s="182">
        <f t="shared" si="14"/>
        <v>55000</v>
      </c>
      <c r="Y27" s="182">
        <f t="shared" si="200"/>
        <v>14558.865234374993</v>
      </c>
      <c r="Z27" s="5"/>
      <c r="AA27" s="182">
        <f t="shared" si="234"/>
        <v>0.48706021874999977</v>
      </c>
      <c r="AB27" s="182">
        <f t="shared" si="16"/>
        <v>55000</v>
      </c>
      <c r="AC27" s="182">
        <f t="shared" si="201"/>
        <v>26788.312031249989</v>
      </c>
      <c r="AD27" s="5"/>
      <c r="AE27" s="182">
        <f t="shared" si="235"/>
        <v>0.70014906445312464</v>
      </c>
      <c r="AF27" s="182">
        <f t="shared" si="18"/>
        <v>55000</v>
      </c>
      <c r="AG27" s="182">
        <f t="shared" si="202"/>
        <v>38508.198544921856</v>
      </c>
      <c r="AH27" s="5"/>
      <c r="AI27" s="182">
        <f t="shared" si="236"/>
        <v>1.0064642801513666</v>
      </c>
      <c r="AJ27" s="182">
        <f t="shared" si="20"/>
        <v>55000</v>
      </c>
      <c r="AK27" s="182">
        <f t="shared" si="203"/>
        <v>55355.535408325159</v>
      </c>
      <c r="AL27" s="5"/>
      <c r="AM27" s="182">
        <f t="shared" si="237"/>
        <v>1.1574339221740715</v>
      </c>
      <c r="AN27" s="182">
        <f t="shared" si="22"/>
        <v>55000</v>
      </c>
      <c r="AO27" s="182">
        <f t="shared" si="204"/>
        <v>63658.865719573929</v>
      </c>
      <c r="AP27" s="5"/>
      <c r="AQ27" s="182">
        <f t="shared" si="238"/>
        <v>1.3310490105001822</v>
      </c>
      <c r="AR27" s="182">
        <f t="shared" si="24"/>
        <v>55000</v>
      </c>
      <c r="AS27" s="182">
        <f t="shared" si="205"/>
        <v>73207.695577510021</v>
      </c>
      <c r="AT27" s="5"/>
      <c r="AU27" s="182">
        <f t="shared" si="239"/>
        <v>1.5307063620752095</v>
      </c>
      <c r="AV27" s="182">
        <f t="shared" si="26"/>
        <v>55000</v>
      </c>
      <c r="AW27" s="182">
        <f t="shared" si="206"/>
        <v>84188.849914136517</v>
      </c>
      <c r="AX27" s="5"/>
      <c r="AY27" s="182">
        <f t="shared" si="240"/>
        <v>1.7603123163864909</v>
      </c>
      <c r="AZ27" s="182">
        <f t="shared" si="28"/>
        <v>55000</v>
      </c>
      <c r="BA27" s="182">
        <f t="shared" si="207"/>
        <v>96817.177401256995</v>
      </c>
      <c r="BB27" s="5"/>
      <c r="BC27" s="182">
        <f t="shared" si="241"/>
        <v>2.0243591638444642</v>
      </c>
      <c r="BD27" s="182">
        <f t="shared" si="30"/>
        <v>55000</v>
      </c>
      <c r="BE27" s="182">
        <f t="shared" si="208"/>
        <v>111339.75401144553</v>
      </c>
      <c r="BF27" s="5"/>
      <c r="BG27" s="182">
        <f t="shared" si="242"/>
        <v>2.3280130384211337</v>
      </c>
      <c r="BH27" s="182">
        <f t="shared" si="32"/>
        <v>55000</v>
      </c>
      <c r="BI27" s="182">
        <f t="shared" si="209"/>
        <v>128040.71711316235</v>
      </c>
      <c r="BJ27" s="5"/>
      <c r="BK27" s="182">
        <f t="shared" si="243"/>
        <v>2.6772149941843035</v>
      </c>
      <c r="BL27" s="182">
        <f t="shared" si="34"/>
        <v>55000</v>
      </c>
      <c r="BM27" s="182">
        <f t="shared" si="210"/>
        <v>147246.82468013669</v>
      </c>
      <c r="BN27" s="5"/>
      <c r="BO27" s="182">
        <f t="shared" si="244"/>
        <v>3.078797243311949</v>
      </c>
      <c r="BP27" s="182">
        <f t="shared" si="36"/>
        <v>55000</v>
      </c>
      <c r="BQ27" s="182">
        <f t="shared" si="211"/>
        <v>169333.84838215719</v>
      </c>
      <c r="BR27" s="5"/>
      <c r="BS27" s="182">
        <f t="shared" si="245"/>
        <v>3.5406168298087413</v>
      </c>
      <c r="BT27" s="182">
        <f t="shared" si="38"/>
        <v>55000</v>
      </c>
      <c r="BU27" s="182">
        <f t="shared" si="212"/>
        <v>194733.92563948076</v>
      </c>
      <c r="BV27" s="5"/>
      <c r="BW27" s="182">
        <f t="shared" si="246"/>
        <v>4.0717093542800527</v>
      </c>
      <c r="BX27" s="182">
        <f t="shared" si="40"/>
        <v>55000</v>
      </c>
      <c r="BY27" s="182">
        <f t="shared" si="213"/>
        <v>223944.01448540291</v>
      </c>
      <c r="BZ27" s="5"/>
      <c r="CA27" s="182">
        <f t="shared" si="247"/>
        <v>4.6824657574220598</v>
      </c>
      <c r="CB27" s="182">
        <f t="shared" si="42"/>
        <v>55000</v>
      </c>
      <c r="CC27" s="182">
        <f t="shared" si="214"/>
        <v>257535.61665821329</v>
      </c>
      <c r="CD27" s="5"/>
      <c r="CE27" s="182">
        <f t="shared" si="248"/>
        <v>6.4618027452424425</v>
      </c>
      <c r="CF27" s="182">
        <f t="shared" si="44"/>
        <v>55000</v>
      </c>
      <c r="CG27" s="182">
        <f t="shared" si="215"/>
        <v>355399.15098833432</v>
      </c>
      <c r="CH27" s="5"/>
      <c r="CI27" s="182">
        <f t="shared" si="249"/>
        <v>7.4310731570288082</v>
      </c>
      <c r="CJ27" s="182">
        <f t="shared" si="46"/>
        <v>55000</v>
      </c>
      <c r="CK27" s="182">
        <f t="shared" si="216"/>
        <v>408709.02363658446</v>
      </c>
      <c r="CL27" s="5"/>
      <c r="CM27" s="182">
        <f t="shared" si="250"/>
        <v>8.5457341305831296</v>
      </c>
      <c r="CN27" s="182">
        <f t="shared" si="48"/>
        <v>55000</v>
      </c>
      <c r="CO27" s="182">
        <f t="shared" si="217"/>
        <v>470015.37718207214</v>
      </c>
      <c r="CP27" s="5"/>
      <c r="CQ27" s="182">
        <f t="shared" si="251"/>
        <v>9.8275942501705984</v>
      </c>
      <c r="CR27" s="182">
        <f t="shared" si="50"/>
        <v>55000</v>
      </c>
      <c r="CS27" s="182">
        <f t="shared" si="218"/>
        <v>540517.68375938293</v>
      </c>
      <c r="CT27" s="5"/>
      <c r="CU27" s="182">
        <f t="shared" si="252"/>
        <v>11.301733387696187</v>
      </c>
      <c r="CV27" s="182">
        <f t="shared" si="52"/>
        <v>55000</v>
      </c>
      <c r="CW27" s="182">
        <f t="shared" si="219"/>
        <v>621595.33632329025</v>
      </c>
      <c r="CX27" s="5"/>
      <c r="CY27" s="182">
        <f t="shared" si="253"/>
        <v>12.996993395850614</v>
      </c>
      <c r="CZ27" s="182">
        <f t="shared" si="54"/>
        <v>55000</v>
      </c>
      <c r="DA27" s="182">
        <f t="shared" si="220"/>
        <v>714834.63677178381</v>
      </c>
      <c r="DB27" s="5"/>
      <c r="DC27" s="182">
        <f t="shared" si="254"/>
        <v>14.946542405228206</v>
      </c>
      <c r="DD27" s="182">
        <f t="shared" si="56"/>
        <v>55000</v>
      </c>
      <c r="DE27" s="182">
        <f t="shared" si="221"/>
        <v>822059.83228755125</v>
      </c>
      <c r="DF27" s="5"/>
      <c r="DG27" s="182">
        <f t="shared" si="255"/>
        <v>17.188523766012434</v>
      </c>
      <c r="DH27" s="182">
        <f t="shared" si="58"/>
        <v>55000</v>
      </c>
      <c r="DI27" s="182">
        <f t="shared" si="222"/>
        <v>945368.80713068391</v>
      </c>
      <c r="DJ27" s="5"/>
      <c r="DK27" s="182">
        <f t="shared" si="256"/>
        <v>19.766802330914299</v>
      </c>
      <c r="DL27" s="182">
        <f t="shared" si="60"/>
        <v>55000</v>
      </c>
      <c r="DM27" s="182">
        <f t="shared" si="223"/>
        <v>1087174.1282002865</v>
      </c>
      <c r="DN27" s="5"/>
      <c r="DO27" s="182">
        <f t="shared" si="257"/>
        <v>22.731822680551442</v>
      </c>
      <c r="DP27" s="182">
        <f t="shared" si="62"/>
        <v>55000</v>
      </c>
      <c r="DQ27" s="182">
        <f t="shared" si="224"/>
        <v>1250250.2474303292</v>
      </c>
      <c r="DR27" s="5"/>
      <c r="DS27" s="182">
        <f t="shared" si="258"/>
        <v>26.141596082634155</v>
      </c>
      <c r="DT27" s="182">
        <f t="shared" si="64"/>
        <v>55000</v>
      </c>
      <c r="DU27" s="182">
        <f t="shared" si="225"/>
        <v>1437787.7845448786</v>
      </c>
      <c r="DV27" s="5"/>
      <c r="DW27" s="182">
        <f t="shared" si="259"/>
        <v>30.06283549502928</v>
      </c>
      <c r="DX27" s="182">
        <f t="shared" si="66"/>
        <v>55000</v>
      </c>
      <c r="DY27" s="182">
        <f t="shared" si="226"/>
        <v>1653455.9522266104</v>
      </c>
      <c r="DZ27" s="5"/>
      <c r="EA27" s="182">
        <f t="shared" si="260"/>
        <v>38.029486901212039</v>
      </c>
      <c r="EB27" s="182">
        <f t="shared" si="68"/>
        <v>55000</v>
      </c>
      <c r="EC27" s="182">
        <f t="shared" si="227"/>
        <v>2091621.7795666622</v>
      </c>
      <c r="ED27" s="5"/>
      <c r="EE27" s="182">
        <f t="shared" si="261"/>
        <v>43.733909936393843</v>
      </c>
      <c r="EF27" s="182">
        <f t="shared" si="70"/>
        <v>55000</v>
      </c>
      <c r="EG27" s="182">
        <f t="shared" si="228"/>
        <v>2405365.0465016612</v>
      </c>
      <c r="EH27" s="5"/>
      <c r="EI27" s="182">
        <f t="shared" si="262"/>
        <v>50.293996426852914</v>
      </c>
      <c r="EJ27" s="182">
        <f t="shared" si="72"/>
        <v>55000</v>
      </c>
      <c r="EK27" s="182">
        <f t="shared" si="229"/>
        <v>2766169.8034769101</v>
      </c>
      <c r="EL27" s="5"/>
      <c r="EM27" s="182">
        <f t="shared" si="263"/>
        <v>57.838095890880844</v>
      </c>
      <c r="EN27" s="182">
        <f t="shared" si="74"/>
        <v>55000</v>
      </c>
      <c r="EO27" s="182">
        <f t="shared" si="75"/>
        <v>3181095.2739984463</v>
      </c>
      <c r="EP27" s="5"/>
      <c r="EQ27" s="182">
        <f t="shared" si="264"/>
        <v>66.513810274512963</v>
      </c>
      <c r="ER27" s="182">
        <f t="shared" si="77"/>
        <v>55000</v>
      </c>
      <c r="ES27" s="182">
        <f t="shared" si="78"/>
        <v>3658259.565098213</v>
      </c>
      <c r="ET27" s="5"/>
      <c r="EU27" s="182">
        <f t="shared" si="265"/>
        <v>76.490881815689903</v>
      </c>
      <c r="EV27" s="182">
        <f t="shared" si="80"/>
        <v>55000</v>
      </c>
      <c r="EW27" s="182">
        <f t="shared" si="81"/>
        <v>4206998.4998629447</v>
      </c>
      <c r="EX27" s="5"/>
      <c r="EY27" s="182">
        <f t="shared" si="266"/>
        <v>87.964514088043387</v>
      </c>
      <c r="EZ27" s="182">
        <f t="shared" si="83"/>
        <v>55000</v>
      </c>
      <c r="FA27" s="182">
        <f t="shared" si="84"/>
        <v>4838048.2748423861</v>
      </c>
      <c r="FB27" s="5"/>
      <c r="FC27" s="182">
        <f t="shared" si="267"/>
        <v>101.15919120124988</v>
      </c>
      <c r="FD27" s="182">
        <f t="shared" si="86"/>
        <v>55000</v>
      </c>
      <c r="FE27" s="182">
        <f t="shared" si="87"/>
        <v>5563755.5160687435</v>
      </c>
      <c r="FF27" s="5"/>
      <c r="FG27" s="182">
        <f t="shared" si="268"/>
        <v>116.33306988143735</v>
      </c>
      <c r="FH27" s="182">
        <f t="shared" si="89"/>
        <v>55000</v>
      </c>
      <c r="FI27" s="182">
        <f t="shared" si="90"/>
        <v>6398318.843479054</v>
      </c>
      <c r="FJ27" s="5"/>
      <c r="FK27" s="182">
        <f t="shared" si="269"/>
        <v>133.78303036365295</v>
      </c>
      <c r="FL27" s="182">
        <f t="shared" si="92"/>
        <v>55000</v>
      </c>
      <c r="FM27" s="182">
        <f t="shared" si="93"/>
        <v>7358066.6700009126</v>
      </c>
      <c r="FN27" s="5"/>
      <c r="FO27" s="182">
        <f t="shared" si="270"/>
        <v>153.85048491820089</v>
      </c>
      <c r="FP27" s="182">
        <f t="shared" si="95"/>
        <v>55000</v>
      </c>
      <c r="FQ27" s="182">
        <f t="shared" si="96"/>
        <v>8461776.6705010496</v>
      </c>
      <c r="FR27" s="5"/>
      <c r="FS27" s="182">
        <f t="shared" si="271"/>
        <v>176.92805765593101</v>
      </c>
      <c r="FT27" s="182">
        <f t="shared" si="98"/>
        <v>55000</v>
      </c>
      <c r="FU27" s="182">
        <f t="shared" si="99"/>
        <v>9731043.1710762065</v>
      </c>
      <c r="FV27" s="5"/>
      <c r="FW27" s="182">
        <f t="shared" si="272"/>
        <v>223.81399293475272</v>
      </c>
      <c r="FX27" s="182">
        <f t="shared" si="101"/>
        <v>55000</v>
      </c>
      <c r="FY27" s="182">
        <f t="shared" si="102"/>
        <v>12309769.6114114</v>
      </c>
      <c r="FZ27" s="5"/>
      <c r="GA27" s="182">
        <f t="shared" si="273"/>
        <v>257.38609187496559</v>
      </c>
      <c r="GB27" s="182">
        <f t="shared" si="104"/>
        <v>55000</v>
      </c>
      <c r="GC27" s="182">
        <f t="shared" si="105"/>
        <v>14156235.053123107</v>
      </c>
      <c r="GD27" s="5"/>
      <c r="GE27" s="182">
        <f t="shared" si="274"/>
        <v>295.99400565621039</v>
      </c>
      <c r="GF27" s="182">
        <f t="shared" si="107"/>
        <v>55000</v>
      </c>
      <c r="GG27" s="182">
        <f t="shared" si="108"/>
        <v>16279670.311091572</v>
      </c>
      <c r="GH27" s="5"/>
      <c r="GI27" s="182">
        <f t="shared" si="275"/>
        <v>340.39310650464193</v>
      </c>
      <c r="GJ27" s="182">
        <f t="shared" si="110"/>
        <v>55000</v>
      </c>
      <c r="GK27" s="182">
        <f t="shared" si="111"/>
        <v>18721620.857755307</v>
      </c>
      <c r="GL27" s="5"/>
      <c r="GM27" s="182">
        <f t="shared" si="276"/>
        <v>391.45207248033819</v>
      </c>
      <c r="GN27" s="182">
        <f t="shared" si="113"/>
        <v>55000</v>
      </c>
      <c r="GO27" s="182">
        <f t="shared" si="114"/>
        <v>21529863.986418601</v>
      </c>
      <c r="GP27" s="5"/>
      <c r="GQ27" s="182">
        <f t="shared" si="277"/>
        <v>450.16988335238887</v>
      </c>
      <c r="GR27" s="182">
        <f t="shared" si="116"/>
        <v>55000</v>
      </c>
      <c r="GS27" s="182">
        <f t="shared" si="117"/>
        <v>24759343.584381387</v>
      </c>
      <c r="GT27" s="5"/>
      <c r="GU27" s="182">
        <f t="shared" si="278"/>
        <v>517.69536585524713</v>
      </c>
      <c r="GV27" s="182">
        <f t="shared" si="119"/>
        <v>55000</v>
      </c>
      <c r="GW27" s="182">
        <f t="shared" si="120"/>
        <v>28473245.122038592</v>
      </c>
      <c r="GX27" s="5"/>
      <c r="GY27" s="182">
        <f t="shared" si="279"/>
        <v>595.34967073353414</v>
      </c>
      <c r="GZ27" s="182">
        <f t="shared" si="122"/>
        <v>55000</v>
      </c>
      <c r="HA27" s="182">
        <f t="shared" si="123"/>
        <v>32744231.890344378</v>
      </c>
      <c r="HB27" s="5"/>
      <c r="HC27" s="182">
        <f t="shared" si="280"/>
        <v>684.6521213435642</v>
      </c>
      <c r="HD27" s="182">
        <f t="shared" si="125"/>
        <v>55000</v>
      </c>
      <c r="HE27" s="182">
        <f t="shared" si="126"/>
        <v>37655866.67389603</v>
      </c>
      <c r="HF27" s="5"/>
      <c r="HG27" s="182">
        <f t="shared" si="281"/>
        <v>787.34993954509878</v>
      </c>
      <c r="HH27" s="182">
        <f t="shared" si="128"/>
        <v>55000</v>
      </c>
      <c r="HI27" s="182">
        <f t="shared" si="129"/>
        <v>43304246.674980432</v>
      </c>
      <c r="HJ27" s="5"/>
      <c r="HK27" s="182">
        <f t="shared" si="282"/>
        <v>905.45243047686347</v>
      </c>
      <c r="HL27" s="182">
        <f t="shared" si="131"/>
        <v>55000</v>
      </c>
      <c r="HM27" s="182">
        <f t="shared" si="132"/>
        <v>49799883.676227488</v>
      </c>
      <c r="HN27" s="5"/>
      <c r="HO27" s="182">
        <f t="shared" si="283"/>
        <v>1041.2702950483929</v>
      </c>
      <c r="HP27" s="182">
        <f t="shared" si="134"/>
        <v>55000</v>
      </c>
      <c r="HQ27" s="182">
        <f t="shared" si="135"/>
        <v>57269866.22766161</v>
      </c>
      <c r="HR27" s="5"/>
      <c r="HS27" s="182">
        <f t="shared" si="284"/>
        <v>1377.0799652014994</v>
      </c>
      <c r="HT27" s="182">
        <f t="shared" si="137"/>
        <v>55000</v>
      </c>
      <c r="HU27" s="182">
        <f t="shared" si="138"/>
        <v>75739398.086082458</v>
      </c>
      <c r="HV27" s="5"/>
      <c r="HW27" s="182">
        <f t="shared" si="285"/>
        <v>1583.6419599817241</v>
      </c>
      <c r="HX27" s="182">
        <f t="shared" si="140"/>
        <v>55000</v>
      </c>
      <c r="HY27" s="182">
        <f t="shared" si="141"/>
        <v>87100307.798994824</v>
      </c>
      <c r="HZ27" s="5"/>
      <c r="IA27" s="182">
        <f t="shared" si="286"/>
        <v>1821.1882539789826</v>
      </c>
      <c r="IB27" s="182">
        <f t="shared" si="143"/>
        <v>55000</v>
      </c>
      <c r="IC27" s="182">
        <f t="shared" si="144"/>
        <v>100165353.96884404</v>
      </c>
      <c r="ID27" s="5"/>
      <c r="IE27" s="182">
        <f t="shared" si="287"/>
        <v>2094.3664920758297</v>
      </c>
      <c r="IF27" s="182">
        <f t="shared" si="146"/>
        <v>55000</v>
      </c>
      <c r="IG27" s="182">
        <f t="shared" si="147"/>
        <v>115190157.06417063</v>
      </c>
      <c r="IH27" s="5"/>
      <c r="II27" s="182">
        <f t="shared" si="288"/>
        <v>2408.5214658872042</v>
      </c>
      <c r="IJ27" s="182">
        <f t="shared" si="149"/>
        <v>55000</v>
      </c>
      <c r="IK27" s="182">
        <f t="shared" si="150"/>
        <v>132468680.62379622</v>
      </c>
      <c r="IL27" s="5"/>
      <c r="IM27" s="182">
        <f t="shared" si="289"/>
        <v>2769.7996857702847</v>
      </c>
      <c r="IN27" s="182">
        <f t="shared" si="152"/>
        <v>55000</v>
      </c>
      <c r="IO27" s="182">
        <f t="shared" si="153"/>
        <v>152338982.71736565</v>
      </c>
      <c r="IP27" s="5"/>
      <c r="IQ27" s="182">
        <f t="shared" si="290"/>
        <v>3185.2696386358271</v>
      </c>
      <c r="IR27" s="182">
        <f t="shared" si="155"/>
        <v>55000</v>
      </c>
      <c r="IS27" s="182">
        <f t="shared" si="156"/>
        <v>175189830.1249705</v>
      </c>
      <c r="IT27" s="5"/>
      <c r="IU27" s="182">
        <f t="shared" si="291"/>
        <v>3663.0600844312007</v>
      </c>
      <c r="IV27" s="182">
        <f t="shared" si="158"/>
        <v>55000</v>
      </c>
      <c r="IW27" s="182">
        <f t="shared" si="159"/>
        <v>201468304.64371604</v>
      </c>
      <c r="IX27" s="5"/>
      <c r="IY27" s="182">
        <f t="shared" si="292"/>
        <v>4212.5190970958802</v>
      </c>
      <c r="IZ27" s="182">
        <f t="shared" si="161"/>
        <v>55000</v>
      </c>
      <c r="JA27" s="182">
        <f t="shared" si="162"/>
        <v>231688550.34027341</v>
      </c>
      <c r="JB27" s="5"/>
      <c r="JC27" s="182">
        <f t="shared" si="293"/>
        <v>4844.3969616602617</v>
      </c>
      <c r="JD27" s="182">
        <f t="shared" si="164"/>
        <v>55000</v>
      </c>
      <c r="JE27" s="182">
        <f t="shared" si="165"/>
        <v>266441832.89131439</v>
      </c>
      <c r="JF27" s="5"/>
      <c r="JG27" s="182">
        <f t="shared" si="294"/>
        <v>5571.0565059093005</v>
      </c>
      <c r="JH27" s="182">
        <f t="shared" si="167"/>
        <v>55000</v>
      </c>
      <c r="JI27" s="182">
        <f t="shared" si="168"/>
        <v>306408107.82501155</v>
      </c>
      <c r="JJ27" s="5"/>
      <c r="JK27" s="182">
        <f t="shared" si="295"/>
        <v>6406.7149817956952</v>
      </c>
      <c r="JL27" s="182">
        <f t="shared" si="170"/>
        <v>55000</v>
      </c>
      <c r="JM27" s="182">
        <f t="shared" si="171"/>
        <v>352369323.99876326</v>
      </c>
      <c r="JN27" s="5"/>
      <c r="JO27" s="182">
        <f t="shared" si="296"/>
        <v>7441.3994513557</v>
      </c>
      <c r="JP27" s="182">
        <f t="shared" si="0"/>
        <v>55000</v>
      </c>
      <c r="JQ27" s="182">
        <f t="shared" si="173"/>
        <v>409276969.8245635</v>
      </c>
      <c r="JR27" s="5"/>
      <c r="JS27" s="182">
        <f t="shared" si="297"/>
        <v>8557.6093690590551</v>
      </c>
      <c r="JT27" s="182">
        <f t="shared" si="1"/>
        <v>55000</v>
      </c>
      <c r="JU27" s="182">
        <f t="shared" si="175"/>
        <v>470668515.29824805</v>
      </c>
      <c r="JV27" s="5"/>
      <c r="JW27" s="182">
        <f t="shared" si="298"/>
        <v>9841.2507744179129</v>
      </c>
      <c r="JX27" s="182">
        <f t="shared" si="2"/>
        <v>55000</v>
      </c>
      <c r="JY27" s="182">
        <f t="shared" si="177"/>
        <v>541268792.59298515</v>
      </c>
      <c r="JZ27" s="5"/>
      <c r="KA27" s="182">
        <f t="shared" si="299"/>
        <v>11317.438390580599</v>
      </c>
      <c r="KB27" s="182">
        <f t="shared" si="3"/>
        <v>55000</v>
      </c>
      <c r="KC27" s="182">
        <f t="shared" si="179"/>
        <v>622459111.481933</v>
      </c>
      <c r="KD27" s="5"/>
      <c r="KE27" s="182">
        <f t="shared" si="300"/>
        <v>13015.054149167689</v>
      </c>
      <c r="KF27" s="182">
        <f t="shared" si="4"/>
        <v>55000</v>
      </c>
      <c r="KG27" s="182">
        <f t="shared" si="181"/>
        <v>715827978.20422292</v>
      </c>
      <c r="KH27" s="5"/>
      <c r="KI27" s="183">
        <f t="shared" si="182"/>
        <v>0.41673749999999987</v>
      </c>
      <c r="KJ27" s="183">
        <f t="shared" si="5"/>
        <v>55000</v>
      </c>
      <c r="KK27" s="183">
        <f t="shared" si="183"/>
        <v>22920.562499999993</v>
      </c>
      <c r="KM27" s="183">
        <f t="shared" si="184"/>
        <v>18.346266254877296</v>
      </c>
      <c r="KN27" s="183">
        <f t="shared" si="6"/>
        <v>54999.999999999993</v>
      </c>
      <c r="KO27" s="183">
        <f t="shared" si="185"/>
        <v>1009044.6440182511</v>
      </c>
      <c r="KQ27" s="183">
        <f t="shared" si="186"/>
        <v>120.76159151023758</v>
      </c>
      <c r="KR27" s="183">
        <f t="shared" si="7"/>
        <v>55000</v>
      </c>
      <c r="KS27" s="183">
        <f t="shared" si="187"/>
        <v>6641887.5330630671</v>
      </c>
      <c r="KU27" s="183">
        <f t="shared" si="188"/>
        <v>717.29321067448802</v>
      </c>
      <c r="KV27" s="183">
        <f t="shared" si="189"/>
        <v>55000</v>
      </c>
      <c r="KW27" s="183">
        <f t="shared" si="190"/>
        <v>39451126.58709684</v>
      </c>
      <c r="KY27" s="183">
        <f t="shared" si="191"/>
        <v>4221.4678836734283</v>
      </c>
      <c r="KZ27" s="183">
        <f t="shared" si="192"/>
        <v>55000</v>
      </c>
      <c r="LA27" s="183">
        <f t="shared" si="193"/>
        <v>232180733.60203856</v>
      </c>
      <c r="LC27" s="183">
        <f t="shared" si="194"/>
        <v>25849.519308128783</v>
      </c>
      <c r="LD27" s="183">
        <f t="shared" si="195"/>
        <v>55000.000000000007</v>
      </c>
      <c r="LE27" s="183">
        <f t="shared" si="196"/>
        <v>1421723561.9470832</v>
      </c>
    </row>
    <row r="28" spans="2:317" ht="18.75">
      <c r="B28" s="172" t="s">
        <v>344</v>
      </c>
      <c r="C28" s="180"/>
      <c r="D28" s="180"/>
      <c r="E28" s="180" t="str">
        <f>'A.I Revenue Streams - P1'!F28</f>
        <v>Ceramics Braces (Self Ligating)</v>
      </c>
      <c r="F28" s="184"/>
      <c r="G28" s="182"/>
      <c r="H28" s="182">
        <f>'A.I Revenue Streams - P1'!J28</f>
        <v>65000</v>
      </c>
      <c r="I28" s="182">
        <f t="shared" si="8"/>
        <v>0</v>
      </c>
      <c r="J28" s="5"/>
      <c r="K28" s="182">
        <f>'A.I Revenue Streams - P1'!H28*K$2*L$2</f>
        <v>0.11249999999999999</v>
      </c>
      <c r="L28" s="182">
        <f t="shared" si="230"/>
        <v>65000</v>
      </c>
      <c r="M28" s="182">
        <f t="shared" si="197"/>
        <v>7312.4999999999991</v>
      </c>
      <c r="N28" s="5"/>
      <c r="O28" s="182">
        <f t="shared" si="231"/>
        <v>0.12009374999999997</v>
      </c>
      <c r="P28" s="182">
        <f t="shared" si="10"/>
        <v>65000</v>
      </c>
      <c r="Q28" s="182">
        <f t="shared" si="198"/>
        <v>7806.0937499999982</v>
      </c>
      <c r="R28" s="5"/>
      <c r="S28" s="182">
        <f t="shared" si="232"/>
        <v>0.18414374999999994</v>
      </c>
      <c r="T28" s="182">
        <f t="shared" si="12"/>
        <v>65000</v>
      </c>
      <c r="U28" s="182">
        <f t="shared" si="199"/>
        <v>11969.343749999996</v>
      </c>
      <c r="V28" s="5"/>
      <c r="W28" s="182">
        <f t="shared" si="233"/>
        <v>0.26470664062499988</v>
      </c>
      <c r="X28" s="182">
        <f t="shared" si="14"/>
        <v>65000</v>
      </c>
      <c r="Y28" s="182">
        <f t="shared" si="200"/>
        <v>17205.931640624993</v>
      </c>
      <c r="Z28" s="5"/>
      <c r="AA28" s="182">
        <f t="shared" si="234"/>
        <v>0.48706021874999977</v>
      </c>
      <c r="AB28" s="182">
        <f t="shared" si="16"/>
        <v>65000</v>
      </c>
      <c r="AC28" s="182">
        <f t="shared" si="201"/>
        <v>31658.914218749986</v>
      </c>
      <c r="AD28" s="5"/>
      <c r="AE28" s="182">
        <f t="shared" si="235"/>
        <v>0.70014906445312464</v>
      </c>
      <c r="AF28" s="182">
        <f t="shared" si="18"/>
        <v>65000</v>
      </c>
      <c r="AG28" s="182">
        <f t="shared" si="202"/>
        <v>45509.6891894531</v>
      </c>
      <c r="AH28" s="5"/>
      <c r="AI28" s="182">
        <f t="shared" si="236"/>
        <v>1.0064642801513666</v>
      </c>
      <c r="AJ28" s="182">
        <f t="shared" si="20"/>
        <v>65000</v>
      </c>
      <c r="AK28" s="182">
        <f t="shared" si="203"/>
        <v>65420.178209838828</v>
      </c>
      <c r="AL28" s="5"/>
      <c r="AM28" s="182">
        <f t="shared" si="237"/>
        <v>1.1574339221740715</v>
      </c>
      <c r="AN28" s="182">
        <f t="shared" si="22"/>
        <v>65000</v>
      </c>
      <c r="AO28" s="182">
        <f t="shared" si="204"/>
        <v>75233.204941314645</v>
      </c>
      <c r="AP28" s="5"/>
      <c r="AQ28" s="182">
        <f t="shared" si="238"/>
        <v>1.3310490105001822</v>
      </c>
      <c r="AR28" s="182">
        <f t="shared" si="24"/>
        <v>65000</v>
      </c>
      <c r="AS28" s="182">
        <f t="shared" si="205"/>
        <v>86518.185682511845</v>
      </c>
      <c r="AT28" s="5"/>
      <c r="AU28" s="182">
        <f t="shared" si="239"/>
        <v>1.5307063620752095</v>
      </c>
      <c r="AV28" s="182">
        <f t="shared" si="26"/>
        <v>65000</v>
      </c>
      <c r="AW28" s="182">
        <f t="shared" si="206"/>
        <v>99495.913534888619</v>
      </c>
      <c r="AX28" s="5"/>
      <c r="AY28" s="182">
        <f t="shared" si="240"/>
        <v>1.7603123163864909</v>
      </c>
      <c r="AZ28" s="182">
        <f t="shared" si="28"/>
        <v>65000</v>
      </c>
      <c r="BA28" s="182">
        <f t="shared" si="207"/>
        <v>114420.30056512191</v>
      </c>
      <c r="BB28" s="5"/>
      <c r="BC28" s="182">
        <f t="shared" si="241"/>
        <v>2.0243591638444642</v>
      </c>
      <c r="BD28" s="182">
        <f t="shared" si="30"/>
        <v>65000</v>
      </c>
      <c r="BE28" s="182">
        <f t="shared" si="208"/>
        <v>131583.34564989017</v>
      </c>
      <c r="BF28" s="5"/>
      <c r="BG28" s="182">
        <f t="shared" si="242"/>
        <v>2.3280130384211337</v>
      </c>
      <c r="BH28" s="182">
        <f t="shared" si="32"/>
        <v>65000</v>
      </c>
      <c r="BI28" s="182">
        <f t="shared" si="209"/>
        <v>151320.8474973737</v>
      </c>
      <c r="BJ28" s="5"/>
      <c r="BK28" s="182">
        <f t="shared" si="243"/>
        <v>2.6772149941843035</v>
      </c>
      <c r="BL28" s="182">
        <f t="shared" si="34"/>
        <v>65000</v>
      </c>
      <c r="BM28" s="182">
        <f t="shared" si="210"/>
        <v>174018.97462197972</v>
      </c>
      <c r="BN28" s="5"/>
      <c r="BO28" s="182">
        <f t="shared" si="244"/>
        <v>3.078797243311949</v>
      </c>
      <c r="BP28" s="182">
        <f t="shared" si="36"/>
        <v>65000</v>
      </c>
      <c r="BQ28" s="182">
        <f t="shared" si="211"/>
        <v>200121.82081527667</v>
      </c>
      <c r="BR28" s="5"/>
      <c r="BS28" s="182">
        <f t="shared" si="245"/>
        <v>3.5406168298087413</v>
      </c>
      <c r="BT28" s="182">
        <f t="shared" si="38"/>
        <v>65000</v>
      </c>
      <c r="BU28" s="182">
        <f t="shared" si="212"/>
        <v>230140.09393756819</v>
      </c>
      <c r="BV28" s="5"/>
      <c r="BW28" s="182">
        <f t="shared" si="246"/>
        <v>4.0717093542800527</v>
      </c>
      <c r="BX28" s="182">
        <f t="shared" si="40"/>
        <v>65000</v>
      </c>
      <c r="BY28" s="182">
        <f t="shared" si="213"/>
        <v>264661.10802820342</v>
      </c>
      <c r="BZ28" s="5"/>
      <c r="CA28" s="182">
        <f t="shared" si="247"/>
        <v>4.6824657574220598</v>
      </c>
      <c r="CB28" s="182">
        <f t="shared" si="42"/>
        <v>65000</v>
      </c>
      <c r="CC28" s="182">
        <f t="shared" si="214"/>
        <v>304360.27423243388</v>
      </c>
      <c r="CD28" s="5"/>
      <c r="CE28" s="182">
        <f t="shared" si="248"/>
        <v>6.4618027452424425</v>
      </c>
      <c r="CF28" s="182">
        <f t="shared" si="44"/>
        <v>65000</v>
      </c>
      <c r="CG28" s="182">
        <f t="shared" si="215"/>
        <v>420017.17844075878</v>
      </c>
      <c r="CH28" s="5"/>
      <c r="CI28" s="182">
        <f t="shared" si="249"/>
        <v>7.4310731570288082</v>
      </c>
      <c r="CJ28" s="182">
        <f t="shared" si="46"/>
        <v>65000</v>
      </c>
      <c r="CK28" s="182">
        <f t="shared" si="216"/>
        <v>483019.75520687253</v>
      </c>
      <c r="CL28" s="5"/>
      <c r="CM28" s="182">
        <f t="shared" si="250"/>
        <v>8.5457341305831296</v>
      </c>
      <c r="CN28" s="182">
        <f t="shared" si="48"/>
        <v>65000</v>
      </c>
      <c r="CO28" s="182">
        <f t="shared" si="217"/>
        <v>555472.71848790348</v>
      </c>
      <c r="CP28" s="5"/>
      <c r="CQ28" s="182">
        <f t="shared" si="251"/>
        <v>9.8275942501705984</v>
      </c>
      <c r="CR28" s="182">
        <f t="shared" si="50"/>
        <v>65000</v>
      </c>
      <c r="CS28" s="182">
        <f t="shared" si="218"/>
        <v>638793.62626108888</v>
      </c>
      <c r="CT28" s="5"/>
      <c r="CU28" s="182">
        <f t="shared" si="252"/>
        <v>11.301733387696187</v>
      </c>
      <c r="CV28" s="182">
        <f t="shared" si="52"/>
        <v>65000</v>
      </c>
      <c r="CW28" s="182">
        <f t="shared" si="219"/>
        <v>734612.67020025209</v>
      </c>
      <c r="CX28" s="5"/>
      <c r="CY28" s="182">
        <f t="shared" si="253"/>
        <v>12.996993395850614</v>
      </c>
      <c r="CZ28" s="182">
        <f t="shared" si="54"/>
        <v>65000</v>
      </c>
      <c r="DA28" s="182">
        <f t="shared" si="220"/>
        <v>844804.57073028991</v>
      </c>
      <c r="DB28" s="5"/>
      <c r="DC28" s="182">
        <f t="shared" si="254"/>
        <v>14.946542405228206</v>
      </c>
      <c r="DD28" s="182">
        <f t="shared" si="56"/>
        <v>65000</v>
      </c>
      <c r="DE28" s="182">
        <f t="shared" si="221"/>
        <v>971525.25633983337</v>
      </c>
      <c r="DF28" s="5"/>
      <c r="DG28" s="182">
        <f t="shared" si="255"/>
        <v>17.188523766012434</v>
      </c>
      <c r="DH28" s="182">
        <f t="shared" si="58"/>
        <v>65000</v>
      </c>
      <c r="DI28" s="182">
        <f t="shared" si="222"/>
        <v>1117254.0447908081</v>
      </c>
      <c r="DJ28" s="5"/>
      <c r="DK28" s="182">
        <f t="shared" si="256"/>
        <v>19.766802330914299</v>
      </c>
      <c r="DL28" s="182">
        <f t="shared" si="60"/>
        <v>65000</v>
      </c>
      <c r="DM28" s="182">
        <f t="shared" si="223"/>
        <v>1284842.1515094293</v>
      </c>
      <c r="DN28" s="5"/>
      <c r="DO28" s="182">
        <f t="shared" si="257"/>
        <v>22.731822680551442</v>
      </c>
      <c r="DP28" s="182">
        <f t="shared" si="62"/>
        <v>65000</v>
      </c>
      <c r="DQ28" s="182">
        <f t="shared" si="224"/>
        <v>1477568.4742358436</v>
      </c>
      <c r="DR28" s="5"/>
      <c r="DS28" s="182">
        <f t="shared" si="258"/>
        <v>26.141596082634155</v>
      </c>
      <c r="DT28" s="182">
        <f t="shared" si="64"/>
        <v>65000</v>
      </c>
      <c r="DU28" s="182">
        <f t="shared" si="225"/>
        <v>1699203.7453712202</v>
      </c>
      <c r="DV28" s="5"/>
      <c r="DW28" s="182">
        <f t="shared" si="259"/>
        <v>30.06283549502928</v>
      </c>
      <c r="DX28" s="182">
        <f t="shared" si="66"/>
        <v>65000</v>
      </c>
      <c r="DY28" s="182">
        <f t="shared" si="226"/>
        <v>1954084.3071769031</v>
      </c>
      <c r="DZ28" s="5"/>
      <c r="EA28" s="182">
        <f t="shared" si="260"/>
        <v>38.029486901212039</v>
      </c>
      <c r="EB28" s="182">
        <f t="shared" si="68"/>
        <v>65000</v>
      </c>
      <c r="EC28" s="182">
        <f t="shared" si="227"/>
        <v>2471916.6485787826</v>
      </c>
      <c r="ED28" s="5"/>
      <c r="EE28" s="182">
        <f t="shared" si="261"/>
        <v>43.733909936393843</v>
      </c>
      <c r="EF28" s="182">
        <f t="shared" si="70"/>
        <v>65000</v>
      </c>
      <c r="EG28" s="182">
        <f t="shared" si="228"/>
        <v>2842704.1458655996</v>
      </c>
      <c r="EH28" s="5"/>
      <c r="EI28" s="182">
        <f t="shared" si="262"/>
        <v>50.293996426852914</v>
      </c>
      <c r="EJ28" s="182">
        <f t="shared" si="72"/>
        <v>65000</v>
      </c>
      <c r="EK28" s="182">
        <f t="shared" si="229"/>
        <v>3269109.7677454394</v>
      </c>
      <c r="EL28" s="5"/>
      <c r="EM28" s="182">
        <f t="shared" si="263"/>
        <v>57.838095890880844</v>
      </c>
      <c r="EN28" s="182">
        <f t="shared" si="74"/>
        <v>65000</v>
      </c>
      <c r="EO28" s="182">
        <f t="shared" si="75"/>
        <v>3759476.2329072547</v>
      </c>
      <c r="EP28" s="5"/>
      <c r="EQ28" s="182">
        <f t="shared" si="264"/>
        <v>66.513810274512963</v>
      </c>
      <c r="ER28" s="182">
        <f t="shared" si="77"/>
        <v>65000</v>
      </c>
      <c r="ES28" s="182">
        <f t="shared" si="78"/>
        <v>4323397.6678433428</v>
      </c>
      <c r="ET28" s="5"/>
      <c r="EU28" s="182">
        <f t="shared" si="265"/>
        <v>76.490881815689903</v>
      </c>
      <c r="EV28" s="182">
        <f t="shared" si="80"/>
        <v>65000</v>
      </c>
      <c r="EW28" s="182">
        <f t="shared" si="81"/>
        <v>4971907.3180198437</v>
      </c>
      <c r="EX28" s="5"/>
      <c r="EY28" s="182">
        <f t="shared" si="266"/>
        <v>87.964514088043387</v>
      </c>
      <c r="EZ28" s="182">
        <f t="shared" si="83"/>
        <v>65000</v>
      </c>
      <c r="FA28" s="182">
        <f t="shared" si="84"/>
        <v>5717693.41572282</v>
      </c>
      <c r="FB28" s="5"/>
      <c r="FC28" s="182">
        <f t="shared" si="267"/>
        <v>101.15919120124988</v>
      </c>
      <c r="FD28" s="182">
        <f t="shared" si="86"/>
        <v>65000</v>
      </c>
      <c r="FE28" s="182">
        <f t="shared" si="87"/>
        <v>6575347.4280812424</v>
      </c>
      <c r="FF28" s="5"/>
      <c r="FG28" s="182">
        <f t="shared" si="268"/>
        <v>116.33306988143735</v>
      </c>
      <c r="FH28" s="182">
        <f t="shared" si="89"/>
        <v>65000</v>
      </c>
      <c r="FI28" s="182">
        <f t="shared" si="90"/>
        <v>7561649.5422934275</v>
      </c>
      <c r="FJ28" s="5"/>
      <c r="FK28" s="182">
        <f t="shared" si="269"/>
        <v>133.78303036365295</v>
      </c>
      <c r="FL28" s="182">
        <f t="shared" si="92"/>
        <v>65000</v>
      </c>
      <c r="FM28" s="182">
        <f t="shared" si="93"/>
        <v>8695896.9736374412</v>
      </c>
      <c r="FN28" s="5"/>
      <c r="FO28" s="182">
        <f t="shared" si="270"/>
        <v>153.85048491820089</v>
      </c>
      <c r="FP28" s="182">
        <f t="shared" si="95"/>
        <v>65000</v>
      </c>
      <c r="FQ28" s="182">
        <f t="shared" si="96"/>
        <v>10000281.519683057</v>
      </c>
      <c r="FR28" s="5"/>
      <c r="FS28" s="182">
        <f t="shared" si="271"/>
        <v>176.92805765593101</v>
      </c>
      <c r="FT28" s="182">
        <f t="shared" si="98"/>
        <v>65000</v>
      </c>
      <c r="FU28" s="182">
        <f t="shared" si="99"/>
        <v>11500323.747635515</v>
      </c>
      <c r="FV28" s="5"/>
      <c r="FW28" s="182">
        <f t="shared" si="272"/>
        <v>223.81399293475272</v>
      </c>
      <c r="FX28" s="182">
        <f t="shared" si="101"/>
        <v>65000</v>
      </c>
      <c r="FY28" s="182">
        <f t="shared" si="102"/>
        <v>14547909.540758926</v>
      </c>
      <c r="FZ28" s="5"/>
      <c r="GA28" s="182">
        <f t="shared" si="273"/>
        <v>257.38609187496559</v>
      </c>
      <c r="GB28" s="182">
        <f t="shared" si="104"/>
        <v>65000</v>
      </c>
      <c r="GC28" s="182">
        <f t="shared" si="105"/>
        <v>16730095.971872764</v>
      </c>
      <c r="GD28" s="5"/>
      <c r="GE28" s="182">
        <f t="shared" si="274"/>
        <v>295.99400565621039</v>
      </c>
      <c r="GF28" s="182">
        <f t="shared" si="107"/>
        <v>65000</v>
      </c>
      <c r="GG28" s="182">
        <f t="shared" si="108"/>
        <v>19239610.367653675</v>
      </c>
      <c r="GH28" s="5"/>
      <c r="GI28" s="182">
        <f t="shared" si="275"/>
        <v>340.39310650464193</v>
      </c>
      <c r="GJ28" s="182">
        <f t="shared" si="110"/>
        <v>65000</v>
      </c>
      <c r="GK28" s="182">
        <f t="shared" si="111"/>
        <v>22125551.922801726</v>
      </c>
      <c r="GL28" s="5"/>
      <c r="GM28" s="182">
        <f t="shared" si="276"/>
        <v>391.45207248033819</v>
      </c>
      <c r="GN28" s="182">
        <f t="shared" si="113"/>
        <v>65000</v>
      </c>
      <c r="GO28" s="182">
        <f t="shared" si="114"/>
        <v>25444384.711221982</v>
      </c>
      <c r="GP28" s="5"/>
      <c r="GQ28" s="182">
        <f t="shared" si="277"/>
        <v>450.16988335238887</v>
      </c>
      <c r="GR28" s="182">
        <f t="shared" si="116"/>
        <v>65000</v>
      </c>
      <c r="GS28" s="182">
        <f t="shared" si="117"/>
        <v>29261042.417905275</v>
      </c>
      <c r="GT28" s="5"/>
      <c r="GU28" s="182">
        <f t="shared" si="278"/>
        <v>517.69536585524713</v>
      </c>
      <c r="GV28" s="182">
        <f t="shared" si="119"/>
        <v>65000</v>
      </c>
      <c r="GW28" s="182">
        <f t="shared" si="120"/>
        <v>33650198.780591063</v>
      </c>
      <c r="GX28" s="5"/>
      <c r="GY28" s="182">
        <f t="shared" si="279"/>
        <v>595.34967073353414</v>
      </c>
      <c r="GZ28" s="182">
        <f t="shared" si="122"/>
        <v>65000</v>
      </c>
      <c r="HA28" s="182">
        <f t="shared" si="123"/>
        <v>38697728.597679719</v>
      </c>
      <c r="HB28" s="5"/>
      <c r="HC28" s="182">
        <f t="shared" si="280"/>
        <v>684.6521213435642</v>
      </c>
      <c r="HD28" s="182">
        <f t="shared" si="125"/>
        <v>65000</v>
      </c>
      <c r="HE28" s="182">
        <f t="shared" si="126"/>
        <v>44502387.887331672</v>
      </c>
      <c r="HF28" s="5"/>
      <c r="HG28" s="182">
        <f t="shared" si="281"/>
        <v>787.34993954509878</v>
      </c>
      <c r="HH28" s="182">
        <f t="shared" si="128"/>
        <v>65000</v>
      </c>
      <c r="HI28" s="182">
        <f t="shared" si="129"/>
        <v>51177746.070431419</v>
      </c>
      <c r="HJ28" s="5"/>
      <c r="HK28" s="182">
        <f t="shared" si="282"/>
        <v>905.45243047686347</v>
      </c>
      <c r="HL28" s="182">
        <f t="shared" si="131"/>
        <v>65000</v>
      </c>
      <c r="HM28" s="182">
        <f t="shared" si="132"/>
        <v>58854407.980996124</v>
      </c>
      <c r="HN28" s="5"/>
      <c r="HO28" s="182">
        <f t="shared" si="283"/>
        <v>1041.2702950483929</v>
      </c>
      <c r="HP28" s="182">
        <f t="shared" si="134"/>
        <v>65000</v>
      </c>
      <c r="HQ28" s="182">
        <f t="shared" si="135"/>
        <v>67682569.178145543</v>
      </c>
      <c r="HR28" s="5"/>
      <c r="HS28" s="182">
        <f t="shared" si="284"/>
        <v>1377.0799652014994</v>
      </c>
      <c r="HT28" s="182">
        <f t="shared" si="137"/>
        <v>65000</v>
      </c>
      <c r="HU28" s="182">
        <f t="shared" si="138"/>
        <v>89510197.738097459</v>
      </c>
      <c r="HV28" s="5"/>
      <c r="HW28" s="182">
        <f t="shared" si="285"/>
        <v>1583.6419599817241</v>
      </c>
      <c r="HX28" s="182">
        <f t="shared" si="140"/>
        <v>65000</v>
      </c>
      <c r="HY28" s="182">
        <f t="shared" si="141"/>
        <v>102936727.39881207</v>
      </c>
      <c r="HZ28" s="5"/>
      <c r="IA28" s="182">
        <f t="shared" si="286"/>
        <v>1821.1882539789826</v>
      </c>
      <c r="IB28" s="182">
        <f t="shared" si="143"/>
        <v>65000</v>
      </c>
      <c r="IC28" s="182">
        <f t="shared" si="144"/>
        <v>118377236.50863387</v>
      </c>
      <c r="ID28" s="5"/>
      <c r="IE28" s="182">
        <f t="shared" si="287"/>
        <v>2094.3664920758297</v>
      </c>
      <c r="IF28" s="182">
        <f t="shared" si="146"/>
        <v>65000</v>
      </c>
      <c r="IG28" s="182">
        <f t="shared" si="147"/>
        <v>136133821.98492894</v>
      </c>
      <c r="IH28" s="5"/>
      <c r="II28" s="182">
        <f t="shared" si="288"/>
        <v>2408.5214658872042</v>
      </c>
      <c r="IJ28" s="182">
        <f t="shared" si="149"/>
        <v>65000</v>
      </c>
      <c r="IK28" s="182">
        <f t="shared" si="150"/>
        <v>156553895.28266826</v>
      </c>
      <c r="IL28" s="5"/>
      <c r="IM28" s="182">
        <f t="shared" si="289"/>
        <v>2769.7996857702847</v>
      </c>
      <c r="IN28" s="182">
        <f t="shared" si="152"/>
        <v>65000</v>
      </c>
      <c r="IO28" s="182">
        <f t="shared" si="153"/>
        <v>180036979.5750685</v>
      </c>
      <c r="IP28" s="5"/>
      <c r="IQ28" s="182">
        <f t="shared" si="290"/>
        <v>3185.2696386358271</v>
      </c>
      <c r="IR28" s="182">
        <f t="shared" si="155"/>
        <v>65000</v>
      </c>
      <c r="IS28" s="182">
        <f t="shared" si="156"/>
        <v>207042526.51132876</v>
      </c>
      <c r="IT28" s="5"/>
      <c r="IU28" s="182">
        <f t="shared" si="291"/>
        <v>3663.0600844312007</v>
      </c>
      <c r="IV28" s="182">
        <f t="shared" si="158"/>
        <v>65000</v>
      </c>
      <c r="IW28" s="182">
        <f t="shared" si="159"/>
        <v>238098905.48802805</v>
      </c>
      <c r="IX28" s="5"/>
      <c r="IY28" s="182">
        <f t="shared" si="292"/>
        <v>4212.5190970958802</v>
      </c>
      <c r="IZ28" s="182">
        <f t="shared" si="161"/>
        <v>65000</v>
      </c>
      <c r="JA28" s="182">
        <f t="shared" si="162"/>
        <v>273813741.31123221</v>
      </c>
      <c r="JB28" s="5"/>
      <c r="JC28" s="182">
        <f t="shared" si="293"/>
        <v>4844.3969616602617</v>
      </c>
      <c r="JD28" s="182">
        <f t="shared" si="164"/>
        <v>65000</v>
      </c>
      <c r="JE28" s="182">
        <f t="shared" si="165"/>
        <v>314885802.50791699</v>
      </c>
      <c r="JF28" s="5"/>
      <c r="JG28" s="182">
        <f t="shared" si="294"/>
        <v>5571.0565059093005</v>
      </c>
      <c r="JH28" s="182">
        <f t="shared" si="167"/>
        <v>65000</v>
      </c>
      <c r="JI28" s="182">
        <f t="shared" si="168"/>
        <v>362118672.88410455</v>
      </c>
      <c r="JJ28" s="5"/>
      <c r="JK28" s="182">
        <f t="shared" si="295"/>
        <v>6406.7149817956952</v>
      </c>
      <c r="JL28" s="182">
        <f t="shared" si="170"/>
        <v>65000</v>
      </c>
      <c r="JM28" s="182">
        <f t="shared" si="171"/>
        <v>416436473.81672019</v>
      </c>
      <c r="JN28" s="5"/>
      <c r="JO28" s="182">
        <f t="shared" si="296"/>
        <v>7441.3994513557</v>
      </c>
      <c r="JP28" s="182">
        <f t="shared" si="0"/>
        <v>65000</v>
      </c>
      <c r="JQ28" s="182">
        <f t="shared" si="173"/>
        <v>483690964.33812052</v>
      </c>
      <c r="JR28" s="5"/>
      <c r="JS28" s="182">
        <f t="shared" si="297"/>
        <v>8557.6093690590551</v>
      </c>
      <c r="JT28" s="182">
        <f t="shared" si="1"/>
        <v>65000</v>
      </c>
      <c r="JU28" s="182">
        <f t="shared" si="175"/>
        <v>556244608.98883855</v>
      </c>
      <c r="JV28" s="5"/>
      <c r="JW28" s="182">
        <f t="shared" si="298"/>
        <v>9841.2507744179129</v>
      </c>
      <c r="JX28" s="182">
        <f t="shared" si="2"/>
        <v>65000</v>
      </c>
      <c r="JY28" s="182">
        <f t="shared" si="177"/>
        <v>639681300.33716428</v>
      </c>
      <c r="JZ28" s="5"/>
      <c r="KA28" s="182">
        <f t="shared" si="299"/>
        <v>11317.438390580599</v>
      </c>
      <c r="KB28" s="182">
        <f t="shared" si="3"/>
        <v>65000</v>
      </c>
      <c r="KC28" s="182">
        <f t="shared" si="179"/>
        <v>735633495.38773894</v>
      </c>
      <c r="KD28" s="5"/>
      <c r="KE28" s="182">
        <f t="shared" si="300"/>
        <v>13015.054149167689</v>
      </c>
      <c r="KF28" s="182">
        <f t="shared" si="4"/>
        <v>65000</v>
      </c>
      <c r="KG28" s="182">
        <f t="shared" si="181"/>
        <v>845978519.69589972</v>
      </c>
      <c r="KH28" s="5"/>
      <c r="KI28" s="183">
        <f t="shared" si="182"/>
        <v>0.41673749999999987</v>
      </c>
      <c r="KJ28" s="183">
        <f t="shared" si="5"/>
        <v>65000</v>
      </c>
      <c r="KK28" s="183">
        <f t="shared" si="183"/>
        <v>27087.937499999993</v>
      </c>
      <c r="KM28" s="183">
        <f t="shared" si="184"/>
        <v>18.346266254877296</v>
      </c>
      <c r="KN28" s="183">
        <f t="shared" si="6"/>
        <v>65000</v>
      </c>
      <c r="KO28" s="183">
        <f t="shared" si="185"/>
        <v>1192507.3065670242</v>
      </c>
      <c r="KQ28" s="183">
        <f t="shared" si="186"/>
        <v>120.76159151023758</v>
      </c>
      <c r="KR28" s="183">
        <f t="shared" si="7"/>
        <v>64999.999999999993</v>
      </c>
      <c r="KS28" s="183">
        <f t="shared" si="187"/>
        <v>7849503.4481654419</v>
      </c>
      <c r="KU28" s="183">
        <f t="shared" si="188"/>
        <v>717.29321067448802</v>
      </c>
      <c r="KV28" s="183">
        <f t="shared" si="189"/>
        <v>64999.999999999993</v>
      </c>
      <c r="KW28" s="183">
        <f t="shared" si="190"/>
        <v>46624058.693841718</v>
      </c>
      <c r="KY28" s="183">
        <f t="shared" si="191"/>
        <v>4221.4678836734283</v>
      </c>
      <c r="KZ28" s="183">
        <f t="shared" si="192"/>
        <v>65000.000000000007</v>
      </c>
      <c r="LA28" s="183">
        <f t="shared" si="193"/>
        <v>274395412.43877286</v>
      </c>
      <c r="LC28" s="183">
        <f t="shared" si="194"/>
        <v>25849.519308128783</v>
      </c>
      <c r="LD28" s="183">
        <f t="shared" si="195"/>
        <v>65000.000000000015</v>
      </c>
      <c r="LE28" s="183">
        <f t="shared" si="196"/>
        <v>1680218755.0283713</v>
      </c>
    </row>
    <row r="29" spans="2:317" ht="18.75">
      <c r="B29" s="172"/>
      <c r="C29" s="180"/>
      <c r="D29" s="180"/>
      <c r="E29" s="180"/>
      <c r="F29" s="184"/>
      <c r="G29" s="182"/>
      <c r="H29" s="182"/>
      <c r="I29" s="182"/>
      <c r="J29" s="5"/>
      <c r="K29" s="182"/>
      <c r="L29" s="182"/>
      <c r="M29" s="182"/>
      <c r="N29" s="5"/>
      <c r="O29" s="182"/>
      <c r="P29" s="182"/>
      <c r="Q29" s="182"/>
      <c r="R29" s="5"/>
      <c r="S29" s="182"/>
      <c r="T29" s="182"/>
      <c r="U29" s="182"/>
      <c r="V29" s="5"/>
      <c r="W29" s="182"/>
      <c r="X29" s="182"/>
      <c r="Y29" s="182"/>
      <c r="Z29" s="5"/>
      <c r="AA29" s="182"/>
      <c r="AB29" s="182"/>
      <c r="AC29" s="182"/>
      <c r="AD29" s="5"/>
      <c r="AE29" s="182"/>
      <c r="AF29" s="182"/>
      <c r="AG29" s="182"/>
      <c r="AH29" s="5"/>
      <c r="AI29" s="182"/>
      <c r="AJ29" s="182"/>
      <c r="AK29" s="182"/>
      <c r="AL29" s="5"/>
      <c r="AM29" s="182"/>
      <c r="AN29" s="182"/>
      <c r="AO29" s="182"/>
      <c r="AP29" s="5"/>
      <c r="AQ29" s="182"/>
      <c r="AR29" s="182"/>
      <c r="AS29" s="182"/>
      <c r="AT29" s="5"/>
      <c r="AU29" s="182"/>
      <c r="AV29" s="182"/>
      <c r="AW29" s="182"/>
      <c r="AX29" s="5"/>
      <c r="AY29" s="182"/>
      <c r="AZ29" s="182"/>
      <c r="BA29" s="182"/>
      <c r="BB29" s="5"/>
      <c r="BC29" s="182"/>
      <c r="BD29" s="182"/>
      <c r="BE29" s="182"/>
      <c r="BF29" s="5"/>
      <c r="BG29" s="182"/>
      <c r="BH29" s="182"/>
      <c r="BI29" s="182"/>
      <c r="BJ29" s="5"/>
      <c r="BK29" s="182"/>
      <c r="BL29" s="182"/>
      <c r="BM29" s="182"/>
      <c r="BN29" s="5"/>
      <c r="BO29" s="182"/>
      <c r="BP29" s="182"/>
      <c r="BQ29" s="182"/>
      <c r="BR29" s="5"/>
      <c r="BS29" s="182"/>
      <c r="BT29" s="182"/>
      <c r="BU29" s="182"/>
      <c r="BV29" s="5"/>
      <c r="BW29" s="182"/>
      <c r="BX29" s="182"/>
      <c r="BY29" s="182"/>
      <c r="BZ29" s="5"/>
      <c r="CA29" s="182"/>
      <c r="CB29" s="182"/>
      <c r="CC29" s="182"/>
      <c r="CD29" s="5"/>
      <c r="CE29" s="182"/>
      <c r="CF29" s="182"/>
      <c r="CG29" s="182"/>
      <c r="CH29" s="5"/>
      <c r="CI29" s="182"/>
      <c r="CJ29" s="182"/>
      <c r="CK29" s="182"/>
      <c r="CL29" s="5"/>
      <c r="CM29" s="182"/>
      <c r="CN29" s="182"/>
      <c r="CO29" s="182"/>
      <c r="CP29" s="5"/>
      <c r="CQ29" s="182"/>
      <c r="CR29" s="182"/>
      <c r="CS29" s="182"/>
      <c r="CT29" s="5"/>
      <c r="CU29" s="182"/>
      <c r="CV29" s="182"/>
      <c r="CW29" s="182"/>
      <c r="CX29" s="5"/>
      <c r="CY29" s="182"/>
      <c r="CZ29" s="182"/>
      <c r="DA29" s="182"/>
      <c r="DB29" s="5"/>
      <c r="DC29" s="182"/>
      <c r="DD29" s="182"/>
      <c r="DE29" s="182"/>
      <c r="DF29" s="5"/>
      <c r="DG29" s="182"/>
      <c r="DH29" s="182"/>
      <c r="DI29" s="182"/>
      <c r="DJ29" s="5"/>
      <c r="DK29" s="182"/>
      <c r="DL29" s="182"/>
      <c r="DM29" s="182"/>
      <c r="DN29" s="5"/>
      <c r="DO29" s="182"/>
      <c r="DP29" s="182"/>
      <c r="DQ29" s="182"/>
      <c r="DR29" s="5"/>
      <c r="DS29" s="182"/>
      <c r="DT29" s="182"/>
      <c r="DU29" s="182"/>
      <c r="DV29" s="5"/>
      <c r="DW29" s="182"/>
      <c r="DX29" s="182"/>
      <c r="DY29" s="182"/>
      <c r="DZ29" s="5"/>
      <c r="EA29" s="182"/>
      <c r="EB29" s="182"/>
      <c r="EC29" s="182"/>
      <c r="ED29" s="5"/>
      <c r="EE29" s="182"/>
      <c r="EF29" s="182"/>
      <c r="EG29" s="182"/>
      <c r="EH29" s="5"/>
      <c r="EI29" s="182"/>
      <c r="EJ29" s="182"/>
      <c r="EK29" s="182"/>
      <c r="EL29" s="5"/>
      <c r="EM29" s="182"/>
      <c r="EN29" s="182"/>
      <c r="EO29" s="182"/>
      <c r="EP29" s="5"/>
      <c r="EQ29" s="182"/>
      <c r="ER29" s="182"/>
      <c r="ES29" s="182"/>
      <c r="ET29" s="5"/>
      <c r="EU29" s="182"/>
      <c r="EV29" s="182"/>
      <c r="EW29" s="182"/>
      <c r="EX29" s="5"/>
      <c r="EY29" s="182"/>
      <c r="EZ29" s="182"/>
      <c r="FA29" s="182"/>
      <c r="FB29" s="5"/>
      <c r="FC29" s="182"/>
      <c r="FD29" s="182"/>
      <c r="FE29" s="182"/>
      <c r="FF29" s="5"/>
      <c r="FG29" s="182"/>
      <c r="FH29" s="182"/>
      <c r="FI29" s="182"/>
      <c r="FJ29" s="5"/>
      <c r="FK29" s="182"/>
      <c r="FL29" s="182"/>
      <c r="FM29" s="182"/>
      <c r="FN29" s="5"/>
      <c r="FO29" s="182"/>
      <c r="FP29" s="182"/>
      <c r="FQ29" s="182"/>
      <c r="FR29" s="5"/>
      <c r="FS29" s="182"/>
      <c r="FT29" s="182"/>
      <c r="FU29" s="182"/>
      <c r="FV29" s="5"/>
      <c r="FW29" s="182"/>
      <c r="FX29" s="182"/>
      <c r="FY29" s="182"/>
      <c r="FZ29" s="5"/>
      <c r="GA29" s="182"/>
      <c r="GB29" s="182"/>
      <c r="GC29" s="182"/>
      <c r="GD29" s="5"/>
      <c r="GE29" s="182"/>
      <c r="GF29" s="182"/>
      <c r="GG29" s="182"/>
      <c r="GH29" s="5"/>
      <c r="GI29" s="182"/>
      <c r="GJ29" s="182"/>
      <c r="GK29" s="182"/>
      <c r="GL29" s="5"/>
      <c r="GM29" s="182"/>
      <c r="GN29" s="182"/>
      <c r="GO29" s="182"/>
      <c r="GP29" s="5"/>
      <c r="GQ29" s="182"/>
      <c r="GR29" s="182"/>
      <c r="GS29" s="182"/>
      <c r="GT29" s="5"/>
      <c r="GU29" s="182"/>
      <c r="GV29" s="182"/>
      <c r="GW29" s="182"/>
      <c r="GX29" s="5"/>
      <c r="GY29" s="182"/>
      <c r="GZ29" s="182"/>
      <c r="HA29" s="182"/>
      <c r="HB29" s="5"/>
      <c r="HC29" s="182"/>
      <c r="HD29" s="182"/>
      <c r="HE29" s="182"/>
      <c r="HF29" s="5"/>
      <c r="HG29" s="182"/>
      <c r="HH29" s="182"/>
      <c r="HI29" s="182"/>
      <c r="HJ29" s="5"/>
      <c r="HK29" s="182"/>
      <c r="HL29" s="182"/>
      <c r="HM29" s="182"/>
      <c r="HN29" s="5"/>
      <c r="HO29" s="182"/>
      <c r="HP29" s="182"/>
      <c r="HQ29" s="182"/>
      <c r="HR29" s="5"/>
      <c r="HS29" s="182"/>
      <c r="HT29" s="182"/>
      <c r="HU29" s="182"/>
      <c r="HV29" s="5"/>
      <c r="HW29" s="182"/>
      <c r="HX29" s="182"/>
      <c r="HY29" s="182"/>
      <c r="HZ29" s="5"/>
      <c r="IA29" s="182"/>
      <c r="IB29" s="182"/>
      <c r="IC29" s="182"/>
      <c r="ID29" s="5"/>
      <c r="IE29" s="182"/>
      <c r="IF29" s="182"/>
      <c r="IG29" s="182"/>
      <c r="IH29" s="5"/>
      <c r="II29" s="182"/>
      <c r="IJ29" s="182"/>
      <c r="IK29" s="182"/>
      <c r="IL29" s="5"/>
      <c r="IM29" s="182"/>
      <c r="IN29" s="182"/>
      <c r="IO29" s="182"/>
      <c r="IP29" s="5"/>
      <c r="IQ29" s="182"/>
      <c r="IR29" s="182"/>
      <c r="IS29" s="182"/>
      <c r="IT29" s="5"/>
      <c r="IU29" s="182"/>
      <c r="IV29" s="182"/>
      <c r="IW29" s="182"/>
      <c r="IX29" s="5"/>
      <c r="IY29" s="182"/>
      <c r="IZ29" s="182"/>
      <c r="JA29" s="182"/>
      <c r="JB29" s="5"/>
      <c r="JC29" s="182"/>
      <c r="JD29" s="182"/>
      <c r="JE29" s="182"/>
      <c r="JF29" s="5"/>
      <c r="JG29" s="182"/>
      <c r="JH29" s="182"/>
      <c r="JI29" s="182"/>
      <c r="JJ29" s="5"/>
      <c r="JK29" s="182"/>
      <c r="JL29" s="182"/>
      <c r="JM29" s="182"/>
      <c r="JN29" s="5"/>
      <c r="JO29" s="182"/>
      <c r="JP29" s="182"/>
      <c r="JQ29" s="182"/>
      <c r="JR29" s="5"/>
      <c r="JS29" s="182"/>
      <c r="JT29" s="182"/>
      <c r="JU29" s="182"/>
      <c r="JV29" s="5"/>
      <c r="JW29" s="182"/>
      <c r="JX29" s="182"/>
      <c r="JY29" s="182"/>
      <c r="JZ29" s="5"/>
      <c r="KA29" s="182"/>
      <c r="KB29" s="182"/>
      <c r="KC29" s="182"/>
      <c r="KD29" s="5"/>
      <c r="KE29" s="182"/>
      <c r="KF29" s="182"/>
      <c r="KG29" s="182"/>
      <c r="KH29" s="5"/>
      <c r="KI29" s="183"/>
      <c r="KJ29" s="183"/>
      <c r="KK29" s="183"/>
      <c r="KM29" s="183"/>
      <c r="KN29" s="183"/>
      <c r="KO29" s="183"/>
      <c r="KQ29" s="183"/>
      <c r="KR29" s="183"/>
      <c r="KS29" s="183"/>
      <c r="KU29" s="183"/>
      <c r="KV29" s="183"/>
      <c r="KW29" s="183"/>
      <c r="KY29" s="183"/>
      <c r="KZ29" s="183"/>
      <c r="LA29" s="183"/>
      <c r="LC29" s="183"/>
      <c r="LD29" s="183"/>
      <c r="LE29" s="183"/>
    </row>
    <row r="30" spans="2:317" ht="18.75">
      <c r="B30" s="172"/>
      <c r="C30" s="180"/>
      <c r="D30" s="180" t="str">
        <f>'A.I Revenue Streams - P1'!E30</f>
        <v>General Physician</v>
      </c>
      <c r="E30" s="180"/>
      <c r="F30" s="184"/>
      <c r="G30" s="182"/>
      <c r="H30" s="182"/>
      <c r="I30" s="182"/>
      <c r="J30" s="5"/>
      <c r="K30" s="182"/>
      <c r="L30" s="182"/>
      <c r="M30" s="182"/>
      <c r="N30" s="5"/>
      <c r="O30" s="182"/>
      <c r="P30" s="182"/>
      <c r="Q30" s="182"/>
      <c r="R30" s="5"/>
      <c r="S30" s="182"/>
      <c r="T30" s="182"/>
      <c r="U30" s="182"/>
      <c r="V30" s="5"/>
      <c r="W30" s="182"/>
      <c r="X30" s="182"/>
      <c r="Y30" s="182"/>
      <c r="Z30" s="5"/>
      <c r="AA30" s="182"/>
      <c r="AB30" s="182"/>
      <c r="AC30" s="182"/>
      <c r="AD30" s="5"/>
      <c r="AE30" s="182"/>
      <c r="AF30" s="182"/>
      <c r="AG30" s="182"/>
      <c r="AH30" s="5"/>
      <c r="AI30" s="182"/>
      <c r="AJ30" s="182"/>
      <c r="AK30" s="182"/>
      <c r="AL30" s="5"/>
      <c r="AM30" s="182"/>
      <c r="AN30" s="182"/>
      <c r="AO30" s="182"/>
      <c r="AP30" s="5"/>
      <c r="AQ30" s="182"/>
      <c r="AR30" s="182"/>
      <c r="AS30" s="182"/>
      <c r="AT30" s="5"/>
      <c r="AU30" s="182"/>
      <c r="AV30" s="182"/>
      <c r="AW30" s="182"/>
      <c r="AX30" s="5"/>
      <c r="AY30" s="182"/>
      <c r="AZ30" s="182"/>
      <c r="BA30" s="182"/>
      <c r="BB30" s="5"/>
      <c r="BC30" s="182"/>
      <c r="BD30" s="182"/>
      <c r="BE30" s="182"/>
      <c r="BF30" s="5"/>
      <c r="BG30" s="182"/>
      <c r="BH30" s="182"/>
      <c r="BI30" s="182"/>
      <c r="BJ30" s="5"/>
      <c r="BK30" s="182"/>
      <c r="BL30" s="182"/>
      <c r="BM30" s="182"/>
      <c r="BN30" s="5"/>
      <c r="BO30" s="182"/>
      <c r="BP30" s="182"/>
      <c r="BQ30" s="182"/>
      <c r="BR30" s="5"/>
      <c r="BS30" s="182"/>
      <c r="BT30" s="182"/>
      <c r="BU30" s="182"/>
      <c r="BV30" s="5"/>
      <c r="BW30" s="182"/>
      <c r="BX30" s="182"/>
      <c r="BY30" s="182"/>
      <c r="BZ30" s="5"/>
      <c r="CA30" s="182"/>
      <c r="CB30" s="182"/>
      <c r="CC30" s="182"/>
      <c r="CD30" s="5"/>
      <c r="CE30" s="182"/>
      <c r="CF30" s="182"/>
      <c r="CG30" s="182"/>
      <c r="CH30" s="5"/>
      <c r="CI30" s="182"/>
      <c r="CJ30" s="182"/>
      <c r="CK30" s="182"/>
      <c r="CL30" s="5"/>
      <c r="CM30" s="182"/>
      <c r="CN30" s="182"/>
      <c r="CO30" s="182"/>
      <c r="CP30" s="5"/>
      <c r="CQ30" s="182"/>
      <c r="CR30" s="182"/>
      <c r="CS30" s="182"/>
      <c r="CT30" s="5"/>
      <c r="CU30" s="182"/>
      <c r="CV30" s="182"/>
      <c r="CW30" s="182"/>
      <c r="CX30" s="5"/>
      <c r="CY30" s="182"/>
      <c r="CZ30" s="182"/>
      <c r="DA30" s="182"/>
      <c r="DB30" s="5"/>
      <c r="DC30" s="182"/>
      <c r="DD30" s="182"/>
      <c r="DE30" s="182"/>
      <c r="DF30" s="5"/>
      <c r="DG30" s="182"/>
      <c r="DH30" s="182"/>
      <c r="DI30" s="182"/>
      <c r="DJ30" s="5"/>
      <c r="DK30" s="182"/>
      <c r="DL30" s="182"/>
      <c r="DM30" s="182"/>
      <c r="DN30" s="5"/>
      <c r="DO30" s="182"/>
      <c r="DP30" s="182"/>
      <c r="DQ30" s="182"/>
      <c r="DR30" s="5"/>
      <c r="DS30" s="182"/>
      <c r="DT30" s="182"/>
      <c r="DU30" s="182"/>
      <c r="DV30" s="5"/>
      <c r="DW30" s="182"/>
      <c r="DX30" s="182"/>
      <c r="DY30" s="182"/>
      <c r="DZ30" s="5"/>
      <c r="EA30" s="182"/>
      <c r="EB30" s="182"/>
      <c r="EC30" s="182"/>
      <c r="ED30" s="5"/>
      <c r="EE30" s="182"/>
      <c r="EF30" s="182"/>
      <c r="EG30" s="182"/>
      <c r="EH30" s="5"/>
      <c r="EI30" s="182"/>
      <c r="EJ30" s="182"/>
      <c r="EK30" s="182"/>
      <c r="EL30" s="5"/>
      <c r="EM30" s="182"/>
      <c r="EN30" s="182"/>
      <c r="EO30" s="182"/>
      <c r="EP30" s="5"/>
      <c r="EQ30" s="182"/>
      <c r="ER30" s="182"/>
      <c r="ES30" s="182"/>
      <c r="ET30" s="5"/>
      <c r="EU30" s="182"/>
      <c r="EV30" s="182"/>
      <c r="EW30" s="182"/>
      <c r="EX30" s="5"/>
      <c r="EY30" s="182"/>
      <c r="EZ30" s="182"/>
      <c r="FA30" s="182"/>
      <c r="FB30" s="5"/>
      <c r="FC30" s="182"/>
      <c r="FD30" s="182"/>
      <c r="FE30" s="182"/>
      <c r="FF30" s="5"/>
      <c r="FG30" s="182"/>
      <c r="FH30" s="182"/>
      <c r="FI30" s="182"/>
      <c r="FJ30" s="5"/>
      <c r="FK30" s="182"/>
      <c r="FL30" s="182"/>
      <c r="FM30" s="182"/>
      <c r="FN30" s="5"/>
      <c r="FO30" s="182"/>
      <c r="FP30" s="182"/>
      <c r="FQ30" s="182"/>
      <c r="FR30" s="5"/>
      <c r="FS30" s="182"/>
      <c r="FT30" s="182"/>
      <c r="FU30" s="182"/>
      <c r="FV30" s="5"/>
      <c r="FW30" s="182"/>
      <c r="FX30" s="182"/>
      <c r="FY30" s="182"/>
      <c r="FZ30" s="5"/>
      <c r="GA30" s="182"/>
      <c r="GB30" s="182"/>
      <c r="GC30" s="182"/>
      <c r="GD30" s="5"/>
      <c r="GE30" s="182"/>
      <c r="GF30" s="182"/>
      <c r="GG30" s="182"/>
      <c r="GH30" s="5"/>
      <c r="GI30" s="182"/>
      <c r="GJ30" s="182"/>
      <c r="GK30" s="182"/>
      <c r="GL30" s="5"/>
      <c r="GM30" s="182"/>
      <c r="GN30" s="182"/>
      <c r="GO30" s="182"/>
      <c r="GP30" s="5"/>
      <c r="GQ30" s="182"/>
      <c r="GR30" s="182"/>
      <c r="GS30" s="182"/>
      <c r="GT30" s="5"/>
      <c r="GU30" s="182"/>
      <c r="GV30" s="182"/>
      <c r="GW30" s="182"/>
      <c r="GX30" s="5"/>
      <c r="GY30" s="182"/>
      <c r="GZ30" s="182"/>
      <c r="HA30" s="182"/>
      <c r="HB30" s="5"/>
      <c r="HC30" s="182"/>
      <c r="HD30" s="182"/>
      <c r="HE30" s="182"/>
      <c r="HF30" s="5"/>
      <c r="HG30" s="182"/>
      <c r="HH30" s="182"/>
      <c r="HI30" s="182"/>
      <c r="HJ30" s="5"/>
      <c r="HK30" s="182"/>
      <c r="HL30" s="182"/>
      <c r="HM30" s="182"/>
      <c r="HN30" s="5"/>
      <c r="HO30" s="182"/>
      <c r="HP30" s="182"/>
      <c r="HQ30" s="182"/>
      <c r="HR30" s="5"/>
      <c r="HS30" s="182"/>
      <c r="HT30" s="182"/>
      <c r="HU30" s="182"/>
      <c r="HV30" s="5"/>
      <c r="HW30" s="182"/>
      <c r="HX30" s="182"/>
      <c r="HY30" s="182"/>
      <c r="HZ30" s="5"/>
      <c r="IA30" s="182"/>
      <c r="IB30" s="182"/>
      <c r="IC30" s="182"/>
      <c r="ID30" s="5"/>
      <c r="IE30" s="182"/>
      <c r="IF30" s="182"/>
      <c r="IG30" s="182"/>
      <c r="IH30" s="5"/>
      <c r="II30" s="182"/>
      <c r="IJ30" s="182"/>
      <c r="IK30" s="182"/>
      <c r="IL30" s="5"/>
      <c r="IM30" s="182"/>
      <c r="IN30" s="182"/>
      <c r="IO30" s="182"/>
      <c r="IP30" s="5"/>
      <c r="IQ30" s="182"/>
      <c r="IR30" s="182"/>
      <c r="IS30" s="182"/>
      <c r="IT30" s="5"/>
      <c r="IU30" s="182"/>
      <c r="IV30" s="182"/>
      <c r="IW30" s="182"/>
      <c r="IX30" s="5"/>
      <c r="IY30" s="182"/>
      <c r="IZ30" s="182"/>
      <c r="JA30" s="182"/>
      <c r="JB30" s="5"/>
      <c r="JC30" s="182"/>
      <c r="JD30" s="182"/>
      <c r="JE30" s="182"/>
      <c r="JF30" s="5"/>
      <c r="JG30" s="182"/>
      <c r="JH30" s="182"/>
      <c r="JI30" s="182"/>
      <c r="JJ30" s="5"/>
      <c r="JK30" s="182"/>
      <c r="JL30" s="182"/>
      <c r="JM30" s="182"/>
      <c r="JN30" s="5"/>
      <c r="JO30" s="182"/>
      <c r="JP30" s="182"/>
      <c r="JQ30" s="182"/>
      <c r="JR30" s="5"/>
      <c r="JS30" s="182"/>
      <c r="JT30" s="182"/>
      <c r="JU30" s="182"/>
      <c r="JV30" s="5"/>
      <c r="JW30" s="182"/>
      <c r="JX30" s="182"/>
      <c r="JY30" s="182"/>
      <c r="JZ30" s="5"/>
      <c r="KA30" s="182"/>
      <c r="KB30" s="182"/>
      <c r="KC30" s="182"/>
      <c r="KD30" s="5"/>
      <c r="KE30" s="182"/>
      <c r="KF30" s="182"/>
      <c r="KG30" s="182"/>
      <c r="KH30" s="5"/>
      <c r="KI30" s="183"/>
      <c r="KJ30" s="183"/>
      <c r="KK30" s="183"/>
      <c r="KM30" s="183"/>
      <c r="KN30" s="183"/>
      <c r="KO30" s="183"/>
      <c r="KQ30" s="183"/>
      <c r="KR30" s="183"/>
      <c r="KS30" s="183"/>
      <c r="KU30" s="183"/>
      <c r="KV30" s="183"/>
      <c r="KW30" s="183"/>
      <c r="KY30" s="183"/>
      <c r="KZ30" s="183"/>
      <c r="LA30" s="183"/>
      <c r="LC30" s="183"/>
      <c r="LD30" s="183"/>
      <c r="LE30" s="183"/>
    </row>
    <row r="31" spans="2:317" ht="18.75">
      <c r="B31" s="172"/>
      <c r="C31" s="180"/>
      <c r="D31" s="180"/>
      <c r="E31" s="180" t="str">
        <f>'A.I Revenue Streams - P1'!F31</f>
        <v>Consultation</v>
      </c>
      <c r="F31" s="184"/>
      <c r="G31" s="182"/>
      <c r="H31" s="182">
        <f>'A.I Revenue Streams - P1'!J31</f>
        <v>500</v>
      </c>
      <c r="I31" s="182">
        <f>G31*H31</f>
        <v>0</v>
      </c>
      <c r="J31" s="5"/>
      <c r="K31" s="182">
        <f>'A.I Revenue Streams - P1'!H31*K$2*L$2</f>
        <v>270</v>
      </c>
      <c r="L31" s="182">
        <f t="shared" ref="L31:L33" si="301">H31*$L$8</f>
        <v>500</v>
      </c>
      <c r="M31" s="182">
        <f t="shared" ref="M31:M33" si="302">K31*L31</f>
        <v>135000</v>
      </c>
      <c r="N31" s="5"/>
      <c r="O31" s="182">
        <f>K31*O$8*O$2/K$2*P$2</f>
        <v>288.22499999999997</v>
      </c>
      <c r="P31" s="182">
        <f t="shared" ref="P31:P33" si="303">L31*P$8</f>
        <v>500</v>
      </c>
      <c r="Q31" s="182">
        <f t="shared" ref="Q31:Q33" si="304">O31*P31</f>
        <v>144112.49999999997</v>
      </c>
      <c r="R31" s="5"/>
      <c r="S31" s="182">
        <f>O31*S$8*S$2/O$2*T$2</f>
        <v>441.94499999999994</v>
      </c>
      <c r="T31" s="182">
        <f t="shared" ref="T31:T33" si="305">P31*T$8</f>
        <v>500</v>
      </c>
      <c r="U31" s="182">
        <f t="shared" ref="U31:U33" si="306">S31*T31</f>
        <v>220972.49999999997</v>
      </c>
      <c r="V31" s="5"/>
      <c r="W31" s="182">
        <f>S31*W$8*W$2/S$2*X$2</f>
        <v>635.29593749999981</v>
      </c>
      <c r="X31" s="182">
        <f t="shared" ref="X31:X33" si="307">T31*X$8</f>
        <v>500</v>
      </c>
      <c r="Y31" s="182">
        <f t="shared" ref="Y31:Y33" si="308">W31*X31</f>
        <v>317647.96874999988</v>
      </c>
      <c r="Z31" s="5"/>
      <c r="AA31" s="182">
        <f>W31*AA$8*AA$2/W$2*AB$2</f>
        <v>1168.9445249999997</v>
      </c>
      <c r="AB31" s="182">
        <f t="shared" ref="AB31:AB33" si="309">X31*AB$8</f>
        <v>500</v>
      </c>
      <c r="AC31" s="182">
        <f t="shared" ref="AC31:AC33" si="310">AA31*AB31</f>
        <v>584472.26249999984</v>
      </c>
      <c r="AD31" s="5"/>
      <c r="AE31" s="182">
        <f>AA31*AE$8*AE$2/AA$2*AF$2</f>
        <v>1680.3577546874994</v>
      </c>
      <c r="AF31" s="182">
        <f t="shared" ref="AF31:AF65" si="311">AB31*AF$8</f>
        <v>500</v>
      </c>
      <c r="AG31" s="182">
        <f t="shared" ref="AG31:AG65" si="312">AE31*AF31</f>
        <v>840178.87734374974</v>
      </c>
      <c r="AH31" s="5"/>
      <c r="AI31" s="182">
        <f>AE31*AI$8*AI$2/AE$2*AJ$2</f>
        <v>2415.5142723632798</v>
      </c>
      <c r="AJ31" s="182">
        <f t="shared" ref="AJ31:AJ65" si="313">AF31*AJ$8</f>
        <v>500</v>
      </c>
      <c r="AK31" s="182">
        <f t="shared" ref="AK31:AK65" si="314">AI31*AJ31</f>
        <v>1207757.13618164</v>
      </c>
      <c r="AL31" s="5"/>
      <c r="AM31" s="182">
        <f>AI31*AM$8*AM$2/AI$2*AN$2</f>
        <v>2777.8414132177718</v>
      </c>
      <c r="AN31" s="182">
        <f t="shared" ref="AN31:AN65" si="315">AJ31*AN$8</f>
        <v>500</v>
      </c>
      <c r="AO31" s="182">
        <f t="shared" ref="AO31:AO65" si="316">AM31*AN31</f>
        <v>1388920.7066088859</v>
      </c>
      <c r="AP31" s="5"/>
      <c r="AQ31" s="182">
        <f>AM31*AQ$8*AQ$2/AM$2*AR$2</f>
        <v>3194.5176252004371</v>
      </c>
      <c r="AR31" s="182">
        <f t="shared" ref="AR31:AR65" si="317">AN31*AR$8</f>
        <v>500</v>
      </c>
      <c r="AS31" s="182">
        <f t="shared" ref="AS31:AS65" si="318">AQ31*AR31</f>
        <v>1597258.8126002185</v>
      </c>
      <c r="AT31" s="5"/>
      <c r="AU31" s="182">
        <f>AQ31*AU$8*AU$2/AQ$2*AV$2</f>
        <v>3673.6952689805025</v>
      </c>
      <c r="AV31" s="182">
        <f t="shared" ref="AV31:AV65" si="319">AR31*AV$8</f>
        <v>500</v>
      </c>
      <c r="AW31" s="182">
        <f t="shared" ref="AW31:AW65" si="320">AU31*AV31</f>
        <v>1836847.6344902513</v>
      </c>
      <c r="AX31" s="5"/>
      <c r="AY31" s="182">
        <f>AU31*AY$8*AY$2/AU$2*AZ$2</f>
        <v>4224.749559327578</v>
      </c>
      <c r="AZ31" s="182">
        <f t="shared" ref="AZ31:AZ65" si="321">AV31*AZ$8</f>
        <v>500</v>
      </c>
      <c r="BA31" s="182">
        <f t="shared" ref="BA31:BA65" si="322">AY31*AZ31</f>
        <v>2112374.7796637891</v>
      </c>
      <c r="BB31" s="5"/>
      <c r="BC31" s="182">
        <f>AY31*BC$8*BC$2/AY$2*BD$2</f>
        <v>4858.4619932267142</v>
      </c>
      <c r="BD31" s="182">
        <f t="shared" ref="BD31:BD65" si="323">AZ31*BD$8</f>
        <v>500</v>
      </c>
      <c r="BE31" s="182">
        <f t="shared" ref="BE31:BE65" si="324">BC31*BD31</f>
        <v>2429230.9966133572</v>
      </c>
      <c r="BF31" s="5"/>
      <c r="BG31" s="182">
        <f>BC31*BG$8*BG$2/BC$2*BH$2</f>
        <v>5587.2312922107212</v>
      </c>
      <c r="BH31" s="182">
        <f t="shared" ref="BH31:BH65" si="325">BD31*BH$8</f>
        <v>500</v>
      </c>
      <c r="BI31" s="182">
        <f t="shared" ref="BI31:BI65" si="326">BG31*BH31</f>
        <v>2793615.6461053607</v>
      </c>
      <c r="BJ31" s="5"/>
      <c r="BK31" s="182">
        <f>BG31*BK$8*BK$2/BG$2*BL$2</f>
        <v>6425.3159860423293</v>
      </c>
      <c r="BL31" s="182">
        <f t="shared" ref="BL31:BL65" si="327">BH31*BL$8</f>
        <v>500</v>
      </c>
      <c r="BM31" s="182">
        <f t="shared" ref="BM31:BM65" si="328">BK31*BL31</f>
        <v>3212657.9930211646</v>
      </c>
      <c r="BN31" s="5"/>
      <c r="BO31" s="182">
        <f>BK31*BO$8*BO$2/BK$2*BP$2</f>
        <v>7389.1133839486783</v>
      </c>
      <c r="BP31" s="182">
        <f t="shared" ref="BP31:BP65" si="329">BL31*BP$8</f>
        <v>500</v>
      </c>
      <c r="BQ31" s="182">
        <f t="shared" ref="BQ31:BQ65" si="330">BO31*BP31</f>
        <v>3694556.6919743391</v>
      </c>
      <c r="BR31" s="5"/>
      <c r="BS31" s="182">
        <f>BO31*BS$8*BS$2/BO$2*BT$2</f>
        <v>8497.4803915409775</v>
      </c>
      <c r="BT31" s="182">
        <f t="shared" ref="BT31:BT65" si="331">BP31*BT$8</f>
        <v>500</v>
      </c>
      <c r="BU31" s="182">
        <f t="shared" ref="BU31:BU65" si="332">BS31*BT31</f>
        <v>4248740.1957704891</v>
      </c>
      <c r="BV31" s="5"/>
      <c r="BW31" s="182">
        <f>BS31*BW$8*BW$2/BS$2*BX$2</f>
        <v>9772.102450272123</v>
      </c>
      <c r="BX31" s="182">
        <f t="shared" ref="BX31:BX65" si="333">BT31*BX$8</f>
        <v>500</v>
      </c>
      <c r="BY31" s="182">
        <f t="shared" ref="BY31:BY65" si="334">BW31*BX31</f>
        <v>4886051.2251360612</v>
      </c>
      <c r="BZ31" s="5"/>
      <c r="CA31" s="182">
        <f>BW31*CA$8*CA$2/BW$2*CB$2</f>
        <v>11237.91781781294</v>
      </c>
      <c r="CB31" s="182">
        <f t="shared" ref="CB31:CB65" si="335">BX31*CB$8</f>
        <v>500</v>
      </c>
      <c r="CC31" s="182">
        <f t="shared" ref="CC31:CC65" si="336">CA31*CB31</f>
        <v>5618958.9089064701</v>
      </c>
      <c r="CD31" s="5"/>
      <c r="CE31" s="182">
        <f>CA31*CE$8*CE$2/CA$2*CF$2</f>
        <v>15508.326588581858</v>
      </c>
      <c r="CF31" s="182">
        <f t="shared" ref="CF31:CF65" si="337">CB31*CF$8</f>
        <v>500</v>
      </c>
      <c r="CG31" s="182">
        <f t="shared" ref="CG31:CG65" si="338">CE31*CF31</f>
        <v>7754163.2942909291</v>
      </c>
      <c r="CH31" s="5"/>
      <c r="CI31" s="182">
        <f>CE31*CI$8*CI$2/CE$2*CJ$2</f>
        <v>17834.575576869134</v>
      </c>
      <c r="CJ31" s="182">
        <f t="shared" ref="CJ31:CJ65" si="339">CF31*CJ$8</f>
        <v>500</v>
      </c>
      <c r="CK31" s="182">
        <f t="shared" ref="CK31:CK65" si="340">CI31*CJ31</f>
        <v>8917287.7884345669</v>
      </c>
      <c r="CL31" s="5"/>
      <c r="CM31" s="182">
        <f>CI31*CM$8*CM$2/CI$2*CN$2</f>
        <v>20509.761913399503</v>
      </c>
      <c r="CN31" s="182">
        <f t="shared" ref="CN31:CN65" si="341">CJ31*CN$8</f>
        <v>500</v>
      </c>
      <c r="CO31" s="182">
        <f t="shared" ref="CO31:CO65" si="342">CM31*CN31</f>
        <v>10254880.956699751</v>
      </c>
      <c r="CP31" s="5"/>
      <c r="CQ31" s="182">
        <f>CM31*CQ$8*CQ$2/CM$2*CR$2</f>
        <v>23586.226200409426</v>
      </c>
      <c r="CR31" s="182">
        <f t="shared" ref="CR31:CR65" si="343">CN31*CR$8</f>
        <v>500</v>
      </c>
      <c r="CS31" s="182">
        <f t="shared" ref="CS31:CS65" si="344">CQ31*CR31</f>
        <v>11793113.100204714</v>
      </c>
      <c r="CT31" s="5"/>
      <c r="CU31" s="182">
        <f>CQ31*CU$8*CU$2/CQ$2*CV$2</f>
        <v>27124.160130470838</v>
      </c>
      <c r="CV31" s="182">
        <f t="shared" ref="CV31:CV65" si="345">CR31*CV$8</f>
        <v>500</v>
      </c>
      <c r="CW31" s="182">
        <f t="shared" ref="CW31:CW65" si="346">CU31*CV31</f>
        <v>13562080.065235419</v>
      </c>
      <c r="CX31" s="5"/>
      <c r="CY31" s="182">
        <f>CU31*CY$8*CY$2/CU$2*CZ$2</f>
        <v>31192.784150041462</v>
      </c>
      <c r="CZ31" s="182">
        <f t="shared" ref="CZ31:CZ65" si="347">CV31*CZ$8</f>
        <v>500</v>
      </c>
      <c r="DA31" s="182">
        <f t="shared" ref="DA31:DA65" si="348">CY31*CZ31</f>
        <v>15596392.07502073</v>
      </c>
      <c r="DB31" s="5"/>
      <c r="DC31" s="182">
        <f>CY31*DC$8*DC$2/CY$2*DD$2</f>
        <v>35871.701772547676</v>
      </c>
      <c r="DD31" s="182">
        <f t="shared" ref="DD31:DD65" si="349">CZ31*DD$8</f>
        <v>500</v>
      </c>
      <c r="DE31" s="182">
        <f t="shared" ref="DE31:DE65" si="350">DC31*DD31</f>
        <v>17935850.886273839</v>
      </c>
      <c r="DF31" s="5"/>
      <c r="DG31" s="182">
        <f>DC31*DG$8*DG$2/DC$2*DH$2</f>
        <v>41252.457038429828</v>
      </c>
      <c r="DH31" s="182">
        <f t="shared" ref="DH31:DH65" si="351">DD31*DH$8</f>
        <v>500</v>
      </c>
      <c r="DI31" s="182">
        <f t="shared" ref="DI31:DI65" si="352">DG31*DH31</f>
        <v>20626228.519214913</v>
      </c>
      <c r="DJ31" s="5"/>
      <c r="DK31" s="182">
        <f>DG31*DK$8*DK$2/DG$2*DL$2</f>
        <v>47440.325594194299</v>
      </c>
      <c r="DL31" s="182">
        <f t="shared" ref="DL31:DL65" si="353">DH31*DL$8</f>
        <v>500</v>
      </c>
      <c r="DM31" s="182">
        <f t="shared" ref="DM31:DM65" si="354">DK31*DL31</f>
        <v>23720162.79709715</v>
      </c>
      <c r="DN31" s="5"/>
      <c r="DO31" s="182">
        <f>DK31*DO$8*DO$2/DK$2*DP$2</f>
        <v>54556.374433323443</v>
      </c>
      <c r="DP31" s="182">
        <f t="shared" ref="DP31:DP65" si="355">DL31*DP$8</f>
        <v>500</v>
      </c>
      <c r="DQ31" s="182">
        <f t="shared" ref="DQ31:DQ65" si="356">DO31*DP31</f>
        <v>27278187.216661721</v>
      </c>
      <c r="DR31" s="5"/>
      <c r="DS31" s="182">
        <f>DO31*DS$8*DS$2/DO$2*DT$2</f>
        <v>62739.830598321947</v>
      </c>
      <c r="DT31" s="182">
        <f t="shared" ref="DT31:DT65" si="357">DP31*DT$8</f>
        <v>500</v>
      </c>
      <c r="DU31" s="182">
        <f t="shared" ref="DU31:DU65" si="358">DS31*DT31</f>
        <v>31369915.299160972</v>
      </c>
      <c r="DV31" s="5"/>
      <c r="DW31" s="182">
        <f>DS31*DW$8*DW$2/DS$2*DX$2</f>
        <v>72150.805188070241</v>
      </c>
      <c r="DX31" s="182">
        <f t="shared" ref="DX31:DX65" si="359">DT31*DX$8</f>
        <v>500</v>
      </c>
      <c r="DY31" s="182">
        <f t="shared" ref="DY31:DY65" si="360">DW31*DX31</f>
        <v>36075402.594035119</v>
      </c>
      <c r="DZ31" s="5"/>
      <c r="EA31" s="182">
        <f>DW31*EA$8*EA$2/DW$2*EB$2</f>
        <v>91270.768562908866</v>
      </c>
      <c r="EB31" s="182">
        <f t="shared" ref="EB31:EB65" si="361">DX31*EB$8</f>
        <v>500</v>
      </c>
      <c r="EC31" s="182">
        <f t="shared" ref="EC31:EC65" si="362">EA31*EB31</f>
        <v>45635384.281454436</v>
      </c>
      <c r="ED31" s="5"/>
      <c r="EE31" s="182">
        <f>EA31*EE$8*EE$2/EA$2*EF$2</f>
        <v>104961.38384734519</v>
      </c>
      <c r="EF31" s="182">
        <f t="shared" ref="EF31:EF65" si="363">EB31*EF$8</f>
        <v>500</v>
      </c>
      <c r="EG31" s="182">
        <f t="shared" ref="EG31:EG65" si="364">EE31*EF31</f>
        <v>52480691.923672594</v>
      </c>
      <c r="EH31" s="5"/>
      <c r="EI31" s="182">
        <f>EE31*EI$8*EI$2/EE$2*EJ$2</f>
        <v>120705.59142444695</v>
      </c>
      <c r="EJ31" s="182">
        <f t="shared" ref="EJ31:EJ65" si="365">EF31*EJ$8</f>
        <v>500</v>
      </c>
      <c r="EK31" s="182">
        <f t="shared" ref="EK31:EK65" si="366">EI31*EJ31</f>
        <v>60352795.71222347</v>
      </c>
      <c r="EL31" s="5"/>
      <c r="EM31" s="182">
        <f>EI31*EM$8*EM$2/EI$2*EN$2</f>
        <v>138811.43013811397</v>
      </c>
      <c r="EN31" s="182">
        <f t="shared" ref="EN31:EN65" si="367">EJ31*EN$8</f>
        <v>500</v>
      </c>
      <c r="EO31" s="182">
        <f t="shared" ref="EO31:EO65" si="368">EM31*EN31</f>
        <v>69405715.069056988</v>
      </c>
      <c r="EP31" s="5"/>
      <c r="EQ31" s="182">
        <f>EM31*EQ$8*EQ$2/EM$2*ER$2</f>
        <v>159633.14465883104</v>
      </c>
      <c r="ER31" s="182">
        <f t="shared" ref="ER31:ER65" si="369">EN31*ER$8</f>
        <v>500</v>
      </c>
      <c r="ES31" s="182">
        <f t="shared" ref="ES31:ES65" si="370">EQ31*ER31</f>
        <v>79816572.329415515</v>
      </c>
      <c r="ET31" s="5"/>
      <c r="EU31" s="182">
        <f>EQ31*EU$8*EU$2/EQ$2*EV$2</f>
        <v>183578.11635765567</v>
      </c>
      <c r="EV31" s="182">
        <f t="shared" ref="EV31:EV65" si="371">ER31*EV$8</f>
        <v>500</v>
      </c>
      <c r="EW31" s="182">
        <f t="shared" ref="EW31:EW65" si="372">EU31*EV31</f>
        <v>91789058.178827837</v>
      </c>
      <c r="EX31" s="5"/>
      <c r="EY31" s="182">
        <f>EU31*EY$8*EY$2/EU$2*EZ$2</f>
        <v>211114.83381130401</v>
      </c>
      <c r="EZ31" s="182">
        <f t="shared" ref="EZ31:EZ65" si="373">EV31*EZ$8</f>
        <v>500</v>
      </c>
      <c r="FA31" s="182">
        <f t="shared" ref="FA31:FA65" si="374">EY31*EZ31</f>
        <v>105557416.905652</v>
      </c>
      <c r="FB31" s="5"/>
      <c r="FC31" s="182">
        <f>EY31*FC$8*FC$2/EY$2*FD$2</f>
        <v>242782.05888299958</v>
      </c>
      <c r="FD31" s="182">
        <f t="shared" ref="FD31:FD65" si="375">EZ31*FD$8</f>
        <v>500</v>
      </c>
      <c r="FE31" s="182">
        <f t="shared" ref="FE31:FE65" si="376">FC31*FD31</f>
        <v>121391029.44149978</v>
      </c>
      <c r="FF31" s="5"/>
      <c r="FG31" s="182">
        <f>FC31*FG$8*FG$2/FC$2*FH$2</f>
        <v>279199.36771544954</v>
      </c>
      <c r="FH31" s="182">
        <f t="shared" ref="FH31:FH65" si="377">FD31*FH$8</f>
        <v>500</v>
      </c>
      <c r="FI31" s="182">
        <f t="shared" ref="FI31:FI65" si="378">FG31*FH31</f>
        <v>139599683.85772476</v>
      </c>
      <c r="FJ31" s="5"/>
      <c r="FK31" s="182">
        <f>FG31*FK$8*FK$2/FG$2*FL$2</f>
        <v>321079.27287276695</v>
      </c>
      <c r="FL31" s="182">
        <f t="shared" ref="FL31:FL65" si="379">FH31*FL$8</f>
        <v>500</v>
      </c>
      <c r="FM31" s="182">
        <f t="shared" ref="FM31:FM65" si="380">FK31*FL31</f>
        <v>160539636.43638349</v>
      </c>
      <c r="FN31" s="5"/>
      <c r="FO31" s="182">
        <f>FK31*FO$8*FO$2/FK$2*FP$2</f>
        <v>369241.16380368196</v>
      </c>
      <c r="FP31" s="182">
        <f t="shared" ref="FP31:FP65" si="381">FL31*FP$8</f>
        <v>500</v>
      </c>
      <c r="FQ31" s="182">
        <f t="shared" ref="FQ31:FQ65" si="382">FO31*FP31</f>
        <v>184620581.90184098</v>
      </c>
      <c r="FR31" s="5"/>
      <c r="FS31" s="182">
        <f>FO31*FS$8*FS$2/FO$2*FT$2</f>
        <v>424627.33837423421</v>
      </c>
      <c r="FT31" s="182">
        <f t="shared" ref="FT31:FT65" si="383">FP31*FT$8</f>
        <v>500</v>
      </c>
      <c r="FU31" s="182">
        <f t="shared" ref="FU31:FU65" si="384">FS31*FT31</f>
        <v>212313669.1871171</v>
      </c>
      <c r="FV31" s="5"/>
      <c r="FW31" s="182">
        <f>FS31*FW$8*FW$2/FS$2*FX$2</f>
        <v>537153.58304340625</v>
      </c>
      <c r="FX31" s="182">
        <f t="shared" ref="FX31:FX65" si="385">FT31*FX$8</f>
        <v>500</v>
      </c>
      <c r="FY31" s="182">
        <f t="shared" ref="FY31:FY65" si="386">FW31*FX31</f>
        <v>268576791.52170312</v>
      </c>
      <c r="FZ31" s="5"/>
      <c r="GA31" s="182">
        <f>FW31*GA$8*GA$2/FW$2*GB$2</f>
        <v>617726.62049991719</v>
      </c>
      <c r="GB31" s="182">
        <f t="shared" ref="GB31:GB65" si="387">FX31*GB$8</f>
        <v>500</v>
      </c>
      <c r="GC31" s="182">
        <f t="shared" ref="GC31:GC65" si="388">GA31*GB31</f>
        <v>308863310.24995857</v>
      </c>
      <c r="GD31" s="5"/>
      <c r="GE31" s="182">
        <f>GA31*GE$8*GE$2/GA$2*GF$2</f>
        <v>710385.61357490474</v>
      </c>
      <c r="GF31" s="182">
        <f t="shared" ref="GF31:GF65" si="389">GB31*GF$8</f>
        <v>500</v>
      </c>
      <c r="GG31" s="182">
        <f t="shared" ref="GG31:GG65" si="390">GE31*GF31</f>
        <v>355192806.78745234</v>
      </c>
      <c r="GH31" s="5"/>
      <c r="GI31" s="182">
        <f>GE31*GI$8*GI$2/GE$2*GJ$2</f>
        <v>816943.45561114035</v>
      </c>
      <c r="GJ31" s="182">
        <f t="shared" ref="GJ31:GJ65" si="391">GF31*GJ$8</f>
        <v>500</v>
      </c>
      <c r="GK31" s="182">
        <f t="shared" ref="GK31:GK65" si="392">GI31*GJ31</f>
        <v>408471727.80557019</v>
      </c>
      <c r="GL31" s="5"/>
      <c r="GM31" s="182">
        <f>GI31*GM$8*GM$2/GI$2*GN$2</f>
        <v>939484.97395281133</v>
      </c>
      <c r="GN31" s="182">
        <f t="shared" ref="GN31:GN65" si="393">GJ31*GN$8</f>
        <v>500</v>
      </c>
      <c r="GO31" s="182">
        <f t="shared" ref="GO31:GO65" si="394">GM31*GN31</f>
        <v>469742486.97640568</v>
      </c>
      <c r="GP31" s="5"/>
      <c r="GQ31" s="182">
        <f>GM31*GQ$8*GQ$2/GM$2*GR$2</f>
        <v>1080407.720045733</v>
      </c>
      <c r="GR31" s="182">
        <f t="shared" ref="GR31:GR65" si="395">GN31*GR$8</f>
        <v>500</v>
      </c>
      <c r="GS31" s="182">
        <f t="shared" ref="GS31:GS65" si="396">GQ31*GR31</f>
        <v>540203860.02286649</v>
      </c>
      <c r="GT31" s="5"/>
      <c r="GU31" s="182">
        <f>GQ31*GU$8*GU$2/GQ$2*GV$2</f>
        <v>1242468.878052593</v>
      </c>
      <c r="GV31" s="182">
        <f t="shared" ref="GV31:GV65" si="397">GR31*GV$8</f>
        <v>500</v>
      </c>
      <c r="GW31" s="182">
        <f t="shared" ref="GW31:GW65" si="398">GU31*GV31</f>
        <v>621234439.0262965</v>
      </c>
      <c r="GX31" s="5"/>
      <c r="GY31" s="182">
        <f>GU31*GY$8*GY$2/GU$2*GZ$2</f>
        <v>1428839.2097604817</v>
      </c>
      <c r="GZ31" s="182">
        <f t="shared" ref="GZ31:GZ65" si="399">GV31*GZ$8</f>
        <v>500</v>
      </c>
      <c r="HA31" s="182">
        <f t="shared" ref="HA31:HA65" si="400">GY31*GZ31</f>
        <v>714419604.88024092</v>
      </c>
      <c r="HB31" s="5"/>
      <c r="HC31" s="182">
        <f>GY31*HC$8*HC$2/GY$2*HD$2</f>
        <v>1643165.0912245538</v>
      </c>
      <c r="HD31" s="182">
        <f t="shared" ref="HD31:HD65" si="401">GZ31*HD$8</f>
        <v>500</v>
      </c>
      <c r="HE31" s="182">
        <f t="shared" ref="HE31:HE65" si="402">HC31*HD31</f>
        <v>821582545.61227691</v>
      </c>
      <c r="HF31" s="5"/>
      <c r="HG31" s="182">
        <f>HC31*HG$8*HG$2/HC$2*HH$2</f>
        <v>1889639.8549082368</v>
      </c>
      <c r="HH31" s="182">
        <f t="shared" ref="HH31:HH65" si="403">HD31*HH$8</f>
        <v>500</v>
      </c>
      <c r="HI31" s="182">
        <f t="shared" ref="HI31:HI65" si="404">HG31*HH31</f>
        <v>944819927.45411837</v>
      </c>
      <c r="HJ31" s="5"/>
      <c r="HK31" s="182">
        <f>HG31*HK$8*HK$2/HG$2*HL$2</f>
        <v>2173085.833144472</v>
      </c>
      <c r="HL31" s="182">
        <f t="shared" ref="HL31:HL65" si="405">HH31*HL$8</f>
        <v>500</v>
      </c>
      <c r="HM31" s="182">
        <f t="shared" ref="HM31:HM65" si="406">HK31*HL31</f>
        <v>1086542916.5722361</v>
      </c>
      <c r="HN31" s="5"/>
      <c r="HO31" s="182">
        <f>HK31*HO$8*HO$2/HK$2*HP$2</f>
        <v>2499048.7081161425</v>
      </c>
      <c r="HP31" s="182">
        <f t="shared" ref="HP31:HP65" si="407">HL31*HP$8</f>
        <v>500</v>
      </c>
      <c r="HQ31" s="182">
        <f t="shared" ref="HQ31:HQ65" si="408">HO31*HP31</f>
        <v>1249524354.0580714</v>
      </c>
      <c r="HR31" s="5"/>
      <c r="HS31" s="182">
        <f>HO31*HS$8*HS$2/HO$2*HT$2</f>
        <v>3304991.9164835983</v>
      </c>
      <c r="HT31" s="182">
        <f t="shared" ref="HT31:HT65" si="409">HP31*HT$8</f>
        <v>500</v>
      </c>
      <c r="HU31" s="182">
        <f t="shared" ref="HU31:HU65" si="410">HS31*HT31</f>
        <v>1652495958.2417991</v>
      </c>
      <c r="HV31" s="5"/>
      <c r="HW31" s="182">
        <f>HS31*HW$8*HW$2/HS$2*HX$2</f>
        <v>3800740.7039561379</v>
      </c>
      <c r="HX31" s="182">
        <f t="shared" ref="HX31:HX65" si="411">HT31*HX$8</f>
        <v>500</v>
      </c>
      <c r="HY31" s="182">
        <f t="shared" ref="HY31:HY65" si="412">HW31*HX31</f>
        <v>1900370351.9780688</v>
      </c>
      <c r="HZ31" s="5"/>
      <c r="IA31" s="182">
        <f>HW31*IA$8*IA$2/HW$2*IB$2</f>
        <v>4370851.809549558</v>
      </c>
      <c r="IB31" s="182">
        <f t="shared" ref="IB31:IB65" si="413">HX31*IB$8</f>
        <v>500</v>
      </c>
      <c r="IC31" s="182">
        <f t="shared" ref="IC31:IC65" si="414">IA31*IB31</f>
        <v>2185425904.7747788</v>
      </c>
      <c r="ID31" s="5"/>
      <c r="IE31" s="182">
        <f>IA31*IE$8*IE$2/IA$2*IF$2</f>
        <v>5026479.5809819913</v>
      </c>
      <c r="IF31" s="182">
        <f t="shared" ref="IF31:IF65" si="415">IB31*IF$8</f>
        <v>500</v>
      </c>
      <c r="IG31" s="182">
        <f t="shared" ref="IG31:IG65" si="416">IE31*IF31</f>
        <v>2513239790.4909954</v>
      </c>
      <c r="IH31" s="5"/>
      <c r="II31" s="182">
        <f>IE31*II$8*II$2/IE$2*IJ$2</f>
        <v>5780451.5181292892</v>
      </c>
      <c r="IJ31" s="182">
        <f t="shared" ref="IJ31:IJ65" si="417">IF31*IJ$8</f>
        <v>500</v>
      </c>
      <c r="IK31" s="182">
        <f t="shared" ref="IK31:IK65" si="418">II31*IJ31</f>
        <v>2890225759.0646448</v>
      </c>
      <c r="IL31" s="5"/>
      <c r="IM31" s="182">
        <f>II31*IM$8*IM$2/II$2*IN$2</f>
        <v>6647519.2458486818</v>
      </c>
      <c r="IN31" s="182">
        <f t="shared" ref="IN31:IN65" si="419">IJ31*IN$8</f>
        <v>500</v>
      </c>
      <c r="IO31" s="182">
        <f t="shared" ref="IO31:IO65" si="420">IM31*IN31</f>
        <v>3323759622.9243407</v>
      </c>
      <c r="IP31" s="5"/>
      <c r="IQ31" s="182">
        <f>IM31*IQ$8*IQ$2/IM$2*IR$2</f>
        <v>7644647.1327259839</v>
      </c>
      <c r="IR31" s="182">
        <f t="shared" ref="IR31:IR65" si="421">IN31*IR$8</f>
        <v>500</v>
      </c>
      <c r="IS31" s="182">
        <f t="shared" ref="IS31:IS65" si="422">IQ31*IR31</f>
        <v>3822323566.3629918</v>
      </c>
      <c r="IT31" s="5"/>
      <c r="IU31" s="182">
        <f>IQ31*IU$8*IU$2/IQ$2*IV$2</f>
        <v>8791344.2026348803</v>
      </c>
      <c r="IV31" s="182">
        <f t="shared" ref="IV31:IV65" si="423">IR31*IV$8</f>
        <v>500</v>
      </c>
      <c r="IW31" s="182">
        <f t="shared" ref="IW31:IW65" si="424">IU31*IV31</f>
        <v>4395672101.31744</v>
      </c>
      <c r="IX31" s="5"/>
      <c r="IY31" s="182">
        <f>IU31*IY$8*IY$2/IU$2*IZ$2</f>
        <v>10110045.833030112</v>
      </c>
      <c r="IZ31" s="182">
        <f t="shared" ref="IZ31:IZ65" si="425">IV31*IZ$8</f>
        <v>500</v>
      </c>
      <c r="JA31" s="182">
        <f t="shared" ref="JA31:JA65" si="426">IY31*IZ31</f>
        <v>5055022916.5150557</v>
      </c>
      <c r="JB31" s="5"/>
      <c r="JC31" s="182">
        <f>IY31*JC$8*JC$2/IY$2*JD$2</f>
        <v>11626552.707984628</v>
      </c>
      <c r="JD31" s="182">
        <f t="shared" ref="JD31:JD65" si="427">IZ31*JD$8</f>
        <v>500</v>
      </c>
      <c r="JE31" s="182">
        <f t="shared" ref="JE31:JE65" si="428">JC31*JD31</f>
        <v>5813276353.9923143</v>
      </c>
      <c r="JF31" s="5"/>
      <c r="JG31" s="182">
        <f>JC31*JG$8*JG$2/JC$2*JH$2</f>
        <v>13370535.614182321</v>
      </c>
      <c r="JH31" s="182">
        <f t="shared" ref="JH31:JH65" si="429">JD31*JH$8</f>
        <v>500</v>
      </c>
      <c r="JI31" s="182">
        <f t="shared" ref="JI31:JI65" si="430">JG31*JH31</f>
        <v>6685267807.0911608</v>
      </c>
      <c r="JJ31" s="5"/>
      <c r="JK31" s="182">
        <f>JG31*JK$8*JK$2/JG$2*JL$2</f>
        <v>15376115.956309669</v>
      </c>
      <c r="JL31" s="182">
        <f t="shared" ref="JL31:JL65" si="431">JH31*JL$8</f>
        <v>500</v>
      </c>
      <c r="JM31" s="182">
        <f t="shared" ref="JM31:JM65" si="432">JK31*JL31</f>
        <v>7688057978.1548347</v>
      </c>
      <c r="JN31" s="5"/>
      <c r="JO31" s="182">
        <f>JK31*JO$8*JO$2/JK$2*JP$2</f>
        <v>17859358.683253679</v>
      </c>
      <c r="JP31" s="182">
        <f>JL31*JP$8</f>
        <v>500</v>
      </c>
      <c r="JQ31" s="182">
        <f t="shared" si="173"/>
        <v>8929679341.6268406</v>
      </c>
      <c r="JR31" s="5"/>
      <c r="JS31" s="182">
        <f>JO31*JS$8*JS$2/JO$2*JT$2</f>
        <v>20538262.485741731</v>
      </c>
      <c r="JT31" s="182">
        <f>JP31*JT$8</f>
        <v>500</v>
      </c>
      <c r="JU31" s="182">
        <f t="shared" si="175"/>
        <v>10269131242.870865</v>
      </c>
      <c r="JV31" s="5"/>
      <c r="JW31" s="182">
        <f>JS31*JW$8*JW$2/JS$2*JX$2</f>
        <v>23619001.858602989</v>
      </c>
      <c r="JX31" s="182">
        <f>JT31*JX$8</f>
        <v>500</v>
      </c>
      <c r="JY31" s="182">
        <f t="shared" si="177"/>
        <v>11809500929.301495</v>
      </c>
      <c r="JZ31" s="5"/>
      <c r="KA31" s="182">
        <f>JW31*KA$8*KA$2/JW$2*KB$2</f>
        <v>27161852.137393437</v>
      </c>
      <c r="KB31" s="182">
        <f>JX31*KB$8</f>
        <v>500</v>
      </c>
      <c r="KC31" s="182">
        <f t="shared" si="179"/>
        <v>13580926068.696718</v>
      </c>
      <c r="KD31" s="5"/>
      <c r="KE31" s="182">
        <f>KA31*KE$8*KE$2/KA$2*KF$2</f>
        <v>31236129.958002452</v>
      </c>
      <c r="KF31" s="182">
        <f>KB31*KF$8</f>
        <v>500</v>
      </c>
      <c r="KG31" s="182">
        <f t="shared" si="181"/>
        <v>15618064979.001226</v>
      </c>
      <c r="KH31" s="5"/>
      <c r="KI31" s="183">
        <f t="shared" si="182"/>
        <v>1000.1699999999998</v>
      </c>
      <c r="KJ31" s="183">
        <f t="shared" si="5"/>
        <v>500.00000000000006</v>
      </c>
      <c r="KK31" s="183">
        <f t="shared" si="183"/>
        <v>500085</v>
      </c>
      <c r="KM31" s="183">
        <f t="shared" si="184"/>
        <v>44031.039011705514</v>
      </c>
      <c r="KN31" s="183">
        <f t="shared" si="6"/>
        <v>499.99999999999994</v>
      </c>
      <c r="KO31" s="183">
        <f t="shared" si="185"/>
        <v>22015519.505852755</v>
      </c>
      <c r="KQ31" s="183">
        <f t="shared" si="186"/>
        <v>289827.81962457008</v>
      </c>
      <c r="KR31" s="183">
        <f t="shared" si="7"/>
        <v>500</v>
      </c>
      <c r="KS31" s="183">
        <f t="shared" si="187"/>
        <v>144913909.81228504</v>
      </c>
      <c r="KU31" s="183">
        <f t="shared" si="188"/>
        <v>1721503.7056187703</v>
      </c>
      <c r="KV31" s="183">
        <f t="shared" si="189"/>
        <v>500.00000000000006</v>
      </c>
      <c r="KW31" s="183">
        <f t="shared" si="190"/>
        <v>860751852.8093853</v>
      </c>
      <c r="KY31" s="183">
        <f t="shared" si="191"/>
        <v>10131522.920816224</v>
      </c>
      <c r="KZ31" s="183">
        <f t="shared" si="192"/>
        <v>499.99999999999994</v>
      </c>
      <c r="LA31" s="183">
        <f t="shared" si="193"/>
        <v>5065761460.4081116</v>
      </c>
      <c r="LC31" s="183">
        <f t="shared" si="194"/>
        <v>62038846.339509085</v>
      </c>
      <c r="LD31" s="183">
        <f t="shared" si="195"/>
        <v>499.99999999999994</v>
      </c>
      <c r="LE31" s="183">
        <f t="shared" si="196"/>
        <v>31019423169.754539</v>
      </c>
    </row>
    <row r="32" spans="2:317" ht="18.75">
      <c r="B32" s="172"/>
      <c r="C32" s="180"/>
      <c r="D32" s="180"/>
      <c r="E32" s="180" t="str">
        <f>'A.I Revenue Streams - P1'!F32</f>
        <v>Medical Certificate</v>
      </c>
      <c r="F32" s="184"/>
      <c r="G32" s="182"/>
      <c r="H32" s="182">
        <f>'A.I Revenue Streams - P1'!J32</f>
        <v>300</v>
      </c>
      <c r="I32" s="182">
        <f>G32*H32</f>
        <v>0</v>
      </c>
      <c r="J32" s="5"/>
      <c r="K32" s="182">
        <f>'A.I Revenue Streams - P1'!H32*K$2*L$2</f>
        <v>13.5</v>
      </c>
      <c r="L32" s="182">
        <f t="shared" si="301"/>
        <v>300</v>
      </c>
      <c r="M32" s="182">
        <f t="shared" si="302"/>
        <v>4050</v>
      </c>
      <c r="N32" s="5"/>
      <c r="O32" s="182">
        <f t="shared" ref="O32:O33" si="433">K32*O$8*O$2/K$2*P$2</f>
        <v>14.411249999999999</v>
      </c>
      <c r="P32" s="182">
        <f t="shared" si="303"/>
        <v>300</v>
      </c>
      <c r="Q32" s="182">
        <f t="shared" si="304"/>
        <v>4323.375</v>
      </c>
      <c r="R32" s="5"/>
      <c r="S32" s="182">
        <f t="shared" ref="S32:S33" si="434">O32*S$8*S$2/O$2*T$2</f>
        <v>22.097249999999999</v>
      </c>
      <c r="T32" s="182">
        <f t="shared" si="305"/>
        <v>300</v>
      </c>
      <c r="U32" s="182">
        <f t="shared" si="306"/>
        <v>6629.1749999999993</v>
      </c>
      <c r="V32" s="5"/>
      <c r="W32" s="182">
        <f t="shared" ref="W32:W33" si="435">S32*W$8*W$2/S$2*X$2</f>
        <v>31.764796874999998</v>
      </c>
      <c r="X32" s="182">
        <f t="shared" si="307"/>
        <v>300</v>
      </c>
      <c r="Y32" s="182">
        <f t="shared" si="308"/>
        <v>9529.4390624999996</v>
      </c>
      <c r="Z32" s="5"/>
      <c r="AA32" s="182">
        <f t="shared" ref="AA32:AA33" si="436">W32*AA$8*AA$2/W$2*AB$2</f>
        <v>58.447226249999986</v>
      </c>
      <c r="AB32" s="182">
        <f t="shared" si="309"/>
        <v>300</v>
      </c>
      <c r="AC32" s="182">
        <f t="shared" si="310"/>
        <v>17534.167874999996</v>
      </c>
      <c r="AD32" s="5"/>
      <c r="AE32" s="182">
        <f t="shared" ref="AE32:AE33" si="437">AA32*AE$8*AE$2/AA$2*AF$2</f>
        <v>84.017887734374966</v>
      </c>
      <c r="AF32" s="182">
        <f t="shared" si="311"/>
        <v>300</v>
      </c>
      <c r="AG32" s="182">
        <f t="shared" si="312"/>
        <v>25205.366320312489</v>
      </c>
      <c r="AH32" s="5"/>
      <c r="AI32" s="182">
        <f t="shared" ref="AI32:AI33" si="438">AE32*AI$8*AI$2/AE$2*AJ$2</f>
        <v>120.77571361816399</v>
      </c>
      <c r="AJ32" s="182">
        <f t="shared" si="313"/>
        <v>300</v>
      </c>
      <c r="AK32" s="182">
        <f t="shared" si="314"/>
        <v>36232.714085449195</v>
      </c>
      <c r="AL32" s="5"/>
      <c r="AM32" s="182">
        <f t="shared" ref="AM32:AM33" si="439">AI32*AM$8*AM$2/AI$2*AN$2</f>
        <v>138.89207066088858</v>
      </c>
      <c r="AN32" s="182">
        <f t="shared" si="315"/>
        <v>300</v>
      </c>
      <c r="AO32" s="182">
        <f t="shared" si="316"/>
        <v>41667.62119826657</v>
      </c>
      <c r="AP32" s="5"/>
      <c r="AQ32" s="182">
        <f t="shared" ref="AQ32:AQ33" si="440">AM32*AQ$8*AQ$2/AM$2*AR$2</f>
        <v>159.72588126002185</v>
      </c>
      <c r="AR32" s="182">
        <f t="shared" si="317"/>
        <v>300</v>
      </c>
      <c r="AS32" s="182">
        <f t="shared" si="318"/>
        <v>47917.764378006555</v>
      </c>
      <c r="AT32" s="5"/>
      <c r="AU32" s="182">
        <f t="shared" ref="AU32:AU33" si="441">AQ32*AU$8*AU$2/AQ$2*AV$2</f>
        <v>183.68476344902513</v>
      </c>
      <c r="AV32" s="182">
        <f t="shared" si="319"/>
        <v>300</v>
      </c>
      <c r="AW32" s="182">
        <f t="shared" si="320"/>
        <v>55105.429034707537</v>
      </c>
      <c r="AX32" s="5"/>
      <c r="AY32" s="182">
        <f t="shared" ref="AY32:AY33" si="442">AU32*AY$8*AY$2/AU$2*AZ$2</f>
        <v>211.23747796637889</v>
      </c>
      <c r="AZ32" s="182">
        <f t="shared" si="321"/>
        <v>300</v>
      </c>
      <c r="BA32" s="182">
        <f t="shared" si="322"/>
        <v>63371.243389913667</v>
      </c>
      <c r="BB32" s="5"/>
      <c r="BC32" s="182">
        <f t="shared" ref="BC32:BC33" si="443">AY32*BC$8*BC$2/AY$2*BD$2</f>
        <v>242.9230996613357</v>
      </c>
      <c r="BD32" s="182">
        <f t="shared" si="323"/>
        <v>300</v>
      </c>
      <c r="BE32" s="182">
        <f t="shared" si="324"/>
        <v>72876.929898400704</v>
      </c>
      <c r="BF32" s="5"/>
      <c r="BG32" s="182">
        <f t="shared" ref="BG32:BG33" si="444">BC32*BG$8*BG$2/BC$2*BH$2</f>
        <v>279.36156461053605</v>
      </c>
      <c r="BH32" s="182">
        <f t="shared" si="325"/>
        <v>300</v>
      </c>
      <c r="BI32" s="182">
        <f t="shared" si="326"/>
        <v>83808.469383160817</v>
      </c>
      <c r="BJ32" s="5"/>
      <c r="BK32" s="182">
        <f t="shared" ref="BK32:BK33" si="445">BG32*BK$8*BK$2/BG$2*BL$2</f>
        <v>321.26579930211642</v>
      </c>
      <c r="BL32" s="182">
        <f t="shared" si="327"/>
        <v>300</v>
      </c>
      <c r="BM32" s="182">
        <f t="shared" si="328"/>
        <v>96379.739790634922</v>
      </c>
      <c r="BN32" s="5"/>
      <c r="BO32" s="182">
        <f t="shared" ref="BO32:BO33" si="446">BK32*BO$8*BO$2/BK$2*BP$2</f>
        <v>369.45566919743385</v>
      </c>
      <c r="BP32" s="182">
        <f t="shared" si="329"/>
        <v>300</v>
      </c>
      <c r="BQ32" s="182">
        <f t="shared" si="330"/>
        <v>110836.70075923015</v>
      </c>
      <c r="BR32" s="5"/>
      <c r="BS32" s="182">
        <f t="shared" ref="BS32:BS33" si="447">BO32*BS$8*BS$2/BO$2*BT$2</f>
        <v>424.8740195770489</v>
      </c>
      <c r="BT32" s="182">
        <f t="shared" si="331"/>
        <v>300</v>
      </c>
      <c r="BU32" s="182">
        <f t="shared" si="332"/>
        <v>127462.20587311467</v>
      </c>
      <c r="BV32" s="5"/>
      <c r="BW32" s="182">
        <f t="shared" ref="BW32:BW33" si="448">BS32*BW$8*BW$2/BS$2*BX$2</f>
        <v>488.6051225136062</v>
      </c>
      <c r="BX32" s="182">
        <f t="shared" si="333"/>
        <v>300</v>
      </c>
      <c r="BY32" s="182">
        <f t="shared" si="334"/>
        <v>146581.53675408187</v>
      </c>
      <c r="BZ32" s="5"/>
      <c r="CA32" s="182">
        <f t="shared" ref="CA32:CA33" si="449">BW32*CA$8*CA$2/BW$2*CB$2</f>
        <v>561.89589089064714</v>
      </c>
      <c r="CB32" s="182">
        <f t="shared" si="335"/>
        <v>300</v>
      </c>
      <c r="CC32" s="182">
        <f t="shared" si="336"/>
        <v>168568.76726719414</v>
      </c>
      <c r="CD32" s="5"/>
      <c r="CE32" s="182">
        <f t="shared" ref="CE32:CE33" si="450">CA32*CE$8*CE$2/CA$2*CF$2</f>
        <v>775.41632942909303</v>
      </c>
      <c r="CF32" s="182">
        <f t="shared" si="337"/>
        <v>300</v>
      </c>
      <c r="CG32" s="182">
        <f t="shared" si="338"/>
        <v>232624.89882872792</v>
      </c>
      <c r="CH32" s="5"/>
      <c r="CI32" s="182">
        <f t="shared" ref="CI32:CI33" si="451">CE32*CI$8*CI$2/CE$2*CJ$2</f>
        <v>891.72877884345689</v>
      </c>
      <c r="CJ32" s="182">
        <f t="shared" si="339"/>
        <v>300</v>
      </c>
      <c r="CK32" s="182">
        <f t="shared" si="340"/>
        <v>267518.63365303708</v>
      </c>
      <c r="CL32" s="5"/>
      <c r="CM32" s="182">
        <f t="shared" ref="CM32:CM33" si="452">CI32*CM$8*CM$2/CI$2*CN$2</f>
        <v>1025.4880956699753</v>
      </c>
      <c r="CN32" s="182">
        <f t="shared" si="341"/>
        <v>300</v>
      </c>
      <c r="CO32" s="182">
        <f t="shared" si="342"/>
        <v>307646.4287009926</v>
      </c>
      <c r="CP32" s="5"/>
      <c r="CQ32" s="182">
        <f t="shared" ref="CQ32:CQ33" si="453">CM32*CQ$8*CQ$2/CM$2*CR$2</f>
        <v>1179.3113100204716</v>
      </c>
      <c r="CR32" s="182">
        <f t="shared" si="343"/>
        <v>300</v>
      </c>
      <c r="CS32" s="182">
        <f t="shared" si="344"/>
        <v>353793.39300614147</v>
      </c>
      <c r="CT32" s="5"/>
      <c r="CU32" s="182">
        <f t="shared" ref="CU32:CU33" si="454">CQ32*CU$8*CU$2/CQ$2*CV$2</f>
        <v>1356.2080065235423</v>
      </c>
      <c r="CV32" s="182">
        <f t="shared" si="345"/>
        <v>300</v>
      </c>
      <c r="CW32" s="182">
        <f t="shared" si="346"/>
        <v>406862.40195706266</v>
      </c>
      <c r="CX32" s="5"/>
      <c r="CY32" s="182">
        <f t="shared" ref="CY32:CY33" si="455">CU32*CY$8*CY$2/CU$2*CZ$2</f>
        <v>1559.6392075020735</v>
      </c>
      <c r="CZ32" s="182">
        <f t="shared" si="347"/>
        <v>300</v>
      </c>
      <c r="DA32" s="182">
        <f t="shared" si="348"/>
        <v>467891.76225062204</v>
      </c>
      <c r="DB32" s="5"/>
      <c r="DC32" s="182">
        <f t="shared" ref="DC32:DC33" si="456">CY32*DC$8*DC$2/CY$2*DD$2</f>
        <v>1793.5850886273845</v>
      </c>
      <c r="DD32" s="182">
        <f t="shared" si="349"/>
        <v>300</v>
      </c>
      <c r="DE32" s="182">
        <f t="shared" si="350"/>
        <v>538075.52658821538</v>
      </c>
      <c r="DF32" s="5"/>
      <c r="DG32" s="182">
        <f t="shared" ref="DG32:DG33" si="457">DC32*DG$8*DG$2/DC$2*DH$2</f>
        <v>2062.6228519214919</v>
      </c>
      <c r="DH32" s="182">
        <f t="shared" si="351"/>
        <v>300</v>
      </c>
      <c r="DI32" s="182">
        <f t="shared" si="352"/>
        <v>618786.85557644756</v>
      </c>
      <c r="DJ32" s="5"/>
      <c r="DK32" s="182">
        <f t="shared" ref="DK32:DK33" si="458">DG32*DK$8*DK$2/DG$2*DL$2</f>
        <v>2372.0162797097155</v>
      </c>
      <c r="DL32" s="182">
        <f t="shared" si="353"/>
        <v>300</v>
      </c>
      <c r="DM32" s="182">
        <f t="shared" si="354"/>
        <v>711604.88391291467</v>
      </c>
      <c r="DN32" s="5"/>
      <c r="DO32" s="182">
        <f t="shared" ref="DO32:DO33" si="459">DK32*DO$8*DO$2/DK$2*DP$2</f>
        <v>2727.8187216661727</v>
      </c>
      <c r="DP32" s="182">
        <f t="shared" si="355"/>
        <v>300</v>
      </c>
      <c r="DQ32" s="182">
        <f t="shared" si="356"/>
        <v>818345.61649985181</v>
      </c>
      <c r="DR32" s="5"/>
      <c r="DS32" s="182">
        <f t="shared" ref="DS32:DS33" si="460">DO32*DS$8*DS$2/DO$2*DT$2</f>
        <v>3136.9915299160984</v>
      </c>
      <c r="DT32" s="182">
        <f t="shared" si="357"/>
        <v>300</v>
      </c>
      <c r="DU32" s="182">
        <f t="shared" si="358"/>
        <v>941097.45897482953</v>
      </c>
      <c r="DV32" s="5"/>
      <c r="DW32" s="182">
        <f t="shared" ref="DW32:DW33" si="461">DS32*DW$8*DW$2/DS$2*DX$2</f>
        <v>3607.5402594035131</v>
      </c>
      <c r="DX32" s="182">
        <f t="shared" si="359"/>
        <v>300</v>
      </c>
      <c r="DY32" s="182">
        <f t="shared" si="360"/>
        <v>1082262.077821054</v>
      </c>
      <c r="DZ32" s="5"/>
      <c r="EA32" s="182">
        <f t="shared" ref="EA32:EA33" si="462">DW32*EA$8*EA$2/DW$2*EB$2</f>
        <v>4563.5384281454435</v>
      </c>
      <c r="EB32" s="182">
        <f t="shared" si="361"/>
        <v>300</v>
      </c>
      <c r="EC32" s="182">
        <f t="shared" si="362"/>
        <v>1369061.5284436331</v>
      </c>
      <c r="ED32" s="5"/>
      <c r="EE32" s="182">
        <f t="shared" ref="EE32:EE33" si="463">EA32*EE$8*EE$2/EA$2*EF$2</f>
        <v>5248.0691923672593</v>
      </c>
      <c r="EF32" s="182">
        <f t="shared" si="363"/>
        <v>300</v>
      </c>
      <c r="EG32" s="182">
        <f t="shared" si="364"/>
        <v>1574420.7577101779</v>
      </c>
      <c r="EH32" s="5"/>
      <c r="EI32" s="182">
        <f t="shared" ref="EI32:EI33" si="464">EE32*EI$8*EI$2/EE$2*EJ$2</f>
        <v>6035.2795712223478</v>
      </c>
      <c r="EJ32" s="182">
        <f t="shared" si="365"/>
        <v>300</v>
      </c>
      <c r="EK32" s="182">
        <f t="shared" si="366"/>
        <v>1810583.8713667043</v>
      </c>
      <c r="EL32" s="5"/>
      <c r="EM32" s="182">
        <f t="shared" ref="EM32:EM33" si="465">EI32*EM$8*EM$2/EI$2*EN$2</f>
        <v>6940.5715069056996</v>
      </c>
      <c r="EN32" s="182">
        <f t="shared" si="367"/>
        <v>300</v>
      </c>
      <c r="EO32" s="182">
        <f t="shared" si="368"/>
        <v>2082171.4520717098</v>
      </c>
      <c r="EP32" s="5"/>
      <c r="EQ32" s="182">
        <f t="shared" ref="EQ32:EQ33" si="466">EM32*EQ$8*EQ$2/EM$2*ER$2</f>
        <v>7981.657232941554</v>
      </c>
      <c r="ER32" s="182">
        <f t="shared" si="369"/>
        <v>300</v>
      </c>
      <c r="ES32" s="182">
        <f t="shared" si="370"/>
        <v>2394497.1698824661</v>
      </c>
      <c r="ET32" s="5"/>
      <c r="EU32" s="182">
        <f t="shared" ref="EU32:EU33" si="467">EQ32*EU$8*EU$2/EQ$2*EV$2</f>
        <v>9178.9058178827854</v>
      </c>
      <c r="EV32" s="182">
        <f t="shared" si="371"/>
        <v>300</v>
      </c>
      <c r="EW32" s="182">
        <f t="shared" si="372"/>
        <v>2753671.7453648355</v>
      </c>
      <c r="EX32" s="5"/>
      <c r="EY32" s="182">
        <f t="shared" ref="EY32:EY33" si="468">EU32*EY$8*EY$2/EU$2*EZ$2</f>
        <v>10555.741690565203</v>
      </c>
      <c r="EZ32" s="182">
        <f t="shared" si="373"/>
        <v>300</v>
      </c>
      <c r="FA32" s="182">
        <f t="shared" si="374"/>
        <v>3166722.507169561</v>
      </c>
      <c r="FB32" s="5"/>
      <c r="FC32" s="182">
        <f t="shared" ref="FC32:FC33" si="469">EY32*FC$8*FC$2/EY$2*FD$2</f>
        <v>12139.102944149981</v>
      </c>
      <c r="FD32" s="182">
        <f t="shared" si="375"/>
        <v>300</v>
      </c>
      <c r="FE32" s="182">
        <f t="shared" si="376"/>
        <v>3641730.8832449946</v>
      </c>
      <c r="FF32" s="5"/>
      <c r="FG32" s="182">
        <f t="shared" ref="FG32:FG33" si="470">FC32*FG$8*FG$2/FC$2*FH$2</f>
        <v>13959.968385772478</v>
      </c>
      <c r="FH32" s="182">
        <f t="shared" si="377"/>
        <v>300</v>
      </c>
      <c r="FI32" s="182">
        <f t="shared" si="378"/>
        <v>4187990.5157317431</v>
      </c>
      <c r="FJ32" s="5"/>
      <c r="FK32" s="182">
        <f t="shared" ref="FK32:FK33" si="471">FG32*FK$8*FK$2/FG$2*FL$2</f>
        <v>16053.963643638348</v>
      </c>
      <c r="FL32" s="182">
        <f t="shared" si="379"/>
        <v>300</v>
      </c>
      <c r="FM32" s="182">
        <f t="shared" si="380"/>
        <v>4816189.0930915046</v>
      </c>
      <c r="FN32" s="5"/>
      <c r="FO32" s="182">
        <f t="shared" ref="FO32:FO33" si="472">FK32*FO$8*FO$2/FK$2*FP$2</f>
        <v>18462.0581901841</v>
      </c>
      <c r="FP32" s="182">
        <f t="shared" si="381"/>
        <v>300</v>
      </c>
      <c r="FQ32" s="182">
        <f t="shared" si="382"/>
        <v>5538617.4570552297</v>
      </c>
      <c r="FR32" s="5"/>
      <c r="FS32" s="182">
        <f t="shared" ref="FS32:FS33" si="473">FO32*FS$8*FS$2/FO$2*FT$2</f>
        <v>21231.366918711712</v>
      </c>
      <c r="FT32" s="182">
        <f t="shared" si="383"/>
        <v>300</v>
      </c>
      <c r="FU32" s="182">
        <f t="shared" si="384"/>
        <v>6369410.0756135136</v>
      </c>
      <c r="FV32" s="5"/>
      <c r="FW32" s="182">
        <f t="shared" ref="FW32:FW33" si="474">FS32*FW$8*FW$2/FS$2*FX$2</f>
        <v>26857.679152170316</v>
      </c>
      <c r="FX32" s="182">
        <f t="shared" si="385"/>
        <v>300</v>
      </c>
      <c r="FY32" s="182">
        <f t="shared" si="386"/>
        <v>8057303.7456510952</v>
      </c>
      <c r="FZ32" s="5"/>
      <c r="GA32" s="182">
        <f t="shared" ref="GA32:GA33" si="475">FW32*GA$8*GA$2/FW$2*GB$2</f>
        <v>30886.331024995867</v>
      </c>
      <c r="GB32" s="182">
        <f t="shared" si="387"/>
        <v>300</v>
      </c>
      <c r="GC32" s="182">
        <f t="shared" si="388"/>
        <v>9265899.3074987605</v>
      </c>
      <c r="GD32" s="5"/>
      <c r="GE32" s="182">
        <f t="shared" ref="GE32:GE33" si="476">GA32*GE$8*GE$2/GA$2*GF$2</f>
        <v>35519.280678745243</v>
      </c>
      <c r="GF32" s="182">
        <f t="shared" si="389"/>
        <v>300</v>
      </c>
      <c r="GG32" s="182">
        <f t="shared" si="390"/>
        <v>10655784.203623572</v>
      </c>
      <c r="GH32" s="5"/>
      <c r="GI32" s="182">
        <f t="shared" ref="GI32:GI33" si="477">GE32*GI$8*GI$2/GE$2*GJ$2</f>
        <v>40847.172780557026</v>
      </c>
      <c r="GJ32" s="182">
        <f t="shared" si="391"/>
        <v>300</v>
      </c>
      <c r="GK32" s="182">
        <f t="shared" si="392"/>
        <v>12254151.834167108</v>
      </c>
      <c r="GL32" s="5"/>
      <c r="GM32" s="182">
        <f t="shared" ref="GM32:GM33" si="478">GI32*GM$8*GM$2/GI$2*GN$2</f>
        <v>46974.248697640578</v>
      </c>
      <c r="GN32" s="182">
        <f t="shared" si="393"/>
        <v>300</v>
      </c>
      <c r="GO32" s="182">
        <f t="shared" si="394"/>
        <v>14092274.609292174</v>
      </c>
      <c r="GP32" s="5"/>
      <c r="GQ32" s="182">
        <f t="shared" ref="GQ32:GQ33" si="479">GM32*GQ$8*GQ$2/GM$2*GR$2</f>
        <v>54020.386002286657</v>
      </c>
      <c r="GR32" s="182">
        <f t="shared" si="395"/>
        <v>300</v>
      </c>
      <c r="GS32" s="182">
        <f t="shared" si="396"/>
        <v>16206115.800685998</v>
      </c>
      <c r="GT32" s="5"/>
      <c r="GU32" s="182">
        <f t="shared" ref="GU32:GU33" si="480">GQ32*GU$8*GU$2/GQ$2*GV$2</f>
        <v>62123.44390262966</v>
      </c>
      <c r="GV32" s="182">
        <f t="shared" si="397"/>
        <v>300</v>
      </c>
      <c r="GW32" s="182">
        <f t="shared" si="398"/>
        <v>18637033.170788899</v>
      </c>
      <c r="GX32" s="5"/>
      <c r="GY32" s="182">
        <f t="shared" ref="GY32:GY33" si="481">GU32*GY$8*GY$2/GU$2*GZ$2</f>
        <v>71441.96048802411</v>
      </c>
      <c r="GZ32" s="182">
        <f t="shared" si="399"/>
        <v>300</v>
      </c>
      <c r="HA32" s="182">
        <f t="shared" si="400"/>
        <v>21432588.146407232</v>
      </c>
      <c r="HB32" s="5"/>
      <c r="HC32" s="182">
        <f t="shared" ref="HC32:HC33" si="482">GY32*HC$8*HC$2/GY$2*HD$2</f>
        <v>82158.254561227717</v>
      </c>
      <c r="HD32" s="182">
        <f t="shared" si="401"/>
        <v>300</v>
      </c>
      <c r="HE32" s="182">
        <f t="shared" si="402"/>
        <v>24647476.368368316</v>
      </c>
      <c r="HF32" s="5"/>
      <c r="HG32" s="182">
        <f t="shared" ref="HG32:HG33" si="483">HC32*HG$8*HG$2/HC$2*HH$2</f>
        <v>94481.992745411873</v>
      </c>
      <c r="HH32" s="182">
        <f t="shared" si="403"/>
        <v>300</v>
      </c>
      <c r="HI32" s="182">
        <f t="shared" si="404"/>
        <v>28344597.82362356</v>
      </c>
      <c r="HJ32" s="5"/>
      <c r="HK32" s="182">
        <f t="shared" ref="HK32:HK33" si="484">HG32*HK$8*HK$2/HG$2*HL$2</f>
        <v>108654.29165722364</v>
      </c>
      <c r="HL32" s="182">
        <f t="shared" si="405"/>
        <v>300</v>
      </c>
      <c r="HM32" s="182">
        <f t="shared" si="406"/>
        <v>32596287.497167092</v>
      </c>
      <c r="HN32" s="5"/>
      <c r="HO32" s="182">
        <f t="shared" ref="HO32:HO33" si="485">HK32*HO$8*HO$2/HK$2*HP$2</f>
        <v>124952.43540580718</v>
      </c>
      <c r="HP32" s="182">
        <f t="shared" si="407"/>
        <v>300</v>
      </c>
      <c r="HQ32" s="182">
        <f t="shared" si="408"/>
        <v>37485730.621742152</v>
      </c>
      <c r="HR32" s="5"/>
      <c r="HS32" s="182">
        <f t="shared" ref="HS32:HS33" si="486">HO32*HS$8*HS$2/HO$2*HT$2</f>
        <v>165249.59582417997</v>
      </c>
      <c r="HT32" s="182">
        <f t="shared" si="409"/>
        <v>300</v>
      </c>
      <c r="HU32" s="182">
        <f t="shared" si="410"/>
        <v>49574878.747253992</v>
      </c>
      <c r="HV32" s="5"/>
      <c r="HW32" s="182">
        <f t="shared" ref="HW32:HW33" si="487">HS32*HW$8*HW$2/HS$2*HX$2</f>
        <v>190037.03519780695</v>
      </c>
      <c r="HX32" s="182">
        <f t="shared" si="411"/>
        <v>300</v>
      </c>
      <c r="HY32" s="182">
        <f t="shared" si="412"/>
        <v>57011110.559342086</v>
      </c>
      <c r="HZ32" s="5"/>
      <c r="IA32" s="182">
        <f t="shared" ref="IA32:IA33" si="488">HW32*IA$8*IA$2/HW$2*IB$2</f>
        <v>218542.59047747799</v>
      </c>
      <c r="IB32" s="182">
        <f t="shared" si="413"/>
        <v>300</v>
      </c>
      <c r="IC32" s="182">
        <f t="shared" si="414"/>
        <v>65562777.143243395</v>
      </c>
      <c r="ID32" s="5"/>
      <c r="IE32" s="182">
        <f t="shared" ref="IE32:IE33" si="489">IA32*IE$8*IE$2/IA$2*IF$2</f>
        <v>251323.97904909967</v>
      </c>
      <c r="IF32" s="182">
        <f t="shared" si="415"/>
        <v>300</v>
      </c>
      <c r="IG32" s="182">
        <f t="shared" si="416"/>
        <v>75397193.714729905</v>
      </c>
      <c r="IH32" s="5"/>
      <c r="II32" s="182">
        <f t="shared" ref="II32:II33" si="490">IE32*II$8*II$2/IE$2*IJ$2</f>
        <v>289022.5759064646</v>
      </c>
      <c r="IJ32" s="182">
        <f t="shared" si="417"/>
        <v>300</v>
      </c>
      <c r="IK32" s="182">
        <f t="shared" si="418"/>
        <v>86706772.771939382</v>
      </c>
      <c r="IL32" s="5"/>
      <c r="IM32" s="182">
        <f t="shared" ref="IM32:IM33" si="491">II32*IM$8*IM$2/II$2*IN$2</f>
        <v>332375.96229243424</v>
      </c>
      <c r="IN32" s="182">
        <f t="shared" si="419"/>
        <v>300</v>
      </c>
      <c r="IO32" s="182">
        <f t="shared" si="420"/>
        <v>99712788.687730268</v>
      </c>
      <c r="IP32" s="5"/>
      <c r="IQ32" s="182">
        <f t="shared" ref="IQ32:IQ33" si="492">IM32*IQ$8*IQ$2/IM$2*IR$2</f>
        <v>382232.35663629934</v>
      </c>
      <c r="IR32" s="182">
        <f t="shared" si="421"/>
        <v>300</v>
      </c>
      <c r="IS32" s="182">
        <f t="shared" si="422"/>
        <v>114669706.9908898</v>
      </c>
      <c r="IT32" s="5"/>
      <c r="IU32" s="182">
        <f t="shared" ref="IU32:IU33" si="493">IQ32*IU$8*IU$2/IQ$2*IV$2</f>
        <v>439567.21013174421</v>
      </c>
      <c r="IV32" s="182">
        <f t="shared" si="423"/>
        <v>300</v>
      </c>
      <c r="IW32" s="182">
        <f t="shared" si="424"/>
        <v>131870163.03952326</v>
      </c>
      <c r="IX32" s="5"/>
      <c r="IY32" s="182">
        <f t="shared" ref="IY32:IY33" si="494">IU32*IY$8*IY$2/IU$2*IZ$2</f>
        <v>505502.2916515058</v>
      </c>
      <c r="IZ32" s="182">
        <f t="shared" si="425"/>
        <v>300</v>
      </c>
      <c r="JA32" s="182">
        <f t="shared" si="426"/>
        <v>151650687.49545175</v>
      </c>
      <c r="JB32" s="5"/>
      <c r="JC32" s="182">
        <f t="shared" ref="JC32:JC33" si="495">IY32*JC$8*JC$2/IY$2*JD$2</f>
        <v>581327.63539923157</v>
      </c>
      <c r="JD32" s="182">
        <f t="shared" si="427"/>
        <v>300</v>
      </c>
      <c r="JE32" s="182">
        <f t="shared" si="428"/>
        <v>174398290.61976948</v>
      </c>
      <c r="JF32" s="5"/>
      <c r="JG32" s="182">
        <f t="shared" ref="JG32:JG33" si="496">JC32*JG$8*JG$2/JC$2*JH$2</f>
        <v>668526.78070911625</v>
      </c>
      <c r="JH32" s="182">
        <f t="shared" si="429"/>
        <v>300</v>
      </c>
      <c r="JI32" s="182">
        <f t="shared" si="430"/>
        <v>200558034.21273488</v>
      </c>
      <c r="JJ32" s="5"/>
      <c r="JK32" s="182">
        <f t="shared" ref="JK32:JK33" si="497">JG32*JK$8*JK$2/JG$2*JL$2</f>
        <v>768805.79781548365</v>
      </c>
      <c r="JL32" s="182">
        <f t="shared" si="431"/>
        <v>300</v>
      </c>
      <c r="JM32" s="182">
        <f t="shared" si="432"/>
        <v>230641739.34464508</v>
      </c>
      <c r="JN32" s="5"/>
      <c r="JO32" s="182">
        <f t="shared" ref="JO32:JO33" si="498">JK32*JO$8*JO$2/JK$2*JP$2</f>
        <v>892967.93416268425</v>
      </c>
      <c r="JP32" s="182">
        <f>JL32*JP$8</f>
        <v>300</v>
      </c>
      <c r="JQ32" s="182">
        <f t="shared" si="173"/>
        <v>267890380.24880528</v>
      </c>
      <c r="JR32" s="5"/>
      <c r="JS32" s="182">
        <f t="shared" ref="JS32:JS33" si="499">JO32*JS$8*JS$2/JO$2*JT$2</f>
        <v>1026913.1242870867</v>
      </c>
      <c r="JT32" s="182">
        <f>JP32*JT$8</f>
        <v>300</v>
      </c>
      <c r="JU32" s="182">
        <f t="shared" si="175"/>
        <v>308073937.28612602</v>
      </c>
      <c r="JV32" s="5"/>
      <c r="JW32" s="182">
        <f t="shared" ref="JW32:JW33" si="500">JS32*JW$8*JW$2/JS$2*JX$2</f>
        <v>1180950.0929301498</v>
      </c>
      <c r="JX32" s="182">
        <f>JT32*JX$8</f>
        <v>300</v>
      </c>
      <c r="JY32" s="182">
        <f t="shared" si="177"/>
        <v>354285027.87904495</v>
      </c>
      <c r="JZ32" s="5"/>
      <c r="KA32" s="182">
        <f t="shared" ref="KA32:KA33" si="501">JW32*KA$8*KA$2/JW$2*KB$2</f>
        <v>1358092.6068696722</v>
      </c>
      <c r="KB32" s="182">
        <f>JX32*KB$8</f>
        <v>300</v>
      </c>
      <c r="KC32" s="182">
        <f t="shared" si="179"/>
        <v>407427782.06090164</v>
      </c>
      <c r="KD32" s="5"/>
      <c r="KE32" s="182">
        <f t="shared" ref="KE32:KE33" si="502">KA32*KE$8*KE$2/KA$2*KF$2</f>
        <v>1561806.497900123</v>
      </c>
      <c r="KF32" s="182">
        <f>KB32*KF$8</f>
        <v>300</v>
      </c>
      <c r="KG32" s="182">
        <f t="shared" si="181"/>
        <v>468541949.3700369</v>
      </c>
      <c r="KH32" s="5"/>
      <c r="KI32" s="183">
        <f t="shared" si="182"/>
        <v>50.008499999999998</v>
      </c>
      <c r="KJ32" s="183">
        <f t="shared" si="5"/>
        <v>300</v>
      </c>
      <c r="KK32" s="183">
        <f t="shared" si="183"/>
        <v>15002.55</v>
      </c>
      <c r="KM32" s="183">
        <f t="shared" si="184"/>
        <v>2201.5519505852753</v>
      </c>
      <c r="KN32" s="183">
        <f t="shared" si="6"/>
        <v>300.00000000000006</v>
      </c>
      <c r="KO32" s="183">
        <f t="shared" si="185"/>
        <v>660465.58517558267</v>
      </c>
      <c r="KQ32" s="183">
        <f t="shared" si="186"/>
        <v>14491.390981228506</v>
      </c>
      <c r="KR32" s="183">
        <f t="shared" si="7"/>
        <v>300.00000000000011</v>
      </c>
      <c r="KS32" s="183">
        <f t="shared" si="187"/>
        <v>4347417.294368553</v>
      </c>
      <c r="KU32" s="183">
        <f t="shared" si="188"/>
        <v>86075.185280938531</v>
      </c>
      <c r="KV32" s="183">
        <f t="shared" si="189"/>
        <v>300.00000000000006</v>
      </c>
      <c r="KW32" s="183">
        <f t="shared" si="190"/>
        <v>25822555.584281564</v>
      </c>
      <c r="KY32" s="183">
        <f t="shared" si="191"/>
        <v>506576.14604081132</v>
      </c>
      <c r="KZ32" s="183">
        <f t="shared" si="192"/>
        <v>300</v>
      </c>
      <c r="LA32" s="183">
        <f t="shared" si="193"/>
        <v>151972843.8122434</v>
      </c>
      <c r="LC32" s="183">
        <f t="shared" si="194"/>
        <v>3101942.3169754557</v>
      </c>
      <c r="LD32" s="183">
        <f t="shared" si="195"/>
        <v>299.99999999999994</v>
      </c>
      <c r="LE32" s="183">
        <f t="shared" si="196"/>
        <v>930582695.09263659</v>
      </c>
    </row>
    <row r="33" spans="2:317" ht="18.75">
      <c r="B33" s="172"/>
      <c r="C33" s="180"/>
      <c r="D33" s="180"/>
      <c r="E33" s="180" t="str">
        <f>'A.I Revenue Streams - P1'!F33</f>
        <v>Fit to Fly Certificate</v>
      </c>
      <c r="F33" s="184"/>
      <c r="G33" s="182"/>
      <c r="H33" s="182">
        <f>'A.I Revenue Streams - P1'!J33</f>
        <v>300</v>
      </c>
      <c r="I33" s="182">
        <f>G33*H33</f>
        <v>0</v>
      </c>
      <c r="J33" s="5"/>
      <c r="K33" s="182">
        <f>'A.I Revenue Streams - P1'!H33*K$2*L$2</f>
        <v>0.89999999999999991</v>
      </c>
      <c r="L33" s="182">
        <f t="shared" si="301"/>
        <v>300</v>
      </c>
      <c r="M33" s="182">
        <f t="shared" si="302"/>
        <v>270</v>
      </c>
      <c r="N33" s="5"/>
      <c r="O33" s="182">
        <f t="shared" si="433"/>
        <v>0.96074999999999977</v>
      </c>
      <c r="P33" s="182">
        <f t="shared" si="303"/>
        <v>300</v>
      </c>
      <c r="Q33" s="182">
        <f t="shared" si="304"/>
        <v>288.22499999999991</v>
      </c>
      <c r="R33" s="5"/>
      <c r="S33" s="182">
        <f t="shared" si="434"/>
        <v>1.4731499999999995</v>
      </c>
      <c r="T33" s="182">
        <f t="shared" si="305"/>
        <v>300</v>
      </c>
      <c r="U33" s="182">
        <f t="shared" si="306"/>
        <v>441.94499999999988</v>
      </c>
      <c r="V33" s="5"/>
      <c r="W33" s="182">
        <f t="shared" si="435"/>
        <v>2.117653124999999</v>
      </c>
      <c r="X33" s="182">
        <f t="shared" si="307"/>
        <v>300</v>
      </c>
      <c r="Y33" s="182">
        <f t="shared" si="308"/>
        <v>635.2959374999997</v>
      </c>
      <c r="Z33" s="5"/>
      <c r="AA33" s="182">
        <f t="shared" si="436"/>
        <v>3.8964817499999982</v>
      </c>
      <c r="AB33" s="182">
        <f t="shared" si="309"/>
        <v>300</v>
      </c>
      <c r="AC33" s="182">
        <f t="shared" si="310"/>
        <v>1168.9445249999994</v>
      </c>
      <c r="AD33" s="5"/>
      <c r="AE33" s="182">
        <f t="shared" si="437"/>
        <v>5.6011925156249971</v>
      </c>
      <c r="AF33" s="182">
        <f t="shared" si="311"/>
        <v>300</v>
      </c>
      <c r="AG33" s="182">
        <f t="shared" si="312"/>
        <v>1680.3577546874992</v>
      </c>
      <c r="AH33" s="5"/>
      <c r="AI33" s="182">
        <f t="shared" si="438"/>
        <v>8.0517142412109326</v>
      </c>
      <c r="AJ33" s="182">
        <f t="shared" si="313"/>
        <v>300</v>
      </c>
      <c r="AK33" s="182">
        <f t="shared" si="314"/>
        <v>2415.5142723632798</v>
      </c>
      <c r="AL33" s="5"/>
      <c r="AM33" s="182">
        <f t="shared" si="439"/>
        <v>9.2594713773925719</v>
      </c>
      <c r="AN33" s="182">
        <f t="shared" si="315"/>
        <v>300</v>
      </c>
      <c r="AO33" s="182">
        <f t="shared" si="316"/>
        <v>2777.8414132177713</v>
      </c>
      <c r="AP33" s="5"/>
      <c r="AQ33" s="182">
        <f t="shared" si="440"/>
        <v>10.648392084001458</v>
      </c>
      <c r="AR33" s="182">
        <f t="shared" si="317"/>
        <v>300</v>
      </c>
      <c r="AS33" s="182">
        <f t="shared" si="318"/>
        <v>3194.5176252004371</v>
      </c>
      <c r="AT33" s="5"/>
      <c r="AU33" s="182">
        <f t="shared" si="441"/>
        <v>12.245650896601676</v>
      </c>
      <c r="AV33" s="182">
        <f t="shared" si="319"/>
        <v>300</v>
      </c>
      <c r="AW33" s="182">
        <f t="shared" si="320"/>
        <v>3673.695268980503</v>
      </c>
      <c r="AX33" s="5"/>
      <c r="AY33" s="182">
        <f t="shared" si="442"/>
        <v>14.082498531091927</v>
      </c>
      <c r="AZ33" s="182">
        <f t="shared" si="321"/>
        <v>300</v>
      </c>
      <c r="BA33" s="182">
        <f t="shared" si="322"/>
        <v>4224.749559327578</v>
      </c>
      <c r="BB33" s="5"/>
      <c r="BC33" s="182">
        <f t="shared" si="443"/>
        <v>16.194873310755714</v>
      </c>
      <c r="BD33" s="182">
        <f t="shared" si="323"/>
        <v>300</v>
      </c>
      <c r="BE33" s="182">
        <f t="shared" si="324"/>
        <v>4858.4619932267142</v>
      </c>
      <c r="BF33" s="5"/>
      <c r="BG33" s="182">
        <f t="shared" si="444"/>
        <v>18.62410430736907</v>
      </c>
      <c r="BH33" s="182">
        <f t="shared" si="325"/>
        <v>300</v>
      </c>
      <c r="BI33" s="182">
        <f t="shared" si="326"/>
        <v>5587.2312922107212</v>
      </c>
      <c r="BJ33" s="5"/>
      <c r="BK33" s="182">
        <f t="shared" si="445"/>
        <v>21.417719953474428</v>
      </c>
      <c r="BL33" s="182">
        <f t="shared" si="327"/>
        <v>300</v>
      </c>
      <c r="BM33" s="182">
        <f t="shared" si="328"/>
        <v>6425.3159860423284</v>
      </c>
      <c r="BN33" s="5"/>
      <c r="BO33" s="182">
        <f t="shared" si="446"/>
        <v>24.630377946495592</v>
      </c>
      <c r="BP33" s="182">
        <f t="shared" si="329"/>
        <v>300</v>
      </c>
      <c r="BQ33" s="182">
        <f t="shared" si="330"/>
        <v>7389.1133839486774</v>
      </c>
      <c r="BR33" s="5"/>
      <c r="BS33" s="182">
        <f t="shared" si="447"/>
        <v>28.32493463846993</v>
      </c>
      <c r="BT33" s="182">
        <f t="shared" si="331"/>
        <v>300</v>
      </c>
      <c r="BU33" s="182">
        <f t="shared" si="332"/>
        <v>8497.4803915409793</v>
      </c>
      <c r="BV33" s="5"/>
      <c r="BW33" s="182">
        <f t="shared" si="448"/>
        <v>32.573674834240421</v>
      </c>
      <c r="BX33" s="182">
        <f t="shared" si="333"/>
        <v>300</v>
      </c>
      <c r="BY33" s="182">
        <f t="shared" si="334"/>
        <v>9772.1024502721266</v>
      </c>
      <c r="BZ33" s="5"/>
      <c r="CA33" s="182">
        <f t="shared" si="449"/>
        <v>37.459726059376479</v>
      </c>
      <c r="CB33" s="182">
        <f t="shared" si="335"/>
        <v>300</v>
      </c>
      <c r="CC33" s="182">
        <f t="shared" si="336"/>
        <v>11237.917817812944</v>
      </c>
      <c r="CD33" s="5"/>
      <c r="CE33" s="182">
        <f t="shared" si="450"/>
        <v>51.69442196193954</v>
      </c>
      <c r="CF33" s="182">
        <f t="shared" si="337"/>
        <v>300</v>
      </c>
      <c r="CG33" s="182">
        <f t="shared" si="338"/>
        <v>15508.326588581862</v>
      </c>
      <c r="CH33" s="5"/>
      <c r="CI33" s="182">
        <f t="shared" si="451"/>
        <v>59.448585256230466</v>
      </c>
      <c r="CJ33" s="182">
        <f t="shared" si="339"/>
        <v>300</v>
      </c>
      <c r="CK33" s="182">
        <f t="shared" si="340"/>
        <v>17834.575576869142</v>
      </c>
      <c r="CL33" s="5"/>
      <c r="CM33" s="182">
        <f t="shared" si="452"/>
        <v>68.365873044665037</v>
      </c>
      <c r="CN33" s="182">
        <f t="shared" si="341"/>
        <v>300</v>
      </c>
      <c r="CO33" s="182">
        <f t="shared" si="342"/>
        <v>20509.76191339951</v>
      </c>
      <c r="CP33" s="5"/>
      <c r="CQ33" s="182">
        <f t="shared" si="453"/>
        <v>78.620754001364787</v>
      </c>
      <c r="CR33" s="182">
        <f t="shared" si="343"/>
        <v>300</v>
      </c>
      <c r="CS33" s="182">
        <f t="shared" si="344"/>
        <v>23586.226200409437</v>
      </c>
      <c r="CT33" s="5"/>
      <c r="CU33" s="182">
        <f t="shared" si="454"/>
        <v>90.413867101569494</v>
      </c>
      <c r="CV33" s="182">
        <f t="shared" si="345"/>
        <v>300</v>
      </c>
      <c r="CW33" s="182">
        <f t="shared" si="346"/>
        <v>27124.160130470849</v>
      </c>
      <c r="CX33" s="5"/>
      <c r="CY33" s="182">
        <f t="shared" si="455"/>
        <v>103.97594716680491</v>
      </c>
      <c r="CZ33" s="182">
        <f t="shared" si="347"/>
        <v>300</v>
      </c>
      <c r="DA33" s="182">
        <f t="shared" si="348"/>
        <v>31192.784150041476</v>
      </c>
      <c r="DB33" s="5"/>
      <c r="DC33" s="182">
        <f t="shared" si="456"/>
        <v>119.57233924182565</v>
      </c>
      <c r="DD33" s="182">
        <f t="shared" si="349"/>
        <v>300</v>
      </c>
      <c r="DE33" s="182">
        <f t="shared" si="350"/>
        <v>35871.701772547691</v>
      </c>
      <c r="DF33" s="5"/>
      <c r="DG33" s="182">
        <f t="shared" si="457"/>
        <v>137.50819012809947</v>
      </c>
      <c r="DH33" s="182">
        <f t="shared" si="351"/>
        <v>300</v>
      </c>
      <c r="DI33" s="182">
        <f t="shared" si="352"/>
        <v>41252.457038429842</v>
      </c>
      <c r="DJ33" s="5"/>
      <c r="DK33" s="182">
        <f t="shared" si="458"/>
        <v>158.13441864731439</v>
      </c>
      <c r="DL33" s="182">
        <f t="shared" si="353"/>
        <v>300</v>
      </c>
      <c r="DM33" s="182">
        <f t="shared" si="354"/>
        <v>47440.325594194321</v>
      </c>
      <c r="DN33" s="5"/>
      <c r="DO33" s="182">
        <f t="shared" si="459"/>
        <v>181.85458144441154</v>
      </c>
      <c r="DP33" s="182">
        <f t="shared" si="355"/>
        <v>300</v>
      </c>
      <c r="DQ33" s="182">
        <f t="shared" si="356"/>
        <v>54556.374433323464</v>
      </c>
      <c r="DR33" s="5"/>
      <c r="DS33" s="182">
        <f t="shared" si="460"/>
        <v>209.13276866107324</v>
      </c>
      <c r="DT33" s="182">
        <f t="shared" si="357"/>
        <v>300</v>
      </c>
      <c r="DU33" s="182">
        <f t="shared" si="358"/>
        <v>62739.830598321976</v>
      </c>
      <c r="DV33" s="5"/>
      <c r="DW33" s="182">
        <f t="shared" si="461"/>
        <v>240.50268396023424</v>
      </c>
      <c r="DX33" s="182">
        <f t="shared" si="359"/>
        <v>300</v>
      </c>
      <c r="DY33" s="182">
        <f t="shared" si="360"/>
        <v>72150.80518807027</v>
      </c>
      <c r="DZ33" s="5"/>
      <c r="EA33" s="182">
        <f t="shared" si="462"/>
        <v>304.23589520969631</v>
      </c>
      <c r="EB33" s="182">
        <f t="shared" si="361"/>
        <v>300</v>
      </c>
      <c r="EC33" s="182">
        <f t="shared" si="362"/>
        <v>91270.768562908896</v>
      </c>
      <c r="ED33" s="5"/>
      <c r="EE33" s="182">
        <f t="shared" si="463"/>
        <v>349.87127949115074</v>
      </c>
      <c r="EF33" s="182">
        <f t="shared" si="363"/>
        <v>300</v>
      </c>
      <c r="EG33" s="182">
        <f t="shared" si="364"/>
        <v>104961.38384734522</v>
      </c>
      <c r="EH33" s="5"/>
      <c r="EI33" s="182">
        <f t="shared" si="464"/>
        <v>402.35197141482331</v>
      </c>
      <c r="EJ33" s="182">
        <f t="shared" si="365"/>
        <v>300</v>
      </c>
      <c r="EK33" s="182">
        <f t="shared" si="366"/>
        <v>120705.59142444699</v>
      </c>
      <c r="EL33" s="5"/>
      <c r="EM33" s="182">
        <f t="shared" si="465"/>
        <v>462.70476712704675</v>
      </c>
      <c r="EN33" s="182">
        <f t="shared" si="367"/>
        <v>300</v>
      </c>
      <c r="EO33" s="182">
        <f t="shared" si="368"/>
        <v>138811.43013811402</v>
      </c>
      <c r="EP33" s="5"/>
      <c r="EQ33" s="182">
        <f t="shared" si="466"/>
        <v>532.1104821961037</v>
      </c>
      <c r="ER33" s="182">
        <f t="shared" si="369"/>
        <v>300</v>
      </c>
      <c r="ES33" s="182">
        <f t="shared" si="370"/>
        <v>159633.14465883112</v>
      </c>
      <c r="ET33" s="5"/>
      <c r="EU33" s="182">
        <f t="shared" si="467"/>
        <v>611.92705452551922</v>
      </c>
      <c r="EV33" s="182">
        <f t="shared" si="371"/>
        <v>300</v>
      </c>
      <c r="EW33" s="182">
        <f t="shared" si="372"/>
        <v>183578.11635765576</v>
      </c>
      <c r="EX33" s="5"/>
      <c r="EY33" s="182">
        <f t="shared" si="468"/>
        <v>703.7161127043471</v>
      </c>
      <c r="EZ33" s="182">
        <f t="shared" si="373"/>
        <v>300</v>
      </c>
      <c r="FA33" s="182">
        <f t="shared" si="374"/>
        <v>211114.83381130412</v>
      </c>
      <c r="FB33" s="5"/>
      <c r="FC33" s="182">
        <f t="shared" si="469"/>
        <v>809.27352960999906</v>
      </c>
      <c r="FD33" s="182">
        <f t="shared" si="375"/>
        <v>300</v>
      </c>
      <c r="FE33" s="182">
        <f t="shared" si="376"/>
        <v>242782.05888299973</v>
      </c>
      <c r="FF33" s="5"/>
      <c r="FG33" s="182">
        <f t="shared" si="470"/>
        <v>930.66455905149883</v>
      </c>
      <c r="FH33" s="182">
        <f t="shared" si="377"/>
        <v>300</v>
      </c>
      <c r="FI33" s="182">
        <f t="shared" si="378"/>
        <v>279199.36771544965</v>
      </c>
      <c r="FJ33" s="5"/>
      <c r="FK33" s="182">
        <f t="shared" si="471"/>
        <v>1070.2642429092236</v>
      </c>
      <c r="FL33" s="182">
        <f t="shared" si="379"/>
        <v>300</v>
      </c>
      <c r="FM33" s="182">
        <f t="shared" si="380"/>
        <v>321079.27287276712</v>
      </c>
      <c r="FN33" s="5"/>
      <c r="FO33" s="182">
        <f t="shared" si="472"/>
        <v>1230.8038793456071</v>
      </c>
      <c r="FP33" s="182">
        <f t="shared" si="381"/>
        <v>300</v>
      </c>
      <c r="FQ33" s="182">
        <f t="shared" si="382"/>
        <v>369241.16380368214</v>
      </c>
      <c r="FR33" s="5"/>
      <c r="FS33" s="182">
        <f t="shared" si="473"/>
        <v>1415.4244612474481</v>
      </c>
      <c r="FT33" s="182">
        <f t="shared" si="383"/>
        <v>300</v>
      </c>
      <c r="FU33" s="182">
        <f t="shared" si="384"/>
        <v>424627.33837423444</v>
      </c>
      <c r="FV33" s="5"/>
      <c r="FW33" s="182">
        <f t="shared" si="474"/>
        <v>1790.5119434780217</v>
      </c>
      <c r="FX33" s="182">
        <f t="shared" si="385"/>
        <v>300</v>
      </c>
      <c r="FY33" s="182">
        <f t="shared" si="386"/>
        <v>537153.58304340648</v>
      </c>
      <c r="FZ33" s="5"/>
      <c r="GA33" s="182">
        <f t="shared" si="475"/>
        <v>2059.0887349997247</v>
      </c>
      <c r="GB33" s="182">
        <f t="shared" si="387"/>
        <v>300</v>
      </c>
      <c r="GC33" s="182">
        <f t="shared" si="388"/>
        <v>617726.62049991742</v>
      </c>
      <c r="GD33" s="5"/>
      <c r="GE33" s="182">
        <f t="shared" si="476"/>
        <v>2367.9520452496831</v>
      </c>
      <c r="GF33" s="182">
        <f t="shared" si="389"/>
        <v>300</v>
      </c>
      <c r="GG33" s="182">
        <f t="shared" si="390"/>
        <v>710385.61357490497</v>
      </c>
      <c r="GH33" s="5"/>
      <c r="GI33" s="182">
        <f t="shared" si="477"/>
        <v>2723.1448520371355</v>
      </c>
      <c r="GJ33" s="182">
        <f t="shared" si="391"/>
        <v>300</v>
      </c>
      <c r="GK33" s="182">
        <f t="shared" si="392"/>
        <v>816943.4556111407</v>
      </c>
      <c r="GL33" s="5"/>
      <c r="GM33" s="182">
        <f t="shared" si="478"/>
        <v>3131.6165798427055</v>
      </c>
      <c r="GN33" s="182">
        <f t="shared" si="393"/>
        <v>300</v>
      </c>
      <c r="GO33" s="182">
        <f t="shared" si="394"/>
        <v>939484.97395281168</v>
      </c>
      <c r="GP33" s="5"/>
      <c r="GQ33" s="182">
        <f t="shared" si="479"/>
        <v>3601.3590668191109</v>
      </c>
      <c r="GR33" s="182">
        <f t="shared" si="395"/>
        <v>300</v>
      </c>
      <c r="GS33" s="182">
        <f t="shared" si="396"/>
        <v>1080407.7200457333</v>
      </c>
      <c r="GT33" s="5"/>
      <c r="GU33" s="182">
        <f t="shared" si="480"/>
        <v>4141.5629268419771</v>
      </c>
      <c r="GV33" s="182">
        <f t="shared" si="397"/>
        <v>300</v>
      </c>
      <c r="GW33" s="182">
        <f t="shared" si="398"/>
        <v>1242468.8780525932</v>
      </c>
      <c r="GX33" s="5"/>
      <c r="GY33" s="182">
        <f t="shared" si="481"/>
        <v>4762.7973658682731</v>
      </c>
      <c r="GZ33" s="182">
        <f t="shared" si="399"/>
        <v>300</v>
      </c>
      <c r="HA33" s="182">
        <f t="shared" si="400"/>
        <v>1428839.209760482</v>
      </c>
      <c r="HB33" s="5"/>
      <c r="HC33" s="182">
        <f t="shared" si="482"/>
        <v>5477.2169707485136</v>
      </c>
      <c r="HD33" s="182">
        <f t="shared" si="401"/>
        <v>300</v>
      </c>
      <c r="HE33" s="182">
        <f t="shared" si="402"/>
        <v>1643165.091224554</v>
      </c>
      <c r="HF33" s="5"/>
      <c r="HG33" s="182">
        <f t="shared" si="483"/>
        <v>6298.7995163607902</v>
      </c>
      <c r="HH33" s="182">
        <f t="shared" si="403"/>
        <v>300</v>
      </c>
      <c r="HI33" s="182">
        <f t="shared" si="404"/>
        <v>1889639.854908237</v>
      </c>
      <c r="HJ33" s="5"/>
      <c r="HK33" s="182">
        <f t="shared" si="484"/>
        <v>7243.6194438149078</v>
      </c>
      <c r="HL33" s="182">
        <f t="shared" si="405"/>
        <v>300</v>
      </c>
      <c r="HM33" s="182">
        <f t="shared" si="406"/>
        <v>2173085.8331444724</v>
      </c>
      <c r="HN33" s="5"/>
      <c r="HO33" s="182">
        <f t="shared" si="485"/>
        <v>8330.1623603871431</v>
      </c>
      <c r="HP33" s="182">
        <f t="shared" si="407"/>
        <v>300</v>
      </c>
      <c r="HQ33" s="182">
        <f t="shared" si="408"/>
        <v>2499048.708116143</v>
      </c>
      <c r="HR33" s="5"/>
      <c r="HS33" s="182">
        <f t="shared" si="486"/>
        <v>11016.639721611995</v>
      </c>
      <c r="HT33" s="182">
        <f t="shared" si="409"/>
        <v>300</v>
      </c>
      <c r="HU33" s="182">
        <f t="shared" si="410"/>
        <v>3304991.9164835983</v>
      </c>
      <c r="HV33" s="5"/>
      <c r="HW33" s="182">
        <f t="shared" si="487"/>
        <v>12669.135679853793</v>
      </c>
      <c r="HX33" s="182">
        <f t="shared" si="411"/>
        <v>300</v>
      </c>
      <c r="HY33" s="182">
        <f t="shared" si="412"/>
        <v>3800740.7039561379</v>
      </c>
      <c r="HZ33" s="5"/>
      <c r="IA33" s="182">
        <f t="shared" si="488"/>
        <v>14569.506031831861</v>
      </c>
      <c r="IB33" s="182">
        <f t="shared" si="413"/>
        <v>300</v>
      </c>
      <c r="IC33" s="182">
        <f t="shared" si="414"/>
        <v>4370851.809549558</v>
      </c>
      <c r="ID33" s="5"/>
      <c r="IE33" s="182">
        <f t="shared" si="489"/>
        <v>16754.931936606637</v>
      </c>
      <c r="IF33" s="182">
        <f t="shared" si="415"/>
        <v>300</v>
      </c>
      <c r="IG33" s="182">
        <f t="shared" si="416"/>
        <v>5026479.5809819913</v>
      </c>
      <c r="IH33" s="5"/>
      <c r="II33" s="182">
        <f t="shared" si="490"/>
        <v>19268.171727097633</v>
      </c>
      <c r="IJ33" s="182">
        <f t="shared" si="417"/>
        <v>300</v>
      </c>
      <c r="IK33" s="182">
        <f t="shared" si="418"/>
        <v>5780451.5181292901</v>
      </c>
      <c r="IL33" s="5"/>
      <c r="IM33" s="182">
        <f t="shared" si="491"/>
        <v>22158.397486162277</v>
      </c>
      <c r="IN33" s="182">
        <f t="shared" si="419"/>
        <v>300</v>
      </c>
      <c r="IO33" s="182">
        <f t="shared" si="420"/>
        <v>6647519.2458486836</v>
      </c>
      <c r="IP33" s="5"/>
      <c r="IQ33" s="182">
        <f t="shared" si="492"/>
        <v>25482.157109086616</v>
      </c>
      <c r="IR33" s="182">
        <f t="shared" si="421"/>
        <v>300</v>
      </c>
      <c r="IS33" s="182">
        <f t="shared" si="422"/>
        <v>7644647.1327259848</v>
      </c>
      <c r="IT33" s="5"/>
      <c r="IU33" s="182">
        <f t="shared" si="493"/>
        <v>29304.480675449606</v>
      </c>
      <c r="IV33" s="182">
        <f t="shared" si="423"/>
        <v>300</v>
      </c>
      <c r="IW33" s="182">
        <f t="shared" si="424"/>
        <v>8791344.2026348822</v>
      </c>
      <c r="IX33" s="5"/>
      <c r="IY33" s="182">
        <f t="shared" si="494"/>
        <v>33700.152776767041</v>
      </c>
      <c r="IZ33" s="182">
        <f t="shared" si="425"/>
        <v>300</v>
      </c>
      <c r="JA33" s="182">
        <f t="shared" si="426"/>
        <v>10110045.833030112</v>
      </c>
      <c r="JB33" s="5"/>
      <c r="JC33" s="182">
        <f t="shared" si="495"/>
        <v>38755.175693282094</v>
      </c>
      <c r="JD33" s="182">
        <f t="shared" si="427"/>
        <v>300</v>
      </c>
      <c r="JE33" s="182">
        <f t="shared" si="428"/>
        <v>11626552.707984628</v>
      </c>
      <c r="JF33" s="5"/>
      <c r="JG33" s="182">
        <f t="shared" si="496"/>
        <v>44568.452047274404</v>
      </c>
      <c r="JH33" s="182">
        <f t="shared" si="429"/>
        <v>300</v>
      </c>
      <c r="JI33" s="182">
        <f t="shared" si="430"/>
        <v>13370535.614182321</v>
      </c>
      <c r="JJ33" s="5"/>
      <c r="JK33" s="182">
        <f t="shared" si="497"/>
        <v>51253.719854365561</v>
      </c>
      <c r="JL33" s="182">
        <f t="shared" si="431"/>
        <v>300</v>
      </c>
      <c r="JM33" s="182">
        <f t="shared" si="432"/>
        <v>15376115.956309669</v>
      </c>
      <c r="JN33" s="5"/>
      <c r="JO33" s="182">
        <f t="shared" si="498"/>
        <v>59531.1956108456</v>
      </c>
      <c r="JP33" s="182">
        <f>JL33*JP$8</f>
        <v>300</v>
      </c>
      <c r="JQ33" s="182">
        <f t="shared" si="173"/>
        <v>17859358.683253679</v>
      </c>
      <c r="JR33" s="5"/>
      <c r="JS33" s="182">
        <f t="shared" si="499"/>
        <v>68460.874952472441</v>
      </c>
      <c r="JT33" s="182">
        <f>JP33*JT$8</f>
        <v>300</v>
      </c>
      <c r="JU33" s="182">
        <f t="shared" si="175"/>
        <v>20538262.485741731</v>
      </c>
      <c r="JV33" s="5"/>
      <c r="JW33" s="182">
        <f t="shared" si="500"/>
        <v>78730.006195343303</v>
      </c>
      <c r="JX33" s="182">
        <f>JT33*JX$8</f>
        <v>300</v>
      </c>
      <c r="JY33" s="182">
        <f t="shared" si="177"/>
        <v>23619001.858602989</v>
      </c>
      <c r="JZ33" s="5"/>
      <c r="KA33" s="182">
        <f t="shared" si="501"/>
        <v>90539.507124644791</v>
      </c>
      <c r="KB33" s="182">
        <f>JX33*KB$8</f>
        <v>300</v>
      </c>
      <c r="KC33" s="182">
        <f t="shared" si="179"/>
        <v>27161852.137393437</v>
      </c>
      <c r="KD33" s="5"/>
      <c r="KE33" s="182">
        <f t="shared" si="502"/>
        <v>104120.43319334151</v>
      </c>
      <c r="KF33" s="182">
        <f>KB33*KF$8</f>
        <v>300</v>
      </c>
      <c r="KG33" s="182">
        <f t="shared" si="181"/>
        <v>31236129.958002452</v>
      </c>
      <c r="KH33" s="5"/>
      <c r="KI33" s="183">
        <f t="shared" si="182"/>
        <v>3.333899999999999</v>
      </c>
      <c r="KJ33" s="183">
        <f t="shared" si="5"/>
        <v>300.00000000000006</v>
      </c>
      <c r="KK33" s="183">
        <f t="shared" si="183"/>
        <v>1000.1699999999998</v>
      </c>
      <c r="KM33" s="183">
        <f t="shared" si="184"/>
        <v>146.77013003901837</v>
      </c>
      <c r="KN33" s="183">
        <f t="shared" si="6"/>
        <v>300</v>
      </c>
      <c r="KO33" s="183">
        <f t="shared" si="185"/>
        <v>44031.039011705507</v>
      </c>
      <c r="KQ33" s="183">
        <f t="shared" si="186"/>
        <v>966.09273208190064</v>
      </c>
      <c r="KR33" s="183">
        <f t="shared" si="7"/>
        <v>300</v>
      </c>
      <c r="KS33" s="183">
        <f t="shared" si="187"/>
        <v>289827.8196245702</v>
      </c>
      <c r="KU33" s="183">
        <f t="shared" si="188"/>
        <v>5738.3456853959042</v>
      </c>
      <c r="KV33" s="183">
        <f t="shared" si="189"/>
        <v>300</v>
      </c>
      <c r="KW33" s="183">
        <f t="shared" si="190"/>
        <v>1721503.7056187713</v>
      </c>
      <c r="KY33" s="183">
        <f t="shared" si="191"/>
        <v>33771.743069387427</v>
      </c>
      <c r="KZ33" s="183">
        <f t="shared" si="192"/>
        <v>300</v>
      </c>
      <c r="LA33" s="183">
        <f t="shared" si="193"/>
        <v>10131522.920816228</v>
      </c>
      <c r="LC33" s="183">
        <f t="shared" si="194"/>
        <v>206796.15446503027</v>
      </c>
      <c r="LD33" s="183">
        <f t="shared" si="195"/>
        <v>300.00000000000006</v>
      </c>
      <c r="LE33" s="183">
        <f t="shared" si="196"/>
        <v>62038846.339509092</v>
      </c>
    </row>
    <row r="34" spans="2:317" ht="18.75">
      <c r="B34" s="172"/>
      <c r="C34" s="180"/>
      <c r="D34" s="180"/>
      <c r="E34" s="180"/>
      <c r="F34" s="184"/>
      <c r="G34" s="182"/>
      <c r="H34" s="182"/>
      <c r="I34" s="182"/>
      <c r="J34" s="5"/>
      <c r="K34" s="182"/>
      <c r="L34" s="182"/>
      <c r="M34" s="182"/>
      <c r="N34" s="5"/>
      <c r="O34" s="182"/>
      <c r="P34" s="182"/>
      <c r="Q34" s="182"/>
      <c r="R34" s="5"/>
      <c r="S34" s="182"/>
      <c r="T34" s="182"/>
      <c r="U34" s="182"/>
      <c r="V34" s="5"/>
      <c r="W34" s="182"/>
      <c r="X34" s="182"/>
      <c r="Y34" s="182"/>
      <c r="Z34" s="5"/>
      <c r="AA34" s="182"/>
      <c r="AB34" s="182"/>
      <c r="AC34" s="182"/>
      <c r="AD34" s="5"/>
      <c r="AE34" s="182"/>
      <c r="AF34" s="182"/>
      <c r="AG34" s="182"/>
      <c r="AH34" s="5"/>
      <c r="AI34" s="182"/>
      <c r="AJ34" s="182"/>
      <c r="AK34" s="182"/>
      <c r="AL34" s="5"/>
      <c r="AM34" s="182"/>
      <c r="AN34" s="182"/>
      <c r="AO34" s="182"/>
      <c r="AP34" s="5"/>
      <c r="AQ34" s="182"/>
      <c r="AR34" s="182"/>
      <c r="AS34" s="182"/>
      <c r="AT34" s="5"/>
      <c r="AU34" s="182"/>
      <c r="AV34" s="182"/>
      <c r="AW34" s="182"/>
      <c r="AX34" s="5"/>
      <c r="AY34" s="182"/>
      <c r="AZ34" s="182"/>
      <c r="BA34" s="182"/>
      <c r="BB34" s="5"/>
      <c r="BC34" s="182"/>
      <c r="BD34" s="182"/>
      <c r="BE34" s="182"/>
      <c r="BF34" s="5"/>
      <c r="BG34" s="182"/>
      <c r="BH34" s="182"/>
      <c r="BI34" s="182"/>
      <c r="BJ34" s="5"/>
      <c r="BK34" s="182"/>
      <c r="BL34" s="182"/>
      <c r="BM34" s="182"/>
      <c r="BN34" s="5"/>
      <c r="BO34" s="182"/>
      <c r="BP34" s="182"/>
      <c r="BQ34" s="182"/>
      <c r="BR34" s="5"/>
      <c r="BS34" s="182"/>
      <c r="BT34" s="182"/>
      <c r="BU34" s="182"/>
      <c r="BV34" s="5"/>
      <c r="BW34" s="182"/>
      <c r="BX34" s="182"/>
      <c r="BY34" s="182"/>
      <c r="BZ34" s="5"/>
      <c r="CA34" s="182"/>
      <c r="CB34" s="182"/>
      <c r="CC34" s="182"/>
      <c r="CD34" s="5"/>
      <c r="CE34" s="182"/>
      <c r="CF34" s="182"/>
      <c r="CG34" s="182"/>
      <c r="CH34" s="5"/>
      <c r="CI34" s="182"/>
      <c r="CJ34" s="182"/>
      <c r="CK34" s="182"/>
      <c r="CL34" s="5"/>
      <c r="CM34" s="182"/>
      <c r="CN34" s="182"/>
      <c r="CO34" s="182"/>
      <c r="CP34" s="5"/>
      <c r="CQ34" s="182"/>
      <c r="CR34" s="182"/>
      <c r="CS34" s="182"/>
      <c r="CT34" s="5"/>
      <c r="CU34" s="182"/>
      <c r="CV34" s="182"/>
      <c r="CW34" s="182"/>
      <c r="CX34" s="5"/>
      <c r="CY34" s="182"/>
      <c r="CZ34" s="182"/>
      <c r="DA34" s="182"/>
      <c r="DB34" s="5"/>
      <c r="DC34" s="182"/>
      <c r="DD34" s="182"/>
      <c r="DE34" s="182"/>
      <c r="DF34" s="5"/>
      <c r="DG34" s="182"/>
      <c r="DH34" s="182"/>
      <c r="DI34" s="182"/>
      <c r="DJ34" s="5"/>
      <c r="DK34" s="182"/>
      <c r="DL34" s="182"/>
      <c r="DM34" s="182"/>
      <c r="DN34" s="5"/>
      <c r="DO34" s="182"/>
      <c r="DP34" s="182"/>
      <c r="DQ34" s="182"/>
      <c r="DR34" s="5"/>
      <c r="DS34" s="182"/>
      <c r="DT34" s="182"/>
      <c r="DU34" s="182"/>
      <c r="DV34" s="5"/>
      <c r="DW34" s="182"/>
      <c r="DX34" s="182"/>
      <c r="DY34" s="182"/>
      <c r="DZ34" s="5"/>
      <c r="EA34" s="182"/>
      <c r="EB34" s="182"/>
      <c r="EC34" s="182"/>
      <c r="ED34" s="5"/>
      <c r="EE34" s="182"/>
      <c r="EF34" s="182"/>
      <c r="EG34" s="182"/>
      <c r="EH34" s="5"/>
      <c r="EI34" s="182"/>
      <c r="EJ34" s="182"/>
      <c r="EK34" s="182"/>
      <c r="EL34" s="5"/>
      <c r="EM34" s="182"/>
      <c r="EN34" s="182"/>
      <c r="EO34" s="182"/>
      <c r="EP34" s="5"/>
      <c r="EQ34" s="182"/>
      <c r="ER34" s="182"/>
      <c r="ES34" s="182"/>
      <c r="ET34" s="5"/>
      <c r="EU34" s="182"/>
      <c r="EV34" s="182"/>
      <c r="EW34" s="182"/>
      <c r="EX34" s="5"/>
      <c r="EY34" s="182"/>
      <c r="EZ34" s="182"/>
      <c r="FA34" s="182"/>
      <c r="FB34" s="5"/>
      <c r="FC34" s="182"/>
      <c r="FD34" s="182"/>
      <c r="FE34" s="182"/>
      <c r="FF34" s="5"/>
      <c r="FG34" s="182"/>
      <c r="FH34" s="182"/>
      <c r="FI34" s="182"/>
      <c r="FJ34" s="5"/>
      <c r="FK34" s="182"/>
      <c r="FL34" s="182"/>
      <c r="FM34" s="182"/>
      <c r="FN34" s="5"/>
      <c r="FO34" s="182"/>
      <c r="FP34" s="182"/>
      <c r="FQ34" s="182"/>
      <c r="FR34" s="5"/>
      <c r="FS34" s="182"/>
      <c r="FT34" s="182"/>
      <c r="FU34" s="182"/>
      <c r="FV34" s="5"/>
      <c r="FW34" s="182"/>
      <c r="FX34" s="182"/>
      <c r="FY34" s="182"/>
      <c r="FZ34" s="5"/>
      <c r="GA34" s="182"/>
      <c r="GB34" s="182"/>
      <c r="GC34" s="182"/>
      <c r="GD34" s="5"/>
      <c r="GE34" s="182"/>
      <c r="GF34" s="182"/>
      <c r="GG34" s="182"/>
      <c r="GH34" s="5"/>
      <c r="GI34" s="182"/>
      <c r="GJ34" s="182"/>
      <c r="GK34" s="182"/>
      <c r="GL34" s="5"/>
      <c r="GM34" s="182"/>
      <c r="GN34" s="182"/>
      <c r="GO34" s="182"/>
      <c r="GP34" s="5"/>
      <c r="GQ34" s="182"/>
      <c r="GR34" s="182"/>
      <c r="GS34" s="182"/>
      <c r="GT34" s="5"/>
      <c r="GU34" s="182"/>
      <c r="GV34" s="182"/>
      <c r="GW34" s="182"/>
      <c r="GX34" s="5"/>
      <c r="GY34" s="182"/>
      <c r="GZ34" s="182"/>
      <c r="HA34" s="182"/>
      <c r="HB34" s="5"/>
      <c r="HC34" s="182"/>
      <c r="HD34" s="182"/>
      <c r="HE34" s="182"/>
      <c r="HF34" s="5"/>
      <c r="HG34" s="182"/>
      <c r="HH34" s="182"/>
      <c r="HI34" s="182"/>
      <c r="HJ34" s="5"/>
      <c r="HK34" s="182"/>
      <c r="HL34" s="182"/>
      <c r="HM34" s="182"/>
      <c r="HN34" s="5"/>
      <c r="HO34" s="182"/>
      <c r="HP34" s="182"/>
      <c r="HQ34" s="182"/>
      <c r="HR34" s="5"/>
      <c r="HS34" s="182"/>
      <c r="HT34" s="182"/>
      <c r="HU34" s="182"/>
      <c r="HV34" s="5"/>
      <c r="HW34" s="182"/>
      <c r="HX34" s="182"/>
      <c r="HY34" s="182"/>
      <c r="HZ34" s="5"/>
      <c r="IA34" s="182"/>
      <c r="IB34" s="182"/>
      <c r="IC34" s="182"/>
      <c r="ID34" s="5"/>
      <c r="IE34" s="182"/>
      <c r="IF34" s="182"/>
      <c r="IG34" s="182"/>
      <c r="IH34" s="5"/>
      <c r="II34" s="182"/>
      <c r="IJ34" s="182"/>
      <c r="IK34" s="182"/>
      <c r="IL34" s="5"/>
      <c r="IM34" s="182"/>
      <c r="IN34" s="182"/>
      <c r="IO34" s="182"/>
      <c r="IP34" s="5"/>
      <c r="IQ34" s="182"/>
      <c r="IR34" s="182"/>
      <c r="IS34" s="182"/>
      <c r="IT34" s="5"/>
      <c r="IU34" s="182"/>
      <c r="IV34" s="182"/>
      <c r="IW34" s="182"/>
      <c r="IX34" s="5"/>
      <c r="IY34" s="182"/>
      <c r="IZ34" s="182"/>
      <c r="JA34" s="182"/>
      <c r="JB34" s="5"/>
      <c r="JC34" s="182"/>
      <c r="JD34" s="182"/>
      <c r="JE34" s="182"/>
      <c r="JF34" s="5"/>
      <c r="JG34" s="182"/>
      <c r="JH34" s="182"/>
      <c r="JI34" s="182"/>
      <c r="JJ34" s="5"/>
      <c r="JK34" s="182"/>
      <c r="JL34" s="182"/>
      <c r="JM34" s="182"/>
      <c r="JN34" s="5"/>
      <c r="JO34" s="182"/>
      <c r="JP34" s="182"/>
      <c r="JQ34" s="182"/>
      <c r="JR34" s="5"/>
      <c r="JS34" s="182"/>
      <c r="JT34" s="182"/>
      <c r="JU34" s="182"/>
      <c r="JV34" s="5"/>
      <c r="JW34" s="182"/>
      <c r="JX34" s="182"/>
      <c r="JY34" s="182"/>
      <c r="JZ34" s="5"/>
      <c r="KA34" s="182"/>
      <c r="KB34" s="182"/>
      <c r="KC34" s="182"/>
      <c r="KD34" s="5"/>
      <c r="KE34" s="182"/>
      <c r="KF34" s="182"/>
      <c r="KG34" s="182"/>
      <c r="KH34" s="5"/>
      <c r="KI34" s="183"/>
      <c r="KJ34" s="183"/>
      <c r="KK34" s="183"/>
      <c r="KM34" s="183"/>
      <c r="KN34" s="183"/>
      <c r="KO34" s="183"/>
      <c r="KQ34" s="183"/>
      <c r="KR34" s="183"/>
      <c r="KS34" s="183"/>
      <c r="KU34" s="183"/>
      <c r="KV34" s="183"/>
      <c r="KW34" s="183"/>
      <c r="KY34" s="183"/>
      <c r="KZ34" s="183"/>
      <c r="LA34" s="183"/>
      <c r="LC34" s="183"/>
      <c r="LD34" s="183"/>
      <c r="LE34" s="183"/>
    </row>
    <row r="35" spans="2:317" ht="18.75">
      <c r="B35" s="172"/>
      <c r="C35" s="180"/>
      <c r="D35" s="180" t="str">
        <f>'A.I Revenue Streams - P1'!E35</f>
        <v>Physio</v>
      </c>
      <c r="E35" s="180"/>
      <c r="F35" s="184"/>
      <c r="G35" s="182"/>
      <c r="H35" s="182"/>
      <c r="I35" s="182"/>
      <c r="J35" s="5"/>
      <c r="K35" s="182"/>
      <c r="L35" s="182"/>
      <c r="M35" s="182"/>
      <c r="N35" s="5"/>
      <c r="O35" s="182"/>
      <c r="P35" s="182"/>
      <c r="Q35" s="182"/>
      <c r="R35" s="5"/>
      <c r="S35" s="182"/>
      <c r="T35" s="182"/>
      <c r="U35" s="182"/>
      <c r="V35" s="5"/>
      <c r="W35" s="182"/>
      <c r="X35" s="182"/>
      <c r="Y35" s="182"/>
      <c r="Z35" s="5"/>
      <c r="AA35" s="182"/>
      <c r="AB35" s="182"/>
      <c r="AC35" s="182"/>
      <c r="AD35" s="5"/>
      <c r="AE35" s="182"/>
      <c r="AF35" s="182"/>
      <c r="AG35" s="182"/>
      <c r="AH35" s="5"/>
      <c r="AI35" s="182"/>
      <c r="AJ35" s="182"/>
      <c r="AK35" s="182"/>
      <c r="AL35" s="5"/>
      <c r="AM35" s="182"/>
      <c r="AN35" s="182"/>
      <c r="AO35" s="182"/>
      <c r="AP35" s="5"/>
      <c r="AQ35" s="182"/>
      <c r="AR35" s="182"/>
      <c r="AS35" s="182"/>
      <c r="AT35" s="5"/>
      <c r="AU35" s="182"/>
      <c r="AV35" s="182"/>
      <c r="AW35" s="182"/>
      <c r="AX35" s="5"/>
      <c r="AY35" s="182"/>
      <c r="AZ35" s="182"/>
      <c r="BA35" s="182"/>
      <c r="BB35" s="5"/>
      <c r="BC35" s="182"/>
      <c r="BD35" s="182"/>
      <c r="BE35" s="182"/>
      <c r="BF35" s="5"/>
      <c r="BG35" s="182"/>
      <c r="BH35" s="182"/>
      <c r="BI35" s="182"/>
      <c r="BJ35" s="5"/>
      <c r="BK35" s="182"/>
      <c r="BL35" s="182"/>
      <c r="BM35" s="182"/>
      <c r="BN35" s="5"/>
      <c r="BO35" s="182"/>
      <c r="BP35" s="182"/>
      <c r="BQ35" s="182"/>
      <c r="BR35" s="5"/>
      <c r="BS35" s="182"/>
      <c r="BT35" s="182"/>
      <c r="BU35" s="182"/>
      <c r="BV35" s="5"/>
      <c r="BW35" s="182"/>
      <c r="BX35" s="182"/>
      <c r="BY35" s="182"/>
      <c r="BZ35" s="5"/>
      <c r="CA35" s="182"/>
      <c r="CB35" s="182"/>
      <c r="CC35" s="182"/>
      <c r="CD35" s="5"/>
      <c r="CE35" s="182"/>
      <c r="CF35" s="182"/>
      <c r="CG35" s="182"/>
      <c r="CH35" s="5"/>
      <c r="CI35" s="182"/>
      <c r="CJ35" s="182"/>
      <c r="CK35" s="182"/>
      <c r="CL35" s="5"/>
      <c r="CM35" s="182"/>
      <c r="CN35" s="182"/>
      <c r="CO35" s="182"/>
      <c r="CP35" s="5"/>
      <c r="CQ35" s="182"/>
      <c r="CR35" s="182"/>
      <c r="CS35" s="182"/>
      <c r="CT35" s="5"/>
      <c r="CU35" s="182"/>
      <c r="CV35" s="182"/>
      <c r="CW35" s="182"/>
      <c r="CX35" s="5"/>
      <c r="CY35" s="182"/>
      <c r="CZ35" s="182"/>
      <c r="DA35" s="182"/>
      <c r="DB35" s="5"/>
      <c r="DC35" s="182"/>
      <c r="DD35" s="182"/>
      <c r="DE35" s="182"/>
      <c r="DF35" s="5"/>
      <c r="DG35" s="182"/>
      <c r="DH35" s="182"/>
      <c r="DI35" s="182"/>
      <c r="DJ35" s="5"/>
      <c r="DK35" s="182"/>
      <c r="DL35" s="182"/>
      <c r="DM35" s="182"/>
      <c r="DN35" s="5"/>
      <c r="DO35" s="182"/>
      <c r="DP35" s="182"/>
      <c r="DQ35" s="182"/>
      <c r="DR35" s="5"/>
      <c r="DS35" s="182"/>
      <c r="DT35" s="182"/>
      <c r="DU35" s="182"/>
      <c r="DV35" s="5"/>
      <c r="DW35" s="182"/>
      <c r="DX35" s="182"/>
      <c r="DY35" s="182"/>
      <c r="DZ35" s="5"/>
      <c r="EA35" s="182"/>
      <c r="EB35" s="182"/>
      <c r="EC35" s="182"/>
      <c r="ED35" s="5"/>
      <c r="EE35" s="182"/>
      <c r="EF35" s="182"/>
      <c r="EG35" s="182"/>
      <c r="EH35" s="5"/>
      <c r="EI35" s="182"/>
      <c r="EJ35" s="182"/>
      <c r="EK35" s="182"/>
      <c r="EL35" s="5"/>
      <c r="EM35" s="182"/>
      <c r="EN35" s="182"/>
      <c r="EO35" s="182"/>
      <c r="EP35" s="5"/>
      <c r="EQ35" s="182"/>
      <c r="ER35" s="182"/>
      <c r="ES35" s="182"/>
      <c r="ET35" s="5"/>
      <c r="EU35" s="182"/>
      <c r="EV35" s="182"/>
      <c r="EW35" s="182"/>
      <c r="EX35" s="5"/>
      <c r="EY35" s="182"/>
      <c r="EZ35" s="182"/>
      <c r="FA35" s="182"/>
      <c r="FB35" s="5"/>
      <c r="FC35" s="182"/>
      <c r="FD35" s="182"/>
      <c r="FE35" s="182"/>
      <c r="FF35" s="5"/>
      <c r="FG35" s="182"/>
      <c r="FH35" s="182"/>
      <c r="FI35" s="182"/>
      <c r="FJ35" s="5"/>
      <c r="FK35" s="182"/>
      <c r="FL35" s="182"/>
      <c r="FM35" s="182"/>
      <c r="FN35" s="5"/>
      <c r="FO35" s="182"/>
      <c r="FP35" s="182"/>
      <c r="FQ35" s="182"/>
      <c r="FR35" s="5"/>
      <c r="FS35" s="182"/>
      <c r="FT35" s="182"/>
      <c r="FU35" s="182"/>
      <c r="FV35" s="5"/>
      <c r="FW35" s="182"/>
      <c r="FX35" s="182"/>
      <c r="FY35" s="182"/>
      <c r="FZ35" s="5"/>
      <c r="GA35" s="182"/>
      <c r="GB35" s="182"/>
      <c r="GC35" s="182"/>
      <c r="GD35" s="5"/>
      <c r="GE35" s="182"/>
      <c r="GF35" s="182"/>
      <c r="GG35" s="182"/>
      <c r="GH35" s="5"/>
      <c r="GI35" s="182"/>
      <c r="GJ35" s="182"/>
      <c r="GK35" s="182"/>
      <c r="GL35" s="5"/>
      <c r="GM35" s="182"/>
      <c r="GN35" s="182"/>
      <c r="GO35" s="182"/>
      <c r="GP35" s="5"/>
      <c r="GQ35" s="182"/>
      <c r="GR35" s="182"/>
      <c r="GS35" s="182"/>
      <c r="GT35" s="5"/>
      <c r="GU35" s="182"/>
      <c r="GV35" s="182"/>
      <c r="GW35" s="182"/>
      <c r="GX35" s="5"/>
      <c r="GY35" s="182"/>
      <c r="GZ35" s="182"/>
      <c r="HA35" s="182"/>
      <c r="HB35" s="5"/>
      <c r="HC35" s="182"/>
      <c r="HD35" s="182"/>
      <c r="HE35" s="182"/>
      <c r="HF35" s="5"/>
      <c r="HG35" s="182"/>
      <c r="HH35" s="182"/>
      <c r="HI35" s="182"/>
      <c r="HJ35" s="5"/>
      <c r="HK35" s="182"/>
      <c r="HL35" s="182"/>
      <c r="HM35" s="182"/>
      <c r="HN35" s="5"/>
      <c r="HO35" s="182"/>
      <c r="HP35" s="182"/>
      <c r="HQ35" s="182"/>
      <c r="HR35" s="5"/>
      <c r="HS35" s="182"/>
      <c r="HT35" s="182"/>
      <c r="HU35" s="182"/>
      <c r="HV35" s="5"/>
      <c r="HW35" s="182"/>
      <c r="HX35" s="182"/>
      <c r="HY35" s="182"/>
      <c r="HZ35" s="5"/>
      <c r="IA35" s="182"/>
      <c r="IB35" s="182"/>
      <c r="IC35" s="182"/>
      <c r="ID35" s="5"/>
      <c r="IE35" s="182"/>
      <c r="IF35" s="182"/>
      <c r="IG35" s="182"/>
      <c r="IH35" s="5"/>
      <c r="II35" s="182"/>
      <c r="IJ35" s="182"/>
      <c r="IK35" s="182"/>
      <c r="IL35" s="5"/>
      <c r="IM35" s="182"/>
      <c r="IN35" s="182"/>
      <c r="IO35" s="182"/>
      <c r="IP35" s="5"/>
      <c r="IQ35" s="182"/>
      <c r="IR35" s="182"/>
      <c r="IS35" s="182"/>
      <c r="IT35" s="5"/>
      <c r="IU35" s="182"/>
      <c r="IV35" s="182"/>
      <c r="IW35" s="182"/>
      <c r="IX35" s="5"/>
      <c r="IY35" s="182"/>
      <c r="IZ35" s="182"/>
      <c r="JA35" s="182"/>
      <c r="JB35" s="5"/>
      <c r="JC35" s="182"/>
      <c r="JD35" s="182"/>
      <c r="JE35" s="182"/>
      <c r="JF35" s="5"/>
      <c r="JG35" s="182"/>
      <c r="JH35" s="182"/>
      <c r="JI35" s="182"/>
      <c r="JJ35" s="5"/>
      <c r="JK35" s="182"/>
      <c r="JL35" s="182"/>
      <c r="JM35" s="182"/>
      <c r="JN35" s="5"/>
      <c r="JO35" s="182"/>
      <c r="JP35" s="182"/>
      <c r="JQ35" s="182"/>
      <c r="JR35" s="5"/>
      <c r="JS35" s="182"/>
      <c r="JT35" s="182"/>
      <c r="JU35" s="182"/>
      <c r="JV35" s="5"/>
      <c r="JW35" s="182"/>
      <c r="JX35" s="182"/>
      <c r="JY35" s="182"/>
      <c r="JZ35" s="5"/>
      <c r="KA35" s="182"/>
      <c r="KB35" s="182"/>
      <c r="KC35" s="182"/>
      <c r="KD35" s="5"/>
      <c r="KE35" s="182"/>
      <c r="KF35" s="182"/>
      <c r="KG35" s="182"/>
      <c r="KH35" s="5"/>
      <c r="KI35" s="183"/>
      <c r="KJ35" s="183"/>
      <c r="KK35" s="183"/>
      <c r="KM35" s="183"/>
      <c r="KN35" s="183"/>
      <c r="KO35" s="183"/>
      <c r="KQ35" s="183"/>
      <c r="KR35" s="183"/>
      <c r="KS35" s="183"/>
      <c r="KU35" s="183"/>
      <c r="KV35" s="183"/>
      <c r="KW35" s="183"/>
      <c r="KY35" s="183"/>
      <c r="KZ35" s="183"/>
      <c r="LA35" s="183"/>
      <c r="LC35" s="183"/>
      <c r="LD35" s="183"/>
      <c r="LE35" s="183"/>
    </row>
    <row r="36" spans="2:317" ht="18.75">
      <c r="B36" s="172"/>
      <c r="C36" s="180"/>
      <c r="D36" s="180"/>
      <c r="E36" s="180" t="str">
        <f>'A.I Revenue Streams - P1'!F36</f>
        <v>Excercises</v>
      </c>
      <c r="F36" s="184"/>
      <c r="G36" s="182"/>
      <c r="H36" s="182">
        <f>'A.I Revenue Streams - P1'!J36</f>
        <v>500</v>
      </c>
      <c r="I36" s="182">
        <f>G36*H36</f>
        <v>0</v>
      </c>
      <c r="J36" s="5"/>
      <c r="K36" s="182">
        <f>'A.I Revenue Streams - P1'!H36*K$2*L$2</f>
        <v>13.5</v>
      </c>
      <c r="L36" s="182">
        <f t="shared" ref="L36:L65" si="503">H36*$L$8</f>
        <v>500</v>
      </c>
      <c r="M36" s="182">
        <f t="shared" ref="M36:M65" si="504">K36*L36</f>
        <v>6750</v>
      </c>
      <c r="N36" s="5"/>
      <c r="O36" s="182">
        <f>K36*O$8*O$2/K$2*P$2</f>
        <v>14.411249999999999</v>
      </c>
      <c r="P36" s="182">
        <f t="shared" ref="P36:P65" si="505">L36*P$8</f>
        <v>500</v>
      </c>
      <c r="Q36" s="182">
        <f t="shared" ref="Q36:Q65" si="506">O36*P36</f>
        <v>7205.6249999999991</v>
      </c>
      <c r="R36" s="5"/>
      <c r="S36" s="182">
        <f>O36*S$8*S$2/O$2*T$2</f>
        <v>22.097249999999999</v>
      </c>
      <c r="T36" s="182">
        <f t="shared" ref="T36:T65" si="507">P36*T$8</f>
        <v>500</v>
      </c>
      <c r="U36" s="182">
        <f t="shared" ref="U36:U65" si="508">S36*T36</f>
        <v>11048.625</v>
      </c>
      <c r="V36" s="5"/>
      <c r="W36" s="182">
        <f>S36*W$8*W$2/S$2*X$2</f>
        <v>31.764796874999998</v>
      </c>
      <c r="X36" s="182">
        <f t="shared" ref="X36:X65" si="509">T36*X$8</f>
        <v>500</v>
      </c>
      <c r="Y36" s="182">
        <f t="shared" ref="Y36:Y65" si="510">W36*X36</f>
        <v>15882.3984375</v>
      </c>
      <c r="Z36" s="5"/>
      <c r="AA36" s="182">
        <f>W36*AA$8*AA$2/W$2*AB$2</f>
        <v>58.447226249999986</v>
      </c>
      <c r="AB36" s="182">
        <f t="shared" ref="AB36:AB65" si="511">X36*AB$8</f>
        <v>500</v>
      </c>
      <c r="AC36" s="182">
        <f t="shared" ref="AC36:AC65" si="512">AA36*AB36</f>
        <v>29223.613124999993</v>
      </c>
      <c r="AD36" s="5"/>
      <c r="AE36" s="182">
        <f>AA36*AE$8*AE$2/AA$2*AF$2</f>
        <v>84.017887734374966</v>
      </c>
      <c r="AF36" s="182">
        <f t="shared" si="311"/>
        <v>500</v>
      </c>
      <c r="AG36" s="182">
        <f t="shared" si="312"/>
        <v>42008.943867187481</v>
      </c>
      <c r="AH36" s="5"/>
      <c r="AI36" s="182">
        <f>AE36*AI$8*AI$2/AE$2*AJ$2</f>
        <v>120.77571361816399</v>
      </c>
      <c r="AJ36" s="182">
        <f t="shared" si="313"/>
        <v>500</v>
      </c>
      <c r="AK36" s="182">
        <f t="shared" si="314"/>
        <v>60387.856809081997</v>
      </c>
      <c r="AL36" s="5"/>
      <c r="AM36" s="182">
        <f>AI36*AM$8*AM$2/AI$2*AN$2</f>
        <v>138.89207066088858</v>
      </c>
      <c r="AN36" s="182">
        <f t="shared" si="315"/>
        <v>500</v>
      </c>
      <c r="AO36" s="182">
        <f t="shared" si="316"/>
        <v>69446.035330444283</v>
      </c>
      <c r="AP36" s="5"/>
      <c r="AQ36" s="182">
        <f>AM36*AQ$8*AQ$2/AM$2*AR$2</f>
        <v>159.72588126002185</v>
      </c>
      <c r="AR36" s="182">
        <f t="shared" si="317"/>
        <v>500</v>
      </c>
      <c r="AS36" s="182">
        <f t="shared" si="318"/>
        <v>79862.940630010926</v>
      </c>
      <c r="AT36" s="5"/>
      <c r="AU36" s="182">
        <f>AQ36*AU$8*AU$2/AQ$2*AV$2</f>
        <v>183.68476344902513</v>
      </c>
      <c r="AV36" s="182">
        <f t="shared" si="319"/>
        <v>500</v>
      </c>
      <c r="AW36" s="182">
        <f t="shared" si="320"/>
        <v>91842.381724512568</v>
      </c>
      <c r="AX36" s="5"/>
      <c r="AY36" s="182">
        <f>AU36*AY$8*AY$2/AU$2*AZ$2</f>
        <v>211.23747796637889</v>
      </c>
      <c r="AZ36" s="182">
        <f t="shared" si="321"/>
        <v>500</v>
      </c>
      <c r="BA36" s="182">
        <f t="shared" si="322"/>
        <v>105618.73898318944</v>
      </c>
      <c r="BB36" s="5"/>
      <c r="BC36" s="182">
        <f>AY36*BC$8*BC$2/AY$2*BD$2</f>
        <v>242.9230996613357</v>
      </c>
      <c r="BD36" s="182">
        <f t="shared" si="323"/>
        <v>500</v>
      </c>
      <c r="BE36" s="182">
        <f t="shared" si="324"/>
        <v>121461.54983066785</v>
      </c>
      <c r="BF36" s="5"/>
      <c r="BG36" s="182">
        <f>BC36*BG$8*BG$2/BC$2*BH$2</f>
        <v>279.36156461053605</v>
      </c>
      <c r="BH36" s="182">
        <f t="shared" si="325"/>
        <v>500</v>
      </c>
      <c r="BI36" s="182">
        <f t="shared" si="326"/>
        <v>139680.78230526802</v>
      </c>
      <c r="BJ36" s="5"/>
      <c r="BK36" s="182">
        <f>BG36*BK$8*BK$2/BG$2*BL$2</f>
        <v>321.26579930211642</v>
      </c>
      <c r="BL36" s="182">
        <f t="shared" si="327"/>
        <v>500</v>
      </c>
      <c r="BM36" s="182">
        <f t="shared" si="328"/>
        <v>160632.89965105822</v>
      </c>
      <c r="BN36" s="5"/>
      <c r="BO36" s="182">
        <f>BK36*BO$8*BO$2/BK$2*BP$2</f>
        <v>369.45566919743385</v>
      </c>
      <c r="BP36" s="182">
        <f t="shared" si="329"/>
        <v>500</v>
      </c>
      <c r="BQ36" s="182">
        <f t="shared" si="330"/>
        <v>184727.83459871693</v>
      </c>
      <c r="BR36" s="5"/>
      <c r="BS36" s="182">
        <f>BO36*BS$8*BS$2/BO$2*BT$2</f>
        <v>424.8740195770489</v>
      </c>
      <c r="BT36" s="182">
        <f t="shared" si="331"/>
        <v>500</v>
      </c>
      <c r="BU36" s="182">
        <f t="shared" si="332"/>
        <v>212437.00978852445</v>
      </c>
      <c r="BV36" s="5"/>
      <c r="BW36" s="182">
        <f>BS36*BW$8*BW$2/BS$2*BX$2</f>
        <v>488.6051225136062</v>
      </c>
      <c r="BX36" s="182">
        <f t="shared" si="333"/>
        <v>500</v>
      </c>
      <c r="BY36" s="182">
        <f t="shared" si="334"/>
        <v>244302.56125680311</v>
      </c>
      <c r="BZ36" s="5"/>
      <c r="CA36" s="182">
        <f>BW36*CA$8*CA$2/BW$2*CB$2</f>
        <v>561.89589089064714</v>
      </c>
      <c r="CB36" s="182">
        <f t="shared" si="335"/>
        <v>500</v>
      </c>
      <c r="CC36" s="182">
        <f t="shared" si="336"/>
        <v>280947.9454453236</v>
      </c>
      <c r="CD36" s="5"/>
      <c r="CE36" s="182">
        <f>CA36*CE$8*CE$2/CA$2*CF$2</f>
        <v>775.41632942909303</v>
      </c>
      <c r="CF36" s="182">
        <f t="shared" si="337"/>
        <v>500</v>
      </c>
      <c r="CG36" s="182">
        <f t="shared" si="338"/>
        <v>387708.16471454652</v>
      </c>
      <c r="CH36" s="5"/>
      <c r="CI36" s="182">
        <f>CE36*CI$8*CI$2/CE$2*CJ$2</f>
        <v>891.72877884345689</v>
      </c>
      <c r="CJ36" s="182">
        <f t="shared" si="339"/>
        <v>500</v>
      </c>
      <c r="CK36" s="182">
        <f t="shared" si="340"/>
        <v>445864.38942172844</v>
      </c>
      <c r="CL36" s="5"/>
      <c r="CM36" s="182">
        <f>CI36*CM$8*CM$2/CI$2*CN$2</f>
        <v>1025.4880956699753</v>
      </c>
      <c r="CN36" s="182">
        <f t="shared" si="341"/>
        <v>500</v>
      </c>
      <c r="CO36" s="182">
        <f t="shared" si="342"/>
        <v>512744.04783498769</v>
      </c>
      <c r="CP36" s="5"/>
      <c r="CQ36" s="182">
        <f>CM36*CQ$8*CQ$2/CM$2*CR$2</f>
        <v>1179.3113100204716</v>
      </c>
      <c r="CR36" s="182">
        <f t="shared" si="343"/>
        <v>500</v>
      </c>
      <c r="CS36" s="182">
        <f t="shared" si="344"/>
        <v>589655.65501023585</v>
      </c>
      <c r="CT36" s="5"/>
      <c r="CU36" s="182">
        <f>CQ36*CU$8*CU$2/CQ$2*CV$2</f>
        <v>1356.2080065235423</v>
      </c>
      <c r="CV36" s="182">
        <f t="shared" si="345"/>
        <v>500</v>
      </c>
      <c r="CW36" s="182">
        <f t="shared" si="346"/>
        <v>678104.00326177117</v>
      </c>
      <c r="CX36" s="5"/>
      <c r="CY36" s="182">
        <f>CU36*CY$8*CY$2/CU$2*CZ$2</f>
        <v>1559.6392075020735</v>
      </c>
      <c r="CZ36" s="182">
        <f t="shared" si="347"/>
        <v>500</v>
      </c>
      <c r="DA36" s="182">
        <f t="shared" si="348"/>
        <v>779819.6037510368</v>
      </c>
      <c r="DB36" s="5"/>
      <c r="DC36" s="182">
        <f>CY36*DC$8*DC$2/CY$2*DD$2</f>
        <v>1793.5850886273845</v>
      </c>
      <c r="DD36" s="182">
        <f t="shared" si="349"/>
        <v>500</v>
      </c>
      <c r="DE36" s="182">
        <f t="shared" si="350"/>
        <v>896792.54431369225</v>
      </c>
      <c r="DF36" s="5"/>
      <c r="DG36" s="182">
        <f>DC36*DG$8*DG$2/DC$2*DH$2</f>
        <v>2062.6228519214919</v>
      </c>
      <c r="DH36" s="182">
        <f t="shared" si="351"/>
        <v>500</v>
      </c>
      <c r="DI36" s="182">
        <f t="shared" si="352"/>
        <v>1031311.425960746</v>
      </c>
      <c r="DJ36" s="5"/>
      <c r="DK36" s="182">
        <f>DG36*DK$8*DK$2/DG$2*DL$2</f>
        <v>2372.0162797097155</v>
      </c>
      <c r="DL36" s="182">
        <f t="shared" si="353"/>
        <v>500</v>
      </c>
      <c r="DM36" s="182">
        <f t="shared" si="354"/>
        <v>1186008.1398548577</v>
      </c>
      <c r="DN36" s="5"/>
      <c r="DO36" s="182">
        <f>DK36*DO$8*DO$2/DK$2*DP$2</f>
        <v>2727.8187216661727</v>
      </c>
      <c r="DP36" s="182">
        <f t="shared" si="355"/>
        <v>500</v>
      </c>
      <c r="DQ36" s="182">
        <f t="shared" si="356"/>
        <v>1363909.3608330863</v>
      </c>
      <c r="DR36" s="5"/>
      <c r="DS36" s="182">
        <f>DO36*DS$8*DS$2/DO$2*DT$2</f>
        <v>3136.9915299160984</v>
      </c>
      <c r="DT36" s="182">
        <f t="shared" si="357"/>
        <v>500</v>
      </c>
      <c r="DU36" s="182">
        <f t="shared" si="358"/>
        <v>1568495.7649580492</v>
      </c>
      <c r="DV36" s="5"/>
      <c r="DW36" s="182">
        <f>DS36*DW$8*DW$2/DS$2*DX$2</f>
        <v>3607.5402594035131</v>
      </c>
      <c r="DX36" s="182">
        <f t="shared" si="359"/>
        <v>500</v>
      </c>
      <c r="DY36" s="182">
        <f t="shared" si="360"/>
        <v>1803770.1297017566</v>
      </c>
      <c r="DZ36" s="5"/>
      <c r="EA36" s="182">
        <f>DW36*EA$8*EA$2/DW$2*EB$2</f>
        <v>4563.5384281454435</v>
      </c>
      <c r="EB36" s="182">
        <f t="shared" si="361"/>
        <v>500</v>
      </c>
      <c r="EC36" s="182">
        <f t="shared" si="362"/>
        <v>2281769.2140727215</v>
      </c>
      <c r="ED36" s="5"/>
      <c r="EE36" s="182">
        <f>EA36*EE$8*EE$2/EA$2*EF$2</f>
        <v>5248.0691923672593</v>
      </c>
      <c r="EF36" s="182">
        <f t="shared" si="363"/>
        <v>500</v>
      </c>
      <c r="EG36" s="182">
        <f t="shared" si="364"/>
        <v>2624034.5961836297</v>
      </c>
      <c r="EH36" s="5"/>
      <c r="EI36" s="182">
        <f>EE36*EI$8*EI$2/EE$2*EJ$2</f>
        <v>6035.2795712223478</v>
      </c>
      <c r="EJ36" s="182">
        <f t="shared" si="365"/>
        <v>500</v>
      </c>
      <c r="EK36" s="182">
        <f t="shared" si="366"/>
        <v>3017639.7856111741</v>
      </c>
      <c r="EL36" s="5"/>
      <c r="EM36" s="182">
        <f>EI36*EM$8*EM$2/EI$2*EN$2</f>
        <v>6940.5715069056996</v>
      </c>
      <c r="EN36" s="182">
        <f t="shared" si="367"/>
        <v>500</v>
      </c>
      <c r="EO36" s="182">
        <f t="shared" si="368"/>
        <v>3470285.7534528496</v>
      </c>
      <c r="EP36" s="5"/>
      <c r="EQ36" s="182">
        <f>EM36*EQ$8*EQ$2/EM$2*ER$2</f>
        <v>7981.657232941554</v>
      </c>
      <c r="ER36" s="182">
        <f t="shared" si="369"/>
        <v>500</v>
      </c>
      <c r="ES36" s="182">
        <f t="shared" si="370"/>
        <v>3990828.616470777</v>
      </c>
      <c r="ET36" s="5"/>
      <c r="EU36" s="182">
        <f>EQ36*EU$8*EU$2/EQ$2*EV$2</f>
        <v>9178.9058178827854</v>
      </c>
      <c r="EV36" s="182">
        <f t="shared" si="371"/>
        <v>500</v>
      </c>
      <c r="EW36" s="182">
        <f t="shared" si="372"/>
        <v>4589452.9089413928</v>
      </c>
      <c r="EX36" s="5"/>
      <c r="EY36" s="182">
        <f>EU36*EY$8*EY$2/EU$2*EZ$2</f>
        <v>10555.741690565203</v>
      </c>
      <c r="EZ36" s="182">
        <f t="shared" si="373"/>
        <v>500</v>
      </c>
      <c r="FA36" s="182">
        <f t="shared" si="374"/>
        <v>5277870.8452826012</v>
      </c>
      <c r="FB36" s="5"/>
      <c r="FC36" s="182">
        <f>EY36*FC$8*FC$2/EY$2*FD$2</f>
        <v>12139.102944149981</v>
      </c>
      <c r="FD36" s="182">
        <f t="shared" si="375"/>
        <v>500</v>
      </c>
      <c r="FE36" s="182">
        <f t="shared" si="376"/>
        <v>6069551.4720749911</v>
      </c>
      <c r="FF36" s="5"/>
      <c r="FG36" s="182">
        <f>FC36*FG$8*FG$2/FC$2*FH$2</f>
        <v>13959.968385772478</v>
      </c>
      <c r="FH36" s="182">
        <f t="shared" si="377"/>
        <v>500</v>
      </c>
      <c r="FI36" s="182">
        <f t="shared" si="378"/>
        <v>6979984.1928862389</v>
      </c>
      <c r="FJ36" s="5"/>
      <c r="FK36" s="182">
        <f>FG36*FK$8*FK$2/FG$2*FL$2</f>
        <v>16053.963643638348</v>
      </c>
      <c r="FL36" s="182">
        <f t="shared" si="379"/>
        <v>500</v>
      </c>
      <c r="FM36" s="182">
        <f t="shared" si="380"/>
        <v>8026981.8218191741</v>
      </c>
      <c r="FN36" s="5"/>
      <c r="FO36" s="182">
        <f>FK36*FO$8*FO$2/FK$2*FP$2</f>
        <v>18462.0581901841</v>
      </c>
      <c r="FP36" s="182">
        <f t="shared" si="381"/>
        <v>500</v>
      </c>
      <c r="FQ36" s="182">
        <f t="shared" si="382"/>
        <v>9231029.0950920507</v>
      </c>
      <c r="FR36" s="5"/>
      <c r="FS36" s="182">
        <f>FO36*FS$8*FS$2/FO$2*FT$2</f>
        <v>21231.366918711712</v>
      </c>
      <c r="FT36" s="182">
        <f t="shared" si="383"/>
        <v>500</v>
      </c>
      <c r="FU36" s="182">
        <f t="shared" si="384"/>
        <v>10615683.459355855</v>
      </c>
      <c r="FV36" s="5"/>
      <c r="FW36" s="182">
        <f>FS36*FW$8*FW$2/FS$2*FX$2</f>
        <v>26857.679152170316</v>
      </c>
      <c r="FX36" s="182">
        <f t="shared" si="385"/>
        <v>500</v>
      </c>
      <c r="FY36" s="182">
        <f t="shared" si="386"/>
        <v>13428839.576085158</v>
      </c>
      <c r="FZ36" s="5"/>
      <c r="GA36" s="182">
        <f>FW36*GA$8*GA$2/FW$2*GB$2</f>
        <v>30886.331024995867</v>
      </c>
      <c r="GB36" s="182">
        <f t="shared" si="387"/>
        <v>500</v>
      </c>
      <c r="GC36" s="182">
        <f t="shared" si="388"/>
        <v>15443165.512497934</v>
      </c>
      <c r="GD36" s="5"/>
      <c r="GE36" s="182">
        <f>GA36*GE$8*GE$2/GA$2*GF$2</f>
        <v>35519.280678745243</v>
      </c>
      <c r="GF36" s="182">
        <f t="shared" si="389"/>
        <v>500</v>
      </c>
      <c r="GG36" s="182">
        <f t="shared" si="390"/>
        <v>17759640.33937262</v>
      </c>
      <c r="GH36" s="5"/>
      <c r="GI36" s="182">
        <f>GE36*GI$8*GI$2/GE$2*GJ$2</f>
        <v>40847.172780557026</v>
      </c>
      <c r="GJ36" s="182">
        <f t="shared" si="391"/>
        <v>500</v>
      </c>
      <c r="GK36" s="182">
        <f t="shared" si="392"/>
        <v>20423586.390278514</v>
      </c>
      <c r="GL36" s="5"/>
      <c r="GM36" s="182">
        <f>GI36*GM$8*GM$2/GI$2*GN$2</f>
        <v>46974.248697640578</v>
      </c>
      <c r="GN36" s="182">
        <f t="shared" si="393"/>
        <v>500</v>
      </c>
      <c r="GO36" s="182">
        <f t="shared" si="394"/>
        <v>23487124.348820288</v>
      </c>
      <c r="GP36" s="5"/>
      <c r="GQ36" s="182">
        <f>GM36*GQ$8*GQ$2/GM$2*GR$2</f>
        <v>54020.386002286657</v>
      </c>
      <c r="GR36" s="182">
        <f t="shared" si="395"/>
        <v>500</v>
      </c>
      <c r="GS36" s="182">
        <f t="shared" si="396"/>
        <v>27010193.001143329</v>
      </c>
      <c r="GT36" s="5"/>
      <c r="GU36" s="182">
        <f>GQ36*GU$8*GU$2/GQ$2*GV$2</f>
        <v>62123.44390262966</v>
      </c>
      <c r="GV36" s="182">
        <f t="shared" si="397"/>
        <v>500</v>
      </c>
      <c r="GW36" s="182">
        <f t="shared" si="398"/>
        <v>31061721.951314829</v>
      </c>
      <c r="GX36" s="5"/>
      <c r="GY36" s="182">
        <f>GU36*GY$8*GY$2/GU$2*GZ$2</f>
        <v>71441.96048802411</v>
      </c>
      <c r="GZ36" s="182">
        <f t="shared" si="399"/>
        <v>500</v>
      </c>
      <c r="HA36" s="182">
        <f t="shared" si="400"/>
        <v>35720980.244012058</v>
      </c>
      <c r="HB36" s="5"/>
      <c r="HC36" s="182">
        <f>GY36*HC$8*HC$2/GY$2*HD$2</f>
        <v>82158.254561227717</v>
      </c>
      <c r="HD36" s="182">
        <f t="shared" si="401"/>
        <v>500</v>
      </c>
      <c r="HE36" s="182">
        <f t="shared" si="402"/>
        <v>41079127.280613862</v>
      </c>
      <c r="HF36" s="5"/>
      <c r="HG36" s="182">
        <f>HC36*HG$8*HG$2/HC$2*HH$2</f>
        <v>94481.992745411873</v>
      </c>
      <c r="HH36" s="182">
        <f t="shared" si="403"/>
        <v>500</v>
      </c>
      <c r="HI36" s="182">
        <f t="shared" si="404"/>
        <v>47240996.372705936</v>
      </c>
      <c r="HJ36" s="5"/>
      <c r="HK36" s="182">
        <f>HG36*HK$8*HK$2/HG$2*HL$2</f>
        <v>108654.29165722364</v>
      </c>
      <c r="HL36" s="182">
        <f t="shared" si="405"/>
        <v>500</v>
      </c>
      <c r="HM36" s="182">
        <f t="shared" si="406"/>
        <v>54327145.828611821</v>
      </c>
      <c r="HN36" s="5"/>
      <c r="HO36" s="182">
        <f>HK36*HO$8*HO$2/HK$2*HP$2</f>
        <v>124952.43540580718</v>
      </c>
      <c r="HP36" s="182">
        <f t="shared" si="407"/>
        <v>500</v>
      </c>
      <c r="HQ36" s="182">
        <f t="shared" si="408"/>
        <v>62476217.702903591</v>
      </c>
      <c r="HR36" s="5"/>
      <c r="HS36" s="182">
        <f>HO36*HS$8*HS$2/HO$2*HT$2</f>
        <v>165249.59582417997</v>
      </c>
      <c r="HT36" s="182">
        <f t="shared" si="409"/>
        <v>500</v>
      </c>
      <c r="HU36" s="182">
        <f t="shared" si="410"/>
        <v>82624797.912089989</v>
      </c>
      <c r="HV36" s="5"/>
      <c r="HW36" s="182">
        <f>HS36*HW$8*HW$2/HS$2*HX$2</f>
        <v>190037.03519780695</v>
      </c>
      <c r="HX36" s="182">
        <f t="shared" si="411"/>
        <v>500</v>
      </c>
      <c r="HY36" s="182">
        <f t="shared" si="412"/>
        <v>95018517.598903477</v>
      </c>
      <c r="HZ36" s="5"/>
      <c r="IA36" s="182">
        <f>HW36*IA$8*IA$2/HW$2*IB$2</f>
        <v>218542.59047747799</v>
      </c>
      <c r="IB36" s="182">
        <f t="shared" si="413"/>
        <v>500</v>
      </c>
      <c r="IC36" s="182">
        <f t="shared" si="414"/>
        <v>109271295.238739</v>
      </c>
      <c r="ID36" s="5"/>
      <c r="IE36" s="182">
        <f>IA36*IE$8*IE$2/IA$2*IF$2</f>
        <v>251323.97904909967</v>
      </c>
      <c r="IF36" s="182">
        <f t="shared" si="415"/>
        <v>500</v>
      </c>
      <c r="IG36" s="182">
        <f t="shared" si="416"/>
        <v>125661989.52454983</v>
      </c>
      <c r="IH36" s="5"/>
      <c r="II36" s="182">
        <f>IE36*II$8*II$2/IE$2*IJ$2</f>
        <v>289022.5759064646</v>
      </c>
      <c r="IJ36" s="182">
        <f t="shared" si="417"/>
        <v>500</v>
      </c>
      <c r="IK36" s="182">
        <f t="shared" si="418"/>
        <v>144511287.95323229</v>
      </c>
      <c r="IL36" s="5"/>
      <c r="IM36" s="182">
        <f>II36*IM$8*IM$2/II$2*IN$2</f>
        <v>332375.96229243424</v>
      </c>
      <c r="IN36" s="182">
        <f t="shared" si="419"/>
        <v>500</v>
      </c>
      <c r="IO36" s="182">
        <f t="shared" si="420"/>
        <v>166187981.14621711</v>
      </c>
      <c r="IP36" s="5"/>
      <c r="IQ36" s="182">
        <f>IM36*IQ$8*IQ$2/IM$2*IR$2</f>
        <v>382232.35663629934</v>
      </c>
      <c r="IR36" s="182">
        <f t="shared" si="421"/>
        <v>500</v>
      </c>
      <c r="IS36" s="182">
        <f t="shared" si="422"/>
        <v>191116178.31814969</v>
      </c>
      <c r="IT36" s="5"/>
      <c r="IU36" s="182">
        <f>IQ36*IU$8*IU$2/IQ$2*IV$2</f>
        <v>439567.21013174421</v>
      </c>
      <c r="IV36" s="182">
        <f t="shared" si="423"/>
        <v>500</v>
      </c>
      <c r="IW36" s="182">
        <f t="shared" si="424"/>
        <v>219783605.0658721</v>
      </c>
      <c r="IX36" s="5"/>
      <c r="IY36" s="182">
        <f>IU36*IY$8*IY$2/IU$2*IZ$2</f>
        <v>505502.2916515058</v>
      </c>
      <c r="IZ36" s="182">
        <f t="shared" si="425"/>
        <v>500</v>
      </c>
      <c r="JA36" s="182">
        <f t="shared" si="426"/>
        <v>252751145.82575291</v>
      </c>
      <c r="JB36" s="5"/>
      <c r="JC36" s="182">
        <f>IY36*JC$8*JC$2/IY$2*JD$2</f>
        <v>581327.63539923157</v>
      </c>
      <c r="JD36" s="182">
        <f t="shared" si="427"/>
        <v>500</v>
      </c>
      <c r="JE36" s="182">
        <f t="shared" si="428"/>
        <v>290663817.69961578</v>
      </c>
      <c r="JF36" s="5"/>
      <c r="JG36" s="182">
        <f>JC36*JG$8*JG$2/JC$2*JH$2</f>
        <v>668526.78070911625</v>
      </c>
      <c r="JH36" s="182">
        <f t="shared" si="429"/>
        <v>500</v>
      </c>
      <c r="JI36" s="182">
        <f t="shared" si="430"/>
        <v>334263390.35455811</v>
      </c>
      <c r="JJ36" s="5"/>
      <c r="JK36" s="182">
        <f>JG36*JK$8*JK$2/JG$2*JL$2</f>
        <v>768805.79781548365</v>
      </c>
      <c r="JL36" s="182">
        <f t="shared" si="431"/>
        <v>500</v>
      </c>
      <c r="JM36" s="182">
        <f t="shared" si="432"/>
        <v>384402898.90774184</v>
      </c>
      <c r="JN36" s="5"/>
      <c r="JO36" s="182">
        <f>JK36*JO$8*JO$2/JK$2*JP$2</f>
        <v>892967.93416268425</v>
      </c>
      <c r="JP36" s="182">
        <f t="shared" ref="JP36:JP57" si="513">JL36*JP$8</f>
        <v>500</v>
      </c>
      <c r="JQ36" s="182">
        <f t="shared" ref="JQ36:JQ57" si="514">JO36*JP36</f>
        <v>446483967.0813421</v>
      </c>
      <c r="JR36" s="5"/>
      <c r="JS36" s="182">
        <f>JO36*JS$8*JS$2/JO$2*JT$2</f>
        <v>1026913.1242870867</v>
      </c>
      <c r="JT36" s="182">
        <f t="shared" ref="JT36:JT57" si="515">JP36*JT$8</f>
        <v>500</v>
      </c>
      <c r="JU36" s="182">
        <f t="shared" ref="JU36:JU57" si="516">JS36*JT36</f>
        <v>513456562.1435433</v>
      </c>
      <c r="JV36" s="5"/>
      <c r="JW36" s="182">
        <f>JS36*JW$8*JW$2/JS$2*JX$2</f>
        <v>1180950.0929301498</v>
      </c>
      <c r="JX36" s="182">
        <f t="shared" ref="JX36:JX57" si="517">JT36*JX$8</f>
        <v>500</v>
      </c>
      <c r="JY36" s="182">
        <f t="shared" ref="JY36:JY57" si="518">JW36*JX36</f>
        <v>590475046.4650749</v>
      </c>
      <c r="JZ36" s="5"/>
      <c r="KA36" s="182">
        <f>JW36*KA$8*KA$2/JW$2*KB$2</f>
        <v>1358092.6068696722</v>
      </c>
      <c r="KB36" s="182">
        <f t="shared" ref="KB36:KB57" si="519">JX36*KB$8</f>
        <v>500</v>
      </c>
      <c r="KC36" s="182">
        <f t="shared" ref="KC36:KC57" si="520">KA36*KB36</f>
        <v>679046303.43483615</v>
      </c>
      <c r="KD36" s="5"/>
      <c r="KE36" s="182">
        <f>KA36*KE$8*KE$2/KA$2*KF$2</f>
        <v>1561806.497900123</v>
      </c>
      <c r="KF36" s="182">
        <f t="shared" ref="KF36:KF57" si="521">KB36*KF$8</f>
        <v>500</v>
      </c>
      <c r="KG36" s="182">
        <f t="shared" ref="KG36:KG57" si="522">KE36*KF36</f>
        <v>780903248.95006156</v>
      </c>
      <c r="KH36" s="5"/>
      <c r="KI36" s="183">
        <f t="shared" si="182"/>
        <v>50.008499999999998</v>
      </c>
      <c r="KJ36" s="183">
        <f t="shared" si="5"/>
        <v>500</v>
      </c>
      <c r="KK36" s="183">
        <f t="shared" si="183"/>
        <v>25004.25</v>
      </c>
      <c r="KM36" s="183">
        <f t="shared" si="184"/>
        <v>2201.5519505852753</v>
      </c>
      <c r="KN36" s="183">
        <f t="shared" si="6"/>
        <v>500</v>
      </c>
      <c r="KO36" s="183">
        <f t="shared" si="185"/>
        <v>1100775.9752926377</v>
      </c>
      <c r="KQ36" s="183">
        <f t="shared" si="186"/>
        <v>14491.390981228506</v>
      </c>
      <c r="KR36" s="183">
        <f t="shared" si="7"/>
        <v>500</v>
      </c>
      <c r="KS36" s="183">
        <f t="shared" si="187"/>
        <v>7245695.4906142531</v>
      </c>
      <c r="KU36" s="183">
        <f t="shared" si="188"/>
        <v>86075.185280938531</v>
      </c>
      <c r="KV36" s="183">
        <f t="shared" si="189"/>
        <v>500.00000000000006</v>
      </c>
      <c r="KW36" s="183">
        <f t="shared" si="190"/>
        <v>43037592.640469268</v>
      </c>
      <c r="KY36" s="183">
        <f t="shared" si="191"/>
        <v>506576.14604081132</v>
      </c>
      <c r="KZ36" s="183">
        <f t="shared" si="192"/>
        <v>500.00000000000006</v>
      </c>
      <c r="LA36" s="183">
        <f t="shared" si="193"/>
        <v>253288073.02040568</v>
      </c>
      <c r="LC36" s="183">
        <f t="shared" si="194"/>
        <v>3101942.3169754557</v>
      </c>
      <c r="LD36" s="183">
        <f t="shared" si="195"/>
        <v>500</v>
      </c>
      <c r="LE36" s="183">
        <f t="shared" si="196"/>
        <v>1550971158.4877279</v>
      </c>
    </row>
    <row r="37" spans="2:317" ht="18.75">
      <c r="B37" s="172"/>
      <c r="C37" s="180"/>
      <c r="D37" s="180"/>
      <c r="E37" s="180" t="str">
        <f>'A.I Revenue Streams - P1'!F37</f>
        <v>Interferentail Therapy(IFT)-Single</v>
      </c>
      <c r="F37" s="184"/>
      <c r="G37" s="182"/>
      <c r="H37" s="182">
        <f>'A.I Revenue Streams - P1'!J37</f>
        <v>700</v>
      </c>
      <c r="I37" s="182">
        <f t="shared" ref="I37:I65" si="523">G37*H37</f>
        <v>0</v>
      </c>
      <c r="J37" s="5"/>
      <c r="K37" s="182">
        <f>'A.I Revenue Streams - P1'!H37*K$2*L$2</f>
        <v>13.5</v>
      </c>
      <c r="L37" s="182">
        <f t="shared" si="503"/>
        <v>700</v>
      </c>
      <c r="M37" s="182">
        <f t="shared" si="504"/>
        <v>9450</v>
      </c>
      <c r="N37" s="5"/>
      <c r="O37" s="182">
        <f t="shared" ref="O37:O57" si="524">K37*O$8*O$2/K$2*P$2</f>
        <v>14.411249999999999</v>
      </c>
      <c r="P37" s="182">
        <f t="shared" si="505"/>
        <v>700</v>
      </c>
      <c r="Q37" s="182">
        <f t="shared" si="506"/>
        <v>10087.875</v>
      </c>
      <c r="R37" s="5"/>
      <c r="S37" s="182">
        <f t="shared" ref="S37:S57" si="525">O37*S$8*S$2/O$2*T$2</f>
        <v>22.097249999999999</v>
      </c>
      <c r="T37" s="182">
        <f t="shared" si="507"/>
        <v>700</v>
      </c>
      <c r="U37" s="182">
        <f t="shared" si="508"/>
        <v>15468.074999999999</v>
      </c>
      <c r="V37" s="5"/>
      <c r="W37" s="182">
        <f t="shared" ref="W37:W57" si="526">S37*W$8*W$2/S$2*X$2</f>
        <v>31.764796874999998</v>
      </c>
      <c r="X37" s="182">
        <f t="shared" si="509"/>
        <v>700</v>
      </c>
      <c r="Y37" s="182">
        <f t="shared" si="510"/>
        <v>22235.357812499999</v>
      </c>
      <c r="Z37" s="5"/>
      <c r="AA37" s="182">
        <f t="shared" ref="AA37:AA57" si="527">W37*AA$8*AA$2/W$2*AB$2</f>
        <v>58.447226249999986</v>
      </c>
      <c r="AB37" s="182">
        <f t="shared" si="511"/>
        <v>700</v>
      </c>
      <c r="AC37" s="182">
        <f t="shared" si="512"/>
        <v>40913.058374999993</v>
      </c>
      <c r="AD37" s="5"/>
      <c r="AE37" s="182">
        <f t="shared" ref="AE37:AE57" si="528">AA37*AE$8*AE$2/AA$2*AF$2</f>
        <v>84.017887734374966</v>
      </c>
      <c r="AF37" s="182">
        <f t="shared" si="311"/>
        <v>700</v>
      </c>
      <c r="AG37" s="182">
        <f t="shared" si="312"/>
        <v>58812.521414062474</v>
      </c>
      <c r="AH37" s="5"/>
      <c r="AI37" s="182">
        <f t="shared" ref="AI37:AI57" si="529">AE37*AI$8*AI$2/AE$2*AJ$2</f>
        <v>120.77571361816399</v>
      </c>
      <c r="AJ37" s="182">
        <f t="shared" si="313"/>
        <v>700</v>
      </c>
      <c r="AK37" s="182">
        <f t="shared" si="314"/>
        <v>84542.999532714792</v>
      </c>
      <c r="AL37" s="5"/>
      <c r="AM37" s="182">
        <f t="shared" ref="AM37:AM57" si="530">AI37*AM$8*AM$2/AI$2*AN$2</f>
        <v>138.89207066088858</v>
      </c>
      <c r="AN37" s="182">
        <f t="shared" si="315"/>
        <v>700</v>
      </c>
      <c r="AO37" s="182">
        <f t="shared" si="316"/>
        <v>97224.449462622011</v>
      </c>
      <c r="AP37" s="5"/>
      <c r="AQ37" s="182">
        <f t="shared" ref="AQ37:AQ57" si="531">AM37*AQ$8*AQ$2/AM$2*AR$2</f>
        <v>159.72588126002185</v>
      </c>
      <c r="AR37" s="182">
        <f t="shared" si="317"/>
        <v>700</v>
      </c>
      <c r="AS37" s="182">
        <f t="shared" si="318"/>
        <v>111808.1168820153</v>
      </c>
      <c r="AT37" s="5"/>
      <c r="AU37" s="182">
        <f t="shared" ref="AU37:AU57" si="532">AQ37*AU$8*AU$2/AQ$2*AV$2</f>
        <v>183.68476344902513</v>
      </c>
      <c r="AV37" s="182">
        <f t="shared" si="319"/>
        <v>700</v>
      </c>
      <c r="AW37" s="182">
        <f t="shared" si="320"/>
        <v>128579.33441431759</v>
      </c>
      <c r="AX37" s="5"/>
      <c r="AY37" s="182">
        <f t="shared" ref="AY37:AY57" si="533">AU37*AY$8*AY$2/AU$2*AZ$2</f>
        <v>211.23747796637889</v>
      </c>
      <c r="AZ37" s="182">
        <f t="shared" si="321"/>
        <v>700</v>
      </c>
      <c r="BA37" s="182">
        <f t="shared" si="322"/>
        <v>147866.23457646521</v>
      </c>
      <c r="BB37" s="5"/>
      <c r="BC37" s="182">
        <f t="shared" ref="BC37:BC57" si="534">AY37*BC$8*BC$2/AY$2*BD$2</f>
        <v>242.9230996613357</v>
      </c>
      <c r="BD37" s="182">
        <f t="shared" si="323"/>
        <v>700</v>
      </c>
      <c r="BE37" s="182">
        <f t="shared" si="324"/>
        <v>170046.16976293499</v>
      </c>
      <c r="BF37" s="5"/>
      <c r="BG37" s="182">
        <f t="shared" ref="BG37:BG57" si="535">BC37*BG$8*BG$2/BC$2*BH$2</f>
        <v>279.36156461053605</v>
      </c>
      <c r="BH37" s="182">
        <f t="shared" si="325"/>
        <v>700</v>
      </c>
      <c r="BI37" s="182">
        <f t="shared" si="326"/>
        <v>195553.09522737525</v>
      </c>
      <c r="BJ37" s="5"/>
      <c r="BK37" s="182">
        <f t="shared" ref="BK37:BK57" si="536">BG37*BK$8*BK$2/BG$2*BL$2</f>
        <v>321.26579930211642</v>
      </c>
      <c r="BL37" s="182">
        <f t="shared" si="327"/>
        <v>700</v>
      </c>
      <c r="BM37" s="182">
        <f t="shared" si="328"/>
        <v>224886.05951148149</v>
      </c>
      <c r="BN37" s="5"/>
      <c r="BO37" s="182">
        <f t="shared" ref="BO37:BO57" si="537">BK37*BO$8*BO$2/BK$2*BP$2</f>
        <v>369.45566919743385</v>
      </c>
      <c r="BP37" s="182">
        <f t="shared" si="329"/>
        <v>700</v>
      </c>
      <c r="BQ37" s="182">
        <f t="shared" si="330"/>
        <v>258618.96843820371</v>
      </c>
      <c r="BR37" s="5"/>
      <c r="BS37" s="182">
        <f t="shared" ref="BS37:BS57" si="538">BO37*BS$8*BS$2/BO$2*BT$2</f>
        <v>424.8740195770489</v>
      </c>
      <c r="BT37" s="182">
        <f t="shared" si="331"/>
        <v>700</v>
      </c>
      <c r="BU37" s="182">
        <f t="shared" si="332"/>
        <v>297411.81370393425</v>
      </c>
      <c r="BV37" s="5"/>
      <c r="BW37" s="182">
        <f t="shared" ref="BW37:BW57" si="539">BS37*BW$8*BW$2/BS$2*BX$2</f>
        <v>488.6051225136062</v>
      </c>
      <c r="BX37" s="182">
        <f t="shared" si="333"/>
        <v>700</v>
      </c>
      <c r="BY37" s="182">
        <f t="shared" si="334"/>
        <v>342023.58575952431</v>
      </c>
      <c r="BZ37" s="5"/>
      <c r="CA37" s="182">
        <f t="shared" ref="CA37:CA57" si="540">BW37*CA$8*CA$2/BW$2*CB$2</f>
        <v>561.89589089064714</v>
      </c>
      <c r="CB37" s="182">
        <f t="shared" si="335"/>
        <v>700</v>
      </c>
      <c r="CC37" s="182">
        <f t="shared" si="336"/>
        <v>393327.12362345302</v>
      </c>
      <c r="CD37" s="5"/>
      <c r="CE37" s="182">
        <f t="shared" ref="CE37:CE57" si="541">CA37*CE$8*CE$2/CA$2*CF$2</f>
        <v>775.41632942909303</v>
      </c>
      <c r="CF37" s="182">
        <f t="shared" si="337"/>
        <v>700</v>
      </c>
      <c r="CG37" s="182">
        <f t="shared" si="338"/>
        <v>542791.43060036516</v>
      </c>
      <c r="CH37" s="5"/>
      <c r="CI37" s="182">
        <f t="shared" ref="CI37:CI57" si="542">CE37*CI$8*CI$2/CE$2*CJ$2</f>
        <v>891.72877884345689</v>
      </c>
      <c r="CJ37" s="182">
        <f t="shared" si="339"/>
        <v>700</v>
      </c>
      <c r="CK37" s="182">
        <f t="shared" si="340"/>
        <v>624210.14519041986</v>
      </c>
      <c r="CL37" s="5"/>
      <c r="CM37" s="182">
        <f t="shared" ref="CM37:CM57" si="543">CI37*CM$8*CM$2/CI$2*CN$2</f>
        <v>1025.4880956699753</v>
      </c>
      <c r="CN37" s="182">
        <f t="shared" si="341"/>
        <v>700</v>
      </c>
      <c r="CO37" s="182">
        <f t="shared" si="342"/>
        <v>717841.66696898278</v>
      </c>
      <c r="CP37" s="5"/>
      <c r="CQ37" s="182">
        <f t="shared" ref="CQ37:CQ57" si="544">CM37*CQ$8*CQ$2/CM$2*CR$2</f>
        <v>1179.3113100204716</v>
      </c>
      <c r="CR37" s="182">
        <f t="shared" si="343"/>
        <v>700</v>
      </c>
      <c r="CS37" s="182">
        <f t="shared" si="344"/>
        <v>825517.91701433016</v>
      </c>
      <c r="CT37" s="5"/>
      <c r="CU37" s="182">
        <f t="shared" ref="CU37:CU57" si="545">CQ37*CU$8*CU$2/CQ$2*CV$2</f>
        <v>1356.2080065235423</v>
      </c>
      <c r="CV37" s="182">
        <f t="shared" si="345"/>
        <v>700</v>
      </c>
      <c r="CW37" s="182">
        <f t="shared" si="346"/>
        <v>949345.60456647957</v>
      </c>
      <c r="CX37" s="5"/>
      <c r="CY37" s="182">
        <f t="shared" ref="CY37:CY57" si="546">CU37*CY$8*CY$2/CU$2*CZ$2</f>
        <v>1559.6392075020735</v>
      </c>
      <c r="CZ37" s="182">
        <f t="shared" si="347"/>
        <v>700</v>
      </c>
      <c r="DA37" s="182">
        <f t="shared" si="348"/>
        <v>1091747.4452514516</v>
      </c>
      <c r="DB37" s="5"/>
      <c r="DC37" s="182">
        <f t="shared" ref="DC37:DC57" si="547">CY37*DC$8*DC$2/CY$2*DD$2</f>
        <v>1793.5850886273845</v>
      </c>
      <c r="DD37" s="182">
        <f t="shared" si="349"/>
        <v>700</v>
      </c>
      <c r="DE37" s="182">
        <f t="shared" si="350"/>
        <v>1255509.5620391693</v>
      </c>
      <c r="DF37" s="5"/>
      <c r="DG37" s="182">
        <f t="shared" ref="DG37:DG57" si="548">DC37*DG$8*DG$2/DC$2*DH$2</f>
        <v>2062.6228519214919</v>
      </c>
      <c r="DH37" s="182">
        <f t="shared" si="351"/>
        <v>700</v>
      </c>
      <c r="DI37" s="182">
        <f t="shared" si="352"/>
        <v>1443835.9963450443</v>
      </c>
      <c r="DJ37" s="5"/>
      <c r="DK37" s="182">
        <f t="shared" ref="DK37:DK57" si="549">DG37*DK$8*DK$2/DG$2*DL$2</f>
        <v>2372.0162797097155</v>
      </c>
      <c r="DL37" s="182">
        <f t="shared" si="353"/>
        <v>700</v>
      </c>
      <c r="DM37" s="182">
        <f t="shared" si="354"/>
        <v>1660411.3957968007</v>
      </c>
      <c r="DN37" s="5"/>
      <c r="DO37" s="182">
        <f t="shared" ref="DO37:DO57" si="550">DK37*DO$8*DO$2/DK$2*DP$2</f>
        <v>2727.8187216661727</v>
      </c>
      <c r="DP37" s="182">
        <f t="shared" si="355"/>
        <v>700</v>
      </c>
      <c r="DQ37" s="182">
        <f t="shared" si="356"/>
        <v>1909473.1051663209</v>
      </c>
      <c r="DR37" s="5"/>
      <c r="DS37" s="182">
        <f t="shared" ref="DS37:DS57" si="551">DO37*DS$8*DS$2/DO$2*DT$2</f>
        <v>3136.9915299160984</v>
      </c>
      <c r="DT37" s="182">
        <f t="shared" si="357"/>
        <v>700</v>
      </c>
      <c r="DU37" s="182">
        <f t="shared" si="358"/>
        <v>2195894.0709412689</v>
      </c>
      <c r="DV37" s="5"/>
      <c r="DW37" s="182">
        <f t="shared" ref="DW37:DW57" si="552">DS37*DW$8*DW$2/DS$2*DX$2</f>
        <v>3607.5402594035131</v>
      </c>
      <c r="DX37" s="182">
        <f t="shared" si="359"/>
        <v>700</v>
      </c>
      <c r="DY37" s="182">
        <f t="shared" si="360"/>
        <v>2525278.1815824592</v>
      </c>
      <c r="DZ37" s="5"/>
      <c r="EA37" s="182">
        <f t="shared" ref="EA37:EA57" si="553">DW37*EA$8*EA$2/DW$2*EB$2</f>
        <v>4563.5384281454435</v>
      </c>
      <c r="EB37" s="182">
        <f t="shared" si="361"/>
        <v>700</v>
      </c>
      <c r="EC37" s="182">
        <f t="shared" si="362"/>
        <v>3194476.8997018104</v>
      </c>
      <c r="ED37" s="5"/>
      <c r="EE37" s="182">
        <f t="shared" ref="EE37:EE57" si="554">EA37*EE$8*EE$2/EA$2*EF$2</f>
        <v>5248.0691923672593</v>
      </c>
      <c r="EF37" s="182">
        <f t="shared" si="363"/>
        <v>700</v>
      </c>
      <c r="EG37" s="182">
        <f t="shared" si="364"/>
        <v>3673648.4346570815</v>
      </c>
      <c r="EH37" s="5"/>
      <c r="EI37" s="182">
        <f t="shared" ref="EI37:EI57" si="555">EE37*EI$8*EI$2/EE$2*EJ$2</f>
        <v>6035.2795712223478</v>
      </c>
      <c r="EJ37" s="182">
        <f t="shared" si="365"/>
        <v>700</v>
      </c>
      <c r="EK37" s="182">
        <f t="shared" si="366"/>
        <v>4224695.6998556433</v>
      </c>
      <c r="EL37" s="5"/>
      <c r="EM37" s="182">
        <f t="shared" ref="EM37:EM57" si="556">EI37*EM$8*EM$2/EI$2*EN$2</f>
        <v>6940.5715069056996</v>
      </c>
      <c r="EN37" s="182">
        <f t="shared" si="367"/>
        <v>700</v>
      </c>
      <c r="EO37" s="182">
        <f t="shared" si="368"/>
        <v>4858400.0548339896</v>
      </c>
      <c r="EP37" s="5"/>
      <c r="EQ37" s="182">
        <f t="shared" ref="EQ37:EQ57" si="557">EM37*EQ$8*EQ$2/EM$2*ER$2</f>
        <v>7981.657232941554</v>
      </c>
      <c r="ER37" s="182">
        <f t="shared" si="369"/>
        <v>700</v>
      </c>
      <c r="ES37" s="182">
        <f t="shared" si="370"/>
        <v>5587160.0630590878</v>
      </c>
      <c r="ET37" s="5"/>
      <c r="EU37" s="182">
        <f t="shared" ref="EU37:EU57" si="558">EQ37*EU$8*EU$2/EQ$2*EV$2</f>
        <v>9178.9058178827854</v>
      </c>
      <c r="EV37" s="182">
        <f t="shared" si="371"/>
        <v>700</v>
      </c>
      <c r="EW37" s="182">
        <f t="shared" si="372"/>
        <v>6425234.0725179501</v>
      </c>
      <c r="EX37" s="5"/>
      <c r="EY37" s="182">
        <f t="shared" ref="EY37:EY57" si="559">EU37*EY$8*EY$2/EU$2*EZ$2</f>
        <v>10555.741690565203</v>
      </c>
      <c r="EZ37" s="182">
        <f t="shared" si="373"/>
        <v>700</v>
      </c>
      <c r="FA37" s="182">
        <f t="shared" si="374"/>
        <v>7389019.1833956419</v>
      </c>
      <c r="FB37" s="5"/>
      <c r="FC37" s="182">
        <f t="shared" ref="FC37:FC57" si="560">EY37*FC$8*FC$2/EY$2*FD$2</f>
        <v>12139.102944149981</v>
      </c>
      <c r="FD37" s="182">
        <f t="shared" si="375"/>
        <v>700</v>
      </c>
      <c r="FE37" s="182">
        <f t="shared" si="376"/>
        <v>8497372.0609049872</v>
      </c>
      <c r="FF37" s="5"/>
      <c r="FG37" s="182">
        <f t="shared" ref="FG37:FG57" si="561">FC37*FG$8*FG$2/FC$2*FH$2</f>
        <v>13959.968385772478</v>
      </c>
      <c r="FH37" s="182">
        <f t="shared" si="377"/>
        <v>700</v>
      </c>
      <c r="FI37" s="182">
        <f t="shared" si="378"/>
        <v>9771977.8700407352</v>
      </c>
      <c r="FJ37" s="5"/>
      <c r="FK37" s="182">
        <f t="shared" ref="FK37:FK57" si="562">FG37*FK$8*FK$2/FG$2*FL$2</f>
        <v>16053.963643638348</v>
      </c>
      <c r="FL37" s="182">
        <f t="shared" si="379"/>
        <v>700</v>
      </c>
      <c r="FM37" s="182">
        <f t="shared" si="380"/>
        <v>11237774.550546844</v>
      </c>
      <c r="FN37" s="5"/>
      <c r="FO37" s="182">
        <f t="shared" ref="FO37:FO57" si="563">FK37*FO$8*FO$2/FK$2*FP$2</f>
        <v>18462.0581901841</v>
      </c>
      <c r="FP37" s="182">
        <f t="shared" si="381"/>
        <v>700</v>
      </c>
      <c r="FQ37" s="182">
        <f t="shared" si="382"/>
        <v>12923440.73312887</v>
      </c>
      <c r="FR37" s="5"/>
      <c r="FS37" s="182">
        <f t="shared" ref="FS37:FS57" si="564">FO37*FS$8*FS$2/FO$2*FT$2</f>
        <v>21231.366918711712</v>
      </c>
      <c r="FT37" s="182">
        <f t="shared" si="383"/>
        <v>700</v>
      </c>
      <c r="FU37" s="182">
        <f t="shared" si="384"/>
        <v>14861956.843098199</v>
      </c>
      <c r="FV37" s="5"/>
      <c r="FW37" s="182">
        <f t="shared" ref="FW37:FW57" si="565">FS37*FW$8*FW$2/FS$2*FX$2</f>
        <v>26857.679152170316</v>
      </c>
      <c r="FX37" s="182">
        <f t="shared" si="385"/>
        <v>700</v>
      </c>
      <c r="FY37" s="182">
        <f t="shared" si="386"/>
        <v>18800375.406519223</v>
      </c>
      <c r="FZ37" s="5"/>
      <c r="GA37" s="182">
        <f t="shared" ref="GA37:GA57" si="566">FW37*GA$8*GA$2/FW$2*GB$2</f>
        <v>30886.331024995867</v>
      </c>
      <c r="GB37" s="182">
        <f t="shared" si="387"/>
        <v>700</v>
      </c>
      <c r="GC37" s="182">
        <f t="shared" si="388"/>
        <v>21620431.717497107</v>
      </c>
      <c r="GD37" s="5"/>
      <c r="GE37" s="182">
        <f t="shared" ref="GE37:GE57" si="567">GA37*GE$8*GE$2/GA$2*GF$2</f>
        <v>35519.280678745243</v>
      </c>
      <c r="GF37" s="182">
        <f t="shared" si="389"/>
        <v>700</v>
      </c>
      <c r="GG37" s="182">
        <f t="shared" si="390"/>
        <v>24863496.475121669</v>
      </c>
      <c r="GH37" s="5"/>
      <c r="GI37" s="182">
        <f t="shared" ref="GI37:GI57" si="568">GE37*GI$8*GI$2/GE$2*GJ$2</f>
        <v>40847.172780557026</v>
      </c>
      <c r="GJ37" s="182">
        <f t="shared" si="391"/>
        <v>700</v>
      </c>
      <c r="GK37" s="182">
        <f t="shared" si="392"/>
        <v>28593020.946389917</v>
      </c>
      <c r="GL37" s="5"/>
      <c r="GM37" s="182">
        <f t="shared" ref="GM37:GM57" si="569">GI37*GM$8*GM$2/GI$2*GN$2</f>
        <v>46974.248697640578</v>
      </c>
      <c r="GN37" s="182">
        <f t="shared" si="393"/>
        <v>700</v>
      </c>
      <c r="GO37" s="182">
        <f t="shared" si="394"/>
        <v>32881974.088348404</v>
      </c>
      <c r="GP37" s="5"/>
      <c r="GQ37" s="182">
        <f t="shared" ref="GQ37:GQ57" si="570">GM37*GQ$8*GQ$2/GM$2*GR$2</f>
        <v>54020.386002286657</v>
      </c>
      <c r="GR37" s="182">
        <f t="shared" si="395"/>
        <v>700</v>
      </c>
      <c r="GS37" s="182">
        <f t="shared" si="396"/>
        <v>37814270.201600663</v>
      </c>
      <c r="GT37" s="5"/>
      <c r="GU37" s="182">
        <f t="shared" ref="GU37:GU57" si="571">GQ37*GU$8*GU$2/GQ$2*GV$2</f>
        <v>62123.44390262966</v>
      </c>
      <c r="GV37" s="182">
        <f t="shared" si="397"/>
        <v>700</v>
      </c>
      <c r="GW37" s="182">
        <f t="shared" si="398"/>
        <v>43486410.73184076</v>
      </c>
      <c r="GX37" s="5"/>
      <c r="GY37" s="182">
        <f t="shared" ref="GY37:GY57" si="572">GU37*GY$8*GY$2/GU$2*GZ$2</f>
        <v>71441.96048802411</v>
      </c>
      <c r="GZ37" s="182">
        <f t="shared" si="399"/>
        <v>700</v>
      </c>
      <c r="HA37" s="182">
        <f t="shared" si="400"/>
        <v>50009372.341616876</v>
      </c>
      <c r="HB37" s="5"/>
      <c r="HC37" s="182">
        <f t="shared" ref="HC37:HC57" si="573">GY37*HC$8*HC$2/GY$2*HD$2</f>
        <v>82158.254561227717</v>
      </c>
      <c r="HD37" s="182">
        <f t="shared" si="401"/>
        <v>700</v>
      </c>
      <c r="HE37" s="182">
        <f t="shared" si="402"/>
        <v>57510778.192859404</v>
      </c>
      <c r="HF37" s="5"/>
      <c r="HG37" s="182">
        <f t="shared" ref="HG37:HG57" si="574">HC37*HG$8*HG$2/HC$2*HH$2</f>
        <v>94481.992745411873</v>
      </c>
      <c r="HH37" s="182">
        <f t="shared" si="403"/>
        <v>700</v>
      </c>
      <c r="HI37" s="182">
        <f t="shared" si="404"/>
        <v>66137394.921788312</v>
      </c>
      <c r="HJ37" s="5"/>
      <c r="HK37" s="182">
        <f t="shared" ref="HK37:HK57" si="575">HG37*HK$8*HK$2/HG$2*HL$2</f>
        <v>108654.29165722364</v>
      </c>
      <c r="HL37" s="182">
        <f t="shared" si="405"/>
        <v>700</v>
      </c>
      <c r="HM37" s="182">
        <f t="shared" si="406"/>
        <v>76058004.160056546</v>
      </c>
      <c r="HN37" s="5"/>
      <c r="HO37" s="182">
        <f t="shared" ref="HO37:HO57" si="576">HK37*HO$8*HO$2/HK$2*HP$2</f>
        <v>124952.43540580718</v>
      </c>
      <c r="HP37" s="182">
        <f t="shared" si="407"/>
        <v>700</v>
      </c>
      <c r="HQ37" s="182">
        <f t="shared" si="408"/>
        <v>87466704.784065023</v>
      </c>
      <c r="HR37" s="5"/>
      <c r="HS37" s="182">
        <f t="shared" ref="HS37:HS57" si="577">HO37*HS$8*HS$2/HO$2*HT$2</f>
        <v>165249.59582417997</v>
      </c>
      <c r="HT37" s="182">
        <f t="shared" si="409"/>
        <v>700</v>
      </c>
      <c r="HU37" s="182">
        <f t="shared" si="410"/>
        <v>115674717.07692598</v>
      </c>
      <c r="HV37" s="5"/>
      <c r="HW37" s="182">
        <f t="shared" ref="HW37:HW57" si="578">HS37*HW$8*HW$2/HS$2*HX$2</f>
        <v>190037.03519780695</v>
      </c>
      <c r="HX37" s="182">
        <f t="shared" si="411"/>
        <v>700</v>
      </c>
      <c r="HY37" s="182">
        <f t="shared" si="412"/>
        <v>133025924.63846487</v>
      </c>
      <c r="HZ37" s="5"/>
      <c r="IA37" s="182">
        <f t="shared" ref="IA37:IA57" si="579">HW37*IA$8*IA$2/HW$2*IB$2</f>
        <v>218542.59047747799</v>
      </c>
      <c r="IB37" s="182">
        <f t="shared" si="413"/>
        <v>700</v>
      </c>
      <c r="IC37" s="182">
        <f t="shared" si="414"/>
        <v>152979813.3342346</v>
      </c>
      <c r="ID37" s="5"/>
      <c r="IE37" s="182">
        <f t="shared" ref="IE37:IE57" si="580">IA37*IE$8*IE$2/IA$2*IF$2</f>
        <v>251323.97904909967</v>
      </c>
      <c r="IF37" s="182">
        <f t="shared" si="415"/>
        <v>700</v>
      </c>
      <c r="IG37" s="182">
        <f t="shared" si="416"/>
        <v>175926785.33436978</v>
      </c>
      <c r="IH37" s="5"/>
      <c r="II37" s="182">
        <f t="shared" ref="II37:II57" si="581">IE37*II$8*II$2/IE$2*IJ$2</f>
        <v>289022.5759064646</v>
      </c>
      <c r="IJ37" s="182">
        <f t="shared" si="417"/>
        <v>700</v>
      </c>
      <c r="IK37" s="182">
        <f t="shared" si="418"/>
        <v>202315803.13452521</v>
      </c>
      <c r="IL37" s="5"/>
      <c r="IM37" s="182">
        <f t="shared" ref="IM37:IM57" si="582">II37*IM$8*IM$2/II$2*IN$2</f>
        <v>332375.96229243424</v>
      </c>
      <c r="IN37" s="182">
        <f t="shared" si="419"/>
        <v>700</v>
      </c>
      <c r="IO37" s="182">
        <f t="shared" si="420"/>
        <v>232663173.60470396</v>
      </c>
      <c r="IP37" s="5"/>
      <c r="IQ37" s="182">
        <f t="shared" ref="IQ37:IQ57" si="583">IM37*IQ$8*IQ$2/IM$2*IR$2</f>
        <v>382232.35663629934</v>
      </c>
      <c r="IR37" s="182">
        <f t="shared" si="421"/>
        <v>700</v>
      </c>
      <c r="IS37" s="182">
        <f t="shared" si="422"/>
        <v>267562649.64540955</v>
      </c>
      <c r="IT37" s="5"/>
      <c r="IU37" s="182">
        <f t="shared" ref="IU37:IU57" si="584">IQ37*IU$8*IU$2/IQ$2*IV$2</f>
        <v>439567.21013174421</v>
      </c>
      <c r="IV37" s="182">
        <f t="shared" si="423"/>
        <v>700</v>
      </c>
      <c r="IW37" s="182">
        <f t="shared" si="424"/>
        <v>307697047.09222096</v>
      </c>
      <c r="IX37" s="5"/>
      <c r="IY37" s="182">
        <f t="shared" ref="IY37:IY57" si="585">IU37*IY$8*IY$2/IU$2*IZ$2</f>
        <v>505502.2916515058</v>
      </c>
      <c r="IZ37" s="182">
        <f t="shared" si="425"/>
        <v>700</v>
      </c>
      <c r="JA37" s="182">
        <f t="shared" si="426"/>
        <v>353851604.15605408</v>
      </c>
      <c r="JB37" s="5"/>
      <c r="JC37" s="182">
        <f t="shared" ref="JC37:JC57" si="586">IY37*JC$8*JC$2/IY$2*JD$2</f>
        <v>581327.63539923157</v>
      </c>
      <c r="JD37" s="182">
        <f t="shared" si="427"/>
        <v>700</v>
      </c>
      <c r="JE37" s="182">
        <f t="shared" si="428"/>
        <v>406929344.7794621</v>
      </c>
      <c r="JF37" s="5"/>
      <c r="JG37" s="182">
        <f t="shared" ref="JG37:JG57" si="587">JC37*JG$8*JG$2/JC$2*JH$2</f>
        <v>668526.78070911625</v>
      </c>
      <c r="JH37" s="182">
        <f t="shared" si="429"/>
        <v>700</v>
      </c>
      <c r="JI37" s="182">
        <f t="shared" si="430"/>
        <v>467968746.4963814</v>
      </c>
      <c r="JJ37" s="5"/>
      <c r="JK37" s="182">
        <f t="shared" ref="JK37:JK57" si="588">JG37*JK$8*JK$2/JG$2*JL$2</f>
        <v>768805.79781548365</v>
      </c>
      <c r="JL37" s="182">
        <f t="shared" si="431"/>
        <v>700</v>
      </c>
      <c r="JM37" s="182">
        <f t="shared" si="432"/>
        <v>538164058.47083855</v>
      </c>
      <c r="JN37" s="5"/>
      <c r="JO37" s="182">
        <f t="shared" ref="JO37:JO57" si="589">JK37*JO$8*JO$2/JK$2*JP$2</f>
        <v>892967.93416268425</v>
      </c>
      <c r="JP37" s="182">
        <f t="shared" si="513"/>
        <v>700</v>
      </c>
      <c r="JQ37" s="182">
        <f t="shared" si="514"/>
        <v>625077553.91387892</v>
      </c>
      <c r="JR37" s="5"/>
      <c r="JS37" s="182">
        <f t="shared" ref="JS37:JS57" si="590">JO37*JS$8*JS$2/JO$2*JT$2</f>
        <v>1026913.1242870867</v>
      </c>
      <c r="JT37" s="182">
        <f t="shared" si="515"/>
        <v>700</v>
      </c>
      <c r="JU37" s="182">
        <f t="shared" si="516"/>
        <v>718839187.00096071</v>
      </c>
      <c r="JV37" s="5"/>
      <c r="JW37" s="182">
        <f t="shared" ref="JW37:JW57" si="591">JS37*JW$8*JW$2/JS$2*JX$2</f>
        <v>1180950.0929301498</v>
      </c>
      <c r="JX37" s="182">
        <f t="shared" si="517"/>
        <v>700</v>
      </c>
      <c r="JY37" s="182">
        <f t="shared" si="518"/>
        <v>826665065.05110478</v>
      </c>
      <c r="JZ37" s="5"/>
      <c r="KA37" s="182">
        <f t="shared" ref="KA37:KA57" si="592">JW37*KA$8*KA$2/JW$2*KB$2</f>
        <v>1358092.6068696722</v>
      </c>
      <c r="KB37" s="182">
        <f t="shared" si="519"/>
        <v>700</v>
      </c>
      <c r="KC37" s="182">
        <f t="shared" si="520"/>
        <v>950664824.80877054</v>
      </c>
      <c r="KD37" s="5"/>
      <c r="KE37" s="182">
        <f t="shared" ref="KE37:KE57" si="593">KA37*KE$8*KE$2/KA$2*KF$2</f>
        <v>1561806.497900123</v>
      </c>
      <c r="KF37" s="182">
        <f t="shared" si="521"/>
        <v>700</v>
      </c>
      <c r="KG37" s="182">
        <f t="shared" si="522"/>
        <v>1093264548.530086</v>
      </c>
      <c r="KH37" s="5"/>
      <c r="KI37" s="183">
        <f t="shared" si="182"/>
        <v>50.008499999999998</v>
      </c>
      <c r="KJ37" s="183">
        <f t="shared" si="5"/>
        <v>700</v>
      </c>
      <c r="KK37" s="183">
        <f t="shared" si="183"/>
        <v>35005.949999999997</v>
      </c>
      <c r="KM37" s="183">
        <f t="shared" si="184"/>
        <v>2201.5519505852753</v>
      </c>
      <c r="KN37" s="183">
        <f t="shared" si="6"/>
        <v>700</v>
      </c>
      <c r="KO37" s="183">
        <f t="shared" si="185"/>
        <v>1541086.3654096927</v>
      </c>
      <c r="KQ37" s="183">
        <f t="shared" si="186"/>
        <v>14491.390981228506</v>
      </c>
      <c r="KR37" s="183">
        <f t="shared" si="7"/>
        <v>700</v>
      </c>
      <c r="KS37" s="183">
        <f t="shared" si="187"/>
        <v>10143973.686859954</v>
      </c>
      <c r="KU37" s="183">
        <f t="shared" si="188"/>
        <v>86075.185280938531</v>
      </c>
      <c r="KV37" s="183">
        <f t="shared" si="189"/>
        <v>700</v>
      </c>
      <c r="KW37" s="183">
        <f t="shared" si="190"/>
        <v>60252629.696656972</v>
      </c>
      <c r="KY37" s="183">
        <f t="shared" si="191"/>
        <v>506576.14604081132</v>
      </c>
      <c r="KZ37" s="183">
        <f t="shared" si="192"/>
        <v>700.00000000000011</v>
      </c>
      <c r="LA37" s="183">
        <f t="shared" si="193"/>
        <v>354603302.22856796</v>
      </c>
      <c r="LC37" s="183">
        <f t="shared" si="194"/>
        <v>3101942.3169754557</v>
      </c>
      <c r="LD37" s="183">
        <f t="shared" si="195"/>
        <v>700</v>
      </c>
      <c r="LE37" s="183">
        <f t="shared" si="196"/>
        <v>2171359621.8828192</v>
      </c>
    </row>
    <row r="38" spans="2:317" ht="18.75">
      <c r="B38" s="172"/>
      <c r="C38" s="180"/>
      <c r="D38" s="180"/>
      <c r="E38" s="180" t="str">
        <f>'A.I Revenue Streams - P1'!F38</f>
        <v>Interferentail Therapy(IFT)-Standard package</v>
      </c>
      <c r="F38" s="184"/>
      <c r="G38" s="182"/>
      <c r="H38" s="182">
        <f>'A.I Revenue Streams - P1'!J38</f>
        <v>3000</v>
      </c>
      <c r="I38" s="182">
        <f t="shared" si="523"/>
        <v>0</v>
      </c>
      <c r="J38" s="5"/>
      <c r="K38" s="182">
        <f>'A.I Revenue Streams - P1'!H38*K$2*L$2</f>
        <v>3.5999999999999996</v>
      </c>
      <c r="L38" s="182">
        <f t="shared" si="503"/>
        <v>3000</v>
      </c>
      <c r="M38" s="182">
        <f t="shared" si="504"/>
        <v>10799.999999999998</v>
      </c>
      <c r="N38" s="5"/>
      <c r="O38" s="182">
        <f t="shared" si="524"/>
        <v>3.8429999999999991</v>
      </c>
      <c r="P38" s="182">
        <f t="shared" si="505"/>
        <v>3000</v>
      </c>
      <c r="Q38" s="182">
        <f t="shared" si="506"/>
        <v>11528.999999999996</v>
      </c>
      <c r="R38" s="5"/>
      <c r="S38" s="182">
        <f t="shared" si="525"/>
        <v>5.8925999999999981</v>
      </c>
      <c r="T38" s="182">
        <f t="shared" si="507"/>
        <v>3000</v>
      </c>
      <c r="U38" s="182">
        <f t="shared" si="508"/>
        <v>17677.799999999996</v>
      </c>
      <c r="V38" s="5"/>
      <c r="W38" s="182">
        <f t="shared" si="526"/>
        <v>8.4706124999999961</v>
      </c>
      <c r="X38" s="182">
        <f t="shared" si="509"/>
        <v>3000</v>
      </c>
      <c r="Y38" s="182">
        <f t="shared" si="510"/>
        <v>25411.837499999987</v>
      </c>
      <c r="Z38" s="5"/>
      <c r="AA38" s="182">
        <f t="shared" si="527"/>
        <v>15.585926999999993</v>
      </c>
      <c r="AB38" s="182">
        <f t="shared" si="511"/>
        <v>3000</v>
      </c>
      <c r="AC38" s="182">
        <f t="shared" si="512"/>
        <v>46757.780999999981</v>
      </c>
      <c r="AD38" s="5"/>
      <c r="AE38" s="182">
        <f t="shared" si="528"/>
        <v>22.404770062499988</v>
      </c>
      <c r="AF38" s="182">
        <f t="shared" si="311"/>
        <v>3000</v>
      </c>
      <c r="AG38" s="182">
        <f t="shared" si="312"/>
        <v>67214.31018749997</v>
      </c>
      <c r="AH38" s="5"/>
      <c r="AI38" s="182">
        <f t="shared" si="529"/>
        <v>32.20685696484373</v>
      </c>
      <c r="AJ38" s="182">
        <f t="shared" si="313"/>
        <v>3000</v>
      </c>
      <c r="AK38" s="182">
        <f t="shared" si="314"/>
        <v>96620.570894531193</v>
      </c>
      <c r="AL38" s="5"/>
      <c r="AM38" s="182">
        <f t="shared" si="530"/>
        <v>37.037885509570287</v>
      </c>
      <c r="AN38" s="182">
        <f t="shared" si="315"/>
        <v>3000</v>
      </c>
      <c r="AO38" s="182">
        <f t="shared" si="316"/>
        <v>111113.65652871087</v>
      </c>
      <c r="AP38" s="5"/>
      <c r="AQ38" s="182">
        <f t="shared" si="531"/>
        <v>42.593568336005831</v>
      </c>
      <c r="AR38" s="182">
        <f t="shared" si="317"/>
        <v>3000</v>
      </c>
      <c r="AS38" s="182">
        <f t="shared" si="318"/>
        <v>127780.7050080175</v>
      </c>
      <c r="AT38" s="5"/>
      <c r="AU38" s="182">
        <f t="shared" si="532"/>
        <v>48.982603586406704</v>
      </c>
      <c r="AV38" s="182">
        <f t="shared" si="319"/>
        <v>3000</v>
      </c>
      <c r="AW38" s="182">
        <f t="shared" si="320"/>
        <v>146947.8107592201</v>
      </c>
      <c r="AX38" s="5"/>
      <c r="AY38" s="182">
        <f t="shared" si="533"/>
        <v>56.329994124367708</v>
      </c>
      <c r="AZ38" s="182">
        <f t="shared" si="321"/>
        <v>3000</v>
      </c>
      <c r="BA38" s="182">
        <f t="shared" si="322"/>
        <v>168989.98237310312</v>
      </c>
      <c r="BB38" s="5"/>
      <c r="BC38" s="182">
        <f t="shared" si="534"/>
        <v>64.779493243022856</v>
      </c>
      <c r="BD38" s="182">
        <f t="shared" si="323"/>
        <v>3000</v>
      </c>
      <c r="BE38" s="182">
        <f t="shared" si="324"/>
        <v>194338.47972906855</v>
      </c>
      <c r="BF38" s="5"/>
      <c r="BG38" s="182">
        <f t="shared" si="535"/>
        <v>74.496417229476279</v>
      </c>
      <c r="BH38" s="182">
        <f t="shared" si="325"/>
        <v>3000</v>
      </c>
      <c r="BI38" s="182">
        <f t="shared" si="326"/>
        <v>223489.25168842883</v>
      </c>
      <c r="BJ38" s="5"/>
      <c r="BK38" s="182">
        <f t="shared" si="536"/>
        <v>85.670879813897713</v>
      </c>
      <c r="BL38" s="182">
        <f t="shared" si="327"/>
        <v>3000</v>
      </c>
      <c r="BM38" s="182">
        <f t="shared" si="328"/>
        <v>257012.63944169314</v>
      </c>
      <c r="BN38" s="5"/>
      <c r="BO38" s="182">
        <f t="shared" si="537"/>
        <v>98.521511785982369</v>
      </c>
      <c r="BP38" s="182">
        <f t="shared" si="329"/>
        <v>3000</v>
      </c>
      <c r="BQ38" s="182">
        <f t="shared" si="330"/>
        <v>295564.53535794711</v>
      </c>
      <c r="BR38" s="5"/>
      <c r="BS38" s="182">
        <f t="shared" si="538"/>
        <v>113.29973855387972</v>
      </c>
      <c r="BT38" s="182">
        <f t="shared" si="331"/>
        <v>3000</v>
      </c>
      <c r="BU38" s="182">
        <f t="shared" si="332"/>
        <v>339899.21566163917</v>
      </c>
      <c r="BV38" s="5"/>
      <c r="BW38" s="182">
        <f t="shared" si="539"/>
        <v>130.29469933696168</v>
      </c>
      <c r="BX38" s="182">
        <f t="shared" si="333"/>
        <v>3000</v>
      </c>
      <c r="BY38" s="182">
        <f t="shared" si="334"/>
        <v>390884.09801088506</v>
      </c>
      <c r="BZ38" s="5"/>
      <c r="CA38" s="182">
        <f t="shared" si="540"/>
        <v>149.83890423750591</v>
      </c>
      <c r="CB38" s="182">
        <f t="shared" si="335"/>
        <v>3000</v>
      </c>
      <c r="CC38" s="182">
        <f t="shared" si="336"/>
        <v>449516.71271251776</v>
      </c>
      <c r="CD38" s="5"/>
      <c r="CE38" s="182">
        <f t="shared" si="541"/>
        <v>206.77768784775816</v>
      </c>
      <c r="CF38" s="182">
        <f t="shared" si="337"/>
        <v>3000</v>
      </c>
      <c r="CG38" s="182">
        <f t="shared" si="338"/>
        <v>620333.06354327453</v>
      </c>
      <c r="CH38" s="5"/>
      <c r="CI38" s="182">
        <f t="shared" si="542"/>
        <v>237.79434102492186</v>
      </c>
      <c r="CJ38" s="182">
        <f t="shared" si="339"/>
        <v>3000</v>
      </c>
      <c r="CK38" s="182">
        <f t="shared" si="340"/>
        <v>713383.02307476557</v>
      </c>
      <c r="CL38" s="5"/>
      <c r="CM38" s="182">
        <f t="shared" si="543"/>
        <v>273.46349217866015</v>
      </c>
      <c r="CN38" s="182">
        <f t="shared" si="341"/>
        <v>3000</v>
      </c>
      <c r="CO38" s="182">
        <f t="shared" si="342"/>
        <v>820390.47653598047</v>
      </c>
      <c r="CP38" s="5"/>
      <c r="CQ38" s="182">
        <f t="shared" si="544"/>
        <v>314.48301600545915</v>
      </c>
      <c r="CR38" s="182">
        <f t="shared" si="343"/>
        <v>3000</v>
      </c>
      <c r="CS38" s="182">
        <f t="shared" si="344"/>
        <v>943449.04801637749</v>
      </c>
      <c r="CT38" s="5"/>
      <c r="CU38" s="182">
        <f t="shared" si="545"/>
        <v>361.65546840627798</v>
      </c>
      <c r="CV38" s="182">
        <f t="shared" si="345"/>
        <v>3000</v>
      </c>
      <c r="CW38" s="182">
        <f t="shared" si="346"/>
        <v>1084966.4052188338</v>
      </c>
      <c r="CX38" s="5"/>
      <c r="CY38" s="182">
        <f t="shared" si="546"/>
        <v>415.90378866721966</v>
      </c>
      <c r="CZ38" s="182">
        <f t="shared" si="347"/>
        <v>3000</v>
      </c>
      <c r="DA38" s="182">
        <f t="shared" si="348"/>
        <v>1247711.3660016591</v>
      </c>
      <c r="DB38" s="5"/>
      <c r="DC38" s="182">
        <f t="shared" si="547"/>
        <v>478.28935696730258</v>
      </c>
      <c r="DD38" s="182">
        <f t="shared" si="349"/>
        <v>3000</v>
      </c>
      <c r="DE38" s="182">
        <f t="shared" si="350"/>
        <v>1434868.0709019077</v>
      </c>
      <c r="DF38" s="5"/>
      <c r="DG38" s="182">
        <f t="shared" si="548"/>
        <v>550.03276051239789</v>
      </c>
      <c r="DH38" s="182">
        <f t="shared" si="351"/>
        <v>3000</v>
      </c>
      <c r="DI38" s="182">
        <f t="shared" si="352"/>
        <v>1650098.2815371936</v>
      </c>
      <c r="DJ38" s="5"/>
      <c r="DK38" s="182">
        <f t="shared" si="549"/>
        <v>632.53767458925756</v>
      </c>
      <c r="DL38" s="182">
        <f t="shared" si="353"/>
        <v>3000</v>
      </c>
      <c r="DM38" s="182">
        <f t="shared" si="354"/>
        <v>1897613.0237677726</v>
      </c>
      <c r="DN38" s="5"/>
      <c r="DO38" s="182">
        <f t="shared" si="550"/>
        <v>727.41832577764615</v>
      </c>
      <c r="DP38" s="182">
        <f t="shared" si="355"/>
        <v>3000</v>
      </c>
      <c r="DQ38" s="182">
        <f t="shared" si="356"/>
        <v>2182254.9773329385</v>
      </c>
      <c r="DR38" s="5"/>
      <c r="DS38" s="182">
        <f t="shared" si="551"/>
        <v>836.53107464429297</v>
      </c>
      <c r="DT38" s="182">
        <f t="shared" si="357"/>
        <v>3000</v>
      </c>
      <c r="DU38" s="182">
        <f t="shared" si="358"/>
        <v>2509593.223932879</v>
      </c>
      <c r="DV38" s="5"/>
      <c r="DW38" s="182">
        <f t="shared" si="552"/>
        <v>962.01073584093695</v>
      </c>
      <c r="DX38" s="182">
        <f t="shared" si="359"/>
        <v>3000</v>
      </c>
      <c r="DY38" s="182">
        <f t="shared" si="360"/>
        <v>2886032.2075228109</v>
      </c>
      <c r="DZ38" s="5"/>
      <c r="EA38" s="182">
        <f t="shared" si="553"/>
        <v>1216.9435808387852</v>
      </c>
      <c r="EB38" s="182">
        <f t="shared" si="361"/>
        <v>3000</v>
      </c>
      <c r="EC38" s="182">
        <f t="shared" si="362"/>
        <v>3650830.7425163556</v>
      </c>
      <c r="ED38" s="5"/>
      <c r="EE38" s="182">
        <f t="shared" si="554"/>
        <v>1399.485117964603</v>
      </c>
      <c r="EF38" s="182">
        <f t="shared" si="363"/>
        <v>3000</v>
      </c>
      <c r="EG38" s="182">
        <f t="shared" si="364"/>
        <v>4198455.353893809</v>
      </c>
      <c r="EH38" s="5"/>
      <c r="EI38" s="182">
        <f t="shared" si="555"/>
        <v>1609.4078856592932</v>
      </c>
      <c r="EJ38" s="182">
        <f t="shared" si="365"/>
        <v>3000</v>
      </c>
      <c r="EK38" s="182">
        <f t="shared" si="366"/>
        <v>4828223.6569778798</v>
      </c>
      <c r="EL38" s="5"/>
      <c r="EM38" s="182">
        <f t="shared" si="556"/>
        <v>1850.819068508187</v>
      </c>
      <c r="EN38" s="182">
        <f t="shared" si="367"/>
        <v>3000</v>
      </c>
      <c r="EO38" s="182">
        <f t="shared" si="368"/>
        <v>5552457.205524561</v>
      </c>
      <c r="EP38" s="5"/>
      <c r="EQ38" s="182">
        <f t="shared" si="557"/>
        <v>2128.4419287844148</v>
      </c>
      <c r="ER38" s="182">
        <f t="shared" si="369"/>
        <v>3000</v>
      </c>
      <c r="ES38" s="182">
        <f t="shared" si="370"/>
        <v>6385325.7863532444</v>
      </c>
      <c r="ET38" s="5"/>
      <c r="EU38" s="182">
        <f t="shared" si="558"/>
        <v>2447.7082181020769</v>
      </c>
      <c r="EV38" s="182">
        <f t="shared" si="371"/>
        <v>3000</v>
      </c>
      <c r="EW38" s="182">
        <f t="shared" si="372"/>
        <v>7343124.6543062311</v>
      </c>
      <c r="EX38" s="5"/>
      <c r="EY38" s="182">
        <f t="shared" si="559"/>
        <v>2814.8644508173884</v>
      </c>
      <c r="EZ38" s="182">
        <f t="shared" si="373"/>
        <v>3000</v>
      </c>
      <c r="FA38" s="182">
        <f t="shared" si="374"/>
        <v>8444593.3524521645</v>
      </c>
      <c r="FB38" s="5"/>
      <c r="FC38" s="182">
        <f t="shared" si="560"/>
        <v>3237.0941184399962</v>
      </c>
      <c r="FD38" s="182">
        <f t="shared" si="375"/>
        <v>3000</v>
      </c>
      <c r="FE38" s="182">
        <f t="shared" si="376"/>
        <v>9711282.355319988</v>
      </c>
      <c r="FF38" s="5"/>
      <c r="FG38" s="182">
        <f t="shared" si="561"/>
        <v>3722.6582362059953</v>
      </c>
      <c r="FH38" s="182">
        <f t="shared" si="377"/>
        <v>3000</v>
      </c>
      <c r="FI38" s="182">
        <f t="shared" si="378"/>
        <v>11167974.708617985</v>
      </c>
      <c r="FJ38" s="5"/>
      <c r="FK38" s="182">
        <f t="shared" si="562"/>
        <v>4281.0569716368946</v>
      </c>
      <c r="FL38" s="182">
        <f t="shared" si="379"/>
        <v>3000</v>
      </c>
      <c r="FM38" s="182">
        <f t="shared" si="380"/>
        <v>12843170.914910683</v>
      </c>
      <c r="FN38" s="5"/>
      <c r="FO38" s="182">
        <f t="shared" si="563"/>
        <v>4923.2155173824285</v>
      </c>
      <c r="FP38" s="182">
        <f t="shared" si="381"/>
        <v>3000</v>
      </c>
      <c r="FQ38" s="182">
        <f t="shared" si="382"/>
        <v>14769646.552147286</v>
      </c>
      <c r="FR38" s="5"/>
      <c r="FS38" s="182">
        <f t="shared" si="564"/>
        <v>5661.6978449897924</v>
      </c>
      <c r="FT38" s="182">
        <f t="shared" si="383"/>
        <v>3000</v>
      </c>
      <c r="FU38" s="182">
        <f t="shared" si="384"/>
        <v>16985093.534969378</v>
      </c>
      <c r="FV38" s="5"/>
      <c r="FW38" s="182">
        <f t="shared" si="565"/>
        <v>7162.047773912087</v>
      </c>
      <c r="FX38" s="182">
        <f t="shared" si="385"/>
        <v>3000</v>
      </c>
      <c r="FY38" s="182">
        <f t="shared" si="386"/>
        <v>21486143.321736261</v>
      </c>
      <c r="FZ38" s="5"/>
      <c r="GA38" s="182">
        <f t="shared" si="566"/>
        <v>8236.3549399988988</v>
      </c>
      <c r="GB38" s="182">
        <f t="shared" si="387"/>
        <v>3000</v>
      </c>
      <c r="GC38" s="182">
        <f t="shared" si="388"/>
        <v>24709064.819996696</v>
      </c>
      <c r="GD38" s="5"/>
      <c r="GE38" s="182">
        <f t="shared" si="567"/>
        <v>9471.8081809987325</v>
      </c>
      <c r="GF38" s="182">
        <f t="shared" si="389"/>
        <v>3000</v>
      </c>
      <c r="GG38" s="182">
        <f t="shared" si="390"/>
        <v>28415424.542996198</v>
      </c>
      <c r="GH38" s="5"/>
      <c r="GI38" s="182">
        <f t="shared" si="568"/>
        <v>10892.579408148542</v>
      </c>
      <c r="GJ38" s="182">
        <f t="shared" si="391"/>
        <v>3000</v>
      </c>
      <c r="GK38" s="182">
        <f t="shared" si="392"/>
        <v>32677738.224445626</v>
      </c>
      <c r="GL38" s="5"/>
      <c r="GM38" s="182">
        <f t="shared" si="569"/>
        <v>12526.466319370822</v>
      </c>
      <c r="GN38" s="182">
        <f t="shared" si="393"/>
        <v>3000</v>
      </c>
      <c r="GO38" s="182">
        <f t="shared" si="394"/>
        <v>37579398.958112463</v>
      </c>
      <c r="GP38" s="5"/>
      <c r="GQ38" s="182">
        <f t="shared" si="570"/>
        <v>14405.436267276444</v>
      </c>
      <c r="GR38" s="182">
        <f t="shared" si="395"/>
        <v>3000</v>
      </c>
      <c r="GS38" s="182">
        <f t="shared" si="396"/>
        <v>43216308.801829331</v>
      </c>
      <c r="GT38" s="5"/>
      <c r="GU38" s="182">
        <f t="shared" si="571"/>
        <v>16566.251707367908</v>
      </c>
      <c r="GV38" s="182">
        <f t="shared" si="397"/>
        <v>3000</v>
      </c>
      <c r="GW38" s="182">
        <f t="shared" si="398"/>
        <v>49698755.122103728</v>
      </c>
      <c r="GX38" s="5"/>
      <c r="GY38" s="182">
        <f t="shared" si="572"/>
        <v>19051.189463473092</v>
      </c>
      <c r="GZ38" s="182">
        <f t="shared" si="399"/>
        <v>3000</v>
      </c>
      <c r="HA38" s="182">
        <f t="shared" si="400"/>
        <v>57153568.390419275</v>
      </c>
      <c r="HB38" s="5"/>
      <c r="HC38" s="182">
        <f t="shared" si="573"/>
        <v>21908.867882994055</v>
      </c>
      <c r="HD38" s="182">
        <f t="shared" si="401"/>
        <v>3000</v>
      </c>
      <c r="HE38" s="182">
        <f t="shared" si="402"/>
        <v>65726603.648982167</v>
      </c>
      <c r="HF38" s="5"/>
      <c r="HG38" s="182">
        <f t="shared" si="574"/>
        <v>25195.198065443161</v>
      </c>
      <c r="HH38" s="182">
        <f t="shared" si="403"/>
        <v>3000</v>
      </c>
      <c r="HI38" s="182">
        <f t="shared" si="404"/>
        <v>75585594.196329489</v>
      </c>
      <c r="HJ38" s="5"/>
      <c r="HK38" s="182">
        <f t="shared" si="575"/>
        <v>28974.477775259631</v>
      </c>
      <c r="HL38" s="182">
        <f t="shared" si="405"/>
        <v>3000</v>
      </c>
      <c r="HM38" s="182">
        <f t="shared" si="406"/>
        <v>86923433.325778887</v>
      </c>
      <c r="HN38" s="5"/>
      <c r="HO38" s="182">
        <f t="shared" si="576"/>
        <v>33320.649441548572</v>
      </c>
      <c r="HP38" s="182">
        <f t="shared" si="407"/>
        <v>3000</v>
      </c>
      <c r="HQ38" s="182">
        <f t="shared" si="408"/>
        <v>99961948.324645713</v>
      </c>
      <c r="HR38" s="5"/>
      <c r="HS38" s="182">
        <f t="shared" si="577"/>
        <v>44066.55888644798</v>
      </c>
      <c r="HT38" s="182">
        <f t="shared" si="409"/>
        <v>3000</v>
      </c>
      <c r="HU38" s="182">
        <f t="shared" si="410"/>
        <v>132199676.65934394</v>
      </c>
      <c r="HV38" s="5"/>
      <c r="HW38" s="182">
        <f t="shared" si="578"/>
        <v>50676.542719415171</v>
      </c>
      <c r="HX38" s="182">
        <f t="shared" si="411"/>
        <v>3000</v>
      </c>
      <c r="HY38" s="182">
        <f t="shared" si="412"/>
        <v>152029628.1582455</v>
      </c>
      <c r="HZ38" s="5"/>
      <c r="IA38" s="182">
        <f t="shared" si="579"/>
        <v>58278.024127327444</v>
      </c>
      <c r="IB38" s="182">
        <f t="shared" si="413"/>
        <v>3000</v>
      </c>
      <c r="IC38" s="182">
        <f t="shared" si="414"/>
        <v>174834072.38198233</v>
      </c>
      <c r="ID38" s="5"/>
      <c r="IE38" s="182">
        <f t="shared" si="580"/>
        <v>67019.72774642655</v>
      </c>
      <c r="IF38" s="182">
        <f t="shared" si="415"/>
        <v>3000</v>
      </c>
      <c r="IG38" s="182">
        <f t="shared" si="416"/>
        <v>201059183.23927966</v>
      </c>
      <c r="IH38" s="5"/>
      <c r="II38" s="182">
        <f t="shared" si="581"/>
        <v>77072.686908390533</v>
      </c>
      <c r="IJ38" s="182">
        <f t="shared" si="417"/>
        <v>3000</v>
      </c>
      <c r="IK38" s="182">
        <f t="shared" si="418"/>
        <v>231218060.7251716</v>
      </c>
      <c r="IL38" s="5"/>
      <c r="IM38" s="182">
        <f t="shared" si="582"/>
        <v>88633.589944649109</v>
      </c>
      <c r="IN38" s="182">
        <f t="shared" si="419"/>
        <v>3000</v>
      </c>
      <c r="IO38" s="182">
        <f t="shared" si="420"/>
        <v>265900769.83394733</v>
      </c>
      <c r="IP38" s="5"/>
      <c r="IQ38" s="182">
        <f t="shared" si="583"/>
        <v>101928.62843634647</v>
      </c>
      <c r="IR38" s="182">
        <f t="shared" si="421"/>
        <v>3000</v>
      </c>
      <c r="IS38" s="182">
        <f t="shared" si="422"/>
        <v>305785885.30903941</v>
      </c>
      <c r="IT38" s="5"/>
      <c r="IU38" s="182">
        <f t="shared" si="584"/>
        <v>117217.92270179842</v>
      </c>
      <c r="IV38" s="182">
        <f t="shared" si="423"/>
        <v>3000</v>
      </c>
      <c r="IW38" s="182">
        <f t="shared" si="424"/>
        <v>351653768.10539526</v>
      </c>
      <c r="IX38" s="5"/>
      <c r="IY38" s="182">
        <f t="shared" si="585"/>
        <v>134800.61110706817</v>
      </c>
      <c r="IZ38" s="182">
        <f t="shared" si="425"/>
        <v>3000</v>
      </c>
      <c r="JA38" s="182">
        <f t="shared" si="426"/>
        <v>404401833.32120448</v>
      </c>
      <c r="JB38" s="5"/>
      <c r="JC38" s="182">
        <f t="shared" si="586"/>
        <v>155020.70277312837</v>
      </c>
      <c r="JD38" s="182">
        <f t="shared" si="427"/>
        <v>3000</v>
      </c>
      <c r="JE38" s="182">
        <f t="shared" si="428"/>
        <v>465062108.31938511</v>
      </c>
      <c r="JF38" s="5"/>
      <c r="JG38" s="182">
        <f t="shared" si="587"/>
        <v>178273.80818909762</v>
      </c>
      <c r="JH38" s="182">
        <f t="shared" si="429"/>
        <v>3000</v>
      </c>
      <c r="JI38" s="182">
        <f t="shared" si="430"/>
        <v>534821424.56729287</v>
      </c>
      <c r="JJ38" s="5"/>
      <c r="JK38" s="182">
        <f t="shared" si="588"/>
        <v>205014.87941746225</v>
      </c>
      <c r="JL38" s="182">
        <f t="shared" si="431"/>
        <v>3000</v>
      </c>
      <c r="JM38" s="182">
        <f t="shared" si="432"/>
        <v>615044638.25238669</v>
      </c>
      <c r="JN38" s="5"/>
      <c r="JO38" s="182">
        <f t="shared" si="589"/>
        <v>238124.7824433824</v>
      </c>
      <c r="JP38" s="182">
        <f t="shared" si="513"/>
        <v>3000</v>
      </c>
      <c r="JQ38" s="182">
        <f t="shared" si="514"/>
        <v>714374347.33014715</v>
      </c>
      <c r="JR38" s="5"/>
      <c r="JS38" s="182">
        <f t="shared" si="590"/>
        <v>273843.49980988976</v>
      </c>
      <c r="JT38" s="182">
        <f t="shared" si="515"/>
        <v>3000</v>
      </c>
      <c r="JU38" s="182">
        <f t="shared" si="516"/>
        <v>821530499.42966926</v>
      </c>
      <c r="JV38" s="5"/>
      <c r="JW38" s="182">
        <f t="shared" si="591"/>
        <v>314920.02478137321</v>
      </c>
      <c r="JX38" s="182">
        <f t="shared" si="517"/>
        <v>3000</v>
      </c>
      <c r="JY38" s="182">
        <f t="shared" si="518"/>
        <v>944760074.34411967</v>
      </c>
      <c r="JZ38" s="5"/>
      <c r="KA38" s="182">
        <f t="shared" si="592"/>
        <v>362158.02849857917</v>
      </c>
      <c r="KB38" s="182">
        <f t="shared" si="519"/>
        <v>3000</v>
      </c>
      <c r="KC38" s="182">
        <f t="shared" si="520"/>
        <v>1086474085.4957376</v>
      </c>
      <c r="KD38" s="5"/>
      <c r="KE38" s="182">
        <f t="shared" si="593"/>
        <v>416481.73277336603</v>
      </c>
      <c r="KF38" s="182">
        <f t="shared" si="521"/>
        <v>3000</v>
      </c>
      <c r="KG38" s="182">
        <f t="shared" si="522"/>
        <v>1249445198.3200982</v>
      </c>
      <c r="KH38" s="5"/>
      <c r="KI38" s="183">
        <f t="shared" si="182"/>
        <v>13.335599999999996</v>
      </c>
      <c r="KJ38" s="183">
        <f t="shared" si="5"/>
        <v>3000</v>
      </c>
      <c r="KK38" s="183">
        <f t="shared" si="183"/>
        <v>40006.799999999988</v>
      </c>
      <c r="KM38" s="183">
        <f t="shared" si="184"/>
        <v>587.08052015607348</v>
      </c>
      <c r="KN38" s="183">
        <f t="shared" si="6"/>
        <v>3000.0000000000005</v>
      </c>
      <c r="KO38" s="183">
        <f t="shared" si="185"/>
        <v>1761241.5604682206</v>
      </c>
      <c r="KQ38" s="183">
        <f t="shared" si="186"/>
        <v>3864.3709283276025</v>
      </c>
      <c r="KR38" s="183">
        <f t="shared" si="7"/>
        <v>3000</v>
      </c>
      <c r="KS38" s="183">
        <f t="shared" si="187"/>
        <v>11593112.784982808</v>
      </c>
      <c r="KU38" s="183">
        <f t="shared" si="188"/>
        <v>22953.382741583617</v>
      </c>
      <c r="KV38" s="183">
        <f t="shared" si="189"/>
        <v>3000</v>
      </c>
      <c r="KW38" s="183">
        <f t="shared" si="190"/>
        <v>68860148.224750847</v>
      </c>
      <c r="KY38" s="183">
        <f t="shared" si="191"/>
        <v>135086.97227754971</v>
      </c>
      <c r="KZ38" s="183">
        <f t="shared" si="192"/>
        <v>3000</v>
      </c>
      <c r="LA38" s="183">
        <f t="shared" si="193"/>
        <v>405260916.83264911</v>
      </c>
      <c r="LC38" s="183">
        <f t="shared" si="194"/>
        <v>827184.61786012107</v>
      </c>
      <c r="LD38" s="183">
        <f t="shared" si="195"/>
        <v>3000.0000000000005</v>
      </c>
      <c r="LE38" s="183">
        <f t="shared" si="196"/>
        <v>2481553853.5803638</v>
      </c>
    </row>
    <row r="39" spans="2:317" ht="18.75">
      <c r="B39" s="172"/>
      <c r="C39" s="180"/>
      <c r="D39" s="180"/>
      <c r="E39" s="180" t="str">
        <f>'A.I Revenue Streams - P1'!F39</f>
        <v>Interferentail Therapy(IFT)-Advance package</v>
      </c>
      <c r="F39" s="184"/>
      <c r="G39" s="182"/>
      <c r="H39" s="182">
        <f>'A.I Revenue Streams - P1'!J39</f>
        <v>5500</v>
      </c>
      <c r="I39" s="182">
        <f t="shared" si="523"/>
        <v>0</v>
      </c>
      <c r="J39" s="5"/>
      <c r="K39" s="182">
        <f>'A.I Revenue Streams - P1'!H39*K$2*L$2</f>
        <v>3.5999999999999996</v>
      </c>
      <c r="L39" s="182">
        <f t="shared" si="503"/>
        <v>5500</v>
      </c>
      <c r="M39" s="182">
        <f t="shared" si="504"/>
        <v>19799.999999999996</v>
      </c>
      <c r="N39" s="5"/>
      <c r="O39" s="182">
        <f t="shared" si="524"/>
        <v>3.8429999999999991</v>
      </c>
      <c r="P39" s="182">
        <f t="shared" si="505"/>
        <v>5500</v>
      </c>
      <c r="Q39" s="182">
        <f t="shared" si="506"/>
        <v>21136.499999999996</v>
      </c>
      <c r="R39" s="5"/>
      <c r="S39" s="182">
        <f t="shared" si="525"/>
        <v>5.8925999999999981</v>
      </c>
      <c r="T39" s="182">
        <f t="shared" si="507"/>
        <v>5500</v>
      </c>
      <c r="U39" s="182">
        <f t="shared" si="508"/>
        <v>32409.299999999988</v>
      </c>
      <c r="V39" s="5"/>
      <c r="W39" s="182">
        <f t="shared" si="526"/>
        <v>8.4706124999999961</v>
      </c>
      <c r="X39" s="182">
        <f t="shared" si="509"/>
        <v>5500</v>
      </c>
      <c r="Y39" s="182">
        <f t="shared" si="510"/>
        <v>46588.36874999998</v>
      </c>
      <c r="Z39" s="5"/>
      <c r="AA39" s="182">
        <f t="shared" si="527"/>
        <v>15.585926999999993</v>
      </c>
      <c r="AB39" s="182">
        <f t="shared" si="511"/>
        <v>5500</v>
      </c>
      <c r="AC39" s="182">
        <f t="shared" si="512"/>
        <v>85722.598499999964</v>
      </c>
      <c r="AD39" s="5"/>
      <c r="AE39" s="182">
        <f t="shared" si="528"/>
        <v>22.404770062499988</v>
      </c>
      <c r="AF39" s="182">
        <f t="shared" si="311"/>
        <v>5500</v>
      </c>
      <c r="AG39" s="182">
        <f t="shared" si="312"/>
        <v>123226.23534374994</v>
      </c>
      <c r="AH39" s="5"/>
      <c r="AI39" s="182">
        <f t="shared" si="529"/>
        <v>32.20685696484373</v>
      </c>
      <c r="AJ39" s="182">
        <f t="shared" si="313"/>
        <v>5500</v>
      </c>
      <c r="AK39" s="182">
        <f t="shared" si="314"/>
        <v>177137.71330664051</v>
      </c>
      <c r="AL39" s="5"/>
      <c r="AM39" s="182">
        <f t="shared" si="530"/>
        <v>37.037885509570287</v>
      </c>
      <c r="AN39" s="182">
        <f t="shared" si="315"/>
        <v>5500</v>
      </c>
      <c r="AO39" s="182">
        <f t="shared" si="316"/>
        <v>203708.37030263658</v>
      </c>
      <c r="AP39" s="5"/>
      <c r="AQ39" s="182">
        <f t="shared" si="531"/>
        <v>42.593568336005831</v>
      </c>
      <c r="AR39" s="182">
        <f t="shared" si="317"/>
        <v>5500</v>
      </c>
      <c r="AS39" s="182">
        <f t="shared" si="318"/>
        <v>234264.62584803207</v>
      </c>
      <c r="AT39" s="5"/>
      <c r="AU39" s="182">
        <f t="shared" si="532"/>
        <v>48.982603586406704</v>
      </c>
      <c r="AV39" s="182">
        <f t="shared" si="319"/>
        <v>5500</v>
      </c>
      <c r="AW39" s="182">
        <f t="shared" si="320"/>
        <v>269404.31972523686</v>
      </c>
      <c r="AX39" s="5"/>
      <c r="AY39" s="182">
        <f t="shared" si="533"/>
        <v>56.329994124367708</v>
      </c>
      <c r="AZ39" s="182">
        <f t="shared" si="321"/>
        <v>5500</v>
      </c>
      <c r="BA39" s="182">
        <f t="shared" si="322"/>
        <v>309814.96768402238</v>
      </c>
      <c r="BB39" s="5"/>
      <c r="BC39" s="182">
        <f t="shared" si="534"/>
        <v>64.779493243022856</v>
      </c>
      <c r="BD39" s="182">
        <f t="shared" si="323"/>
        <v>5500</v>
      </c>
      <c r="BE39" s="182">
        <f t="shared" si="324"/>
        <v>356287.21283662569</v>
      </c>
      <c r="BF39" s="5"/>
      <c r="BG39" s="182">
        <f t="shared" si="535"/>
        <v>74.496417229476279</v>
      </c>
      <c r="BH39" s="182">
        <f t="shared" si="325"/>
        <v>5500</v>
      </c>
      <c r="BI39" s="182">
        <f t="shared" si="326"/>
        <v>409730.29476211953</v>
      </c>
      <c r="BJ39" s="5"/>
      <c r="BK39" s="182">
        <f t="shared" si="536"/>
        <v>85.670879813897713</v>
      </c>
      <c r="BL39" s="182">
        <f t="shared" si="327"/>
        <v>5500</v>
      </c>
      <c r="BM39" s="182">
        <f t="shared" si="328"/>
        <v>471189.8389764374</v>
      </c>
      <c r="BN39" s="5"/>
      <c r="BO39" s="182">
        <f t="shared" si="537"/>
        <v>98.521511785982369</v>
      </c>
      <c r="BP39" s="182">
        <f t="shared" si="329"/>
        <v>5500</v>
      </c>
      <c r="BQ39" s="182">
        <f t="shared" si="330"/>
        <v>541868.31482290302</v>
      </c>
      <c r="BR39" s="5"/>
      <c r="BS39" s="182">
        <f t="shared" si="538"/>
        <v>113.29973855387972</v>
      </c>
      <c r="BT39" s="182">
        <f t="shared" si="331"/>
        <v>5500</v>
      </c>
      <c r="BU39" s="182">
        <f t="shared" si="332"/>
        <v>623148.56204633845</v>
      </c>
      <c r="BV39" s="5"/>
      <c r="BW39" s="182">
        <f t="shared" si="539"/>
        <v>130.29469933696168</v>
      </c>
      <c r="BX39" s="182">
        <f t="shared" si="333"/>
        <v>5500</v>
      </c>
      <c r="BY39" s="182">
        <f t="shared" si="334"/>
        <v>716620.84635328932</v>
      </c>
      <c r="BZ39" s="5"/>
      <c r="CA39" s="182">
        <f t="shared" si="540"/>
        <v>149.83890423750591</v>
      </c>
      <c r="CB39" s="182">
        <f t="shared" si="335"/>
        <v>5500</v>
      </c>
      <c r="CC39" s="182">
        <f t="shared" si="336"/>
        <v>824113.97330628254</v>
      </c>
      <c r="CD39" s="5"/>
      <c r="CE39" s="182">
        <f t="shared" si="541"/>
        <v>206.77768784775816</v>
      </c>
      <c r="CF39" s="182">
        <f t="shared" si="337"/>
        <v>5500</v>
      </c>
      <c r="CG39" s="182">
        <f t="shared" si="338"/>
        <v>1137277.28316267</v>
      </c>
      <c r="CH39" s="5"/>
      <c r="CI39" s="182">
        <f t="shared" si="542"/>
        <v>237.79434102492186</v>
      </c>
      <c r="CJ39" s="182">
        <f t="shared" si="339"/>
        <v>5500</v>
      </c>
      <c r="CK39" s="182">
        <f t="shared" si="340"/>
        <v>1307868.8756370703</v>
      </c>
      <c r="CL39" s="5"/>
      <c r="CM39" s="182">
        <f t="shared" si="543"/>
        <v>273.46349217866015</v>
      </c>
      <c r="CN39" s="182">
        <f t="shared" si="341"/>
        <v>5500</v>
      </c>
      <c r="CO39" s="182">
        <f t="shared" si="342"/>
        <v>1504049.2069826308</v>
      </c>
      <c r="CP39" s="5"/>
      <c r="CQ39" s="182">
        <f t="shared" si="544"/>
        <v>314.48301600545915</v>
      </c>
      <c r="CR39" s="182">
        <f t="shared" si="343"/>
        <v>5500</v>
      </c>
      <c r="CS39" s="182">
        <f t="shared" si="344"/>
        <v>1729656.5880300254</v>
      </c>
      <c r="CT39" s="5"/>
      <c r="CU39" s="182">
        <f t="shared" si="545"/>
        <v>361.65546840627798</v>
      </c>
      <c r="CV39" s="182">
        <f t="shared" si="345"/>
        <v>5500</v>
      </c>
      <c r="CW39" s="182">
        <f t="shared" si="346"/>
        <v>1989105.0762345288</v>
      </c>
      <c r="CX39" s="5"/>
      <c r="CY39" s="182">
        <f t="shared" si="546"/>
        <v>415.90378866721966</v>
      </c>
      <c r="CZ39" s="182">
        <f t="shared" si="347"/>
        <v>5500</v>
      </c>
      <c r="DA39" s="182">
        <f t="shared" si="348"/>
        <v>2287470.8376697083</v>
      </c>
      <c r="DB39" s="5"/>
      <c r="DC39" s="182">
        <f t="shared" si="547"/>
        <v>478.28935696730258</v>
      </c>
      <c r="DD39" s="182">
        <f t="shared" si="349"/>
        <v>5500</v>
      </c>
      <c r="DE39" s="182">
        <f t="shared" si="350"/>
        <v>2630591.463320164</v>
      </c>
      <c r="DF39" s="5"/>
      <c r="DG39" s="182">
        <f t="shared" si="548"/>
        <v>550.03276051239789</v>
      </c>
      <c r="DH39" s="182">
        <f t="shared" si="351"/>
        <v>5500</v>
      </c>
      <c r="DI39" s="182">
        <f t="shared" si="352"/>
        <v>3025180.1828181883</v>
      </c>
      <c r="DJ39" s="5"/>
      <c r="DK39" s="182">
        <f t="shared" si="549"/>
        <v>632.53767458925756</v>
      </c>
      <c r="DL39" s="182">
        <f t="shared" si="353"/>
        <v>5500</v>
      </c>
      <c r="DM39" s="182">
        <f t="shared" si="354"/>
        <v>3478957.2102409168</v>
      </c>
      <c r="DN39" s="5"/>
      <c r="DO39" s="182">
        <f t="shared" si="550"/>
        <v>727.41832577764615</v>
      </c>
      <c r="DP39" s="182">
        <f t="shared" si="355"/>
        <v>5500</v>
      </c>
      <c r="DQ39" s="182">
        <f t="shared" si="356"/>
        <v>4000800.7917770538</v>
      </c>
      <c r="DR39" s="5"/>
      <c r="DS39" s="182">
        <f t="shared" si="551"/>
        <v>836.53107464429297</v>
      </c>
      <c r="DT39" s="182">
        <f t="shared" si="357"/>
        <v>5500</v>
      </c>
      <c r="DU39" s="182">
        <f t="shared" si="358"/>
        <v>4600920.9105436113</v>
      </c>
      <c r="DV39" s="5"/>
      <c r="DW39" s="182">
        <f t="shared" si="552"/>
        <v>962.01073584093695</v>
      </c>
      <c r="DX39" s="182">
        <f t="shared" si="359"/>
        <v>5500</v>
      </c>
      <c r="DY39" s="182">
        <f t="shared" si="360"/>
        <v>5291059.0471251532</v>
      </c>
      <c r="DZ39" s="5"/>
      <c r="EA39" s="182">
        <f t="shared" si="553"/>
        <v>1216.9435808387852</v>
      </c>
      <c r="EB39" s="182">
        <f t="shared" si="361"/>
        <v>5500</v>
      </c>
      <c r="EC39" s="182">
        <f t="shared" si="362"/>
        <v>6693189.6946133189</v>
      </c>
      <c r="ED39" s="5"/>
      <c r="EE39" s="182">
        <f t="shared" si="554"/>
        <v>1399.485117964603</v>
      </c>
      <c r="EF39" s="182">
        <f t="shared" si="363"/>
        <v>5500</v>
      </c>
      <c r="EG39" s="182">
        <f t="shared" si="364"/>
        <v>7697168.1488053165</v>
      </c>
      <c r="EH39" s="5"/>
      <c r="EI39" s="182">
        <f t="shared" si="555"/>
        <v>1609.4078856592932</v>
      </c>
      <c r="EJ39" s="182">
        <f t="shared" si="365"/>
        <v>5500</v>
      </c>
      <c r="EK39" s="182">
        <f t="shared" si="366"/>
        <v>8851743.3711261135</v>
      </c>
      <c r="EL39" s="5"/>
      <c r="EM39" s="182">
        <f t="shared" si="556"/>
        <v>1850.819068508187</v>
      </c>
      <c r="EN39" s="182">
        <f t="shared" si="367"/>
        <v>5500</v>
      </c>
      <c r="EO39" s="182">
        <f t="shared" si="368"/>
        <v>10179504.876795029</v>
      </c>
      <c r="EP39" s="5"/>
      <c r="EQ39" s="182">
        <f t="shared" si="557"/>
        <v>2128.4419287844148</v>
      </c>
      <c r="ER39" s="182">
        <f t="shared" si="369"/>
        <v>5500</v>
      </c>
      <c r="ES39" s="182">
        <f t="shared" si="370"/>
        <v>11706430.608314281</v>
      </c>
      <c r="ET39" s="5"/>
      <c r="EU39" s="182">
        <f t="shared" si="558"/>
        <v>2447.7082181020769</v>
      </c>
      <c r="EV39" s="182">
        <f t="shared" si="371"/>
        <v>5500</v>
      </c>
      <c r="EW39" s="182">
        <f t="shared" si="372"/>
        <v>13462395.199561423</v>
      </c>
      <c r="EX39" s="5"/>
      <c r="EY39" s="182">
        <f t="shared" si="559"/>
        <v>2814.8644508173884</v>
      </c>
      <c r="EZ39" s="182">
        <f t="shared" si="373"/>
        <v>5500</v>
      </c>
      <c r="FA39" s="182">
        <f t="shared" si="374"/>
        <v>15481754.479495635</v>
      </c>
      <c r="FB39" s="5"/>
      <c r="FC39" s="182">
        <f t="shared" si="560"/>
        <v>3237.0941184399962</v>
      </c>
      <c r="FD39" s="182">
        <f t="shared" si="375"/>
        <v>5500</v>
      </c>
      <c r="FE39" s="182">
        <f t="shared" si="376"/>
        <v>17804017.651419979</v>
      </c>
      <c r="FF39" s="5"/>
      <c r="FG39" s="182">
        <f t="shared" si="561"/>
        <v>3722.6582362059953</v>
      </c>
      <c r="FH39" s="182">
        <f t="shared" si="377"/>
        <v>5500</v>
      </c>
      <c r="FI39" s="182">
        <f t="shared" si="378"/>
        <v>20474620.299132973</v>
      </c>
      <c r="FJ39" s="5"/>
      <c r="FK39" s="182">
        <f t="shared" si="562"/>
        <v>4281.0569716368946</v>
      </c>
      <c r="FL39" s="182">
        <f t="shared" si="379"/>
        <v>5500</v>
      </c>
      <c r="FM39" s="182">
        <f t="shared" si="380"/>
        <v>23545813.344002921</v>
      </c>
      <c r="FN39" s="5"/>
      <c r="FO39" s="182">
        <f t="shared" si="563"/>
        <v>4923.2155173824285</v>
      </c>
      <c r="FP39" s="182">
        <f t="shared" si="381"/>
        <v>5500</v>
      </c>
      <c r="FQ39" s="182">
        <f t="shared" si="382"/>
        <v>27077685.345603358</v>
      </c>
      <c r="FR39" s="5"/>
      <c r="FS39" s="182">
        <f t="shared" si="564"/>
        <v>5661.6978449897924</v>
      </c>
      <c r="FT39" s="182">
        <f t="shared" si="383"/>
        <v>5500</v>
      </c>
      <c r="FU39" s="182">
        <f t="shared" si="384"/>
        <v>31139338.147443857</v>
      </c>
      <c r="FV39" s="5"/>
      <c r="FW39" s="182">
        <f t="shared" si="565"/>
        <v>7162.047773912087</v>
      </c>
      <c r="FX39" s="182">
        <f t="shared" si="385"/>
        <v>5500</v>
      </c>
      <c r="FY39" s="182">
        <f t="shared" si="386"/>
        <v>39391262.756516479</v>
      </c>
      <c r="FZ39" s="5"/>
      <c r="GA39" s="182">
        <f t="shared" si="566"/>
        <v>8236.3549399988988</v>
      </c>
      <c r="GB39" s="182">
        <f t="shared" si="387"/>
        <v>5500</v>
      </c>
      <c r="GC39" s="182">
        <f t="shared" si="388"/>
        <v>45299952.169993944</v>
      </c>
      <c r="GD39" s="5"/>
      <c r="GE39" s="182">
        <f t="shared" si="567"/>
        <v>9471.8081809987325</v>
      </c>
      <c r="GF39" s="182">
        <f t="shared" si="389"/>
        <v>5500</v>
      </c>
      <c r="GG39" s="182">
        <f t="shared" si="390"/>
        <v>52094944.995493032</v>
      </c>
      <c r="GH39" s="5"/>
      <c r="GI39" s="182">
        <f t="shared" si="568"/>
        <v>10892.579408148542</v>
      </c>
      <c r="GJ39" s="182">
        <f t="shared" si="391"/>
        <v>5500</v>
      </c>
      <c r="GK39" s="182">
        <f t="shared" si="392"/>
        <v>59909186.744816981</v>
      </c>
      <c r="GL39" s="5"/>
      <c r="GM39" s="182">
        <f t="shared" si="569"/>
        <v>12526.466319370822</v>
      </c>
      <c r="GN39" s="182">
        <f t="shared" si="393"/>
        <v>5500</v>
      </c>
      <c r="GO39" s="182">
        <f t="shared" si="394"/>
        <v>68895564.756539524</v>
      </c>
      <c r="GP39" s="5"/>
      <c r="GQ39" s="182">
        <f t="shared" si="570"/>
        <v>14405.436267276444</v>
      </c>
      <c r="GR39" s="182">
        <f t="shared" si="395"/>
        <v>5500</v>
      </c>
      <c r="GS39" s="182">
        <f t="shared" si="396"/>
        <v>79229899.470020443</v>
      </c>
      <c r="GT39" s="5"/>
      <c r="GU39" s="182">
        <f t="shared" si="571"/>
        <v>16566.251707367908</v>
      </c>
      <c r="GV39" s="182">
        <f t="shared" si="397"/>
        <v>5500</v>
      </c>
      <c r="GW39" s="182">
        <f t="shared" si="398"/>
        <v>91114384.390523493</v>
      </c>
      <c r="GX39" s="5"/>
      <c r="GY39" s="182">
        <f t="shared" si="572"/>
        <v>19051.189463473092</v>
      </c>
      <c r="GZ39" s="182">
        <f t="shared" si="399"/>
        <v>5500</v>
      </c>
      <c r="HA39" s="182">
        <f t="shared" si="400"/>
        <v>104781542.04910201</v>
      </c>
      <c r="HB39" s="5"/>
      <c r="HC39" s="182">
        <f t="shared" si="573"/>
        <v>21908.867882994055</v>
      </c>
      <c r="HD39" s="182">
        <f t="shared" si="401"/>
        <v>5500</v>
      </c>
      <c r="HE39" s="182">
        <f t="shared" si="402"/>
        <v>120498773.35646731</v>
      </c>
      <c r="HF39" s="5"/>
      <c r="HG39" s="182">
        <f t="shared" si="574"/>
        <v>25195.198065443161</v>
      </c>
      <c r="HH39" s="182">
        <f t="shared" si="403"/>
        <v>5500</v>
      </c>
      <c r="HI39" s="182">
        <f t="shared" si="404"/>
        <v>138573589.3599374</v>
      </c>
      <c r="HJ39" s="5"/>
      <c r="HK39" s="182">
        <f t="shared" si="575"/>
        <v>28974.477775259631</v>
      </c>
      <c r="HL39" s="182">
        <f t="shared" si="405"/>
        <v>5500</v>
      </c>
      <c r="HM39" s="182">
        <f t="shared" si="406"/>
        <v>159359627.76392797</v>
      </c>
      <c r="HN39" s="5"/>
      <c r="HO39" s="182">
        <f t="shared" si="576"/>
        <v>33320.649441548572</v>
      </c>
      <c r="HP39" s="182">
        <f t="shared" si="407"/>
        <v>5500</v>
      </c>
      <c r="HQ39" s="182">
        <f t="shared" si="408"/>
        <v>183263571.92851713</v>
      </c>
      <c r="HR39" s="5"/>
      <c r="HS39" s="182">
        <f t="shared" si="577"/>
        <v>44066.55888644798</v>
      </c>
      <c r="HT39" s="182">
        <f t="shared" si="409"/>
        <v>5500</v>
      </c>
      <c r="HU39" s="182">
        <f t="shared" si="410"/>
        <v>242366073.87546387</v>
      </c>
      <c r="HV39" s="5"/>
      <c r="HW39" s="182">
        <f t="shared" si="578"/>
        <v>50676.542719415171</v>
      </c>
      <c r="HX39" s="182">
        <f t="shared" si="411"/>
        <v>5500</v>
      </c>
      <c r="HY39" s="182">
        <f t="shared" si="412"/>
        <v>278720984.95678341</v>
      </c>
      <c r="HZ39" s="5"/>
      <c r="IA39" s="182">
        <f t="shared" si="579"/>
        <v>58278.024127327444</v>
      </c>
      <c r="IB39" s="182">
        <f t="shared" si="413"/>
        <v>5500</v>
      </c>
      <c r="IC39" s="182">
        <f t="shared" si="414"/>
        <v>320529132.70030093</v>
      </c>
      <c r="ID39" s="5"/>
      <c r="IE39" s="182">
        <f t="shared" si="580"/>
        <v>67019.72774642655</v>
      </c>
      <c r="IF39" s="182">
        <f t="shared" si="415"/>
        <v>5500</v>
      </c>
      <c r="IG39" s="182">
        <f t="shared" si="416"/>
        <v>368608502.60534602</v>
      </c>
      <c r="IH39" s="5"/>
      <c r="II39" s="182">
        <f t="shared" si="581"/>
        <v>77072.686908390533</v>
      </c>
      <c r="IJ39" s="182">
        <f t="shared" si="417"/>
        <v>5500</v>
      </c>
      <c r="IK39" s="182">
        <f t="shared" si="418"/>
        <v>423899777.99614793</v>
      </c>
      <c r="IL39" s="5"/>
      <c r="IM39" s="182">
        <f t="shared" si="582"/>
        <v>88633.589944649109</v>
      </c>
      <c r="IN39" s="182">
        <f t="shared" si="419"/>
        <v>5500</v>
      </c>
      <c r="IO39" s="182">
        <f t="shared" si="420"/>
        <v>487484744.69557011</v>
      </c>
      <c r="IP39" s="5"/>
      <c r="IQ39" s="182">
        <f t="shared" si="583"/>
        <v>101928.62843634647</v>
      </c>
      <c r="IR39" s="182">
        <f t="shared" si="421"/>
        <v>5500</v>
      </c>
      <c r="IS39" s="182">
        <f t="shared" si="422"/>
        <v>560607456.39990556</v>
      </c>
      <c r="IT39" s="5"/>
      <c r="IU39" s="182">
        <f t="shared" si="584"/>
        <v>117217.92270179842</v>
      </c>
      <c r="IV39" s="182">
        <f t="shared" si="423"/>
        <v>5500</v>
      </c>
      <c r="IW39" s="182">
        <f t="shared" si="424"/>
        <v>644698574.8598913</v>
      </c>
      <c r="IX39" s="5"/>
      <c r="IY39" s="182">
        <f t="shared" si="585"/>
        <v>134800.61110706817</v>
      </c>
      <c r="IZ39" s="182">
        <f t="shared" si="425"/>
        <v>5500</v>
      </c>
      <c r="JA39" s="182">
        <f t="shared" si="426"/>
        <v>741403361.08887494</v>
      </c>
      <c r="JB39" s="5"/>
      <c r="JC39" s="182">
        <f t="shared" si="586"/>
        <v>155020.70277312837</v>
      </c>
      <c r="JD39" s="182">
        <f t="shared" si="427"/>
        <v>5500</v>
      </c>
      <c r="JE39" s="182">
        <f t="shared" si="428"/>
        <v>852613865.25220609</v>
      </c>
      <c r="JF39" s="5"/>
      <c r="JG39" s="182">
        <f t="shared" si="587"/>
        <v>178273.80818909762</v>
      </c>
      <c r="JH39" s="182">
        <f t="shared" si="429"/>
        <v>5500</v>
      </c>
      <c r="JI39" s="182">
        <f t="shared" si="430"/>
        <v>980505945.04003692</v>
      </c>
      <c r="JJ39" s="5"/>
      <c r="JK39" s="182">
        <f t="shared" si="588"/>
        <v>205014.87941746225</v>
      </c>
      <c r="JL39" s="182">
        <f t="shared" si="431"/>
        <v>5500</v>
      </c>
      <c r="JM39" s="182">
        <f t="shared" si="432"/>
        <v>1127581836.7960424</v>
      </c>
      <c r="JN39" s="5"/>
      <c r="JO39" s="182">
        <f t="shared" si="589"/>
        <v>238124.7824433824</v>
      </c>
      <c r="JP39" s="182">
        <f t="shared" si="513"/>
        <v>5500</v>
      </c>
      <c r="JQ39" s="182">
        <f t="shared" si="514"/>
        <v>1309686303.4386032</v>
      </c>
      <c r="JR39" s="5"/>
      <c r="JS39" s="182">
        <f t="shared" si="590"/>
        <v>273843.49980988976</v>
      </c>
      <c r="JT39" s="182">
        <f t="shared" si="515"/>
        <v>5500</v>
      </c>
      <c r="JU39" s="182">
        <f t="shared" si="516"/>
        <v>1506139248.9543936</v>
      </c>
      <c r="JV39" s="5"/>
      <c r="JW39" s="182">
        <f t="shared" si="591"/>
        <v>314920.02478137321</v>
      </c>
      <c r="JX39" s="182">
        <f t="shared" si="517"/>
        <v>5500</v>
      </c>
      <c r="JY39" s="182">
        <f t="shared" si="518"/>
        <v>1732060136.2975526</v>
      </c>
      <c r="JZ39" s="5"/>
      <c r="KA39" s="182">
        <f t="shared" si="592"/>
        <v>362158.02849857917</v>
      </c>
      <c r="KB39" s="182">
        <f t="shared" si="519"/>
        <v>5500</v>
      </c>
      <c r="KC39" s="182">
        <f t="shared" si="520"/>
        <v>1991869156.7421854</v>
      </c>
      <c r="KD39" s="5"/>
      <c r="KE39" s="182">
        <f t="shared" si="593"/>
        <v>416481.73277336603</v>
      </c>
      <c r="KF39" s="182">
        <f t="shared" si="521"/>
        <v>5500</v>
      </c>
      <c r="KG39" s="182">
        <f t="shared" si="522"/>
        <v>2290649530.2535133</v>
      </c>
      <c r="KH39" s="5"/>
      <c r="KI39" s="183">
        <f t="shared" si="182"/>
        <v>13.335599999999996</v>
      </c>
      <c r="KJ39" s="183">
        <f t="shared" si="5"/>
        <v>5500.0000000000009</v>
      </c>
      <c r="KK39" s="183">
        <f t="shared" si="183"/>
        <v>73345.799999999988</v>
      </c>
      <c r="KM39" s="183">
        <f t="shared" si="184"/>
        <v>587.08052015607348</v>
      </c>
      <c r="KN39" s="183">
        <f t="shared" si="6"/>
        <v>5499.9999999999991</v>
      </c>
      <c r="KO39" s="183">
        <f t="shared" si="185"/>
        <v>3228942.8608584036</v>
      </c>
      <c r="KQ39" s="183">
        <f t="shared" si="186"/>
        <v>3864.3709283276025</v>
      </c>
      <c r="KR39" s="183">
        <f t="shared" si="7"/>
        <v>5499.9999999999991</v>
      </c>
      <c r="KS39" s="183">
        <f t="shared" si="187"/>
        <v>21254040.10580181</v>
      </c>
      <c r="KU39" s="183">
        <f t="shared" si="188"/>
        <v>22953.382741583617</v>
      </c>
      <c r="KV39" s="183">
        <f t="shared" si="189"/>
        <v>5500</v>
      </c>
      <c r="KW39" s="183">
        <f t="shared" si="190"/>
        <v>126243605.07870989</v>
      </c>
      <c r="KY39" s="183">
        <f t="shared" si="191"/>
        <v>135086.97227754971</v>
      </c>
      <c r="KZ39" s="183">
        <f t="shared" si="192"/>
        <v>5500</v>
      </c>
      <c r="LA39" s="183">
        <f t="shared" si="193"/>
        <v>742978347.52652335</v>
      </c>
      <c r="LC39" s="183">
        <f t="shared" si="194"/>
        <v>827184.61786012107</v>
      </c>
      <c r="LD39" s="183">
        <f t="shared" si="195"/>
        <v>5500.0000000000018</v>
      </c>
      <c r="LE39" s="183">
        <f t="shared" si="196"/>
        <v>4549515398.2306671</v>
      </c>
    </row>
    <row r="40" spans="2:317" ht="18.75">
      <c r="B40" s="172"/>
      <c r="C40" s="180"/>
      <c r="D40" s="180"/>
      <c r="E40" s="180" t="str">
        <f>'A.I Revenue Streams - P1'!F40</f>
        <v>Ultrasound Therapy (UST) - Single</v>
      </c>
      <c r="F40" s="184"/>
      <c r="G40" s="182"/>
      <c r="H40" s="182">
        <f>'A.I Revenue Streams - P1'!J40</f>
        <v>600</v>
      </c>
      <c r="I40" s="182">
        <f t="shared" si="523"/>
        <v>0</v>
      </c>
      <c r="J40" s="5"/>
      <c r="K40" s="182">
        <f>'A.I Revenue Streams - P1'!H40*K$2*L$2</f>
        <v>13.5</v>
      </c>
      <c r="L40" s="182">
        <f t="shared" si="503"/>
        <v>600</v>
      </c>
      <c r="M40" s="182">
        <f t="shared" si="504"/>
        <v>8100</v>
      </c>
      <c r="N40" s="5"/>
      <c r="O40" s="182">
        <f t="shared" si="524"/>
        <v>14.411249999999999</v>
      </c>
      <c r="P40" s="182">
        <f t="shared" si="505"/>
        <v>600</v>
      </c>
      <c r="Q40" s="182">
        <f t="shared" si="506"/>
        <v>8646.75</v>
      </c>
      <c r="R40" s="5"/>
      <c r="S40" s="182">
        <f t="shared" si="525"/>
        <v>22.097249999999999</v>
      </c>
      <c r="T40" s="182">
        <f t="shared" si="507"/>
        <v>600</v>
      </c>
      <c r="U40" s="182">
        <f t="shared" si="508"/>
        <v>13258.349999999999</v>
      </c>
      <c r="V40" s="5"/>
      <c r="W40" s="182">
        <f t="shared" si="526"/>
        <v>31.764796874999998</v>
      </c>
      <c r="X40" s="182">
        <f t="shared" si="509"/>
        <v>600</v>
      </c>
      <c r="Y40" s="182">
        <f t="shared" si="510"/>
        <v>19058.878124999999</v>
      </c>
      <c r="Z40" s="5"/>
      <c r="AA40" s="182">
        <f t="shared" si="527"/>
        <v>58.447226249999986</v>
      </c>
      <c r="AB40" s="182">
        <f t="shared" si="511"/>
        <v>600</v>
      </c>
      <c r="AC40" s="182">
        <f t="shared" si="512"/>
        <v>35068.335749999991</v>
      </c>
      <c r="AD40" s="5"/>
      <c r="AE40" s="182">
        <f t="shared" si="528"/>
        <v>84.017887734374966</v>
      </c>
      <c r="AF40" s="182">
        <f t="shared" si="311"/>
        <v>600</v>
      </c>
      <c r="AG40" s="182">
        <f t="shared" si="312"/>
        <v>50410.732640624978</v>
      </c>
      <c r="AH40" s="5"/>
      <c r="AI40" s="182">
        <f t="shared" si="529"/>
        <v>120.77571361816399</v>
      </c>
      <c r="AJ40" s="182">
        <f t="shared" si="313"/>
        <v>600</v>
      </c>
      <c r="AK40" s="182">
        <f t="shared" si="314"/>
        <v>72465.428170898391</v>
      </c>
      <c r="AL40" s="5"/>
      <c r="AM40" s="182">
        <f t="shared" si="530"/>
        <v>138.89207066088858</v>
      </c>
      <c r="AN40" s="182">
        <f t="shared" si="315"/>
        <v>600</v>
      </c>
      <c r="AO40" s="182">
        <f t="shared" si="316"/>
        <v>83335.24239653314</v>
      </c>
      <c r="AP40" s="5"/>
      <c r="AQ40" s="182">
        <f t="shared" si="531"/>
        <v>159.72588126002185</v>
      </c>
      <c r="AR40" s="182">
        <f t="shared" si="317"/>
        <v>600</v>
      </c>
      <c r="AS40" s="182">
        <f t="shared" si="318"/>
        <v>95835.528756013111</v>
      </c>
      <c r="AT40" s="5"/>
      <c r="AU40" s="182">
        <f t="shared" si="532"/>
        <v>183.68476344902513</v>
      </c>
      <c r="AV40" s="182">
        <f t="shared" si="319"/>
        <v>600</v>
      </c>
      <c r="AW40" s="182">
        <f t="shared" si="320"/>
        <v>110210.85806941507</v>
      </c>
      <c r="AX40" s="5"/>
      <c r="AY40" s="182">
        <f t="shared" si="533"/>
        <v>211.23747796637889</v>
      </c>
      <c r="AZ40" s="182">
        <f t="shared" si="321"/>
        <v>600</v>
      </c>
      <c r="BA40" s="182">
        <f t="shared" si="322"/>
        <v>126742.48677982733</v>
      </c>
      <c r="BB40" s="5"/>
      <c r="BC40" s="182">
        <f t="shared" si="534"/>
        <v>242.9230996613357</v>
      </c>
      <c r="BD40" s="182">
        <f t="shared" si="323"/>
        <v>600</v>
      </c>
      <c r="BE40" s="182">
        <f t="shared" si="324"/>
        <v>145753.85979680141</v>
      </c>
      <c r="BF40" s="5"/>
      <c r="BG40" s="182">
        <f t="shared" si="535"/>
        <v>279.36156461053605</v>
      </c>
      <c r="BH40" s="182">
        <f t="shared" si="325"/>
        <v>600</v>
      </c>
      <c r="BI40" s="182">
        <f t="shared" si="326"/>
        <v>167616.93876632163</v>
      </c>
      <c r="BJ40" s="5"/>
      <c r="BK40" s="182">
        <f t="shared" si="536"/>
        <v>321.26579930211642</v>
      </c>
      <c r="BL40" s="182">
        <f t="shared" si="327"/>
        <v>600</v>
      </c>
      <c r="BM40" s="182">
        <f t="shared" si="328"/>
        <v>192759.47958126984</v>
      </c>
      <c r="BN40" s="5"/>
      <c r="BO40" s="182">
        <f t="shared" si="537"/>
        <v>369.45566919743385</v>
      </c>
      <c r="BP40" s="182">
        <f t="shared" si="329"/>
        <v>600</v>
      </c>
      <c r="BQ40" s="182">
        <f t="shared" si="330"/>
        <v>221673.4015184603</v>
      </c>
      <c r="BR40" s="5"/>
      <c r="BS40" s="182">
        <f t="shared" si="538"/>
        <v>424.8740195770489</v>
      </c>
      <c r="BT40" s="182">
        <f t="shared" si="331"/>
        <v>600</v>
      </c>
      <c r="BU40" s="182">
        <f t="shared" si="332"/>
        <v>254924.41174622934</v>
      </c>
      <c r="BV40" s="5"/>
      <c r="BW40" s="182">
        <f t="shared" si="539"/>
        <v>488.6051225136062</v>
      </c>
      <c r="BX40" s="182">
        <f t="shared" si="333"/>
        <v>600</v>
      </c>
      <c r="BY40" s="182">
        <f t="shared" si="334"/>
        <v>293163.07350816374</v>
      </c>
      <c r="BZ40" s="5"/>
      <c r="CA40" s="182">
        <f t="shared" si="540"/>
        <v>561.89589089064714</v>
      </c>
      <c r="CB40" s="182">
        <f t="shared" si="335"/>
        <v>600</v>
      </c>
      <c r="CC40" s="182">
        <f t="shared" si="336"/>
        <v>337137.53453438828</v>
      </c>
      <c r="CD40" s="5"/>
      <c r="CE40" s="182">
        <f t="shared" si="541"/>
        <v>775.41632942909303</v>
      </c>
      <c r="CF40" s="182">
        <f t="shared" si="337"/>
        <v>600</v>
      </c>
      <c r="CG40" s="182">
        <f t="shared" si="338"/>
        <v>465249.79765745584</v>
      </c>
      <c r="CH40" s="5"/>
      <c r="CI40" s="182">
        <f t="shared" si="542"/>
        <v>891.72877884345689</v>
      </c>
      <c r="CJ40" s="182">
        <f t="shared" si="339"/>
        <v>600</v>
      </c>
      <c r="CK40" s="182">
        <f t="shared" si="340"/>
        <v>535037.26730607415</v>
      </c>
      <c r="CL40" s="5"/>
      <c r="CM40" s="182">
        <f t="shared" si="543"/>
        <v>1025.4880956699753</v>
      </c>
      <c r="CN40" s="182">
        <f t="shared" si="341"/>
        <v>600</v>
      </c>
      <c r="CO40" s="182">
        <f t="shared" si="342"/>
        <v>615292.85740198521</v>
      </c>
      <c r="CP40" s="5"/>
      <c r="CQ40" s="182">
        <f t="shared" si="544"/>
        <v>1179.3113100204716</v>
      </c>
      <c r="CR40" s="182">
        <f t="shared" si="343"/>
        <v>600</v>
      </c>
      <c r="CS40" s="182">
        <f t="shared" si="344"/>
        <v>707586.78601228294</v>
      </c>
      <c r="CT40" s="5"/>
      <c r="CU40" s="182">
        <f t="shared" si="545"/>
        <v>1356.2080065235423</v>
      </c>
      <c r="CV40" s="182">
        <f t="shared" si="345"/>
        <v>600</v>
      </c>
      <c r="CW40" s="182">
        <f t="shared" si="346"/>
        <v>813724.80391412531</v>
      </c>
      <c r="CX40" s="5"/>
      <c r="CY40" s="182">
        <f t="shared" si="546"/>
        <v>1559.6392075020735</v>
      </c>
      <c r="CZ40" s="182">
        <f t="shared" si="347"/>
        <v>600</v>
      </c>
      <c r="DA40" s="182">
        <f t="shared" si="348"/>
        <v>935783.52450124407</v>
      </c>
      <c r="DB40" s="5"/>
      <c r="DC40" s="182">
        <f t="shared" si="547"/>
        <v>1793.5850886273845</v>
      </c>
      <c r="DD40" s="182">
        <f t="shared" si="349"/>
        <v>600</v>
      </c>
      <c r="DE40" s="182">
        <f t="shared" si="350"/>
        <v>1076151.0531764308</v>
      </c>
      <c r="DF40" s="5"/>
      <c r="DG40" s="182">
        <f t="shared" si="548"/>
        <v>2062.6228519214919</v>
      </c>
      <c r="DH40" s="182">
        <f t="shared" si="351"/>
        <v>600</v>
      </c>
      <c r="DI40" s="182">
        <f t="shared" si="352"/>
        <v>1237573.7111528951</v>
      </c>
      <c r="DJ40" s="5"/>
      <c r="DK40" s="182">
        <f t="shared" si="549"/>
        <v>2372.0162797097155</v>
      </c>
      <c r="DL40" s="182">
        <f t="shared" si="353"/>
        <v>600</v>
      </c>
      <c r="DM40" s="182">
        <f t="shared" si="354"/>
        <v>1423209.7678258293</v>
      </c>
      <c r="DN40" s="5"/>
      <c r="DO40" s="182">
        <f t="shared" si="550"/>
        <v>2727.8187216661727</v>
      </c>
      <c r="DP40" s="182">
        <f t="shared" si="355"/>
        <v>600</v>
      </c>
      <c r="DQ40" s="182">
        <f t="shared" si="356"/>
        <v>1636691.2329997036</v>
      </c>
      <c r="DR40" s="5"/>
      <c r="DS40" s="182">
        <f t="shared" si="551"/>
        <v>3136.9915299160984</v>
      </c>
      <c r="DT40" s="182">
        <f t="shared" si="357"/>
        <v>600</v>
      </c>
      <c r="DU40" s="182">
        <f t="shared" si="358"/>
        <v>1882194.9179496591</v>
      </c>
      <c r="DV40" s="5"/>
      <c r="DW40" s="182">
        <f t="shared" si="552"/>
        <v>3607.5402594035131</v>
      </c>
      <c r="DX40" s="182">
        <f t="shared" si="359"/>
        <v>600</v>
      </c>
      <c r="DY40" s="182">
        <f t="shared" si="360"/>
        <v>2164524.1556421081</v>
      </c>
      <c r="DZ40" s="5"/>
      <c r="EA40" s="182">
        <f t="shared" si="553"/>
        <v>4563.5384281454435</v>
      </c>
      <c r="EB40" s="182">
        <f t="shared" si="361"/>
        <v>600</v>
      </c>
      <c r="EC40" s="182">
        <f t="shared" si="362"/>
        <v>2738123.0568872662</v>
      </c>
      <c r="ED40" s="5"/>
      <c r="EE40" s="182">
        <f t="shared" si="554"/>
        <v>5248.0691923672593</v>
      </c>
      <c r="EF40" s="182">
        <f t="shared" si="363"/>
        <v>600</v>
      </c>
      <c r="EG40" s="182">
        <f t="shared" si="364"/>
        <v>3148841.5154203558</v>
      </c>
      <c r="EH40" s="5"/>
      <c r="EI40" s="182">
        <f t="shared" si="555"/>
        <v>6035.2795712223478</v>
      </c>
      <c r="EJ40" s="182">
        <f t="shared" si="365"/>
        <v>600</v>
      </c>
      <c r="EK40" s="182">
        <f t="shared" si="366"/>
        <v>3621167.7427334087</v>
      </c>
      <c r="EL40" s="5"/>
      <c r="EM40" s="182">
        <f t="shared" si="556"/>
        <v>6940.5715069056996</v>
      </c>
      <c r="EN40" s="182">
        <f t="shared" si="367"/>
        <v>600</v>
      </c>
      <c r="EO40" s="182">
        <f t="shared" si="368"/>
        <v>4164342.9041434196</v>
      </c>
      <c r="EP40" s="5"/>
      <c r="EQ40" s="182">
        <f t="shared" si="557"/>
        <v>7981.657232941554</v>
      </c>
      <c r="ER40" s="182">
        <f t="shared" si="369"/>
        <v>600</v>
      </c>
      <c r="ES40" s="182">
        <f t="shared" si="370"/>
        <v>4788994.3397649322</v>
      </c>
      <c r="ET40" s="5"/>
      <c r="EU40" s="182">
        <f t="shared" si="558"/>
        <v>9178.9058178827854</v>
      </c>
      <c r="EV40" s="182">
        <f t="shared" si="371"/>
        <v>600</v>
      </c>
      <c r="EW40" s="182">
        <f t="shared" si="372"/>
        <v>5507343.490729671</v>
      </c>
      <c r="EX40" s="5"/>
      <c r="EY40" s="182">
        <f t="shared" si="559"/>
        <v>10555.741690565203</v>
      </c>
      <c r="EZ40" s="182">
        <f t="shared" si="373"/>
        <v>600</v>
      </c>
      <c r="FA40" s="182">
        <f t="shared" si="374"/>
        <v>6333445.014339122</v>
      </c>
      <c r="FB40" s="5"/>
      <c r="FC40" s="182">
        <f t="shared" si="560"/>
        <v>12139.102944149981</v>
      </c>
      <c r="FD40" s="182">
        <f t="shared" si="375"/>
        <v>600</v>
      </c>
      <c r="FE40" s="182">
        <f t="shared" si="376"/>
        <v>7283461.7664899891</v>
      </c>
      <c r="FF40" s="5"/>
      <c r="FG40" s="182">
        <f t="shared" si="561"/>
        <v>13959.968385772478</v>
      </c>
      <c r="FH40" s="182">
        <f t="shared" si="377"/>
        <v>600</v>
      </c>
      <c r="FI40" s="182">
        <f t="shared" si="378"/>
        <v>8375981.0314634861</v>
      </c>
      <c r="FJ40" s="5"/>
      <c r="FK40" s="182">
        <f t="shared" si="562"/>
        <v>16053.963643638348</v>
      </c>
      <c r="FL40" s="182">
        <f t="shared" si="379"/>
        <v>600</v>
      </c>
      <c r="FM40" s="182">
        <f t="shared" si="380"/>
        <v>9632378.1861830093</v>
      </c>
      <c r="FN40" s="5"/>
      <c r="FO40" s="182">
        <f t="shared" si="563"/>
        <v>18462.0581901841</v>
      </c>
      <c r="FP40" s="182">
        <f t="shared" si="381"/>
        <v>600</v>
      </c>
      <c r="FQ40" s="182">
        <f t="shared" si="382"/>
        <v>11077234.914110459</v>
      </c>
      <c r="FR40" s="5"/>
      <c r="FS40" s="182">
        <f t="shared" si="564"/>
        <v>21231.366918711712</v>
      </c>
      <c r="FT40" s="182">
        <f t="shared" si="383"/>
        <v>600</v>
      </c>
      <c r="FU40" s="182">
        <f t="shared" si="384"/>
        <v>12738820.151227027</v>
      </c>
      <c r="FV40" s="5"/>
      <c r="FW40" s="182">
        <f t="shared" si="565"/>
        <v>26857.679152170316</v>
      </c>
      <c r="FX40" s="182">
        <f t="shared" si="385"/>
        <v>600</v>
      </c>
      <c r="FY40" s="182">
        <f t="shared" si="386"/>
        <v>16114607.49130219</v>
      </c>
      <c r="FZ40" s="5"/>
      <c r="GA40" s="182">
        <f t="shared" si="566"/>
        <v>30886.331024995867</v>
      </c>
      <c r="GB40" s="182">
        <f t="shared" si="387"/>
        <v>600</v>
      </c>
      <c r="GC40" s="182">
        <f t="shared" si="388"/>
        <v>18531798.614997521</v>
      </c>
      <c r="GD40" s="5"/>
      <c r="GE40" s="182">
        <f t="shared" si="567"/>
        <v>35519.280678745243</v>
      </c>
      <c r="GF40" s="182">
        <f t="shared" si="389"/>
        <v>600</v>
      </c>
      <c r="GG40" s="182">
        <f t="shared" si="390"/>
        <v>21311568.407247145</v>
      </c>
      <c r="GH40" s="5"/>
      <c r="GI40" s="182">
        <f t="shared" si="568"/>
        <v>40847.172780557026</v>
      </c>
      <c r="GJ40" s="182">
        <f t="shared" si="391"/>
        <v>600</v>
      </c>
      <c r="GK40" s="182">
        <f t="shared" si="392"/>
        <v>24508303.668334216</v>
      </c>
      <c r="GL40" s="5"/>
      <c r="GM40" s="182">
        <f t="shared" si="569"/>
        <v>46974.248697640578</v>
      </c>
      <c r="GN40" s="182">
        <f t="shared" si="393"/>
        <v>600</v>
      </c>
      <c r="GO40" s="182">
        <f t="shared" si="394"/>
        <v>28184549.218584348</v>
      </c>
      <c r="GP40" s="5"/>
      <c r="GQ40" s="182">
        <f t="shared" si="570"/>
        <v>54020.386002286657</v>
      </c>
      <c r="GR40" s="182">
        <f t="shared" si="395"/>
        <v>600</v>
      </c>
      <c r="GS40" s="182">
        <f t="shared" si="396"/>
        <v>32412231.601371996</v>
      </c>
      <c r="GT40" s="5"/>
      <c r="GU40" s="182">
        <f t="shared" si="571"/>
        <v>62123.44390262966</v>
      </c>
      <c r="GV40" s="182">
        <f t="shared" si="397"/>
        <v>600</v>
      </c>
      <c r="GW40" s="182">
        <f t="shared" si="398"/>
        <v>37274066.341577798</v>
      </c>
      <c r="GX40" s="5"/>
      <c r="GY40" s="182">
        <f t="shared" si="572"/>
        <v>71441.96048802411</v>
      </c>
      <c r="GZ40" s="182">
        <f t="shared" si="399"/>
        <v>600</v>
      </c>
      <c r="HA40" s="182">
        <f t="shared" si="400"/>
        <v>42865176.292814463</v>
      </c>
      <c r="HB40" s="5"/>
      <c r="HC40" s="182">
        <f t="shared" si="573"/>
        <v>82158.254561227717</v>
      </c>
      <c r="HD40" s="182">
        <f t="shared" si="401"/>
        <v>600</v>
      </c>
      <c r="HE40" s="182">
        <f t="shared" si="402"/>
        <v>49294952.736736633</v>
      </c>
      <c r="HF40" s="5"/>
      <c r="HG40" s="182">
        <f t="shared" si="574"/>
        <v>94481.992745411873</v>
      </c>
      <c r="HH40" s="182">
        <f t="shared" si="403"/>
        <v>600</v>
      </c>
      <c r="HI40" s="182">
        <f t="shared" si="404"/>
        <v>56689195.647247121</v>
      </c>
      <c r="HJ40" s="5"/>
      <c r="HK40" s="182">
        <f t="shared" si="575"/>
        <v>108654.29165722364</v>
      </c>
      <c r="HL40" s="182">
        <f t="shared" si="405"/>
        <v>600</v>
      </c>
      <c r="HM40" s="182">
        <f t="shared" si="406"/>
        <v>65192574.994334184</v>
      </c>
      <c r="HN40" s="5"/>
      <c r="HO40" s="182">
        <f t="shared" si="576"/>
        <v>124952.43540580718</v>
      </c>
      <c r="HP40" s="182">
        <f t="shared" si="407"/>
        <v>600</v>
      </c>
      <c r="HQ40" s="182">
        <f t="shared" si="408"/>
        <v>74971461.243484303</v>
      </c>
      <c r="HR40" s="5"/>
      <c r="HS40" s="182">
        <f t="shared" si="577"/>
        <v>165249.59582417997</v>
      </c>
      <c r="HT40" s="182">
        <f t="shared" si="409"/>
        <v>600</v>
      </c>
      <c r="HU40" s="182">
        <f t="shared" si="410"/>
        <v>99149757.494507983</v>
      </c>
      <c r="HV40" s="5"/>
      <c r="HW40" s="182">
        <f t="shared" si="578"/>
        <v>190037.03519780695</v>
      </c>
      <c r="HX40" s="182">
        <f t="shared" si="411"/>
        <v>600</v>
      </c>
      <c r="HY40" s="182">
        <f t="shared" si="412"/>
        <v>114022221.11868417</v>
      </c>
      <c r="HZ40" s="5"/>
      <c r="IA40" s="182">
        <f t="shared" si="579"/>
        <v>218542.59047747799</v>
      </c>
      <c r="IB40" s="182">
        <f t="shared" si="413"/>
        <v>600</v>
      </c>
      <c r="IC40" s="182">
        <f t="shared" si="414"/>
        <v>131125554.28648679</v>
      </c>
      <c r="ID40" s="5"/>
      <c r="IE40" s="182">
        <f t="shared" si="580"/>
        <v>251323.97904909967</v>
      </c>
      <c r="IF40" s="182">
        <f t="shared" si="415"/>
        <v>600</v>
      </c>
      <c r="IG40" s="182">
        <f t="shared" si="416"/>
        <v>150794387.42945981</v>
      </c>
      <c r="IH40" s="5"/>
      <c r="II40" s="182">
        <f t="shared" si="581"/>
        <v>289022.5759064646</v>
      </c>
      <c r="IJ40" s="182">
        <f t="shared" si="417"/>
        <v>600</v>
      </c>
      <c r="IK40" s="182">
        <f t="shared" si="418"/>
        <v>173413545.54387876</v>
      </c>
      <c r="IL40" s="5"/>
      <c r="IM40" s="182">
        <f t="shared" si="582"/>
        <v>332375.96229243424</v>
      </c>
      <c r="IN40" s="182">
        <f t="shared" si="419"/>
        <v>600</v>
      </c>
      <c r="IO40" s="182">
        <f t="shared" si="420"/>
        <v>199425577.37546054</v>
      </c>
      <c r="IP40" s="5"/>
      <c r="IQ40" s="182">
        <f t="shared" si="583"/>
        <v>382232.35663629934</v>
      </c>
      <c r="IR40" s="182">
        <f t="shared" si="421"/>
        <v>600</v>
      </c>
      <c r="IS40" s="182">
        <f t="shared" si="422"/>
        <v>229339413.98177961</v>
      </c>
      <c r="IT40" s="5"/>
      <c r="IU40" s="182">
        <f t="shared" si="584"/>
        <v>439567.21013174421</v>
      </c>
      <c r="IV40" s="182">
        <f t="shared" si="423"/>
        <v>600</v>
      </c>
      <c r="IW40" s="182">
        <f t="shared" si="424"/>
        <v>263740326.07904652</v>
      </c>
      <c r="IX40" s="5"/>
      <c r="IY40" s="182">
        <f t="shared" si="585"/>
        <v>505502.2916515058</v>
      </c>
      <c r="IZ40" s="182">
        <f t="shared" si="425"/>
        <v>600</v>
      </c>
      <c r="JA40" s="182">
        <f t="shared" si="426"/>
        <v>303301374.9909035</v>
      </c>
      <c r="JB40" s="5"/>
      <c r="JC40" s="182">
        <f t="shared" si="586"/>
        <v>581327.63539923157</v>
      </c>
      <c r="JD40" s="182">
        <f t="shared" si="427"/>
        <v>600</v>
      </c>
      <c r="JE40" s="182">
        <f t="shared" si="428"/>
        <v>348796581.23953897</v>
      </c>
      <c r="JF40" s="5"/>
      <c r="JG40" s="182">
        <f t="shared" si="587"/>
        <v>668526.78070911625</v>
      </c>
      <c r="JH40" s="182">
        <f t="shared" si="429"/>
        <v>600</v>
      </c>
      <c r="JI40" s="182">
        <f t="shared" si="430"/>
        <v>401116068.42546976</v>
      </c>
      <c r="JJ40" s="5"/>
      <c r="JK40" s="182">
        <f t="shared" si="588"/>
        <v>768805.79781548365</v>
      </c>
      <c r="JL40" s="182">
        <f t="shared" si="431"/>
        <v>600</v>
      </c>
      <c r="JM40" s="182">
        <f t="shared" si="432"/>
        <v>461283478.68929017</v>
      </c>
      <c r="JN40" s="5"/>
      <c r="JO40" s="182">
        <f t="shared" si="589"/>
        <v>892967.93416268425</v>
      </c>
      <c r="JP40" s="182">
        <f t="shared" si="513"/>
        <v>600</v>
      </c>
      <c r="JQ40" s="182">
        <f t="shared" si="514"/>
        <v>535780760.49761057</v>
      </c>
      <c r="JR40" s="5"/>
      <c r="JS40" s="182">
        <f t="shared" si="590"/>
        <v>1026913.1242870867</v>
      </c>
      <c r="JT40" s="182">
        <f t="shared" si="515"/>
        <v>600</v>
      </c>
      <c r="JU40" s="182">
        <f t="shared" si="516"/>
        <v>616147874.57225204</v>
      </c>
      <c r="JV40" s="5"/>
      <c r="JW40" s="182">
        <f t="shared" si="591"/>
        <v>1180950.0929301498</v>
      </c>
      <c r="JX40" s="182">
        <f t="shared" si="517"/>
        <v>600</v>
      </c>
      <c r="JY40" s="182">
        <f t="shared" si="518"/>
        <v>708570055.7580899</v>
      </c>
      <c r="JZ40" s="5"/>
      <c r="KA40" s="182">
        <f t="shared" si="592"/>
        <v>1358092.6068696722</v>
      </c>
      <c r="KB40" s="182">
        <f t="shared" si="519"/>
        <v>600</v>
      </c>
      <c r="KC40" s="182">
        <f t="shared" si="520"/>
        <v>814855564.12180328</v>
      </c>
      <c r="KD40" s="5"/>
      <c r="KE40" s="182">
        <f t="shared" si="593"/>
        <v>1561806.497900123</v>
      </c>
      <c r="KF40" s="182">
        <f t="shared" si="521"/>
        <v>600</v>
      </c>
      <c r="KG40" s="182">
        <f t="shared" si="522"/>
        <v>937083898.7400738</v>
      </c>
      <c r="KH40" s="5"/>
      <c r="KI40" s="183">
        <f t="shared" si="182"/>
        <v>50.008499999999998</v>
      </c>
      <c r="KJ40" s="183">
        <f t="shared" si="5"/>
        <v>600</v>
      </c>
      <c r="KK40" s="183">
        <f t="shared" si="183"/>
        <v>30005.1</v>
      </c>
      <c r="KM40" s="183">
        <f t="shared" si="184"/>
        <v>2201.5519505852753</v>
      </c>
      <c r="KN40" s="183">
        <f t="shared" si="6"/>
        <v>600.00000000000011</v>
      </c>
      <c r="KO40" s="183">
        <f t="shared" si="185"/>
        <v>1320931.1703511653</v>
      </c>
      <c r="KQ40" s="183">
        <f t="shared" si="186"/>
        <v>14491.390981228506</v>
      </c>
      <c r="KR40" s="183">
        <f t="shared" si="7"/>
        <v>600.00000000000023</v>
      </c>
      <c r="KS40" s="183">
        <f t="shared" si="187"/>
        <v>8694834.588737106</v>
      </c>
      <c r="KU40" s="183">
        <f t="shared" si="188"/>
        <v>86075.185280938531</v>
      </c>
      <c r="KV40" s="183">
        <f t="shared" si="189"/>
        <v>600.00000000000011</v>
      </c>
      <c r="KW40" s="183">
        <f t="shared" si="190"/>
        <v>51645111.168563128</v>
      </c>
      <c r="KY40" s="183">
        <f t="shared" si="191"/>
        <v>506576.14604081132</v>
      </c>
      <c r="KZ40" s="183">
        <f t="shared" si="192"/>
        <v>600</v>
      </c>
      <c r="LA40" s="183">
        <f t="shared" si="193"/>
        <v>303945687.6244868</v>
      </c>
      <c r="LC40" s="183">
        <f t="shared" si="194"/>
        <v>3101942.3169754557</v>
      </c>
      <c r="LD40" s="183">
        <f t="shared" si="195"/>
        <v>599.99999999999989</v>
      </c>
      <c r="LE40" s="183">
        <f t="shared" si="196"/>
        <v>1861165390.1852732</v>
      </c>
    </row>
    <row r="41" spans="2:317" ht="18.75">
      <c r="B41" s="172"/>
      <c r="C41" s="180"/>
      <c r="D41" s="180"/>
      <c r="E41" s="180" t="str">
        <f>'A.I Revenue Streams - P1'!F41</f>
        <v>Ultrasound Therapy (UST) - Standard Package</v>
      </c>
      <c r="F41" s="184"/>
      <c r="G41" s="182"/>
      <c r="H41" s="182">
        <f>'A.I Revenue Streams - P1'!J41</f>
        <v>3000</v>
      </c>
      <c r="I41" s="182">
        <f t="shared" si="523"/>
        <v>0</v>
      </c>
      <c r="J41" s="5"/>
      <c r="K41" s="182">
        <f>'A.I Revenue Streams - P1'!H41*K$2*L$2</f>
        <v>3.5999999999999996</v>
      </c>
      <c r="L41" s="182">
        <f t="shared" si="503"/>
        <v>3000</v>
      </c>
      <c r="M41" s="182">
        <f t="shared" si="504"/>
        <v>10799.999999999998</v>
      </c>
      <c r="N41" s="5"/>
      <c r="O41" s="182">
        <f t="shared" si="524"/>
        <v>3.8429999999999991</v>
      </c>
      <c r="P41" s="182">
        <f t="shared" si="505"/>
        <v>3000</v>
      </c>
      <c r="Q41" s="182">
        <f t="shared" si="506"/>
        <v>11528.999999999996</v>
      </c>
      <c r="R41" s="5"/>
      <c r="S41" s="182">
        <f t="shared" si="525"/>
        <v>5.8925999999999981</v>
      </c>
      <c r="T41" s="182">
        <f t="shared" si="507"/>
        <v>3000</v>
      </c>
      <c r="U41" s="182">
        <f t="shared" si="508"/>
        <v>17677.799999999996</v>
      </c>
      <c r="V41" s="5"/>
      <c r="W41" s="182">
        <f t="shared" si="526"/>
        <v>8.4706124999999961</v>
      </c>
      <c r="X41" s="182">
        <f t="shared" si="509"/>
        <v>3000</v>
      </c>
      <c r="Y41" s="182">
        <f t="shared" si="510"/>
        <v>25411.837499999987</v>
      </c>
      <c r="Z41" s="5"/>
      <c r="AA41" s="182">
        <f t="shared" si="527"/>
        <v>15.585926999999993</v>
      </c>
      <c r="AB41" s="182">
        <f t="shared" si="511"/>
        <v>3000</v>
      </c>
      <c r="AC41" s="182">
        <f t="shared" si="512"/>
        <v>46757.780999999981</v>
      </c>
      <c r="AD41" s="5"/>
      <c r="AE41" s="182">
        <f t="shared" si="528"/>
        <v>22.404770062499988</v>
      </c>
      <c r="AF41" s="182">
        <f t="shared" si="311"/>
        <v>3000</v>
      </c>
      <c r="AG41" s="182">
        <f t="shared" si="312"/>
        <v>67214.31018749997</v>
      </c>
      <c r="AH41" s="5"/>
      <c r="AI41" s="182">
        <f t="shared" si="529"/>
        <v>32.20685696484373</v>
      </c>
      <c r="AJ41" s="182">
        <f t="shared" si="313"/>
        <v>3000</v>
      </c>
      <c r="AK41" s="182">
        <f t="shared" si="314"/>
        <v>96620.570894531193</v>
      </c>
      <c r="AL41" s="5"/>
      <c r="AM41" s="182">
        <f t="shared" si="530"/>
        <v>37.037885509570287</v>
      </c>
      <c r="AN41" s="182">
        <f t="shared" si="315"/>
        <v>3000</v>
      </c>
      <c r="AO41" s="182">
        <f t="shared" si="316"/>
        <v>111113.65652871087</v>
      </c>
      <c r="AP41" s="5"/>
      <c r="AQ41" s="182">
        <f t="shared" si="531"/>
        <v>42.593568336005831</v>
      </c>
      <c r="AR41" s="182">
        <f t="shared" si="317"/>
        <v>3000</v>
      </c>
      <c r="AS41" s="182">
        <f t="shared" si="318"/>
        <v>127780.7050080175</v>
      </c>
      <c r="AT41" s="5"/>
      <c r="AU41" s="182">
        <f t="shared" si="532"/>
        <v>48.982603586406704</v>
      </c>
      <c r="AV41" s="182">
        <f t="shared" si="319"/>
        <v>3000</v>
      </c>
      <c r="AW41" s="182">
        <f t="shared" si="320"/>
        <v>146947.8107592201</v>
      </c>
      <c r="AX41" s="5"/>
      <c r="AY41" s="182">
        <f t="shared" si="533"/>
        <v>56.329994124367708</v>
      </c>
      <c r="AZ41" s="182">
        <f t="shared" si="321"/>
        <v>3000</v>
      </c>
      <c r="BA41" s="182">
        <f t="shared" si="322"/>
        <v>168989.98237310312</v>
      </c>
      <c r="BB41" s="5"/>
      <c r="BC41" s="182">
        <f t="shared" si="534"/>
        <v>64.779493243022856</v>
      </c>
      <c r="BD41" s="182">
        <f t="shared" si="323"/>
        <v>3000</v>
      </c>
      <c r="BE41" s="182">
        <f t="shared" si="324"/>
        <v>194338.47972906855</v>
      </c>
      <c r="BF41" s="5"/>
      <c r="BG41" s="182">
        <f t="shared" si="535"/>
        <v>74.496417229476279</v>
      </c>
      <c r="BH41" s="182">
        <f t="shared" si="325"/>
        <v>3000</v>
      </c>
      <c r="BI41" s="182">
        <f t="shared" si="326"/>
        <v>223489.25168842883</v>
      </c>
      <c r="BJ41" s="5"/>
      <c r="BK41" s="182">
        <f t="shared" si="536"/>
        <v>85.670879813897713</v>
      </c>
      <c r="BL41" s="182">
        <f t="shared" si="327"/>
        <v>3000</v>
      </c>
      <c r="BM41" s="182">
        <f t="shared" si="328"/>
        <v>257012.63944169314</v>
      </c>
      <c r="BN41" s="5"/>
      <c r="BO41" s="182">
        <f t="shared" si="537"/>
        <v>98.521511785982369</v>
      </c>
      <c r="BP41" s="182">
        <f t="shared" si="329"/>
        <v>3000</v>
      </c>
      <c r="BQ41" s="182">
        <f t="shared" si="330"/>
        <v>295564.53535794711</v>
      </c>
      <c r="BR41" s="5"/>
      <c r="BS41" s="182">
        <f t="shared" si="538"/>
        <v>113.29973855387972</v>
      </c>
      <c r="BT41" s="182">
        <f t="shared" si="331"/>
        <v>3000</v>
      </c>
      <c r="BU41" s="182">
        <f t="shared" si="332"/>
        <v>339899.21566163917</v>
      </c>
      <c r="BV41" s="5"/>
      <c r="BW41" s="182">
        <f t="shared" si="539"/>
        <v>130.29469933696168</v>
      </c>
      <c r="BX41" s="182">
        <f t="shared" si="333"/>
        <v>3000</v>
      </c>
      <c r="BY41" s="182">
        <f t="shared" si="334"/>
        <v>390884.09801088506</v>
      </c>
      <c r="BZ41" s="5"/>
      <c r="CA41" s="182">
        <f t="shared" si="540"/>
        <v>149.83890423750591</v>
      </c>
      <c r="CB41" s="182">
        <f t="shared" si="335"/>
        <v>3000</v>
      </c>
      <c r="CC41" s="182">
        <f t="shared" si="336"/>
        <v>449516.71271251776</v>
      </c>
      <c r="CD41" s="5"/>
      <c r="CE41" s="182">
        <f t="shared" si="541"/>
        <v>206.77768784775816</v>
      </c>
      <c r="CF41" s="182">
        <f t="shared" si="337"/>
        <v>3000</v>
      </c>
      <c r="CG41" s="182">
        <f t="shared" si="338"/>
        <v>620333.06354327453</v>
      </c>
      <c r="CH41" s="5"/>
      <c r="CI41" s="182">
        <f t="shared" si="542"/>
        <v>237.79434102492186</v>
      </c>
      <c r="CJ41" s="182">
        <f t="shared" si="339"/>
        <v>3000</v>
      </c>
      <c r="CK41" s="182">
        <f t="shared" si="340"/>
        <v>713383.02307476557</v>
      </c>
      <c r="CL41" s="5"/>
      <c r="CM41" s="182">
        <f t="shared" si="543"/>
        <v>273.46349217866015</v>
      </c>
      <c r="CN41" s="182">
        <f t="shared" si="341"/>
        <v>3000</v>
      </c>
      <c r="CO41" s="182">
        <f t="shared" si="342"/>
        <v>820390.47653598047</v>
      </c>
      <c r="CP41" s="5"/>
      <c r="CQ41" s="182">
        <f t="shared" si="544"/>
        <v>314.48301600545915</v>
      </c>
      <c r="CR41" s="182">
        <f t="shared" si="343"/>
        <v>3000</v>
      </c>
      <c r="CS41" s="182">
        <f t="shared" si="344"/>
        <v>943449.04801637749</v>
      </c>
      <c r="CT41" s="5"/>
      <c r="CU41" s="182">
        <f t="shared" si="545"/>
        <v>361.65546840627798</v>
      </c>
      <c r="CV41" s="182">
        <f t="shared" si="345"/>
        <v>3000</v>
      </c>
      <c r="CW41" s="182">
        <f t="shared" si="346"/>
        <v>1084966.4052188338</v>
      </c>
      <c r="CX41" s="5"/>
      <c r="CY41" s="182">
        <f t="shared" si="546"/>
        <v>415.90378866721966</v>
      </c>
      <c r="CZ41" s="182">
        <f t="shared" si="347"/>
        <v>3000</v>
      </c>
      <c r="DA41" s="182">
        <f t="shared" si="348"/>
        <v>1247711.3660016591</v>
      </c>
      <c r="DB41" s="5"/>
      <c r="DC41" s="182">
        <f t="shared" si="547"/>
        <v>478.28935696730258</v>
      </c>
      <c r="DD41" s="182">
        <f t="shared" si="349"/>
        <v>3000</v>
      </c>
      <c r="DE41" s="182">
        <f t="shared" si="350"/>
        <v>1434868.0709019077</v>
      </c>
      <c r="DF41" s="5"/>
      <c r="DG41" s="182">
        <f t="shared" si="548"/>
        <v>550.03276051239789</v>
      </c>
      <c r="DH41" s="182">
        <f t="shared" si="351"/>
        <v>3000</v>
      </c>
      <c r="DI41" s="182">
        <f t="shared" si="352"/>
        <v>1650098.2815371936</v>
      </c>
      <c r="DJ41" s="5"/>
      <c r="DK41" s="182">
        <f t="shared" si="549"/>
        <v>632.53767458925756</v>
      </c>
      <c r="DL41" s="182">
        <f t="shared" si="353"/>
        <v>3000</v>
      </c>
      <c r="DM41" s="182">
        <f t="shared" si="354"/>
        <v>1897613.0237677726</v>
      </c>
      <c r="DN41" s="5"/>
      <c r="DO41" s="182">
        <f t="shared" si="550"/>
        <v>727.41832577764615</v>
      </c>
      <c r="DP41" s="182">
        <f t="shared" si="355"/>
        <v>3000</v>
      </c>
      <c r="DQ41" s="182">
        <f t="shared" si="356"/>
        <v>2182254.9773329385</v>
      </c>
      <c r="DR41" s="5"/>
      <c r="DS41" s="182">
        <f t="shared" si="551"/>
        <v>836.53107464429297</v>
      </c>
      <c r="DT41" s="182">
        <f t="shared" si="357"/>
        <v>3000</v>
      </c>
      <c r="DU41" s="182">
        <f t="shared" si="358"/>
        <v>2509593.223932879</v>
      </c>
      <c r="DV41" s="5"/>
      <c r="DW41" s="182">
        <f t="shared" si="552"/>
        <v>962.01073584093695</v>
      </c>
      <c r="DX41" s="182">
        <f t="shared" si="359"/>
        <v>3000</v>
      </c>
      <c r="DY41" s="182">
        <f t="shared" si="360"/>
        <v>2886032.2075228109</v>
      </c>
      <c r="DZ41" s="5"/>
      <c r="EA41" s="182">
        <f t="shared" si="553"/>
        <v>1216.9435808387852</v>
      </c>
      <c r="EB41" s="182">
        <f t="shared" si="361"/>
        <v>3000</v>
      </c>
      <c r="EC41" s="182">
        <f t="shared" si="362"/>
        <v>3650830.7425163556</v>
      </c>
      <c r="ED41" s="5"/>
      <c r="EE41" s="182">
        <f t="shared" si="554"/>
        <v>1399.485117964603</v>
      </c>
      <c r="EF41" s="182">
        <f t="shared" si="363"/>
        <v>3000</v>
      </c>
      <c r="EG41" s="182">
        <f t="shared" si="364"/>
        <v>4198455.353893809</v>
      </c>
      <c r="EH41" s="5"/>
      <c r="EI41" s="182">
        <f t="shared" si="555"/>
        <v>1609.4078856592932</v>
      </c>
      <c r="EJ41" s="182">
        <f t="shared" si="365"/>
        <v>3000</v>
      </c>
      <c r="EK41" s="182">
        <f t="shared" si="366"/>
        <v>4828223.6569778798</v>
      </c>
      <c r="EL41" s="5"/>
      <c r="EM41" s="182">
        <f t="shared" si="556"/>
        <v>1850.819068508187</v>
      </c>
      <c r="EN41" s="182">
        <f t="shared" si="367"/>
        <v>3000</v>
      </c>
      <c r="EO41" s="182">
        <f t="shared" si="368"/>
        <v>5552457.205524561</v>
      </c>
      <c r="EP41" s="5"/>
      <c r="EQ41" s="182">
        <f t="shared" si="557"/>
        <v>2128.4419287844148</v>
      </c>
      <c r="ER41" s="182">
        <f t="shared" si="369"/>
        <v>3000</v>
      </c>
      <c r="ES41" s="182">
        <f t="shared" si="370"/>
        <v>6385325.7863532444</v>
      </c>
      <c r="ET41" s="5"/>
      <c r="EU41" s="182">
        <f t="shared" si="558"/>
        <v>2447.7082181020769</v>
      </c>
      <c r="EV41" s="182">
        <f t="shared" si="371"/>
        <v>3000</v>
      </c>
      <c r="EW41" s="182">
        <f t="shared" si="372"/>
        <v>7343124.6543062311</v>
      </c>
      <c r="EX41" s="5"/>
      <c r="EY41" s="182">
        <f t="shared" si="559"/>
        <v>2814.8644508173884</v>
      </c>
      <c r="EZ41" s="182">
        <f t="shared" si="373"/>
        <v>3000</v>
      </c>
      <c r="FA41" s="182">
        <f t="shared" si="374"/>
        <v>8444593.3524521645</v>
      </c>
      <c r="FB41" s="5"/>
      <c r="FC41" s="182">
        <f t="shared" si="560"/>
        <v>3237.0941184399962</v>
      </c>
      <c r="FD41" s="182">
        <f t="shared" si="375"/>
        <v>3000</v>
      </c>
      <c r="FE41" s="182">
        <f t="shared" si="376"/>
        <v>9711282.355319988</v>
      </c>
      <c r="FF41" s="5"/>
      <c r="FG41" s="182">
        <f t="shared" si="561"/>
        <v>3722.6582362059953</v>
      </c>
      <c r="FH41" s="182">
        <f t="shared" si="377"/>
        <v>3000</v>
      </c>
      <c r="FI41" s="182">
        <f t="shared" si="378"/>
        <v>11167974.708617985</v>
      </c>
      <c r="FJ41" s="5"/>
      <c r="FK41" s="182">
        <f t="shared" si="562"/>
        <v>4281.0569716368946</v>
      </c>
      <c r="FL41" s="182">
        <f t="shared" si="379"/>
        <v>3000</v>
      </c>
      <c r="FM41" s="182">
        <f t="shared" si="380"/>
        <v>12843170.914910683</v>
      </c>
      <c r="FN41" s="5"/>
      <c r="FO41" s="182">
        <f t="shared" si="563"/>
        <v>4923.2155173824285</v>
      </c>
      <c r="FP41" s="182">
        <f t="shared" si="381"/>
        <v>3000</v>
      </c>
      <c r="FQ41" s="182">
        <f t="shared" si="382"/>
        <v>14769646.552147286</v>
      </c>
      <c r="FR41" s="5"/>
      <c r="FS41" s="182">
        <f t="shared" si="564"/>
        <v>5661.6978449897924</v>
      </c>
      <c r="FT41" s="182">
        <f t="shared" si="383"/>
        <v>3000</v>
      </c>
      <c r="FU41" s="182">
        <f t="shared" si="384"/>
        <v>16985093.534969378</v>
      </c>
      <c r="FV41" s="5"/>
      <c r="FW41" s="182">
        <f t="shared" si="565"/>
        <v>7162.047773912087</v>
      </c>
      <c r="FX41" s="182">
        <f t="shared" si="385"/>
        <v>3000</v>
      </c>
      <c r="FY41" s="182">
        <f t="shared" si="386"/>
        <v>21486143.321736261</v>
      </c>
      <c r="FZ41" s="5"/>
      <c r="GA41" s="182">
        <f t="shared" si="566"/>
        <v>8236.3549399988988</v>
      </c>
      <c r="GB41" s="182">
        <f t="shared" si="387"/>
        <v>3000</v>
      </c>
      <c r="GC41" s="182">
        <f t="shared" si="388"/>
        <v>24709064.819996696</v>
      </c>
      <c r="GD41" s="5"/>
      <c r="GE41" s="182">
        <f t="shared" si="567"/>
        <v>9471.8081809987325</v>
      </c>
      <c r="GF41" s="182">
        <f t="shared" si="389"/>
        <v>3000</v>
      </c>
      <c r="GG41" s="182">
        <f t="shared" si="390"/>
        <v>28415424.542996198</v>
      </c>
      <c r="GH41" s="5"/>
      <c r="GI41" s="182">
        <f t="shared" si="568"/>
        <v>10892.579408148542</v>
      </c>
      <c r="GJ41" s="182">
        <f t="shared" si="391"/>
        <v>3000</v>
      </c>
      <c r="GK41" s="182">
        <f t="shared" si="392"/>
        <v>32677738.224445626</v>
      </c>
      <c r="GL41" s="5"/>
      <c r="GM41" s="182">
        <f t="shared" si="569"/>
        <v>12526.466319370822</v>
      </c>
      <c r="GN41" s="182">
        <f t="shared" si="393"/>
        <v>3000</v>
      </c>
      <c r="GO41" s="182">
        <f t="shared" si="394"/>
        <v>37579398.958112463</v>
      </c>
      <c r="GP41" s="5"/>
      <c r="GQ41" s="182">
        <f t="shared" si="570"/>
        <v>14405.436267276444</v>
      </c>
      <c r="GR41" s="182">
        <f t="shared" si="395"/>
        <v>3000</v>
      </c>
      <c r="GS41" s="182">
        <f t="shared" si="396"/>
        <v>43216308.801829331</v>
      </c>
      <c r="GT41" s="5"/>
      <c r="GU41" s="182">
        <f t="shared" si="571"/>
        <v>16566.251707367908</v>
      </c>
      <c r="GV41" s="182">
        <f t="shared" si="397"/>
        <v>3000</v>
      </c>
      <c r="GW41" s="182">
        <f t="shared" si="398"/>
        <v>49698755.122103728</v>
      </c>
      <c r="GX41" s="5"/>
      <c r="GY41" s="182">
        <f t="shared" si="572"/>
        <v>19051.189463473092</v>
      </c>
      <c r="GZ41" s="182">
        <f t="shared" si="399"/>
        <v>3000</v>
      </c>
      <c r="HA41" s="182">
        <f t="shared" si="400"/>
        <v>57153568.390419275</v>
      </c>
      <c r="HB41" s="5"/>
      <c r="HC41" s="182">
        <f t="shared" si="573"/>
        <v>21908.867882994055</v>
      </c>
      <c r="HD41" s="182">
        <f t="shared" si="401"/>
        <v>3000</v>
      </c>
      <c r="HE41" s="182">
        <f t="shared" si="402"/>
        <v>65726603.648982167</v>
      </c>
      <c r="HF41" s="5"/>
      <c r="HG41" s="182">
        <f t="shared" si="574"/>
        <v>25195.198065443161</v>
      </c>
      <c r="HH41" s="182">
        <f t="shared" si="403"/>
        <v>3000</v>
      </c>
      <c r="HI41" s="182">
        <f t="shared" si="404"/>
        <v>75585594.196329489</v>
      </c>
      <c r="HJ41" s="5"/>
      <c r="HK41" s="182">
        <f t="shared" si="575"/>
        <v>28974.477775259631</v>
      </c>
      <c r="HL41" s="182">
        <f t="shared" si="405"/>
        <v>3000</v>
      </c>
      <c r="HM41" s="182">
        <f t="shared" si="406"/>
        <v>86923433.325778887</v>
      </c>
      <c r="HN41" s="5"/>
      <c r="HO41" s="182">
        <f t="shared" si="576"/>
        <v>33320.649441548572</v>
      </c>
      <c r="HP41" s="182">
        <f t="shared" si="407"/>
        <v>3000</v>
      </c>
      <c r="HQ41" s="182">
        <f t="shared" si="408"/>
        <v>99961948.324645713</v>
      </c>
      <c r="HR41" s="5"/>
      <c r="HS41" s="182">
        <f t="shared" si="577"/>
        <v>44066.55888644798</v>
      </c>
      <c r="HT41" s="182">
        <f t="shared" si="409"/>
        <v>3000</v>
      </c>
      <c r="HU41" s="182">
        <f t="shared" si="410"/>
        <v>132199676.65934394</v>
      </c>
      <c r="HV41" s="5"/>
      <c r="HW41" s="182">
        <f t="shared" si="578"/>
        <v>50676.542719415171</v>
      </c>
      <c r="HX41" s="182">
        <f t="shared" si="411"/>
        <v>3000</v>
      </c>
      <c r="HY41" s="182">
        <f t="shared" si="412"/>
        <v>152029628.1582455</v>
      </c>
      <c r="HZ41" s="5"/>
      <c r="IA41" s="182">
        <f t="shared" si="579"/>
        <v>58278.024127327444</v>
      </c>
      <c r="IB41" s="182">
        <f t="shared" si="413"/>
        <v>3000</v>
      </c>
      <c r="IC41" s="182">
        <f t="shared" si="414"/>
        <v>174834072.38198233</v>
      </c>
      <c r="ID41" s="5"/>
      <c r="IE41" s="182">
        <f t="shared" si="580"/>
        <v>67019.72774642655</v>
      </c>
      <c r="IF41" s="182">
        <f t="shared" si="415"/>
        <v>3000</v>
      </c>
      <c r="IG41" s="182">
        <f t="shared" si="416"/>
        <v>201059183.23927966</v>
      </c>
      <c r="IH41" s="5"/>
      <c r="II41" s="182">
        <f t="shared" si="581"/>
        <v>77072.686908390533</v>
      </c>
      <c r="IJ41" s="182">
        <f t="shared" si="417"/>
        <v>3000</v>
      </c>
      <c r="IK41" s="182">
        <f t="shared" si="418"/>
        <v>231218060.7251716</v>
      </c>
      <c r="IL41" s="5"/>
      <c r="IM41" s="182">
        <f t="shared" si="582"/>
        <v>88633.589944649109</v>
      </c>
      <c r="IN41" s="182">
        <f t="shared" si="419"/>
        <v>3000</v>
      </c>
      <c r="IO41" s="182">
        <f t="shared" si="420"/>
        <v>265900769.83394733</v>
      </c>
      <c r="IP41" s="5"/>
      <c r="IQ41" s="182">
        <f t="shared" si="583"/>
        <v>101928.62843634647</v>
      </c>
      <c r="IR41" s="182">
        <f t="shared" si="421"/>
        <v>3000</v>
      </c>
      <c r="IS41" s="182">
        <f t="shared" si="422"/>
        <v>305785885.30903941</v>
      </c>
      <c r="IT41" s="5"/>
      <c r="IU41" s="182">
        <f t="shared" si="584"/>
        <v>117217.92270179842</v>
      </c>
      <c r="IV41" s="182">
        <f t="shared" si="423"/>
        <v>3000</v>
      </c>
      <c r="IW41" s="182">
        <f t="shared" si="424"/>
        <v>351653768.10539526</v>
      </c>
      <c r="IX41" s="5"/>
      <c r="IY41" s="182">
        <f t="shared" si="585"/>
        <v>134800.61110706817</v>
      </c>
      <c r="IZ41" s="182">
        <f t="shared" si="425"/>
        <v>3000</v>
      </c>
      <c r="JA41" s="182">
        <f t="shared" si="426"/>
        <v>404401833.32120448</v>
      </c>
      <c r="JB41" s="5"/>
      <c r="JC41" s="182">
        <f t="shared" si="586"/>
        <v>155020.70277312837</v>
      </c>
      <c r="JD41" s="182">
        <f t="shared" si="427"/>
        <v>3000</v>
      </c>
      <c r="JE41" s="182">
        <f t="shared" si="428"/>
        <v>465062108.31938511</v>
      </c>
      <c r="JF41" s="5"/>
      <c r="JG41" s="182">
        <f t="shared" si="587"/>
        <v>178273.80818909762</v>
      </c>
      <c r="JH41" s="182">
        <f t="shared" si="429"/>
        <v>3000</v>
      </c>
      <c r="JI41" s="182">
        <f t="shared" si="430"/>
        <v>534821424.56729287</v>
      </c>
      <c r="JJ41" s="5"/>
      <c r="JK41" s="182">
        <f t="shared" si="588"/>
        <v>205014.87941746225</v>
      </c>
      <c r="JL41" s="182">
        <f t="shared" si="431"/>
        <v>3000</v>
      </c>
      <c r="JM41" s="182">
        <f t="shared" si="432"/>
        <v>615044638.25238669</v>
      </c>
      <c r="JN41" s="5"/>
      <c r="JO41" s="182">
        <f t="shared" si="589"/>
        <v>238124.7824433824</v>
      </c>
      <c r="JP41" s="182">
        <f t="shared" si="513"/>
        <v>3000</v>
      </c>
      <c r="JQ41" s="182">
        <f t="shared" si="514"/>
        <v>714374347.33014715</v>
      </c>
      <c r="JR41" s="5"/>
      <c r="JS41" s="182">
        <f t="shared" si="590"/>
        <v>273843.49980988976</v>
      </c>
      <c r="JT41" s="182">
        <f t="shared" si="515"/>
        <v>3000</v>
      </c>
      <c r="JU41" s="182">
        <f t="shared" si="516"/>
        <v>821530499.42966926</v>
      </c>
      <c r="JV41" s="5"/>
      <c r="JW41" s="182">
        <f t="shared" si="591"/>
        <v>314920.02478137321</v>
      </c>
      <c r="JX41" s="182">
        <f t="shared" si="517"/>
        <v>3000</v>
      </c>
      <c r="JY41" s="182">
        <f t="shared" si="518"/>
        <v>944760074.34411967</v>
      </c>
      <c r="JZ41" s="5"/>
      <c r="KA41" s="182">
        <f t="shared" si="592"/>
        <v>362158.02849857917</v>
      </c>
      <c r="KB41" s="182">
        <f t="shared" si="519"/>
        <v>3000</v>
      </c>
      <c r="KC41" s="182">
        <f t="shared" si="520"/>
        <v>1086474085.4957376</v>
      </c>
      <c r="KD41" s="5"/>
      <c r="KE41" s="182">
        <f t="shared" si="593"/>
        <v>416481.73277336603</v>
      </c>
      <c r="KF41" s="182">
        <f t="shared" si="521"/>
        <v>3000</v>
      </c>
      <c r="KG41" s="182">
        <f t="shared" si="522"/>
        <v>1249445198.3200982</v>
      </c>
      <c r="KH41" s="5"/>
      <c r="KI41" s="183">
        <f t="shared" si="182"/>
        <v>13.335599999999996</v>
      </c>
      <c r="KJ41" s="183">
        <f t="shared" si="5"/>
        <v>3000</v>
      </c>
      <c r="KK41" s="183">
        <f t="shared" si="183"/>
        <v>40006.799999999988</v>
      </c>
      <c r="KM41" s="183">
        <f t="shared" si="184"/>
        <v>587.08052015607348</v>
      </c>
      <c r="KN41" s="183">
        <f t="shared" si="6"/>
        <v>3000.0000000000005</v>
      </c>
      <c r="KO41" s="183">
        <f t="shared" si="185"/>
        <v>1761241.5604682206</v>
      </c>
      <c r="KQ41" s="183">
        <f t="shared" si="186"/>
        <v>3864.3709283276025</v>
      </c>
      <c r="KR41" s="183">
        <f t="shared" si="7"/>
        <v>3000</v>
      </c>
      <c r="KS41" s="183">
        <f t="shared" si="187"/>
        <v>11593112.784982808</v>
      </c>
      <c r="KU41" s="183">
        <f t="shared" si="188"/>
        <v>22953.382741583617</v>
      </c>
      <c r="KV41" s="183">
        <f t="shared" si="189"/>
        <v>3000</v>
      </c>
      <c r="KW41" s="183">
        <f t="shared" si="190"/>
        <v>68860148.224750847</v>
      </c>
      <c r="KY41" s="183">
        <f t="shared" si="191"/>
        <v>135086.97227754971</v>
      </c>
      <c r="KZ41" s="183">
        <f t="shared" si="192"/>
        <v>3000</v>
      </c>
      <c r="LA41" s="183">
        <f t="shared" si="193"/>
        <v>405260916.83264911</v>
      </c>
      <c r="LC41" s="183">
        <f t="shared" si="194"/>
        <v>827184.61786012107</v>
      </c>
      <c r="LD41" s="183">
        <f t="shared" si="195"/>
        <v>3000.0000000000005</v>
      </c>
      <c r="LE41" s="183">
        <f t="shared" si="196"/>
        <v>2481553853.5803638</v>
      </c>
    </row>
    <row r="42" spans="2:317" ht="18.75">
      <c r="B42" s="172"/>
      <c r="C42" s="180"/>
      <c r="D42" s="180"/>
      <c r="E42" s="180" t="str">
        <f>'A.I Revenue Streams - P1'!F42</f>
        <v>Ultrasound Therapy (UST) - Advance Package</v>
      </c>
      <c r="F42" s="184"/>
      <c r="G42" s="182"/>
      <c r="H42" s="182">
        <f>'A.I Revenue Streams - P1'!J42</f>
        <v>5500</v>
      </c>
      <c r="I42" s="182">
        <f t="shared" si="523"/>
        <v>0</v>
      </c>
      <c r="J42" s="5"/>
      <c r="K42" s="182">
        <f>'A.I Revenue Streams - P1'!H42*K$2*L$2</f>
        <v>3.5999999999999996</v>
      </c>
      <c r="L42" s="182">
        <f t="shared" si="503"/>
        <v>5500</v>
      </c>
      <c r="M42" s="182">
        <f t="shared" si="504"/>
        <v>19799.999999999996</v>
      </c>
      <c r="N42" s="5"/>
      <c r="O42" s="182">
        <f t="shared" si="524"/>
        <v>3.8429999999999991</v>
      </c>
      <c r="P42" s="182">
        <f t="shared" si="505"/>
        <v>5500</v>
      </c>
      <c r="Q42" s="182">
        <f t="shared" si="506"/>
        <v>21136.499999999996</v>
      </c>
      <c r="R42" s="5"/>
      <c r="S42" s="182">
        <f t="shared" si="525"/>
        <v>5.8925999999999981</v>
      </c>
      <c r="T42" s="182">
        <f t="shared" si="507"/>
        <v>5500</v>
      </c>
      <c r="U42" s="182">
        <f t="shared" si="508"/>
        <v>32409.299999999988</v>
      </c>
      <c r="V42" s="5"/>
      <c r="W42" s="182">
        <f t="shared" si="526"/>
        <v>8.4706124999999961</v>
      </c>
      <c r="X42" s="182">
        <f t="shared" si="509"/>
        <v>5500</v>
      </c>
      <c r="Y42" s="182">
        <f t="shared" si="510"/>
        <v>46588.36874999998</v>
      </c>
      <c r="Z42" s="5"/>
      <c r="AA42" s="182">
        <f t="shared" si="527"/>
        <v>15.585926999999993</v>
      </c>
      <c r="AB42" s="182">
        <f t="shared" si="511"/>
        <v>5500</v>
      </c>
      <c r="AC42" s="182">
        <f t="shared" si="512"/>
        <v>85722.598499999964</v>
      </c>
      <c r="AD42" s="5"/>
      <c r="AE42" s="182">
        <f t="shared" si="528"/>
        <v>22.404770062499988</v>
      </c>
      <c r="AF42" s="182">
        <f t="shared" si="311"/>
        <v>5500</v>
      </c>
      <c r="AG42" s="182">
        <f t="shared" si="312"/>
        <v>123226.23534374994</v>
      </c>
      <c r="AH42" s="5"/>
      <c r="AI42" s="182">
        <f t="shared" si="529"/>
        <v>32.20685696484373</v>
      </c>
      <c r="AJ42" s="182">
        <f t="shared" si="313"/>
        <v>5500</v>
      </c>
      <c r="AK42" s="182">
        <f t="shared" si="314"/>
        <v>177137.71330664051</v>
      </c>
      <c r="AL42" s="5"/>
      <c r="AM42" s="182">
        <f t="shared" si="530"/>
        <v>37.037885509570287</v>
      </c>
      <c r="AN42" s="182">
        <f t="shared" si="315"/>
        <v>5500</v>
      </c>
      <c r="AO42" s="182">
        <f t="shared" si="316"/>
        <v>203708.37030263658</v>
      </c>
      <c r="AP42" s="5"/>
      <c r="AQ42" s="182">
        <f t="shared" si="531"/>
        <v>42.593568336005831</v>
      </c>
      <c r="AR42" s="182">
        <f t="shared" si="317"/>
        <v>5500</v>
      </c>
      <c r="AS42" s="182">
        <f t="shared" si="318"/>
        <v>234264.62584803207</v>
      </c>
      <c r="AT42" s="5"/>
      <c r="AU42" s="182">
        <f t="shared" si="532"/>
        <v>48.982603586406704</v>
      </c>
      <c r="AV42" s="182">
        <f t="shared" si="319"/>
        <v>5500</v>
      </c>
      <c r="AW42" s="182">
        <f t="shared" si="320"/>
        <v>269404.31972523686</v>
      </c>
      <c r="AX42" s="5"/>
      <c r="AY42" s="182">
        <f t="shared" si="533"/>
        <v>56.329994124367708</v>
      </c>
      <c r="AZ42" s="182">
        <f t="shared" si="321"/>
        <v>5500</v>
      </c>
      <c r="BA42" s="182">
        <f t="shared" si="322"/>
        <v>309814.96768402238</v>
      </c>
      <c r="BB42" s="5"/>
      <c r="BC42" s="182">
        <f t="shared" si="534"/>
        <v>64.779493243022856</v>
      </c>
      <c r="BD42" s="182">
        <f t="shared" si="323"/>
        <v>5500</v>
      </c>
      <c r="BE42" s="182">
        <f t="shared" si="324"/>
        <v>356287.21283662569</v>
      </c>
      <c r="BF42" s="5"/>
      <c r="BG42" s="182">
        <f t="shared" si="535"/>
        <v>74.496417229476279</v>
      </c>
      <c r="BH42" s="182">
        <f t="shared" si="325"/>
        <v>5500</v>
      </c>
      <c r="BI42" s="182">
        <f t="shared" si="326"/>
        <v>409730.29476211953</v>
      </c>
      <c r="BJ42" s="5"/>
      <c r="BK42" s="182">
        <f t="shared" si="536"/>
        <v>85.670879813897713</v>
      </c>
      <c r="BL42" s="182">
        <f t="shared" si="327"/>
        <v>5500</v>
      </c>
      <c r="BM42" s="182">
        <f t="shared" si="328"/>
        <v>471189.8389764374</v>
      </c>
      <c r="BN42" s="5"/>
      <c r="BO42" s="182">
        <f t="shared" si="537"/>
        <v>98.521511785982369</v>
      </c>
      <c r="BP42" s="182">
        <f t="shared" si="329"/>
        <v>5500</v>
      </c>
      <c r="BQ42" s="182">
        <f t="shared" si="330"/>
        <v>541868.31482290302</v>
      </c>
      <c r="BR42" s="5"/>
      <c r="BS42" s="182">
        <f t="shared" si="538"/>
        <v>113.29973855387972</v>
      </c>
      <c r="BT42" s="182">
        <f t="shared" si="331"/>
        <v>5500</v>
      </c>
      <c r="BU42" s="182">
        <f t="shared" si="332"/>
        <v>623148.56204633845</v>
      </c>
      <c r="BV42" s="5"/>
      <c r="BW42" s="182">
        <f t="shared" si="539"/>
        <v>130.29469933696168</v>
      </c>
      <c r="BX42" s="182">
        <f t="shared" si="333"/>
        <v>5500</v>
      </c>
      <c r="BY42" s="182">
        <f t="shared" si="334"/>
        <v>716620.84635328932</v>
      </c>
      <c r="BZ42" s="5"/>
      <c r="CA42" s="182">
        <f t="shared" si="540"/>
        <v>149.83890423750591</v>
      </c>
      <c r="CB42" s="182">
        <f t="shared" si="335"/>
        <v>5500</v>
      </c>
      <c r="CC42" s="182">
        <f t="shared" si="336"/>
        <v>824113.97330628254</v>
      </c>
      <c r="CD42" s="5"/>
      <c r="CE42" s="182">
        <f t="shared" si="541"/>
        <v>206.77768784775816</v>
      </c>
      <c r="CF42" s="182">
        <f t="shared" si="337"/>
        <v>5500</v>
      </c>
      <c r="CG42" s="182">
        <f t="shared" si="338"/>
        <v>1137277.28316267</v>
      </c>
      <c r="CH42" s="5"/>
      <c r="CI42" s="182">
        <f t="shared" si="542"/>
        <v>237.79434102492186</v>
      </c>
      <c r="CJ42" s="182">
        <f t="shared" si="339"/>
        <v>5500</v>
      </c>
      <c r="CK42" s="182">
        <f t="shared" si="340"/>
        <v>1307868.8756370703</v>
      </c>
      <c r="CL42" s="5"/>
      <c r="CM42" s="182">
        <f t="shared" si="543"/>
        <v>273.46349217866015</v>
      </c>
      <c r="CN42" s="182">
        <f t="shared" si="341"/>
        <v>5500</v>
      </c>
      <c r="CO42" s="182">
        <f t="shared" si="342"/>
        <v>1504049.2069826308</v>
      </c>
      <c r="CP42" s="5"/>
      <c r="CQ42" s="182">
        <f t="shared" si="544"/>
        <v>314.48301600545915</v>
      </c>
      <c r="CR42" s="182">
        <f t="shared" si="343"/>
        <v>5500</v>
      </c>
      <c r="CS42" s="182">
        <f t="shared" si="344"/>
        <v>1729656.5880300254</v>
      </c>
      <c r="CT42" s="5"/>
      <c r="CU42" s="182">
        <f t="shared" si="545"/>
        <v>361.65546840627798</v>
      </c>
      <c r="CV42" s="182">
        <f t="shared" si="345"/>
        <v>5500</v>
      </c>
      <c r="CW42" s="182">
        <f t="shared" si="346"/>
        <v>1989105.0762345288</v>
      </c>
      <c r="CX42" s="5"/>
      <c r="CY42" s="182">
        <f t="shared" si="546"/>
        <v>415.90378866721966</v>
      </c>
      <c r="CZ42" s="182">
        <f t="shared" si="347"/>
        <v>5500</v>
      </c>
      <c r="DA42" s="182">
        <f t="shared" si="348"/>
        <v>2287470.8376697083</v>
      </c>
      <c r="DB42" s="5"/>
      <c r="DC42" s="182">
        <f t="shared" si="547"/>
        <v>478.28935696730258</v>
      </c>
      <c r="DD42" s="182">
        <f t="shared" si="349"/>
        <v>5500</v>
      </c>
      <c r="DE42" s="182">
        <f t="shared" si="350"/>
        <v>2630591.463320164</v>
      </c>
      <c r="DF42" s="5"/>
      <c r="DG42" s="182">
        <f t="shared" si="548"/>
        <v>550.03276051239789</v>
      </c>
      <c r="DH42" s="182">
        <f t="shared" si="351"/>
        <v>5500</v>
      </c>
      <c r="DI42" s="182">
        <f t="shared" si="352"/>
        <v>3025180.1828181883</v>
      </c>
      <c r="DJ42" s="5"/>
      <c r="DK42" s="182">
        <f t="shared" si="549"/>
        <v>632.53767458925756</v>
      </c>
      <c r="DL42" s="182">
        <f t="shared" si="353"/>
        <v>5500</v>
      </c>
      <c r="DM42" s="182">
        <f t="shared" si="354"/>
        <v>3478957.2102409168</v>
      </c>
      <c r="DN42" s="5"/>
      <c r="DO42" s="182">
        <f t="shared" si="550"/>
        <v>727.41832577764615</v>
      </c>
      <c r="DP42" s="182">
        <f t="shared" si="355"/>
        <v>5500</v>
      </c>
      <c r="DQ42" s="182">
        <f t="shared" si="356"/>
        <v>4000800.7917770538</v>
      </c>
      <c r="DR42" s="5"/>
      <c r="DS42" s="182">
        <f t="shared" si="551"/>
        <v>836.53107464429297</v>
      </c>
      <c r="DT42" s="182">
        <f t="shared" si="357"/>
        <v>5500</v>
      </c>
      <c r="DU42" s="182">
        <f t="shared" si="358"/>
        <v>4600920.9105436113</v>
      </c>
      <c r="DV42" s="5"/>
      <c r="DW42" s="182">
        <f t="shared" si="552"/>
        <v>962.01073584093695</v>
      </c>
      <c r="DX42" s="182">
        <f t="shared" si="359"/>
        <v>5500</v>
      </c>
      <c r="DY42" s="182">
        <f t="shared" si="360"/>
        <v>5291059.0471251532</v>
      </c>
      <c r="DZ42" s="5"/>
      <c r="EA42" s="182">
        <f t="shared" si="553"/>
        <v>1216.9435808387852</v>
      </c>
      <c r="EB42" s="182">
        <f t="shared" si="361"/>
        <v>5500</v>
      </c>
      <c r="EC42" s="182">
        <f t="shared" si="362"/>
        <v>6693189.6946133189</v>
      </c>
      <c r="ED42" s="5"/>
      <c r="EE42" s="182">
        <f t="shared" si="554"/>
        <v>1399.485117964603</v>
      </c>
      <c r="EF42" s="182">
        <f t="shared" si="363"/>
        <v>5500</v>
      </c>
      <c r="EG42" s="182">
        <f t="shared" si="364"/>
        <v>7697168.1488053165</v>
      </c>
      <c r="EH42" s="5"/>
      <c r="EI42" s="182">
        <f t="shared" si="555"/>
        <v>1609.4078856592932</v>
      </c>
      <c r="EJ42" s="182">
        <f t="shared" si="365"/>
        <v>5500</v>
      </c>
      <c r="EK42" s="182">
        <f t="shared" si="366"/>
        <v>8851743.3711261135</v>
      </c>
      <c r="EL42" s="5"/>
      <c r="EM42" s="182">
        <f t="shared" si="556"/>
        <v>1850.819068508187</v>
      </c>
      <c r="EN42" s="182">
        <f t="shared" si="367"/>
        <v>5500</v>
      </c>
      <c r="EO42" s="182">
        <f t="shared" si="368"/>
        <v>10179504.876795029</v>
      </c>
      <c r="EP42" s="5"/>
      <c r="EQ42" s="182">
        <f t="shared" si="557"/>
        <v>2128.4419287844148</v>
      </c>
      <c r="ER42" s="182">
        <f t="shared" si="369"/>
        <v>5500</v>
      </c>
      <c r="ES42" s="182">
        <f t="shared" si="370"/>
        <v>11706430.608314281</v>
      </c>
      <c r="ET42" s="5"/>
      <c r="EU42" s="182">
        <f t="shared" si="558"/>
        <v>2447.7082181020769</v>
      </c>
      <c r="EV42" s="182">
        <f t="shared" si="371"/>
        <v>5500</v>
      </c>
      <c r="EW42" s="182">
        <f t="shared" si="372"/>
        <v>13462395.199561423</v>
      </c>
      <c r="EX42" s="5"/>
      <c r="EY42" s="182">
        <f t="shared" si="559"/>
        <v>2814.8644508173884</v>
      </c>
      <c r="EZ42" s="182">
        <f t="shared" si="373"/>
        <v>5500</v>
      </c>
      <c r="FA42" s="182">
        <f t="shared" si="374"/>
        <v>15481754.479495635</v>
      </c>
      <c r="FB42" s="5"/>
      <c r="FC42" s="182">
        <f t="shared" si="560"/>
        <v>3237.0941184399962</v>
      </c>
      <c r="FD42" s="182">
        <f t="shared" si="375"/>
        <v>5500</v>
      </c>
      <c r="FE42" s="182">
        <f t="shared" si="376"/>
        <v>17804017.651419979</v>
      </c>
      <c r="FF42" s="5"/>
      <c r="FG42" s="182">
        <f t="shared" si="561"/>
        <v>3722.6582362059953</v>
      </c>
      <c r="FH42" s="182">
        <f t="shared" si="377"/>
        <v>5500</v>
      </c>
      <c r="FI42" s="182">
        <f t="shared" si="378"/>
        <v>20474620.299132973</v>
      </c>
      <c r="FJ42" s="5"/>
      <c r="FK42" s="182">
        <f t="shared" si="562"/>
        <v>4281.0569716368946</v>
      </c>
      <c r="FL42" s="182">
        <f t="shared" si="379"/>
        <v>5500</v>
      </c>
      <c r="FM42" s="182">
        <f t="shared" si="380"/>
        <v>23545813.344002921</v>
      </c>
      <c r="FN42" s="5"/>
      <c r="FO42" s="182">
        <f t="shared" si="563"/>
        <v>4923.2155173824285</v>
      </c>
      <c r="FP42" s="182">
        <f t="shared" si="381"/>
        <v>5500</v>
      </c>
      <c r="FQ42" s="182">
        <f t="shared" si="382"/>
        <v>27077685.345603358</v>
      </c>
      <c r="FR42" s="5"/>
      <c r="FS42" s="182">
        <f t="shared" si="564"/>
        <v>5661.6978449897924</v>
      </c>
      <c r="FT42" s="182">
        <f t="shared" si="383"/>
        <v>5500</v>
      </c>
      <c r="FU42" s="182">
        <f t="shared" si="384"/>
        <v>31139338.147443857</v>
      </c>
      <c r="FV42" s="5"/>
      <c r="FW42" s="182">
        <f t="shared" si="565"/>
        <v>7162.047773912087</v>
      </c>
      <c r="FX42" s="182">
        <f t="shared" si="385"/>
        <v>5500</v>
      </c>
      <c r="FY42" s="182">
        <f t="shared" si="386"/>
        <v>39391262.756516479</v>
      </c>
      <c r="FZ42" s="5"/>
      <c r="GA42" s="182">
        <f t="shared" si="566"/>
        <v>8236.3549399988988</v>
      </c>
      <c r="GB42" s="182">
        <f t="shared" si="387"/>
        <v>5500</v>
      </c>
      <c r="GC42" s="182">
        <f t="shared" si="388"/>
        <v>45299952.169993944</v>
      </c>
      <c r="GD42" s="5"/>
      <c r="GE42" s="182">
        <f t="shared" si="567"/>
        <v>9471.8081809987325</v>
      </c>
      <c r="GF42" s="182">
        <f t="shared" si="389"/>
        <v>5500</v>
      </c>
      <c r="GG42" s="182">
        <f t="shared" si="390"/>
        <v>52094944.995493032</v>
      </c>
      <c r="GH42" s="5"/>
      <c r="GI42" s="182">
        <f t="shared" si="568"/>
        <v>10892.579408148542</v>
      </c>
      <c r="GJ42" s="182">
        <f t="shared" si="391"/>
        <v>5500</v>
      </c>
      <c r="GK42" s="182">
        <f t="shared" si="392"/>
        <v>59909186.744816981</v>
      </c>
      <c r="GL42" s="5"/>
      <c r="GM42" s="182">
        <f t="shared" si="569"/>
        <v>12526.466319370822</v>
      </c>
      <c r="GN42" s="182">
        <f t="shared" si="393"/>
        <v>5500</v>
      </c>
      <c r="GO42" s="182">
        <f t="shared" si="394"/>
        <v>68895564.756539524</v>
      </c>
      <c r="GP42" s="5"/>
      <c r="GQ42" s="182">
        <f t="shared" si="570"/>
        <v>14405.436267276444</v>
      </c>
      <c r="GR42" s="182">
        <f t="shared" si="395"/>
        <v>5500</v>
      </c>
      <c r="GS42" s="182">
        <f t="shared" si="396"/>
        <v>79229899.470020443</v>
      </c>
      <c r="GT42" s="5"/>
      <c r="GU42" s="182">
        <f t="shared" si="571"/>
        <v>16566.251707367908</v>
      </c>
      <c r="GV42" s="182">
        <f t="shared" si="397"/>
        <v>5500</v>
      </c>
      <c r="GW42" s="182">
        <f t="shared" si="398"/>
        <v>91114384.390523493</v>
      </c>
      <c r="GX42" s="5"/>
      <c r="GY42" s="182">
        <f t="shared" si="572"/>
        <v>19051.189463473092</v>
      </c>
      <c r="GZ42" s="182">
        <f t="shared" si="399"/>
        <v>5500</v>
      </c>
      <c r="HA42" s="182">
        <f t="shared" si="400"/>
        <v>104781542.04910201</v>
      </c>
      <c r="HB42" s="5"/>
      <c r="HC42" s="182">
        <f t="shared" si="573"/>
        <v>21908.867882994055</v>
      </c>
      <c r="HD42" s="182">
        <f t="shared" si="401"/>
        <v>5500</v>
      </c>
      <c r="HE42" s="182">
        <f t="shared" si="402"/>
        <v>120498773.35646731</v>
      </c>
      <c r="HF42" s="5"/>
      <c r="HG42" s="182">
        <f t="shared" si="574"/>
        <v>25195.198065443161</v>
      </c>
      <c r="HH42" s="182">
        <f t="shared" si="403"/>
        <v>5500</v>
      </c>
      <c r="HI42" s="182">
        <f t="shared" si="404"/>
        <v>138573589.3599374</v>
      </c>
      <c r="HJ42" s="5"/>
      <c r="HK42" s="182">
        <f t="shared" si="575"/>
        <v>28974.477775259631</v>
      </c>
      <c r="HL42" s="182">
        <f t="shared" si="405"/>
        <v>5500</v>
      </c>
      <c r="HM42" s="182">
        <f t="shared" si="406"/>
        <v>159359627.76392797</v>
      </c>
      <c r="HN42" s="5"/>
      <c r="HO42" s="182">
        <f t="shared" si="576"/>
        <v>33320.649441548572</v>
      </c>
      <c r="HP42" s="182">
        <f t="shared" si="407"/>
        <v>5500</v>
      </c>
      <c r="HQ42" s="182">
        <f t="shared" si="408"/>
        <v>183263571.92851713</v>
      </c>
      <c r="HR42" s="5"/>
      <c r="HS42" s="182">
        <f t="shared" si="577"/>
        <v>44066.55888644798</v>
      </c>
      <c r="HT42" s="182">
        <f t="shared" si="409"/>
        <v>5500</v>
      </c>
      <c r="HU42" s="182">
        <f t="shared" si="410"/>
        <v>242366073.87546387</v>
      </c>
      <c r="HV42" s="5"/>
      <c r="HW42" s="182">
        <f t="shared" si="578"/>
        <v>50676.542719415171</v>
      </c>
      <c r="HX42" s="182">
        <f t="shared" si="411"/>
        <v>5500</v>
      </c>
      <c r="HY42" s="182">
        <f t="shared" si="412"/>
        <v>278720984.95678341</v>
      </c>
      <c r="HZ42" s="5"/>
      <c r="IA42" s="182">
        <f t="shared" si="579"/>
        <v>58278.024127327444</v>
      </c>
      <c r="IB42" s="182">
        <f t="shared" si="413"/>
        <v>5500</v>
      </c>
      <c r="IC42" s="182">
        <f t="shared" si="414"/>
        <v>320529132.70030093</v>
      </c>
      <c r="ID42" s="5"/>
      <c r="IE42" s="182">
        <f t="shared" si="580"/>
        <v>67019.72774642655</v>
      </c>
      <c r="IF42" s="182">
        <f t="shared" si="415"/>
        <v>5500</v>
      </c>
      <c r="IG42" s="182">
        <f t="shared" si="416"/>
        <v>368608502.60534602</v>
      </c>
      <c r="IH42" s="5"/>
      <c r="II42" s="182">
        <f t="shared" si="581"/>
        <v>77072.686908390533</v>
      </c>
      <c r="IJ42" s="182">
        <f t="shared" si="417"/>
        <v>5500</v>
      </c>
      <c r="IK42" s="182">
        <f t="shared" si="418"/>
        <v>423899777.99614793</v>
      </c>
      <c r="IL42" s="5"/>
      <c r="IM42" s="182">
        <f t="shared" si="582"/>
        <v>88633.589944649109</v>
      </c>
      <c r="IN42" s="182">
        <f t="shared" si="419"/>
        <v>5500</v>
      </c>
      <c r="IO42" s="182">
        <f t="shared" si="420"/>
        <v>487484744.69557011</v>
      </c>
      <c r="IP42" s="5"/>
      <c r="IQ42" s="182">
        <f t="shared" si="583"/>
        <v>101928.62843634647</v>
      </c>
      <c r="IR42" s="182">
        <f t="shared" si="421"/>
        <v>5500</v>
      </c>
      <c r="IS42" s="182">
        <f t="shared" si="422"/>
        <v>560607456.39990556</v>
      </c>
      <c r="IT42" s="5"/>
      <c r="IU42" s="182">
        <f t="shared" si="584"/>
        <v>117217.92270179842</v>
      </c>
      <c r="IV42" s="182">
        <f t="shared" si="423"/>
        <v>5500</v>
      </c>
      <c r="IW42" s="182">
        <f t="shared" si="424"/>
        <v>644698574.8598913</v>
      </c>
      <c r="IX42" s="5"/>
      <c r="IY42" s="182">
        <f t="shared" si="585"/>
        <v>134800.61110706817</v>
      </c>
      <c r="IZ42" s="182">
        <f t="shared" si="425"/>
        <v>5500</v>
      </c>
      <c r="JA42" s="182">
        <f t="shared" si="426"/>
        <v>741403361.08887494</v>
      </c>
      <c r="JB42" s="5"/>
      <c r="JC42" s="182">
        <f t="shared" si="586"/>
        <v>155020.70277312837</v>
      </c>
      <c r="JD42" s="182">
        <f t="shared" si="427"/>
        <v>5500</v>
      </c>
      <c r="JE42" s="182">
        <f t="shared" si="428"/>
        <v>852613865.25220609</v>
      </c>
      <c r="JF42" s="5"/>
      <c r="JG42" s="182">
        <f t="shared" si="587"/>
        <v>178273.80818909762</v>
      </c>
      <c r="JH42" s="182">
        <f t="shared" si="429"/>
        <v>5500</v>
      </c>
      <c r="JI42" s="182">
        <f t="shared" si="430"/>
        <v>980505945.04003692</v>
      </c>
      <c r="JJ42" s="5"/>
      <c r="JK42" s="182">
        <f t="shared" si="588"/>
        <v>205014.87941746225</v>
      </c>
      <c r="JL42" s="182">
        <f t="shared" si="431"/>
        <v>5500</v>
      </c>
      <c r="JM42" s="182">
        <f t="shared" si="432"/>
        <v>1127581836.7960424</v>
      </c>
      <c r="JN42" s="5"/>
      <c r="JO42" s="182">
        <f t="shared" si="589"/>
        <v>238124.7824433824</v>
      </c>
      <c r="JP42" s="182">
        <f t="shared" si="513"/>
        <v>5500</v>
      </c>
      <c r="JQ42" s="182">
        <f t="shared" si="514"/>
        <v>1309686303.4386032</v>
      </c>
      <c r="JR42" s="5"/>
      <c r="JS42" s="182">
        <f t="shared" si="590"/>
        <v>273843.49980988976</v>
      </c>
      <c r="JT42" s="182">
        <f t="shared" si="515"/>
        <v>5500</v>
      </c>
      <c r="JU42" s="182">
        <f t="shared" si="516"/>
        <v>1506139248.9543936</v>
      </c>
      <c r="JV42" s="5"/>
      <c r="JW42" s="182">
        <f t="shared" si="591"/>
        <v>314920.02478137321</v>
      </c>
      <c r="JX42" s="182">
        <f t="shared" si="517"/>
        <v>5500</v>
      </c>
      <c r="JY42" s="182">
        <f t="shared" si="518"/>
        <v>1732060136.2975526</v>
      </c>
      <c r="JZ42" s="5"/>
      <c r="KA42" s="182">
        <f t="shared" si="592"/>
        <v>362158.02849857917</v>
      </c>
      <c r="KB42" s="182">
        <f t="shared" si="519"/>
        <v>5500</v>
      </c>
      <c r="KC42" s="182">
        <f t="shared" si="520"/>
        <v>1991869156.7421854</v>
      </c>
      <c r="KD42" s="5"/>
      <c r="KE42" s="182">
        <f t="shared" si="593"/>
        <v>416481.73277336603</v>
      </c>
      <c r="KF42" s="182">
        <f t="shared" si="521"/>
        <v>5500</v>
      </c>
      <c r="KG42" s="182">
        <f t="shared" si="522"/>
        <v>2290649530.2535133</v>
      </c>
      <c r="KH42" s="5"/>
      <c r="KI42" s="183">
        <f t="shared" si="182"/>
        <v>13.335599999999996</v>
      </c>
      <c r="KJ42" s="183">
        <f t="shared" si="5"/>
        <v>5500.0000000000009</v>
      </c>
      <c r="KK42" s="183">
        <f t="shared" si="183"/>
        <v>73345.799999999988</v>
      </c>
      <c r="KM42" s="183">
        <f t="shared" si="184"/>
        <v>587.08052015607348</v>
      </c>
      <c r="KN42" s="183">
        <f t="shared" si="6"/>
        <v>5499.9999999999991</v>
      </c>
      <c r="KO42" s="183">
        <f t="shared" si="185"/>
        <v>3228942.8608584036</v>
      </c>
      <c r="KQ42" s="183">
        <f t="shared" si="186"/>
        <v>3864.3709283276025</v>
      </c>
      <c r="KR42" s="183">
        <f t="shared" si="7"/>
        <v>5499.9999999999991</v>
      </c>
      <c r="KS42" s="183">
        <f t="shared" si="187"/>
        <v>21254040.10580181</v>
      </c>
      <c r="KU42" s="183">
        <f t="shared" si="188"/>
        <v>22953.382741583617</v>
      </c>
      <c r="KV42" s="183">
        <f t="shared" si="189"/>
        <v>5500</v>
      </c>
      <c r="KW42" s="183">
        <f t="shared" si="190"/>
        <v>126243605.07870989</v>
      </c>
      <c r="KY42" s="183">
        <f t="shared" si="191"/>
        <v>135086.97227754971</v>
      </c>
      <c r="KZ42" s="183">
        <f t="shared" si="192"/>
        <v>5500</v>
      </c>
      <c r="LA42" s="183">
        <f t="shared" si="193"/>
        <v>742978347.52652335</v>
      </c>
      <c r="LC42" s="183">
        <f t="shared" si="194"/>
        <v>827184.61786012107</v>
      </c>
      <c r="LD42" s="183">
        <f t="shared" si="195"/>
        <v>5500.0000000000018</v>
      </c>
      <c r="LE42" s="183">
        <f t="shared" si="196"/>
        <v>4549515398.2306671</v>
      </c>
    </row>
    <row r="43" spans="2:317" ht="18.75">
      <c r="B43" s="172"/>
      <c r="C43" s="180"/>
      <c r="D43" s="180"/>
      <c r="E43" s="180" t="str">
        <f>'A.I Revenue Streams - P1'!F43</f>
        <v>Muscle Stimulation -Single</v>
      </c>
      <c r="F43" s="184"/>
      <c r="G43" s="182"/>
      <c r="H43" s="182">
        <f>'A.I Revenue Streams - P1'!J43</f>
        <v>800</v>
      </c>
      <c r="I43" s="182">
        <f t="shared" si="523"/>
        <v>0</v>
      </c>
      <c r="J43" s="5"/>
      <c r="K43" s="182">
        <f>'A.I Revenue Streams - P1'!H43*K$2*L$2</f>
        <v>13.5</v>
      </c>
      <c r="L43" s="182">
        <f t="shared" si="503"/>
        <v>800</v>
      </c>
      <c r="M43" s="182">
        <f t="shared" si="504"/>
        <v>10800</v>
      </c>
      <c r="N43" s="5"/>
      <c r="O43" s="182">
        <f t="shared" si="524"/>
        <v>14.411249999999999</v>
      </c>
      <c r="P43" s="182">
        <f t="shared" si="505"/>
        <v>800</v>
      </c>
      <c r="Q43" s="182">
        <f t="shared" si="506"/>
        <v>11529</v>
      </c>
      <c r="R43" s="5"/>
      <c r="S43" s="182">
        <f t="shared" si="525"/>
        <v>22.097249999999999</v>
      </c>
      <c r="T43" s="182">
        <f t="shared" si="507"/>
        <v>800</v>
      </c>
      <c r="U43" s="182">
        <f t="shared" si="508"/>
        <v>17677.8</v>
      </c>
      <c r="V43" s="5"/>
      <c r="W43" s="182">
        <f t="shared" si="526"/>
        <v>31.764796874999998</v>
      </c>
      <c r="X43" s="182">
        <f t="shared" si="509"/>
        <v>800</v>
      </c>
      <c r="Y43" s="182">
        <f t="shared" si="510"/>
        <v>25411.837499999998</v>
      </c>
      <c r="Z43" s="5"/>
      <c r="AA43" s="182">
        <f t="shared" si="527"/>
        <v>58.447226249999986</v>
      </c>
      <c r="AB43" s="182">
        <f t="shared" si="511"/>
        <v>800</v>
      </c>
      <c r="AC43" s="182">
        <f t="shared" si="512"/>
        <v>46757.780999999988</v>
      </c>
      <c r="AD43" s="5"/>
      <c r="AE43" s="182">
        <f t="shared" si="528"/>
        <v>84.017887734374966</v>
      </c>
      <c r="AF43" s="182">
        <f t="shared" si="311"/>
        <v>800</v>
      </c>
      <c r="AG43" s="182">
        <f t="shared" si="312"/>
        <v>67214.31018749997</v>
      </c>
      <c r="AH43" s="5"/>
      <c r="AI43" s="182">
        <f t="shared" si="529"/>
        <v>120.77571361816399</v>
      </c>
      <c r="AJ43" s="182">
        <f t="shared" si="313"/>
        <v>800</v>
      </c>
      <c r="AK43" s="182">
        <f t="shared" si="314"/>
        <v>96620.570894531193</v>
      </c>
      <c r="AL43" s="5"/>
      <c r="AM43" s="182">
        <f t="shared" si="530"/>
        <v>138.89207066088858</v>
      </c>
      <c r="AN43" s="182">
        <f t="shared" si="315"/>
        <v>800</v>
      </c>
      <c r="AO43" s="182">
        <f t="shared" si="316"/>
        <v>111113.65652871087</v>
      </c>
      <c r="AP43" s="5"/>
      <c r="AQ43" s="182">
        <f t="shared" si="531"/>
        <v>159.72588126002185</v>
      </c>
      <c r="AR43" s="182">
        <f t="shared" si="317"/>
        <v>800</v>
      </c>
      <c r="AS43" s="182">
        <f t="shared" si="318"/>
        <v>127780.70500801748</v>
      </c>
      <c r="AT43" s="5"/>
      <c r="AU43" s="182">
        <f t="shared" si="532"/>
        <v>183.68476344902513</v>
      </c>
      <c r="AV43" s="182">
        <f t="shared" si="319"/>
        <v>800</v>
      </c>
      <c r="AW43" s="182">
        <f t="shared" si="320"/>
        <v>146947.8107592201</v>
      </c>
      <c r="AX43" s="5"/>
      <c r="AY43" s="182">
        <f t="shared" si="533"/>
        <v>211.23747796637889</v>
      </c>
      <c r="AZ43" s="182">
        <f t="shared" si="321"/>
        <v>800</v>
      </c>
      <c r="BA43" s="182">
        <f t="shared" si="322"/>
        <v>168989.98237310312</v>
      </c>
      <c r="BB43" s="5"/>
      <c r="BC43" s="182">
        <f t="shared" si="534"/>
        <v>242.9230996613357</v>
      </c>
      <c r="BD43" s="182">
        <f t="shared" si="323"/>
        <v>800</v>
      </c>
      <c r="BE43" s="182">
        <f t="shared" si="324"/>
        <v>194338.47972906855</v>
      </c>
      <c r="BF43" s="5"/>
      <c r="BG43" s="182">
        <f t="shared" si="535"/>
        <v>279.36156461053605</v>
      </c>
      <c r="BH43" s="182">
        <f t="shared" si="325"/>
        <v>800</v>
      </c>
      <c r="BI43" s="182">
        <f t="shared" si="326"/>
        <v>223489.25168842883</v>
      </c>
      <c r="BJ43" s="5"/>
      <c r="BK43" s="182">
        <f t="shared" si="536"/>
        <v>321.26579930211642</v>
      </c>
      <c r="BL43" s="182">
        <f t="shared" si="327"/>
        <v>800</v>
      </c>
      <c r="BM43" s="182">
        <f t="shared" si="328"/>
        <v>257012.63944169314</v>
      </c>
      <c r="BN43" s="5"/>
      <c r="BO43" s="182">
        <f t="shared" si="537"/>
        <v>369.45566919743385</v>
      </c>
      <c r="BP43" s="182">
        <f t="shared" si="329"/>
        <v>800</v>
      </c>
      <c r="BQ43" s="182">
        <f t="shared" si="330"/>
        <v>295564.53535794705</v>
      </c>
      <c r="BR43" s="5"/>
      <c r="BS43" s="182">
        <f t="shared" si="538"/>
        <v>424.8740195770489</v>
      </c>
      <c r="BT43" s="182">
        <f t="shared" si="331"/>
        <v>800</v>
      </c>
      <c r="BU43" s="182">
        <f t="shared" si="332"/>
        <v>339899.21566163911</v>
      </c>
      <c r="BV43" s="5"/>
      <c r="BW43" s="182">
        <f t="shared" si="539"/>
        <v>488.6051225136062</v>
      </c>
      <c r="BX43" s="182">
        <f t="shared" si="333"/>
        <v>800</v>
      </c>
      <c r="BY43" s="182">
        <f t="shared" si="334"/>
        <v>390884.09801088495</v>
      </c>
      <c r="BZ43" s="5"/>
      <c r="CA43" s="182">
        <f t="shared" si="540"/>
        <v>561.89589089064714</v>
      </c>
      <c r="CB43" s="182">
        <f t="shared" si="335"/>
        <v>800</v>
      </c>
      <c r="CC43" s="182">
        <f t="shared" si="336"/>
        <v>449516.71271251771</v>
      </c>
      <c r="CD43" s="5"/>
      <c r="CE43" s="182">
        <f t="shared" si="541"/>
        <v>775.41632942909303</v>
      </c>
      <c r="CF43" s="182">
        <f t="shared" si="337"/>
        <v>800</v>
      </c>
      <c r="CG43" s="182">
        <f t="shared" si="338"/>
        <v>620333.06354327442</v>
      </c>
      <c r="CH43" s="5"/>
      <c r="CI43" s="182">
        <f t="shared" si="542"/>
        <v>891.72877884345689</v>
      </c>
      <c r="CJ43" s="182">
        <f t="shared" si="339"/>
        <v>800</v>
      </c>
      <c r="CK43" s="182">
        <f t="shared" si="340"/>
        <v>713383.02307476546</v>
      </c>
      <c r="CL43" s="5"/>
      <c r="CM43" s="182">
        <f t="shared" si="543"/>
        <v>1025.4880956699753</v>
      </c>
      <c r="CN43" s="182">
        <f t="shared" si="341"/>
        <v>800</v>
      </c>
      <c r="CO43" s="182">
        <f t="shared" si="342"/>
        <v>820390.47653598024</v>
      </c>
      <c r="CP43" s="5"/>
      <c r="CQ43" s="182">
        <f t="shared" si="544"/>
        <v>1179.3113100204716</v>
      </c>
      <c r="CR43" s="182">
        <f t="shared" si="343"/>
        <v>800</v>
      </c>
      <c r="CS43" s="182">
        <f t="shared" si="344"/>
        <v>943449.04801637726</v>
      </c>
      <c r="CT43" s="5"/>
      <c r="CU43" s="182">
        <f t="shared" si="545"/>
        <v>1356.2080065235423</v>
      </c>
      <c r="CV43" s="182">
        <f t="shared" si="345"/>
        <v>800</v>
      </c>
      <c r="CW43" s="182">
        <f t="shared" si="346"/>
        <v>1084966.4052188338</v>
      </c>
      <c r="CX43" s="5"/>
      <c r="CY43" s="182">
        <f t="shared" si="546"/>
        <v>1559.6392075020735</v>
      </c>
      <c r="CZ43" s="182">
        <f t="shared" si="347"/>
        <v>800</v>
      </c>
      <c r="DA43" s="182">
        <f t="shared" si="348"/>
        <v>1247711.3660016588</v>
      </c>
      <c r="DB43" s="5"/>
      <c r="DC43" s="182">
        <f t="shared" si="547"/>
        <v>1793.5850886273845</v>
      </c>
      <c r="DD43" s="182">
        <f t="shared" si="349"/>
        <v>800</v>
      </c>
      <c r="DE43" s="182">
        <f t="shared" si="350"/>
        <v>1434868.0709019075</v>
      </c>
      <c r="DF43" s="5"/>
      <c r="DG43" s="182">
        <f t="shared" si="548"/>
        <v>2062.6228519214919</v>
      </c>
      <c r="DH43" s="182">
        <f t="shared" si="351"/>
        <v>800</v>
      </c>
      <c r="DI43" s="182">
        <f t="shared" si="352"/>
        <v>1650098.2815371936</v>
      </c>
      <c r="DJ43" s="5"/>
      <c r="DK43" s="182">
        <f t="shared" si="549"/>
        <v>2372.0162797097155</v>
      </c>
      <c r="DL43" s="182">
        <f t="shared" si="353"/>
        <v>800</v>
      </c>
      <c r="DM43" s="182">
        <f t="shared" si="354"/>
        <v>1897613.0237677724</v>
      </c>
      <c r="DN43" s="5"/>
      <c r="DO43" s="182">
        <f t="shared" si="550"/>
        <v>2727.8187216661727</v>
      </c>
      <c r="DP43" s="182">
        <f t="shared" si="355"/>
        <v>800</v>
      </c>
      <c r="DQ43" s="182">
        <f t="shared" si="356"/>
        <v>2182254.977332938</v>
      </c>
      <c r="DR43" s="5"/>
      <c r="DS43" s="182">
        <f t="shared" si="551"/>
        <v>3136.9915299160984</v>
      </c>
      <c r="DT43" s="182">
        <f t="shared" si="357"/>
        <v>800</v>
      </c>
      <c r="DU43" s="182">
        <f t="shared" si="358"/>
        <v>2509593.2239328786</v>
      </c>
      <c r="DV43" s="5"/>
      <c r="DW43" s="182">
        <f t="shared" si="552"/>
        <v>3607.5402594035131</v>
      </c>
      <c r="DX43" s="182">
        <f t="shared" si="359"/>
        <v>800</v>
      </c>
      <c r="DY43" s="182">
        <f t="shared" si="360"/>
        <v>2886032.2075228104</v>
      </c>
      <c r="DZ43" s="5"/>
      <c r="EA43" s="182">
        <f t="shared" si="553"/>
        <v>4563.5384281454435</v>
      </c>
      <c r="EB43" s="182">
        <f t="shared" si="361"/>
        <v>800</v>
      </c>
      <c r="EC43" s="182">
        <f t="shared" si="362"/>
        <v>3650830.7425163547</v>
      </c>
      <c r="ED43" s="5"/>
      <c r="EE43" s="182">
        <f t="shared" si="554"/>
        <v>5248.0691923672593</v>
      </c>
      <c r="EF43" s="182">
        <f t="shared" si="363"/>
        <v>800</v>
      </c>
      <c r="EG43" s="182">
        <f t="shared" si="364"/>
        <v>4198455.3538938072</v>
      </c>
      <c r="EH43" s="5"/>
      <c r="EI43" s="182">
        <f t="shared" si="555"/>
        <v>6035.2795712223478</v>
      </c>
      <c r="EJ43" s="182">
        <f t="shared" si="365"/>
        <v>800</v>
      </c>
      <c r="EK43" s="182">
        <f t="shared" si="366"/>
        <v>4828223.656977878</v>
      </c>
      <c r="EL43" s="5"/>
      <c r="EM43" s="182">
        <f t="shared" si="556"/>
        <v>6940.5715069056996</v>
      </c>
      <c r="EN43" s="182">
        <f t="shared" si="367"/>
        <v>800</v>
      </c>
      <c r="EO43" s="182">
        <f t="shared" si="368"/>
        <v>5552457.2055245601</v>
      </c>
      <c r="EP43" s="5"/>
      <c r="EQ43" s="182">
        <f t="shared" si="557"/>
        <v>7981.657232941554</v>
      </c>
      <c r="ER43" s="182">
        <f t="shared" si="369"/>
        <v>800</v>
      </c>
      <c r="ES43" s="182">
        <f t="shared" si="370"/>
        <v>6385325.7863532435</v>
      </c>
      <c r="ET43" s="5"/>
      <c r="EU43" s="182">
        <f t="shared" si="558"/>
        <v>9178.9058178827854</v>
      </c>
      <c r="EV43" s="182">
        <f t="shared" si="371"/>
        <v>800</v>
      </c>
      <c r="EW43" s="182">
        <f t="shared" si="372"/>
        <v>7343124.6543062283</v>
      </c>
      <c r="EX43" s="5"/>
      <c r="EY43" s="182">
        <f t="shared" si="559"/>
        <v>10555.741690565203</v>
      </c>
      <c r="EZ43" s="182">
        <f t="shared" si="373"/>
        <v>800</v>
      </c>
      <c r="FA43" s="182">
        <f t="shared" si="374"/>
        <v>8444593.3524521627</v>
      </c>
      <c r="FB43" s="5"/>
      <c r="FC43" s="182">
        <f t="shared" si="560"/>
        <v>12139.102944149981</v>
      </c>
      <c r="FD43" s="182">
        <f t="shared" si="375"/>
        <v>800</v>
      </c>
      <c r="FE43" s="182">
        <f t="shared" si="376"/>
        <v>9711282.3553199843</v>
      </c>
      <c r="FF43" s="5"/>
      <c r="FG43" s="182">
        <f t="shared" si="561"/>
        <v>13959.968385772478</v>
      </c>
      <c r="FH43" s="182">
        <f t="shared" si="377"/>
        <v>800</v>
      </c>
      <c r="FI43" s="182">
        <f t="shared" si="378"/>
        <v>11167974.708617982</v>
      </c>
      <c r="FJ43" s="5"/>
      <c r="FK43" s="182">
        <f t="shared" si="562"/>
        <v>16053.963643638348</v>
      </c>
      <c r="FL43" s="182">
        <f t="shared" si="379"/>
        <v>800</v>
      </c>
      <c r="FM43" s="182">
        <f t="shared" si="380"/>
        <v>12843170.914910678</v>
      </c>
      <c r="FN43" s="5"/>
      <c r="FO43" s="182">
        <f t="shared" si="563"/>
        <v>18462.0581901841</v>
      </c>
      <c r="FP43" s="182">
        <f t="shared" si="381"/>
        <v>800</v>
      </c>
      <c r="FQ43" s="182">
        <f t="shared" si="382"/>
        <v>14769646.55214728</v>
      </c>
      <c r="FR43" s="5"/>
      <c r="FS43" s="182">
        <f t="shared" si="564"/>
        <v>21231.366918711712</v>
      </c>
      <c r="FT43" s="182">
        <f t="shared" si="383"/>
        <v>800</v>
      </c>
      <c r="FU43" s="182">
        <f t="shared" si="384"/>
        <v>16985093.534969371</v>
      </c>
      <c r="FV43" s="5"/>
      <c r="FW43" s="182">
        <f t="shared" si="565"/>
        <v>26857.679152170316</v>
      </c>
      <c r="FX43" s="182">
        <f t="shared" si="385"/>
        <v>800</v>
      </c>
      <c r="FY43" s="182">
        <f t="shared" si="386"/>
        <v>21486143.321736254</v>
      </c>
      <c r="FZ43" s="5"/>
      <c r="GA43" s="182">
        <f t="shared" si="566"/>
        <v>30886.331024995867</v>
      </c>
      <c r="GB43" s="182">
        <f t="shared" si="387"/>
        <v>800</v>
      </c>
      <c r="GC43" s="182">
        <f t="shared" si="388"/>
        <v>24709064.819996692</v>
      </c>
      <c r="GD43" s="5"/>
      <c r="GE43" s="182">
        <f t="shared" si="567"/>
        <v>35519.280678745243</v>
      </c>
      <c r="GF43" s="182">
        <f t="shared" si="389"/>
        <v>800</v>
      </c>
      <c r="GG43" s="182">
        <f t="shared" si="390"/>
        <v>28415424.542996194</v>
      </c>
      <c r="GH43" s="5"/>
      <c r="GI43" s="182">
        <f t="shared" si="568"/>
        <v>40847.172780557026</v>
      </c>
      <c r="GJ43" s="182">
        <f t="shared" si="391"/>
        <v>800</v>
      </c>
      <c r="GK43" s="182">
        <f t="shared" si="392"/>
        <v>32677738.224445622</v>
      </c>
      <c r="GL43" s="5"/>
      <c r="GM43" s="182">
        <f t="shared" si="569"/>
        <v>46974.248697640578</v>
      </c>
      <c r="GN43" s="182">
        <f t="shared" si="393"/>
        <v>800</v>
      </c>
      <c r="GO43" s="182">
        <f t="shared" si="394"/>
        <v>37579398.958112463</v>
      </c>
      <c r="GP43" s="5"/>
      <c r="GQ43" s="182">
        <f t="shared" si="570"/>
        <v>54020.386002286657</v>
      </c>
      <c r="GR43" s="182">
        <f t="shared" si="395"/>
        <v>800</v>
      </c>
      <c r="GS43" s="182">
        <f t="shared" si="396"/>
        <v>43216308.801829323</v>
      </c>
      <c r="GT43" s="5"/>
      <c r="GU43" s="182">
        <f t="shared" si="571"/>
        <v>62123.44390262966</v>
      </c>
      <c r="GV43" s="182">
        <f t="shared" si="397"/>
        <v>800</v>
      </c>
      <c r="GW43" s="182">
        <f t="shared" si="398"/>
        <v>49698755.122103728</v>
      </c>
      <c r="GX43" s="5"/>
      <c r="GY43" s="182">
        <f t="shared" si="572"/>
        <v>71441.96048802411</v>
      </c>
      <c r="GZ43" s="182">
        <f t="shared" si="399"/>
        <v>800</v>
      </c>
      <c r="HA43" s="182">
        <f t="shared" si="400"/>
        <v>57153568.390419289</v>
      </c>
      <c r="HB43" s="5"/>
      <c r="HC43" s="182">
        <f t="shared" si="573"/>
        <v>82158.254561227717</v>
      </c>
      <c r="HD43" s="182">
        <f t="shared" si="401"/>
        <v>800</v>
      </c>
      <c r="HE43" s="182">
        <f t="shared" si="402"/>
        <v>65726603.648982175</v>
      </c>
      <c r="HF43" s="5"/>
      <c r="HG43" s="182">
        <f t="shared" si="574"/>
        <v>94481.992745411873</v>
      </c>
      <c r="HH43" s="182">
        <f t="shared" si="403"/>
        <v>800</v>
      </c>
      <c r="HI43" s="182">
        <f t="shared" si="404"/>
        <v>75585594.196329504</v>
      </c>
      <c r="HJ43" s="5"/>
      <c r="HK43" s="182">
        <f t="shared" si="575"/>
        <v>108654.29165722364</v>
      </c>
      <c r="HL43" s="182">
        <f t="shared" si="405"/>
        <v>800</v>
      </c>
      <c r="HM43" s="182">
        <f t="shared" si="406"/>
        <v>86923433.325778916</v>
      </c>
      <c r="HN43" s="5"/>
      <c r="HO43" s="182">
        <f t="shared" si="576"/>
        <v>124952.43540580718</v>
      </c>
      <c r="HP43" s="182">
        <f t="shared" si="407"/>
        <v>800</v>
      </c>
      <c r="HQ43" s="182">
        <f t="shared" si="408"/>
        <v>99961948.324645743</v>
      </c>
      <c r="HR43" s="5"/>
      <c r="HS43" s="182">
        <f t="shared" si="577"/>
        <v>165249.59582417997</v>
      </c>
      <c r="HT43" s="182">
        <f t="shared" si="409"/>
        <v>800</v>
      </c>
      <c r="HU43" s="182">
        <f t="shared" si="410"/>
        <v>132199676.65934397</v>
      </c>
      <c r="HV43" s="5"/>
      <c r="HW43" s="182">
        <f t="shared" si="578"/>
        <v>190037.03519780695</v>
      </c>
      <c r="HX43" s="182">
        <f t="shared" si="411"/>
        <v>800</v>
      </c>
      <c r="HY43" s="182">
        <f t="shared" si="412"/>
        <v>152029628.15824556</v>
      </c>
      <c r="HZ43" s="5"/>
      <c r="IA43" s="182">
        <f t="shared" si="579"/>
        <v>218542.59047747799</v>
      </c>
      <c r="IB43" s="182">
        <f t="shared" si="413"/>
        <v>800</v>
      </c>
      <c r="IC43" s="182">
        <f t="shared" si="414"/>
        <v>174834072.38198239</v>
      </c>
      <c r="ID43" s="5"/>
      <c r="IE43" s="182">
        <f t="shared" si="580"/>
        <v>251323.97904909967</v>
      </c>
      <c r="IF43" s="182">
        <f t="shared" si="415"/>
        <v>800</v>
      </c>
      <c r="IG43" s="182">
        <f t="shared" si="416"/>
        <v>201059183.23927975</v>
      </c>
      <c r="IH43" s="5"/>
      <c r="II43" s="182">
        <f t="shared" si="581"/>
        <v>289022.5759064646</v>
      </c>
      <c r="IJ43" s="182">
        <f t="shared" si="417"/>
        <v>800</v>
      </c>
      <c r="IK43" s="182">
        <f t="shared" si="418"/>
        <v>231218060.72517169</v>
      </c>
      <c r="IL43" s="5"/>
      <c r="IM43" s="182">
        <f t="shared" si="582"/>
        <v>332375.96229243424</v>
      </c>
      <c r="IN43" s="182">
        <f t="shared" si="419"/>
        <v>800</v>
      </c>
      <c r="IO43" s="182">
        <f t="shared" si="420"/>
        <v>265900769.83394739</v>
      </c>
      <c r="IP43" s="5"/>
      <c r="IQ43" s="182">
        <f t="shared" si="583"/>
        <v>382232.35663629934</v>
      </c>
      <c r="IR43" s="182">
        <f t="shared" si="421"/>
        <v>800</v>
      </c>
      <c r="IS43" s="182">
        <f t="shared" si="422"/>
        <v>305785885.30903947</v>
      </c>
      <c r="IT43" s="5"/>
      <c r="IU43" s="182">
        <f t="shared" si="584"/>
        <v>439567.21013174421</v>
      </c>
      <c r="IV43" s="182">
        <f t="shared" si="423"/>
        <v>800</v>
      </c>
      <c r="IW43" s="182">
        <f t="shared" si="424"/>
        <v>351653768.10539538</v>
      </c>
      <c r="IX43" s="5"/>
      <c r="IY43" s="182">
        <f t="shared" si="585"/>
        <v>505502.2916515058</v>
      </c>
      <c r="IZ43" s="182">
        <f t="shared" si="425"/>
        <v>800</v>
      </c>
      <c r="JA43" s="182">
        <f t="shared" si="426"/>
        <v>404401833.32120466</v>
      </c>
      <c r="JB43" s="5"/>
      <c r="JC43" s="182">
        <f t="shared" si="586"/>
        <v>581327.63539923157</v>
      </c>
      <c r="JD43" s="182">
        <f t="shared" si="427"/>
        <v>800</v>
      </c>
      <c r="JE43" s="182">
        <f t="shared" si="428"/>
        <v>465062108.31938523</v>
      </c>
      <c r="JF43" s="5"/>
      <c r="JG43" s="182">
        <f t="shared" si="587"/>
        <v>668526.78070911625</v>
      </c>
      <c r="JH43" s="182">
        <f t="shared" si="429"/>
        <v>800</v>
      </c>
      <c r="JI43" s="182">
        <f t="shared" si="430"/>
        <v>534821424.56729299</v>
      </c>
      <c r="JJ43" s="5"/>
      <c r="JK43" s="182">
        <f t="shared" si="588"/>
        <v>768805.79781548365</v>
      </c>
      <c r="JL43" s="182">
        <f t="shared" si="431"/>
        <v>800</v>
      </c>
      <c r="JM43" s="182">
        <f t="shared" si="432"/>
        <v>615044638.25238693</v>
      </c>
      <c r="JN43" s="5"/>
      <c r="JO43" s="182">
        <f t="shared" si="589"/>
        <v>892967.93416268425</v>
      </c>
      <c r="JP43" s="182">
        <f t="shared" si="513"/>
        <v>800</v>
      </c>
      <c r="JQ43" s="182">
        <f t="shared" si="514"/>
        <v>714374347.33014739</v>
      </c>
      <c r="JR43" s="5"/>
      <c r="JS43" s="182">
        <f t="shared" si="590"/>
        <v>1026913.1242870867</v>
      </c>
      <c r="JT43" s="182">
        <f t="shared" si="515"/>
        <v>800</v>
      </c>
      <c r="JU43" s="182">
        <f t="shared" si="516"/>
        <v>821530499.42966938</v>
      </c>
      <c r="JV43" s="5"/>
      <c r="JW43" s="182">
        <f t="shared" si="591"/>
        <v>1180950.0929301498</v>
      </c>
      <c r="JX43" s="182">
        <f t="shared" si="517"/>
        <v>800</v>
      </c>
      <c r="JY43" s="182">
        <f t="shared" si="518"/>
        <v>944760074.34411979</v>
      </c>
      <c r="JZ43" s="5"/>
      <c r="KA43" s="182">
        <f t="shared" si="592"/>
        <v>1358092.6068696722</v>
      </c>
      <c r="KB43" s="182">
        <f t="shared" si="519"/>
        <v>800</v>
      </c>
      <c r="KC43" s="182">
        <f t="shared" si="520"/>
        <v>1086474085.4957378</v>
      </c>
      <c r="KD43" s="5"/>
      <c r="KE43" s="182">
        <f t="shared" si="593"/>
        <v>1561806.497900123</v>
      </c>
      <c r="KF43" s="182">
        <f t="shared" si="521"/>
        <v>800</v>
      </c>
      <c r="KG43" s="182">
        <f t="shared" si="522"/>
        <v>1249445198.3200984</v>
      </c>
      <c r="KH43" s="5"/>
      <c r="KI43" s="183">
        <f t="shared" si="182"/>
        <v>50.008499999999998</v>
      </c>
      <c r="KJ43" s="183">
        <f t="shared" si="5"/>
        <v>800.00000000000011</v>
      </c>
      <c r="KK43" s="183">
        <f t="shared" si="183"/>
        <v>40006.800000000003</v>
      </c>
      <c r="KM43" s="183">
        <f t="shared" si="184"/>
        <v>2201.5519505852753</v>
      </c>
      <c r="KN43" s="183">
        <f t="shared" si="6"/>
        <v>800</v>
      </c>
      <c r="KO43" s="183">
        <f t="shared" si="185"/>
        <v>1761241.5604682204</v>
      </c>
      <c r="KQ43" s="183">
        <f t="shared" si="186"/>
        <v>14491.390981228506</v>
      </c>
      <c r="KR43" s="183">
        <f t="shared" si="7"/>
        <v>800.00000000000011</v>
      </c>
      <c r="KS43" s="183">
        <f t="shared" si="187"/>
        <v>11593112.784982806</v>
      </c>
      <c r="KU43" s="183">
        <f t="shared" si="188"/>
        <v>86075.185280938531</v>
      </c>
      <c r="KV43" s="183">
        <f t="shared" si="189"/>
        <v>799.99999999999989</v>
      </c>
      <c r="KW43" s="183">
        <f t="shared" si="190"/>
        <v>68860148.224750817</v>
      </c>
      <c r="KY43" s="183">
        <f t="shared" si="191"/>
        <v>506576.14604081132</v>
      </c>
      <c r="KZ43" s="183">
        <f t="shared" si="192"/>
        <v>800.00000000000011</v>
      </c>
      <c r="LA43" s="183">
        <f t="shared" si="193"/>
        <v>405260916.83264911</v>
      </c>
      <c r="LC43" s="183">
        <f t="shared" si="194"/>
        <v>3101942.3169754557</v>
      </c>
      <c r="LD43" s="183">
        <f t="shared" si="195"/>
        <v>799.99999999999989</v>
      </c>
      <c r="LE43" s="183">
        <f t="shared" si="196"/>
        <v>2481553853.5803642</v>
      </c>
    </row>
    <row r="44" spans="2:317" ht="18.75">
      <c r="B44" s="172"/>
      <c r="C44" s="180"/>
      <c r="D44" s="180"/>
      <c r="E44" s="180" t="str">
        <f>'A.I Revenue Streams - P1'!F44</f>
        <v>Muscle Stimulation -Standard Package</v>
      </c>
      <c r="F44" s="184"/>
      <c r="G44" s="182"/>
      <c r="H44" s="182">
        <f>'A.I Revenue Streams - P1'!J44</f>
        <v>3000</v>
      </c>
      <c r="I44" s="182">
        <f t="shared" si="523"/>
        <v>0</v>
      </c>
      <c r="J44" s="5"/>
      <c r="K44" s="182">
        <f>'A.I Revenue Streams - P1'!H44*K$2*L$2</f>
        <v>3.5999999999999996</v>
      </c>
      <c r="L44" s="182">
        <f t="shared" si="503"/>
        <v>3000</v>
      </c>
      <c r="M44" s="182">
        <f t="shared" si="504"/>
        <v>10799.999999999998</v>
      </c>
      <c r="N44" s="5"/>
      <c r="O44" s="182">
        <f t="shared" si="524"/>
        <v>3.8429999999999991</v>
      </c>
      <c r="P44" s="182">
        <f t="shared" si="505"/>
        <v>3000</v>
      </c>
      <c r="Q44" s="182">
        <f t="shared" si="506"/>
        <v>11528.999999999996</v>
      </c>
      <c r="R44" s="5"/>
      <c r="S44" s="182">
        <f t="shared" si="525"/>
        <v>5.8925999999999981</v>
      </c>
      <c r="T44" s="182">
        <f t="shared" si="507"/>
        <v>3000</v>
      </c>
      <c r="U44" s="182">
        <f t="shared" si="508"/>
        <v>17677.799999999996</v>
      </c>
      <c r="V44" s="5"/>
      <c r="W44" s="182">
        <f t="shared" si="526"/>
        <v>8.4706124999999961</v>
      </c>
      <c r="X44" s="182">
        <f t="shared" si="509"/>
        <v>3000</v>
      </c>
      <c r="Y44" s="182">
        <f t="shared" si="510"/>
        <v>25411.837499999987</v>
      </c>
      <c r="Z44" s="5"/>
      <c r="AA44" s="182">
        <f t="shared" si="527"/>
        <v>15.585926999999993</v>
      </c>
      <c r="AB44" s="182">
        <f t="shared" si="511"/>
        <v>3000</v>
      </c>
      <c r="AC44" s="182">
        <f t="shared" si="512"/>
        <v>46757.780999999981</v>
      </c>
      <c r="AD44" s="5"/>
      <c r="AE44" s="182">
        <f t="shared" si="528"/>
        <v>22.404770062499988</v>
      </c>
      <c r="AF44" s="182">
        <f t="shared" si="311"/>
        <v>3000</v>
      </c>
      <c r="AG44" s="182">
        <f t="shared" si="312"/>
        <v>67214.31018749997</v>
      </c>
      <c r="AH44" s="5"/>
      <c r="AI44" s="182">
        <f t="shared" si="529"/>
        <v>32.20685696484373</v>
      </c>
      <c r="AJ44" s="182">
        <f t="shared" si="313"/>
        <v>3000</v>
      </c>
      <c r="AK44" s="182">
        <f t="shared" si="314"/>
        <v>96620.570894531193</v>
      </c>
      <c r="AL44" s="5"/>
      <c r="AM44" s="182">
        <f t="shared" si="530"/>
        <v>37.037885509570287</v>
      </c>
      <c r="AN44" s="182">
        <f t="shared" si="315"/>
        <v>3000</v>
      </c>
      <c r="AO44" s="182">
        <f t="shared" si="316"/>
        <v>111113.65652871087</v>
      </c>
      <c r="AP44" s="5"/>
      <c r="AQ44" s="182">
        <f t="shared" si="531"/>
        <v>42.593568336005831</v>
      </c>
      <c r="AR44" s="182">
        <f t="shared" si="317"/>
        <v>3000</v>
      </c>
      <c r="AS44" s="182">
        <f t="shared" si="318"/>
        <v>127780.7050080175</v>
      </c>
      <c r="AT44" s="5"/>
      <c r="AU44" s="182">
        <f t="shared" si="532"/>
        <v>48.982603586406704</v>
      </c>
      <c r="AV44" s="182">
        <f t="shared" si="319"/>
        <v>3000</v>
      </c>
      <c r="AW44" s="182">
        <f t="shared" si="320"/>
        <v>146947.8107592201</v>
      </c>
      <c r="AX44" s="5"/>
      <c r="AY44" s="182">
        <f t="shared" si="533"/>
        <v>56.329994124367708</v>
      </c>
      <c r="AZ44" s="182">
        <f t="shared" si="321"/>
        <v>3000</v>
      </c>
      <c r="BA44" s="182">
        <f t="shared" si="322"/>
        <v>168989.98237310312</v>
      </c>
      <c r="BB44" s="5"/>
      <c r="BC44" s="182">
        <f t="shared" si="534"/>
        <v>64.779493243022856</v>
      </c>
      <c r="BD44" s="182">
        <f t="shared" si="323"/>
        <v>3000</v>
      </c>
      <c r="BE44" s="182">
        <f t="shared" si="324"/>
        <v>194338.47972906855</v>
      </c>
      <c r="BF44" s="5"/>
      <c r="BG44" s="182">
        <f t="shared" si="535"/>
        <v>74.496417229476279</v>
      </c>
      <c r="BH44" s="182">
        <f t="shared" si="325"/>
        <v>3000</v>
      </c>
      <c r="BI44" s="182">
        <f t="shared" si="326"/>
        <v>223489.25168842883</v>
      </c>
      <c r="BJ44" s="5"/>
      <c r="BK44" s="182">
        <f t="shared" si="536"/>
        <v>85.670879813897713</v>
      </c>
      <c r="BL44" s="182">
        <f t="shared" si="327"/>
        <v>3000</v>
      </c>
      <c r="BM44" s="182">
        <f t="shared" si="328"/>
        <v>257012.63944169314</v>
      </c>
      <c r="BN44" s="5"/>
      <c r="BO44" s="182">
        <f t="shared" si="537"/>
        <v>98.521511785982369</v>
      </c>
      <c r="BP44" s="182">
        <f t="shared" si="329"/>
        <v>3000</v>
      </c>
      <c r="BQ44" s="182">
        <f t="shared" si="330"/>
        <v>295564.53535794711</v>
      </c>
      <c r="BR44" s="5"/>
      <c r="BS44" s="182">
        <f t="shared" si="538"/>
        <v>113.29973855387972</v>
      </c>
      <c r="BT44" s="182">
        <f t="shared" si="331"/>
        <v>3000</v>
      </c>
      <c r="BU44" s="182">
        <f t="shared" si="332"/>
        <v>339899.21566163917</v>
      </c>
      <c r="BV44" s="5"/>
      <c r="BW44" s="182">
        <f t="shared" si="539"/>
        <v>130.29469933696168</v>
      </c>
      <c r="BX44" s="182">
        <f t="shared" si="333"/>
        <v>3000</v>
      </c>
      <c r="BY44" s="182">
        <f t="shared" si="334"/>
        <v>390884.09801088506</v>
      </c>
      <c r="BZ44" s="5"/>
      <c r="CA44" s="182">
        <f t="shared" si="540"/>
        <v>149.83890423750591</v>
      </c>
      <c r="CB44" s="182">
        <f t="shared" si="335"/>
        <v>3000</v>
      </c>
      <c r="CC44" s="182">
        <f t="shared" si="336"/>
        <v>449516.71271251776</v>
      </c>
      <c r="CD44" s="5"/>
      <c r="CE44" s="182">
        <f t="shared" si="541"/>
        <v>206.77768784775816</v>
      </c>
      <c r="CF44" s="182">
        <f t="shared" si="337"/>
        <v>3000</v>
      </c>
      <c r="CG44" s="182">
        <f t="shared" si="338"/>
        <v>620333.06354327453</v>
      </c>
      <c r="CH44" s="5"/>
      <c r="CI44" s="182">
        <f t="shared" si="542"/>
        <v>237.79434102492186</v>
      </c>
      <c r="CJ44" s="182">
        <f t="shared" si="339"/>
        <v>3000</v>
      </c>
      <c r="CK44" s="182">
        <f t="shared" si="340"/>
        <v>713383.02307476557</v>
      </c>
      <c r="CL44" s="5"/>
      <c r="CM44" s="182">
        <f t="shared" si="543"/>
        <v>273.46349217866015</v>
      </c>
      <c r="CN44" s="182">
        <f t="shared" si="341"/>
        <v>3000</v>
      </c>
      <c r="CO44" s="182">
        <f t="shared" si="342"/>
        <v>820390.47653598047</v>
      </c>
      <c r="CP44" s="5"/>
      <c r="CQ44" s="182">
        <f t="shared" si="544"/>
        <v>314.48301600545915</v>
      </c>
      <c r="CR44" s="182">
        <f t="shared" si="343"/>
        <v>3000</v>
      </c>
      <c r="CS44" s="182">
        <f t="shared" si="344"/>
        <v>943449.04801637749</v>
      </c>
      <c r="CT44" s="5"/>
      <c r="CU44" s="182">
        <f t="shared" si="545"/>
        <v>361.65546840627798</v>
      </c>
      <c r="CV44" s="182">
        <f t="shared" si="345"/>
        <v>3000</v>
      </c>
      <c r="CW44" s="182">
        <f t="shared" si="346"/>
        <v>1084966.4052188338</v>
      </c>
      <c r="CX44" s="5"/>
      <c r="CY44" s="182">
        <f t="shared" si="546"/>
        <v>415.90378866721966</v>
      </c>
      <c r="CZ44" s="182">
        <f t="shared" si="347"/>
        <v>3000</v>
      </c>
      <c r="DA44" s="182">
        <f t="shared" si="348"/>
        <v>1247711.3660016591</v>
      </c>
      <c r="DB44" s="5"/>
      <c r="DC44" s="182">
        <f t="shared" si="547"/>
        <v>478.28935696730258</v>
      </c>
      <c r="DD44" s="182">
        <f t="shared" si="349"/>
        <v>3000</v>
      </c>
      <c r="DE44" s="182">
        <f t="shared" si="350"/>
        <v>1434868.0709019077</v>
      </c>
      <c r="DF44" s="5"/>
      <c r="DG44" s="182">
        <f t="shared" si="548"/>
        <v>550.03276051239789</v>
      </c>
      <c r="DH44" s="182">
        <f t="shared" si="351"/>
        <v>3000</v>
      </c>
      <c r="DI44" s="182">
        <f t="shared" si="352"/>
        <v>1650098.2815371936</v>
      </c>
      <c r="DJ44" s="5"/>
      <c r="DK44" s="182">
        <f t="shared" si="549"/>
        <v>632.53767458925756</v>
      </c>
      <c r="DL44" s="182">
        <f t="shared" si="353"/>
        <v>3000</v>
      </c>
      <c r="DM44" s="182">
        <f t="shared" si="354"/>
        <v>1897613.0237677726</v>
      </c>
      <c r="DN44" s="5"/>
      <c r="DO44" s="182">
        <f t="shared" si="550"/>
        <v>727.41832577764615</v>
      </c>
      <c r="DP44" s="182">
        <f t="shared" si="355"/>
        <v>3000</v>
      </c>
      <c r="DQ44" s="182">
        <f t="shared" si="356"/>
        <v>2182254.9773329385</v>
      </c>
      <c r="DR44" s="5"/>
      <c r="DS44" s="182">
        <f t="shared" si="551"/>
        <v>836.53107464429297</v>
      </c>
      <c r="DT44" s="182">
        <f t="shared" si="357"/>
        <v>3000</v>
      </c>
      <c r="DU44" s="182">
        <f t="shared" si="358"/>
        <v>2509593.223932879</v>
      </c>
      <c r="DV44" s="5"/>
      <c r="DW44" s="182">
        <f t="shared" si="552"/>
        <v>962.01073584093695</v>
      </c>
      <c r="DX44" s="182">
        <f t="shared" si="359"/>
        <v>3000</v>
      </c>
      <c r="DY44" s="182">
        <f t="shared" si="360"/>
        <v>2886032.2075228109</v>
      </c>
      <c r="DZ44" s="5"/>
      <c r="EA44" s="182">
        <f t="shared" si="553"/>
        <v>1216.9435808387852</v>
      </c>
      <c r="EB44" s="182">
        <f t="shared" si="361"/>
        <v>3000</v>
      </c>
      <c r="EC44" s="182">
        <f t="shared" si="362"/>
        <v>3650830.7425163556</v>
      </c>
      <c r="ED44" s="5"/>
      <c r="EE44" s="182">
        <f t="shared" si="554"/>
        <v>1399.485117964603</v>
      </c>
      <c r="EF44" s="182">
        <f t="shared" si="363"/>
        <v>3000</v>
      </c>
      <c r="EG44" s="182">
        <f t="shared" si="364"/>
        <v>4198455.353893809</v>
      </c>
      <c r="EH44" s="5"/>
      <c r="EI44" s="182">
        <f t="shared" si="555"/>
        <v>1609.4078856592932</v>
      </c>
      <c r="EJ44" s="182">
        <f t="shared" si="365"/>
        <v>3000</v>
      </c>
      <c r="EK44" s="182">
        <f t="shared" si="366"/>
        <v>4828223.6569778798</v>
      </c>
      <c r="EL44" s="5"/>
      <c r="EM44" s="182">
        <f t="shared" si="556"/>
        <v>1850.819068508187</v>
      </c>
      <c r="EN44" s="182">
        <f t="shared" si="367"/>
        <v>3000</v>
      </c>
      <c r="EO44" s="182">
        <f t="shared" si="368"/>
        <v>5552457.205524561</v>
      </c>
      <c r="EP44" s="5"/>
      <c r="EQ44" s="182">
        <f t="shared" si="557"/>
        <v>2128.4419287844148</v>
      </c>
      <c r="ER44" s="182">
        <f t="shared" si="369"/>
        <v>3000</v>
      </c>
      <c r="ES44" s="182">
        <f t="shared" si="370"/>
        <v>6385325.7863532444</v>
      </c>
      <c r="ET44" s="5"/>
      <c r="EU44" s="182">
        <f t="shared" si="558"/>
        <v>2447.7082181020769</v>
      </c>
      <c r="EV44" s="182">
        <f t="shared" si="371"/>
        <v>3000</v>
      </c>
      <c r="EW44" s="182">
        <f t="shared" si="372"/>
        <v>7343124.6543062311</v>
      </c>
      <c r="EX44" s="5"/>
      <c r="EY44" s="182">
        <f t="shared" si="559"/>
        <v>2814.8644508173884</v>
      </c>
      <c r="EZ44" s="182">
        <f t="shared" si="373"/>
        <v>3000</v>
      </c>
      <c r="FA44" s="182">
        <f t="shared" si="374"/>
        <v>8444593.3524521645</v>
      </c>
      <c r="FB44" s="5"/>
      <c r="FC44" s="182">
        <f t="shared" si="560"/>
        <v>3237.0941184399962</v>
      </c>
      <c r="FD44" s="182">
        <f t="shared" si="375"/>
        <v>3000</v>
      </c>
      <c r="FE44" s="182">
        <f t="shared" si="376"/>
        <v>9711282.355319988</v>
      </c>
      <c r="FF44" s="5"/>
      <c r="FG44" s="182">
        <f t="shared" si="561"/>
        <v>3722.6582362059953</v>
      </c>
      <c r="FH44" s="182">
        <f t="shared" si="377"/>
        <v>3000</v>
      </c>
      <c r="FI44" s="182">
        <f t="shared" si="378"/>
        <v>11167974.708617985</v>
      </c>
      <c r="FJ44" s="5"/>
      <c r="FK44" s="182">
        <f t="shared" si="562"/>
        <v>4281.0569716368946</v>
      </c>
      <c r="FL44" s="182">
        <f t="shared" si="379"/>
        <v>3000</v>
      </c>
      <c r="FM44" s="182">
        <f t="shared" si="380"/>
        <v>12843170.914910683</v>
      </c>
      <c r="FN44" s="5"/>
      <c r="FO44" s="182">
        <f t="shared" si="563"/>
        <v>4923.2155173824285</v>
      </c>
      <c r="FP44" s="182">
        <f t="shared" si="381"/>
        <v>3000</v>
      </c>
      <c r="FQ44" s="182">
        <f t="shared" si="382"/>
        <v>14769646.552147286</v>
      </c>
      <c r="FR44" s="5"/>
      <c r="FS44" s="182">
        <f t="shared" si="564"/>
        <v>5661.6978449897924</v>
      </c>
      <c r="FT44" s="182">
        <f t="shared" si="383"/>
        <v>3000</v>
      </c>
      <c r="FU44" s="182">
        <f t="shared" si="384"/>
        <v>16985093.534969378</v>
      </c>
      <c r="FV44" s="5"/>
      <c r="FW44" s="182">
        <f t="shared" si="565"/>
        <v>7162.047773912087</v>
      </c>
      <c r="FX44" s="182">
        <f t="shared" si="385"/>
        <v>3000</v>
      </c>
      <c r="FY44" s="182">
        <f t="shared" si="386"/>
        <v>21486143.321736261</v>
      </c>
      <c r="FZ44" s="5"/>
      <c r="GA44" s="182">
        <f t="shared" si="566"/>
        <v>8236.3549399988988</v>
      </c>
      <c r="GB44" s="182">
        <f t="shared" si="387"/>
        <v>3000</v>
      </c>
      <c r="GC44" s="182">
        <f t="shared" si="388"/>
        <v>24709064.819996696</v>
      </c>
      <c r="GD44" s="5"/>
      <c r="GE44" s="182">
        <f t="shared" si="567"/>
        <v>9471.8081809987325</v>
      </c>
      <c r="GF44" s="182">
        <f t="shared" si="389"/>
        <v>3000</v>
      </c>
      <c r="GG44" s="182">
        <f t="shared" si="390"/>
        <v>28415424.542996198</v>
      </c>
      <c r="GH44" s="5"/>
      <c r="GI44" s="182">
        <f t="shared" si="568"/>
        <v>10892.579408148542</v>
      </c>
      <c r="GJ44" s="182">
        <f t="shared" si="391"/>
        <v>3000</v>
      </c>
      <c r="GK44" s="182">
        <f t="shared" si="392"/>
        <v>32677738.224445626</v>
      </c>
      <c r="GL44" s="5"/>
      <c r="GM44" s="182">
        <f t="shared" si="569"/>
        <v>12526.466319370822</v>
      </c>
      <c r="GN44" s="182">
        <f t="shared" si="393"/>
        <v>3000</v>
      </c>
      <c r="GO44" s="182">
        <f t="shared" si="394"/>
        <v>37579398.958112463</v>
      </c>
      <c r="GP44" s="5"/>
      <c r="GQ44" s="182">
        <f t="shared" si="570"/>
        <v>14405.436267276444</v>
      </c>
      <c r="GR44" s="182">
        <f t="shared" si="395"/>
        <v>3000</v>
      </c>
      <c r="GS44" s="182">
        <f t="shared" si="396"/>
        <v>43216308.801829331</v>
      </c>
      <c r="GT44" s="5"/>
      <c r="GU44" s="182">
        <f t="shared" si="571"/>
        <v>16566.251707367908</v>
      </c>
      <c r="GV44" s="182">
        <f t="shared" si="397"/>
        <v>3000</v>
      </c>
      <c r="GW44" s="182">
        <f t="shared" si="398"/>
        <v>49698755.122103728</v>
      </c>
      <c r="GX44" s="5"/>
      <c r="GY44" s="182">
        <f t="shared" si="572"/>
        <v>19051.189463473092</v>
      </c>
      <c r="GZ44" s="182">
        <f t="shared" si="399"/>
        <v>3000</v>
      </c>
      <c r="HA44" s="182">
        <f t="shared" si="400"/>
        <v>57153568.390419275</v>
      </c>
      <c r="HB44" s="5"/>
      <c r="HC44" s="182">
        <f t="shared" si="573"/>
        <v>21908.867882994055</v>
      </c>
      <c r="HD44" s="182">
        <f t="shared" si="401"/>
        <v>3000</v>
      </c>
      <c r="HE44" s="182">
        <f t="shared" si="402"/>
        <v>65726603.648982167</v>
      </c>
      <c r="HF44" s="5"/>
      <c r="HG44" s="182">
        <f t="shared" si="574"/>
        <v>25195.198065443161</v>
      </c>
      <c r="HH44" s="182">
        <f t="shared" si="403"/>
        <v>3000</v>
      </c>
      <c r="HI44" s="182">
        <f t="shared" si="404"/>
        <v>75585594.196329489</v>
      </c>
      <c r="HJ44" s="5"/>
      <c r="HK44" s="182">
        <f t="shared" si="575"/>
        <v>28974.477775259631</v>
      </c>
      <c r="HL44" s="182">
        <f t="shared" si="405"/>
        <v>3000</v>
      </c>
      <c r="HM44" s="182">
        <f t="shared" si="406"/>
        <v>86923433.325778887</v>
      </c>
      <c r="HN44" s="5"/>
      <c r="HO44" s="182">
        <f t="shared" si="576"/>
        <v>33320.649441548572</v>
      </c>
      <c r="HP44" s="182">
        <f t="shared" si="407"/>
        <v>3000</v>
      </c>
      <c r="HQ44" s="182">
        <f t="shared" si="408"/>
        <v>99961948.324645713</v>
      </c>
      <c r="HR44" s="5"/>
      <c r="HS44" s="182">
        <f t="shared" si="577"/>
        <v>44066.55888644798</v>
      </c>
      <c r="HT44" s="182">
        <f t="shared" si="409"/>
        <v>3000</v>
      </c>
      <c r="HU44" s="182">
        <f t="shared" si="410"/>
        <v>132199676.65934394</v>
      </c>
      <c r="HV44" s="5"/>
      <c r="HW44" s="182">
        <f t="shared" si="578"/>
        <v>50676.542719415171</v>
      </c>
      <c r="HX44" s="182">
        <f t="shared" si="411"/>
        <v>3000</v>
      </c>
      <c r="HY44" s="182">
        <f t="shared" si="412"/>
        <v>152029628.1582455</v>
      </c>
      <c r="HZ44" s="5"/>
      <c r="IA44" s="182">
        <f t="shared" si="579"/>
        <v>58278.024127327444</v>
      </c>
      <c r="IB44" s="182">
        <f t="shared" si="413"/>
        <v>3000</v>
      </c>
      <c r="IC44" s="182">
        <f t="shared" si="414"/>
        <v>174834072.38198233</v>
      </c>
      <c r="ID44" s="5"/>
      <c r="IE44" s="182">
        <f t="shared" si="580"/>
        <v>67019.72774642655</v>
      </c>
      <c r="IF44" s="182">
        <f t="shared" si="415"/>
        <v>3000</v>
      </c>
      <c r="IG44" s="182">
        <f t="shared" si="416"/>
        <v>201059183.23927966</v>
      </c>
      <c r="IH44" s="5"/>
      <c r="II44" s="182">
        <f t="shared" si="581"/>
        <v>77072.686908390533</v>
      </c>
      <c r="IJ44" s="182">
        <f t="shared" si="417"/>
        <v>3000</v>
      </c>
      <c r="IK44" s="182">
        <f t="shared" si="418"/>
        <v>231218060.7251716</v>
      </c>
      <c r="IL44" s="5"/>
      <c r="IM44" s="182">
        <f t="shared" si="582"/>
        <v>88633.589944649109</v>
      </c>
      <c r="IN44" s="182">
        <f t="shared" si="419"/>
        <v>3000</v>
      </c>
      <c r="IO44" s="182">
        <f t="shared" si="420"/>
        <v>265900769.83394733</v>
      </c>
      <c r="IP44" s="5"/>
      <c r="IQ44" s="182">
        <f t="shared" si="583"/>
        <v>101928.62843634647</v>
      </c>
      <c r="IR44" s="182">
        <f t="shared" si="421"/>
        <v>3000</v>
      </c>
      <c r="IS44" s="182">
        <f t="shared" si="422"/>
        <v>305785885.30903941</v>
      </c>
      <c r="IT44" s="5"/>
      <c r="IU44" s="182">
        <f t="shared" si="584"/>
        <v>117217.92270179842</v>
      </c>
      <c r="IV44" s="182">
        <f t="shared" si="423"/>
        <v>3000</v>
      </c>
      <c r="IW44" s="182">
        <f t="shared" si="424"/>
        <v>351653768.10539526</v>
      </c>
      <c r="IX44" s="5"/>
      <c r="IY44" s="182">
        <f t="shared" si="585"/>
        <v>134800.61110706817</v>
      </c>
      <c r="IZ44" s="182">
        <f t="shared" si="425"/>
        <v>3000</v>
      </c>
      <c r="JA44" s="182">
        <f t="shared" si="426"/>
        <v>404401833.32120448</v>
      </c>
      <c r="JB44" s="5"/>
      <c r="JC44" s="182">
        <f t="shared" si="586"/>
        <v>155020.70277312837</v>
      </c>
      <c r="JD44" s="182">
        <f t="shared" si="427"/>
        <v>3000</v>
      </c>
      <c r="JE44" s="182">
        <f t="shared" si="428"/>
        <v>465062108.31938511</v>
      </c>
      <c r="JF44" s="5"/>
      <c r="JG44" s="182">
        <f t="shared" si="587"/>
        <v>178273.80818909762</v>
      </c>
      <c r="JH44" s="182">
        <f t="shared" si="429"/>
        <v>3000</v>
      </c>
      <c r="JI44" s="182">
        <f t="shared" si="430"/>
        <v>534821424.56729287</v>
      </c>
      <c r="JJ44" s="5"/>
      <c r="JK44" s="182">
        <f t="shared" si="588"/>
        <v>205014.87941746225</v>
      </c>
      <c r="JL44" s="182">
        <f t="shared" si="431"/>
        <v>3000</v>
      </c>
      <c r="JM44" s="182">
        <f t="shared" si="432"/>
        <v>615044638.25238669</v>
      </c>
      <c r="JN44" s="5"/>
      <c r="JO44" s="182">
        <f t="shared" si="589"/>
        <v>238124.7824433824</v>
      </c>
      <c r="JP44" s="182">
        <f t="shared" si="513"/>
        <v>3000</v>
      </c>
      <c r="JQ44" s="182">
        <f t="shared" si="514"/>
        <v>714374347.33014715</v>
      </c>
      <c r="JR44" s="5"/>
      <c r="JS44" s="182">
        <f t="shared" si="590"/>
        <v>273843.49980988976</v>
      </c>
      <c r="JT44" s="182">
        <f t="shared" si="515"/>
        <v>3000</v>
      </c>
      <c r="JU44" s="182">
        <f t="shared" si="516"/>
        <v>821530499.42966926</v>
      </c>
      <c r="JV44" s="5"/>
      <c r="JW44" s="182">
        <f t="shared" si="591"/>
        <v>314920.02478137321</v>
      </c>
      <c r="JX44" s="182">
        <f t="shared" si="517"/>
        <v>3000</v>
      </c>
      <c r="JY44" s="182">
        <f t="shared" si="518"/>
        <v>944760074.34411967</v>
      </c>
      <c r="JZ44" s="5"/>
      <c r="KA44" s="182">
        <f t="shared" si="592"/>
        <v>362158.02849857917</v>
      </c>
      <c r="KB44" s="182">
        <f t="shared" si="519"/>
        <v>3000</v>
      </c>
      <c r="KC44" s="182">
        <f t="shared" si="520"/>
        <v>1086474085.4957376</v>
      </c>
      <c r="KD44" s="5"/>
      <c r="KE44" s="182">
        <f t="shared" si="593"/>
        <v>416481.73277336603</v>
      </c>
      <c r="KF44" s="182">
        <f t="shared" si="521"/>
        <v>3000</v>
      </c>
      <c r="KG44" s="182">
        <f t="shared" si="522"/>
        <v>1249445198.3200982</v>
      </c>
      <c r="KH44" s="5"/>
      <c r="KI44" s="183">
        <f t="shared" si="182"/>
        <v>13.335599999999996</v>
      </c>
      <c r="KJ44" s="183">
        <f t="shared" si="5"/>
        <v>3000</v>
      </c>
      <c r="KK44" s="183">
        <f t="shared" si="183"/>
        <v>40006.799999999988</v>
      </c>
      <c r="KM44" s="183">
        <f t="shared" si="184"/>
        <v>587.08052015607348</v>
      </c>
      <c r="KN44" s="183">
        <f t="shared" si="6"/>
        <v>3000.0000000000005</v>
      </c>
      <c r="KO44" s="183">
        <f t="shared" si="185"/>
        <v>1761241.5604682206</v>
      </c>
      <c r="KQ44" s="183">
        <f t="shared" si="186"/>
        <v>3864.3709283276025</v>
      </c>
      <c r="KR44" s="183">
        <f t="shared" si="7"/>
        <v>3000</v>
      </c>
      <c r="KS44" s="183">
        <f t="shared" si="187"/>
        <v>11593112.784982808</v>
      </c>
      <c r="KU44" s="183">
        <f t="shared" si="188"/>
        <v>22953.382741583617</v>
      </c>
      <c r="KV44" s="183">
        <f t="shared" si="189"/>
        <v>3000</v>
      </c>
      <c r="KW44" s="183">
        <f t="shared" si="190"/>
        <v>68860148.224750847</v>
      </c>
      <c r="KY44" s="183">
        <f t="shared" si="191"/>
        <v>135086.97227754971</v>
      </c>
      <c r="KZ44" s="183">
        <f t="shared" si="192"/>
        <v>3000</v>
      </c>
      <c r="LA44" s="183">
        <f t="shared" si="193"/>
        <v>405260916.83264911</v>
      </c>
      <c r="LC44" s="183">
        <f t="shared" si="194"/>
        <v>827184.61786012107</v>
      </c>
      <c r="LD44" s="183">
        <f t="shared" si="195"/>
        <v>3000.0000000000005</v>
      </c>
      <c r="LE44" s="183">
        <f t="shared" si="196"/>
        <v>2481553853.5803638</v>
      </c>
    </row>
    <row r="45" spans="2:317" ht="18.75">
      <c r="B45" s="172"/>
      <c r="C45" s="180"/>
      <c r="D45" s="180"/>
      <c r="E45" s="180" t="str">
        <f>'A.I Revenue Streams - P1'!F45</f>
        <v>Muscle Stimulation -Advance Package</v>
      </c>
      <c r="F45" s="184"/>
      <c r="G45" s="182"/>
      <c r="H45" s="182">
        <f>'A.I Revenue Streams - P1'!J45</f>
        <v>5500</v>
      </c>
      <c r="I45" s="182">
        <f t="shared" si="523"/>
        <v>0</v>
      </c>
      <c r="J45" s="5"/>
      <c r="K45" s="182">
        <f>'A.I Revenue Streams - P1'!H45*K$2*L$2</f>
        <v>3.5999999999999996</v>
      </c>
      <c r="L45" s="182">
        <f t="shared" si="503"/>
        <v>5500</v>
      </c>
      <c r="M45" s="182">
        <f t="shared" si="504"/>
        <v>19799.999999999996</v>
      </c>
      <c r="N45" s="5"/>
      <c r="O45" s="182">
        <f t="shared" si="524"/>
        <v>3.8429999999999991</v>
      </c>
      <c r="P45" s="182">
        <f t="shared" si="505"/>
        <v>5500</v>
      </c>
      <c r="Q45" s="182">
        <f t="shared" si="506"/>
        <v>21136.499999999996</v>
      </c>
      <c r="R45" s="5"/>
      <c r="S45" s="182">
        <f t="shared" si="525"/>
        <v>5.8925999999999981</v>
      </c>
      <c r="T45" s="182">
        <f t="shared" si="507"/>
        <v>5500</v>
      </c>
      <c r="U45" s="182">
        <f t="shared" si="508"/>
        <v>32409.299999999988</v>
      </c>
      <c r="V45" s="5"/>
      <c r="W45" s="182">
        <f t="shared" si="526"/>
        <v>8.4706124999999961</v>
      </c>
      <c r="X45" s="182">
        <f t="shared" si="509"/>
        <v>5500</v>
      </c>
      <c r="Y45" s="182">
        <f t="shared" si="510"/>
        <v>46588.36874999998</v>
      </c>
      <c r="Z45" s="5"/>
      <c r="AA45" s="182">
        <f t="shared" si="527"/>
        <v>15.585926999999993</v>
      </c>
      <c r="AB45" s="182">
        <f t="shared" si="511"/>
        <v>5500</v>
      </c>
      <c r="AC45" s="182">
        <f t="shared" si="512"/>
        <v>85722.598499999964</v>
      </c>
      <c r="AD45" s="5"/>
      <c r="AE45" s="182">
        <f t="shared" si="528"/>
        <v>22.404770062499988</v>
      </c>
      <c r="AF45" s="182">
        <f t="shared" si="311"/>
        <v>5500</v>
      </c>
      <c r="AG45" s="182">
        <f t="shared" si="312"/>
        <v>123226.23534374994</v>
      </c>
      <c r="AH45" s="5"/>
      <c r="AI45" s="182">
        <f t="shared" si="529"/>
        <v>32.20685696484373</v>
      </c>
      <c r="AJ45" s="182">
        <f t="shared" si="313"/>
        <v>5500</v>
      </c>
      <c r="AK45" s="182">
        <f t="shared" si="314"/>
        <v>177137.71330664051</v>
      </c>
      <c r="AL45" s="5"/>
      <c r="AM45" s="182">
        <f t="shared" si="530"/>
        <v>37.037885509570287</v>
      </c>
      <c r="AN45" s="182">
        <f t="shared" si="315"/>
        <v>5500</v>
      </c>
      <c r="AO45" s="182">
        <f t="shared" si="316"/>
        <v>203708.37030263658</v>
      </c>
      <c r="AP45" s="5"/>
      <c r="AQ45" s="182">
        <f t="shared" si="531"/>
        <v>42.593568336005831</v>
      </c>
      <c r="AR45" s="182">
        <f t="shared" si="317"/>
        <v>5500</v>
      </c>
      <c r="AS45" s="182">
        <f t="shared" si="318"/>
        <v>234264.62584803207</v>
      </c>
      <c r="AT45" s="5"/>
      <c r="AU45" s="182">
        <f t="shared" si="532"/>
        <v>48.982603586406704</v>
      </c>
      <c r="AV45" s="182">
        <f t="shared" si="319"/>
        <v>5500</v>
      </c>
      <c r="AW45" s="182">
        <f t="shared" si="320"/>
        <v>269404.31972523686</v>
      </c>
      <c r="AX45" s="5"/>
      <c r="AY45" s="182">
        <f t="shared" si="533"/>
        <v>56.329994124367708</v>
      </c>
      <c r="AZ45" s="182">
        <f t="shared" si="321"/>
        <v>5500</v>
      </c>
      <c r="BA45" s="182">
        <f t="shared" si="322"/>
        <v>309814.96768402238</v>
      </c>
      <c r="BB45" s="5"/>
      <c r="BC45" s="182">
        <f t="shared" si="534"/>
        <v>64.779493243022856</v>
      </c>
      <c r="BD45" s="182">
        <f t="shared" si="323"/>
        <v>5500</v>
      </c>
      <c r="BE45" s="182">
        <f t="shared" si="324"/>
        <v>356287.21283662569</v>
      </c>
      <c r="BF45" s="5"/>
      <c r="BG45" s="182">
        <f t="shared" si="535"/>
        <v>74.496417229476279</v>
      </c>
      <c r="BH45" s="182">
        <f t="shared" si="325"/>
        <v>5500</v>
      </c>
      <c r="BI45" s="182">
        <f t="shared" si="326"/>
        <v>409730.29476211953</v>
      </c>
      <c r="BJ45" s="5"/>
      <c r="BK45" s="182">
        <f t="shared" si="536"/>
        <v>85.670879813897713</v>
      </c>
      <c r="BL45" s="182">
        <f t="shared" si="327"/>
        <v>5500</v>
      </c>
      <c r="BM45" s="182">
        <f t="shared" si="328"/>
        <v>471189.8389764374</v>
      </c>
      <c r="BN45" s="5"/>
      <c r="BO45" s="182">
        <f t="shared" si="537"/>
        <v>98.521511785982369</v>
      </c>
      <c r="BP45" s="182">
        <f t="shared" si="329"/>
        <v>5500</v>
      </c>
      <c r="BQ45" s="182">
        <f t="shared" si="330"/>
        <v>541868.31482290302</v>
      </c>
      <c r="BR45" s="5"/>
      <c r="BS45" s="182">
        <f t="shared" si="538"/>
        <v>113.29973855387972</v>
      </c>
      <c r="BT45" s="182">
        <f t="shared" si="331"/>
        <v>5500</v>
      </c>
      <c r="BU45" s="182">
        <f t="shared" si="332"/>
        <v>623148.56204633845</v>
      </c>
      <c r="BV45" s="5"/>
      <c r="BW45" s="182">
        <f t="shared" si="539"/>
        <v>130.29469933696168</v>
      </c>
      <c r="BX45" s="182">
        <f t="shared" si="333"/>
        <v>5500</v>
      </c>
      <c r="BY45" s="182">
        <f t="shared" si="334"/>
        <v>716620.84635328932</v>
      </c>
      <c r="BZ45" s="5"/>
      <c r="CA45" s="182">
        <f t="shared" si="540"/>
        <v>149.83890423750591</v>
      </c>
      <c r="CB45" s="182">
        <f t="shared" si="335"/>
        <v>5500</v>
      </c>
      <c r="CC45" s="182">
        <f t="shared" si="336"/>
        <v>824113.97330628254</v>
      </c>
      <c r="CD45" s="5"/>
      <c r="CE45" s="182">
        <f t="shared" si="541"/>
        <v>206.77768784775816</v>
      </c>
      <c r="CF45" s="182">
        <f t="shared" si="337"/>
        <v>5500</v>
      </c>
      <c r="CG45" s="182">
        <f t="shared" si="338"/>
        <v>1137277.28316267</v>
      </c>
      <c r="CH45" s="5"/>
      <c r="CI45" s="182">
        <f t="shared" si="542"/>
        <v>237.79434102492186</v>
      </c>
      <c r="CJ45" s="182">
        <f t="shared" si="339"/>
        <v>5500</v>
      </c>
      <c r="CK45" s="182">
        <f t="shared" si="340"/>
        <v>1307868.8756370703</v>
      </c>
      <c r="CL45" s="5"/>
      <c r="CM45" s="182">
        <f t="shared" si="543"/>
        <v>273.46349217866015</v>
      </c>
      <c r="CN45" s="182">
        <f t="shared" si="341"/>
        <v>5500</v>
      </c>
      <c r="CO45" s="182">
        <f t="shared" si="342"/>
        <v>1504049.2069826308</v>
      </c>
      <c r="CP45" s="5"/>
      <c r="CQ45" s="182">
        <f t="shared" si="544"/>
        <v>314.48301600545915</v>
      </c>
      <c r="CR45" s="182">
        <f t="shared" si="343"/>
        <v>5500</v>
      </c>
      <c r="CS45" s="182">
        <f t="shared" si="344"/>
        <v>1729656.5880300254</v>
      </c>
      <c r="CT45" s="5"/>
      <c r="CU45" s="182">
        <f t="shared" si="545"/>
        <v>361.65546840627798</v>
      </c>
      <c r="CV45" s="182">
        <f t="shared" si="345"/>
        <v>5500</v>
      </c>
      <c r="CW45" s="182">
        <f t="shared" si="346"/>
        <v>1989105.0762345288</v>
      </c>
      <c r="CX45" s="5"/>
      <c r="CY45" s="182">
        <f t="shared" si="546"/>
        <v>415.90378866721966</v>
      </c>
      <c r="CZ45" s="182">
        <f t="shared" si="347"/>
        <v>5500</v>
      </c>
      <c r="DA45" s="182">
        <f t="shared" si="348"/>
        <v>2287470.8376697083</v>
      </c>
      <c r="DB45" s="5"/>
      <c r="DC45" s="182">
        <f t="shared" si="547"/>
        <v>478.28935696730258</v>
      </c>
      <c r="DD45" s="182">
        <f t="shared" si="349"/>
        <v>5500</v>
      </c>
      <c r="DE45" s="182">
        <f t="shared" si="350"/>
        <v>2630591.463320164</v>
      </c>
      <c r="DF45" s="5"/>
      <c r="DG45" s="182">
        <f t="shared" si="548"/>
        <v>550.03276051239789</v>
      </c>
      <c r="DH45" s="182">
        <f t="shared" si="351"/>
        <v>5500</v>
      </c>
      <c r="DI45" s="182">
        <f t="shared" si="352"/>
        <v>3025180.1828181883</v>
      </c>
      <c r="DJ45" s="5"/>
      <c r="DK45" s="182">
        <f t="shared" si="549"/>
        <v>632.53767458925756</v>
      </c>
      <c r="DL45" s="182">
        <f t="shared" si="353"/>
        <v>5500</v>
      </c>
      <c r="DM45" s="182">
        <f t="shared" si="354"/>
        <v>3478957.2102409168</v>
      </c>
      <c r="DN45" s="5"/>
      <c r="DO45" s="182">
        <f t="shared" si="550"/>
        <v>727.41832577764615</v>
      </c>
      <c r="DP45" s="182">
        <f t="shared" si="355"/>
        <v>5500</v>
      </c>
      <c r="DQ45" s="182">
        <f t="shared" si="356"/>
        <v>4000800.7917770538</v>
      </c>
      <c r="DR45" s="5"/>
      <c r="DS45" s="182">
        <f t="shared" si="551"/>
        <v>836.53107464429297</v>
      </c>
      <c r="DT45" s="182">
        <f t="shared" si="357"/>
        <v>5500</v>
      </c>
      <c r="DU45" s="182">
        <f t="shared" si="358"/>
        <v>4600920.9105436113</v>
      </c>
      <c r="DV45" s="5"/>
      <c r="DW45" s="182">
        <f t="shared" si="552"/>
        <v>962.01073584093695</v>
      </c>
      <c r="DX45" s="182">
        <f t="shared" si="359"/>
        <v>5500</v>
      </c>
      <c r="DY45" s="182">
        <f t="shared" si="360"/>
        <v>5291059.0471251532</v>
      </c>
      <c r="DZ45" s="5"/>
      <c r="EA45" s="182">
        <f t="shared" si="553"/>
        <v>1216.9435808387852</v>
      </c>
      <c r="EB45" s="182">
        <f t="shared" si="361"/>
        <v>5500</v>
      </c>
      <c r="EC45" s="182">
        <f t="shared" si="362"/>
        <v>6693189.6946133189</v>
      </c>
      <c r="ED45" s="5"/>
      <c r="EE45" s="182">
        <f t="shared" si="554"/>
        <v>1399.485117964603</v>
      </c>
      <c r="EF45" s="182">
        <f t="shared" si="363"/>
        <v>5500</v>
      </c>
      <c r="EG45" s="182">
        <f t="shared" si="364"/>
        <v>7697168.1488053165</v>
      </c>
      <c r="EH45" s="5"/>
      <c r="EI45" s="182">
        <f t="shared" si="555"/>
        <v>1609.4078856592932</v>
      </c>
      <c r="EJ45" s="182">
        <f t="shared" si="365"/>
        <v>5500</v>
      </c>
      <c r="EK45" s="182">
        <f t="shared" si="366"/>
        <v>8851743.3711261135</v>
      </c>
      <c r="EL45" s="5"/>
      <c r="EM45" s="182">
        <f t="shared" si="556"/>
        <v>1850.819068508187</v>
      </c>
      <c r="EN45" s="182">
        <f t="shared" si="367"/>
        <v>5500</v>
      </c>
      <c r="EO45" s="182">
        <f t="shared" si="368"/>
        <v>10179504.876795029</v>
      </c>
      <c r="EP45" s="5"/>
      <c r="EQ45" s="182">
        <f t="shared" si="557"/>
        <v>2128.4419287844148</v>
      </c>
      <c r="ER45" s="182">
        <f t="shared" si="369"/>
        <v>5500</v>
      </c>
      <c r="ES45" s="182">
        <f t="shared" si="370"/>
        <v>11706430.608314281</v>
      </c>
      <c r="ET45" s="5"/>
      <c r="EU45" s="182">
        <f t="shared" si="558"/>
        <v>2447.7082181020769</v>
      </c>
      <c r="EV45" s="182">
        <f t="shared" si="371"/>
        <v>5500</v>
      </c>
      <c r="EW45" s="182">
        <f t="shared" si="372"/>
        <v>13462395.199561423</v>
      </c>
      <c r="EX45" s="5"/>
      <c r="EY45" s="182">
        <f t="shared" si="559"/>
        <v>2814.8644508173884</v>
      </c>
      <c r="EZ45" s="182">
        <f t="shared" si="373"/>
        <v>5500</v>
      </c>
      <c r="FA45" s="182">
        <f t="shared" si="374"/>
        <v>15481754.479495635</v>
      </c>
      <c r="FB45" s="5"/>
      <c r="FC45" s="182">
        <f t="shared" si="560"/>
        <v>3237.0941184399962</v>
      </c>
      <c r="FD45" s="182">
        <f t="shared" si="375"/>
        <v>5500</v>
      </c>
      <c r="FE45" s="182">
        <f t="shared" si="376"/>
        <v>17804017.651419979</v>
      </c>
      <c r="FF45" s="5"/>
      <c r="FG45" s="182">
        <f t="shared" si="561"/>
        <v>3722.6582362059953</v>
      </c>
      <c r="FH45" s="182">
        <f t="shared" si="377"/>
        <v>5500</v>
      </c>
      <c r="FI45" s="182">
        <f t="shared" si="378"/>
        <v>20474620.299132973</v>
      </c>
      <c r="FJ45" s="5"/>
      <c r="FK45" s="182">
        <f t="shared" si="562"/>
        <v>4281.0569716368946</v>
      </c>
      <c r="FL45" s="182">
        <f t="shared" si="379"/>
        <v>5500</v>
      </c>
      <c r="FM45" s="182">
        <f t="shared" si="380"/>
        <v>23545813.344002921</v>
      </c>
      <c r="FN45" s="5"/>
      <c r="FO45" s="182">
        <f t="shared" si="563"/>
        <v>4923.2155173824285</v>
      </c>
      <c r="FP45" s="182">
        <f t="shared" si="381"/>
        <v>5500</v>
      </c>
      <c r="FQ45" s="182">
        <f t="shared" si="382"/>
        <v>27077685.345603358</v>
      </c>
      <c r="FR45" s="5"/>
      <c r="FS45" s="182">
        <f t="shared" si="564"/>
        <v>5661.6978449897924</v>
      </c>
      <c r="FT45" s="182">
        <f t="shared" si="383"/>
        <v>5500</v>
      </c>
      <c r="FU45" s="182">
        <f t="shared" si="384"/>
        <v>31139338.147443857</v>
      </c>
      <c r="FV45" s="5"/>
      <c r="FW45" s="182">
        <f t="shared" si="565"/>
        <v>7162.047773912087</v>
      </c>
      <c r="FX45" s="182">
        <f t="shared" si="385"/>
        <v>5500</v>
      </c>
      <c r="FY45" s="182">
        <f t="shared" si="386"/>
        <v>39391262.756516479</v>
      </c>
      <c r="FZ45" s="5"/>
      <c r="GA45" s="182">
        <f t="shared" si="566"/>
        <v>8236.3549399988988</v>
      </c>
      <c r="GB45" s="182">
        <f t="shared" si="387"/>
        <v>5500</v>
      </c>
      <c r="GC45" s="182">
        <f t="shared" si="388"/>
        <v>45299952.169993944</v>
      </c>
      <c r="GD45" s="5"/>
      <c r="GE45" s="182">
        <f t="shared" si="567"/>
        <v>9471.8081809987325</v>
      </c>
      <c r="GF45" s="182">
        <f t="shared" si="389"/>
        <v>5500</v>
      </c>
      <c r="GG45" s="182">
        <f t="shared" si="390"/>
        <v>52094944.995493032</v>
      </c>
      <c r="GH45" s="5"/>
      <c r="GI45" s="182">
        <f t="shared" si="568"/>
        <v>10892.579408148542</v>
      </c>
      <c r="GJ45" s="182">
        <f t="shared" si="391"/>
        <v>5500</v>
      </c>
      <c r="GK45" s="182">
        <f t="shared" si="392"/>
        <v>59909186.744816981</v>
      </c>
      <c r="GL45" s="5"/>
      <c r="GM45" s="182">
        <f t="shared" si="569"/>
        <v>12526.466319370822</v>
      </c>
      <c r="GN45" s="182">
        <f t="shared" si="393"/>
        <v>5500</v>
      </c>
      <c r="GO45" s="182">
        <f t="shared" si="394"/>
        <v>68895564.756539524</v>
      </c>
      <c r="GP45" s="5"/>
      <c r="GQ45" s="182">
        <f t="shared" si="570"/>
        <v>14405.436267276444</v>
      </c>
      <c r="GR45" s="182">
        <f t="shared" si="395"/>
        <v>5500</v>
      </c>
      <c r="GS45" s="182">
        <f t="shared" si="396"/>
        <v>79229899.470020443</v>
      </c>
      <c r="GT45" s="5"/>
      <c r="GU45" s="182">
        <f t="shared" si="571"/>
        <v>16566.251707367908</v>
      </c>
      <c r="GV45" s="182">
        <f t="shared" si="397"/>
        <v>5500</v>
      </c>
      <c r="GW45" s="182">
        <f t="shared" si="398"/>
        <v>91114384.390523493</v>
      </c>
      <c r="GX45" s="5"/>
      <c r="GY45" s="182">
        <f t="shared" si="572"/>
        <v>19051.189463473092</v>
      </c>
      <c r="GZ45" s="182">
        <f t="shared" si="399"/>
        <v>5500</v>
      </c>
      <c r="HA45" s="182">
        <f t="shared" si="400"/>
        <v>104781542.04910201</v>
      </c>
      <c r="HB45" s="5"/>
      <c r="HC45" s="182">
        <f t="shared" si="573"/>
        <v>21908.867882994055</v>
      </c>
      <c r="HD45" s="182">
        <f t="shared" si="401"/>
        <v>5500</v>
      </c>
      <c r="HE45" s="182">
        <f t="shared" si="402"/>
        <v>120498773.35646731</v>
      </c>
      <c r="HF45" s="5"/>
      <c r="HG45" s="182">
        <f t="shared" si="574"/>
        <v>25195.198065443161</v>
      </c>
      <c r="HH45" s="182">
        <f t="shared" si="403"/>
        <v>5500</v>
      </c>
      <c r="HI45" s="182">
        <f t="shared" si="404"/>
        <v>138573589.3599374</v>
      </c>
      <c r="HJ45" s="5"/>
      <c r="HK45" s="182">
        <f t="shared" si="575"/>
        <v>28974.477775259631</v>
      </c>
      <c r="HL45" s="182">
        <f t="shared" si="405"/>
        <v>5500</v>
      </c>
      <c r="HM45" s="182">
        <f t="shared" si="406"/>
        <v>159359627.76392797</v>
      </c>
      <c r="HN45" s="5"/>
      <c r="HO45" s="182">
        <f t="shared" si="576"/>
        <v>33320.649441548572</v>
      </c>
      <c r="HP45" s="182">
        <f t="shared" si="407"/>
        <v>5500</v>
      </c>
      <c r="HQ45" s="182">
        <f t="shared" si="408"/>
        <v>183263571.92851713</v>
      </c>
      <c r="HR45" s="5"/>
      <c r="HS45" s="182">
        <f t="shared" si="577"/>
        <v>44066.55888644798</v>
      </c>
      <c r="HT45" s="182">
        <f t="shared" si="409"/>
        <v>5500</v>
      </c>
      <c r="HU45" s="182">
        <f t="shared" si="410"/>
        <v>242366073.87546387</v>
      </c>
      <c r="HV45" s="5"/>
      <c r="HW45" s="182">
        <f t="shared" si="578"/>
        <v>50676.542719415171</v>
      </c>
      <c r="HX45" s="182">
        <f t="shared" si="411"/>
        <v>5500</v>
      </c>
      <c r="HY45" s="182">
        <f t="shared" si="412"/>
        <v>278720984.95678341</v>
      </c>
      <c r="HZ45" s="5"/>
      <c r="IA45" s="182">
        <f t="shared" si="579"/>
        <v>58278.024127327444</v>
      </c>
      <c r="IB45" s="182">
        <f t="shared" si="413"/>
        <v>5500</v>
      </c>
      <c r="IC45" s="182">
        <f t="shared" si="414"/>
        <v>320529132.70030093</v>
      </c>
      <c r="ID45" s="5"/>
      <c r="IE45" s="182">
        <f t="shared" si="580"/>
        <v>67019.72774642655</v>
      </c>
      <c r="IF45" s="182">
        <f t="shared" si="415"/>
        <v>5500</v>
      </c>
      <c r="IG45" s="182">
        <f t="shared" si="416"/>
        <v>368608502.60534602</v>
      </c>
      <c r="IH45" s="5"/>
      <c r="II45" s="182">
        <f t="shared" si="581"/>
        <v>77072.686908390533</v>
      </c>
      <c r="IJ45" s="182">
        <f t="shared" si="417"/>
        <v>5500</v>
      </c>
      <c r="IK45" s="182">
        <f t="shared" si="418"/>
        <v>423899777.99614793</v>
      </c>
      <c r="IL45" s="5"/>
      <c r="IM45" s="182">
        <f t="shared" si="582"/>
        <v>88633.589944649109</v>
      </c>
      <c r="IN45" s="182">
        <f t="shared" si="419"/>
        <v>5500</v>
      </c>
      <c r="IO45" s="182">
        <f t="shared" si="420"/>
        <v>487484744.69557011</v>
      </c>
      <c r="IP45" s="5"/>
      <c r="IQ45" s="182">
        <f t="shared" si="583"/>
        <v>101928.62843634647</v>
      </c>
      <c r="IR45" s="182">
        <f t="shared" si="421"/>
        <v>5500</v>
      </c>
      <c r="IS45" s="182">
        <f t="shared" si="422"/>
        <v>560607456.39990556</v>
      </c>
      <c r="IT45" s="5"/>
      <c r="IU45" s="182">
        <f t="shared" si="584"/>
        <v>117217.92270179842</v>
      </c>
      <c r="IV45" s="182">
        <f t="shared" si="423"/>
        <v>5500</v>
      </c>
      <c r="IW45" s="182">
        <f t="shared" si="424"/>
        <v>644698574.8598913</v>
      </c>
      <c r="IX45" s="5"/>
      <c r="IY45" s="182">
        <f t="shared" si="585"/>
        <v>134800.61110706817</v>
      </c>
      <c r="IZ45" s="182">
        <f t="shared" si="425"/>
        <v>5500</v>
      </c>
      <c r="JA45" s="182">
        <f t="shared" si="426"/>
        <v>741403361.08887494</v>
      </c>
      <c r="JB45" s="5"/>
      <c r="JC45" s="182">
        <f t="shared" si="586"/>
        <v>155020.70277312837</v>
      </c>
      <c r="JD45" s="182">
        <f t="shared" si="427"/>
        <v>5500</v>
      </c>
      <c r="JE45" s="182">
        <f t="shared" si="428"/>
        <v>852613865.25220609</v>
      </c>
      <c r="JF45" s="5"/>
      <c r="JG45" s="182">
        <f t="shared" si="587"/>
        <v>178273.80818909762</v>
      </c>
      <c r="JH45" s="182">
        <f t="shared" si="429"/>
        <v>5500</v>
      </c>
      <c r="JI45" s="182">
        <f t="shared" si="430"/>
        <v>980505945.04003692</v>
      </c>
      <c r="JJ45" s="5"/>
      <c r="JK45" s="182">
        <f t="shared" si="588"/>
        <v>205014.87941746225</v>
      </c>
      <c r="JL45" s="182">
        <f t="shared" si="431"/>
        <v>5500</v>
      </c>
      <c r="JM45" s="182">
        <f t="shared" si="432"/>
        <v>1127581836.7960424</v>
      </c>
      <c r="JN45" s="5"/>
      <c r="JO45" s="182">
        <f t="shared" si="589"/>
        <v>238124.7824433824</v>
      </c>
      <c r="JP45" s="182">
        <f t="shared" si="513"/>
        <v>5500</v>
      </c>
      <c r="JQ45" s="182">
        <f t="shared" si="514"/>
        <v>1309686303.4386032</v>
      </c>
      <c r="JR45" s="5"/>
      <c r="JS45" s="182">
        <f t="shared" si="590"/>
        <v>273843.49980988976</v>
      </c>
      <c r="JT45" s="182">
        <f t="shared" si="515"/>
        <v>5500</v>
      </c>
      <c r="JU45" s="182">
        <f t="shared" si="516"/>
        <v>1506139248.9543936</v>
      </c>
      <c r="JV45" s="5"/>
      <c r="JW45" s="182">
        <f t="shared" si="591"/>
        <v>314920.02478137321</v>
      </c>
      <c r="JX45" s="182">
        <f t="shared" si="517"/>
        <v>5500</v>
      </c>
      <c r="JY45" s="182">
        <f t="shared" si="518"/>
        <v>1732060136.2975526</v>
      </c>
      <c r="JZ45" s="5"/>
      <c r="KA45" s="182">
        <f t="shared" si="592"/>
        <v>362158.02849857917</v>
      </c>
      <c r="KB45" s="182">
        <f t="shared" si="519"/>
        <v>5500</v>
      </c>
      <c r="KC45" s="182">
        <f t="shared" si="520"/>
        <v>1991869156.7421854</v>
      </c>
      <c r="KD45" s="5"/>
      <c r="KE45" s="182">
        <f t="shared" si="593"/>
        <v>416481.73277336603</v>
      </c>
      <c r="KF45" s="182">
        <f t="shared" si="521"/>
        <v>5500</v>
      </c>
      <c r="KG45" s="182">
        <f t="shared" si="522"/>
        <v>2290649530.2535133</v>
      </c>
      <c r="KH45" s="5"/>
      <c r="KI45" s="183">
        <f t="shared" si="182"/>
        <v>13.335599999999996</v>
      </c>
      <c r="KJ45" s="183">
        <f t="shared" si="5"/>
        <v>5500.0000000000009</v>
      </c>
      <c r="KK45" s="183">
        <f t="shared" si="183"/>
        <v>73345.799999999988</v>
      </c>
      <c r="KM45" s="183">
        <f t="shared" si="184"/>
        <v>587.08052015607348</v>
      </c>
      <c r="KN45" s="183">
        <f t="shared" si="6"/>
        <v>5499.9999999999991</v>
      </c>
      <c r="KO45" s="183">
        <f t="shared" si="185"/>
        <v>3228942.8608584036</v>
      </c>
      <c r="KQ45" s="183">
        <f t="shared" si="186"/>
        <v>3864.3709283276025</v>
      </c>
      <c r="KR45" s="183">
        <f t="shared" si="7"/>
        <v>5499.9999999999991</v>
      </c>
      <c r="KS45" s="183">
        <f t="shared" si="187"/>
        <v>21254040.10580181</v>
      </c>
      <c r="KU45" s="183">
        <f t="shared" si="188"/>
        <v>22953.382741583617</v>
      </c>
      <c r="KV45" s="183">
        <f t="shared" si="189"/>
        <v>5500</v>
      </c>
      <c r="KW45" s="183">
        <f t="shared" si="190"/>
        <v>126243605.07870989</v>
      </c>
      <c r="KY45" s="183">
        <f t="shared" si="191"/>
        <v>135086.97227754971</v>
      </c>
      <c r="KZ45" s="183">
        <f t="shared" si="192"/>
        <v>5500</v>
      </c>
      <c r="LA45" s="183">
        <f t="shared" si="193"/>
        <v>742978347.52652335</v>
      </c>
      <c r="LC45" s="183">
        <f t="shared" si="194"/>
        <v>827184.61786012107</v>
      </c>
      <c r="LD45" s="183">
        <f t="shared" si="195"/>
        <v>5500.0000000000018</v>
      </c>
      <c r="LE45" s="183">
        <f t="shared" si="196"/>
        <v>4549515398.2306671</v>
      </c>
    </row>
    <row r="46" spans="2:317" ht="18.75">
      <c r="B46" s="172"/>
      <c r="C46" s="180"/>
      <c r="D46" s="180"/>
      <c r="E46" s="180" t="str">
        <f>'A.I Revenue Streams - P1'!F46</f>
        <v>IFT+UST-Single</v>
      </c>
      <c r="F46" s="184"/>
      <c r="G46" s="182"/>
      <c r="H46" s="182">
        <f>'A.I Revenue Streams - P1'!J46</f>
        <v>1200</v>
      </c>
      <c r="I46" s="182">
        <f t="shared" si="523"/>
        <v>0</v>
      </c>
      <c r="J46" s="5"/>
      <c r="K46" s="182">
        <f>'A.I Revenue Streams - P1'!H46*K$2*L$2</f>
        <v>3.5999999999999996</v>
      </c>
      <c r="L46" s="182">
        <f t="shared" si="503"/>
        <v>1200</v>
      </c>
      <c r="M46" s="182">
        <f t="shared" si="504"/>
        <v>4320</v>
      </c>
      <c r="N46" s="5"/>
      <c r="O46" s="182">
        <f t="shared" si="524"/>
        <v>3.8429999999999991</v>
      </c>
      <c r="P46" s="182">
        <f t="shared" si="505"/>
        <v>1200</v>
      </c>
      <c r="Q46" s="182">
        <f t="shared" si="506"/>
        <v>4611.5999999999985</v>
      </c>
      <c r="R46" s="5"/>
      <c r="S46" s="182">
        <f t="shared" si="525"/>
        <v>5.8925999999999981</v>
      </c>
      <c r="T46" s="182">
        <f t="shared" si="507"/>
        <v>1200</v>
      </c>
      <c r="U46" s="182">
        <f t="shared" si="508"/>
        <v>7071.1199999999981</v>
      </c>
      <c r="V46" s="5"/>
      <c r="W46" s="182">
        <f t="shared" si="526"/>
        <v>8.4706124999999961</v>
      </c>
      <c r="X46" s="182">
        <f t="shared" si="509"/>
        <v>1200</v>
      </c>
      <c r="Y46" s="182">
        <f t="shared" si="510"/>
        <v>10164.734999999995</v>
      </c>
      <c r="Z46" s="5"/>
      <c r="AA46" s="182">
        <f t="shared" si="527"/>
        <v>15.585926999999993</v>
      </c>
      <c r="AB46" s="182">
        <f t="shared" si="511"/>
        <v>1200</v>
      </c>
      <c r="AC46" s="182">
        <f t="shared" si="512"/>
        <v>18703.112399999991</v>
      </c>
      <c r="AD46" s="5"/>
      <c r="AE46" s="182">
        <f t="shared" si="528"/>
        <v>22.404770062499988</v>
      </c>
      <c r="AF46" s="182">
        <f t="shared" si="311"/>
        <v>1200</v>
      </c>
      <c r="AG46" s="182">
        <f t="shared" si="312"/>
        <v>26885.724074999987</v>
      </c>
      <c r="AH46" s="5"/>
      <c r="AI46" s="182">
        <f t="shared" si="529"/>
        <v>32.20685696484373</v>
      </c>
      <c r="AJ46" s="182">
        <f t="shared" si="313"/>
        <v>1200</v>
      </c>
      <c r="AK46" s="182">
        <f t="shared" si="314"/>
        <v>38648.228357812477</v>
      </c>
      <c r="AL46" s="5"/>
      <c r="AM46" s="182">
        <f t="shared" si="530"/>
        <v>37.037885509570287</v>
      </c>
      <c r="AN46" s="182">
        <f t="shared" si="315"/>
        <v>1200</v>
      </c>
      <c r="AO46" s="182">
        <f t="shared" si="316"/>
        <v>44445.462611484341</v>
      </c>
      <c r="AP46" s="5"/>
      <c r="AQ46" s="182">
        <f t="shared" si="531"/>
        <v>42.593568336005831</v>
      </c>
      <c r="AR46" s="182">
        <f t="shared" si="317"/>
        <v>1200</v>
      </c>
      <c r="AS46" s="182">
        <f t="shared" si="318"/>
        <v>51112.282003206994</v>
      </c>
      <c r="AT46" s="5"/>
      <c r="AU46" s="182">
        <f t="shared" si="532"/>
        <v>48.982603586406704</v>
      </c>
      <c r="AV46" s="182">
        <f t="shared" si="319"/>
        <v>1200</v>
      </c>
      <c r="AW46" s="182">
        <f t="shared" si="320"/>
        <v>58779.124303688048</v>
      </c>
      <c r="AX46" s="5"/>
      <c r="AY46" s="182">
        <f t="shared" si="533"/>
        <v>56.329994124367708</v>
      </c>
      <c r="AZ46" s="182">
        <f t="shared" si="321"/>
        <v>1200</v>
      </c>
      <c r="BA46" s="182">
        <f t="shared" si="322"/>
        <v>67595.992949241248</v>
      </c>
      <c r="BB46" s="5"/>
      <c r="BC46" s="182">
        <f t="shared" si="534"/>
        <v>64.779493243022856</v>
      </c>
      <c r="BD46" s="182">
        <f t="shared" si="323"/>
        <v>1200</v>
      </c>
      <c r="BE46" s="182">
        <f t="shared" si="324"/>
        <v>77735.391891627427</v>
      </c>
      <c r="BF46" s="5"/>
      <c r="BG46" s="182">
        <f t="shared" si="535"/>
        <v>74.496417229476279</v>
      </c>
      <c r="BH46" s="182">
        <f t="shared" si="325"/>
        <v>1200</v>
      </c>
      <c r="BI46" s="182">
        <f t="shared" si="326"/>
        <v>89395.70067537154</v>
      </c>
      <c r="BJ46" s="5"/>
      <c r="BK46" s="182">
        <f t="shared" si="536"/>
        <v>85.670879813897713</v>
      </c>
      <c r="BL46" s="182">
        <f t="shared" si="327"/>
        <v>1200</v>
      </c>
      <c r="BM46" s="182">
        <f t="shared" si="328"/>
        <v>102805.05577667725</v>
      </c>
      <c r="BN46" s="5"/>
      <c r="BO46" s="182">
        <f t="shared" si="537"/>
        <v>98.521511785982369</v>
      </c>
      <c r="BP46" s="182">
        <f t="shared" si="329"/>
        <v>1200</v>
      </c>
      <c r="BQ46" s="182">
        <f t="shared" si="330"/>
        <v>118225.81414317884</v>
      </c>
      <c r="BR46" s="5"/>
      <c r="BS46" s="182">
        <f t="shared" si="538"/>
        <v>113.29973855387972</v>
      </c>
      <c r="BT46" s="182">
        <f t="shared" si="331"/>
        <v>1200</v>
      </c>
      <c r="BU46" s="182">
        <f t="shared" si="332"/>
        <v>135959.68626465567</v>
      </c>
      <c r="BV46" s="5"/>
      <c r="BW46" s="182">
        <f t="shared" si="539"/>
        <v>130.29469933696168</v>
      </c>
      <c r="BX46" s="182">
        <f t="shared" si="333"/>
        <v>1200</v>
      </c>
      <c r="BY46" s="182">
        <f t="shared" si="334"/>
        <v>156353.63920435403</v>
      </c>
      <c r="BZ46" s="5"/>
      <c r="CA46" s="182">
        <f t="shared" si="540"/>
        <v>149.83890423750591</v>
      </c>
      <c r="CB46" s="182">
        <f t="shared" si="335"/>
        <v>1200</v>
      </c>
      <c r="CC46" s="182">
        <f t="shared" si="336"/>
        <v>179806.68508500711</v>
      </c>
      <c r="CD46" s="5"/>
      <c r="CE46" s="182">
        <f t="shared" si="541"/>
        <v>206.77768784775816</v>
      </c>
      <c r="CF46" s="182">
        <f t="shared" si="337"/>
        <v>1200</v>
      </c>
      <c r="CG46" s="182">
        <f t="shared" si="338"/>
        <v>248133.22541730979</v>
      </c>
      <c r="CH46" s="5"/>
      <c r="CI46" s="182">
        <f t="shared" si="542"/>
        <v>237.79434102492186</v>
      </c>
      <c r="CJ46" s="182">
        <f t="shared" si="339"/>
        <v>1200</v>
      </c>
      <c r="CK46" s="182">
        <f t="shared" si="340"/>
        <v>285353.20922990626</v>
      </c>
      <c r="CL46" s="5"/>
      <c r="CM46" s="182">
        <f t="shared" si="543"/>
        <v>273.46349217866015</v>
      </c>
      <c r="CN46" s="182">
        <f t="shared" si="341"/>
        <v>1200</v>
      </c>
      <c r="CO46" s="182">
        <f t="shared" si="342"/>
        <v>328156.19061439217</v>
      </c>
      <c r="CP46" s="5"/>
      <c r="CQ46" s="182">
        <f t="shared" si="544"/>
        <v>314.48301600545915</v>
      </c>
      <c r="CR46" s="182">
        <f t="shared" si="343"/>
        <v>1200</v>
      </c>
      <c r="CS46" s="182">
        <f t="shared" si="344"/>
        <v>377379.619206551</v>
      </c>
      <c r="CT46" s="5"/>
      <c r="CU46" s="182">
        <f t="shared" si="545"/>
        <v>361.65546840627798</v>
      </c>
      <c r="CV46" s="182">
        <f t="shared" si="345"/>
        <v>1200</v>
      </c>
      <c r="CW46" s="182">
        <f t="shared" si="346"/>
        <v>433986.56208753359</v>
      </c>
      <c r="CX46" s="5"/>
      <c r="CY46" s="182">
        <f t="shared" si="546"/>
        <v>415.90378866721966</v>
      </c>
      <c r="CZ46" s="182">
        <f t="shared" si="347"/>
        <v>1200</v>
      </c>
      <c r="DA46" s="182">
        <f t="shared" si="348"/>
        <v>499084.54640066362</v>
      </c>
      <c r="DB46" s="5"/>
      <c r="DC46" s="182">
        <f t="shared" si="547"/>
        <v>478.28935696730258</v>
      </c>
      <c r="DD46" s="182">
        <f t="shared" si="349"/>
        <v>1200</v>
      </c>
      <c r="DE46" s="182">
        <f t="shared" si="350"/>
        <v>573947.22836076305</v>
      </c>
      <c r="DF46" s="5"/>
      <c r="DG46" s="182">
        <f t="shared" si="548"/>
        <v>550.03276051239789</v>
      </c>
      <c r="DH46" s="182">
        <f t="shared" si="351"/>
        <v>1200</v>
      </c>
      <c r="DI46" s="182">
        <f t="shared" si="352"/>
        <v>660039.31261487748</v>
      </c>
      <c r="DJ46" s="5"/>
      <c r="DK46" s="182">
        <f t="shared" si="549"/>
        <v>632.53767458925756</v>
      </c>
      <c r="DL46" s="182">
        <f t="shared" si="353"/>
        <v>1200</v>
      </c>
      <c r="DM46" s="182">
        <f t="shared" si="354"/>
        <v>759045.20950710913</v>
      </c>
      <c r="DN46" s="5"/>
      <c r="DO46" s="182">
        <f t="shared" si="550"/>
        <v>727.41832577764615</v>
      </c>
      <c r="DP46" s="182">
        <f t="shared" si="355"/>
        <v>1200</v>
      </c>
      <c r="DQ46" s="182">
        <f t="shared" si="356"/>
        <v>872901.99093317543</v>
      </c>
      <c r="DR46" s="5"/>
      <c r="DS46" s="182">
        <f t="shared" si="551"/>
        <v>836.53107464429297</v>
      </c>
      <c r="DT46" s="182">
        <f t="shared" si="357"/>
        <v>1200</v>
      </c>
      <c r="DU46" s="182">
        <f t="shared" si="358"/>
        <v>1003837.2895731516</v>
      </c>
      <c r="DV46" s="5"/>
      <c r="DW46" s="182">
        <f t="shared" si="552"/>
        <v>962.01073584093695</v>
      </c>
      <c r="DX46" s="182">
        <f t="shared" si="359"/>
        <v>1200</v>
      </c>
      <c r="DY46" s="182">
        <f t="shared" si="360"/>
        <v>1154412.8830091243</v>
      </c>
      <c r="DZ46" s="5"/>
      <c r="EA46" s="182">
        <f t="shared" si="553"/>
        <v>1216.9435808387852</v>
      </c>
      <c r="EB46" s="182">
        <f t="shared" si="361"/>
        <v>1200</v>
      </c>
      <c r="EC46" s="182">
        <f t="shared" si="362"/>
        <v>1460332.2970065423</v>
      </c>
      <c r="ED46" s="5"/>
      <c r="EE46" s="182">
        <f t="shared" si="554"/>
        <v>1399.485117964603</v>
      </c>
      <c r="EF46" s="182">
        <f t="shared" si="363"/>
        <v>1200</v>
      </c>
      <c r="EG46" s="182">
        <f t="shared" si="364"/>
        <v>1679382.1415575235</v>
      </c>
      <c r="EH46" s="5"/>
      <c r="EI46" s="182">
        <f t="shared" si="555"/>
        <v>1609.4078856592932</v>
      </c>
      <c r="EJ46" s="182">
        <f t="shared" si="365"/>
        <v>1200</v>
      </c>
      <c r="EK46" s="182">
        <f t="shared" si="366"/>
        <v>1931289.4627911518</v>
      </c>
      <c r="EL46" s="5"/>
      <c r="EM46" s="182">
        <f t="shared" si="556"/>
        <v>1850.819068508187</v>
      </c>
      <c r="EN46" s="182">
        <f t="shared" si="367"/>
        <v>1200</v>
      </c>
      <c r="EO46" s="182">
        <f t="shared" si="368"/>
        <v>2220982.8822098244</v>
      </c>
      <c r="EP46" s="5"/>
      <c r="EQ46" s="182">
        <f t="shared" si="557"/>
        <v>2128.4419287844148</v>
      </c>
      <c r="ER46" s="182">
        <f t="shared" si="369"/>
        <v>1200</v>
      </c>
      <c r="ES46" s="182">
        <f t="shared" si="370"/>
        <v>2554130.314541298</v>
      </c>
      <c r="ET46" s="5"/>
      <c r="EU46" s="182">
        <f t="shared" si="558"/>
        <v>2447.7082181020769</v>
      </c>
      <c r="EV46" s="182">
        <f t="shared" si="371"/>
        <v>1200</v>
      </c>
      <c r="EW46" s="182">
        <f t="shared" si="372"/>
        <v>2937249.8617224921</v>
      </c>
      <c r="EX46" s="5"/>
      <c r="EY46" s="182">
        <f t="shared" si="559"/>
        <v>2814.8644508173884</v>
      </c>
      <c r="EZ46" s="182">
        <f t="shared" si="373"/>
        <v>1200</v>
      </c>
      <c r="FA46" s="182">
        <f t="shared" si="374"/>
        <v>3377837.340980866</v>
      </c>
      <c r="FB46" s="5"/>
      <c r="FC46" s="182">
        <f t="shared" si="560"/>
        <v>3237.0941184399962</v>
      </c>
      <c r="FD46" s="182">
        <f t="shared" si="375"/>
        <v>1200</v>
      </c>
      <c r="FE46" s="182">
        <f t="shared" si="376"/>
        <v>3884512.9421279957</v>
      </c>
      <c r="FF46" s="5"/>
      <c r="FG46" s="182">
        <f t="shared" si="561"/>
        <v>3722.6582362059953</v>
      </c>
      <c r="FH46" s="182">
        <f t="shared" si="377"/>
        <v>1200</v>
      </c>
      <c r="FI46" s="182">
        <f t="shared" si="378"/>
        <v>4467189.8834471945</v>
      </c>
      <c r="FJ46" s="5"/>
      <c r="FK46" s="182">
        <f t="shared" si="562"/>
        <v>4281.0569716368946</v>
      </c>
      <c r="FL46" s="182">
        <f t="shared" si="379"/>
        <v>1200</v>
      </c>
      <c r="FM46" s="182">
        <f t="shared" si="380"/>
        <v>5137268.3659642739</v>
      </c>
      <c r="FN46" s="5"/>
      <c r="FO46" s="182">
        <f t="shared" si="563"/>
        <v>4923.2155173824285</v>
      </c>
      <c r="FP46" s="182">
        <f t="shared" si="381"/>
        <v>1200</v>
      </c>
      <c r="FQ46" s="182">
        <f t="shared" si="382"/>
        <v>5907858.6208589142</v>
      </c>
      <c r="FR46" s="5"/>
      <c r="FS46" s="182">
        <f t="shared" si="564"/>
        <v>5661.6978449897924</v>
      </c>
      <c r="FT46" s="182">
        <f t="shared" si="383"/>
        <v>1200</v>
      </c>
      <c r="FU46" s="182">
        <f t="shared" si="384"/>
        <v>6794037.4139877511</v>
      </c>
      <c r="FV46" s="5"/>
      <c r="FW46" s="182">
        <f t="shared" si="565"/>
        <v>7162.047773912087</v>
      </c>
      <c r="FX46" s="182">
        <f t="shared" si="385"/>
        <v>1200</v>
      </c>
      <c r="FY46" s="182">
        <f t="shared" si="386"/>
        <v>8594457.3286945038</v>
      </c>
      <c r="FZ46" s="5"/>
      <c r="GA46" s="182">
        <f t="shared" si="566"/>
        <v>8236.3549399988988</v>
      </c>
      <c r="GB46" s="182">
        <f t="shared" si="387"/>
        <v>1200</v>
      </c>
      <c r="GC46" s="182">
        <f t="shared" si="388"/>
        <v>9883625.9279986788</v>
      </c>
      <c r="GD46" s="5"/>
      <c r="GE46" s="182">
        <f t="shared" si="567"/>
        <v>9471.8081809987325</v>
      </c>
      <c r="GF46" s="182">
        <f t="shared" si="389"/>
        <v>1200</v>
      </c>
      <c r="GG46" s="182">
        <f t="shared" si="390"/>
        <v>11366169.81719848</v>
      </c>
      <c r="GH46" s="5"/>
      <c r="GI46" s="182">
        <f t="shared" si="568"/>
        <v>10892.579408148542</v>
      </c>
      <c r="GJ46" s="182">
        <f t="shared" si="391"/>
        <v>1200</v>
      </c>
      <c r="GK46" s="182">
        <f t="shared" si="392"/>
        <v>13071095.289778251</v>
      </c>
      <c r="GL46" s="5"/>
      <c r="GM46" s="182">
        <f t="shared" si="569"/>
        <v>12526.466319370822</v>
      </c>
      <c r="GN46" s="182">
        <f t="shared" si="393"/>
        <v>1200</v>
      </c>
      <c r="GO46" s="182">
        <f t="shared" si="394"/>
        <v>15031759.583244987</v>
      </c>
      <c r="GP46" s="5"/>
      <c r="GQ46" s="182">
        <f t="shared" si="570"/>
        <v>14405.436267276444</v>
      </c>
      <c r="GR46" s="182">
        <f t="shared" si="395"/>
        <v>1200</v>
      </c>
      <c r="GS46" s="182">
        <f t="shared" si="396"/>
        <v>17286523.520731732</v>
      </c>
      <c r="GT46" s="5"/>
      <c r="GU46" s="182">
        <f t="shared" si="571"/>
        <v>16566.251707367908</v>
      </c>
      <c r="GV46" s="182">
        <f t="shared" si="397"/>
        <v>1200</v>
      </c>
      <c r="GW46" s="182">
        <f t="shared" si="398"/>
        <v>19879502.048841491</v>
      </c>
      <c r="GX46" s="5"/>
      <c r="GY46" s="182">
        <f t="shared" si="572"/>
        <v>19051.189463473092</v>
      </c>
      <c r="GZ46" s="182">
        <f t="shared" si="399"/>
        <v>1200</v>
      </c>
      <c r="HA46" s="182">
        <f t="shared" si="400"/>
        <v>22861427.356167711</v>
      </c>
      <c r="HB46" s="5"/>
      <c r="HC46" s="182">
        <f t="shared" si="573"/>
        <v>21908.867882994055</v>
      </c>
      <c r="HD46" s="182">
        <f t="shared" si="401"/>
        <v>1200</v>
      </c>
      <c r="HE46" s="182">
        <f t="shared" si="402"/>
        <v>26290641.459592864</v>
      </c>
      <c r="HF46" s="5"/>
      <c r="HG46" s="182">
        <f t="shared" si="574"/>
        <v>25195.198065443161</v>
      </c>
      <c r="HH46" s="182">
        <f t="shared" si="403"/>
        <v>1200</v>
      </c>
      <c r="HI46" s="182">
        <f t="shared" si="404"/>
        <v>30234237.678531792</v>
      </c>
      <c r="HJ46" s="5"/>
      <c r="HK46" s="182">
        <f t="shared" si="575"/>
        <v>28974.477775259631</v>
      </c>
      <c r="HL46" s="182">
        <f t="shared" si="405"/>
        <v>1200</v>
      </c>
      <c r="HM46" s="182">
        <f t="shared" si="406"/>
        <v>34769373.330311559</v>
      </c>
      <c r="HN46" s="5"/>
      <c r="HO46" s="182">
        <f t="shared" si="576"/>
        <v>33320.649441548572</v>
      </c>
      <c r="HP46" s="182">
        <f t="shared" si="407"/>
        <v>1200</v>
      </c>
      <c r="HQ46" s="182">
        <f t="shared" si="408"/>
        <v>39984779.329858288</v>
      </c>
      <c r="HR46" s="5"/>
      <c r="HS46" s="182">
        <f t="shared" si="577"/>
        <v>44066.55888644798</v>
      </c>
      <c r="HT46" s="182">
        <f t="shared" si="409"/>
        <v>1200</v>
      </c>
      <c r="HU46" s="182">
        <f t="shared" si="410"/>
        <v>52879870.663737573</v>
      </c>
      <c r="HV46" s="5"/>
      <c r="HW46" s="182">
        <f t="shared" si="578"/>
        <v>50676.542719415171</v>
      </c>
      <c r="HX46" s="182">
        <f t="shared" si="411"/>
        <v>1200</v>
      </c>
      <c r="HY46" s="182">
        <f t="shared" si="412"/>
        <v>60811851.263298206</v>
      </c>
      <c r="HZ46" s="5"/>
      <c r="IA46" s="182">
        <f t="shared" si="579"/>
        <v>58278.024127327444</v>
      </c>
      <c r="IB46" s="182">
        <f t="shared" si="413"/>
        <v>1200</v>
      </c>
      <c r="IC46" s="182">
        <f t="shared" si="414"/>
        <v>69933628.952792928</v>
      </c>
      <c r="ID46" s="5"/>
      <c r="IE46" s="182">
        <f t="shared" si="580"/>
        <v>67019.72774642655</v>
      </c>
      <c r="IF46" s="182">
        <f t="shared" si="415"/>
        <v>1200</v>
      </c>
      <c r="IG46" s="182">
        <f t="shared" si="416"/>
        <v>80423673.29571186</v>
      </c>
      <c r="IH46" s="5"/>
      <c r="II46" s="182">
        <f t="shared" si="581"/>
        <v>77072.686908390533</v>
      </c>
      <c r="IJ46" s="182">
        <f t="shared" si="417"/>
        <v>1200</v>
      </c>
      <c r="IK46" s="182">
        <f t="shared" si="418"/>
        <v>92487224.290068641</v>
      </c>
      <c r="IL46" s="5"/>
      <c r="IM46" s="182">
        <f t="shared" si="582"/>
        <v>88633.589944649109</v>
      </c>
      <c r="IN46" s="182">
        <f t="shared" si="419"/>
        <v>1200</v>
      </c>
      <c r="IO46" s="182">
        <f t="shared" si="420"/>
        <v>106360307.93357894</v>
      </c>
      <c r="IP46" s="5"/>
      <c r="IQ46" s="182">
        <f t="shared" si="583"/>
        <v>101928.62843634647</v>
      </c>
      <c r="IR46" s="182">
        <f t="shared" si="421"/>
        <v>1200</v>
      </c>
      <c r="IS46" s="182">
        <f t="shared" si="422"/>
        <v>122314354.12361576</v>
      </c>
      <c r="IT46" s="5"/>
      <c r="IU46" s="182">
        <f t="shared" si="584"/>
        <v>117217.92270179842</v>
      </c>
      <c r="IV46" s="182">
        <f t="shared" si="423"/>
        <v>1200</v>
      </c>
      <c r="IW46" s="182">
        <f t="shared" si="424"/>
        <v>140661507.24215811</v>
      </c>
      <c r="IX46" s="5"/>
      <c r="IY46" s="182">
        <f t="shared" si="585"/>
        <v>134800.61110706817</v>
      </c>
      <c r="IZ46" s="182">
        <f t="shared" si="425"/>
        <v>1200</v>
      </c>
      <c r="JA46" s="182">
        <f t="shared" si="426"/>
        <v>161760733.32848179</v>
      </c>
      <c r="JB46" s="5"/>
      <c r="JC46" s="182">
        <f t="shared" si="586"/>
        <v>155020.70277312837</v>
      </c>
      <c r="JD46" s="182">
        <f t="shared" si="427"/>
        <v>1200</v>
      </c>
      <c r="JE46" s="182">
        <f t="shared" si="428"/>
        <v>186024843.32775405</v>
      </c>
      <c r="JF46" s="5"/>
      <c r="JG46" s="182">
        <f t="shared" si="587"/>
        <v>178273.80818909762</v>
      </c>
      <c r="JH46" s="182">
        <f t="shared" si="429"/>
        <v>1200</v>
      </c>
      <c r="JI46" s="182">
        <f t="shared" si="430"/>
        <v>213928569.82691714</v>
      </c>
      <c r="JJ46" s="5"/>
      <c r="JK46" s="182">
        <f t="shared" si="588"/>
        <v>205014.87941746225</v>
      </c>
      <c r="JL46" s="182">
        <f t="shared" si="431"/>
        <v>1200</v>
      </c>
      <c r="JM46" s="182">
        <f t="shared" si="432"/>
        <v>246017855.3009547</v>
      </c>
      <c r="JN46" s="5"/>
      <c r="JO46" s="182">
        <f t="shared" si="589"/>
        <v>238124.7824433824</v>
      </c>
      <c r="JP46" s="182">
        <f t="shared" si="513"/>
        <v>1200</v>
      </c>
      <c r="JQ46" s="182">
        <f t="shared" si="514"/>
        <v>285749738.93205887</v>
      </c>
      <c r="JR46" s="5"/>
      <c r="JS46" s="182">
        <f t="shared" si="590"/>
        <v>273843.49980988976</v>
      </c>
      <c r="JT46" s="182">
        <f t="shared" si="515"/>
        <v>1200</v>
      </c>
      <c r="JU46" s="182">
        <f t="shared" si="516"/>
        <v>328612199.77186769</v>
      </c>
      <c r="JV46" s="5"/>
      <c r="JW46" s="182">
        <f t="shared" si="591"/>
        <v>314920.02478137321</v>
      </c>
      <c r="JX46" s="182">
        <f t="shared" si="517"/>
        <v>1200</v>
      </c>
      <c r="JY46" s="182">
        <f t="shared" si="518"/>
        <v>377904029.73764783</v>
      </c>
      <c r="JZ46" s="5"/>
      <c r="KA46" s="182">
        <f t="shared" si="592"/>
        <v>362158.02849857917</v>
      </c>
      <c r="KB46" s="182">
        <f t="shared" si="519"/>
        <v>1200</v>
      </c>
      <c r="KC46" s="182">
        <f t="shared" si="520"/>
        <v>434589634.198295</v>
      </c>
      <c r="KD46" s="5"/>
      <c r="KE46" s="182">
        <f t="shared" si="593"/>
        <v>416481.73277336603</v>
      </c>
      <c r="KF46" s="182">
        <f t="shared" si="521"/>
        <v>1200</v>
      </c>
      <c r="KG46" s="182">
        <f t="shared" si="522"/>
        <v>499778079.32803923</v>
      </c>
      <c r="KH46" s="5"/>
      <c r="KI46" s="183">
        <f t="shared" si="182"/>
        <v>13.335599999999996</v>
      </c>
      <c r="KJ46" s="183">
        <f t="shared" si="5"/>
        <v>1200.0000000000002</v>
      </c>
      <c r="KK46" s="183">
        <f t="shared" si="183"/>
        <v>16002.719999999998</v>
      </c>
      <c r="KM46" s="183">
        <f t="shared" si="184"/>
        <v>587.08052015607348</v>
      </c>
      <c r="KN46" s="183">
        <f t="shared" si="6"/>
        <v>1200</v>
      </c>
      <c r="KO46" s="183">
        <f t="shared" si="185"/>
        <v>704496.62418728811</v>
      </c>
      <c r="KQ46" s="183">
        <f t="shared" si="186"/>
        <v>3864.3709283276025</v>
      </c>
      <c r="KR46" s="183">
        <f t="shared" si="7"/>
        <v>1200</v>
      </c>
      <c r="KS46" s="183">
        <f t="shared" si="187"/>
        <v>4637245.1139931232</v>
      </c>
      <c r="KU46" s="183">
        <f t="shared" si="188"/>
        <v>22953.382741583617</v>
      </c>
      <c r="KV46" s="183">
        <f t="shared" si="189"/>
        <v>1200</v>
      </c>
      <c r="KW46" s="183">
        <f t="shared" si="190"/>
        <v>27544059.28990034</v>
      </c>
      <c r="KY46" s="183">
        <f t="shared" si="191"/>
        <v>135086.97227754971</v>
      </c>
      <c r="KZ46" s="183">
        <f t="shared" si="192"/>
        <v>1200</v>
      </c>
      <c r="LA46" s="183">
        <f t="shared" si="193"/>
        <v>162104366.73305964</v>
      </c>
      <c r="LC46" s="183">
        <f t="shared" si="194"/>
        <v>827184.61786012107</v>
      </c>
      <c r="LD46" s="183">
        <f t="shared" si="195"/>
        <v>1200.0000000000002</v>
      </c>
      <c r="LE46" s="183">
        <f t="shared" si="196"/>
        <v>992621541.43214548</v>
      </c>
    </row>
    <row r="47" spans="2:317" ht="18.75">
      <c r="B47" s="172"/>
      <c r="C47" s="180"/>
      <c r="D47" s="180"/>
      <c r="E47" s="180" t="str">
        <f>'A.I Revenue Streams - P1'!F47</f>
        <v xml:space="preserve">IFT+UST-Standard </v>
      </c>
      <c r="F47" s="184"/>
      <c r="G47" s="182"/>
      <c r="H47" s="182">
        <f>'A.I Revenue Streams - P1'!J47</f>
        <v>5000</v>
      </c>
      <c r="I47" s="182">
        <f t="shared" si="523"/>
        <v>0</v>
      </c>
      <c r="J47" s="5"/>
      <c r="K47" s="182">
        <f>'A.I Revenue Streams - P1'!H47*K$2*L$2</f>
        <v>0.89999999999999991</v>
      </c>
      <c r="L47" s="182">
        <f t="shared" si="503"/>
        <v>5000</v>
      </c>
      <c r="M47" s="182">
        <f t="shared" si="504"/>
        <v>4500</v>
      </c>
      <c r="N47" s="5"/>
      <c r="O47" s="182">
        <f t="shared" si="524"/>
        <v>0.96074999999999977</v>
      </c>
      <c r="P47" s="182">
        <f t="shared" si="505"/>
        <v>5000</v>
      </c>
      <c r="Q47" s="182">
        <f t="shared" si="506"/>
        <v>4803.7499999999991</v>
      </c>
      <c r="R47" s="5"/>
      <c r="S47" s="182">
        <f t="shared" si="525"/>
        <v>1.4731499999999995</v>
      </c>
      <c r="T47" s="182">
        <f t="shared" si="507"/>
        <v>5000</v>
      </c>
      <c r="U47" s="182">
        <f t="shared" si="508"/>
        <v>7365.7499999999973</v>
      </c>
      <c r="V47" s="5"/>
      <c r="W47" s="182">
        <f t="shared" si="526"/>
        <v>2.117653124999999</v>
      </c>
      <c r="X47" s="182">
        <f t="shared" si="509"/>
        <v>5000</v>
      </c>
      <c r="Y47" s="182">
        <f t="shared" si="510"/>
        <v>10588.265624999995</v>
      </c>
      <c r="Z47" s="5"/>
      <c r="AA47" s="182">
        <f t="shared" si="527"/>
        <v>3.8964817499999982</v>
      </c>
      <c r="AB47" s="182">
        <f t="shared" si="511"/>
        <v>5000</v>
      </c>
      <c r="AC47" s="182">
        <f t="shared" si="512"/>
        <v>19482.408749999991</v>
      </c>
      <c r="AD47" s="5"/>
      <c r="AE47" s="182">
        <f t="shared" si="528"/>
        <v>5.6011925156249971</v>
      </c>
      <c r="AF47" s="182">
        <f t="shared" si="311"/>
        <v>5000</v>
      </c>
      <c r="AG47" s="182">
        <f t="shared" si="312"/>
        <v>28005.962578124985</v>
      </c>
      <c r="AH47" s="5"/>
      <c r="AI47" s="182">
        <f t="shared" si="529"/>
        <v>8.0517142412109326</v>
      </c>
      <c r="AJ47" s="182">
        <f t="shared" si="313"/>
        <v>5000</v>
      </c>
      <c r="AK47" s="182">
        <f t="shared" si="314"/>
        <v>40258.571206054665</v>
      </c>
      <c r="AL47" s="5"/>
      <c r="AM47" s="182">
        <f t="shared" si="530"/>
        <v>9.2594713773925719</v>
      </c>
      <c r="AN47" s="182">
        <f t="shared" si="315"/>
        <v>5000</v>
      </c>
      <c r="AO47" s="182">
        <f t="shared" si="316"/>
        <v>46297.356886962858</v>
      </c>
      <c r="AP47" s="5"/>
      <c r="AQ47" s="182">
        <f t="shared" si="531"/>
        <v>10.648392084001458</v>
      </c>
      <c r="AR47" s="182">
        <f t="shared" si="317"/>
        <v>5000</v>
      </c>
      <c r="AS47" s="182">
        <f t="shared" si="318"/>
        <v>53241.960420007286</v>
      </c>
      <c r="AT47" s="5"/>
      <c r="AU47" s="182">
        <f t="shared" si="532"/>
        <v>12.245650896601676</v>
      </c>
      <c r="AV47" s="182">
        <f t="shared" si="319"/>
        <v>5000</v>
      </c>
      <c r="AW47" s="182">
        <f t="shared" si="320"/>
        <v>61228.254483008379</v>
      </c>
      <c r="AX47" s="5"/>
      <c r="AY47" s="182">
        <f t="shared" si="533"/>
        <v>14.082498531091927</v>
      </c>
      <c r="AZ47" s="182">
        <f t="shared" si="321"/>
        <v>5000</v>
      </c>
      <c r="BA47" s="182">
        <f t="shared" si="322"/>
        <v>70412.492655459631</v>
      </c>
      <c r="BB47" s="5"/>
      <c r="BC47" s="182">
        <f t="shared" si="534"/>
        <v>16.194873310755714</v>
      </c>
      <c r="BD47" s="182">
        <f t="shared" si="323"/>
        <v>5000</v>
      </c>
      <c r="BE47" s="182">
        <f t="shared" si="324"/>
        <v>80974.366553778571</v>
      </c>
      <c r="BF47" s="5"/>
      <c r="BG47" s="182">
        <f t="shared" si="535"/>
        <v>18.62410430736907</v>
      </c>
      <c r="BH47" s="182">
        <f t="shared" si="325"/>
        <v>5000</v>
      </c>
      <c r="BI47" s="182">
        <f t="shared" si="326"/>
        <v>93120.52153684535</v>
      </c>
      <c r="BJ47" s="5"/>
      <c r="BK47" s="182">
        <f t="shared" si="536"/>
        <v>21.417719953474428</v>
      </c>
      <c r="BL47" s="182">
        <f t="shared" si="327"/>
        <v>5000</v>
      </c>
      <c r="BM47" s="182">
        <f t="shared" si="328"/>
        <v>107088.59976737214</v>
      </c>
      <c r="BN47" s="5"/>
      <c r="BO47" s="182">
        <f t="shared" si="537"/>
        <v>24.630377946495592</v>
      </c>
      <c r="BP47" s="182">
        <f t="shared" si="329"/>
        <v>5000</v>
      </c>
      <c r="BQ47" s="182">
        <f t="shared" si="330"/>
        <v>123151.88973247797</v>
      </c>
      <c r="BR47" s="5"/>
      <c r="BS47" s="182">
        <f t="shared" si="538"/>
        <v>28.32493463846993</v>
      </c>
      <c r="BT47" s="182">
        <f t="shared" si="331"/>
        <v>5000</v>
      </c>
      <c r="BU47" s="182">
        <f t="shared" si="332"/>
        <v>141624.67319234964</v>
      </c>
      <c r="BV47" s="5"/>
      <c r="BW47" s="182">
        <f t="shared" si="539"/>
        <v>32.573674834240421</v>
      </c>
      <c r="BX47" s="182">
        <f t="shared" si="333"/>
        <v>5000</v>
      </c>
      <c r="BY47" s="182">
        <f t="shared" si="334"/>
        <v>162868.3741712021</v>
      </c>
      <c r="BZ47" s="5"/>
      <c r="CA47" s="182">
        <f t="shared" si="540"/>
        <v>37.459726059376479</v>
      </c>
      <c r="CB47" s="182">
        <f t="shared" si="335"/>
        <v>5000</v>
      </c>
      <c r="CC47" s="182">
        <f t="shared" si="336"/>
        <v>187298.63029688239</v>
      </c>
      <c r="CD47" s="5"/>
      <c r="CE47" s="182">
        <f t="shared" si="541"/>
        <v>51.69442196193954</v>
      </c>
      <c r="CF47" s="182">
        <f t="shared" si="337"/>
        <v>5000</v>
      </c>
      <c r="CG47" s="182">
        <f t="shared" si="338"/>
        <v>258472.10980969769</v>
      </c>
      <c r="CH47" s="5"/>
      <c r="CI47" s="182">
        <f t="shared" si="542"/>
        <v>59.448585256230466</v>
      </c>
      <c r="CJ47" s="182">
        <f t="shared" si="339"/>
        <v>5000</v>
      </c>
      <c r="CK47" s="182">
        <f t="shared" si="340"/>
        <v>297242.92628115235</v>
      </c>
      <c r="CL47" s="5"/>
      <c r="CM47" s="182">
        <f t="shared" si="543"/>
        <v>68.365873044665037</v>
      </c>
      <c r="CN47" s="182">
        <f t="shared" si="341"/>
        <v>5000</v>
      </c>
      <c r="CO47" s="182">
        <f t="shared" si="342"/>
        <v>341829.36522332521</v>
      </c>
      <c r="CP47" s="5"/>
      <c r="CQ47" s="182">
        <f t="shared" si="544"/>
        <v>78.620754001364787</v>
      </c>
      <c r="CR47" s="182">
        <f t="shared" si="343"/>
        <v>5000</v>
      </c>
      <c r="CS47" s="182">
        <f t="shared" si="344"/>
        <v>393103.77000682394</v>
      </c>
      <c r="CT47" s="5"/>
      <c r="CU47" s="182">
        <f t="shared" si="545"/>
        <v>90.413867101569494</v>
      </c>
      <c r="CV47" s="182">
        <f t="shared" si="345"/>
        <v>5000</v>
      </c>
      <c r="CW47" s="182">
        <f t="shared" si="346"/>
        <v>452069.33550784749</v>
      </c>
      <c r="CX47" s="5"/>
      <c r="CY47" s="182">
        <f t="shared" si="546"/>
        <v>103.97594716680491</v>
      </c>
      <c r="CZ47" s="182">
        <f t="shared" si="347"/>
        <v>5000</v>
      </c>
      <c r="DA47" s="182">
        <f t="shared" si="348"/>
        <v>519879.73583402456</v>
      </c>
      <c r="DB47" s="5"/>
      <c r="DC47" s="182">
        <f t="shared" si="547"/>
        <v>119.57233924182565</v>
      </c>
      <c r="DD47" s="182">
        <f t="shared" si="349"/>
        <v>5000</v>
      </c>
      <c r="DE47" s="182">
        <f t="shared" si="350"/>
        <v>597861.69620912825</v>
      </c>
      <c r="DF47" s="5"/>
      <c r="DG47" s="182">
        <f t="shared" si="548"/>
        <v>137.50819012809947</v>
      </c>
      <c r="DH47" s="182">
        <f t="shared" si="351"/>
        <v>5000</v>
      </c>
      <c r="DI47" s="182">
        <f t="shared" si="352"/>
        <v>687540.95064049738</v>
      </c>
      <c r="DJ47" s="5"/>
      <c r="DK47" s="182">
        <f t="shared" si="549"/>
        <v>158.13441864731439</v>
      </c>
      <c r="DL47" s="182">
        <f t="shared" si="353"/>
        <v>5000</v>
      </c>
      <c r="DM47" s="182">
        <f t="shared" si="354"/>
        <v>790672.09323657199</v>
      </c>
      <c r="DN47" s="5"/>
      <c r="DO47" s="182">
        <f t="shared" si="550"/>
        <v>181.85458144441154</v>
      </c>
      <c r="DP47" s="182">
        <f t="shared" si="355"/>
        <v>5000</v>
      </c>
      <c r="DQ47" s="182">
        <f t="shared" si="356"/>
        <v>909272.90722205769</v>
      </c>
      <c r="DR47" s="5"/>
      <c r="DS47" s="182">
        <f t="shared" si="551"/>
        <v>209.13276866107324</v>
      </c>
      <c r="DT47" s="182">
        <f t="shared" si="357"/>
        <v>5000</v>
      </c>
      <c r="DU47" s="182">
        <f t="shared" si="358"/>
        <v>1045663.8433053662</v>
      </c>
      <c r="DV47" s="5"/>
      <c r="DW47" s="182">
        <f t="shared" si="552"/>
        <v>240.50268396023424</v>
      </c>
      <c r="DX47" s="182">
        <f t="shared" si="359"/>
        <v>5000</v>
      </c>
      <c r="DY47" s="182">
        <f t="shared" si="360"/>
        <v>1202513.4198011712</v>
      </c>
      <c r="DZ47" s="5"/>
      <c r="EA47" s="182">
        <f t="shared" si="553"/>
        <v>304.23589520969631</v>
      </c>
      <c r="EB47" s="182">
        <f t="shared" si="361"/>
        <v>5000</v>
      </c>
      <c r="EC47" s="182">
        <f t="shared" si="362"/>
        <v>1521179.4760484817</v>
      </c>
      <c r="ED47" s="5"/>
      <c r="EE47" s="182">
        <f t="shared" si="554"/>
        <v>349.87127949115074</v>
      </c>
      <c r="EF47" s="182">
        <f t="shared" si="363"/>
        <v>5000</v>
      </c>
      <c r="EG47" s="182">
        <f t="shared" si="364"/>
        <v>1749356.3974557538</v>
      </c>
      <c r="EH47" s="5"/>
      <c r="EI47" s="182">
        <f t="shared" si="555"/>
        <v>402.35197141482331</v>
      </c>
      <c r="EJ47" s="182">
        <f t="shared" si="365"/>
        <v>5000</v>
      </c>
      <c r="EK47" s="182">
        <f t="shared" si="366"/>
        <v>2011759.8570741166</v>
      </c>
      <c r="EL47" s="5"/>
      <c r="EM47" s="182">
        <f t="shared" si="556"/>
        <v>462.70476712704675</v>
      </c>
      <c r="EN47" s="182">
        <f t="shared" si="367"/>
        <v>5000</v>
      </c>
      <c r="EO47" s="182">
        <f t="shared" si="368"/>
        <v>2313523.8356352337</v>
      </c>
      <c r="EP47" s="5"/>
      <c r="EQ47" s="182">
        <f t="shared" si="557"/>
        <v>532.1104821961037</v>
      </c>
      <c r="ER47" s="182">
        <f t="shared" si="369"/>
        <v>5000</v>
      </c>
      <c r="ES47" s="182">
        <f t="shared" si="370"/>
        <v>2660552.4109805184</v>
      </c>
      <c r="ET47" s="5"/>
      <c r="EU47" s="182">
        <f t="shared" si="558"/>
        <v>611.92705452551922</v>
      </c>
      <c r="EV47" s="182">
        <f t="shared" si="371"/>
        <v>5000</v>
      </c>
      <c r="EW47" s="182">
        <f t="shared" si="372"/>
        <v>3059635.2726275963</v>
      </c>
      <c r="EX47" s="5"/>
      <c r="EY47" s="182">
        <f t="shared" si="559"/>
        <v>703.7161127043471</v>
      </c>
      <c r="EZ47" s="182">
        <f t="shared" si="373"/>
        <v>5000</v>
      </c>
      <c r="FA47" s="182">
        <f t="shared" si="374"/>
        <v>3518580.5635217354</v>
      </c>
      <c r="FB47" s="5"/>
      <c r="FC47" s="182">
        <f t="shared" si="560"/>
        <v>809.27352960999906</v>
      </c>
      <c r="FD47" s="182">
        <f t="shared" si="375"/>
        <v>5000</v>
      </c>
      <c r="FE47" s="182">
        <f t="shared" si="376"/>
        <v>4046367.6480499953</v>
      </c>
      <c r="FF47" s="5"/>
      <c r="FG47" s="182">
        <f t="shared" si="561"/>
        <v>930.66455905149883</v>
      </c>
      <c r="FH47" s="182">
        <f t="shared" si="377"/>
        <v>5000</v>
      </c>
      <c r="FI47" s="182">
        <f t="shared" si="378"/>
        <v>4653322.7952574939</v>
      </c>
      <c r="FJ47" s="5"/>
      <c r="FK47" s="182">
        <f t="shared" si="562"/>
        <v>1070.2642429092236</v>
      </c>
      <c r="FL47" s="182">
        <f t="shared" si="379"/>
        <v>5000</v>
      </c>
      <c r="FM47" s="182">
        <f t="shared" si="380"/>
        <v>5351321.2145461179</v>
      </c>
      <c r="FN47" s="5"/>
      <c r="FO47" s="182">
        <f t="shared" si="563"/>
        <v>1230.8038793456071</v>
      </c>
      <c r="FP47" s="182">
        <f t="shared" si="381"/>
        <v>5000</v>
      </c>
      <c r="FQ47" s="182">
        <f t="shared" si="382"/>
        <v>6154019.396728036</v>
      </c>
      <c r="FR47" s="5"/>
      <c r="FS47" s="182">
        <f t="shared" si="564"/>
        <v>1415.4244612474481</v>
      </c>
      <c r="FT47" s="182">
        <f t="shared" si="383"/>
        <v>5000</v>
      </c>
      <c r="FU47" s="182">
        <f t="shared" si="384"/>
        <v>7077122.3062372403</v>
      </c>
      <c r="FV47" s="5"/>
      <c r="FW47" s="182">
        <f t="shared" si="565"/>
        <v>1790.5119434780217</v>
      </c>
      <c r="FX47" s="182">
        <f t="shared" si="385"/>
        <v>5000</v>
      </c>
      <c r="FY47" s="182">
        <f t="shared" si="386"/>
        <v>8952559.7173901089</v>
      </c>
      <c r="FZ47" s="5"/>
      <c r="GA47" s="182">
        <f t="shared" si="566"/>
        <v>2059.0887349997247</v>
      </c>
      <c r="GB47" s="182">
        <f t="shared" si="387"/>
        <v>5000</v>
      </c>
      <c r="GC47" s="182">
        <f t="shared" si="388"/>
        <v>10295443.674998624</v>
      </c>
      <c r="GD47" s="5"/>
      <c r="GE47" s="182">
        <f t="shared" si="567"/>
        <v>2367.9520452496831</v>
      </c>
      <c r="GF47" s="182">
        <f t="shared" si="389"/>
        <v>5000</v>
      </c>
      <c r="GG47" s="182">
        <f t="shared" si="390"/>
        <v>11839760.226248415</v>
      </c>
      <c r="GH47" s="5"/>
      <c r="GI47" s="182">
        <f t="shared" si="568"/>
        <v>2723.1448520371355</v>
      </c>
      <c r="GJ47" s="182">
        <f t="shared" si="391"/>
        <v>5000</v>
      </c>
      <c r="GK47" s="182">
        <f t="shared" si="392"/>
        <v>13615724.260185678</v>
      </c>
      <c r="GL47" s="5"/>
      <c r="GM47" s="182">
        <f t="shared" si="569"/>
        <v>3131.6165798427055</v>
      </c>
      <c r="GN47" s="182">
        <f t="shared" si="393"/>
        <v>5000</v>
      </c>
      <c r="GO47" s="182">
        <f t="shared" si="394"/>
        <v>15658082.899213528</v>
      </c>
      <c r="GP47" s="5"/>
      <c r="GQ47" s="182">
        <f t="shared" si="570"/>
        <v>3601.3590668191109</v>
      </c>
      <c r="GR47" s="182">
        <f t="shared" si="395"/>
        <v>5000</v>
      </c>
      <c r="GS47" s="182">
        <f t="shared" si="396"/>
        <v>18006795.334095556</v>
      </c>
      <c r="GT47" s="5"/>
      <c r="GU47" s="182">
        <f t="shared" si="571"/>
        <v>4141.5629268419771</v>
      </c>
      <c r="GV47" s="182">
        <f t="shared" si="397"/>
        <v>5000</v>
      </c>
      <c r="GW47" s="182">
        <f t="shared" si="398"/>
        <v>20707814.634209886</v>
      </c>
      <c r="GX47" s="5"/>
      <c r="GY47" s="182">
        <f t="shared" si="572"/>
        <v>4762.7973658682731</v>
      </c>
      <c r="GZ47" s="182">
        <f t="shared" si="399"/>
        <v>5000</v>
      </c>
      <c r="HA47" s="182">
        <f t="shared" si="400"/>
        <v>23813986.829341367</v>
      </c>
      <c r="HB47" s="5"/>
      <c r="HC47" s="182">
        <f t="shared" si="573"/>
        <v>5477.2169707485136</v>
      </c>
      <c r="HD47" s="182">
        <f t="shared" si="401"/>
        <v>5000</v>
      </c>
      <c r="HE47" s="182">
        <f t="shared" si="402"/>
        <v>27386084.85374257</v>
      </c>
      <c r="HF47" s="5"/>
      <c r="HG47" s="182">
        <f t="shared" si="574"/>
        <v>6298.7995163607902</v>
      </c>
      <c r="HH47" s="182">
        <f t="shared" si="403"/>
        <v>5000</v>
      </c>
      <c r="HI47" s="182">
        <f t="shared" si="404"/>
        <v>31493997.581803951</v>
      </c>
      <c r="HJ47" s="5"/>
      <c r="HK47" s="182">
        <f t="shared" si="575"/>
        <v>7243.6194438149078</v>
      </c>
      <c r="HL47" s="182">
        <f t="shared" si="405"/>
        <v>5000</v>
      </c>
      <c r="HM47" s="182">
        <f t="shared" si="406"/>
        <v>36218097.21907454</v>
      </c>
      <c r="HN47" s="5"/>
      <c r="HO47" s="182">
        <f t="shared" si="576"/>
        <v>8330.1623603871431</v>
      </c>
      <c r="HP47" s="182">
        <f t="shared" si="407"/>
        <v>5000</v>
      </c>
      <c r="HQ47" s="182">
        <f t="shared" si="408"/>
        <v>41650811.801935717</v>
      </c>
      <c r="HR47" s="5"/>
      <c r="HS47" s="182">
        <f t="shared" si="577"/>
        <v>11016.639721611995</v>
      </c>
      <c r="HT47" s="182">
        <f t="shared" si="409"/>
        <v>5000</v>
      </c>
      <c r="HU47" s="182">
        <f t="shared" si="410"/>
        <v>55083198.608059973</v>
      </c>
      <c r="HV47" s="5"/>
      <c r="HW47" s="182">
        <f t="shared" si="578"/>
        <v>12669.135679853793</v>
      </c>
      <c r="HX47" s="182">
        <f t="shared" si="411"/>
        <v>5000</v>
      </c>
      <c r="HY47" s="182">
        <f t="shared" si="412"/>
        <v>63345678.399268962</v>
      </c>
      <c r="HZ47" s="5"/>
      <c r="IA47" s="182">
        <f t="shared" si="579"/>
        <v>14569.506031831861</v>
      </c>
      <c r="IB47" s="182">
        <f t="shared" si="413"/>
        <v>5000</v>
      </c>
      <c r="IC47" s="182">
        <f t="shared" si="414"/>
        <v>72847530.159159303</v>
      </c>
      <c r="ID47" s="5"/>
      <c r="IE47" s="182">
        <f t="shared" si="580"/>
        <v>16754.931936606637</v>
      </c>
      <c r="IF47" s="182">
        <f t="shared" si="415"/>
        <v>5000</v>
      </c>
      <c r="IG47" s="182">
        <f t="shared" si="416"/>
        <v>83774659.683033183</v>
      </c>
      <c r="IH47" s="5"/>
      <c r="II47" s="182">
        <f t="shared" si="581"/>
        <v>19268.171727097633</v>
      </c>
      <c r="IJ47" s="182">
        <f t="shared" si="417"/>
        <v>5000</v>
      </c>
      <c r="IK47" s="182">
        <f t="shared" si="418"/>
        <v>96340858.635488167</v>
      </c>
      <c r="IL47" s="5"/>
      <c r="IM47" s="182">
        <f t="shared" si="582"/>
        <v>22158.397486162277</v>
      </c>
      <c r="IN47" s="182">
        <f t="shared" si="419"/>
        <v>5000</v>
      </c>
      <c r="IO47" s="182">
        <f t="shared" si="420"/>
        <v>110791987.43081139</v>
      </c>
      <c r="IP47" s="5"/>
      <c r="IQ47" s="182">
        <f t="shared" si="583"/>
        <v>25482.157109086616</v>
      </c>
      <c r="IR47" s="182">
        <f t="shared" si="421"/>
        <v>5000</v>
      </c>
      <c r="IS47" s="182">
        <f t="shared" si="422"/>
        <v>127410785.54543309</v>
      </c>
      <c r="IT47" s="5"/>
      <c r="IU47" s="182">
        <f t="shared" si="584"/>
        <v>29304.480675449606</v>
      </c>
      <c r="IV47" s="182">
        <f t="shared" si="423"/>
        <v>5000</v>
      </c>
      <c r="IW47" s="182">
        <f t="shared" si="424"/>
        <v>146522403.37724802</v>
      </c>
      <c r="IX47" s="5"/>
      <c r="IY47" s="182">
        <f t="shared" si="585"/>
        <v>33700.152776767041</v>
      </c>
      <c r="IZ47" s="182">
        <f t="shared" si="425"/>
        <v>5000</v>
      </c>
      <c r="JA47" s="182">
        <f t="shared" si="426"/>
        <v>168500763.8838352</v>
      </c>
      <c r="JB47" s="5"/>
      <c r="JC47" s="182">
        <f t="shared" si="586"/>
        <v>38755.175693282094</v>
      </c>
      <c r="JD47" s="182">
        <f t="shared" si="427"/>
        <v>5000</v>
      </c>
      <c r="JE47" s="182">
        <f t="shared" si="428"/>
        <v>193775878.46641046</v>
      </c>
      <c r="JF47" s="5"/>
      <c r="JG47" s="182">
        <f t="shared" si="587"/>
        <v>44568.452047274404</v>
      </c>
      <c r="JH47" s="182">
        <f t="shared" si="429"/>
        <v>5000</v>
      </c>
      <c r="JI47" s="182">
        <f t="shared" si="430"/>
        <v>222842260.23637202</v>
      </c>
      <c r="JJ47" s="5"/>
      <c r="JK47" s="182">
        <f t="shared" si="588"/>
        <v>51253.719854365561</v>
      </c>
      <c r="JL47" s="182">
        <f t="shared" si="431"/>
        <v>5000</v>
      </c>
      <c r="JM47" s="182">
        <f t="shared" si="432"/>
        <v>256268599.27182782</v>
      </c>
      <c r="JN47" s="5"/>
      <c r="JO47" s="182">
        <f t="shared" si="589"/>
        <v>59531.1956108456</v>
      </c>
      <c r="JP47" s="182">
        <f t="shared" si="513"/>
        <v>5000</v>
      </c>
      <c r="JQ47" s="182">
        <f t="shared" si="514"/>
        <v>297655978.05422801</v>
      </c>
      <c r="JR47" s="5"/>
      <c r="JS47" s="182">
        <f t="shared" si="590"/>
        <v>68460.874952472441</v>
      </c>
      <c r="JT47" s="182">
        <f t="shared" si="515"/>
        <v>5000</v>
      </c>
      <c r="JU47" s="182">
        <f t="shared" si="516"/>
        <v>342304374.76236218</v>
      </c>
      <c r="JV47" s="5"/>
      <c r="JW47" s="182">
        <f t="shared" si="591"/>
        <v>78730.006195343303</v>
      </c>
      <c r="JX47" s="182">
        <f t="shared" si="517"/>
        <v>5000</v>
      </c>
      <c r="JY47" s="182">
        <f t="shared" si="518"/>
        <v>393650030.97671652</v>
      </c>
      <c r="JZ47" s="5"/>
      <c r="KA47" s="182">
        <f t="shared" si="592"/>
        <v>90539.507124644791</v>
      </c>
      <c r="KB47" s="182">
        <f t="shared" si="519"/>
        <v>5000</v>
      </c>
      <c r="KC47" s="182">
        <f t="shared" si="520"/>
        <v>452697535.62322396</v>
      </c>
      <c r="KD47" s="5"/>
      <c r="KE47" s="182">
        <f t="shared" si="593"/>
        <v>104120.43319334151</v>
      </c>
      <c r="KF47" s="182">
        <f t="shared" si="521"/>
        <v>5000</v>
      </c>
      <c r="KG47" s="182">
        <f t="shared" si="522"/>
        <v>520602165.96670753</v>
      </c>
      <c r="KH47" s="5"/>
      <c r="KI47" s="183">
        <f t="shared" si="182"/>
        <v>3.333899999999999</v>
      </c>
      <c r="KJ47" s="183">
        <f t="shared" si="5"/>
        <v>5000</v>
      </c>
      <c r="KK47" s="183">
        <f t="shared" si="183"/>
        <v>16669.499999999996</v>
      </c>
      <c r="KM47" s="183">
        <f t="shared" si="184"/>
        <v>146.77013003901837</v>
      </c>
      <c r="KN47" s="183">
        <f t="shared" si="6"/>
        <v>5000</v>
      </c>
      <c r="KO47" s="183">
        <f t="shared" si="185"/>
        <v>733850.65019509185</v>
      </c>
      <c r="KQ47" s="183">
        <f t="shared" si="186"/>
        <v>966.09273208190064</v>
      </c>
      <c r="KR47" s="183">
        <f t="shared" si="7"/>
        <v>4999.9999999999982</v>
      </c>
      <c r="KS47" s="183">
        <f t="shared" si="187"/>
        <v>4830463.6604095018</v>
      </c>
      <c r="KU47" s="183">
        <f t="shared" si="188"/>
        <v>5738.3456853959042</v>
      </c>
      <c r="KV47" s="183">
        <f t="shared" si="189"/>
        <v>5000</v>
      </c>
      <c r="KW47" s="183">
        <f t="shared" si="190"/>
        <v>28691728.426979519</v>
      </c>
      <c r="KY47" s="183">
        <f t="shared" si="191"/>
        <v>33771.743069387427</v>
      </c>
      <c r="KZ47" s="183">
        <f t="shared" si="192"/>
        <v>5000</v>
      </c>
      <c r="LA47" s="183">
        <f t="shared" si="193"/>
        <v>168858715.34693712</v>
      </c>
      <c r="LC47" s="183">
        <f t="shared" si="194"/>
        <v>206796.15446503027</v>
      </c>
      <c r="LD47" s="183">
        <f t="shared" si="195"/>
        <v>5000.0000000000009</v>
      </c>
      <c r="LE47" s="183">
        <f t="shared" si="196"/>
        <v>1033980772.3251514</v>
      </c>
    </row>
    <row r="48" spans="2:317" ht="18.75">
      <c r="B48" s="172"/>
      <c r="C48" s="180"/>
      <c r="D48" s="180"/>
      <c r="E48" s="180" t="str">
        <f>'A.I Revenue Streams - P1'!F48</f>
        <v xml:space="preserve">IFT+UST-Advance </v>
      </c>
      <c r="F48" s="184"/>
      <c r="G48" s="182"/>
      <c r="H48" s="182">
        <f>'A.I Revenue Streams - P1'!J48</f>
        <v>9000</v>
      </c>
      <c r="I48" s="182">
        <f t="shared" si="523"/>
        <v>0</v>
      </c>
      <c r="J48" s="5"/>
      <c r="K48" s="182">
        <f>'A.I Revenue Streams - P1'!H48*K$2*L$2</f>
        <v>0.89999999999999991</v>
      </c>
      <c r="L48" s="182">
        <f t="shared" si="503"/>
        <v>9000</v>
      </c>
      <c r="M48" s="182">
        <f t="shared" si="504"/>
        <v>8099.9999999999991</v>
      </c>
      <c r="N48" s="5"/>
      <c r="O48" s="182">
        <f t="shared" si="524"/>
        <v>0.96074999999999977</v>
      </c>
      <c r="P48" s="182">
        <f t="shared" si="505"/>
        <v>9000</v>
      </c>
      <c r="Q48" s="182">
        <f t="shared" si="506"/>
        <v>8646.7499999999982</v>
      </c>
      <c r="R48" s="5"/>
      <c r="S48" s="182">
        <f t="shared" si="525"/>
        <v>1.4731499999999995</v>
      </c>
      <c r="T48" s="182">
        <f t="shared" si="507"/>
        <v>9000</v>
      </c>
      <c r="U48" s="182">
        <f t="shared" si="508"/>
        <v>13258.349999999995</v>
      </c>
      <c r="V48" s="5"/>
      <c r="W48" s="182">
        <f t="shared" si="526"/>
        <v>2.117653124999999</v>
      </c>
      <c r="X48" s="182">
        <f t="shared" si="509"/>
        <v>9000</v>
      </c>
      <c r="Y48" s="182">
        <f t="shared" si="510"/>
        <v>19058.878124999992</v>
      </c>
      <c r="Z48" s="5"/>
      <c r="AA48" s="182">
        <f t="shared" si="527"/>
        <v>3.8964817499999982</v>
      </c>
      <c r="AB48" s="182">
        <f t="shared" si="511"/>
        <v>9000</v>
      </c>
      <c r="AC48" s="182">
        <f t="shared" si="512"/>
        <v>35068.335749999984</v>
      </c>
      <c r="AD48" s="5"/>
      <c r="AE48" s="182">
        <f t="shared" si="528"/>
        <v>5.6011925156249971</v>
      </c>
      <c r="AF48" s="182">
        <f t="shared" si="311"/>
        <v>9000</v>
      </c>
      <c r="AG48" s="182">
        <f t="shared" si="312"/>
        <v>50410.73264062497</v>
      </c>
      <c r="AH48" s="5"/>
      <c r="AI48" s="182">
        <f t="shared" si="529"/>
        <v>8.0517142412109326</v>
      </c>
      <c r="AJ48" s="182">
        <f t="shared" si="313"/>
        <v>9000</v>
      </c>
      <c r="AK48" s="182">
        <f t="shared" si="314"/>
        <v>72465.428170898391</v>
      </c>
      <c r="AL48" s="5"/>
      <c r="AM48" s="182">
        <f t="shared" si="530"/>
        <v>9.2594713773925719</v>
      </c>
      <c r="AN48" s="182">
        <f t="shared" si="315"/>
        <v>9000</v>
      </c>
      <c r="AO48" s="182">
        <f t="shared" si="316"/>
        <v>83335.24239653314</v>
      </c>
      <c r="AP48" s="5"/>
      <c r="AQ48" s="182">
        <f t="shared" si="531"/>
        <v>10.648392084001458</v>
      </c>
      <c r="AR48" s="182">
        <f t="shared" si="317"/>
        <v>9000</v>
      </c>
      <c r="AS48" s="182">
        <f t="shared" si="318"/>
        <v>95835.528756013126</v>
      </c>
      <c r="AT48" s="5"/>
      <c r="AU48" s="182">
        <f t="shared" si="532"/>
        <v>12.245650896601676</v>
      </c>
      <c r="AV48" s="182">
        <f t="shared" si="319"/>
        <v>9000</v>
      </c>
      <c r="AW48" s="182">
        <f t="shared" si="320"/>
        <v>110210.85806941509</v>
      </c>
      <c r="AX48" s="5"/>
      <c r="AY48" s="182">
        <f t="shared" si="533"/>
        <v>14.082498531091927</v>
      </c>
      <c r="AZ48" s="182">
        <f t="shared" si="321"/>
        <v>9000</v>
      </c>
      <c r="BA48" s="182">
        <f t="shared" si="322"/>
        <v>126742.48677982735</v>
      </c>
      <c r="BB48" s="5"/>
      <c r="BC48" s="182">
        <f t="shared" si="534"/>
        <v>16.194873310755714</v>
      </c>
      <c r="BD48" s="182">
        <f t="shared" si="323"/>
        <v>9000</v>
      </c>
      <c r="BE48" s="182">
        <f t="shared" si="324"/>
        <v>145753.85979680144</v>
      </c>
      <c r="BF48" s="5"/>
      <c r="BG48" s="182">
        <f t="shared" si="535"/>
        <v>18.62410430736907</v>
      </c>
      <c r="BH48" s="182">
        <f t="shared" si="325"/>
        <v>9000</v>
      </c>
      <c r="BI48" s="182">
        <f t="shared" si="326"/>
        <v>167616.93876632163</v>
      </c>
      <c r="BJ48" s="5"/>
      <c r="BK48" s="182">
        <f t="shared" si="536"/>
        <v>21.417719953474428</v>
      </c>
      <c r="BL48" s="182">
        <f t="shared" si="327"/>
        <v>9000</v>
      </c>
      <c r="BM48" s="182">
        <f t="shared" si="328"/>
        <v>192759.47958126984</v>
      </c>
      <c r="BN48" s="5"/>
      <c r="BO48" s="182">
        <f t="shared" si="537"/>
        <v>24.630377946495592</v>
      </c>
      <c r="BP48" s="182">
        <f t="shared" si="329"/>
        <v>9000</v>
      </c>
      <c r="BQ48" s="182">
        <f t="shared" si="330"/>
        <v>221673.40151846033</v>
      </c>
      <c r="BR48" s="5"/>
      <c r="BS48" s="182">
        <f t="shared" si="538"/>
        <v>28.32493463846993</v>
      </c>
      <c r="BT48" s="182">
        <f t="shared" si="331"/>
        <v>9000</v>
      </c>
      <c r="BU48" s="182">
        <f t="shared" si="332"/>
        <v>254924.41174622937</v>
      </c>
      <c r="BV48" s="5"/>
      <c r="BW48" s="182">
        <f t="shared" si="539"/>
        <v>32.573674834240421</v>
      </c>
      <c r="BX48" s="182">
        <f t="shared" si="333"/>
        <v>9000</v>
      </c>
      <c r="BY48" s="182">
        <f t="shared" si="334"/>
        <v>293163.0735081638</v>
      </c>
      <c r="BZ48" s="5"/>
      <c r="CA48" s="182">
        <f t="shared" si="540"/>
        <v>37.459726059376479</v>
      </c>
      <c r="CB48" s="182">
        <f t="shared" si="335"/>
        <v>9000</v>
      </c>
      <c r="CC48" s="182">
        <f t="shared" si="336"/>
        <v>337137.53453438828</v>
      </c>
      <c r="CD48" s="5"/>
      <c r="CE48" s="182">
        <f t="shared" si="541"/>
        <v>51.69442196193954</v>
      </c>
      <c r="CF48" s="182">
        <f t="shared" si="337"/>
        <v>9000</v>
      </c>
      <c r="CG48" s="182">
        <f t="shared" si="338"/>
        <v>465249.79765745584</v>
      </c>
      <c r="CH48" s="5"/>
      <c r="CI48" s="182">
        <f t="shared" si="542"/>
        <v>59.448585256230466</v>
      </c>
      <c r="CJ48" s="182">
        <f t="shared" si="339"/>
        <v>9000</v>
      </c>
      <c r="CK48" s="182">
        <f t="shared" si="340"/>
        <v>535037.26730607415</v>
      </c>
      <c r="CL48" s="5"/>
      <c r="CM48" s="182">
        <f t="shared" si="543"/>
        <v>68.365873044665037</v>
      </c>
      <c r="CN48" s="182">
        <f t="shared" si="341"/>
        <v>9000</v>
      </c>
      <c r="CO48" s="182">
        <f t="shared" si="342"/>
        <v>615292.85740198533</v>
      </c>
      <c r="CP48" s="5"/>
      <c r="CQ48" s="182">
        <f t="shared" si="544"/>
        <v>78.620754001364787</v>
      </c>
      <c r="CR48" s="182">
        <f t="shared" si="343"/>
        <v>9000</v>
      </c>
      <c r="CS48" s="182">
        <f t="shared" si="344"/>
        <v>707586.78601228306</v>
      </c>
      <c r="CT48" s="5"/>
      <c r="CU48" s="182">
        <f t="shared" si="545"/>
        <v>90.413867101569494</v>
      </c>
      <c r="CV48" s="182">
        <f t="shared" si="345"/>
        <v>9000</v>
      </c>
      <c r="CW48" s="182">
        <f t="shared" si="346"/>
        <v>813724.80391412543</v>
      </c>
      <c r="CX48" s="5"/>
      <c r="CY48" s="182">
        <f t="shared" si="546"/>
        <v>103.97594716680491</v>
      </c>
      <c r="CZ48" s="182">
        <f t="shared" si="347"/>
        <v>9000</v>
      </c>
      <c r="DA48" s="182">
        <f t="shared" si="348"/>
        <v>935783.52450124419</v>
      </c>
      <c r="DB48" s="5"/>
      <c r="DC48" s="182">
        <f t="shared" si="547"/>
        <v>119.57233924182565</v>
      </c>
      <c r="DD48" s="182">
        <f t="shared" si="349"/>
        <v>9000</v>
      </c>
      <c r="DE48" s="182">
        <f t="shared" si="350"/>
        <v>1076151.0531764308</v>
      </c>
      <c r="DF48" s="5"/>
      <c r="DG48" s="182">
        <f t="shared" si="548"/>
        <v>137.50819012809947</v>
      </c>
      <c r="DH48" s="182">
        <f t="shared" si="351"/>
        <v>9000</v>
      </c>
      <c r="DI48" s="182">
        <f t="shared" si="352"/>
        <v>1237573.7111528954</v>
      </c>
      <c r="DJ48" s="5"/>
      <c r="DK48" s="182">
        <f t="shared" si="549"/>
        <v>158.13441864731439</v>
      </c>
      <c r="DL48" s="182">
        <f t="shared" si="353"/>
        <v>9000</v>
      </c>
      <c r="DM48" s="182">
        <f t="shared" si="354"/>
        <v>1423209.7678258296</v>
      </c>
      <c r="DN48" s="5"/>
      <c r="DO48" s="182">
        <f t="shared" si="550"/>
        <v>181.85458144441154</v>
      </c>
      <c r="DP48" s="182">
        <f t="shared" si="355"/>
        <v>9000</v>
      </c>
      <c r="DQ48" s="182">
        <f t="shared" si="356"/>
        <v>1636691.2329997038</v>
      </c>
      <c r="DR48" s="5"/>
      <c r="DS48" s="182">
        <f t="shared" si="551"/>
        <v>209.13276866107324</v>
      </c>
      <c r="DT48" s="182">
        <f t="shared" si="357"/>
        <v>9000</v>
      </c>
      <c r="DU48" s="182">
        <f t="shared" si="358"/>
        <v>1882194.9179496593</v>
      </c>
      <c r="DV48" s="5"/>
      <c r="DW48" s="182">
        <f t="shared" si="552"/>
        <v>240.50268396023424</v>
      </c>
      <c r="DX48" s="182">
        <f t="shared" si="359"/>
        <v>9000</v>
      </c>
      <c r="DY48" s="182">
        <f t="shared" si="360"/>
        <v>2164524.1556421081</v>
      </c>
      <c r="DZ48" s="5"/>
      <c r="EA48" s="182">
        <f t="shared" si="553"/>
        <v>304.23589520969631</v>
      </c>
      <c r="EB48" s="182">
        <f t="shared" si="361"/>
        <v>9000</v>
      </c>
      <c r="EC48" s="182">
        <f t="shared" si="362"/>
        <v>2738123.0568872667</v>
      </c>
      <c r="ED48" s="5"/>
      <c r="EE48" s="182">
        <f t="shared" si="554"/>
        <v>349.87127949115074</v>
      </c>
      <c r="EF48" s="182">
        <f t="shared" si="363"/>
        <v>9000</v>
      </c>
      <c r="EG48" s="182">
        <f t="shared" si="364"/>
        <v>3148841.5154203568</v>
      </c>
      <c r="EH48" s="5"/>
      <c r="EI48" s="182">
        <f t="shared" si="555"/>
        <v>402.35197141482331</v>
      </c>
      <c r="EJ48" s="182">
        <f t="shared" si="365"/>
        <v>9000</v>
      </c>
      <c r="EK48" s="182">
        <f t="shared" si="366"/>
        <v>3621167.7427334096</v>
      </c>
      <c r="EL48" s="5"/>
      <c r="EM48" s="182">
        <f t="shared" si="556"/>
        <v>462.70476712704675</v>
      </c>
      <c r="EN48" s="182">
        <f t="shared" si="367"/>
        <v>9000</v>
      </c>
      <c r="EO48" s="182">
        <f t="shared" si="368"/>
        <v>4164342.904143421</v>
      </c>
      <c r="EP48" s="5"/>
      <c r="EQ48" s="182">
        <f t="shared" si="557"/>
        <v>532.1104821961037</v>
      </c>
      <c r="ER48" s="182">
        <f t="shared" si="369"/>
        <v>9000</v>
      </c>
      <c r="ES48" s="182">
        <f t="shared" si="370"/>
        <v>4788994.3397649331</v>
      </c>
      <c r="ET48" s="5"/>
      <c r="EU48" s="182">
        <f t="shared" si="558"/>
        <v>611.92705452551922</v>
      </c>
      <c r="EV48" s="182">
        <f t="shared" si="371"/>
        <v>9000</v>
      </c>
      <c r="EW48" s="182">
        <f t="shared" si="372"/>
        <v>5507343.4907296728</v>
      </c>
      <c r="EX48" s="5"/>
      <c r="EY48" s="182">
        <f t="shared" si="559"/>
        <v>703.7161127043471</v>
      </c>
      <c r="EZ48" s="182">
        <f t="shared" si="373"/>
        <v>9000</v>
      </c>
      <c r="FA48" s="182">
        <f t="shared" si="374"/>
        <v>6333445.0143391239</v>
      </c>
      <c r="FB48" s="5"/>
      <c r="FC48" s="182">
        <f t="shared" si="560"/>
        <v>809.27352960999906</v>
      </c>
      <c r="FD48" s="182">
        <f t="shared" si="375"/>
        <v>9000</v>
      </c>
      <c r="FE48" s="182">
        <f t="shared" si="376"/>
        <v>7283461.7664899919</v>
      </c>
      <c r="FF48" s="5"/>
      <c r="FG48" s="182">
        <f t="shared" si="561"/>
        <v>930.66455905149883</v>
      </c>
      <c r="FH48" s="182">
        <f t="shared" si="377"/>
        <v>9000</v>
      </c>
      <c r="FI48" s="182">
        <f t="shared" si="378"/>
        <v>8375981.0314634899</v>
      </c>
      <c r="FJ48" s="5"/>
      <c r="FK48" s="182">
        <f t="shared" si="562"/>
        <v>1070.2642429092236</v>
      </c>
      <c r="FL48" s="182">
        <f t="shared" si="379"/>
        <v>9000</v>
      </c>
      <c r="FM48" s="182">
        <f t="shared" si="380"/>
        <v>9632378.186183013</v>
      </c>
      <c r="FN48" s="5"/>
      <c r="FO48" s="182">
        <f t="shared" si="563"/>
        <v>1230.8038793456071</v>
      </c>
      <c r="FP48" s="182">
        <f t="shared" si="381"/>
        <v>9000</v>
      </c>
      <c r="FQ48" s="182">
        <f t="shared" si="382"/>
        <v>11077234.914110465</v>
      </c>
      <c r="FR48" s="5"/>
      <c r="FS48" s="182">
        <f t="shared" si="564"/>
        <v>1415.4244612474481</v>
      </c>
      <c r="FT48" s="182">
        <f t="shared" si="383"/>
        <v>9000</v>
      </c>
      <c r="FU48" s="182">
        <f t="shared" si="384"/>
        <v>12738820.151227033</v>
      </c>
      <c r="FV48" s="5"/>
      <c r="FW48" s="182">
        <f t="shared" si="565"/>
        <v>1790.5119434780217</v>
      </c>
      <c r="FX48" s="182">
        <f t="shared" si="385"/>
        <v>9000</v>
      </c>
      <c r="FY48" s="182">
        <f t="shared" si="386"/>
        <v>16114607.491302196</v>
      </c>
      <c r="FZ48" s="5"/>
      <c r="GA48" s="182">
        <f t="shared" si="566"/>
        <v>2059.0887349997247</v>
      </c>
      <c r="GB48" s="182">
        <f t="shared" si="387"/>
        <v>9000</v>
      </c>
      <c r="GC48" s="182">
        <f t="shared" si="388"/>
        <v>18531798.614997521</v>
      </c>
      <c r="GD48" s="5"/>
      <c r="GE48" s="182">
        <f t="shared" si="567"/>
        <v>2367.9520452496831</v>
      </c>
      <c r="GF48" s="182">
        <f t="shared" si="389"/>
        <v>9000</v>
      </c>
      <c r="GG48" s="182">
        <f t="shared" si="390"/>
        <v>21311568.407247148</v>
      </c>
      <c r="GH48" s="5"/>
      <c r="GI48" s="182">
        <f t="shared" si="568"/>
        <v>2723.1448520371355</v>
      </c>
      <c r="GJ48" s="182">
        <f t="shared" si="391"/>
        <v>9000</v>
      </c>
      <c r="GK48" s="182">
        <f t="shared" si="392"/>
        <v>24508303.66833422</v>
      </c>
      <c r="GL48" s="5"/>
      <c r="GM48" s="182">
        <f t="shared" si="569"/>
        <v>3131.6165798427055</v>
      </c>
      <c r="GN48" s="182">
        <f t="shared" si="393"/>
        <v>9000</v>
      </c>
      <c r="GO48" s="182">
        <f t="shared" si="394"/>
        <v>28184549.218584351</v>
      </c>
      <c r="GP48" s="5"/>
      <c r="GQ48" s="182">
        <f t="shared" si="570"/>
        <v>3601.3590668191109</v>
      </c>
      <c r="GR48" s="182">
        <f t="shared" si="395"/>
        <v>9000</v>
      </c>
      <c r="GS48" s="182">
        <f t="shared" si="396"/>
        <v>32412231.601372</v>
      </c>
      <c r="GT48" s="5"/>
      <c r="GU48" s="182">
        <f t="shared" si="571"/>
        <v>4141.5629268419771</v>
      </c>
      <c r="GV48" s="182">
        <f t="shared" si="397"/>
        <v>9000</v>
      </c>
      <c r="GW48" s="182">
        <f t="shared" si="398"/>
        <v>37274066.341577791</v>
      </c>
      <c r="GX48" s="5"/>
      <c r="GY48" s="182">
        <f t="shared" si="572"/>
        <v>4762.7973658682731</v>
      </c>
      <c r="GZ48" s="182">
        <f t="shared" si="399"/>
        <v>9000</v>
      </c>
      <c r="HA48" s="182">
        <f t="shared" si="400"/>
        <v>42865176.292814456</v>
      </c>
      <c r="HB48" s="5"/>
      <c r="HC48" s="182">
        <f t="shared" si="573"/>
        <v>5477.2169707485136</v>
      </c>
      <c r="HD48" s="182">
        <f t="shared" si="401"/>
        <v>9000</v>
      </c>
      <c r="HE48" s="182">
        <f t="shared" si="402"/>
        <v>49294952.736736625</v>
      </c>
      <c r="HF48" s="5"/>
      <c r="HG48" s="182">
        <f t="shared" si="574"/>
        <v>6298.7995163607902</v>
      </c>
      <c r="HH48" s="182">
        <f t="shared" si="403"/>
        <v>9000</v>
      </c>
      <c r="HI48" s="182">
        <f t="shared" si="404"/>
        <v>56689195.647247113</v>
      </c>
      <c r="HJ48" s="5"/>
      <c r="HK48" s="182">
        <f t="shared" si="575"/>
        <v>7243.6194438149078</v>
      </c>
      <c r="HL48" s="182">
        <f t="shared" si="405"/>
        <v>9000</v>
      </c>
      <c r="HM48" s="182">
        <f t="shared" si="406"/>
        <v>65192574.994334169</v>
      </c>
      <c r="HN48" s="5"/>
      <c r="HO48" s="182">
        <f t="shared" si="576"/>
        <v>8330.1623603871431</v>
      </c>
      <c r="HP48" s="182">
        <f t="shared" si="407"/>
        <v>9000</v>
      </c>
      <c r="HQ48" s="182">
        <f t="shared" si="408"/>
        <v>74971461.243484288</v>
      </c>
      <c r="HR48" s="5"/>
      <c r="HS48" s="182">
        <f t="shared" si="577"/>
        <v>11016.639721611995</v>
      </c>
      <c r="HT48" s="182">
        <f t="shared" si="409"/>
        <v>9000</v>
      </c>
      <c r="HU48" s="182">
        <f t="shared" si="410"/>
        <v>99149757.494507954</v>
      </c>
      <c r="HV48" s="5"/>
      <c r="HW48" s="182">
        <f t="shared" si="578"/>
        <v>12669.135679853793</v>
      </c>
      <c r="HX48" s="182">
        <f t="shared" si="411"/>
        <v>9000</v>
      </c>
      <c r="HY48" s="182">
        <f t="shared" si="412"/>
        <v>114022221.11868413</v>
      </c>
      <c r="HZ48" s="5"/>
      <c r="IA48" s="182">
        <f t="shared" si="579"/>
        <v>14569.506031831861</v>
      </c>
      <c r="IB48" s="182">
        <f t="shared" si="413"/>
        <v>9000</v>
      </c>
      <c r="IC48" s="182">
        <f t="shared" si="414"/>
        <v>131125554.28648674</v>
      </c>
      <c r="ID48" s="5"/>
      <c r="IE48" s="182">
        <f t="shared" si="580"/>
        <v>16754.931936606637</v>
      </c>
      <c r="IF48" s="182">
        <f t="shared" si="415"/>
        <v>9000</v>
      </c>
      <c r="IG48" s="182">
        <f t="shared" si="416"/>
        <v>150794387.42945975</v>
      </c>
      <c r="IH48" s="5"/>
      <c r="II48" s="182">
        <f t="shared" si="581"/>
        <v>19268.171727097633</v>
      </c>
      <c r="IJ48" s="182">
        <f t="shared" si="417"/>
        <v>9000</v>
      </c>
      <c r="IK48" s="182">
        <f t="shared" si="418"/>
        <v>173413545.5438787</v>
      </c>
      <c r="IL48" s="5"/>
      <c r="IM48" s="182">
        <f t="shared" si="582"/>
        <v>22158.397486162277</v>
      </c>
      <c r="IN48" s="182">
        <f t="shared" si="419"/>
        <v>9000</v>
      </c>
      <c r="IO48" s="182">
        <f t="shared" si="420"/>
        <v>199425577.37546051</v>
      </c>
      <c r="IP48" s="5"/>
      <c r="IQ48" s="182">
        <f t="shared" si="583"/>
        <v>25482.157109086616</v>
      </c>
      <c r="IR48" s="182">
        <f t="shared" si="421"/>
        <v>9000</v>
      </c>
      <c r="IS48" s="182">
        <f t="shared" si="422"/>
        <v>229339413.98177955</v>
      </c>
      <c r="IT48" s="5"/>
      <c r="IU48" s="182">
        <f t="shared" si="584"/>
        <v>29304.480675449606</v>
      </c>
      <c r="IV48" s="182">
        <f t="shared" si="423"/>
        <v>9000</v>
      </c>
      <c r="IW48" s="182">
        <f t="shared" si="424"/>
        <v>263740326.07904646</v>
      </c>
      <c r="IX48" s="5"/>
      <c r="IY48" s="182">
        <f t="shared" si="585"/>
        <v>33700.152776767041</v>
      </c>
      <c r="IZ48" s="182">
        <f t="shared" si="425"/>
        <v>9000</v>
      </c>
      <c r="JA48" s="182">
        <f t="shared" si="426"/>
        <v>303301374.99090338</v>
      </c>
      <c r="JB48" s="5"/>
      <c r="JC48" s="182">
        <f t="shared" si="586"/>
        <v>38755.175693282094</v>
      </c>
      <c r="JD48" s="182">
        <f t="shared" si="427"/>
        <v>9000</v>
      </c>
      <c r="JE48" s="182">
        <f t="shared" si="428"/>
        <v>348796581.23953885</v>
      </c>
      <c r="JF48" s="5"/>
      <c r="JG48" s="182">
        <f t="shared" si="587"/>
        <v>44568.452047274404</v>
      </c>
      <c r="JH48" s="182">
        <f t="shared" si="429"/>
        <v>9000</v>
      </c>
      <c r="JI48" s="182">
        <f t="shared" si="430"/>
        <v>401116068.42546964</v>
      </c>
      <c r="JJ48" s="5"/>
      <c r="JK48" s="182">
        <f t="shared" si="588"/>
        <v>51253.719854365561</v>
      </c>
      <c r="JL48" s="182">
        <f t="shared" si="431"/>
        <v>9000</v>
      </c>
      <c r="JM48" s="182">
        <f t="shared" si="432"/>
        <v>461283478.68929005</v>
      </c>
      <c r="JN48" s="5"/>
      <c r="JO48" s="182">
        <f t="shared" si="589"/>
        <v>59531.1956108456</v>
      </c>
      <c r="JP48" s="182">
        <f t="shared" si="513"/>
        <v>9000</v>
      </c>
      <c r="JQ48" s="182">
        <f t="shared" si="514"/>
        <v>535780760.49761039</v>
      </c>
      <c r="JR48" s="5"/>
      <c r="JS48" s="182">
        <f t="shared" si="590"/>
        <v>68460.874952472441</v>
      </c>
      <c r="JT48" s="182">
        <f t="shared" si="515"/>
        <v>9000</v>
      </c>
      <c r="JU48" s="182">
        <f t="shared" si="516"/>
        <v>616147874.57225192</v>
      </c>
      <c r="JV48" s="5"/>
      <c r="JW48" s="182">
        <f t="shared" si="591"/>
        <v>78730.006195343303</v>
      </c>
      <c r="JX48" s="182">
        <f t="shared" si="517"/>
        <v>9000</v>
      </c>
      <c r="JY48" s="182">
        <f t="shared" si="518"/>
        <v>708570055.75808978</v>
      </c>
      <c r="JZ48" s="5"/>
      <c r="KA48" s="182">
        <f t="shared" si="592"/>
        <v>90539.507124644791</v>
      </c>
      <c r="KB48" s="182">
        <f t="shared" si="519"/>
        <v>9000</v>
      </c>
      <c r="KC48" s="182">
        <f t="shared" si="520"/>
        <v>814855564.12180316</v>
      </c>
      <c r="KD48" s="5"/>
      <c r="KE48" s="182">
        <f t="shared" si="593"/>
        <v>104120.43319334151</v>
      </c>
      <c r="KF48" s="182">
        <f t="shared" si="521"/>
        <v>9000</v>
      </c>
      <c r="KG48" s="182">
        <f t="shared" si="522"/>
        <v>937083898.74007356</v>
      </c>
      <c r="KH48" s="5"/>
      <c r="KI48" s="183">
        <f t="shared" si="182"/>
        <v>3.333899999999999</v>
      </c>
      <c r="KJ48" s="183">
        <f t="shared" si="5"/>
        <v>9000</v>
      </c>
      <c r="KK48" s="183">
        <f t="shared" si="183"/>
        <v>30005.099999999991</v>
      </c>
      <c r="KM48" s="183">
        <f t="shared" si="184"/>
        <v>146.77013003901837</v>
      </c>
      <c r="KN48" s="183">
        <f t="shared" si="6"/>
        <v>9000</v>
      </c>
      <c r="KO48" s="183">
        <f t="shared" si="185"/>
        <v>1320931.1703511653</v>
      </c>
      <c r="KQ48" s="183">
        <f t="shared" si="186"/>
        <v>966.09273208190064</v>
      </c>
      <c r="KR48" s="183">
        <f t="shared" si="7"/>
        <v>9000</v>
      </c>
      <c r="KS48" s="183">
        <f t="shared" si="187"/>
        <v>8694834.588737106</v>
      </c>
      <c r="KU48" s="183">
        <f t="shared" si="188"/>
        <v>5738.3456853959042</v>
      </c>
      <c r="KV48" s="183">
        <f t="shared" si="189"/>
        <v>9000</v>
      </c>
      <c r="KW48" s="183">
        <f t="shared" si="190"/>
        <v>51645111.168563135</v>
      </c>
      <c r="KY48" s="183">
        <f t="shared" si="191"/>
        <v>33771.743069387427</v>
      </c>
      <c r="KZ48" s="183">
        <f t="shared" si="192"/>
        <v>8999.9999999999982</v>
      </c>
      <c r="LA48" s="183">
        <f t="shared" si="193"/>
        <v>303945687.6244868</v>
      </c>
      <c r="LC48" s="183">
        <f t="shared" si="194"/>
        <v>206796.15446503027</v>
      </c>
      <c r="LD48" s="183">
        <f t="shared" si="195"/>
        <v>9000.0000000000018</v>
      </c>
      <c r="LE48" s="183">
        <f t="shared" si="196"/>
        <v>1861165390.1852727</v>
      </c>
    </row>
    <row r="49" spans="2:317" ht="18.75">
      <c r="B49" s="172"/>
      <c r="C49" s="180"/>
      <c r="D49" s="180"/>
      <c r="E49" s="180" t="str">
        <f>'A.I Revenue Streams - P1'!F49</f>
        <v xml:space="preserve">IFT+UST+Exercises-Single </v>
      </c>
      <c r="F49" s="184"/>
      <c r="G49" s="182"/>
      <c r="H49" s="182">
        <f>'A.I Revenue Streams - P1'!J49</f>
        <v>1300</v>
      </c>
      <c r="I49" s="182">
        <f t="shared" si="523"/>
        <v>0</v>
      </c>
      <c r="J49" s="5"/>
      <c r="K49" s="182">
        <f>'A.I Revenue Streams - P1'!H49*K$2*L$2</f>
        <v>3.5999999999999996</v>
      </c>
      <c r="L49" s="182">
        <f t="shared" si="503"/>
        <v>1300</v>
      </c>
      <c r="M49" s="182">
        <f t="shared" si="504"/>
        <v>4679.9999999999991</v>
      </c>
      <c r="N49" s="5"/>
      <c r="O49" s="182">
        <f t="shared" si="524"/>
        <v>3.8429999999999991</v>
      </c>
      <c r="P49" s="182">
        <f t="shared" si="505"/>
        <v>1300</v>
      </c>
      <c r="Q49" s="182">
        <f t="shared" si="506"/>
        <v>4995.8999999999987</v>
      </c>
      <c r="R49" s="5"/>
      <c r="S49" s="182">
        <f t="shared" si="525"/>
        <v>5.8925999999999981</v>
      </c>
      <c r="T49" s="182">
        <f t="shared" si="507"/>
        <v>1300</v>
      </c>
      <c r="U49" s="182">
        <f t="shared" si="508"/>
        <v>7660.3799999999974</v>
      </c>
      <c r="V49" s="5"/>
      <c r="W49" s="182">
        <f t="shared" si="526"/>
        <v>8.4706124999999961</v>
      </c>
      <c r="X49" s="182">
        <f t="shared" si="509"/>
        <v>1300</v>
      </c>
      <c r="Y49" s="182">
        <f t="shared" si="510"/>
        <v>11011.796249999996</v>
      </c>
      <c r="Z49" s="5"/>
      <c r="AA49" s="182">
        <f t="shared" si="527"/>
        <v>15.585926999999993</v>
      </c>
      <c r="AB49" s="182">
        <f t="shared" si="511"/>
        <v>1300</v>
      </c>
      <c r="AC49" s="182">
        <f t="shared" si="512"/>
        <v>20261.705099999992</v>
      </c>
      <c r="AD49" s="5"/>
      <c r="AE49" s="182">
        <f t="shared" si="528"/>
        <v>22.404770062499988</v>
      </c>
      <c r="AF49" s="182">
        <f t="shared" si="311"/>
        <v>1300</v>
      </c>
      <c r="AG49" s="182">
        <f t="shared" si="312"/>
        <v>29126.201081249987</v>
      </c>
      <c r="AH49" s="5"/>
      <c r="AI49" s="182">
        <f t="shared" si="529"/>
        <v>32.20685696484373</v>
      </c>
      <c r="AJ49" s="182">
        <f t="shared" si="313"/>
        <v>1300</v>
      </c>
      <c r="AK49" s="182">
        <f t="shared" si="314"/>
        <v>41868.914054296853</v>
      </c>
      <c r="AL49" s="5"/>
      <c r="AM49" s="182">
        <f t="shared" si="530"/>
        <v>37.037885509570287</v>
      </c>
      <c r="AN49" s="182">
        <f t="shared" si="315"/>
        <v>1300</v>
      </c>
      <c r="AO49" s="182">
        <f t="shared" si="316"/>
        <v>48149.251162441375</v>
      </c>
      <c r="AP49" s="5"/>
      <c r="AQ49" s="182">
        <f t="shared" si="531"/>
        <v>42.593568336005831</v>
      </c>
      <c r="AR49" s="182">
        <f t="shared" si="317"/>
        <v>1300</v>
      </c>
      <c r="AS49" s="182">
        <f t="shared" si="318"/>
        <v>55371.638836807579</v>
      </c>
      <c r="AT49" s="5"/>
      <c r="AU49" s="182">
        <f t="shared" si="532"/>
        <v>48.982603586406704</v>
      </c>
      <c r="AV49" s="182">
        <f t="shared" si="319"/>
        <v>1300</v>
      </c>
      <c r="AW49" s="182">
        <f t="shared" si="320"/>
        <v>63677.384662328717</v>
      </c>
      <c r="AX49" s="5"/>
      <c r="AY49" s="182">
        <f t="shared" si="533"/>
        <v>56.329994124367708</v>
      </c>
      <c r="AZ49" s="182">
        <f t="shared" si="321"/>
        <v>1300</v>
      </c>
      <c r="BA49" s="182">
        <f t="shared" si="322"/>
        <v>73228.992361678014</v>
      </c>
      <c r="BB49" s="5"/>
      <c r="BC49" s="182">
        <f t="shared" si="534"/>
        <v>64.779493243022856</v>
      </c>
      <c r="BD49" s="182">
        <f t="shared" si="323"/>
        <v>1300</v>
      </c>
      <c r="BE49" s="182">
        <f t="shared" si="324"/>
        <v>84213.341215929715</v>
      </c>
      <c r="BF49" s="5"/>
      <c r="BG49" s="182">
        <f t="shared" si="535"/>
        <v>74.496417229476279</v>
      </c>
      <c r="BH49" s="182">
        <f t="shared" si="325"/>
        <v>1300</v>
      </c>
      <c r="BI49" s="182">
        <f t="shared" si="326"/>
        <v>96845.342398319161</v>
      </c>
      <c r="BJ49" s="5"/>
      <c r="BK49" s="182">
        <f t="shared" si="536"/>
        <v>85.670879813897713</v>
      </c>
      <c r="BL49" s="182">
        <f t="shared" si="327"/>
        <v>1300</v>
      </c>
      <c r="BM49" s="182">
        <f t="shared" si="328"/>
        <v>111372.14375806703</v>
      </c>
      <c r="BN49" s="5"/>
      <c r="BO49" s="182">
        <f t="shared" si="537"/>
        <v>98.521511785982369</v>
      </c>
      <c r="BP49" s="182">
        <f t="shared" si="329"/>
        <v>1300</v>
      </c>
      <c r="BQ49" s="182">
        <f t="shared" si="330"/>
        <v>128077.96532177708</v>
      </c>
      <c r="BR49" s="5"/>
      <c r="BS49" s="182">
        <f t="shared" si="538"/>
        <v>113.29973855387972</v>
      </c>
      <c r="BT49" s="182">
        <f t="shared" si="331"/>
        <v>1300</v>
      </c>
      <c r="BU49" s="182">
        <f t="shared" si="332"/>
        <v>147289.66012004364</v>
      </c>
      <c r="BV49" s="5"/>
      <c r="BW49" s="182">
        <f t="shared" si="539"/>
        <v>130.29469933696168</v>
      </c>
      <c r="BX49" s="182">
        <f t="shared" si="333"/>
        <v>1300</v>
      </c>
      <c r="BY49" s="182">
        <f t="shared" si="334"/>
        <v>169383.1091380502</v>
      </c>
      <c r="BZ49" s="5"/>
      <c r="CA49" s="182">
        <f t="shared" si="540"/>
        <v>149.83890423750591</v>
      </c>
      <c r="CB49" s="182">
        <f t="shared" si="335"/>
        <v>1300</v>
      </c>
      <c r="CC49" s="182">
        <f t="shared" si="336"/>
        <v>194790.5755087577</v>
      </c>
      <c r="CD49" s="5"/>
      <c r="CE49" s="182">
        <f t="shared" si="541"/>
        <v>206.77768784775816</v>
      </c>
      <c r="CF49" s="182">
        <f t="shared" si="337"/>
        <v>1300</v>
      </c>
      <c r="CG49" s="182">
        <f t="shared" si="338"/>
        <v>268810.9942020856</v>
      </c>
      <c r="CH49" s="5"/>
      <c r="CI49" s="182">
        <f t="shared" si="542"/>
        <v>237.79434102492186</v>
      </c>
      <c r="CJ49" s="182">
        <f t="shared" si="339"/>
        <v>1300</v>
      </c>
      <c r="CK49" s="182">
        <f t="shared" si="340"/>
        <v>309132.64333239844</v>
      </c>
      <c r="CL49" s="5"/>
      <c r="CM49" s="182">
        <f t="shared" si="543"/>
        <v>273.46349217866015</v>
      </c>
      <c r="CN49" s="182">
        <f t="shared" si="341"/>
        <v>1300</v>
      </c>
      <c r="CO49" s="182">
        <f t="shared" si="342"/>
        <v>355502.53983225819</v>
      </c>
      <c r="CP49" s="5"/>
      <c r="CQ49" s="182">
        <f t="shared" si="544"/>
        <v>314.48301600545915</v>
      </c>
      <c r="CR49" s="182">
        <f t="shared" si="343"/>
        <v>1300</v>
      </c>
      <c r="CS49" s="182">
        <f t="shared" si="344"/>
        <v>408827.92080709687</v>
      </c>
      <c r="CT49" s="5"/>
      <c r="CU49" s="182">
        <f t="shared" si="545"/>
        <v>361.65546840627798</v>
      </c>
      <c r="CV49" s="182">
        <f t="shared" si="345"/>
        <v>1300</v>
      </c>
      <c r="CW49" s="182">
        <f t="shared" si="346"/>
        <v>470152.10892816138</v>
      </c>
      <c r="CX49" s="5"/>
      <c r="CY49" s="182">
        <f t="shared" si="546"/>
        <v>415.90378866721966</v>
      </c>
      <c r="CZ49" s="182">
        <f t="shared" si="347"/>
        <v>1300</v>
      </c>
      <c r="DA49" s="182">
        <f t="shared" si="348"/>
        <v>540674.92526738555</v>
      </c>
      <c r="DB49" s="5"/>
      <c r="DC49" s="182">
        <f t="shared" si="547"/>
        <v>478.28935696730258</v>
      </c>
      <c r="DD49" s="182">
        <f t="shared" si="349"/>
        <v>1300</v>
      </c>
      <c r="DE49" s="182">
        <f t="shared" si="350"/>
        <v>621776.16405749333</v>
      </c>
      <c r="DF49" s="5"/>
      <c r="DG49" s="182">
        <f t="shared" si="548"/>
        <v>550.03276051239789</v>
      </c>
      <c r="DH49" s="182">
        <f t="shared" si="351"/>
        <v>1300</v>
      </c>
      <c r="DI49" s="182">
        <f t="shared" si="352"/>
        <v>715042.58866611728</v>
      </c>
      <c r="DJ49" s="5"/>
      <c r="DK49" s="182">
        <f t="shared" si="549"/>
        <v>632.53767458925756</v>
      </c>
      <c r="DL49" s="182">
        <f t="shared" si="353"/>
        <v>1300</v>
      </c>
      <c r="DM49" s="182">
        <f t="shared" si="354"/>
        <v>822298.97696603485</v>
      </c>
      <c r="DN49" s="5"/>
      <c r="DO49" s="182">
        <f t="shared" si="550"/>
        <v>727.41832577764615</v>
      </c>
      <c r="DP49" s="182">
        <f t="shared" si="355"/>
        <v>1300</v>
      </c>
      <c r="DQ49" s="182">
        <f t="shared" si="356"/>
        <v>945643.82351093995</v>
      </c>
      <c r="DR49" s="5"/>
      <c r="DS49" s="182">
        <f t="shared" si="551"/>
        <v>836.53107464429297</v>
      </c>
      <c r="DT49" s="182">
        <f t="shared" si="357"/>
        <v>1300</v>
      </c>
      <c r="DU49" s="182">
        <f t="shared" si="358"/>
        <v>1087490.3970375808</v>
      </c>
      <c r="DV49" s="5"/>
      <c r="DW49" s="182">
        <f t="shared" si="552"/>
        <v>962.01073584093695</v>
      </c>
      <c r="DX49" s="182">
        <f t="shared" si="359"/>
        <v>1300</v>
      </c>
      <c r="DY49" s="182">
        <f t="shared" si="360"/>
        <v>1250613.956593218</v>
      </c>
      <c r="DZ49" s="5"/>
      <c r="EA49" s="182">
        <f t="shared" si="553"/>
        <v>1216.9435808387852</v>
      </c>
      <c r="EB49" s="182">
        <f t="shared" si="361"/>
        <v>1300</v>
      </c>
      <c r="EC49" s="182">
        <f t="shared" si="362"/>
        <v>1582026.6550904207</v>
      </c>
      <c r="ED49" s="5"/>
      <c r="EE49" s="182">
        <f t="shared" si="554"/>
        <v>1399.485117964603</v>
      </c>
      <c r="EF49" s="182">
        <f t="shared" si="363"/>
        <v>1300</v>
      </c>
      <c r="EG49" s="182">
        <f t="shared" si="364"/>
        <v>1819330.6533539838</v>
      </c>
      <c r="EH49" s="5"/>
      <c r="EI49" s="182">
        <f t="shared" si="555"/>
        <v>1609.4078856592932</v>
      </c>
      <c r="EJ49" s="182">
        <f t="shared" si="365"/>
        <v>1300</v>
      </c>
      <c r="EK49" s="182">
        <f t="shared" si="366"/>
        <v>2092230.2513570811</v>
      </c>
      <c r="EL49" s="5"/>
      <c r="EM49" s="182">
        <f t="shared" si="556"/>
        <v>1850.819068508187</v>
      </c>
      <c r="EN49" s="182">
        <f t="shared" si="367"/>
        <v>1300</v>
      </c>
      <c r="EO49" s="182">
        <f t="shared" si="368"/>
        <v>2406064.7890606429</v>
      </c>
      <c r="EP49" s="5"/>
      <c r="EQ49" s="182">
        <f t="shared" si="557"/>
        <v>2128.4419287844148</v>
      </c>
      <c r="ER49" s="182">
        <f t="shared" si="369"/>
        <v>1300</v>
      </c>
      <c r="ES49" s="182">
        <f t="shared" si="370"/>
        <v>2766974.5074197394</v>
      </c>
      <c r="ET49" s="5"/>
      <c r="EU49" s="182">
        <f t="shared" si="558"/>
        <v>2447.7082181020769</v>
      </c>
      <c r="EV49" s="182">
        <f t="shared" si="371"/>
        <v>1300</v>
      </c>
      <c r="EW49" s="182">
        <f t="shared" si="372"/>
        <v>3182020.6835326999</v>
      </c>
      <c r="EX49" s="5"/>
      <c r="EY49" s="182">
        <f t="shared" si="559"/>
        <v>2814.8644508173884</v>
      </c>
      <c r="EZ49" s="182">
        <f t="shared" si="373"/>
        <v>1300</v>
      </c>
      <c r="FA49" s="182">
        <f t="shared" si="374"/>
        <v>3659323.7860626047</v>
      </c>
      <c r="FB49" s="5"/>
      <c r="FC49" s="182">
        <f t="shared" si="560"/>
        <v>3237.0941184399962</v>
      </c>
      <c r="FD49" s="182">
        <f t="shared" si="375"/>
        <v>1300</v>
      </c>
      <c r="FE49" s="182">
        <f t="shared" si="376"/>
        <v>4208222.3539719954</v>
      </c>
      <c r="FF49" s="5"/>
      <c r="FG49" s="182">
        <f t="shared" si="561"/>
        <v>3722.6582362059953</v>
      </c>
      <c r="FH49" s="182">
        <f t="shared" si="377"/>
        <v>1300</v>
      </c>
      <c r="FI49" s="182">
        <f t="shared" si="378"/>
        <v>4839455.7070677942</v>
      </c>
      <c r="FJ49" s="5"/>
      <c r="FK49" s="182">
        <f t="shared" si="562"/>
        <v>4281.0569716368946</v>
      </c>
      <c r="FL49" s="182">
        <f t="shared" si="379"/>
        <v>1300</v>
      </c>
      <c r="FM49" s="182">
        <f t="shared" si="380"/>
        <v>5565374.0631279629</v>
      </c>
      <c r="FN49" s="5"/>
      <c r="FO49" s="182">
        <f t="shared" si="563"/>
        <v>4923.2155173824285</v>
      </c>
      <c r="FP49" s="182">
        <f t="shared" si="381"/>
        <v>1300</v>
      </c>
      <c r="FQ49" s="182">
        <f t="shared" si="382"/>
        <v>6400180.1725971568</v>
      </c>
      <c r="FR49" s="5"/>
      <c r="FS49" s="182">
        <f t="shared" si="564"/>
        <v>5661.6978449897924</v>
      </c>
      <c r="FT49" s="182">
        <f t="shared" si="383"/>
        <v>1300</v>
      </c>
      <c r="FU49" s="182">
        <f t="shared" si="384"/>
        <v>7360207.1984867305</v>
      </c>
      <c r="FV49" s="5"/>
      <c r="FW49" s="182">
        <f t="shared" si="565"/>
        <v>7162.047773912087</v>
      </c>
      <c r="FX49" s="182">
        <f t="shared" si="385"/>
        <v>1300</v>
      </c>
      <c r="FY49" s="182">
        <f t="shared" si="386"/>
        <v>9310662.106085714</v>
      </c>
      <c r="FZ49" s="5"/>
      <c r="GA49" s="182">
        <f t="shared" si="566"/>
        <v>8236.3549399988988</v>
      </c>
      <c r="GB49" s="182">
        <f t="shared" si="387"/>
        <v>1300</v>
      </c>
      <c r="GC49" s="182">
        <f t="shared" si="388"/>
        <v>10707261.421998568</v>
      </c>
      <c r="GD49" s="5"/>
      <c r="GE49" s="182">
        <f t="shared" si="567"/>
        <v>9471.8081809987325</v>
      </c>
      <c r="GF49" s="182">
        <f t="shared" si="389"/>
        <v>1300</v>
      </c>
      <c r="GG49" s="182">
        <f t="shared" si="390"/>
        <v>12313350.635298353</v>
      </c>
      <c r="GH49" s="5"/>
      <c r="GI49" s="182">
        <f t="shared" si="568"/>
        <v>10892.579408148542</v>
      </c>
      <c r="GJ49" s="182">
        <f t="shared" si="391"/>
        <v>1300</v>
      </c>
      <c r="GK49" s="182">
        <f t="shared" si="392"/>
        <v>14160353.230593104</v>
      </c>
      <c r="GL49" s="5"/>
      <c r="GM49" s="182">
        <f t="shared" si="569"/>
        <v>12526.466319370822</v>
      </c>
      <c r="GN49" s="182">
        <f t="shared" si="393"/>
        <v>1300</v>
      </c>
      <c r="GO49" s="182">
        <f t="shared" si="394"/>
        <v>16284406.215182068</v>
      </c>
      <c r="GP49" s="5"/>
      <c r="GQ49" s="182">
        <f t="shared" si="570"/>
        <v>14405.436267276444</v>
      </c>
      <c r="GR49" s="182">
        <f t="shared" si="395"/>
        <v>1300</v>
      </c>
      <c r="GS49" s="182">
        <f t="shared" si="396"/>
        <v>18727067.147459377</v>
      </c>
      <c r="GT49" s="5"/>
      <c r="GU49" s="182">
        <f t="shared" si="571"/>
        <v>16566.251707367908</v>
      </c>
      <c r="GV49" s="182">
        <f t="shared" si="397"/>
        <v>1300</v>
      </c>
      <c r="GW49" s="182">
        <f t="shared" si="398"/>
        <v>21536127.219578281</v>
      </c>
      <c r="GX49" s="5"/>
      <c r="GY49" s="182">
        <f t="shared" si="572"/>
        <v>19051.189463473092</v>
      </c>
      <c r="GZ49" s="182">
        <f t="shared" si="399"/>
        <v>1300</v>
      </c>
      <c r="HA49" s="182">
        <f t="shared" si="400"/>
        <v>24766546.302515019</v>
      </c>
      <c r="HB49" s="5"/>
      <c r="HC49" s="182">
        <f t="shared" si="573"/>
        <v>21908.867882994055</v>
      </c>
      <c r="HD49" s="182">
        <f t="shared" si="401"/>
        <v>1300</v>
      </c>
      <c r="HE49" s="182">
        <f t="shared" si="402"/>
        <v>28481528.247892272</v>
      </c>
      <c r="HF49" s="5"/>
      <c r="HG49" s="182">
        <f t="shared" si="574"/>
        <v>25195.198065443161</v>
      </c>
      <c r="HH49" s="182">
        <f t="shared" si="403"/>
        <v>1300</v>
      </c>
      <c r="HI49" s="182">
        <f t="shared" si="404"/>
        <v>32753757.485076111</v>
      </c>
      <c r="HJ49" s="5"/>
      <c r="HK49" s="182">
        <f t="shared" si="575"/>
        <v>28974.477775259631</v>
      </c>
      <c r="HL49" s="182">
        <f t="shared" si="405"/>
        <v>1300</v>
      </c>
      <c r="HM49" s="182">
        <f t="shared" si="406"/>
        <v>37666821.107837521</v>
      </c>
      <c r="HN49" s="5"/>
      <c r="HO49" s="182">
        <f t="shared" si="576"/>
        <v>33320.649441548572</v>
      </c>
      <c r="HP49" s="182">
        <f t="shared" si="407"/>
        <v>1300</v>
      </c>
      <c r="HQ49" s="182">
        <f t="shared" si="408"/>
        <v>43316844.274013147</v>
      </c>
      <c r="HR49" s="5"/>
      <c r="HS49" s="182">
        <f t="shared" si="577"/>
        <v>44066.55888644798</v>
      </c>
      <c r="HT49" s="182">
        <f t="shared" si="409"/>
        <v>1300</v>
      </c>
      <c r="HU49" s="182">
        <f t="shared" si="410"/>
        <v>57286526.552382372</v>
      </c>
      <c r="HV49" s="5"/>
      <c r="HW49" s="182">
        <f t="shared" si="578"/>
        <v>50676.542719415171</v>
      </c>
      <c r="HX49" s="182">
        <f t="shared" si="411"/>
        <v>1300</v>
      </c>
      <c r="HY49" s="182">
        <f t="shared" si="412"/>
        <v>65879505.535239719</v>
      </c>
      <c r="HZ49" s="5"/>
      <c r="IA49" s="182">
        <f t="shared" si="579"/>
        <v>58278.024127327444</v>
      </c>
      <c r="IB49" s="182">
        <f t="shared" si="413"/>
        <v>1300</v>
      </c>
      <c r="IC49" s="182">
        <f t="shared" si="414"/>
        <v>75761431.365525678</v>
      </c>
      <c r="ID49" s="5"/>
      <c r="IE49" s="182">
        <f t="shared" si="580"/>
        <v>67019.72774642655</v>
      </c>
      <c r="IF49" s="182">
        <f t="shared" si="415"/>
        <v>1300</v>
      </c>
      <c r="IG49" s="182">
        <f t="shared" si="416"/>
        <v>87125646.070354521</v>
      </c>
      <c r="IH49" s="5"/>
      <c r="II49" s="182">
        <f t="shared" si="581"/>
        <v>77072.686908390533</v>
      </c>
      <c r="IJ49" s="182">
        <f t="shared" si="417"/>
        <v>1300</v>
      </c>
      <c r="IK49" s="182">
        <f t="shared" si="418"/>
        <v>100194492.98090769</v>
      </c>
      <c r="IL49" s="5"/>
      <c r="IM49" s="182">
        <f t="shared" si="582"/>
        <v>88633.589944649109</v>
      </c>
      <c r="IN49" s="182">
        <f t="shared" si="419"/>
        <v>1300</v>
      </c>
      <c r="IO49" s="182">
        <f t="shared" si="420"/>
        <v>115223666.92804384</v>
      </c>
      <c r="IP49" s="5"/>
      <c r="IQ49" s="182">
        <f t="shared" si="583"/>
        <v>101928.62843634647</v>
      </c>
      <c r="IR49" s="182">
        <f t="shared" si="421"/>
        <v>1300</v>
      </c>
      <c r="IS49" s="182">
        <f t="shared" si="422"/>
        <v>132507216.96725041</v>
      </c>
      <c r="IT49" s="5"/>
      <c r="IU49" s="182">
        <f t="shared" si="584"/>
        <v>117217.92270179842</v>
      </c>
      <c r="IV49" s="182">
        <f t="shared" si="423"/>
        <v>1300</v>
      </c>
      <c r="IW49" s="182">
        <f t="shared" si="424"/>
        <v>152383299.51233795</v>
      </c>
      <c r="IX49" s="5"/>
      <c r="IY49" s="182">
        <f t="shared" si="585"/>
        <v>134800.61110706817</v>
      </c>
      <c r="IZ49" s="182">
        <f t="shared" si="425"/>
        <v>1300</v>
      </c>
      <c r="JA49" s="182">
        <f t="shared" si="426"/>
        <v>175240794.43918863</v>
      </c>
      <c r="JB49" s="5"/>
      <c r="JC49" s="182">
        <f t="shared" si="586"/>
        <v>155020.70277312837</v>
      </c>
      <c r="JD49" s="182">
        <f t="shared" si="427"/>
        <v>1300</v>
      </c>
      <c r="JE49" s="182">
        <f t="shared" si="428"/>
        <v>201526913.6050669</v>
      </c>
      <c r="JF49" s="5"/>
      <c r="JG49" s="182">
        <f t="shared" si="587"/>
        <v>178273.80818909762</v>
      </c>
      <c r="JH49" s="182">
        <f t="shared" si="429"/>
        <v>1300</v>
      </c>
      <c r="JI49" s="182">
        <f t="shared" si="430"/>
        <v>231755950.64582691</v>
      </c>
      <c r="JJ49" s="5"/>
      <c r="JK49" s="182">
        <f t="shared" si="588"/>
        <v>205014.87941746225</v>
      </c>
      <c r="JL49" s="182">
        <f t="shared" si="431"/>
        <v>1300</v>
      </c>
      <c r="JM49" s="182">
        <f t="shared" si="432"/>
        <v>266519343.2427009</v>
      </c>
      <c r="JN49" s="5"/>
      <c r="JO49" s="182">
        <f t="shared" si="589"/>
        <v>238124.7824433824</v>
      </c>
      <c r="JP49" s="182">
        <f t="shared" si="513"/>
        <v>1300</v>
      </c>
      <c r="JQ49" s="182">
        <f t="shared" si="514"/>
        <v>309562217.17639714</v>
      </c>
      <c r="JR49" s="5"/>
      <c r="JS49" s="182">
        <f t="shared" si="590"/>
        <v>273843.49980988976</v>
      </c>
      <c r="JT49" s="182">
        <f t="shared" si="515"/>
        <v>1300</v>
      </c>
      <c r="JU49" s="182">
        <f t="shared" si="516"/>
        <v>355996549.75285667</v>
      </c>
      <c r="JV49" s="5"/>
      <c r="JW49" s="182">
        <f t="shared" si="591"/>
        <v>314920.02478137321</v>
      </c>
      <c r="JX49" s="182">
        <f t="shared" si="517"/>
        <v>1300</v>
      </c>
      <c r="JY49" s="182">
        <f t="shared" si="518"/>
        <v>409396032.21578521</v>
      </c>
      <c r="JZ49" s="5"/>
      <c r="KA49" s="182">
        <f t="shared" si="592"/>
        <v>362158.02849857917</v>
      </c>
      <c r="KB49" s="182">
        <f t="shared" si="519"/>
        <v>1300</v>
      </c>
      <c r="KC49" s="182">
        <f t="shared" si="520"/>
        <v>470805437.04815292</v>
      </c>
      <c r="KD49" s="5"/>
      <c r="KE49" s="182">
        <f t="shared" si="593"/>
        <v>416481.73277336603</v>
      </c>
      <c r="KF49" s="182">
        <f t="shared" si="521"/>
        <v>1300</v>
      </c>
      <c r="KG49" s="182">
        <f t="shared" si="522"/>
        <v>541426252.60537589</v>
      </c>
      <c r="KH49" s="5"/>
      <c r="KI49" s="183">
        <f t="shared" si="182"/>
        <v>13.335599999999996</v>
      </c>
      <c r="KJ49" s="183">
        <f t="shared" si="5"/>
        <v>1300</v>
      </c>
      <c r="KK49" s="183">
        <f t="shared" si="183"/>
        <v>17336.279999999995</v>
      </c>
      <c r="KM49" s="183">
        <f t="shared" si="184"/>
        <v>587.08052015607348</v>
      </c>
      <c r="KN49" s="183">
        <f t="shared" si="6"/>
        <v>1300</v>
      </c>
      <c r="KO49" s="183">
        <f t="shared" si="185"/>
        <v>763204.67620289547</v>
      </c>
      <c r="KQ49" s="183">
        <f t="shared" si="186"/>
        <v>3864.3709283276025</v>
      </c>
      <c r="KR49" s="183">
        <f t="shared" si="7"/>
        <v>1299.9999999999998</v>
      </c>
      <c r="KS49" s="183">
        <f t="shared" si="187"/>
        <v>5023682.2068258822</v>
      </c>
      <c r="KU49" s="183">
        <f t="shared" si="188"/>
        <v>22953.382741583617</v>
      </c>
      <c r="KV49" s="183">
        <f t="shared" si="189"/>
        <v>1300</v>
      </c>
      <c r="KW49" s="183">
        <f t="shared" si="190"/>
        <v>29839397.564058702</v>
      </c>
      <c r="KY49" s="183">
        <f t="shared" si="191"/>
        <v>135086.97227754971</v>
      </c>
      <c r="KZ49" s="183">
        <f t="shared" si="192"/>
        <v>1299.9999999999998</v>
      </c>
      <c r="LA49" s="183">
        <f t="shared" si="193"/>
        <v>175613063.9608146</v>
      </c>
      <c r="LC49" s="183">
        <f t="shared" si="194"/>
        <v>827184.61786012107</v>
      </c>
      <c r="LD49" s="183">
        <f t="shared" si="195"/>
        <v>1300.0000000000002</v>
      </c>
      <c r="LE49" s="183">
        <f t="shared" si="196"/>
        <v>1075340003.2181575</v>
      </c>
    </row>
    <row r="50" spans="2:317" ht="18.75">
      <c r="B50" s="172"/>
      <c r="C50" s="180"/>
      <c r="D50" s="180"/>
      <c r="E50" s="180" t="str">
        <f>'A.I Revenue Streams - P1'!F50</f>
        <v>IFT+UST+Exercises-Standard</v>
      </c>
      <c r="F50" s="184"/>
      <c r="G50" s="182"/>
      <c r="H50" s="182">
        <f>'A.I Revenue Streams - P1'!J50</f>
        <v>5500</v>
      </c>
      <c r="I50" s="182">
        <f t="shared" si="523"/>
        <v>0</v>
      </c>
      <c r="J50" s="5"/>
      <c r="K50" s="182">
        <f>'A.I Revenue Streams - P1'!H50*K$2*L$2</f>
        <v>0.89999999999999991</v>
      </c>
      <c r="L50" s="182">
        <f t="shared" si="503"/>
        <v>5500</v>
      </c>
      <c r="M50" s="182">
        <f t="shared" si="504"/>
        <v>4949.9999999999991</v>
      </c>
      <c r="N50" s="5"/>
      <c r="O50" s="182">
        <f t="shared" si="524"/>
        <v>0.96074999999999977</v>
      </c>
      <c r="P50" s="182">
        <f t="shared" si="505"/>
        <v>5500</v>
      </c>
      <c r="Q50" s="182">
        <f t="shared" si="506"/>
        <v>5284.1249999999991</v>
      </c>
      <c r="R50" s="5"/>
      <c r="S50" s="182">
        <f t="shared" si="525"/>
        <v>1.4731499999999995</v>
      </c>
      <c r="T50" s="182">
        <f t="shared" si="507"/>
        <v>5500</v>
      </c>
      <c r="U50" s="182">
        <f t="shared" si="508"/>
        <v>8102.3249999999971</v>
      </c>
      <c r="V50" s="5"/>
      <c r="W50" s="182">
        <f t="shared" si="526"/>
        <v>2.117653124999999</v>
      </c>
      <c r="X50" s="182">
        <f t="shared" si="509"/>
        <v>5500</v>
      </c>
      <c r="Y50" s="182">
        <f t="shared" si="510"/>
        <v>11647.092187499995</v>
      </c>
      <c r="Z50" s="5"/>
      <c r="AA50" s="182">
        <f t="shared" si="527"/>
        <v>3.8964817499999982</v>
      </c>
      <c r="AB50" s="182">
        <f t="shared" si="511"/>
        <v>5500</v>
      </c>
      <c r="AC50" s="182">
        <f t="shared" si="512"/>
        <v>21430.649624999991</v>
      </c>
      <c r="AD50" s="5"/>
      <c r="AE50" s="182">
        <f t="shared" si="528"/>
        <v>5.6011925156249971</v>
      </c>
      <c r="AF50" s="182">
        <f t="shared" si="311"/>
        <v>5500</v>
      </c>
      <c r="AG50" s="182">
        <f t="shared" si="312"/>
        <v>30806.558835937485</v>
      </c>
      <c r="AH50" s="5"/>
      <c r="AI50" s="182">
        <f t="shared" si="529"/>
        <v>8.0517142412109326</v>
      </c>
      <c r="AJ50" s="182">
        <f t="shared" si="313"/>
        <v>5500</v>
      </c>
      <c r="AK50" s="182">
        <f t="shared" si="314"/>
        <v>44284.428326660127</v>
      </c>
      <c r="AL50" s="5"/>
      <c r="AM50" s="182">
        <f t="shared" si="530"/>
        <v>9.2594713773925719</v>
      </c>
      <c r="AN50" s="182">
        <f t="shared" si="315"/>
        <v>5500</v>
      </c>
      <c r="AO50" s="182">
        <f t="shared" si="316"/>
        <v>50927.092575659146</v>
      </c>
      <c r="AP50" s="5"/>
      <c r="AQ50" s="182">
        <f t="shared" si="531"/>
        <v>10.648392084001458</v>
      </c>
      <c r="AR50" s="182">
        <f t="shared" si="317"/>
        <v>5500</v>
      </c>
      <c r="AS50" s="182">
        <f t="shared" si="318"/>
        <v>58566.156462008017</v>
      </c>
      <c r="AT50" s="5"/>
      <c r="AU50" s="182">
        <f t="shared" si="532"/>
        <v>12.245650896601676</v>
      </c>
      <c r="AV50" s="182">
        <f t="shared" si="319"/>
        <v>5500</v>
      </c>
      <c r="AW50" s="182">
        <f t="shared" si="320"/>
        <v>67351.079931309214</v>
      </c>
      <c r="AX50" s="5"/>
      <c r="AY50" s="182">
        <f t="shared" si="533"/>
        <v>14.082498531091927</v>
      </c>
      <c r="AZ50" s="182">
        <f t="shared" si="321"/>
        <v>5500</v>
      </c>
      <c r="BA50" s="182">
        <f t="shared" si="322"/>
        <v>77453.741921005596</v>
      </c>
      <c r="BB50" s="5"/>
      <c r="BC50" s="182">
        <f t="shared" si="534"/>
        <v>16.194873310755714</v>
      </c>
      <c r="BD50" s="182">
        <f t="shared" si="323"/>
        <v>5500</v>
      </c>
      <c r="BE50" s="182">
        <f t="shared" si="324"/>
        <v>89071.803209156424</v>
      </c>
      <c r="BF50" s="5"/>
      <c r="BG50" s="182">
        <f t="shared" si="535"/>
        <v>18.62410430736907</v>
      </c>
      <c r="BH50" s="182">
        <f t="shared" si="325"/>
        <v>5500</v>
      </c>
      <c r="BI50" s="182">
        <f t="shared" si="326"/>
        <v>102432.57369052988</v>
      </c>
      <c r="BJ50" s="5"/>
      <c r="BK50" s="182">
        <f t="shared" si="536"/>
        <v>21.417719953474428</v>
      </c>
      <c r="BL50" s="182">
        <f t="shared" si="327"/>
        <v>5500</v>
      </c>
      <c r="BM50" s="182">
        <f t="shared" si="328"/>
        <v>117797.45974410935</v>
      </c>
      <c r="BN50" s="5"/>
      <c r="BO50" s="182">
        <f t="shared" si="537"/>
        <v>24.630377946495592</v>
      </c>
      <c r="BP50" s="182">
        <f t="shared" si="329"/>
        <v>5500</v>
      </c>
      <c r="BQ50" s="182">
        <f t="shared" si="330"/>
        <v>135467.07870572575</v>
      </c>
      <c r="BR50" s="5"/>
      <c r="BS50" s="182">
        <f t="shared" si="538"/>
        <v>28.32493463846993</v>
      </c>
      <c r="BT50" s="182">
        <f t="shared" si="331"/>
        <v>5500</v>
      </c>
      <c r="BU50" s="182">
        <f t="shared" si="332"/>
        <v>155787.14051158461</v>
      </c>
      <c r="BV50" s="5"/>
      <c r="BW50" s="182">
        <f t="shared" si="539"/>
        <v>32.573674834240421</v>
      </c>
      <c r="BX50" s="182">
        <f t="shared" si="333"/>
        <v>5500</v>
      </c>
      <c r="BY50" s="182">
        <f t="shared" si="334"/>
        <v>179155.21158832233</v>
      </c>
      <c r="BZ50" s="5"/>
      <c r="CA50" s="182">
        <f t="shared" si="540"/>
        <v>37.459726059376479</v>
      </c>
      <c r="CB50" s="182">
        <f t="shared" si="335"/>
        <v>5500</v>
      </c>
      <c r="CC50" s="182">
        <f t="shared" si="336"/>
        <v>206028.49332657063</v>
      </c>
      <c r="CD50" s="5"/>
      <c r="CE50" s="182">
        <f t="shared" si="541"/>
        <v>51.69442196193954</v>
      </c>
      <c r="CF50" s="182">
        <f t="shared" si="337"/>
        <v>5500</v>
      </c>
      <c r="CG50" s="182">
        <f t="shared" si="338"/>
        <v>284319.32079066749</v>
      </c>
      <c r="CH50" s="5"/>
      <c r="CI50" s="182">
        <f t="shared" si="542"/>
        <v>59.448585256230466</v>
      </c>
      <c r="CJ50" s="182">
        <f t="shared" si="339"/>
        <v>5500</v>
      </c>
      <c r="CK50" s="182">
        <f t="shared" si="340"/>
        <v>326967.21890926757</v>
      </c>
      <c r="CL50" s="5"/>
      <c r="CM50" s="182">
        <f t="shared" si="543"/>
        <v>68.365873044665037</v>
      </c>
      <c r="CN50" s="182">
        <f t="shared" si="341"/>
        <v>5500</v>
      </c>
      <c r="CO50" s="182">
        <f t="shared" si="342"/>
        <v>376012.30174565769</v>
      </c>
      <c r="CP50" s="5"/>
      <c r="CQ50" s="182">
        <f t="shared" si="544"/>
        <v>78.620754001364787</v>
      </c>
      <c r="CR50" s="182">
        <f t="shared" si="343"/>
        <v>5500</v>
      </c>
      <c r="CS50" s="182">
        <f t="shared" si="344"/>
        <v>432414.14700750634</v>
      </c>
      <c r="CT50" s="5"/>
      <c r="CU50" s="182">
        <f t="shared" si="545"/>
        <v>90.413867101569494</v>
      </c>
      <c r="CV50" s="182">
        <f t="shared" si="345"/>
        <v>5500</v>
      </c>
      <c r="CW50" s="182">
        <f t="shared" si="346"/>
        <v>497276.2690586322</v>
      </c>
      <c r="CX50" s="5"/>
      <c r="CY50" s="182">
        <f t="shared" si="546"/>
        <v>103.97594716680491</v>
      </c>
      <c r="CZ50" s="182">
        <f t="shared" si="347"/>
        <v>5500</v>
      </c>
      <c r="DA50" s="182">
        <f t="shared" si="348"/>
        <v>571867.70941742708</v>
      </c>
      <c r="DB50" s="5"/>
      <c r="DC50" s="182">
        <f t="shared" si="547"/>
        <v>119.57233924182565</v>
      </c>
      <c r="DD50" s="182">
        <f t="shared" si="349"/>
        <v>5500</v>
      </c>
      <c r="DE50" s="182">
        <f t="shared" si="350"/>
        <v>657647.865830041</v>
      </c>
      <c r="DF50" s="5"/>
      <c r="DG50" s="182">
        <f t="shared" si="548"/>
        <v>137.50819012809947</v>
      </c>
      <c r="DH50" s="182">
        <f t="shared" si="351"/>
        <v>5500</v>
      </c>
      <c r="DI50" s="182">
        <f t="shared" si="352"/>
        <v>756295.04570454708</v>
      </c>
      <c r="DJ50" s="5"/>
      <c r="DK50" s="182">
        <f t="shared" si="549"/>
        <v>158.13441864731439</v>
      </c>
      <c r="DL50" s="182">
        <f t="shared" si="353"/>
        <v>5500</v>
      </c>
      <c r="DM50" s="182">
        <f t="shared" si="354"/>
        <v>869739.3025602292</v>
      </c>
      <c r="DN50" s="5"/>
      <c r="DO50" s="182">
        <f t="shared" si="550"/>
        <v>181.85458144441154</v>
      </c>
      <c r="DP50" s="182">
        <f t="shared" si="355"/>
        <v>5500</v>
      </c>
      <c r="DQ50" s="182">
        <f t="shared" si="356"/>
        <v>1000200.1979442635</v>
      </c>
      <c r="DR50" s="5"/>
      <c r="DS50" s="182">
        <f t="shared" si="551"/>
        <v>209.13276866107324</v>
      </c>
      <c r="DT50" s="182">
        <f t="shared" si="357"/>
        <v>5500</v>
      </c>
      <c r="DU50" s="182">
        <f t="shared" si="358"/>
        <v>1150230.2276359028</v>
      </c>
      <c r="DV50" s="5"/>
      <c r="DW50" s="182">
        <f t="shared" si="552"/>
        <v>240.50268396023424</v>
      </c>
      <c r="DX50" s="182">
        <f t="shared" si="359"/>
        <v>5500</v>
      </c>
      <c r="DY50" s="182">
        <f t="shared" si="360"/>
        <v>1322764.7617812883</v>
      </c>
      <c r="DZ50" s="5"/>
      <c r="EA50" s="182">
        <f t="shared" si="553"/>
        <v>304.23589520969631</v>
      </c>
      <c r="EB50" s="182">
        <f t="shared" si="361"/>
        <v>5500</v>
      </c>
      <c r="EC50" s="182">
        <f t="shared" si="362"/>
        <v>1673297.4236533297</v>
      </c>
      <c r="ED50" s="5"/>
      <c r="EE50" s="182">
        <f t="shared" si="554"/>
        <v>349.87127949115074</v>
      </c>
      <c r="EF50" s="182">
        <f t="shared" si="363"/>
        <v>5500</v>
      </c>
      <c r="EG50" s="182">
        <f t="shared" si="364"/>
        <v>1924292.0372013291</v>
      </c>
      <c r="EH50" s="5"/>
      <c r="EI50" s="182">
        <f t="shared" si="555"/>
        <v>402.35197141482331</v>
      </c>
      <c r="EJ50" s="182">
        <f t="shared" si="365"/>
        <v>5500</v>
      </c>
      <c r="EK50" s="182">
        <f t="shared" si="366"/>
        <v>2212935.8427815284</v>
      </c>
      <c r="EL50" s="5"/>
      <c r="EM50" s="182">
        <f t="shared" si="556"/>
        <v>462.70476712704675</v>
      </c>
      <c r="EN50" s="182">
        <f t="shared" si="367"/>
        <v>5500</v>
      </c>
      <c r="EO50" s="182">
        <f t="shared" si="368"/>
        <v>2544876.2191987573</v>
      </c>
      <c r="EP50" s="5"/>
      <c r="EQ50" s="182">
        <f t="shared" si="557"/>
        <v>532.1104821961037</v>
      </c>
      <c r="ER50" s="182">
        <f t="shared" si="369"/>
        <v>5500</v>
      </c>
      <c r="ES50" s="182">
        <f t="shared" si="370"/>
        <v>2926607.6520785703</v>
      </c>
      <c r="ET50" s="5"/>
      <c r="EU50" s="182">
        <f t="shared" si="558"/>
        <v>611.92705452551922</v>
      </c>
      <c r="EV50" s="182">
        <f t="shared" si="371"/>
        <v>5500</v>
      </c>
      <c r="EW50" s="182">
        <f t="shared" si="372"/>
        <v>3365598.7998903557</v>
      </c>
      <c r="EX50" s="5"/>
      <c r="EY50" s="182">
        <f t="shared" si="559"/>
        <v>703.7161127043471</v>
      </c>
      <c r="EZ50" s="182">
        <f t="shared" si="373"/>
        <v>5500</v>
      </c>
      <c r="FA50" s="182">
        <f t="shared" si="374"/>
        <v>3870438.6198739088</v>
      </c>
      <c r="FB50" s="5"/>
      <c r="FC50" s="182">
        <f t="shared" si="560"/>
        <v>809.27352960999906</v>
      </c>
      <c r="FD50" s="182">
        <f t="shared" si="375"/>
        <v>5500</v>
      </c>
      <c r="FE50" s="182">
        <f t="shared" si="376"/>
        <v>4451004.4128549946</v>
      </c>
      <c r="FF50" s="5"/>
      <c r="FG50" s="182">
        <f t="shared" si="561"/>
        <v>930.66455905149883</v>
      </c>
      <c r="FH50" s="182">
        <f t="shared" si="377"/>
        <v>5500</v>
      </c>
      <c r="FI50" s="182">
        <f t="shared" si="378"/>
        <v>5118655.0747832432</v>
      </c>
      <c r="FJ50" s="5"/>
      <c r="FK50" s="182">
        <f t="shared" si="562"/>
        <v>1070.2642429092236</v>
      </c>
      <c r="FL50" s="182">
        <f t="shared" si="379"/>
        <v>5500</v>
      </c>
      <c r="FM50" s="182">
        <f t="shared" si="380"/>
        <v>5886453.3360007303</v>
      </c>
      <c r="FN50" s="5"/>
      <c r="FO50" s="182">
        <f t="shared" si="563"/>
        <v>1230.8038793456071</v>
      </c>
      <c r="FP50" s="182">
        <f t="shared" si="381"/>
        <v>5500</v>
      </c>
      <c r="FQ50" s="182">
        <f t="shared" si="382"/>
        <v>6769421.3364008395</v>
      </c>
      <c r="FR50" s="5"/>
      <c r="FS50" s="182">
        <f t="shared" si="564"/>
        <v>1415.4244612474481</v>
      </c>
      <c r="FT50" s="182">
        <f t="shared" si="383"/>
        <v>5500</v>
      </c>
      <c r="FU50" s="182">
        <f t="shared" si="384"/>
        <v>7784834.5368609643</v>
      </c>
      <c r="FV50" s="5"/>
      <c r="FW50" s="182">
        <f t="shared" si="565"/>
        <v>1790.5119434780217</v>
      </c>
      <c r="FX50" s="182">
        <f t="shared" si="385"/>
        <v>5500</v>
      </c>
      <c r="FY50" s="182">
        <f t="shared" si="386"/>
        <v>9847815.6891291197</v>
      </c>
      <c r="FZ50" s="5"/>
      <c r="GA50" s="182">
        <f t="shared" si="566"/>
        <v>2059.0887349997247</v>
      </c>
      <c r="GB50" s="182">
        <f t="shared" si="387"/>
        <v>5500</v>
      </c>
      <c r="GC50" s="182">
        <f t="shared" si="388"/>
        <v>11324988.042498486</v>
      </c>
      <c r="GD50" s="5"/>
      <c r="GE50" s="182">
        <f t="shared" si="567"/>
        <v>2367.9520452496831</v>
      </c>
      <c r="GF50" s="182">
        <f t="shared" si="389"/>
        <v>5500</v>
      </c>
      <c r="GG50" s="182">
        <f t="shared" si="390"/>
        <v>13023736.248873258</v>
      </c>
      <c r="GH50" s="5"/>
      <c r="GI50" s="182">
        <f t="shared" si="568"/>
        <v>2723.1448520371355</v>
      </c>
      <c r="GJ50" s="182">
        <f t="shared" si="391"/>
        <v>5500</v>
      </c>
      <c r="GK50" s="182">
        <f t="shared" si="392"/>
        <v>14977296.686204245</v>
      </c>
      <c r="GL50" s="5"/>
      <c r="GM50" s="182">
        <f t="shared" si="569"/>
        <v>3131.6165798427055</v>
      </c>
      <c r="GN50" s="182">
        <f t="shared" si="393"/>
        <v>5500</v>
      </c>
      <c r="GO50" s="182">
        <f t="shared" si="394"/>
        <v>17223891.189134881</v>
      </c>
      <c r="GP50" s="5"/>
      <c r="GQ50" s="182">
        <f t="shared" si="570"/>
        <v>3601.3590668191109</v>
      </c>
      <c r="GR50" s="182">
        <f t="shared" si="395"/>
        <v>5500</v>
      </c>
      <c r="GS50" s="182">
        <f t="shared" si="396"/>
        <v>19807474.867505111</v>
      </c>
      <c r="GT50" s="5"/>
      <c r="GU50" s="182">
        <f t="shared" si="571"/>
        <v>4141.5629268419771</v>
      </c>
      <c r="GV50" s="182">
        <f t="shared" si="397"/>
        <v>5500</v>
      </c>
      <c r="GW50" s="182">
        <f t="shared" si="398"/>
        <v>22778596.097630873</v>
      </c>
      <c r="GX50" s="5"/>
      <c r="GY50" s="182">
        <f t="shared" si="572"/>
        <v>4762.7973658682731</v>
      </c>
      <c r="GZ50" s="182">
        <f t="shared" si="399"/>
        <v>5500</v>
      </c>
      <c r="HA50" s="182">
        <f t="shared" si="400"/>
        <v>26195385.512275502</v>
      </c>
      <c r="HB50" s="5"/>
      <c r="HC50" s="182">
        <f t="shared" si="573"/>
        <v>5477.2169707485136</v>
      </c>
      <c r="HD50" s="182">
        <f t="shared" si="401"/>
        <v>5500</v>
      </c>
      <c r="HE50" s="182">
        <f t="shared" si="402"/>
        <v>30124693.339116827</v>
      </c>
      <c r="HF50" s="5"/>
      <c r="HG50" s="182">
        <f t="shared" si="574"/>
        <v>6298.7995163607902</v>
      </c>
      <c r="HH50" s="182">
        <f t="shared" si="403"/>
        <v>5500</v>
      </c>
      <c r="HI50" s="182">
        <f t="shared" si="404"/>
        <v>34643397.33998435</v>
      </c>
      <c r="HJ50" s="5"/>
      <c r="HK50" s="182">
        <f t="shared" si="575"/>
        <v>7243.6194438149078</v>
      </c>
      <c r="HL50" s="182">
        <f t="shared" si="405"/>
        <v>5500</v>
      </c>
      <c r="HM50" s="182">
        <f t="shared" si="406"/>
        <v>39839906.940981992</v>
      </c>
      <c r="HN50" s="5"/>
      <c r="HO50" s="182">
        <f t="shared" si="576"/>
        <v>8330.1623603871431</v>
      </c>
      <c r="HP50" s="182">
        <f t="shared" si="407"/>
        <v>5500</v>
      </c>
      <c r="HQ50" s="182">
        <f t="shared" si="408"/>
        <v>45815892.982129283</v>
      </c>
      <c r="HR50" s="5"/>
      <c r="HS50" s="182">
        <f t="shared" si="577"/>
        <v>11016.639721611995</v>
      </c>
      <c r="HT50" s="182">
        <f t="shared" si="409"/>
        <v>5500</v>
      </c>
      <c r="HU50" s="182">
        <f t="shared" si="410"/>
        <v>60591518.468865968</v>
      </c>
      <c r="HV50" s="5"/>
      <c r="HW50" s="182">
        <f t="shared" si="578"/>
        <v>12669.135679853793</v>
      </c>
      <c r="HX50" s="182">
        <f t="shared" si="411"/>
        <v>5500</v>
      </c>
      <c r="HY50" s="182">
        <f t="shared" si="412"/>
        <v>69680246.239195853</v>
      </c>
      <c r="HZ50" s="5"/>
      <c r="IA50" s="182">
        <f t="shared" si="579"/>
        <v>14569.506031831861</v>
      </c>
      <c r="IB50" s="182">
        <f t="shared" si="413"/>
        <v>5500</v>
      </c>
      <c r="IC50" s="182">
        <f t="shared" si="414"/>
        <v>80132283.175075233</v>
      </c>
      <c r="ID50" s="5"/>
      <c r="IE50" s="182">
        <f t="shared" si="580"/>
        <v>16754.931936606637</v>
      </c>
      <c r="IF50" s="182">
        <f t="shared" si="415"/>
        <v>5500</v>
      </c>
      <c r="IG50" s="182">
        <f t="shared" si="416"/>
        <v>92152125.651336506</v>
      </c>
      <c r="IH50" s="5"/>
      <c r="II50" s="182">
        <f t="shared" si="581"/>
        <v>19268.171727097633</v>
      </c>
      <c r="IJ50" s="182">
        <f t="shared" si="417"/>
        <v>5500</v>
      </c>
      <c r="IK50" s="182">
        <f t="shared" si="418"/>
        <v>105974944.49903698</v>
      </c>
      <c r="IL50" s="5"/>
      <c r="IM50" s="182">
        <f t="shared" si="582"/>
        <v>22158.397486162277</v>
      </c>
      <c r="IN50" s="182">
        <f t="shared" si="419"/>
        <v>5500</v>
      </c>
      <c r="IO50" s="182">
        <f t="shared" si="420"/>
        <v>121871186.17389253</v>
      </c>
      <c r="IP50" s="5"/>
      <c r="IQ50" s="182">
        <f t="shared" si="583"/>
        <v>25482.157109086616</v>
      </c>
      <c r="IR50" s="182">
        <f t="shared" si="421"/>
        <v>5500</v>
      </c>
      <c r="IS50" s="182">
        <f t="shared" si="422"/>
        <v>140151864.09997639</v>
      </c>
      <c r="IT50" s="5"/>
      <c r="IU50" s="182">
        <f t="shared" si="584"/>
        <v>29304.480675449606</v>
      </c>
      <c r="IV50" s="182">
        <f t="shared" si="423"/>
        <v>5500</v>
      </c>
      <c r="IW50" s="182">
        <f t="shared" si="424"/>
        <v>161174643.71497282</v>
      </c>
      <c r="IX50" s="5"/>
      <c r="IY50" s="182">
        <f t="shared" si="585"/>
        <v>33700.152776767041</v>
      </c>
      <c r="IZ50" s="182">
        <f t="shared" si="425"/>
        <v>5500</v>
      </c>
      <c r="JA50" s="182">
        <f t="shared" si="426"/>
        <v>185350840.27221873</v>
      </c>
      <c r="JB50" s="5"/>
      <c r="JC50" s="182">
        <f t="shared" si="586"/>
        <v>38755.175693282094</v>
      </c>
      <c r="JD50" s="182">
        <f t="shared" si="427"/>
        <v>5500</v>
      </c>
      <c r="JE50" s="182">
        <f t="shared" si="428"/>
        <v>213153466.31305152</v>
      </c>
      <c r="JF50" s="5"/>
      <c r="JG50" s="182">
        <f t="shared" si="587"/>
        <v>44568.452047274404</v>
      </c>
      <c r="JH50" s="182">
        <f t="shared" si="429"/>
        <v>5500</v>
      </c>
      <c r="JI50" s="182">
        <f t="shared" si="430"/>
        <v>245126486.26000923</v>
      </c>
      <c r="JJ50" s="5"/>
      <c r="JK50" s="182">
        <f t="shared" si="588"/>
        <v>51253.719854365561</v>
      </c>
      <c r="JL50" s="182">
        <f t="shared" si="431"/>
        <v>5500</v>
      </c>
      <c r="JM50" s="182">
        <f t="shared" si="432"/>
        <v>281895459.19901061</v>
      </c>
      <c r="JN50" s="5"/>
      <c r="JO50" s="182">
        <f t="shared" si="589"/>
        <v>59531.1956108456</v>
      </c>
      <c r="JP50" s="182">
        <f t="shared" si="513"/>
        <v>5500</v>
      </c>
      <c r="JQ50" s="182">
        <f t="shared" si="514"/>
        <v>327421575.85965079</v>
      </c>
      <c r="JR50" s="5"/>
      <c r="JS50" s="182">
        <f t="shared" si="590"/>
        <v>68460.874952472441</v>
      </c>
      <c r="JT50" s="182">
        <f t="shared" si="515"/>
        <v>5500</v>
      </c>
      <c r="JU50" s="182">
        <f t="shared" si="516"/>
        <v>376534812.23859841</v>
      </c>
      <c r="JV50" s="5"/>
      <c r="JW50" s="182">
        <f t="shared" si="591"/>
        <v>78730.006195343303</v>
      </c>
      <c r="JX50" s="182">
        <f t="shared" si="517"/>
        <v>5500</v>
      </c>
      <c r="JY50" s="182">
        <f t="shared" si="518"/>
        <v>433015034.07438815</v>
      </c>
      <c r="JZ50" s="5"/>
      <c r="KA50" s="182">
        <f t="shared" si="592"/>
        <v>90539.507124644791</v>
      </c>
      <c r="KB50" s="182">
        <f t="shared" si="519"/>
        <v>5500</v>
      </c>
      <c r="KC50" s="182">
        <f t="shared" si="520"/>
        <v>497967289.18554634</v>
      </c>
      <c r="KD50" s="5"/>
      <c r="KE50" s="182">
        <f t="shared" si="593"/>
        <v>104120.43319334151</v>
      </c>
      <c r="KF50" s="182">
        <f t="shared" si="521"/>
        <v>5500</v>
      </c>
      <c r="KG50" s="182">
        <f t="shared" si="522"/>
        <v>572662382.56337833</v>
      </c>
      <c r="KH50" s="5"/>
      <c r="KI50" s="183">
        <f t="shared" si="182"/>
        <v>3.333899999999999</v>
      </c>
      <c r="KJ50" s="183">
        <f t="shared" si="5"/>
        <v>5500.0000000000009</v>
      </c>
      <c r="KK50" s="183">
        <f t="shared" si="183"/>
        <v>18336.449999999997</v>
      </c>
      <c r="KM50" s="183">
        <f t="shared" si="184"/>
        <v>146.77013003901837</v>
      </c>
      <c r="KN50" s="183">
        <f t="shared" si="6"/>
        <v>5499.9999999999991</v>
      </c>
      <c r="KO50" s="183">
        <f t="shared" si="185"/>
        <v>807235.7152146009</v>
      </c>
      <c r="KQ50" s="183">
        <f t="shared" si="186"/>
        <v>966.09273208190064</v>
      </c>
      <c r="KR50" s="183">
        <f t="shared" si="7"/>
        <v>5499.9999999999991</v>
      </c>
      <c r="KS50" s="183">
        <f t="shared" si="187"/>
        <v>5313510.0264504524</v>
      </c>
      <c r="KU50" s="183">
        <f t="shared" si="188"/>
        <v>5738.3456853959042</v>
      </c>
      <c r="KV50" s="183">
        <f t="shared" si="189"/>
        <v>5500</v>
      </c>
      <c r="KW50" s="183">
        <f t="shared" si="190"/>
        <v>31560901.269677471</v>
      </c>
      <c r="KY50" s="183">
        <f t="shared" si="191"/>
        <v>33771.743069387427</v>
      </c>
      <c r="KZ50" s="183">
        <f t="shared" si="192"/>
        <v>5500</v>
      </c>
      <c r="LA50" s="183">
        <f t="shared" si="193"/>
        <v>185744586.88163084</v>
      </c>
      <c r="LC50" s="183">
        <f t="shared" si="194"/>
        <v>206796.15446503027</v>
      </c>
      <c r="LD50" s="183">
        <f t="shared" si="195"/>
        <v>5500.0000000000018</v>
      </c>
      <c r="LE50" s="183">
        <f t="shared" si="196"/>
        <v>1137378849.5576668</v>
      </c>
    </row>
    <row r="51" spans="2:317" ht="18.75">
      <c r="B51" s="172"/>
      <c r="C51" s="180"/>
      <c r="D51" s="180"/>
      <c r="E51" s="180" t="str">
        <f>'A.I Revenue Streams - P1'!F51</f>
        <v>IFT+UST+Exercises-Advance</v>
      </c>
      <c r="F51" s="184"/>
      <c r="G51" s="182"/>
      <c r="H51" s="182">
        <f>'A.I Revenue Streams - P1'!J51</f>
        <v>9500</v>
      </c>
      <c r="I51" s="182">
        <f t="shared" si="523"/>
        <v>0</v>
      </c>
      <c r="J51" s="5"/>
      <c r="K51" s="182">
        <f>'A.I Revenue Streams - P1'!H51*K$2*L$2</f>
        <v>0.89999999999999991</v>
      </c>
      <c r="L51" s="182">
        <f t="shared" si="503"/>
        <v>9500</v>
      </c>
      <c r="M51" s="182">
        <f t="shared" si="504"/>
        <v>8550</v>
      </c>
      <c r="N51" s="5"/>
      <c r="O51" s="182">
        <f t="shared" si="524"/>
        <v>0.96074999999999977</v>
      </c>
      <c r="P51" s="182">
        <f t="shared" si="505"/>
        <v>9500</v>
      </c>
      <c r="Q51" s="182">
        <f t="shared" si="506"/>
        <v>9127.1249999999982</v>
      </c>
      <c r="R51" s="5"/>
      <c r="S51" s="182">
        <f t="shared" si="525"/>
        <v>1.4731499999999995</v>
      </c>
      <c r="T51" s="182">
        <f t="shared" si="507"/>
        <v>9500</v>
      </c>
      <c r="U51" s="182">
        <f t="shared" si="508"/>
        <v>13994.924999999996</v>
      </c>
      <c r="V51" s="5"/>
      <c r="W51" s="182">
        <f t="shared" si="526"/>
        <v>2.117653124999999</v>
      </c>
      <c r="X51" s="182">
        <f t="shared" si="509"/>
        <v>9500</v>
      </c>
      <c r="Y51" s="182">
        <f t="shared" si="510"/>
        <v>20117.704687499991</v>
      </c>
      <c r="Z51" s="5"/>
      <c r="AA51" s="182">
        <f t="shared" si="527"/>
        <v>3.8964817499999982</v>
      </c>
      <c r="AB51" s="182">
        <f t="shared" si="511"/>
        <v>9500</v>
      </c>
      <c r="AC51" s="182">
        <f t="shared" si="512"/>
        <v>37016.57662499998</v>
      </c>
      <c r="AD51" s="5"/>
      <c r="AE51" s="182">
        <f t="shared" si="528"/>
        <v>5.6011925156249971</v>
      </c>
      <c r="AF51" s="182">
        <f t="shared" si="311"/>
        <v>9500</v>
      </c>
      <c r="AG51" s="182">
        <f t="shared" si="312"/>
        <v>53211.328898437474</v>
      </c>
      <c r="AH51" s="5"/>
      <c r="AI51" s="182">
        <f t="shared" si="529"/>
        <v>8.0517142412109326</v>
      </c>
      <c r="AJ51" s="182">
        <f t="shared" si="313"/>
        <v>9500</v>
      </c>
      <c r="AK51" s="182">
        <f t="shared" si="314"/>
        <v>76491.285291503853</v>
      </c>
      <c r="AL51" s="5"/>
      <c r="AM51" s="182">
        <f t="shared" si="530"/>
        <v>9.2594713773925719</v>
      </c>
      <c r="AN51" s="182">
        <f t="shared" si="315"/>
        <v>9500</v>
      </c>
      <c r="AO51" s="182">
        <f t="shared" si="316"/>
        <v>87964.978085229435</v>
      </c>
      <c r="AP51" s="5"/>
      <c r="AQ51" s="182">
        <f t="shared" si="531"/>
        <v>10.648392084001458</v>
      </c>
      <c r="AR51" s="182">
        <f t="shared" si="317"/>
        <v>9500</v>
      </c>
      <c r="AS51" s="182">
        <f t="shared" si="318"/>
        <v>101159.72479801385</v>
      </c>
      <c r="AT51" s="5"/>
      <c r="AU51" s="182">
        <f t="shared" si="532"/>
        <v>12.245650896601676</v>
      </c>
      <c r="AV51" s="182">
        <f t="shared" si="319"/>
        <v>9500</v>
      </c>
      <c r="AW51" s="182">
        <f t="shared" si="320"/>
        <v>116333.68351771592</v>
      </c>
      <c r="AX51" s="5"/>
      <c r="AY51" s="182">
        <f t="shared" si="533"/>
        <v>14.082498531091927</v>
      </c>
      <c r="AZ51" s="182">
        <f t="shared" si="321"/>
        <v>9500</v>
      </c>
      <c r="BA51" s="182">
        <f t="shared" si="322"/>
        <v>133783.73604537331</v>
      </c>
      <c r="BB51" s="5"/>
      <c r="BC51" s="182">
        <f t="shared" si="534"/>
        <v>16.194873310755714</v>
      </c>
      <c r="BD51" s="182">
        <f t="shared" si="323"/>
        <v>9500</v>
      </c>
      <c r="BE51" s="182">
        <f t="shared" si="324"/>
        <v>153851.29645217929</v>
      </c>
      <c r="BF51" s="5"/>
      <c r="BG51" s="182">
        <f t="shared" si="535"/>
        <v>18.62410430736907</v>
      </c>
      <c r="BH51" s="182">
        <f t="shared" si="325"/>
        <v>9500</v>
      </c>
      <c r="BI51" s="182">
        <f t="shared" si="326"/>
        <v>176928.99092000615</v>
      </c>
      <c r="BJ51" s="5"/>
      <c r="BK51" s="182">
        <f t="shared" si="536"/>
        <v>21.417719953474428</v>
      </c>
      <c r="BL51" s="182">
        <f t="shared" si="327"/>
        <v>9500</v>
      </c>
      <c r="BM51" s="182">
        <f t="shared" si="328"/>
        <v>203468.33955800708</v>
      </c>
      <c r="BN51" s="5"/>
      <c r="BO51" s="182">
        <f t="shared" si="537"/>
        <v>24.630377946495592</v>
      </c>
      <c r="BP51" s="182">
        <f t="shared" si="329"/>
        <v>9500</v>
      </c>
      <c r="BQ51" s="182">
        <f t="shared" si="330"/>
        <v>233988.59049170814</v>
      </c>
      <c r="BR51" s="5"/>
      <c r="BS51" s="182">
        <f t="shared" si="538"/>
        <v>28.32493463846993</v>
      </c>
      <c r="BT51" s="182">
        <f t="shared" si="331"/>
        <v>9500</v>
      </c>
      <c r="BU51" s="182">
        <f t="shared" si="332"/>
        <v>269086.87906546431</v>
      </c>
      <c r="BV51" s="5"/>
      <c r="BW51" s="182">
        <f t="shared" si="539"/>
        <v>32.573674834240421</v>
      </c>
      <c r="BX51" s="182">
        <f t="shared" si="333"/>
        <v>9500</v>
      </c>
      <c r="BY51" s="182">
        <f t="shared" si="334"/>
        <v>309449.91092528403</v>
      </c>
      <c r="BZ51" s="5"/>
      <c r="CA51" s="182">
        <f t="shared" si="540"/>
        <v>37.459726059376479</v>
      </c>
      <c r="CB51" s="182">
        <f t="shared" si="335"/>
        <v>9500</v>
      </c>
      <c r="CC51" s="182">
        <f t="shared" si="336"/>
        <v>355867.39756407653</v>
      </c>
      <c r="CD51" s="5"/>
      <c r="CE51" s="182">
        <f t="shared" si="541"/>
        <v>51.69442196193954</v>
      </c>
      <c r="CF51" s="182">
        <f t="shared" si="337"/>
        <v>9500</v>
      </c>
      <c r="CG51" s="182">
        <f t="shared" si="338"/>
        <v>491097.00863842561</v>
      </c>
      <c r="CH51" s="5"/>
      <c r="CI51" s="182">
        <f t="shared" si="542"/>
        <v>59.448585256230466</v>
      </c>
      <c r="CJ51" s="182">
        <f t="shared" si="339"/>
        <v>9500</v>
      </c>
      <c r="CK51" s="182">
        <f t="shared" si="340"/>
        <v>564761.55993418943</v>
      </c>
      <c r="CL51" s="5"/>
      <c r="CM51" s="182">
        <f t="shared" si="543"/>
        <v>68.365873044665037</v>
      </c>
      <c r="CN51" s="182">
        <f t="shared" si="341"/>
        <v>9500</v>
      </c>
      <c r="CO51" s="182">
        <f t="shared" si="342"/>
        <v>649475.79392431781</v>
      </c>
      <c r="CP51" s="5"/>
      <c r="CQ51" s="182">
        <f t="shared" si="544"/>
        <v>78.620754001364787</v>
      </c>
      <c r="CR51" s="182">
        <f t="shared" si="343"/>
        <v>9500</v>
      </c>
      <c r="CS51" s="182">
        <f t="shared" si="344"/>
        <v>746897.16301296547</v>
      </c>
      <c r="CT51" s="5"/>
      <c r="CU51" s="182">
        <f t="shared" si="545"/>
        <v>90.413867101569494</v>
      </c>
      <c r="CV51" s="182">
        <f t="shared" si="345"/>
        <v>9500</v>
      </c>
      <c r="CW51" s="182">
        <f t="shared" si="346"/>
        <v>858931.73746491014</v>
      </c>
      <c r="CX51" s="5"/>
      <c r="CY51" s="182">
        <f t="shared" si="546"/>
        <v>103.97594716680491</v>
      </c>
      <c r="CZ51" s="182">
        <f t="shared" si="347"/>
        <v>9500</v>
      </c>
      <c r="DA51" s="182">
        <f t="shared" si="348"/>
        <v>987771.49808464665</v>
      </c>
      <c r="DB51" s="5"/>
      <c r="DC51" s="182">
        <f t="shared" si="547"/>
        <v>119.57233924182565</v>
      </c>
      <c r="DD51" s="182">
        <f t="shared" si="349"/>
        <v>9500</v>
      </c>
      <c r="DE51" s="182">
        <f t="shared" si="350"/>
        <v>1135937.2227973437</v>
      </c>
      <c r="DF51" s="5"/>
      <c r="DG51" s="182">
        <f t="shared" si="548"/>
        <v>137.50819012809947</v>
      </c>
      <c r="DH51" s="182">
        <f t="shared" si="351"/>
        <v>9500</v>
      </c>
      <c r="DI51" s="182">
        <f t="shared" si="352"/>
        <v>1306327.8062169449</v>
      </c>
      <c r="DJ51" s="5"/>
      <c r="DK51" s="182">
        <f t="shared" si="549"/>
        <v>158.13441864731439</v>
      </c>
      <c r="DL51" s="182">
        <f t="shared" si="353"/>
        <v>9500</v>
      </c>
      <c r="DM51" s="182">
        <f t="shared" si="354"/>
        <v>1502276.9771494868</v>
      </c>
      <c r="DN51" s="5"/>
      <c r="DO51" s="182">
        <f t="shared" si="550"/>
        <v>181.85458144441154</v>
      </c>
      <c r="DP51" s="182">
        <f t="shared" si="355"/>
        <v>9500</v>
      </c>
      <c r="DQ51" s="182">
        <f t="shared" si="356"/>
        <v>1727618.5237219096</v>
      </c>
      <c r="DR51" s="5"/>
      <c r="DS51" s="182">
        <f t="shared" si="551"/>
        <v>209.13276866107324</v>
      </c>
      <c r="DT51" s="182">
        <f t="shared" si="357"/>
        <v>9500</v>
      </c>
      <c r="DU51" s="182">
        <f t="shared" si="358"/>
        <v>1986761.3022801958</v>
      </c>
      <c r="DV51" s="5"/>
      <c r="DW51" s="182">
        <f t="shared" si="552"/>
        <v>240.50268396023424</v>
      </c>
      <c r="DX51" s="182">
        <f t="shared" si="359"/>
        <v>9500</v>
      </c>
      <c r="DY51" s="182">
        <f t="shared" si="360"/>
        <v>2284775.4976222254</v>
      </c>
      <c r="DZ51" s="5"/>
      <c r="EA51" s="182">
        <f t="shared" si="553"/>
        <v>304.23589520969631</v>
      </c>
      <c r="EB51" s="182">
        <f t="shared" si="361"/>
        <v>9500</v>
      </c>
      <c r="EC51" s="182">
        <f t="shared" si="362"/>
        <v>2890241.0044921148</v>
      </c>
      <c r="ED51" s="5"/>
      <c r="EE51" s="182">
        <f t="shared" si="554"/>
        <v>349.87127949115074</v>
      </c>
      <c r="EF51" s="182">
        <f t="shared" si="363"/>
        <v>9500</v>
      </c>
      <c r="EG51" s="182">
        <f t="shared" si="364"/>
        <v>3323777.1551659321</v>
      </c>
      <c r="EH51" s="5"/>
      <c r="EI51" s="182">
        <f t="shared" si="555"/>
        <v>402.35197141482331</v>
      </c>
      <c r="EJ51" s="182">
        <f t="shared" si="365"/>
        <v>9500</v>
      </c>
      <c r="EK51" s="182">
        <f t="shared" si="366"/>
        <v>3822343.7284408216</v>
      </c>
      <c r="EL51" s="5"/>
      <c r="EM51" s="182">
        <f t="shared" si="556"/>
        <v>462.70476712704675</v>
      </c>
      <c r="EN51" s="182">
        <f t="shared" si="367"/>
        <v>9500</v>
      </c>
      <c r="EO51" s="182">
        <f t="shared" si="368"/>
        <v>4395695.2877069442</v>
      </c>
      <c r="EP51" s="5"/>
      <c r="EQ51" s="182">
        <f t="shared" si="557"/>
        <v>532.1104821961037</v>
      </c>
      <c r="ER51" s="182">
        <f t="shared" si="369"/>
        <v>9500</v>
      </c>
      <c r="ES51" s="182">
        <f t="shared" si="370"/>
        <v>5055049.580862985</v>
      </c>
      <c r="ET51" s="5"/>
      <c r="EU51" s="182">
        <f t="shared" si="558"/>
        <v>611.92705452551922</v>
      </c>
      <c r="EV51" s="182">
        <f t="shared" si="371"/>
        <v>9500</v>
      </c>
      <c r="EW51" s="182">
        <f t="shared" si="372"/>
        <v>5813307.0179924322</v>
      </c>
      <c r="EX51" s="5"/>
      <c r="EY51" s="182">
        <f t="shared" si="559"/>
        <v>703.7161127043471</v>
      </c>
      <c r="EZ51" s="182">
        <f t="shared" si="373"/>
        <v>9500</v>
      </c>
      <c r="FA51" s="182">
        <f t="shared" si="374"/>
        <v>6685303.0706912978</v>
      </c>
      <c r="FB51" s="5"/>
      <c r="FC51" s="182">
        <f t="shared" si="560"/>
        <v>809.27352960999906</v>
      </c>
      <c r="FD51" s="182">
        <f t="shared" si="375"/>
        <v>9500</v>
      </c>
      <c r="FE51" s="182">
        <f t="shared" si="376"/>
        <v>7688098.5312949913</v>
      </c>
      <c r="FF51" s="5"/>
      <c r="FG51" s="182">
        <f t="shared" si="561"/>
        <v>930.66455905149883</v>
      </c>
      <c r="FH51" s="182">
        <f t="shared" si="377"/>
        <v>9500</v>
      </c>
      <c r="FI51" s="182">
        <f t="shared" si="378"/>
        <v>8841313.3109892383</v>
      </c>
      <c r="FJ51" s="5"/>
      <c r="FK51" s="182">
        <f t="shared" si="562"/>
        <v>1070.2642429092236</v>
      </c>
      <c r="FL51" s="182">
        <f t="shared" si="379"/>
        <v>9500</v>
      </c>
      <c r="FM51" s="182">
        <f t="shared" si="380"/>
        <v>10167510.307637624</v>
      </c>
      <c r="FN51" s="5"/>
      <c r="FO51" s="182">
        <f t="shared" si="563"/>
        <v>1230.8038793456071</v>
      </c>
      <c r="FP51" s="182">
        <f t="shared" si="381"/>
        <v>9500</v>
      </c>
      <c r="FQ51" s="182">
        <f t="shared" si="382"/>
        <v>11692636.853783268</v>
      </c>
      <c r="FR51" s="5"/>
      <c r="FS51" s="182">
        <f t="shared" si="564"/>
        <v>1415.4244612474481</v>
      </c>
      <c r="FT51" s="182">
        <f t="shared" si="383"/>
        <v>9500</v>
      </c>
      <c r="FU51" s="182">
        <f t="shared" si="384"/>
        <v>13446532.381850757</v>
      </c>
      <c r="FV51" s="5"/>
      <c r="FW51" s="182">
        <f t="shared" si="565"/>
        <v>1790.5119434780217</v>
      </c>
      <c r="FX51" s="182">
        <f t="shared" si="385"/>
        <v>9500</v>
      </c>
      <c r="FY51" s="182">
        <f t="shared" si="386"/>
        <v>17009863.463041205</v>
      </c>
      <c r="FZ51" s="5"/>
      <c r="GA51" s="182">
        <f t="shared" si="566"/>
        <v>2059.0887349997247</v>
      </c>
      <c r="GB51" s="182">
        <f t="shared" si="387"/>
        <v>9500</v>
      </c>
      <c r="GC51" s="182">
        <f t="shared" si="388"/>
        <v>19561342.982497383</v>
      </c>
      <c r="GD51" s="5"/>
      <c r="GE51" s="182">
        <f t="shared" si="567"/>
        <v>2367.9520452496831</v>
      </c>
      <c r="GF51" s="182">
        <f t="shared" si="389"/>
        <v>9500</v>
      </c>
      <c r="GG51" s="182">
        <f t="shared" si="390"/>
        <v>22495544.429871991</v>
      </c>
      <c r="GH51" s="5"/>
      <c r="GI51" s="182">
        <f t="shared" si="568"/>
        <v>2723.1448520371355</v>
      </c>
      <c r="GJ51" s="182">
        <f t="shared" si="391"/>
        <v>9500</v>
      </c>
      <c r="GK51" s="182">
        <f t="shared" si="392"/>
        <v>25869876.094352785</v>
      </c>
      <c r="GL51" s="5"/>
      <c r="GM51" s="182">
        <f t="shared" si="569"/>
        <v>3131.6165798427055</v>
      </c>
      <c r="GN51" s="182">
        <f t="shared" si="393"/>
        <v>9500</v>
      </c>
      <c r="GO51" s="182">
        <f t="shared" si="394"/>
        <v>29750357.508505702</v>
      </c>
      <c r="GP51" s="5"/>
      <c r="GQ51" s="182">
        <f t="shared" si="570"/>
        <v>3601.3590668191109</v>
      </c>
      <c r="GR51" s="182">
        <f t="shared" si="395"/>
        <v>9500</v>
      </c>
      <c r="GS51" s="182">
        <f t="shared" si="396"/>
        <v>34212911.134781554</v>
      </c>
      <c r="GT51" s="5"/>
      <c r="GU51" s="182">
        <f t="shared" si="571"/>
        <v>4141.5629268419771</v>
      </c>
      <c r="GV51" s="182">
        <f t="shared" si="397"/>
        <v>9500</v>
      </c>
      <c r="GW51" s="182">
        <f t="shared" si="398"/>
        <v>39344847.804998785</v>
      </c>
      <c r="GX51" s="5"/>
      <c r="GY51" s="182">
        <f t="shared" si="572"/>
        <v>4762.7973658682731</v>
      </c>
      <c r="GZ51" s="182">
        <f t="shared" si="399"/>
        <v>9500</v>
      </c>
      <c r="HA51" s="182">
        <f t="shared" si="400"/>
        <v>45246574.975748591</v>
      </c>
      <c r="HB51" s="5"/>
      <c r="HC51" s="182">
        <f t="shared" si="573"/>
        <v>5477.2169707485136</v>
      </c>
      <c r="HD51" s="182">
        <f t="shared" si="401"/>
        <v>9500</v>
      </c>
      <c r="HE51" s="182">
        <f t="shared" si="402"/>
        <v>52033561.222110882</v>
      </c>
      <c r="HF51" s="5"/>
      <c r="HG51" s="182">
        <f t="shared" si="574"/>
        <v>6298.7995163607902</v>
      </c>
      <c r="HH51" s="182">
        <f t="shared" si="403"/>
        <v>9500</v>
      </c>
      <c r="HI51" s="182">
        <f t="shared" si="404"/>
        <v>59838595.405427508</v>
      </c>
      <c r="HJ51" s="5"/>
      <c r="HK51" s="182">
        <f t="shared" si="575"/>
        <v>7243.6194438149078</v>
      </c>
      <c r="HL51" s="182">
        <f t="shared" si="405"/>
        <v>9500</v>
      </c>
      <c r="HM51" s="182">
        <f t="shared" si="406"/>
        <v>68814384.716241628</v>
      </c>
      <c r="HN51" s="5"/>
      <c r="HO51" s="182">
        <f t="shared" si="576"/>
        <v>8330.1623603871431</v>
      </c>
      <c r="HP51" s="182">
        <f t="shared" si="407"/>
        <v>9500</v>
      </c>
      <c r="HQ51" s="182">
        <f t="shared" si="408"/>
        <v>79136542.423677862</v>
      </c>
      <c r="HR51" s="5"/>
      <c r="HS51" s="182">
        <f t="shared" si="577"/>
        <v>11016.639721611995</v>
      </c>
      <c r="HT51" s="182">
        <f t="shared" si="409"/>
        <v>9500</v>
      </c>
      <c r="HU51" s="182">
        <f t="shared" si="410"/>
        <v>104658077.35531396</v>
      </c>
      <c r="HV51" s="5"/>
      <c r="HW51" s="182">
        <f t="shared" si="578"/>
        <v>12669.135679853793</v>
      </c>
      <c r="HX51" s="182">
        <f t="shared" si="411"/>
        <v>9500</v>
      </c>
      <c r="HY51" s="182">
        <f t="shared" si="412"/>
        <v>120356788.95861103</v>
      </c>
      <c r="HZ51" s="5"/>
      <c r="IA51" s="182">
        <f t="shared" si="579"/>
        <v>14569.506031831861</v>
      </c>
      <c r="IB51" s="182">
        <f t="shared" si="413"/>
        <v>9500</v>
      </c>
      <c r="IC51" s="182">
        <f t="shared" si="414"/>
        <v>138410307.30240268</v>
      </c>
      <c r="ID51" s="5"/>
      <c r="IE51" s="182">
        <f t="shared" si="580"/>
        <v>16754.931936606637</v>
      </c>
      <c r="IF51" s="182">
        <f t="shared" si="415"/>
        <v>9500</v>
      </c>
      <c r="IG51" s="182">
        <f t="shared" si="416"/>
        <v>159171853.39776304</v>
      </c>
      <c r="IH51" s="5"/>
      <c r="II51" s="182">
        <f t="shared" si="581"/>
        <v>19268.171727097633</v>
      </c>
      <c r="IJ51" s="182">
        <f t="shared" si="417"/>
        <v>9500</v>
      </c>
      <c r="IK51" s="182">
        <f t="shared" si="418"/>
        <v>183047631.40742752</v>
      </c>
      <c r="IL51" s="5"/>
      <c r="IM51" s="182">
        <f t="shared" si="582"/>
        <v>22158.397486162277</v>
      </c>
      <c r="IN51" s="182">
        <f t="shared" si="419"/>
        <v>9500</v>
      </c>
      <c r="IO51" s="182">
        <f t="shared" si="420"/>
        <v>210504776.11854163</v>
      </c>
      <c r="IP51" s="5"/>
      <c r="IQ51" s="182">
        <f t="shared" si="583"/>
        <v>25482.157109086616</v>
      </c>
      <c r="IR51" s="182">
        <f t="shared" si="421"/>
        <v>9500</v>
      </c>
      <c r="IS51" s="182">
        <f t="shared" si="422"/>
        <v>242080492.53632286</v>
      </c>
      <c r="IT51" s="5"/>
      <c r="IU51" s="182">
        <f t="shared" si="584"/>
        <v>29304.480675449606</v>
      </c>
      <c r="IV51" s="182">
        <f t="shared" si="423"/>
        <v>9500</v>
      </c>
      <c r="IW51" s="182">
        <f t="shared" si="424"/>
        <v>278392566.41677123</v>
      </c>
      <c r="IX51" s="5"/>
      <c r="IY51" s="182">
        <f t="shared" si="585"/>
        <v>33700.152776767041</v>
      </c>
      <c r="IZ51" s="182">
        <f t="shared" si="425"/>
        <v>9500</v>
      </c>
      <c r="JA51" s="182">
        <f t="shared" si="426"/>
        <v>320151451.37928689</v>
      </c>
      <c r="JB51" s="5"/>
      <c r="JC51" s="182">
        <f t="shared" si="586"/>
        <v>38755.175693282094</v>
      </c>
      <c r="JD51" s="182">
        <f t="shared" si="427"/>
        <v>9500</v>
      </c>
      <c r="JE51" s="182">
        <f t="shared" si="428"/>
        <v>368174169.08617991</v>
      </c>
      <c r="JF51" s="5"/>
      <c r="JG51" s="182">
        <f t="shared" si="587"/>
        <v>44568.452047274404</v>
      </c>
      <c r="JH51" s="182">
        <f t="shared" si="429"/>
        <v>9500</v>
      </c>
      <c r="JI51" s="182">
        <f t="shared" si="430"/>
        <v>423400294.44910681</v>
      </c>
      <c r="JJ51" s="5"/>
      <c r="JK51" s="182">
        <f t="shared" si="588"/>
        <v>51253.719854365561</v>
      </c>
      <c r="JL51" s="182">
        <f t="shared" si="431"/>
        <v>9500</v>
      </c>
      <c r="JM51" s="182">
        <f t="shared" si="432"/>
        <v>486910338.61647284</v>
      </c>
      <c r="JN51" s="5"/>
      <c r="JO51" s="182">
        <f t="shared" si="589"/>
        <v>59531.1956108456</v>
      </c>
      <c r="JP51" s="182">
        <f t="shared" si="513"/>
        <v>9500</v>
      </c>
      <c r="JQ51" s="182">
        <f t="shared" si="514"/>
        <v>565546358.30303323</v>
      </c>
      <c r="JR51" s="5"/>
      <c r="JS51" s="182">
        <f t="shared" si="590"/>
        <v>68460.874952472441</v>
      </c>
      <c r="JT51" s="182">
        <f t="shared" si="515"/>
        <v>9500</v>
      </c>
      <c r="JU51" s="182">
        <f t="shared" si="516"/>
        <v>650378312.04848814</v>
      </c>
      <c r="JV51" s="5"/>
      <c r="JW51" s="182">
        <f t="shared" si="591"/>
        <v>78730.006195343303</v>
      </c>
      <c r="JX51" s="182">
        <f t="shared" si="517"/>
        <v>9500</v>
      </c>
      <c r="JY51" s="182">
        <f t="shared" si="518"/>
        <v>747935058.85576141</v>
      </c>
      <c r="JZ51" s="5"/>
      <c r="KA51" s="182">
        <f t="shared" si="592"/>
        <v>90539.507124644791</v>
      </c>
      <c r="KB51" s="182">
        <f t="shared" si="519"/>
        <v>9500</v>
      </c>
      <c r="KC51" s="182">
        <f t="shared" si="520"/>
        <v>860125317.68412554</v>
      </c>
      <c r="KD51" s="5"/>
      <c r="KE51" s="182">
        <f t="shared" si="593"/>
        <v>104120.43319334151</v>
      </c>
      <c r="KF51" s="182">
        <f t="shared" si="521"/>
        <v>9500</v>
      </c>
      <c r="KG51" s="182">
        <f t="shared" si="522"/>
        <v>989144115.33674431</v>
      </c>
      <c r="KH51" s="5"/>
      <c r="KI51" s="183">
        <f t="shared" si="182"/>
        <v>3.333899999999999</v>
      </c>
      <c r="KJ51" s="183">
        <f t="shared" si="5"/>
        <v>9500.0000000000018</v>
      </c>
      <c r="KK51" s="183">
        <f t="shared" si="183"/>
        <v>31672.049999999996</v>
      </c>
      <c r="KM51" s="183">
        <f t="shared" si="184"/>
        <v>146.77013003901837</v>
      </c>
      <c r="KN51" s="183">
        <f t="shared" si="6"/>
        <v>9500</v>
      </c>
      <c r="KO51" s="183">
        <f t="shared" si="185"/>
        <v>1394316.2353706746</v>
      </c>
      <c r="KQ51" s="183">
        <f t="shared" si="186"/>
        <v>966.09273208190064</v>
      </c>
      <c r="KR51" s="183">
        <f t="shared" si="7"/>
        <v>9499.9999999999982</v>
      </c>
      <c r="KS51" s="183">
        <f t="shared" si="187"/>
        <v>9177880.9547780547</v>
      </c>
      <c r="KU51" s="183">
        <f t="shared" si="188"/>
        <v>5738.3456853959042</v>
      </c>
      <c r="KV51" s="183">
        <f t="shared" si="189"/>
        <v>9500</v>
      </c>
      <c r="KW51" s="183">
        <f t="shared" si="190"/>
        <v>54514284.011261091</v>
      </c>
      <c r="KY51" s="183">
        <f t="shared" si="191"/>
        <v>33771.743069387427</v>
      </c>
      <c r="KZ51" s="183">
        <f t="shared" si="192"/>
        <v>9499.9999999999982</v>
      </c>
      <c r="LA51" s="183">
        <f t="shared" si="193"/>
        <v>320831559.15918046</v>
      </c>
      <c r="LC51" s="183">
        <f t="shared" si="194"/>
        <v>206796.15446503027</v>
      </c>
      <c r="LD51" s="183">
        <f t="shared" si="195"/>
        <v>9500.0000000000018</v>
      </c>
      <c r="LE51" s="183">
        <f t="shared" si="196"/>
        <v>1964563467.417788</v>
      </c>
    </row>
    <row r="52" spans="2:317" ht="18.75">
      <c r="B52" s="172"/>
      <c r="C52" s="180"/>
      <c r="D52" s="180"/>
      <c r="E52" s="180" t="str">
        <f>'A.I Revenue Streams - P1'!F52</f>
        <v>IFT+Exercises-Single</v>
      </c>
      <c r="F52" s="184"/>
      <c r="G52" s="182"/>
      <c r="H52" s="182">
        <f>'A.I Revenue Streams - P1'!J52</f>
        <v>800</v>
      </c>
      <c r="I52" s="182">
        <f t="shared" si="523"/>
        <v>0</v>
      </c>
      <c r="J52" s="5"/>
      <c r="K52" s="182">
        <f>'A.I Revenue Streams - P1'!H52*K$2*L$2</f>
        <v>3.5999999999999996</v>
      </c>
      <c r="L52" s="182">
        <f t="shared" si="503"/>
        <v>800</v>
      </c>
      <c r="M52" s="182">
        <f t="shared" si="504"/>
        <v>2879.9999999999995</v>
      </c>
      <c r="N52" s="5"/>
      <c r="O52" s="182">
        <f t="shared" si="524"/>
        <v>3.8429999999999991</v>
      </c>
      <c r="P52" s="182">
        <f t="shared" si="505"/>
        <v>800</v>
      </c>
      <c r="Q52" s="182">
        <f t="shared" si="506"/>
        <v>3074.3999999999992</v>
      </c>
      <c r="R52" s="5"/>
      <c r="S52" s="182">
        <f t="shared" si="525"/>
        <v>5.8925999999999981</v>
      </c>
      <c r="T52" s="182">
        <f t="shared" si="507"/>
        <v>800</v>
      </c>
      <c r="U52" s="182">
        <f t="shared" si="508"/>
        <v>4714.0799999999981</v>
      </c>
      <c r="V52" s="5"/>
      <c r="W52" s="182">
        <f t="shared" si="526"/>
        <v>8.4706124999999961</v>
      </c>
      <c r="X52" s="182">
        <f t="shared" si="509"/>
        <v>800</v>
      </c>
      <c r="Y52" s="182">
        <f t="shared" si="510"/>
        <v>6776.4899999999971</v>
      </c>
      <c r="Z52" s="5"/>
      <c r="AA52" s="182">
        <f t="shared" si="527"/>
        <v>15.585926999999993</v>
      </c>
      <c r="AB52" s="182">
        <f t="shared" si="511"/>
        <v>800</v>
      </c>
      <c r="AC52" s="182">
        <f t="shared" si="512"/>
        <v>12468.741599999994</v>
      </c>
      <c r="AD52" s="5"/>
      <c r="AE52" s="182">
        <f t="shared" si="528"/>
        <v>22.404770062499988</v>
      </c>
      <c r="AF52" s="182">
        <f t="shared" si="311"/>
        <v>800</v>
      </c>
      <c r="AG52" s="182">
        <f t="shared" si="312"/>
        <v>17923.81604999999</v>
      </c>
      <c r="AH52" s="5"/>
      <c r="AI52" s="182">
        <f t="shared" si="529"/>
        <v>32.20685696484373</v>
      </c>
      <c r="AJ52" s="182">
        <f t="shared" si="313"/>
        <v>800</v>
      </c>
      <c r="AK52" s="182">
        <f t="shared" si="314"/>
        <v>25765.485571874986</v>
      </c>
      <c r="AL52" s="5"/>
      <c r="AM52" s="182">
        <f t="shared" si="530"/>
        <v>37.037885509570287</v>
      </c>
      <c r="AN52" s="182">
        <f t="shared" si="315"/>
        <v>800</v>
      </c>
      <c r="AO52" s="182">
        <f t="shared" si="316"/>
        <v>29630.30840765623</v>
      </c>
      <c r="AP52" s="5"/>
      <c r="AQ52" s="182">
        <f t="shared" si="531"/>
        <v>42.593568336005831</v>
      </c>
      <c r="AR52" s="182">
        <f t="shared" si="317"/>
        <v>800</v>
      </c>
      <c r="AS52" s="182">
        <f t="shared" si="318"/>
        <v>34074.854668804663</v>
      </c>
      <c r="AT52" s="5"/>
      <c r="AU52" s="182">
        <f t="shared" si="532"/>
        <v>48.982603586406704</v>
      </c>
      <c r="AV52" s="182">
        <f t="shared" si="319"/>
        <v>800</v>
      </c>
      <c r="AW52" s="182">
        <f t="shared" si="320"/>
        <v>39186.082869125363</v>
      </c>
      <c r="AX52" s="5"/>
      <c r="AY52" s="182">
        <f t="shared" si="533"/>
        <v>56.329994124367708</v>
      </c>
      <c r="AZ52" s="182">
        <f t="shared" si="321"/>
        <v>800</v>
      </c>
      <c r="BA52" s="182">
        <f t="shared" si="322"/>
        <v>45063.995299494163</v>
      </c>
      <c r="BB52" s="5"/>
      <c r="BC52" s="182">
        <f t="shared" si="534"/>
        <v>64.779493243022856</v>
      </c>
      <c r="BD52" s="182">
        <f t="shared" si="323"/>
        <v>800</v>
      </c>
      <c r="BE52" s="182">
        <f t="shared" si="324"/>
        <v>51823.594594418282</v>
      </c>
      <c r="BF52" s="5"/>
      <c r="BG52" s="182">
        <f t="shared" si="535"/>
        <v>74.496417229476279</v>
      </c>
      <c r="BH52" s="182">
        <f t="shared" si="325"/>
        <v>800</v>
      </c>
      <c r="BI52" s="182">
        <f t="shared" si="326"/>
        <v>59597.133783581026</v>
      </c>
      <c r="BJ52" s="5"/>
      <c r="BK52" s="182">
        <f t="shared" si="536"/>
        <v>85.670879813897713</v>
      </c>
      <c r="BL52" s="182">
        <f t="shared" si="327"/>
        <v>800</v>
      </c>
      <c r="BM52" s="182">
        <f t="shared" si="328"/>
        <v>68536.703851118174</v>
      </c>
      <c r="BN52" s="5"/>
      <c r="BO52" s="182">
        <f t="shared" si="537"/>
        <v>98.521511785982369</v>
      </c>
      <c r="BP52" s="182">
        <f t="shared" si="329"/>
        <v>800</v>
      </c>
      <c r="BQ52" s="182">
        <f t="shared" si="330"/>
        <v>78817.209428785893</v>
      </c>
      <c r="BR52" s="5"/>
      <c r="BS52" s="182">
        <f t="shared" si="538"/>
        <v>113.29973855387972</v>
      </c>
      <c r="BT52" s="182">
        <f t="shared" si="331"/>
        <v>800</v>
      </c>
      <c r="BU52" s="182">
        <f t="shared" si="332"/>
        <v>90639.790843103779</v>
      </c>
      <c r="BV52" s="5"/>
      <c r="BW52" s="182">
        <f t="shared" si="539"/>
        <v>130.29469933696168</v>
      </c>
      <c r="BX52" s="182">
        <f t="shared" si="333"/>
        <v>800</v>
      </c>
      <c r="BY52" s="182">
        <f t="shared" si="334"/>
        <v>104235.75946956934</v>
      </c>
      <c r="BZ52" s="5"/>
      <c r="CA52" s="182">
        <f t="shared" si="540"/>
        <v>149.83890423750591</v>
      </c>
      <c r="CB52" s="182">
        <f t="shared" si="335"/>
        <v>800</v>
      </c>
      <c r="CC52" s="182">
        <f t="shared" si="336"/>
        <v>119871.12339000474</v>
      </c>
      <c r="CD52" s="5"/>
      <c r="CE52" s="182">
        <f t="shared" si="541"/>
        <v>206.77768784775816</v>
      </c>
      <c r="CF52" s="182">
        <f t="shared" si="337"/>
        <v>800</v>
      </c>
      <c r="CG52" s="182">
        <f t="shared" si="338"/>
        <v>165422.15027820654</v>
      </c>
      <c r="CH52" s="5"/>
      <c r="CI52" s="182">
        <f t="shared" si="542"/>
        <v>237.79434102492186</v>
      </c>
      <c r="CJ52" s="182">
        <f t="shared" si="339"/>
        <v>800</v>
      </c>
      <c r="CK52" s="182">
        <f t="shared" si="340"/>
        <v>190235.47281993748</v>
      </c>
      <c r="CL52" s="5"/>
      <c r="CM52" s="182">
        <f t="shared" si="543"/>
        <v>273.46349217866015</v>
      </c>
      <c r="CN52" s="182">
        <f t="shared" si="341"/>
        <v>800</v>
      </c>
      <c r="CO52" s="182">
        <f t="shared" si="342"/>
        <v>218770.79374292813</v>
      </c>
      <c r="CP52" s="5"/>
      <c r="CQ52" s="182">
        <f t="shared" si="544"/>
        <v>314.48301600545915</v>
      </c>
      <c r="CR52" s="182">
        <f t="shared" si="343"/>
        <v>800</v>
      </c>
      <c r="CS52" s="182">
        <f t="shared" si="344"/>
        <v>251586.41280436731</v>
      </c>
      <c r="CT52" s="5"/>
      <c r="CU52" s="182">
        <f t="shared" si="545"/>
        <v>361.65546840627798</v>
      </c>
      <c r="CV52" s="182">
        <f t="shared" si="345"/>
        <v>800</v>
      </c>
      <c r="CW52" s="182">
        <f t="shared" si="346"/>
        <v>289324.37472502235</v>
      </c>
      <c r="CX52" s="5"/>
      <c r="CY52" s="182">
        <f t="shared" si="546"/>
        <v>415.90378866721966</v>
      </c>
      <c r="CZ52" s="182">
        <f t="shared" si="347"/>
        <v>800</v>
      </c>
      <c r="DA52" s="182">
        <f t="shared" si="348"/>
        <v>332723.03093377571</v>
      </c>
      <c r="DB52" s="5"/>
      <c r="DC52" s="182">
        <f t="shared" si="547"/>
        <v>478.28935696730258</v>
      </c>
      <c r="DD52" s="182">
        <f t="shared" si="349"/>
        <v>800</v>
      </c>
      <c r="DE52" s="182">
        <f t="shared" si="350"/>
        <v>382631.48557384207</v>
      </c>
      <c r="DF52" s="5"/>
      <c r="DG52" s="182">
        <f t="shared" si="548"/>
        <v>550.03276051239789</v>
      </c>
      <c r="DH52" s="182">
        <f t="shared" si="351"/>
        <v>800</v>
      </c>
      <c r="DI52" s="182">
        <f t="shared" si="352"/>
        <v>440026.2084099183</v>
      </c>
      <c r="DJ52" s="5"/>
      <c r="DK52" s="182">
        <f t="shared" si="549"/>
        <v>632.53767458925756</v>
      </c>
      <c r="DL52" s="182">
        <f t="shared" si="353"/>
        <v>800</v>
      </c>
      <c r="DM52" s="182">
        <f t="shared" si="354"/>
        <v>506030.13967140607</v>
      </c>
      <c r="DN52" s="5"/>
      <c r="DO52" s="182">
        <f t="shared" si="550"/>
        <v>727.41832577764615</v>
      </c>
      <c r="DP52" s="182">
        <f t="shared" si="355"/>
        <v>800</v>
      </c>
      <c r="DQ52" s="182">
        <f t="shared" si="356"/>
        <v>581934.66062211688</v>
      </c>
      <c r="DR52" s="5"/>
      <c r="DS52" s="182">
        <f t="shared" si="551"/>
        <v>836.53107464429297</v>
      </c>
      <c r="DT52" s="182">
        <f t="shared" si="357"/>
        <v>800</v>
      </c>
      <c r="DU52" s="182">
        <f t="shared" si="358"/>
        <v>669224.85971543437</v>
      </c>
      <c r="DV52" s="5"/>
      <c r="DW52" s="182">
        <f t="shared" si="552"/>
        <v>962.01073584093695</v>
      </c>
      <c r="DX52" s="182">
        <f t="shared" si="359"/>
        <v>800</v>
      </c>
      <c r="DY52" s="182">
        <f t="shared" si="360"/>
        <v>769608.58867274958</v>
      </c>
      <c r="DZ52" s="5"/>
      <c r="EA52" s="182">
        <f t="shared" si="553"/>
        <v>1216.9435808387852</v>
      </c>
      <c r="EB52" s="182">
        <f t="shared" si="361"/>
        <v>800</v>
      </c>
      <c r="EC52" s="182">
        <f t="shared" si="362"/>
        <v>973554.86467102822</v>
      </c>
      <c r="ED52" s="5"/>
      <c r="EE52" s="182">
        <f t="shared" si="554"/>
        <v>1399.485117964603</v>
      </c>
      <c r="EF52" s="182">
        <f t="shared" si="363"/>
        <v>800</v>
      </c>
      <c r="EG52" s="182">
        <f t="shared" si="364"/>
        <v>1119588.0943716825</v>
      </c>
      <c r="EH52" s="5"/>
      <c r="EI52" s="182">
        <f t="shared" si="555"/>
        <v>1609.4078856592932</v>
      </c>
      <c r="EJ52" s="182">
        <f t="shared" si="365"/>
        <v>800</v>
      </c>
      <c r="EK52" s="182">
        <f t="shared" si="366"/>
        <v>1287526.3085274347</v>
      </c>
      <c r="EL52" s="5"/>
      <c r="EM52" s="182">
        <f t="shared" si="556"/>
        <v>1850.819068508187</v>
      </c>
      <c r="EN52" s="182">
        <f t="shared" si="367"/>
        <v>800</v>
      </c>
      <c r="EO52" s="182">
        <f t="shared" si="368"/>
        <v>1480655.2548065495</v>
      </c>
      <c r="EP52" s="5"/>
      <c r="EQ52" s="182">
        <f t="shared" si="557"/>
        <v>2128.4419287844148</v>
      </c>
      <c r="ER52" s="182">
        <f t="shared" si="369"/>
        <v>800</v>
      </c>
      <c r="ES52" s="182">
        <f t="shared" si="370"/>
        <v>1702753.5430275318</v>
      </c>
      <c r="ET52" s="5"/>
      <c r="EU52" s="182">
        <f t="shared" si="558"/>
        <v>2447.7082181020769</v>
      </c>
      <c r="EV52" s="182">
        <f t="shared" si="371"/>
        <v>800</v>
      </c>
      <c r="EW52" s="182">
        <f t="shared" si="372"/>
        <v>1958166.5744816614</v>
      </c>
      <c r="EX52" s="5"/>
      <c r="EY52" s="182">
        <f t="shared" si="559"/>
        <v>2814.8644508173884</v>
      </c>
      <c r="EZ52" s="182">
        <f t="shared" si="373"/>
        <v>800</v>
      </c>
      <c r="FA52" s="182">
        <f t="shared" si="374"/>
        <v>2251891.5606539105</v>
      </c>
      <c r="FB52" s="5"/>
      <c r="FC52" s="182">
        <f t="shared" si="560"/>
        <v>3237.0941184399962</v>
      </c>
      <c r="FD52" s="182">
        <f t="shared" si="375"/>
        <v>800</v>
      </c>
      <c r="FE52" s="182">
        <f t="shared" si="376"/>
        <v>2589675.2947519971</v>
      </c>
      <c r="FF52" s="5"/>
      <c r="FG52" s="182">
        <f t="shared" si="561"/>
        <v>3722.6582362059953</v>
      </c>
      <c r="FH52" s="182">
        <f t="shared" si="377"/>
        <v>800</v>
      </c>
      <c r="FI52" s="182">
        <f t="shared" si="378"/>
        <v>2978126.5889647962</v>
      </c>
      <c r="FJ52" s="5"/>
      <c r="FK52" s="182">
        <f t="shared" si="562"/>
        <v>4281.0569716368946</v>
      </c>
      <c r="FL52" s="182">
        <f t="shared" si="379"/>
        <v>800</v>
      </c>
      <c r="FM52" s="182">
        <f t="shared" si="380"/>
        <v>3424845.5773095158</v>
      </c>
      <c r="FN52" s="5"/>
      <c r="FO52" s="182">
        <f t="shared" si="563"/>
        <v>4923.2155173824285</v>
      </c>
      <c r="FP52" s="182">
        <f t="shared" si="381"/>
        <v>800</v>
      </c>
      <c r="FQ52" s="182">
        <f t="shared" si="382"/>
        <v>3938572.4139059428</v>
      </c>
      <c r="FR52" s="5"/>
      <c r="FS52" s="182">
        <f t="shared" si="564"/>
        <v>5661.6978449897924</v>
      </c>
      <c r="FT52" s="182">
        <f t="shared" si="383"/>
        <v>800</v>
      </c>
      <c r="FU52" s="182">
        <f t="shared" si="384"/>
        <v>4529358.2759918338</v>
      </c>
      <c r="FV52" s="5"/>
      <c r="FW52" s="182">
        <f t="shared" si="565"/>
        <v>7162.047773912087</v>
      </c>
      <c r="FX52" s="182">
        <f t="shared" si="385"/>
        <v>800</v>
      </c>
      <c r="FY52" s="182">
        <f t="shared" si="386"/>
        <v>5729638.2191296695</v>
      </c>
      <c r="FZ52" s="5"/>
      <c r="GA52" s="182">
        <f t="shared" si="566"/>
        <v>8236.3549399988988</v>
      </c>
      <c r="GB52" s="182">
        <f t="shared" si="387"/>
        <v>800</v>
      </c>
      <c r="GC52" s="182">
        <f t="shared" si="388"/>
        <v>6589083.9519991186</v>
      </c>
      <c r="GD52" s="5"/>
      <c r="GE52" s="182">
        <f t="shared" si="567"/>
        <v>9471.8081809987325</v>
      </c>
      <c r="GF52" s="182">
        <f t="shared" si="389"/>
        <v>800</v>
      </c>
      <c r="GG52" s="182">
        <f t="shared" si="390"/>
        <v>7577446.5447989861</v>
      </c>
      <c r="GH52" s="5"/>
      <c r="GI52" s="182">
        <f t="shared" si="568"/>
        <v>10892.579408148542</v>
      </c>
      <c r="GJ52" s="182">
        <f t="shared" si="391"/>
        <v>800</v>
      </c>
      <c r="GK52" s="182">
        <f t="shared" si="392"/>
        <v>8714063.5265188329</v>
      </c>
      <c r="GL52" s="5"/>
      <c r="GM52" s="182">
        <f t="shared" si="569"/>
        <v>12526.466319370822</v>
      </c>
      <c r="GN52" s="182">
        <f t="shared" si="393"/>
        <v>800</v>
      </c>
      <c r="GO52" s="182">
        <f t="shared" si="394"/>
        <v>10021173.055496657</v>
      </c>
      <c r="GP52" s="5"/>
      <c r="GQ52" s="182">
        <f t="shared" si="570"/>
        <v>14405.436267276444</v>
      </c>
      <c r="GR52" s="182">
        <f t="shared" si="395"/>
        <v>800</v>
      </c>
      <c r="GS52" s="182">
        <f t="shared" si="396"/>
        <v>11524349.013821155</v>
      </c>
      <c r="GT52" s="5"/>
      <c r="GU52" s="182">
        <f t="shared" si="571"/>
        <v>16566.251707367908</v>
      </c>
      <c r="GV52" s="182">
        <f t="shared" si="397"/>
        <v>800</v>
      </c>
      <c r="GW52" s="182">
        <f t="shared" si="398"/>
        <v>13253001.365894327</v>
      </c>
      <c r="GX52" s="5"/>
      <c r="GY52" s="182">
        <f t="shared" si="572"/>
        <v>19051.189463473092</v>
      </c>
      <c r="GZ52" s="182">
        <f t="shared" si="399"/>
        <v>800</v>
      </c>
      <c r="HA52" s="182">
        <f t="shared" si="400"/>
        <v>15240951.570778474</v>
      </c>
      <c r="HB52" s="5"/>
      <c r="HC52" s="182">
        <f t="shared" si="573"/>
        <v>21908.867882994055</v>
      </c>
      <c r="HD52" s="182">
        <f t="shared" si="401"/>
        <v>800</v>
      </c>
      <c r="HE52" s="182">
        <f t="shared" si="402"/>
        <v>17527094.306395244</v>
      </c>
      <c r="HF52" s="5"/>
      <c r="HG52" s="182">
        <f t="shared" si="574"/>
        <v>25195.198065443161</v>
      </c>
      <c r="HH52" s="182">
        <f t="shared" si="403"/>
        <v>800</v>
      </c>
      <c r="HI52" s="182">
        <f t="shared" si="404"/>
        <v>20156158.452354528</v>
      </c>
      <c r="HJ52" s="5"/>
      <c r="HK52" s="182">
        <f t="shared" si="575"/>
        <v>28974.477775259631</v>
      </c>
      <c r="HL52" s="182">
        <f t="shared" si="405"/>
        <v>800</v>
      </c>
      <c r="HM52" s="182">
        <f t="shared" si="406"/>
        <v>23179582.220207706</v>
      </c>
      <c r="HN52" s="5"/>
      <c r="HO52" s="182">
        <f t="shared" si="576"/>
        <v>33320.649441548572</v>
      </c>
      <c r="HP52" s="182">
        <f t="shared" si="407"/>
        <v>800</v>
      </c>
      <c r="HQ52" s="182">
        <f t="shared" si="408"/>
        <v>26656519.553238858</v>
      </c>
      <c r="HR52" s="5"/>
      <c r="HS52" s="182">
        <f t="shared" si="577"/>
        <v>44066.55888644798</v>
      </c>
      <c r="HT52" s="182">
        <f t="shared" si="409"/>
        <v>800</v>
      </c>
      <c r="HU52" s="182">
        <f t="shared" si="410"/>
        <v>35253247.109158382</v>
      </c>
      <c r="HV52" s="5"/>
      <c r="HW52" s="182">
        <f t="shared" si="578"/>
        <v>50676.542719415171</v>
      </c>
      <c r="HX52" s="182">
        <f t="shared" si="411"/>
        <v>800</v>
      </c>
      <c r="HY52" s="182">
        <f t="shared" si="412"/>
        <v>40541234.17553214</v>
      </c>
      <c r="HZ52" s="5"/>
      <c r="IA52" s="182">
        <f t="shared" si="579"/>
        <v>58278.024127327444</v>
      </c>
      <c r="IB52" s="182">
        <f t="shared" si="413"/>
        <v>800</v>
      </c>
      <c r="IC52" s="182">
        <f t="shared" si="414"/>
        <v>46622419.301861957</v>
      </c>
      <c r="ID52" s="5"/>
      <c r="IE52" s="182">
        <f t="shared" si="580"/>
        <v>67019.72774642655</v>
      </c>
      <c r="IF52" s="182">
        <f t="shared" si="415"/>
        <v>800</v>
      </c>
      <c r="IG52" s="182">
        <f t="shared" si="416"/>
        <v>53615782.197141238</v>
      </c>
      <c r="IH52" s="5"/>
      <c r="II52" s="182">
        <f t="shared" si="581"/>
        <v>77072.686908390533</v>
      </c>
      <c r="IJ52" s="182">
        <f t="shared" si="417"/>
        <v>800</v>
      </c>
      <c r="IK52" s="182">
        <f t="shared" si="418"/>
        <v>61658149.526712425</v>
      </c>
      <c r="IL52" s="5"/>
      <c r="IM52" s="182">
        <f t="shared" si="582"/>
        <v>88633.589944649109</v>
      </c>
      <c r="IN52" s="182">
        <f t="shared" si="419"/>
        <v>800</v>
      </c>
      <c r="IO52" s="182">
        <f t="shared" si="420"/>
        <v>70906871.955719292</v>
      </c>
      <c r="IP52" s="5"/>
      <c r="IQ52" s="182">
        <f t="shared" si="583"/>
        <v>101928.62843634647</v>
      </c>
      <c r="IR52" s="182">
        <f t="shared" si="421"/>
        <v>800</v>
      </c>
      <c r="IS52" s="182">
        <f t="shared" si="422"/>
        <v>81542902.749077171</v>
      </c>
      <c r="IT52" s="5"/>
      <c r="IU52" s="182">
        <f t="shared" si="584"/>
        <v>117217.92270179842</v>
      </c>
      <c r="IV52" s="182">
        <f t="shared" si="423"/>
        <v>800</v>
      </c>
      <c r="IW52" s="182">
        <f t="shared" si="424"/>
        <v>93774338.161438733</v>
      </c>
      <c r="IX52" s="5"/>
      <c r="IY52" s="182">
        <f t="shared" si="585"/>
        <v>134800.61110706817</v>
      </c>
      <c r="IZ52" s="182">
        <f t="shared" si="425"/>
        <v>800</v>
      </c>
      <c r="JA52" s="182">
        <f t="shared" si="426"/>
        <v>107840488.88565454</v>
      </c>
      <c r="JB52" s="5"/>
      <c r="JC52" s="182">
        <f t="shared" si="586"/>
        <v>155020.70277312837</v>
      </c>
      <c r="JD52" s="182">
        <f t="shared" si="427"/>
        <v>800</v>
      </c>
      <c r="JE52" s="182">
        <f t="shared" si="428"/>
        <v>124016562.2185027</v>
      </c>
      <c r="JF52" s="5"/>
      <c r="JG52" s="182">
        <f t="shared" si="587"/>
        <v>178273.80818909762</v>
      </c>
      <c r="JH52" s="182">
        <f t="shared" si="429"/>
        <v>800</v>
      </c>
      <c r="JI52" s="182">
        <f t="shared" si="430"/>
        <v>142619046.55127808</v>
      </c>
      <c r="JJ52" s="5"/>
      <c r="JK52" s="182">
        <f t="shared" si="588"/>
        <v>205014.87941746225</v>
      </c>
      <c r="JL52" s="182">
        <f t="shared" si="431"/>
        <v>800</v>
      </c>
      <c r="JM52" s="182">
        <f t="shared" si="432"/>
        <v>164011903.53396979</v>
      </c>
      <c r="JN52" s="5"/>
      <c r="JO52" s="182">
        <f t="shared" si="589"/>
        <v>238124.7824433824</v>
      </c>
      <c r="JP52" s="182">
        <f t="shared" si="513"/>
        <v>800</v>
      </c>
      <c r="JQ52" s="182">
        <f t="shared" si="514"/>
        <v>190499825.95470592</v>
      </c>
      <c r="JR52" s="5"/>
      <c r="JS52" s="182">
        <f t="shared" si="590"/>
        <v>273843.49980988976</v>
      </c>
      <c r="JT52" s="182">
        <f t="shared" si="515"/>
        <v>800</v>
      </c>
      <c r="JU52" s="182">
        <f t="shared" si="516"/>
        <v>219074799.8479118</v>
      </c>
      <c r="JV52" s="5"/>
      <c r="JW52" s="182">
        <f t="shared" si="591"/>
        <v>314920.02478137321</v>
      </c>
      <c r="JX52" s="182">
        <f t="shared" si="517"/>
        <v>800</v>
      </c>
      <c r="JY52" s="182">
        <f t="shared" si="518"/>
        <v>251936019.82509857</v>
      </c>
      <c r="JZ52" s="5"/>
      <c r="KA52" s="182">
        <f t="shared" si="592"/>
        <v>362158.02849857917</v>
      </c>
      <c r="KB52" s="182">
        <f t="shared" si="519"/>
        <v>800</v>
      </c>
      <c r="KC52" s="182">
        <f t="shared" si="520"/>
        <v>289726422.79886335</v>
      </c>
      <c r="KD52" s="5"/>
      <c r="KE52" s="182">
        <f t="shared" si="593"/>
        <v>416481.73277336603</v>
      </c>
      <c r="KF52" s="182">
        <f t="shared" si="521"/>
        <v>800</v>
      </c>
      <c r="KG52" s="182">
        <f t="shared" si="522"/>
        <v>333185386.21869284</v>
      </c>
      <c r="KH52" s="5"/>
      <c r="KI52" s="183">
        <f t="shared" si="182"/>
        <v>13.335599999999996</v>
      </c>
      <c r="KJ52" s="183">
        <f t="shared" si="5"/>
        <v>799.99999999999989</v>
      </c>
      <c r="KK52" s="183">
        <f t="shared" si="183"/>
        <v>10668.479999999996</v>
      </c>
      <c r="KM52" s="183">
        <f t="shared" si="184"/>
        <v>587.08052015607348</v>
      </c>
      <c r="KN52" s="183">
        <f t="shared" si="6"/>
        <v>800</v>
      </c>
      <c r="KO52" s="183">
        <f t="shared" si="185"/>
        <v>469664.41612485878</v>
      </c>
      <c r="KQ52" s="183">
        <f t="shared" si="186"/>
        <v>3864.3709283276025</v>
      </c>
      <c r="KR52" s="183">
        <f t="shared" si="7"/>
        <v>800</v>
      </c>
      <c r="KS52" s="183">
        <f t="shared" si="187"/>
        <v>3091496.742662082</v>
      </c>
      <c r="KU52" s="183">
        <f t="shared" si="188"/>
        <v>22953.382741583617</v>
      </c>
      <c r="KV52" s="183">
        <f t="shared" si="189"/>
        <v>800</v>
      </c>
      <c r="KW52" s="183">
        <f t="shared" si="190"/>
        <v>18362706.193266895</v>
      </c>
      <c r="KY52" s="183">
        <f t="shared" si="191"/>
        <v>135086.97227754971</v>
      </c>
      <c r="KZ52" s="183">
        <f t="shared" si="192"/>
        <v>799.99999999999989</v>
      </c>
      <c r="LA52" s="183">
        <f t="shared" si="193"/>
        <v>108069577.82203975</v>
      </c>
      <c r="LC52" s="183">
        <f t="shared" si="194"/>
        <v>827184.61786012107</v>
      </c>
      <c r="LD52" s="183">
        <f t="shared" si="195"/>
        <v>800.00000000000011</v>
      </c>
      <c r="LE52" s="183">
        <f t="shared" si="196"/>
        <v>661747694.2880969</v>
      </c>
    </row>
    <row r="53" spans="2:317" ht="18.75">
      <c r="B53" s="172"/>
      <c r="C53" s="180"/>
      <c r="D53" s="180"/>
      <c r="E53" s="180" t="str">
        <f>'A.I Revenue Streams - P1'!F53</f>
        <v>IFT+Exercises-Standard</v>
      </c>
      <c r="F53" s="184"/>
      <c r="G53" s="182"/>
      <c r="H53" s="182">
        <f>'A.I Revenue Streams - P1'!J53</f>
        <v>3500</v>
      </c>
      <c r="I53" s="182">
        <f t="shared" si="523"/>
        <v>0</v>
      </c>
      <c r="J53" s="5"/>
      <c r="K53" s="182">
        <f>'A.I Revenue Streams - P1'!H53*K$2*L$2</f>
        <v>0.89999999999999991</v>
      </c>
      <c r="L53" s="182">
        <f t="shared" si="503"/>
        <v>3500</v>
      </c>
      <c r="M53" s="182">
        <f t="shared" si="504"/>
        <v>3149.9999999999995</v>
      </c>
      <c r="N53" s="5"/>
      <c r="O53" s="182">
        <f t="shared" si="524"/>
        <v>0.96074999999999977</v>
      </c>
      <c r="P53" s="182">
        <f t="shared" si="505"/>
        <v>3500</v>
      </c>
      <c r="Q53" s="182">
        <f t="shared" si="506"/>
        <v>3362.6249999999991</v>
      </c>
      <c r="R53" s="5"/>
      <c r="S53" s="182">
        <f t="shared" si="525"/>
        <v>1.4731499999999995</v>
      </c>
      <c r="T53" s="182">
        <f t="shared" si="507"/>
        <v>3500</v>
      </c>
      <c r="U53" s="182">
        <f t="shared" si="508"/>
        <v>5156.0249999999987</v>
      </c>
      <c r="V53" s="5"/>
      <c r="W53" s="182">
        <f t="shared" si="526"/>
        <v>2.117653124999999</v>
      </c>
      <c r="X53" s="182">
        <f t="shared" si="509"/>
        <v>3500</v>
      </c>
      <c r="Y53" s="182">
        <f t="shared" si="510"/>
        <v>7411.7859374999962</v>
      </c>
      <c r="Z53" s="5"/>
      <c r="AA53" s="182">
        <f t="shared" si="527"/>
        <v>3.8964817499999982</v>
      </c>
      <c r="AB53" s="182">
        <f t="shared" si="511"/>
        <v>3500</v>
      </c>
      <c r="AC53" s="182">
        <f t="shared" si="512"/>
        <v>13637.686124999993</v>
      </c>
      <c r="AD53" s="5"/>
      <c r="AE53" s="182">
        <f t="shared" si="528"/>
        <v>5.6011925156249971</v>
      </c>
      <c r="AF53" s="182">
        <f t="shared" si="311"/>
        <v>3500</v>
      </c>
      <c r="AG53" s="182">
        <f t="shared" si="312"/>
        <v>19604.173804687489</v>
      </c>
      <c r="AH53" s="5"/>
      <c r="AI53" s="182">
        <f t="shared" si="529"/>
        <v>8.0517142412109326</v>
      </c>
      <c r="AJ53" s="182">
        <f t="shared" si="313"/>
        <v>3500</v>
      </c>
      <c r="AK53" s="182">
        <f t="shared" si="314"/>
        <v>28180.999844238264</v>
      </c>
      <c r="AL53" s="5"/>
      <c r="AM53" s="182">
        <f t="shared" si="530"/>
        <v>9.2594713773925719</v>
      </c>
      <c r="AN53" s="182">
        <f t="shared" si="315"/>
        <v>3500</v>
      </c>
      <c r="AO53" s="182">
        <f t="shared" si="316"/>
        <v>32408.149820874001</v>
      </c>
      <c r="AP53" s="5"/>
      <c r="AQ53" s="182">
        <f t="shared" si="531"/>
        <v>10.648392084001458</v>
      </c>
      <c r="AR53" s="182">
        <f t="shared" si="317"/>
        <v>3500</v>
      </c>
      <c r="AS53" s="182">
        <f t="shared" si="318"/>
        <v>37269.372294005101</v>
      </c>
      <c r="AT53" s="5"/>
      <c r="AU53" s="182">
        <f t="shared" si="532"/>
        <v>12.245650896601676</v>
      </c>
      <c r="AV53" s="182">
        <f t="shared" si="319"/>
        <v>3500</v>
      </c>
      <c r="AW53" s="182">
        <f t="shared" si="320"/>
        <v>42859.778138105867</v>
      </c>
      <c r="AX53" s="5"/>
      <c r="AY53" s="182">
        <f t="shared" si="533"/>
        <v>14.082498531091927</v>
      </c>
      <c r="AZ53" s="182">
        <f t="shared" si="321"/>
        <v>3500</v>
      </c>
      <c r="BA53" s="182">
        <f t="shared" si="322"/>
        <v>49288.744858821745</v>
      </c>
      <c r="BB53" s="5"/>
      <c r="BC53" s="182">
        <f t="shared" si="534"/>
        <v>16.194873310755714</v>
      </c>
      <c r="BD53" s="182">
        <f t="shared" si="323"/>
        <v>3500</v>
      </c>
      <c r="BE53" s="182">
        <f t="shared" si="324"/>
        <v>56682.056587644998</v>
      </c>
      <c r="BF53" s="5"/>
      <c r="BG53" s="182">
        <f t="shared" si="535"/>
        <v>18.62410430736907</v>
      </c>
      <c r="BH53" s="182">
        <f t="shared" si="325"/>
        <v>3500</v>
      </c>
      <c r="BI53" s="182">
        <f t="shared" si="326"/>
        <v>65184.365075791742</v>
      </c>
      <c r="BJ53" s="5"/>
      <c r="BK53" s="182">
        <f t="shared" si="536"/>
        <v>21.417719953474428</v>
      </c>
      <c r="BL53" s="182">
        <f t="shared" si="327"/>
        <v>3500</v>
      </c>
      <c r="BM53" s="182">
        <f t="shared" si="328"/>
        <v>74962.019837160493</v>
      </c>
      <c r="BN53" s="5"/>
      <c r="BO53" s="182">
        <f t="shared" si="537"/>
        <v>24.630377946495592</v>
      </c>
      <c r="BP53" s="182">
        <f t="shared" si="329"/>
        <v>3500</v>
      </c>
      <c r="BQ53" s="182">
        <f t="shared" si="330"/>
        <v>86206.322812734579</v>
      </c>
      <c r="BR53" s="5"/>
      <c r="BS53" s="182">
        <f t="shared" si="538"/>
        <v>28.32493463846993</v>
      </c>
      <c r="BT53" s="182">
        <f t="shared" si="331"/>
        <v>3500</v>
      </c>
      <c r="BU53" s="182">
        <f t="shared" si="332"/>
        <v>99137.271234644752</v>
      </c>
      <c r="BV53" s="5"/>
      <c r="BW53" s="182">
        <f t="shared" si="539"/>
        <v>32.573674834240421</v>
      </c>
      <c r="BX53" s="182">
        <f t="shared" si="333"/>
        <v>3500</v>
      </c>
      <c r="BY53" s="182">
        <f t="shared" si="334"/>
        <v>114007.86191984147</v>
      </c>
      <c r="BZ53" s="5"/>
      <c r="CA53" s="182">
        <f t="shared" si="540"/>
        <v>37.459726059376479</v>
      </c>
      <c r="CB53" s="182">
        <f t="shared" si="335"/>
        <v>3500</v>
      </c>
      <c r="CC53" s="182">
        <f t="shared" si="336"/>
        <v>131109.04120781767</v>
      </c>
      <c r="CD53" s="5"/>
      <c r="CE53" s="182">
        <f t="shared" si="541"/>
        <v>51.69442196193954</v>
      </c>
      <c r="CF53" s="182">
        <f t="shared" si="337"/>
        <v>3500</v>
      </c>
      <c r="CG53" s="182">
        <f t="shared" si="338"/>
        <v>180930.47686678838</v>
      </c>
      <c r="CH53" s="5"/>
      <c r="CI53" s="182">
        <f t="shared" si="542"/>
        <v>59.448585256230466</v>
      </c>
      <c r="CJ53" s="182">
        <f t="shared" si="339"/>
        <v>3500</v>
      </c>
      <c r="CK53" s="182">
        <f t="shared" si="340"/>
        <v>208070.04839680664</v>
      </c>
      <c r="CL53" s="5"/>
      <c r="CM53" s="182">
        <f t="shared" si="543"/>
        <v>68.365873044665037</v>
      </c>
      <c r="CN53" s="182">
        <f t="shared" si="341"/>
        <v>3500</v>
      </c>
      <c r="CO53" s="182">
        <f t="shared" si="342"/>
        <v>239280.55565632763</v>
      </c>
      <c r="CP53" s="5"/>
      <c r="CQ53" s="182">
        <f t="shared" si="544"/>
        <v>78.620754001364787</v>
      </c>
      <c r="CR53" s="182">
        <f t="shared" si="343"/>
        <v>3500</v>
      </c>
      <c r="CS53" s="182">
        <f t="shared" si="344"/>
        <v>275172.63900477678</v>
      </c>
      <c r="CT53" s="5"/>
      <c r="CU53" s="182">
        <f t="shared" si="545"/>
        <v>90.413867101569494</v>
      </c>
      <c r="CV53" s="182">
        <f t="shared" si="345"/>
        <v>3500</v>
      </c>
      <c r="CW53" s="182">
        <f t="shared" si="346"/>
        <v>316448.53485549323</v>
      </c>
      <c r="CX53" s="5"/>
      <c r="CY53" s="182">
        <f t="shared" si="546"/>
        <v>103.97594716680491</v>
      </c>
      <c r="CZ53" s="182">
        <f t="shared" si="347"/>
        <v>3500</v>
      </c>
      <c r="DA53" s="182">
        <f t="shared" si="348"/>
        <v>363915.81508381723</v>
      </c>
      <c r="DB53" s="5"/>
      <c r="DC53" s="182">
        <f t="shared" si="547"/>
        <v>119.57233924182565</v>
      </c>
      <c r="DD53" s="182">
        <f t="shared" si="349"/>
        <v>3500</v>
      </c>
      <c r="DE53" s="182">
        <f t="shared" si="350"/>
        <v>418503.18734638975</v>
      </c>
      <c r="DF53" s="5"/>
      <c r="DG53" s="182">
        <f t="shared" si="548"/>
        <v>137.50819012809947</v>
      </c>
      <c r="DH53" s="182">
        <f t="shared" si="351"/>
        <v>3500</v>
      </c>
      <c r="DI53" s="182">
        <f t="shared" si="352"/>
        <v>481278.66544834815</v>
      </c>
      <c r="DJ53" s="5"/>
      <c r="DK53" s="182">
        <f t="shared" si="549"/>
        <v>158.13441864731439</v>
      </c>
      <c r="DL53" s="182">
        <f t="shared" si="353"/>
        <v>3500</v>
      </c>
      <c r="DM53" s="182">
        <f t="shared" si="354"/>
        <v>553470.46526560036</v>
      </c>
      <c r="DN53" s="5"/>
      <c r="DO53" s="182">
        <f t="shared" si="550"/>
        <v>181.85458144441154</v>
      </c>
      <c r="DP53" s="182">
        <f t="shared" si="355"/>
        <v>3500</v>
      </c>
      <c r="DQ53" s="182">
        <f t="shared" si="356"/>
        <v>636491.03505544038</v>
      </c>
      <c r="DR53" s="5"/>
      <c r="DS53" s="182">
        <f t="shared" si="551"/>
        <v>209.13276866107324</v>
      </c>
      <c r="DT53" s="182">
        <f t="shared" si="357"/>
        <v>3500</v>
      </c>
      <c r="DU53" s="182">
        <f t="shared" si="358"/>
        <v>731964.69031375635</v>
      </c>
      <c r="DV53" s="5"/>
      <c r="DW53" s="182">
        <f t="shared" si="552"/>
        <v>240.50268396023424</v>
      </c>
      <c r="DX53" s="182">
        <f t="shared" si="359"/>
        <v>3500</v>
      </c>
      <c r="DY53" s="182">
        <f t="shared" si="360"/>
        <v>841759.39386081987</v>
      </c>
      <c r="DZ53" s="5"/>
      <c r="EA53" s="182">
        <f t="shared" si="553"/>
        <v>304.23589520969631</v>
      </c>
      <c r="EB53" s="182">
        <f t="shared" si="361"/>
        <v>3500</v>
      </c>
      <c r="EC53" s="182">
        <f t="shared" si="362"/>
        <v>1064825.633233937</v>
      </c>
      <c r="ED53" s="5"/>
      <c r="EE53" s="182">
        <f t="shared" si="554"/>
        <v>349.87127949115074</v>
      </c>
      <c r="EF53" s="182">
        <f t="shared" si="363"/>
        <v>3500</v>
      </c>
      <c r="EG53" s="182">
        <f t="shared" si="364"/>
        <v>1224549.4782190276</v>
      </c>
      <c r="EH53" s="5"/>
      <c r="EI53" s="182">
        <f t="shared" si="555"/>
        <v>402.35197141482331</v>
      </c>
      <c r="EJ53" s="182">
        <f t="shared" si="365"/>
        <v>3500</v>
      </c>
      <c r="EK53" s="182">
        <f t="shared" si="366"/>
        <v>1408231.8999518815</v>
      </c>
      <c r="EL53" s="5"/>
      <c r="EM53" s="182">
        <f t="shared" si="556"/>
        <v>462.70476712704675</v>
      </c>
      <c r="EN53" s="182">
        <f t="shared" si="367"/>
        <v>3500</v>
      </c>
      <c r="EO53" s="182">
        <f t="shared" si="368"/>
        <v>1619466.6849446637</v>
      </c>
      <c r="EP53" s="5"/>
      <c r="EQ53" s="182">
        <f t="shared" si="557"/>
        <v>532.1104821961037</v>
      </c>
      <c r="ER53" s="182">
        <f t="shared" si="369"/>
        <v>3500</v>
      </c>
      <c r="ES53" s="182">
        <f t="shared" si="370"/>
        <v>1862386.687686363</v>
      </c>
      <c r="ET53" s="5"/>
      <c r="EU53" s="182">
        <f t="shared" si="558"/>
        <v>611.92705452551922</v>
      </c>
      <c r="EV53" s="182">
        <f t="shared" si="371"/>
        <v>3500</v>
      </c>
      <c r="EW53" s="182">
        <f t="shared" si="372"/>
        <v>2141744.6908393172</v>
      </c>
      <c r="EX53" s="5"/>
      <c r="EY53" s="182">
        <f t="shared" si="559"/>
        <v>703.7161127043471</v>
      </c>
      <c r="EZ53" s="182">
        <f t="shared" si="373"/>
        <v>3500</v>
      </c>
      <c r="FA53" s="182">
        <f t="shared" si="374"/>
        <v>2463006.394465215</v>
      </c>
      <c r="FB53" s="5"/>
      <c r="FC53" s="182">
        <f t="shared" si="560"/>
        <v>809.27352960999906</v>
      </c>
      <c r="FD53" s="182">
        <f t="shared" si="375"/>
        <v>3500</v>
      </c>
      <c r="FE53" s="182">
        <f t="shared" si="376"/>
        <v>2832457.3536349968</v>
      </c>
      <c r="FF53" s="5"/>
      <c r="FG53" s="182">
        <f t="shared" si="561"/>
        <v>930.66455905149883</v>
      </c>
      <c r="FH53" s="182">
        <f t="shared" si="377"/>
        <v>3500</v>
      </c>
      <c r="FI53" s="182">
        <f t="shared" si="378"/>
        <v>3257325.9566802457</v>
      </c>
      <c r="FJ53" s="5"/>
      <c r="FK53" s="182">
        <f t="shared" si="562"/>
        <v>1070.2642429092236</v>
      </c>
      <c r="FL53" s="182">
        <f t="shared" si="379"/>
        <v>3500</v>
      </c>
      <c r="FM53" s="182">
        <f t="shared" si="380"/>
        <v>3745924.8501822827</v>
      </c>
      <c r="FN53" s="5"/>
      <c r="FO53" s="182">
        <f t="shared" si="563"/>
        <v>1230.8038793456071</v>
      </c>
      <c r="FP53" s="182">
        <f t="shared" si="381"/>
        <v>3500</v>
      </c>
      <c r="FQ53" s="182">
        <f t="shared" si="382"/>
        <v>4307813.5777096245</v>
      </c>
      <c r="FR53" s="5"/>
      <c r="FS53" s="182">
        <f t="shared" si="564"/>
        <v>1415.4244612474481</v>
      </c>
      <c r="FT53" s="182">
        <f t="shared" si="383"/>
        <v>3500</v>
      </c>
      <c r="FU53" s="182">
        <f t="shared" si="384"/>
        <v>4953985.6143660685</v>
      </c>
      <c r="FV53" s="5"/>
      <c r="FW53" s="182">
        <f t="shared" si="565"/>
        <v>1790.5119434780217</v>
      </c>
      <c r="FX53" s="182">
        <f t="shared" si="385"/>
        <v>3500</v>
      </c>
      <c r="FY53" s="182">
        <f t="shared" si="386"/>
        <v>6266791.8021730762</v>
      </c>
      <c r="FZ53" s="5"/>
      <c r="GA53" s="182">
        <f t="shared" si="566"/>
        <v>2059.0887349997247</v>
      </c>
      <c r="GB53" s="182">
        <f t="shared" si="387"/>
        <v>3500</v>
      </c>
      <c r="GC53" s="182">
        <f t="shared" si="388"/>
        <v>7206810.5724990368</v>
      </c>
      <c r="GD53" s="5"/>
      <c r="GE53" s="182">
        <f t="shared" si="567"/>
        <v>2367.9520452496831</v>
      </c>
      <c r="GF53" s="182">
        <f t="shared" si="389"/>
        <v>3500</v>
      </c>
      <c r="GG53" s="182">
        <f t="shared" si="390"/>
        <v>8287832.1583738914</v>
      </c>
      <c r="GH53" s="5"/>
      <c r="GI53" s="182">
        <f t="shared" si="568"/>
        <v>2723.1448520371355</v>
      </c>
      <c r="GJ53" s="182">
        <f t="shared" si="391"/>
        <v>3500</v>
      </c>
      <c r="GK53" s="182">
        <f t="shared" si="392"/>
        <v>9531006.9821299743</v>
      </c>
      <c r="GL53" s="5"/>
      <c r="GM53" s="182">
        <f t="shared" si="569"/>
        <v>3131.6165798427055</v>
      </c>
      <c r="GN53" s="182">
        <f t="shared" si="393"/>
        <v>3500</v>
      </c>
      <c r="GO53" s="182">
        <f t="shared" si="394"/>
        <v>10960658.029449468</v>
      </c>
      <c r="GP53" s="5"/>
      <c r="GQ53" s="182">
        <f t="shared" si="570"/>
        <v>3601.3590668191109</v>
      </c>
      <c r="GR53" s="182">
        <f t="shared" si="395"/>
        <v>3500</v>
      </c>
      <c r="GS53" s="182">
        <f t="shared" si="396"/>
        <v>12604756.733866889</v>
      </c>
      <c r="GT53" s="5"/>
      <c r="GU53" s="182">
        <f t="shared" si="571"/>
        <v>4141.5629268419771</v>
      </c>
      <c r="GV53" s="182">
        <f t="shared" si="397"/>
        <v>3500</v>
      </c>
      <c r="GW53" s="182">
        <f t="shared" si="398"/>
        <v>14495470.243946919</v>
      </c>
      <c r="GX53" s="5"/>
      <c r="GY53" s="182">
        <f t="shared" si="572"/>
        <v>4762.7973658682731</v>
      </c>
      <c r="GZ53" s="182">
        <f t="shared" si="399"/>
        <v>3500</v>
      </c>
      <c r="HA53" s="182">
        <f t="shared" si="400"/>
        <v>16669790.780538956</v>
      </c>
      <c r="HB53" s="5"/>
      <c r="HC53" s="182">
        <f t="shared" si="573"/>
        <v>5477.2169707485136</v>
      </c>
      <c r="HD53" s="182">
        <f t="shared" si="401"/>
        <v>3500</v>
      </c>
      <c r="HE53" s="182">
        <f t="shared" si="402"/>
        <v>19170259.397619799</v>
      </c>
      <c r="HF53" s="5"/>
      <c r="HG53" s="182">
        <f t="shared" si="574"/>
        <v>6298.7995163607902</v>
      </c>
      <c r="HH53" s="182">
        <f t="shared" si="403"/>
        <v>3500</v>
      </c>
      <c r="HI53" s="182">
        <f t="shared" si="404"/>
        <v>22045798.307262767</v>
      </c>
      <c r="HJ53" s="5"/>
      <c r="HK53" s="182">
        <f t="shared" si="575"/>
        <v>7243.6194438149078</v>
      </c>
      <c r="HL53" s="182">
        <f t="shared" si="405"/>
        <v>3500</v>
      </c>
      <c r="HM53" s="182">
        <f t="shared" si="406"/>
        <v>25352668.053352177</v>
      </c>
      <c r="HN53" s="5"/>
      <c r="HO53" s="182">
        <f t="shared" si="576"/>
        <v>8330.1623603871431</v>
      </c>
      <c r="HP53" s="182">
        <f t="shared" si="407"/>
        <v>3500</v>
      </c>
      <c r="HQ53" s="182">
        <f t="shared" si="408"/>
        <v>29155568.261355001</v>
      </c>
      <c r="HR53" s="5"/>
      <c r="HS53" s="182">
        <f t="shared" si="577"/>
        <v>11016.639721611995</v>
      </c>
      <c r="HT53" s="182">
        <f t="shared" si="409"/>
        <v>3500</v>
      </c>
      <c r="HU53" s="182">
        <f t="shared" si="410"/>
        <v>38558239.025641985</v>
      </c>
      <c r="HV53" s="5"/>
      <c r="HW53" s="182">
        <f t="shared" si="578"/>
        <v>12669.135679853793</v>
      </c>
      <c r="HX53" s="182">
        <f t="shared" si="411"/>
        <v>3500</v>
      </c>
      <c r="HY53" s="182">
        <f t="shared" si="412"/>
        <v>44341974.879488274</v>
      </c>
      <c r="HZ53" s="5"/>
      <c r="IA53" s="182">
        <f t="shared" si="579"/>
        <v>14569.506031831861</v>
      </c>
      <c r="IB53" s="182">
        <f t="shared" si="413"/>
        <v>3500</v>
      </c>
      <c r="IC53" s="182">
        <f t="shared" si="414"/>
        <v>50993271.111411512</v>
      </c>
      <c r="ID53" s="5"/>
      <c r="IE53" s="182">
        <f t="shared" si="580"/>
        <v>16754.931936606637</v>
      </c>
      <c r="IF53" s="182">
        <f t="shared" si="415"/>
        <v>3500</v>
      </c>
      <c r="IG53" s="182">
        <f t="shared" si="416"/>
        <v>58642261.77812323</v>
      </c>
      <c r="IH53" s="5"/>
      <c r="II53" s="182">
        <f t="shared" si="581"/>
        <v>19268.171727097633</v>
      </c>
      <c r="IJ53" s="182">
        <f t="shared" si="417"/>
        <v>3500</v>
      </c>
      <c r="IK53" s="182">
        <f t="shared" si="418"/>
        <v>67438601.044841722</v>
      </c>
      <c r="IL53" s="5"/>
      <c r="IM53" s="182">
        <f t="shared" si="582"/>
        <v>22158.397486162277</v>
      </c>
      <c r="IN53" s="182">
        <f t="shared" si="419"/>
        <v>3500</v>
      </c>
      <c r="IO53" s="182">
        <f t="shared" si="420"/>
        <v>77554391.201567978</v>
      </c>
      <c r="IP53" s="5"/>
      <c r="IQ53" s="182">
        <f t="shared" si="583"/>
        <v>25482.157109086616</v>
      </c>
      <c r="IR53" s="182">
        <f t="shared" si="421"/>
        <v>3500</v>
      </c>
      <c r="IS53" s="182">
        <f t="shared" si="422"/>
        <v>89187549.881803155</v>
      </c>
      <c r="IT53" s="5"/>
      <c r="IU53" s="182">
        <f t="shared" si="584"/>
        <v>29304.480675449606</v>
      </c>
      <c r="IV53" s="182">
        <f t="shared" si="423"/>
        <v>3500</v>
      </c>
      <c r="IW53" s="182">
        <f t="shared" si="424"/>
        <v>102565682.36407362</v>
      </c>
      <c r="IX53" s="5"/>
      <c r="IY53" s="182">
        <f t="shared" si="585"/>
        <v>33700.152776767041</v>
      </c>
      <c r="IZ53" s="182">
        <f t="shared" si="425"/>
        <v>3500</v>
      </c>
      <c r="JA53" s="182">
        <f t="shared" si="426"/>
        <v>117950534.71868464</v>
      </c>
      <c r="JB53" s="5"/>
      <c r="JC53" s="182">
        <f t="shared" si="586"/>
        <v>38755.175693282094</v>
      </c>
      <c r="JD53" s="182">
        <f t="shared" si="427"/>
        <v>3500</v>
      </c>
      <c r="JE53" s="182">
        <f t="shared" si="428"/>
        <v>135643114.92648733</v>
      </c>
      <c r="JF53" s="5"/>
      <c r="JG53" s="182">
        <f t="shared" si="587"/>
        <v>44568.452047274404</v>
      </c>
      <c r="JH53" s="182">
        <f t="shared" si="429"/>
        <v>3500</v>
      </c>
      <c r="JI53" s="182">
        <f t="shared" si="430"/>
        <v>155989582.16546041</v>
      </c>
      <c r="JJ53" s="5"/>
      <c r="JK53" s="182">
        <f t="shared" si="588"/>
        <v>51253.719854365561</v>
      </c>
      <c r="JL53" s="182">
        <f t="shared" si="431"/>
        <v>3500</v>
      </c>
      <c r="JM53" s="182">
        <f t="shared" si="432"/>
        <v>179388019.49027947</v>
      </c>
      <c r="JN53" s="5"/>
      <c r="JO53" s="182">
        <f t="shared" si="589"/>
        <v>59531.1956108456</v>
      </c>
      <c r="JP53" s="182">
        <f t="shared" si="513"/>
        <v>3500</v>
      </c>
      <c r="JQ53" s="182">
        <f t="shared" si="514"/>
        <v>208359184.6379596</v>
      </c>
      <c r="JR53" s="5"/>
      <c r="JS53" s="182">
        <f t="shared" si="590"/>
        <v>68460.874952472441</v>
      </c>
      <c r="JT53" s="182">
        <f t="shared" si="515"/>
        <v>3500</v>
      </c>
      <c r="JU53" s="182">
        <f t="shared" si="516"/>
        <v>239613062.33365354</v>
      </c>
      <c r="JV53" s="5"/>
      <c r="JW53" s="182">
        <f t="shared" si="591"/>
        <v>78730.006195343303</v>
      </c>
      <c r="JX53" s="182">
        <f t="shared" si="517"/>
        <v>3500</v>
      </c>
      <c r="JY53" s="182">
        <f t="shared" si="518"/>
        <v>275555021.68370157</v>
      </c>
      <c r="JZ53" s="5"/>
      <c r="KA53" s="182">
        <f t="shared" si="592"/>
        <v>90539.507124644791</v>
      </c>
      <c r="KB53" s="182">
        <f t="shared" si="519"/>
        <v>3500</v>
      </c>
      <c r="KC53" s="182">
        <f t="shared" si="520"/>
        <v>316888274.93625677</v>
      </c>
      <c r="KD53" s="5"/>
      <c r="KE53" s="182">
        <f t="shared" si="593"/>
        <v>104120.43319334151</v>
      </c>
      <c r="KF53" s="182">
        <f t="shared" si="521"/>
        <v>3500</v>
      </c>
      <c r="KG53" s="182">
        <f t="shared" si="522"/>
        <v>364421516.17669529</v>
      </c>
      <c r="KH53" s="5"/>
      <c r="KI53" s="183">
        <f t="shared" si="182"/>
        <v>3.333899999999999</v>
      </c>
      <c r="KJ53" s="183">
        <f t="shared" si="5"/>
        <v>3500.0000000000005</v>
      </c>
      <c r="KK53" s="183">
        <f t="shared" si="183"/>
        <v>11668.649999999998</v>
      </c>
      <c r="KM53" s="183">
        <f t="shared" si="184"/>
        <v>146.77013003901837</v>
      </c>
      <c r="KN53" s="183">
        <f t="shared" si="6"/>
        <v>3500</v>
      </c>
      <c r="KO53" s="183">
        <f t="shared" si="185"/>
        <v>513695.45513656427</v>
      </c>
      <c r="KQ53" s="183">
        <f t="shared" si="186"/>
        <v>966.09273208190064</v>
      </c>
      <c r="KR53" s="183">
        <f t="shared" si="7"/>
        <v>3500</v>
      </c>
      <c r="KS53" s="183">
        <f t="shared" si="187"/>
        <v>3381324.5622866522</v>
      </c>
      <c r="KU53" s="183">
        <f t="shared" si="188"/>
        <v>5738.3456853959042</v>
      </c>
      <c r="KV53" s="183">
        <f t="shared" si="189"/>
        <v>3500</v>
      </c>
      <c r="KW53" s="183">
        <f t="shared" si="190"/>
        <v>20084209.898885664</v>
      </c>
      <c r="KY53" s="183">
        <f t="shared" si="191"/>
        <v>33771.743069387427</v>
      </c>
      <c r="KZ53" s="183">
        <f t="shared" si="192"/>
        <v>3500</v>
      </c>
      <c r="LA53" s="183">
        <f t="shared" si="193"/>
        <v>118201100.742856</v>
      </c>
      <c r="LC53" s="183">
        <f t="shared" si="194"/>
        <v>206796.15446503027</v>
      </c>
      <c r="LD53" s="183">
        <f t="shared" si="195"/>
        <v>3500.0000000000005</v>
      </c>
      <c r="LE53" s="183">
        <f t="shared" si="196"/>
        <v>723786540.62760603</v>
      </c>
    </row>
    <row r="54" spans="2:317" ht="18.75">
      <c r="B54" s="172"/>
      <c r="C54" s="180"/>
      <c r="D54" s="180"/>
      <c r="E54" s="180" t="str">
        <f>'A.I Revenue Streams - P1'!F54</f>
        <v>IFT+Exercises-Advance</v>
      </c>
      <c r="F54" s="184"/>
      <c r="G54" s="182"/>
      <c r="H54" s="182">
        <f>'A.I Revenue Streams - P1'!J54</f>
        <v>6000</v>
      </c>
      <c r="I54" s="182">
        <f t="shared" si="523"/>
        <v>0</v>
      </c>
      <c r="J54" s="5"/>
      <c r="K54" s="182">
        <f>'A.I Revenue Streams - P1'!H54*K$2*L$2</f>
        <v>0.89999999999999991</v>
      </c>
      <c r="L54" s="182">
        <f t="shared" si="503"/>
        <v>6000</v>
      </c>
      <c r="M54" s="182">
        <f t="shared" si="504"/>
        <v>5399.9999999999991</v>
      </c>
      <c r="N54" s="5"/>
      <c r="O54" s="182">
        <f t="shared" si="524"/>
        <v>0.96074999999999977</v>
      </c>
      <c r="P54" s="182">
        <f t="shared" si="505"/>
        <v>6000</v>
      </c>
      <c r="Q54" s="182">
        <f t="shared" si="506"/>
        <v>5764.4999999999982</v>
      </c>
      <c r="R54" s="5"/>
      <c r="S54" s="182">
        <f t="shared" si="525"/>
        <v>1.4731499999999995</v>
      </c>
      <c r="T54" s="182">
        <f t="shared" si="507"/>
        <v>6000</v>
      </c>
      <c r="U54" s="182">
        <f t="shared" si="508"/>
        <v>8838.8999999999978</v>
      </c>
      <c r="V54" s="5"/>
      <c r="W54" s="182">
        <f t="shared" si="526"/>
        <v>2.117653124999999</v>
      </c>
      <c r="X54" s="182">
        <f t="shared" si="509"/>
        <v>6000</v>
      </c>
      <c r="Y54" s="182">
        <f t="shared" si="510"/>
        <v>12705.918749999993</v>
      </c>
      <c r="Z54" s="5"/>
      <c r="AA54" s="182">
        <f t="shared" si="527"/>
        <v>3.8964817499999982</v>
      </c>
      <c r="AB54" s="182">
        <f t="shared" si="511"/>
        <v>6000</v>
      </c>
      <c r="AC54" s="182">
        <f t="shared" si="512"/>
        <v>23378.89049999999</v>
      </c>
      <c r="AD54" s="5"/>
      <c r="AE54" s="182">
        <f t="shared" si="528"/>
        <v>5.6011925156249971</v>
      </c>
      <c r="AF54" s="182">
        <f t="shared" si="311"/>
        <v>6000</v>
      </c>
      <c r="AG54" s="182">
        <f t="shared" si="312"/>
        <v>33607.155093749985</v>
      </c>
      <c r="AH54" s="5"/>
      <c r="AI54" s="182">
        <f t="shared" si="529"/>
        <v>8.0517142412109326</v>
      </c>
      <c r="AJ54" s="182">
        <f t="shared" si="313"/>
        <v>6000</v>
      </c>
      <c r="AK54" s="182">
        <f t="shared" si="314"/>
        <v>48310.285447265596</v>
      </c>
      <c r="AL54" s="5"/>
      <c r="AM54" s="182">
        <f t="shared" si="530"/>
        <v>9.2594713773925719</v>
      </c>
      <c r="AN54" s="182">
        <f t="shared" si="315"/>
        <v>6000</v>
      </c>
      <c r="AO54" s="182">
        <f t="shared" si="316"/>
        <v>55556.828264355434</v>
      </c>
      <c r="AP54" s="5"/>
      <c r="AQ54" s="182">
        <f t="shared" si="531"/>
        <v>10.648392084001458</v>
      </c>
      <c r="AR54" s="182">
        <f t="shared" si="317"/>
        <v>6000</v>
      </c>
      <c r="AS54" s="182">
        <f t="shared" si="318"/>
        <v>63890.352504008748</v>
      </c>
      <c r="AT54" s="5"/>
      <c r="AU54" s="182">
        <f t="shared" si="532"/>
        <v>12.245650896601676</v>
      </c>
      <c r="AV54" s="182">
        <f t="shared" si="319"/>
        <v>6000</v>
      </c>
      <c r="AW54" s="182">
        <f t="shared" si="320"/>
        <v>73473.905379610049</v>
      </c>
      <c r="AX54" s="5"/>
      <c r="AY54" s="182">
        <f t="shared" si="533"/>
        <v>14.082498531091927</v>
      </c>
      <c r="AZ54" s="182">
        <f t="shared" si="321"/>
        <v>6000</v>
      </c>
      <c r="BA54" s="182">
        <f t="shared" si="322"/>
        <v>84494.991186551561</v>
      </c>
      <c r="BB54" s="5"/>
      <c r="BC54" s="182">
        <f t="shared" si="534"/>
        <v>16.194873310755714</v>
      </c>
      <c r="BD54" s="182">
        <f t="shared" si="323"/>
        <v>6000</v>
      </c>
      <c r="BE54" s="182">
        <f t="shared" si="324"/>
        <v>97169.239864534276</v>
      </c>
      <c r="BF54" s="5"/>
      <c r="BG54" s="182">
        <f t="shared" si="535"/>
        <v>18.62410430736907</v>
      </c>
      <c r="BH54" s="182">
        <f t="shared" si="325"/>
        <v>6000</v>
      </c>
      <c r="BI54" s="182">
        <f t="shared" si="326"/>
        <v>111744.62584421442</v>
      </c>
      <c r="BJ54" s="5"/>
      <c r="BK54" s="182">
        <f t="shared" si="536"/>
        <v>21.417719953474428</v>
      </c>
      <c r="BL54" s="182">
        <f t="shared" si="327"/>
        <v>6000</v>
      </c>
      <c r="BM54" s="182">
        <f t="shared" si="328"/>
        <v>128506.31972084657</v>
      </c>
      <c r="BN54" s="5"/>
      <c r="BO54" s="182">
        <f t="shared" si="537"/>
        <v>24.630377946495592</v>
      </c>
      <c r="BP54" s="182">
        <f t="shared" si="329"/>
        <v>6000</v>
      </c>
      <c r="BQ54" s="182">
        <f t="shared" si="330"/>
        <v>147782.26767897356</v>
      </c>
      <c r="BR54" s="5"/>
      <c r="BS54" s="182">
        <f t="shared" si="538"/>
        <v>28.32493463846993</v>
      </c>
      <c r="BT54" s="182">
        <f t="shared" si="331"/>
        <v>6000</v>
      </c>
      <c r="BU54" s="182">
        <f t="shared" si="332"/>
        <v>169949.60783081959</v>
      </c>
      <c r="BV54" s="5"/>
      <c r="BW54" s="182">
        <f t="shared" si="539"/>
        <v>32.573674834240421</v>
      </c>
      <c r="BX54" s="182">
        <f t="shared" si="333"/>
        <v>6000</v>
      </c>
      <c r="BY54" s="182">
        <f t="shared" si="334"/>
        <v>195442.04900544253</v>
      </c>
      <c r="BZ54" s="5"/>
      <c r="CA54" s="182">
        <f t="shared" si="540"/>
        <v>37.459726059376479</v>
      </c>
      <c r="CB54" s="182">
        <f t="shared" si="335"/>
        <v>6000</v>
      </c>
      <c r="CC54" s="182">
        <f t="shared" si="336"/>
        <v>224758.35635625888</v>
      </c>
      <c r="CD54" s="5"/>
      <c r="CE54" s="182">
        <f t="shared" si="541"/>
        <v>51.69442196193954</v>
      </c>
      <c r="CF54" s="182">
        <f t="shared" si="337"/>
        <v>6000</v>
      </c>
      <c r="CG54" s="182">
        <f t="shared" si="338"/>
        <v>310166.53177163727</v>
      </c>
      <c r="CH54" s="5"/>
      <c r="CI54" s="182">
        <f t="shared" si="542"/>
        <v>59.448585256230466</v>
      </c>
      <c r="CJ54" s="182">
        <f t="shared" si="339"/>
        <v>6000</v>
      </c>
      <c r="CK54" s="182">
        <f t="shared" si="340"/>
        <v>356691.51153738279</v>
      </c>
      <c r="CL54" s="5"/>
      <c r="CM54" s="182">
        <f t="shared" si="543"/>
        <v>68.365873044665037</v>
      </c>
      <c r="CN54" s="182">
        <f t="shared" si="341"/>
        <v>6000</v>
      </c>
      <c r="CO54" s="182">
        <f t="shared" si="342"/>
        <v>410195.23826799024</v>
      </c>
      <c r="CP54" s="5"/>
      <c r="CQ54" s="182">
        <f t="shared" si="544"/>
        <v>78.620754001364787</v>
      </c>
      <c r="CR54" s="182">
        <f t="shared" si="343"/>
        <v>6000</v>
      </c>
      <c r="CS54" s="182">
        <f t="shared" si="344"/>
        <v>471724.52400818875</v>
      </c>
      <c r="CT54" s="5"/>
      <c r="CU54" s="182">
        <f t="shared" si="545"/>
        <v>90.413867101569494</v>
      </c>
      <c r="CV54" s="182">
        <f t="shared" si="345"/>
        <v>6000</v>
      </c>
      <c r="CW54" s="182">
        <f t="shared" si="346"/>
        <v>542483.20260941691</v>
      </c>
      <c r="CX54" s="5"/>
      <c r="CY54" s="182">
        <f t="shared" si="546"/>
        <v>103.97594716680491</v>
      </c>
      <c r="CZ54" s="182">
        <f t="shared" si="347"/>
        <v>6000</v>
      </c>
      <c r="DA54" s="182">
        <f t="shared" si="348"/>
        <v>623855.68300082954</v>
      </c>
      <c r="DB54" s="5"/>
      <c r="DC54" s="182">
        <f t="shared" si="547"/>
        <v>119.57233924182565</v>
      </c>
      <c r="DD54" s="182">
        <f t="shared" si="349"/>
        <v>6000</v>
      </c>
      <c r="DE54" s="182">
        <f t="shared" si="350"/>
        <v>717434.03545095387</v>
      </c>
      <c r="DF54" s="5"/>
      <c r="DG54" s="182">
        <f t="shared" si="548"/>
        <v>137.50819012809947</v>
      </c>
      <c r="DH54" s="182">
        <f t="shared" si="351"/>
        <v>6000</v>
      </c>
      <c r="DI54" s="182">
        <f t="shared" si="352"/>
        <v>825049.14076859679</v>
      </c>
      <c r="DJ54" s="5"/>
      <c r="DK54" s="182">
        <f t="shared" si="549"/>
        <v>158.13441864731439</v>
      </c>
      <c r="DL54" s="182">
        <f t="shared" si="353"/>
        <v>6000</v>
      </c>
      <c r="DM54" s="182">
        <f t="shared" si="354"/>
        <v>948806.5118838863</v>
      </c>
      <c r="DN54" s="5"/>
      <c r="DO54" s="182">
        <f t="shared" si="550"/>
        <v>181.85458144441154</v>
      </c>
      <c r="DP54" s="182">
        <f t="shared" si="355"/>
        <v>6000</v>
      </c>
      <c r="DQ54" s="182">
        <f t="shared" si="356"/>
        <v>1091127.4886664692</v>
      </c>
      <c r="DR54" s="5"/>
      <c r="DS54" s="182">
        <f t="shared" si="551"/>
        <v>209.13276866107324</v>
      </c>
      <c r="DT54" s="182">
        <f t="shared" si="357"/>
        <v>6000</v>
      </c>
      <c r="DU54" s="182">
        <f t="shared" si="358"/>
        <v>1254796.6119664395</v>
      </c>
      <c r="DV54" s="5"/>
      <c r="DW54" s="182">
        <f t="shared" si="552"/>
        <v>240.50268396023424</v>
      </c>
      <c r="DX54" s="182">
        <f t="shared" si="359"/>
        <v>6000</v>
      </c>
      <c r="DY54" s="182">
        <f t="shared" si="360"/>
        <v>1443016.1037614055</v>
      </c>
      <c r="DZ54" s="5"/>
      <c r="EA54" s="182">
        <f t="shared" si="553"/>
        <v>304.23589520969631</v>
      </c>
      <c r="EB54" s="182">
        <f t="shared" si="361"/>
        <v>6000</v>
      </c>
      <c r="EC54" s="182">
        <f t="shared" si="362"/>
        <v>1825415.3712581778</v>
      </c>
      <c r="ED54" s="5"/>
      <c r="EE54" s="182">
        <f t="shared" si="554"/>
        <v>349.87127949115074</v>
      </c>
      <c r="EF54" s="182">
        <f t="shared" si="363"/>
        <v>6000</v>
      </c>
      <c r="EG54" s="182">
        <f t="shared" si="364"/>
        <v>2099227.6769469045</v>
      </c>
      <c r="EH54" s="5"/>
      <c r="EI54" s="182">
        <f t="shared" si="555"/>
        <v>402.35197141482331</v>
      </c>
      <c r="EJ54" s="182">
        <f t="shared" si="365"/>
        <v>6000</v>
      </c>
      <c r="EK54" s="182">
        <f t="shared" si="366"/>
        <v>2414111.8284889399</v>
      </c>
      <c r="EL54" s="5"/>
      <c r="EM54" s="182">
        <f t="shared" si="556"/>
        <v>462.70476712704675</v>
      </c>
      <c r="EN54" s="182">
        <f t="shared" si="367"/>
        <v>6000</v>
      </c>
      <c r="EO54" s="182">
        <f t="shared" si="368"/>
        <v>2776228.6027622805</v>
      </c>
      <c r="EP54" s="5"/>
      <c r="EQ54" s="182">
        <f t="shared" si="557"/>
        <v>532.1104821961037</v>
      </c>
      <c r="ER54" s="182">
        <f t="shared" si="369"/>
        <v>6000</v>
      </c>
      <c r="ES54" s="182">
        <f t="shared" si="370"/>
        <v>3192662.8931766222</v>
      </c>
      <c r="ET54" s="5"/>
      <c r="EU54" s="182">
        <f t="shared" si="558"/>
        <v>611.92705452551922</v>
      </c>
      <c r="EV54" s="182">
        <f t="shared" si="371"/>
        <v>6000</v>
      </c>
      <c r="EW54" s="182">
        <f t="shared" si="372"/>
        <v>3671562.3271531155</v>
      </c>
      <c r="EX54" s="5"/>
      <c r="EY54" s="182">
        <f t="shared" si="559"/>
        <v>703.7161127043471</v>
      </c>
      <c r="EZ54" s="182">
        <f t="shared" si="373"/>
        <v>6000</v>
      </c>
      <c r="FA54" s="182">
        <f t="shared" si="374"/>
        <v>4222296.6762260823</v>
      </c>
      <c r="FB54" s="5"/>
      <c r="FC54" s="182">
        <f t="shared" si="560"/>
        <v>809.27352960999906</v>
      </c>
      <c r="FD54" s="182">
        <f t="shared" si="375"/>
        <v>6000</v>
      </c>
      <c r="FE54" s="182">
        <f t="shared" si="376"/>
        <v>4855641.177659994</v>
      </c>
      <c r="FF54" s="5"/>
      <c r="FG54" s="182">
        <f t="shared" si="561"/>
        <v>930.66455905149883</v>
      </c>
      <c r="FH54" s="182">
        <f t="shared" si="377"/>
        <v>6000</v>
      </c>
      <c r="FI54" s="182">
        <f t="shared" si="378"/>
        <v>5583987.3543089926</v>
      </c>
      <c r="FJ54" s="5"/>
      <c r="FK54" s="182">
        <f t="shared" si="562"/>
        <v>1070.2642429092236</v>
      </c>
      <c r="FL54" s="182">
        <f t="shared" si="379"/>
        <v>6000</v>
      </c>
      <c r="FM54" s="182">
        <f t="shared" si="380"/>
        <v>6421585.4574553417</v>
      </c>
      <c r="FN54" s="5"/>
      <c r="FO54" s="182">
        <f t="shared" si="563"/>
        <v>1230.8038793456071</v>
      </c>
      <c r="FP54" s="182">
        <f t="shared" si="381"/>
        <v>6000</v>
      </c>
      <c r="FQ54" s="182">
        <f t="shared" si="382"/>
        <v>7384823.276073643</v>
      </c>
      <c r="FR54" s="5"/>
      <c r="FS54" s="182">
        <f t="shared" si="564"/>
        <v>1415.4244612474481</v>
      </c>
      <c r="FT54" s="182">
        <f t="shared" si="383"/>
        <v>6000</v>
      </c>
      <c r="FU54" s="182">
        <f t="shared" si="384"/>
        <v>8492546.7674846891</v>
      </c>
      <c r="FV54" s="5"/>
      <c r="FW54" s="182">
        <f t="shared" si="565"/>
        <v>1790.5119434780217</v>
      </c>
      <c r="FX54" s="182">
        <f t="shared" si="385"/>
        <v>6000</v>
      </c>
      <c r="FY54" s="182">
        <f t="shared" si="386"/>
        <v>10743071.660868131</v>
      </c>
      <c r="FZ54" s="5"/>
      <c r="GA54" s="182">
        <f t="shared" si="566"/>
        <v>2059.0887349997247</v>
      </c>
      <c r="GB54" s="182">
        <f t="shared" si="387"/>
        <v>6000</v>
      </c>
      <c r="GC54" s="182">
        <f t="shared" si="388"/>
        <v>12354532.409998348</v>
      </c>
      <c r="GD54" s="5"/>
      <c r="GE54" s="182">
        <f t="shared" si="567"/>
        <v>2367.9520452496831</v>
      </c>
      <c r="GF54" s="182">
        <f t="shared" si="389"/>
        <v>6000</v>
      </c>
      <c r="GG54" s="182">
        <f t="shared" si="390"/>
        <v>14207712.271498099</v>
      </c>
      <c r="GH54" s="5"/>
      <c r="GI54" s="182">
        <f t="shared" si="568"/>
        <v>2723.1448520371355</v>
      </c>
      <c r="GJ54" s="182">
        <f t="shared" si="391"/>
        <v>6000</v>
      </c>
      <c r="GK54" s="182">
        <f t="shared" si="392"/>
        <v>16338869.112222813</v>
      </c>
      <c r="GL54" s="5"/>
      <c r="GM54" s="182">
        <f t="shared" si="569"/>
        <v>3131.6165798427055</v>
      </c>
      <c r="GN54" s="182">
        <f t="shared" si="393"/>
        <v>6000</v>
      </c>
      <c r="GO54" s="182">
        <f t="shared" si="394"/>
        <v>18789699.479056232</v>
      </c>
      <c r="GP54" s="5"/>
      <c r="GQ54" s="182">
        <f t="shared" si="570"/>
        <v>3601.3590668191109</v>
      </c>
      <c r="GR54" s="182">
        <f t="shared" si="395"/>
        <v>6000</v>
      </c>
      <c r="GS54" s="182">
        <f t="shared" si="396"/>
        <v>21608154.400914665</v>
      </c>
      <c r="GT54" s="5"/>
      <c r="GU54" s="182">
        <f t="shared" si="571"/>
        <v>4141.5629268419771</v>
      </c>
      <c r="GV54" s="182">
        <f t="shared" si="397"/>
        <v>6000</v>
      </c>
      <c r="GW54" s="182">
        <f t="shared" si="398"/>
        <v>24849377.561051864</v>
      </c>
      <c r="GX54" s="5"/>
      <c r="GY54" s="182">
        <f t="shared" si="572"/>
        <v>4762.7973658682731</v>
      </c>
      <c r="GZ54" s="182">
        <f t="shared" si="399"/>
        <v>6000</v>
      </c>
      <c r="HA54" s="182">
        <f t="shared" si="400"/>
        <v>28576784.195209637</v>
      </c>
      <c r="HB54" s="5"/>
      <c r="HC54" s="182">
        <f t="shared" si="573"/>
        <v>5477.2169707485136</v>
      </c>
      <c r="HD54" s="182">
        <f t="shared" si="401"/>
        <v>6000</v>
      </c>
      <c r="HE54" s="182">
        <f t="shared" si="402"/>
        <v>32863301.824491084</v>
      </c>
      <c r="HF54" s="5"/>
      <c r="HG54" s="182">
        <f t="shared" si="574"/>
        <v>6298.7995163607902</v>
      </c>
      <c r="HH54" s="182">
        <f t="shared" si="403"/>
        <v>6000</v>
      </c>
      <c r="HI54" s="182">
        <f t="shared" si="404"/>
        <v>37792797.098164745</v>
      </c>
      <c r="HJ54" s="5"/>
      <c r="HK54" s="182">
        <f t="shared" si="575"/>
        <v>7243.6194438149078</v>
      </c>
      <c r="HL54" s="182">
        <f t="shared" si="405"/>
        <v>6000</v>
      </c>
      <c r="HM54" s="182">
        <f t="shared" si="406"/>
        <v>43461716.662889443</v>
      </c>
      <c r="HN54" s="5"/>
      <c r="HO54" s="182">
        <f t="shared" si="576"/>
        <v>8330.1623603871431</v>
      </c>
      <c r="HP54" s="182">
        <f t="shared" si="407"/>
        <v>6000</v>
      </c>
      <c r="HQ54" s="182">
        <f t="shared" si="408"/>
        <v>49980974.162322856</v>
      </c>
      <c r="HR54" s="5"/>
      <c r="HS54" s="182">
        <f t="shared" si="577"/>
        <v>11016.639721611995</v>
      </c>
      <c r="HT54" s="182">
        <f t="shared" si="409"/>
        <v>6000</v>
      </c>
      <c r="HU54" s="182">
        <f t="shared" si="410"/>
        <v>66099838.329671971</v>
      </c>
      <c r="HV54" s="5"/>
      <c r="HW54" s="182">
        <f t="shared" si="578"/>
        <v>12669.135679853793</v>
      </c>
      <c r="HX54" s="182">
        <f t="shared" si="411"/>
        <v>6000</v>
      </c>
      <c r="HY54" s="182">
        <f t="shared" si="412"/>
        <v>76014814.079122752</v>
      </c>
      <c r="HZ54" s="5"/>
      <c r="IA54" s="182">
        <f t="shared" si="579"/>
        <v>14569.506031831861</v>
      </c>
      <c r="IB54" s="182">
        <f t="shared" si="413"/>
        <v>6000</v>
      </c>
      <c r="IC54" s="182">
        <f t="shared" si="414"/>
        <v>87417036.190991163</v>
      </c>
      <c r="ID54" s="5"/>
      <c r="IE54" s="182">
        <f t="shared" si="580"/>
        <v>16754.931936606637</v>
      </c>
      <c r="IF54" s="182">
        <f t="shared" si="415"/>
        <v>6000</v>
      </c>
      <c r="IG54" s="182">
        <f t="shared" si="416"/>
        <v>100529591.61963983</v>
      </c>
      <c r="IH54" s="5"/>
      <c r="II54" s="182">
        <f t="shared" si="581"/>
        <v>19268.171727097633</v>
      </c>
      <c r="IJ54" s="182">
        <f t="shared" si="417"/>
        <v>6000</v>
      </c>
      <c r="IK54" s="182">
        <f t="shared" si="418"/>
        <v>115609030.3625858</v>
      </c>
      <c r="IL54" s="5"/>
      <c r="IM54" s="182">
        <f t="shared" si="582"/>
        <v>22158.397486162277</v>
      </c>
      <c r="IN54" s="182">
        <f t="shared" si="419"/>
        <v>6000</v>
      </c>
      <c r="IO54" s="182">
        <f t="shared" si="420"/>
        <v>132950384.91697367</v>
      </c>
      <c r="IP54" s="5"/>
      <c r="IQ54" s="182">
        <f t="shared" si="583"/>
        <v>25482.157109086616</v>
      </c>
      <c r="IR54" s="182">
        <f t="shared" si="421"/>
        <v>6000</v>
      </c>
      <c r="IS54" s="182">
        <f t="shared" si="422"/>
        <v>152892942.65451971</v>
      </c>
      <c r="IT54" s="5"/>
      <c r="IU54" s="182">
        <f t="shared" si="584"/>
        <v>29304.480675449606</v>
      </c>
      <c r="IV54" s="182">
        <f t="shared" si="423"/>
        <v>6000</v>
      </c>
      <c r="IW54" s="182">
        <f t="shared" si="424"/>
        <v>175826884.05269763</v>
      </c>
      <c r="IX54" s="5"/>
      <c r="IY54" s="182">
        <f t="shared" si="585"/>
        <v>33700.152776767041</v>
      </c>
      <c r="IZ54" s="182">
        <f t="shared" si="425"/>
        <v>6000</v>
      </c>
      <c r="JA54" s="182">
        <f t="shared" si="426"/>
        <v>202200916.66060224</v>
      </c>
      <c r="JB54" s="5"/>
      <c r="JC54" s="182">
        <f t="shared" si="586"/>
        <v>38755.175693282094</v>
      </c>
      <c r="JD54" s="182">
        <f t="shared" si="427"/>
        <v>6000</v>
      </c>
      <c r="JE54" s="182">
        <f t="shared" si="428"/>
        <v>232531054.15969256</v>
      </c>
      <c r="JF54" s="5"/>
      <c r="JG54" s="182">
        <f t="shared" si="587"/>
        <v>44568.452047274404</v>
      </c>
      <c r="JH54" s="182">
        <f t="shared" si="429"/>
        <v>6000</v>
      </c>
      <c r="JI54" s="182">
        <f t="shared" si="430"/>
        <v>267410712.28364643</v>
      </c>
      <c r="JJ54" s="5"/>
      <c r="JK54" s="182">
        <f t="shared" si="588"/>
        <v>51253.719854365561</v>
      </c>
      <c r="JL54" s="182">
        <f t="shared" si="431"/>
        <v>6000</v>
      </c>
      <c r="JM54" s="182">
        <f t="shared" si="432"/>
        <v>307522319.12619334</v>
      </c>
      <c r="JN54" s="5"/>
      <c r="JO54" s="182">
        <f t="shared" si="589"/>
        <v>59531.1956108456</v>
      </c>
      <c r="JP54" s="182">
        <f t="shared" si="513"/>
        <v>6000</v>
      </c>
      <c r="JQ54" s="182">
        <f t="shared" si="514"/>
        <v>357187173.66507357</v>
      </c>
      <c r="JR54" s="5"/>
      <c r="JS54" s="182">
        <f t="shared" si="590"/>
        <v>68460.874952472441</v>
      </c>
      <c r="JT54" s="182">
        <f t="shared" si="515"/>
        <v>6000</v>
      </c>
      <c r="JU54" s="182">
        <f t="shared" si="516"/>
        <v>410765249.71483463</v>
      </c>
      <c r="JV54" s="5"/>
      <c r="JW54" s="182">
        <f t="shared" si="591"/>
        <v>78730.006195343303</v>
      </c>
      <c r="JX54" s="182">
        <f t="shared" si="517"/>
        <v>6000</v>
      </c>
      <c r="JY54" s="182">
        <f t="shared" si="518"/>
        <v>472380037.17205983</v>
      </c>
      <c r="JZ54" s="5"/>
      <c r="KA54" s="182">
        <f t="shared" si="592"/>
        <v>90539.507124644791</v>
      </c>
      <c r="KB54" s="182">
        <f t="shared" si="519"/>
        <v>6000</v>
      </c>
      <c r="KC54" s="182">
        <f t="shared" si="520"/>
        <v>543237042.74786878</v>
      </c>
      <c r="KD54" s="5"/>
      <c r="KE54" s="182">
        <f t="shared" si="593"/>
        <v>104120.43319334151</v>
      </c>
      <c r="KF54" s="182">
        <f t="shared" si="521"/>
        <v>6000</v>
      </c>
      <c r="KG54" s="182">
        <f t="shared" si="522"/>
        <v>624722599.16004908</v>
      </c>
      <c r="KH54" s="5"/>
      <c r="KI54" s="183">
        <f t="shared" si="182"/>
        <v>3.333899999999999</v>
      </c>
      <c r="KJ54" s="183">
        <f t="shared" si="5"/>
        <v>6000</v>
      </c>
      <c r="KK54" s="183">
        <f t="shared" si="183"/>
        <v>20003.399999999994</v>
      </c>
      <c r="KM54" s="183">
        <f t="shared" si="184"/>
        <v>146.77013003901837</v>
      </c>
      <c r="KN54" s="183">
        <f t="shared" si="6"/>
        <v>6000.0000000000009</v>
      </c>
      <c r="KO54" s="183">
        <f t="shared" si="185"/>
        <v>880620.78023411031</v>
      </c>
      <c r="KQ54" s="183">
        <f t="shared" si="186"/>
        <v>966.09273208190064</v>
      </c>
      <c r="KR54" s="183">
        <f t="shared" si="7"/>
        <v>6000</v>
      </c>
      <c r="KS54" s="183">
        <f t="shared" si="187"/>
        <v>5796556.392491404</v>
      </c>
      <c r="KU54" s="183">
        <f t="shared" si="188"/>
        <v>5738.3456853959042</v>
      </c>
      <c r="KV54" s="183">
        <f t="shared" si="189"/>
        <v>6000</v>
      </c>
      <c r="KW54" s="183">
        <f t="shared" si="190"/>
        <v>34430074.112375423</v>
      </c>
      <c r="KY54" s="183">
        <f t="shared" si="191"/>
        <v>33771.743069387427</v>
      </c>
      <c r="KZ54" s="183">
        <f t="shared" si="192"/>
        <v>6000</v>
      </c>
      <c r="LA54" s="183">
        <f t="shared" si="193"/>
        <v>202630458.41632456</v>
      </c>
      <c r="LC54" s="183">
        <f t="shared" si="194"/>
        <v>206796.15446503027</v>
      </c>
      <c r="LD54" s="183">
        <f t="shared" si="195"/>
        <v>6000.0000000000009</v>
      </c>
      <c r="LE54" s="183">
        <f t="shared" si="196"/>
        <v>1240776926.7901819</v>
      </c>
    </row>
    <row r="55" spans="2:317" ht="18.75">
      <c r="B55" s="172"/>
      <c r="C55" s="180"/>
      <c r="D55" s="180"/>
      <c r="E55" s="180" t="str">
        <f>'A.I Revenue Streams - P1'!F55</f>
        <v>UST+Exercises-Single</v>
      </c>
      <c r="F55" s="184"/>
      <c r="G55" s="182"/>
      <c r="H55" s="182">
        <f>'A.I Revenue Streams - P1'!J55</f>
        <v>700</v>
      </c>
      <c r="I55" s="182">
        <f t="shared" si="523"/>
        <v>0</v>
      </c>
      <c r="J55" s="5"/>
      <c r="K55" s="182">
        <f>'A.I Revenue Streams - P1'!H55*K$2*L$2</f>
        <v>3.5999999999999996</v>
      </c>
      <c r="L55" s="182">
        <f t="shared" si="503"/>
        <v>700</v>
      </c>
      <c r="M55" s="182">
        <f t="shared" si="504"/>
        <v>2519.9999999999995</v>
      </c>
      <c r="N55" s="5"/>
      <c r="O55" s="182">
        <f t="shared" si="524"/>
        <v>3.8429999999999991</v>
      </c>
      <c r="P55" s="182">
        <f t="shared" si="505"/>
        <v>700</v>
      </c>
      <c r="Q55" s="182">
        <f t="shared" si="506"/>
        <v>2690.0999999999995</v>
      </c>
      <c r="R55" s="5"/>
      <c r="S55" s="182">
        <f t="shared" si="525"/>
        <v>5.8925999999999981</v>
      </c>
      <c r="T55" s="182">
        <f t="shared" si="507"/>
        <v>700</v>
      </c>
      <c r="U55" s="182">
        <f t="shared" si="508"/>
        <v>4124.8199999999988</v>
      </c>
      <c r="V55" s="5"/>
      <c r="W55" s="182">
        <f t="shared" si="526"/>
        <v>8.4706124999999961</v>
      </c>
      <c r="X55" s="182">
        <f t="shared" si="509"/>
        <v>700</v>
      </c>
      <c r="Y55" s="182">
        <f t="shared" si="510"/>
        <v>5929.4287499999973</v>
      </c>
      <c r="Z55" s="5"/>
      <c r="AA55" s="182">
        <f t="shared" si="527"/>
        <v>15.585926999999993</v>
      </c>
      <c r="AB55" s="182">
        <f t="shared" si="511"/>
        <v>700</v>
      </c>
      <c r="AC55" s="182">
        <f t="shared" si="512"/>
        <v>10910.148899999995</v>
      </c>
      <c r="AD55" s="5"/>
      <c r="AE55" s="182">
        <f t="shared" si="528"/>
        <v>22.404770062499988</v>
      </c>
      <c r="AF55" s="182">
        <f t="shared" si="311"/>
        <v>700</v>
      </c>
      <c r="AG55" s="182">
        <f t="shared" si="312"/>
        <v>15683.339043749991</v>
      </c>
      <c r="AH55" s="5"/>
      <c r="AI55" s="182">
        <f t="shared" si="529"/>
        <v>32.20685696484373</v>
      </c>
      <c r="AJ55" s="182">
        <f t="shared" si="313"/>
        <v>700</v>
      </c>
      <c r="AK55" s="182">
        <f t="shared" si="314"/>
        <v>22544.79987539061</v>
      </c>
      <c r="AL55" s="5"/>
      <c r="AM55" s="182">
        <f t="shared" si="530"/>
        <v>37.037885509570287</v>
      </c>
      <c r="AN55" s="182">
        <f t="shared" si="315"/>
        <v>700</v>
      </c>
      <c r="AO55" s="182">
        <f t="shared" si="316"/>
        <v>25926.5198566992</v>
      </c>
      <c r="AP55" s="5"/>
      <c r="AQ55" s="182">
        <f t="shared" si="531"/>
        <v>42.593568336005831</v>
      </c>
      <c r="AR55" s="182">
        <f t="shared" si="317"/>
        <v>700</v>
      </c>
      <c r="AS55" s="182">
        <f t="shared" si="318"/>
        <v>29815.497835204082</v>
      </c>
      <c r="AT55" s="5"/>
      <c r="AU55" s="182">
        <f t="shared" si="532"/>
        <v>48.982603586406704</v>
      </c>
      <c r="AV55" s="182">
        <f t="shared" si="319"/>
        <v>700</v>
      </c>
      <c r="AW55" s="182">
        <f t="shared" si="320"/>
        <v>34287.822510484693</v>
      </c>
      <c r="AX55" s="5"/>
      <c r="AY55" s="182">
        <f t="shared" si="533"/>
        <v>56.329994124367708</v>
      </c>
      <c r="AZ55" s="182">
        <f t="shared" si="321"/>
        <v>700</v>
      </c>
      <c r="BA55" s="182">
        <f t="shared" si="322"/>
        <v>39430.995887057397</v>
      </c>
      <c r="BB55" s="5"/>
      <c r="BC55" s="182">
        <f t="shared" si="534"/>
        <v>64.779493243022856</v>
      </c>
      <c r="BD55" s="182">
        <f t="shared" si="323"/>
        <v>700</v>
      </c>
      <c r="BE55" s="182">
        <f t="shared" si="324"/>
        <v>45345.645270116001</v>
      </c>
      <c r="BF55" s="5"/>
      <c r="BG55" s="182">
        <f t="shared" si="535"/>
        <v>74.496417229476279</v>
      </c>
      <c r="BH55" s="182">
        <f t="shared" si="325"/>
        <v>700</v>
      </c>
      <c r="BI55" s="182">
        <f t="shared" si="326"/>
        <v>52147.492060633398</v>
      </c>
      <c r="BJ55" s="5"/>
      <c r="BK55" s="182">
        <f t="shared" si="536"/>
        <v>85.670879813897713</v>
      </c>
      <c r="BL55" s="182">
        <f t="shared" si="327"/>
        <v>700</v>
      </c>
      <c r="BM55" s="182">
        <f t="shared" si="328"/>
        <v>59969.615869728397</v>
      </c>
      <c r="BN55" s="5"/>
      <c r="BO55" s="182">
        <f t="shared" si="537"/>
        <v>98.521511785982369</v>
      </c>
      <c r="BP55" s="182">
        <f t="shared" si="329"/>
        <v>700</v>
      </c>
      <c r="BQ55" s="182">
        <f t="shared" si="330"/>
        <v>68965.058250187663</v>
      </c>
      <c r="BR55" s="5"/>
      <c r="BS55" s="182">
        <f t="shared" si="538"/>
        <v>113.29973855387972</v>
      </c>
      <c r="BT55" s="182">
        <f t="shared" si="331"/>
        <v>700</v>
      </c>
      <c r="BU55" s="182">
        <f t="shared" si="332"/>
        <v>79309.816987715807</v>
      </c>
      <c r="BV55" s="5"/>
      <c r="BW55" s="182">
        <f t="shared" si="539"/>
        <v>130.29469933696168</v>
      </c>
      <c r="BX55" s="182">
        <f t="shared" si="333"/>
        <v>700</v>
      </c>
      <c r="BY55" s="182">
        <f t="shared" si="334"/>
        <v>91206.289535873177</v>
      </c>
      <c r="BZ55" s="5"/>
      <c r="CA55" s="182">
        <f t="shared" si="540"/>
        <v>149.83890423750591</v>
      </c>
      <c r="CB55" s="182">
        <f t="shared" si="335"/>
        <v>700</v>
      </c>
      <c r="CC55" s="182">
        <f t="shared" si="336"/>
        <v>104887.23296625415</v>
      </c>
      <c r="CD55" s="5"/>
      <c r="CE55" s="182">
        <f t="shared" si="541"/>
        <v>206.77768784775816</v>
      </c>
      <c r="CF55" s="182">
        <f t="shared" si="337"/>
        <v>700</v>
      </c>
      <c r="CG55" s="182">
        <f t="shared" si="338"/>
        <v>144744.3814934307</v>
      </c>
      <c r="CH55" s="5"/>
      <c r="CI55" s="182">
        <f t="shared" si="542"/>
        <v>237.79434102492186</v>
      </c>
      <c r="CJ55" s="182">
        <f t="shared" si="339"/>
        <v>700</v>
      </c>
      <c r="CK55" s="182">
        <f t="shared" si="340"/>
        <v>166456.03871744531</v>
      </c>
      <c r="CL55" s="5"/>
      <c r="CM55" s="182">
        <f t="shared" si="543"/>
        <v>273.46349217866015</v>
      </c>
      <c r="CN55" s="182">
        <f t="shared" si="341"/>
        <v>700</v>
      </c>
      <c r="CO55" s="182">
        <f t="shared" si="342"/>
        <v>191424.44452506211</v>
      </c>
      <c r="CP55" s="5"/>
      <c r="CQ55" s="182">
        <f t="shared" si="544"/>
        <v>314.48301600545915</v>
      </c>
      <c r="CR55" s="182">
        <f t="shared" si="343"/>
        <v>700</v>
      </c>
      <c r="CS55" s="182">
        <f t="shared" si="344"/>
        <v>220138.11120382141</v>
      </c>
      <c r="CT55" s="5"/>
      <c r="CU55" s="182">
        <f t="shared" si="545"/>
        <v>361.65546840627798</v>
      </c>
      <c r="CV55" s="182">
        <f t="shared" si="345"/>
        <v>700</v>
      </c>
      <c r="CW55" s="182">
        <f t="shared" si="346"/>
        <v>253158.82788439459</v>
      </c>
      <c r="CX55" s="5"/>
      <c r="CY55" s="182">
        <f t="shared" si="546"/>
        <v>415.90378866721966</v>
      </c>
      <c r="CZ55" s="182">
        <f t="shared" si="347"/>
        <v>700</v>
      </c>
      <c r="DA55" s="182">
        <f t="shared" si="348"/>
        <v>291132.65206705377</v>
      </c>
      <c r="DB55" s="5"/>
      <c r="DC55" s="182">
        <f t="shared" si="547"/>
        <v>478.28935696730258</v>
      </c>
      <c r="DD55" s="182">
        <f t="shared" si="349"/>
        <v>700</v>
      </c>
      <c r="DE55" s="182">
        <f t="shared" si="350"/>
        <v>334802.5498771118</v>
      </c>
      <c r="DF55" s="5"/>
      <c r="DG55" s="182">
        <f t="shared" si="548"/>
        <v>550.03276051239789</v>
      </c>
      <c r="DH55" s="182">
        <f t="shared" si="351"/>
        <v>700</v>
      </c>
      <c r="DI55" s="182">
        <f t="shared" si="352"/>
        <v>385022.93235867855</v>
      </c>
      <c r="DJ55" s="5"/>
      <c r="DK55" s="182">
        <f t="shared" si="549"/>
        <v>632.53767458925756</v>
      </c>
      <c r="DL55" s="182">
        <f t="shared" si="353"/>
        <v>700</v>
      </c>
      <c r="DM55" s="182">
        <f t="shared" si="354"/>
        <v>442776.37221248029</v>
      </c>
      <c r="DN55" s="5"/>
      <c r="DO55" s="182">
        <f t="shared" si="550"/>
        <v>727.41832577764615</v>
      </c>
      <c r="DP55" s="182">
        <f t="shared" si="355"/>
        <v>700</v>
      </c>
      <c r="DQ55" s="182">
        <f t="shared" si="356"/>
        <v>509192.8280443523</v>
      </c>
      <c r="DR55" s="5"/>
      <c r="DS55" s="182">
        <f t="shared" si="551"/>
        <v>836.53107464429297</v>
      </c>
      <c r="DT55" s="182">
        <f t="shared" si="357"/>
        <v>700</v>
      </c>
      <c r="DU55" s="182">
        <f t="shared" si="358"/>
        <v>585571.75225100503</v>
      </c>
      <c r="DV55" s="5"/>
      <c r="DW55" s="182">
        <f t="shared" si="552"/>
        <v>962.01073584093695</v>
      </c>
      <c r="DX55" s="182">
        <f t="shared" si="359"/>
        <v>700</v>
      </c>
      <c r="DY55" s="182">
        <f t="shared" si="360"/>
        <v>673407.51508865587</v>
      </c>
      <c r="DZ55" s="5"/>
      <c r="EA55" s="182">
        <f t="shared" si="553"/>
        <v>1216.9435808387852</v>
      </c>
      <c r="EB55" s="182">
        <f t="shared" si="361"/>
        <v>700</v>
      </c>
      <c r="EC55" s="182">
        <f t="shared" si="362"/>
        <v>851860.50658714969</v>
      </c>
      <c r="ED55" s="5"/>
      <c r="EE55" s="182">
        <f t="shared" si="554"/>
        <v>1399.485117964603</v>
      </c>
      <c r="EF55" s="182">
        <f t="shared" si="363"/>
        <v>700</v>
      </c>
      <c r="EG55" s="182">
        <f t="shared" si="364"/>
        <v>979639.58257522213</v>
      </c>
      <c r="EH55" s="5"/>
      <c r="EI55" s="182">
        <f t="shared" si="555"/>
        <v>1609.4078856592932</v>
      </c>
      <c r="EJ55" s="182">
        <f t="shared" si="365"/>
        <v>700</v>
      </c>
      <c r="EK55" s="182">
        <f t="shared" si="366"/>
        <v>1126585.5199615052</v>
      </c>
      <c r="EL55" s="5"/>
      <c r="EM55" s="182">
        <f t="shared" si="556"/>
        <v>1850.819068508187</v>
      </c>
      <c r="EN55" s="182">
        <f t="shared" si="367"/>
        <v>700</v>
      </c>
      <c r="EO55" s="182">
        <f t="shared" si="368"/>
        <v>1295573.347955731</v>
      </c>
      <c r="EP55" s="5"/>
      <c r="EQ55" s="182">
        <f t="shared" si="557"/>
        <v>2128.4419287844148</v>
      </c>
      <c r="ER55" s="182">
        <f t="shared" si="369"/>
        <v>700</v>
      </c>
      <c r="ES55" s="182">
        <f t="shared" si="370"/>
        <v>1489909.3501490904</v>
      </c>
      <c r="ET55" s="5"/>
      <c r="EU55" s="182">
        <f t="shared" si="558"/>
        <v>2447.7082181020769</v>
      </c>
      <c r="EV55" s="182">
        <f t="shared" si="371"/>
        <v>700</v>
      </c>
      <c r="EW55" s="182">
        <f t="shared" si="372"/>
        <v>1713395.7526714539</v>
      </c>
      <c r="EX55" s="5"/>
      <c r="EY55" s="182">
        <f t="shared" si="559"/>
        <v>2814.8644508173884</v>
      </c>
      <c r="EZ55" s="182">
        <f t="shared" si="373"/>
        <v>700</v>
      </c>
      <c r="FA55" s="182">
        <f t="shared" si="374"/>
        <v>1970405.115572172</v>
      </c>
      <c r="FB55" s="5"/>
      <c r="FC55" s="182">
        <f t="shared" si="560"/>
        <v>3237.0941184399962</v>
      </c>
      <c r="FD55" s="182">
        <f t="shared" si="375"/>
        <v>700</v>
      </c>
      <c r="FE55" s="182">
        <f t="shared" si="376"/>
        <v>2265965.8829079974</v>
      </c>
      <c r="FF55" s="5"/>
      <c r="FG55" s="182">
        <f t="shared" si="561"/>
        <v>3722.6582362059953</v>
      </c>
      <c r="FH55" s="182">
        <f t="shared" si="377"/>
        <v>700</v>
      </c>
      <c r="FI55" s="182">
        <f t="shared" si="378"/>
        <v>2605860.7653441969</v>
      </c>
      <c r="FJ55" s="5"/>
      <c r="FK55" s="182">
        <f t="shared" si="562"/>
        <v>4281.0569716368946</v>
      </c>
      <c r="FL55" s="182">
        <f t="shared" si="379"/>
        <v>700</v>
      </c>
      <c r="FM55" s="182">
        <f t="shared" si="380"/>
        <v>2996739.8801458264</v>
      </c>
      <c r="FN55" s="5"/>
      <c r="FO55" s="182">
        <f t="shared" si="563"/>
        <v>4923.2155173824285</v>
      </c>
      <c r="FP55" s="182">
        <f t="shared" si="381"/>
        <v>700</v>
      </c>
      <c r="FQ55" s="182">
        <f t="shared" si="382"/>
        <v>3446250.8621677002</v>
      </c>
      <c r="FR55" s="5"/>
      <c r="FS55" s="182">
        <f t="shared" si="564"/>
        <v>5661.6978449897924</v>
      </c>
      <c r="FT55" s="182">
        <f t="shared" si="383"/>
        <v>700</v>
      </c>
      <c r="FU55" s="182">
        <f t="shared" si="384"/>
        <v>3963188.4914928549</v>
      </c>
      <c r="FV55" s="5"/>
      <c r="FW55" s="182">
        <f t="shared" si="565"/>
        <v>7162.047773912087</v>
      </c>
      <c r="FX55" s="182">
        <f t="shared" si="385"/>
        <v>700</v>
      </c>
      <c r="FY55" s="182">
        <f t="shared" si="386"/>
        <v>5013433.4417384611</v>
      </c>
      <c r="FZ55" s="5"/>
      <c r="GA55" s="182">
        <f t="shared" si="566"/>
        <v>8236.3549399988988</v>
      </c>
      <c r="GB55" s="182">
        <f t="shared" si="387"/>
        <v>700</v>
      </c>
      <c r="GC55" s="182">
        <f t="shared" si="388"/>
        <v>5765448.4579992294</v>
      </c>
      <c r="GD55" s="5"/>
      <c r="GE55" s="182">
        <f t="shared" si="567"/>
        <v>9471.8081809987325</v>
      </c>
      <c r="GF55" s="182">
        <f t="shared" si="389"/>
        <v>700</v>
      </c>
      <c r="GG55" s="182">
        <f t="shared" si="390"/>
        <v>6630265.7266991129</v>
      </c>
      <c r="GH55" s="5"/>
      <c r="GI55" s="182">
        <f t="shared" si="568"/>
        <v>10892.579408148542</v>
      </c>
      <c r="GJ55" s="182">
        <f t="shared" si="391"/>
        <v>700</v>
      </c>
      <c r="GK55" s="182">
        <f t="shared" si="392"/>
        <v>7624805.5857039792</v>
      </c>
      <c r="GL55" s="5"/>
      <c r="GM55" s="182">
        <f t="shared" si="569"/>
        <v>12526.466319370822</v>
      </c>
      <c r="GN55" s="182">
        <f t="shared" si="393"/>
        <v>700</v>
      </c>
      <c r="GO55" s="182">
        <f t="shared" si="394"/>
        <v>8768526.4235595763</v>
      </c>
      <c r="GP55" s="5"/>
      <c r="GQ55" s="182">
        <f t="shared" si="570"/>
        <v>14405.436267276444</v>
      </c>
      <c r="GR55" s="182">
        <f t="shared" si="395"/>
        <v>700</v>
      </c>
      <c r="GS55" s="182">
        <f t="shared" si="396"/>
        <v>10083805.38709351</v>
      </c>
      <c r="GT55" s="5"/>
      <c r="GU55" s="182">
        <f t="shared" si="571"/>
        <v>16566.251707367908</v>
      </c>
      <c r="GV55" s="182">
        <f t="shared" si="397"/>
        <v>700</v>
      </c>
      <c r="GW55" s="182">
        <f t="shared" si="398"/>
        <v>11596376.195157535</v>
      </c>
      <c r="GX55" s="5"/>
      <c r="GY55" s="182">
        <f t="shared" si="572"/>
        <v>19051.189463473092</v>
      </c>
      <c r="GZ55" s="182">
        <f t="shared" si="399"/>
        <v>700</v>
      </c>
      <c r="HA55" s="182">
        <f t="shared" si="400"/>
        <v>13335832.624431165</v>
      </c>
      <c r="HB55" s="5"/>
      <c r="HC55" s="182">
        <f t="shared" si="573"/>
        <v>21908.867882994055</v>
      </c>
      <c r="HD55" s="182">
        <f t="shared" si="401"/>
        <v>700</v>
      </c>
      <c r="HE55" s="182">
        <f t="shared" si="402"/>
        <v>15336207.518095838</v>
      </c>
      <c r="HF55" s="5"/>
      <c r="HG55" s="182">
        <f t="shared" si="574"/>
        <v>25195.198065443161</v>
      </c>
      <c r="HH55" s="182">
        <f t="shared" si="403"/>
        <v>700</v>
      </c>
      <c r="HI55" s="182">
        <f t="shared" si="404"/>
        <v>17636638.645810213</v>
      </c>
      <c r="HJ55" s="5"/>
      <c r="HK55" s="182">
        <f t="shared" si="575"/>
        <v>28974.477775259631</v>
      </c>
      <c r="HL55" s="182">
        <f t="shared" si="405"/>
        <v>700</v>
      </c>
      <c r="HM55" s="182">
        <f t="shared" si="406"/>
        <v>20282134.442681741</v>
      </c>
      <c r="HN55" s="5"/>
      <c r="HO55" s="182">
        <f t="shared" si="576"/>
        <v>33320.649441548572</v>
      </c>
      <c r="HP55" s="182">
        <f t="shared" si="407"/>
        <v>700</v>
      </c>
      <c r="HQ55" s="182">
        <f t="shared" si="408"/>
        <v>23324454.609083999</v>
      </c>
      <c r="HR55" s="5"/>
      <c r="HS55" s="182">
        <f t="shared" si="577"/>
        <v>44066.55888644798</v>
      </c>
      <c r="HT55" s="182">
        <f t="shared" si="409"/>
        <v>700</v>
      </c>
      <c r="HU55" s="182">
        <f t="shared" si="410"/>
        <v>30846591.220513586</v>
      </c>
      <c r="HV55" s="5"/>
      <c r="HW55" s="182">
        <f t="shared" si="578"/>
        <v>50676.542719415171</v>
      </c>
      <c r="HX55" s="182">
        <f t="shared" si="411"/>
        <v>700</v>
      </c>
      <c r="HY55" s="182">
        <f t="shared" si="412"/>
        <v>35473579.90359062</v>
      </c>
      <c r="HZ55" s="5"/>
      <c r="IA55" s="182">
        <f t="shared" si="579"/>
        <v>58278.024127327444</v>
      </c>
      <c r="IB55" s="182">
        <f t="shared" si="413"/>
        <v>700</v>
      </c>
      <c r="IC55" s="182">
        <f t="shared" si="414"/>
        <v>40794616.889129214</v>
      </c>
      <c r="ID55" s="5"/>
      <c r="IE55" s="182">
        <f t="shared" si="580"/>
        <v>67019.72774642655</v>
      </c>
      <c r="IF55" s="182">
        <f t="shared" si="415"/>
        <v>700</v>
      </c>
      <c r="IG55" s="182">
        <f t="shared" si="416"/>
        <v>46913809.422498584</v>
      </c>
      <c r="IH55" s="5"/>
      <c r="II55" s="182">
        <f t="shared" si="581"/>
        <v>77072.686908390533</v>
      </c>
      <c r="IJ55" s="182">
        <f t="shared" si="417"/>
        <v>700</v>
      </c>
      <c r="IK55" s="182">
        <f t="shared" si="418"/>
        <v>53950880.835873373</v>
      </c>
      <c r="IL55" s="5"/>
      <c r="IM55" s="182">
        <f t="shared" si="582"/>
        <v>88633.589944649109</v>
      </c>
      <c r="IN55" s="182">
        <f t="shared" si="419"/>
        <v>700</v>
      </c>
      <c r="IO55" s="182">
        <f t="shared" si="420"/>
        <v>62043512.961254373</v>
      </c>
      <c r="IP55" s="5"/>
      <c r="IQ55" s="182">
        <f t="shared" si="583"/>
        <v>101928.62843634647</v>
      </c>
      <c r="IR55" s="182">
        <f t="shared" si="421"/>
        <v>700</v>
      </c>
      <c r="IS55" s="182">
        <f t="shared" si="422"/>
        <v>71350039.905442521</v>
      </c>
      <c r="IT55" s="5"/>
      <c r="IU55" s="182">
        <f t="shared" si="584"/>
        <v>117217.92270179842</v>
      </c>
      <c r="IV55" s="182">
        <f t="shared" si="423"/>
        <v>700</v>
      </c>
      <c r="IW55" s="182">
        <f t="shared" si="424"/>
        <v>82052545.891258895</v>
      </c>
      <c r="IX55" s="5"/>
      <c r="IY55" s="182">
        <f t="shared" si="585"/>
        <v>134800.61110706817</v>
      </c>
      <c r="IZ55" s="182">
        <f t="shared" si="425"/>
        <v>700</v>
      </c>
      <c r="JA55" s="182">
        <f t="shared" si="426"/>
        <v>94360427.774947718</v>
      </c>
      <c r="JB55" s="5"/>
      <c r="JC55" s="182">
        <f t="shared" si="586"/>
        <v>155020.70277312837</v>
      </c>
      <c r="JD55" s="182">
        <f t="shared" si="427"/>
        <v>700</v>
      </c>
      <c r="JE55" s="182">
        <f t="shared" si="428"/>
        <v>108514491.94118986</v>
      </c>
      <c r="JF55" s="5"/>
      <c r="JG55" s="182">
        <f t="shared" si="587"/>
        <v>178273.80818909762</v>
      </c>
      <c r="JH55" s="182">
        <f t="shared" si="429"/>
        <v>700</v>
      </c>
      <c r="JI55" s="182">
        <f t="shared" si="430"/>
        <v>124791665.73236834</v>
      </c>
      <c r="JJ55" s="5"/>
      <c r="JK55" s="182">
        <f t="shared" si="588"/>
        <v>205014.87941746225</v>
      </c>
      <c r="JL55" s="182">
        <f t="shared" si="431"/>
        <v>700</v>
      </c>
      <c r="JM55" s="182">
        <f t="shared" si="432"/>
        <v>143510415.59222358</v>
      </c>
      <c r="JN55" s="5"/>
      <c r="JO55" s="182">
        <f t="shared" si="589"/>
        <v>238124.7824433824</v>
      </c>
      <c r="JP55" s="182">
        <f t="shared" si="513"/>
        <v>700</v>
      </c>
      <c r="JQ55" s="182">
        <f t="shared" si="514"/>
        <v>166687347.71036768</v>
      </c>
      <c r="JR55" s="5"/>
      <c r="JS55" s="182">
        <f t="shared" si="590"/>
        <v>273843.49980988976</v>
      </c>
      <c r="JT55" s="182">
        <f t="shared" si="515"/>
        <v>700</v>
      </c>
      <c r="JU55" s="182">
        <f t="shared" si="516"/>
        <v>191690449.86692283</v>
      </c>
      <c r="JV55" s="5"/>
      <c r="JW55" s="182">
        <f t="shared" si="591"/>
        <v>314920.02478137321</v>
      </c>
      <c r="JX55" s="182">
        <f t="shared" si="517"/>
        <v>700</v>
      </c>
      <c r="JY55" s="182">
        <f t="shared" si="518"/>
        <v>220444017.34696126</v>
      </c>
      <c r="JZ55" s="5"/>
      <c r="KA55" s="182">
        <f t="shared" si="592"/>
        <v>362158.02849857917</v>
      </c>
      <c r="KB55" s="182">
        <f t="shared" si="519"/>
        <v>700</v>
      </c>
      <c r="KC55" s="182">
        <f t="shared" si="520"/>
        <v>253510619.94900542</v>
      </c>
      <c r="KD55" s="5"/>
      <c r="KE55" s="182">
        <f t="shared" si="593"/>
        <v>416481.73277336603</v>
      </c>
      <c r="KF55" s="182">
        <f t="shared" si="521"/>
        <v>700</v>
      </c>
      <c r="KG55" s="182">
        <f t="shared" si="522"/>
        <v>291537212.94135624</v>
      </c>
      <c r="KH55" s="5"/>
      <c r="KI55" s="183">
        <f t="shared" si="182"/>
        <v>13.335599999999996</v>
      </c>
      <c r="KJ55" s="183">
        <f t="shared" si="5"/>
        <v>700.00000000000011</v>
      </c>
      <c r="KK55" s="183">
        <f t="shared" si="183"/>
        <v>9334.9199999999983</v>
      </c>
      <c r="KM55" s="183">
        <f t="shared" si="184"/>
        <v>587.08052015607348</v>
      </c>
      <c r="KN55" s="183">
        <f t="shared" si="6"/>
        <v>699.99999999999989</v>
      </c>
      <c r="KO55" s="183">
        <f t="shared" si="185"/>
        <v>410956.36410925136</v>
      </c>
      <c r="KQ55" s="183">
        <f t="shared" si="186"/>
        <v>3864.3709283276025</v>
      </c>
      <c r="KR55" s="183">
        <f t="shared" si="7"/>
        <v>699.99999999999989</v>
      </c>
      <c r="KS55" s="183">
        <f t="shared" si="187"/>
        <v>2705059.6498293215</v>
      </c>
      <c r="KU55" s="183">
        <f t="shared" si="188"/>
        <v>22953.382741583617</v>
      </c>
      <c r="KV55" s="183">
        <f t="shared" si="189"/>
        <v>700</v>
      </c>
      <c r="KW55" s="183">
        <f t="shared" si="190"/>
        <v>16067367.919108531</v>
      </c>
      <c r="KY55" s="183">
        <f t="shared" si="191"/>
        <v>135086.97227754971</v>
      </c>
      <c r="KZ55" s="183">
        <f t="shared" si="192"/>
        <v>700</v>
      </c>
      <c r="LA55" s="183">
        <f t="shared" si="193"/>
        <v>94560880.594284788</v>
      </c>
      <c r="LC55" s="183">
        <f t="shared" si="194"/>
        <v>827184.61786012107</v>
      </c>
      <c r="LD55" s="183">
        <f t="shared" si="195"/>
        <v>700.00000000000011</v>
      </c>
      <c r="LE55" s="183">
        <f t="shared" si="196"/>
        <v>579029232.50208485</v>
      </c>
    </row>
    <row r="56" spans="2:317" ht="18.75">
      <c r="B56" s="172"/>
      <c r="C56" s="180"/>
      <c r="D56" s="180"/>
      <c r="E56" s="180" t="str">
        <f>'A.I Revenue Streams - P1'!F56</f>
        <v>UST+Exercises-Standard</v>
      </c>
      <c r="F56" s="184"/>
      <c r="G56" s="182"/>
      <c r="H56" s="182">
        <f>'A.I Revenue Streams - P1'!J56</f>
        <v>3000</v>
      </c>
      <c r="I56" s="182">
        <f t="shared" si="523"/>
        <v>0</v>
      </c>
      <c r="J56" s="5"/>
      <c r="K56" s="182">
        <f>'A.I Revenue Streams - P1'!H56*K$2*L$2</f>
        <v>0.89999999999999991</v>
      </c>
      <c r="L56" s="182">
        <f t="shared" si="503"/>
        <v>3000</v>
      </c>
      <c r="M56" s="182">
        <f t="shared" si="504"/>
        <v>2699.9999999999995</v>
      </c>
      <c r="N56" s="5"/>
      <c r="O56" s="182">
        <f t="shared" si="524"/>
        <v>0.96074999999999977</v>
      </c>
      <c r="P56" s="182">
        <f t="shared" si="505"/>
        <v>3000</v>
      </c>
      <c r="Q56" s="182">
        <f t="shared" si="506"/>
        <v>2882.2499999999991</v>
      </c>
      <c r="R56" s="5"/>
      <c r="S56" s="182">
        <f t="shared" si="525"/>
        <v>1.4731499999999995</v>
      </c>
      <c r="T56" s="182">
        <f t="shared" si="507"/>
        <v>3000</v>
      </c>
      <c r="U56" s="182">
        <f t="shared" si="508"/>
        <v>4419.4499999999989</v>
      </c>
      <c r="V56" s="5"/>
      <c r="W56" s="182">
        <f t="shared" si="526"/>
        <v>2.117653124999999</v>
      </c>
      <c r="X56" s="182">
        <f t="shared" si="509"/>
        <v>3000</v>
      </c>
      <c r="Y56" s="182">
        <f t="shared" si="510"/>
        <v>6352.9593749999967</v>
      </c>
      <c r="Z56" s="5"/>
      <c r="AA56" s="182">
        <f t="shared" si="527"/>
        <v>3.8964817499999982</v>
      </c>
      <c r="AB56" s="182">
        <f t="shared" si="511"/>
        <v>3000</v>
      </c>
      <c r="AC56" s="182">
        <f t="shared" si="512"/>
        <v>11689.445249999995</v>
      </c>
      <c r="AD56" s="5"/>
      <c r="AE56" s="182">
        <f t="shared" si="528"/>
        <v>5.6011925156249971</v>
      </c>
      <c r="AF56" s="182">
        <f t="shared" si="311"/>
        <v>3000</v>
      </c>
      <c r="AG56" s="182">
        <f t="shared" si="312"/>
        <v>16803.577546874993</v>
      </c>
      <c r="AH56" s="5"/>
      <c r="AI56" s="182">
        <f t="shared" si="529"/>
        <v>8.0517142412109326</v>
      </c>
      <c r="AJ56" s="182">
        <f t="shared" si="313"/>
        <v>3000</v>
      </c>
      <c r="AK56" s="182">
        <f t="shared" si="314"/>
        <v>24155.142723632798</v>
      </c>
      <c r="AL56" s="5"/>
      <c r="AM56" s="182">
        <f t="shared" si="530"/>
        <v>9.2594713773925719</v>
      </c>
      <c r="AN56" s="182">
        <f t="shared" si="315"/>
        <v>3000</v>
      </c>
      <c r="AO56" s="182">
        <f t="shared" si="316"/>
        <v>27778.414132177717</v>
      </c>
      <c r="AP56" s="5"/>
      <c r="AQ56" s="182">
        <f t="shared" si="531"/>
        <v>10.648392084001458</v>
      </c>
      <c r="AR56" s="182">
        <f t="shared" si="317"/>
        <v>3000</v>
      </c>
      <c r="AS56" s="182">
        <f t="shared" si="318"/>
        <v>31945.176252004374</v>
      </c>
      <c r="AT56" s="5"/>
      <c r="AU56" s="182">
        <f t="shared" si="532"/>
        <v>12.245650896601676</v>
      </c>
      <c r="AV56" s="182">
        <f t="shared" si="319"/>
        <v>3000</v>
      </c>
      <c r="AW56" s="182">
        <f t="shared" si="320"/>
        <v>36736.952689805024</v>
      </c>
      <c r="AX56" s="5"/>
      <c r="AY56" s="182">
        <f t="shared" si="533"/>
        <v>14.082498531091927</v>
      </c>
      <c r="AZ56" s="182">
        <f t="shared" si="321"/>
        <v>3000</v>
      </c>
      <c r="BA56" s="182">
        <f t="shared" si="322"/>
        <v>42247.49559327578</v>
      </c>
      <c r="BB56" s="5"/>
      <c r="BC56" s="182">
        <f t="shared" si="534"/>
        <v>16.194873310755714</v>
      </c>
      <c r="BD56" s="182">
        <f t="shared" si="323"/>
        <v>3000</v>
      </c>
      <c r="BE56" s="182">
        <f t="shared" si="324"/>
        <v>48584.619932267138</v>
      </c>
      <c r="BF56" s="5"/>
      <c r="BG56" s="182">
        <f t="shared" si="535"/>
        <v>18.62410430736907</v>
      </c>
      <c r="BH56" s="182">
        <f t="shared" si="325"/>
        <v>3000</v>
      </c>
      <c r="BI56" s="182">
        <f t="shared" si="326"/>
        <v>55872.312922107209</v>
      </c>
      <c r="BJ56" s="5"/>
      <c r="BK56" s="182">
        <f t="shared" si="536"/>
        <v>21.417719953474428</v>
      </c>
      <c r="BL56" s="182">
        <f t="shared" si="327"/>
        <v>3000</v>
      </c>
      <c r="BM56" s="182">
        <f t="shared" si="328"/>
        <v>64253.159860423286</v>
      </c>
      <c r="BN56" s="5"/>
      <c r="BO56" s="182">
        <f t="shared" si="537"/>
        <v>24.630377946495592</v>
      </c>
      <c r="BP56" s="182">
        <f t="shared" si="329"/>
        <v>3000</v>
      </c>
      <c r="BQ56" s="182">
        <f t="shared" si="330"/>
        <v>73891.133839486778</v>
      </c>
      <c r="BR56" s="5"/>
      <c r="BS56" s="182">
        <f t="shared" si="538"/>
        <v>28.32493463846993</v>
      </c>
      <c r="BT56" s="182">
        <f t="shared" si="331"/>
        <v>3000</v>
      </c>
      <c r="BU56" s="182">
        <f t="shared" si="332"/>
        <v>84974.803915409793</v>
      </c>
      <c r="BV56" s="5"/>
      <c r="BW56" s="182">
        <f t="shared" si="539"/>
        <v>32.573674834240421</v>
      </c>
      <c r="BX56" s="182">
        <f t="shared" si="333"/>
        <v>3000</v>
      </c>
      <c r="BY56" s="182">
        <f t="shared" si="334"/>
        <v>97721.024502721266</v>
      </c>
      <c r="BZ56" s="5"/>
      <c r="CA56" s="182">
        <f t="shared" si="540"/>
        <v>37.459726059376479</v>
      </c>
      <c r="CB56" s="182">
        <f t="shared" si="335"/>
        <v>3000</v>
      </c>
      <c r="CC56" s="182">
        <f t="shared" si="336"/>
        <v>112379.17817812944</v>
      </c>
      <c r="CD56" s="5"/>
      <c r="CE56" s="182">
        <f t="shared" si="541"/>
        <v>51.69442196193954</v>
      </c>
      <c r="CF56" s="182">
        <f t="shared" si="337"/>
        <v>3000</v>
      </c>
      <c r="CG56" s="182">
        <f t="shared" si="338"/>
        <v>155083.26588581863</v>
      </c>
      <c r="CH56" s="5"/>
      <c r="CI56" s="182">
        <f t="shared" si="542"/>
        <v>59.448585256230466</v>
      </c>
      <c r="CJ56" s="182">
        <f t="shared" si="339"/>
        <v>3000</v>
      </c>
      <c r="CK56" s="182">
        <f t="shared" si="340"/>
        <v>178345.75576869139</v>
      </c>
      <c r="CL56" s="5"/>
      <c r="CM56" s="182">
        <f t="shared" si="543"/>
        <v>68.365873044665037</v>
      </c>
      <c r="CN56" s="182">
        <f t="shared" si="341"/>
        <v>3000</v>
      </c>
      <c r="CO56" s="182">
        <f t="shared" si="342"/>
        <v>205097.61913399512</v>
      </c>
      <c r="CP56" s="5"/>
      <c r="CQ56" s="182">
        <f t="shared" si="544"/>
        <v>78.620754001364787</v>
      </c>
      <c r="CR56" s="182">
        <f t="shared" si="343"/>
        <v>3000</v>
      </c>
      <c r="CS56" s="182">
        <f t="shared" si="344"/>
        <v>235862.26200409437</v>
      </c>
      <c r="CT56" s="5"/>
      <c r="CU56" s="182">
        <f t="shared" si="545"/>
        <v>90.413867101569494</v>
      </c>
      <c r="CV56" s="182">
        <f t="shared" si="345"/>
        <v>3000</v>
      </c>
      <c r="CW56" s="182">
        <f t="shared" si="346"/>
        <v>271241.60130470846</v>
      </c>
      <c r="CX56" s="5"/>
      <c r="CY56" s="182">
        <f t="shared" si="546"/>
        <v>103.97594716680491</v>
      </c>
      <c r="CZ56" s="182">
        <f t="shared" si="347"/>
        <v>3000</v>
      </c>
      <c r="DA56" s="182">
        <f t="shared" si="348"/>
        <v>311927.84150041477</v>
      </c>
      <c r="DB56" s="5"/>
      <c r="DC56" s="182">
        <f t="shared" si="547"/>
        <v>119.57233924182565</v>
      </c>
      <c r="DD56" s="182">
        <f t="shared" si="349"/>
        <v>3000</v>
      </c>
      <c r="DE56" s="182">
        <f t="shared" si="350"/>
        <v>358717.01772547694</v>
      </c>
      <c r="DF56" s="5"/>
      <c r="DG56" s="182">
        <f t="shared" si="548"/>
        <v>137.50819012809947</v>
      </c>
      <c r="DH56" s="182">
        <f t="shared" si="351"/>
        <v>3000</v>
      </c>
      <c r="DI56" s="182">
        <f t="shared" si="352"/>
        <v>412524.57038429839</v>
      </c>
      <c r="DJ56" s="5"/>
      <c r="DK56" s="182">
        <f t="shared" si="549"/>
        <v>158.13441864731439</v>
      </c>
      <c r="DL56" s="182">
        <f t="shared" si="353"/>
        <v>3000</v>
      </c>
      <c r="DM56" s="182">
        <f t="shared" si="354"/>
        <v>474403.25594194315</v>
      </c>
      <c r="DN56" s="5"/>
      <c r="DO56" s="182">
        <f t="shared" si="550"/>
        <v>181.85458144441154</v>
      </c>
      <c r="DP56" s="182">
        <f t="shared" si="355"/>
        <v>3000</v>
      </c>
      <c r="DQ56" s="182">
        <f t="shared" si="356"/>
        <v>545563.74433323462</v>
      </c>
      <c r="DR56" s="5"/>
      <c r="DS56" s="182">
        <f t="shared" si="551"/>
        <v>209.13276866107324</v>
      </c>
      <c r="DT56" s="182">
        <f t="shared" si="357"/>
        <v>3000</v>
      </c>
      <c r="DU56" s="182">
        <f t="shared" si="358"/>
        <v>627398.30598321976</v>
      </c>
      <c r="DV56" s="5"/>
      <c r="DW56" s="182">
        <f t="shared" si="552"/>
        <v>240.50268396023424</v>
      </c>
      <c r="DX56" s="182">
        <f t="shared" si="359"/>
        <v>3000</v>
      </c>
      <c r="DY56" s="182">
        <f t="shared" si="360"/>
        <v>721508.05188070273</v>
      </c>
      <c r="DZ56" s="5"/>
      <c r="EA56" s="182">
        <f t="shared" si="553"/>
        <v>304.23589520969631</v>
      </c>
      <c r="EB56" s="182">
        <f t="shared" si="361"/>
        <v>3000</v>
      </c>
      <c r="EC56" s="182">
        <f t="shared" si="362"/>
        <v>912707.6856290889</v>
      </c>
      <c r="ED56" s="5"/>
      <c r="EE56" s="182">
        <f t="shared" si="554"/>
        <v>349.87127949115074</v>
      </c>
      <c r="EF56" s="182">
        <f t="shared" si="363"/>
        <v>3000</v>
      </c>
      <c r="EG56" s="182">
        <f t="shared" si="364"/>
        <v>1049613.8384734523</v>
      </c>
      <c r="EH56" s="5"/>
      <c r="EI56" s="182">
        <f t="shared" si="555"/>
        <v>402.35197141482331</v>
      </c>
      <c r="EJ56" s="182">
        <f t="shared" si="365"/>
        <v>3000</v>
      </c>
      <c r="EK56" s="182">
        <f t="shared" si="366"/>
        <v>1207055.91424447</v>
      </c>
      <c r="EL56" s="5"/>
      <c r="EM56" s="182">
        <f t="shared" si="556"/>
        <v>462.70476712704675</v>
      </c>
      <c r="EN56" s="182">
        <f t="shared" si="367"/>
        <v>3000</v>
      </c>
      <c r="EO56" s="182">
        <f t="shared" si="368"/>
        <v>1388114.3013811402</v>
      </c>
      <c r="EP56" s="5"/>
      <c r="EQ56" s="182">
        <f t="shared" si="557"/>
        <v>532.1104821961037</v>
      </c>
      <c r="ER56" s="182">
        <f t="shared" si="369"/>
        <v>3000</v>
      </c>
      <c r="ES56" s="182">
        <f t="shared" si="370"/>
        <v>1596331.4465883111</v>
      </c>
      <c r="ET56" s="5"/>
      <c r="EU56" s="182">
        <f t="shared" si="558"/>
        <v>611.92705452551922</v>
      </c>
      <c r="EV56" s="182">
        <f t="shared" si="371"/>
        <v>3000</v>
      </c>
      <c r="EW56" s="182">
        <f t="shared" si="372"/>
        <v>1835781.1635765578</v>
      </c>
      <c r="EX56" s="5"/>
      <c r="EY56" s="182">
        <f t="shared" si="559"/>
        <v>703.7161127043471</v>
      </c>
      <c r="EZ56" s="182">
        <f t="shared" si="373"/>
        <v>3000</v>
      </c>
      <c r="FA56" s="182">
        <f t="shared" si="374"/>
        <v>2111148.3381130411</v>
      </c>
      <c r="FB56" s="5"/>
      <c r="FC56" s="182">
        <f t="shared" si="560"/>
        <v>809.27352960999906</v>
      </c>
      <c r="FD56" s="182">
        <f t="shared" si="375"/>
        <v>3000</v>
      </c>
      <c r="FE56" s="182">
        <f t="shared" si="376"/>
        <v>2427820.588829997</v>
      </c>
      <c r="FF56" s="5"/>
      <c r="FG56" s="182">
        <f t="shared" si="561"/>
        <v>930.66455905149883</v>
      </c>
      <c r="FH56" s="182">
        <f t="shared" si="377"/>
        <v>3000</v>
      </c>
      <c r="FI56" s="182">
        <f t="shared" si="378"/>
        <v>2791993.6771544963</v>
      </c>
      <c r="FJ56" s="5"/>
      <c r="FK56" s="182">
        <f t="shared" si="562"/>
        <v>1070.2642429092236</v>
      </c>
      <c r="FL56" s="182">
        <f t="shared" si="379"/>
        <v>3000</v>
      </c>
      <c r="FM56" s="182">
        <f t="shared" si="380"/>
        <v>3210792.7287276709</v>
      </c>
      <c r="FN56" s="5"/>
      <c r="FO56" s="182">
        <f t="shared" si="563"/>
        <v>1230.8038793456071</v>
      </c>
      <c r="FP56" s="182">
        <f t="shared" si="381"/>
        <v>3000</v>
      </c>
      <c r="FQ56" s="182">
        <f t="shared" si="382"/>
        <v>3692411.6380368215</v>
      </c>
      <c r="FR56" s="5"/>
      <c r="FS56" s="182">
        <f t="shared" si="564"/>
        <v>1415.4244612474481</v>
      </c>
      <c r="FT56" s="182">
        <f t="shared" si="383"/>
        <v>3000</v>
      </c>
      <c r="FU56" s="182">
        <f t="shared" si="384"/>
        <v>4246273.3837423446</v>
      </c>
      <c r="FV56" s="5"/>
      <c r="FW56" s="182">
        <f t="shared" si="565"/>
        <v>1790.5119434780217</v>
      </c>
      <c r="FX56" s="182">
        <f t="shared" si="385"/>
        <v>3000</v>
      </c>
      <c r="FY56" s="182">
        <f t="shared" si="386"/>
        <v>5371535.8304340653</v>
      </c>
      <c r="FZ56" s="5"/>
      <c r="GA56" s="182">
        <f t="shared" si="566"/>
        <v>2059.0887349997247</v>
      </c>
      <c r="GB56" s="182">
        <f t="shared" si="387"/>
        <v>3000</v>
      </c>
      <c r="GC56" s="182">
        <f t="shared" si="388"/>
        <v>6177266.204999174</v>
      </c>
      <c r="GD56" s="5"/>
      <c r="GE56" s="182">
        <f t="shared" si="567"/>
        <v>2367.9520452496831</v>
      </c>
      <c r="GF56" s="182">
        <f t="shared" si="389"/>
        <v>3000</v>
      </c>
      <c r="GG56" s="182">
        <f t="shared" si="390"/>
        <v>7103856.1357490495</v>
      </c>
      <c r="GH56" s="5"/>
      <c r="GI56" s="182">
        <f t="shared" si="568"/>
        <v>2723.1448520371355</v>
      </c>
      <c r="GJ56" s="182">
        <f t="shared" si="391"/>
        <v>3000</v>
      </c>
      <c r="GK56" s="182">
        <f t="shared" si="392"/>
        <v>8169434.5561114065</v>
      </c>
      <c r="GL56" s="5"/>
      <c r="GM56" s="182">
        <f t="shared" si="569"/>
        <v>3131.6165798427055</v>
      </c>
      <c r="GN56" s="182">
        <f t="shared" si="393"/>
        <v>3000</v>
      </c>
      <c r="GO56" s="182">
        <f t="shared" si="394"/>
        <v>9394849.7395281158</v>
      </c>
      <c r="GP56" s="5"/>
      <c r="GQ56" s="182">
        <f t="shared" si="570"/>
        <v>3601.3590668191109</v>
      </c>
      <c r="GR56" s="182">
        <f t="shared" si="395"/>
        <v>3000</v>
      </c>
      <c r="GS56" s="182">
        <f t="shared" si="396"/>
        <v>10804077.200457333</v>
      </c>
      <c r="GT56" s="5"/>
      <c r="GU56" s="182">
        <f t="shared" si="571"/>
        <v>4141.5629268419771</v>
      </c>
      <c r="GV56" s="182">
        <f t="shared" si="397"/>
        <v>3000</v>
      </c>
      <c r="GW56" s="182">
        <f t="shared" si="398"/>
        <v>12424688.780525932</v>
      </c>
      <c r="GX56" s="5"/>
      <c r="GY56" s="182">
        <f t="shared" si="572"/>
        <v>4762.7973658682731</v>
      </c>
      <c r="GZ56" s="182">
        <f t="shared" si="399"/>
        <v>3000</v>
      </c>
      <c r="HA56" s="182">
        <f t="shared" si="400"/>
        <v>14288392.097604819</v>
      </c>
      <c r="HB56" s="5"/>
      <c r="HC56" s="182">
        <f t="shared" si="573"/>
        <v>5477.2169707485136</v>
      </c>
      <c r="HD56" s="182">
        <f t="shared" si="401"/>
        <v>3000</v>
      </c>
      <c r="HE56" s="182">
        <f t="shared" si="402"/>
        <v>16431650.912245542</v>
      </c>
      <c r="HF56" s="5"/>
      <c r="HG56" s="182">
        <f t="shared" si="574"/>
        <v>6298.7995163607902</v>
      </c>
      <c r="HH56" s="182">
        <f t="shared" si="403"/>
        <v>3000</v>
      </c>
      <c r="HI56" s="182">
        <f t="shared" si="404"/>
        <v>18896398.549082372</v>
      </c>
      <c r="HJ56" s="5"/>
      <c r="HK56" s="182">
        <f t="shared" si="575"/>
        <v>7243.6194438149078</v>
      </c>
      <c r="HL56" s="182">
        <f t="shared" si="405"/>
        <v>3000</v>
      </c>
      <c r="HM56" s="182">
        <f t="shared" si="406"/>
        <v>21730858.331444722</v>
      </c>
      <c r="HN56" s="5"/>
      <c r="HO56" s="182">
        <f t="shared" si="576"/>
        <v>8330.1623603871431</v>
      </c>
      <c r="HP56" s="182">
        <f t="shared" si="407"/>
        <v>3000</v>
      </c>
      <c r="HQ56" s="182">
        <f t="shared" si="408"/>
        <v>24990487.081161428</v>
      </c>
      <c r="HR56" s="5"/>
      <c r="HS56" s="182">
        <f t="shared" si="577"/>
        <v>11016.639721611995</v>
      </c>
      <c r="HT56" s="182">
        <f t="shared" si="409"/>
        <v>3000</v>
      </c>
      <c r="HU56" s="182">
        <f t="shared" si="410"/>
        <v>33049919.164835986</v>
      </c>
      <c r="HV56" s="5"/>
      <c r="HW56" s="182">
        <f t="shared" si="578"/>
        <v>12669.135679853793</v>
      </c>
      <c r="HX56" s="182">
        <f t="shared" si="411"/>
        <v>3000</v>
      </c>
      <c r="HY56" s="182">
        <f t="shared" si="412"/>
        <v>38007407.039561376</v>
      </c>
      <c r="HZ56" s="5"/>
      <c r="IA56" s="182">
        <f t="shared" si="579"/>
        <v>14569.506031831861</v>
      </c>
      <c r="IB56" s="182">
        <f t="shared" si="413"/>
        <v>3000</v>
      </c>
      <c r="IC56" s="182">
        <f t="shared" si="414"/>
        <v>43708518.095495582</v>
      </c>
      <c r="ID56" s="5"/>
      <c r="IE56" s="182">
        <f t="shared" si="580"/>
        <v>16754.931936606637</v>
      </c>
      <c r="IF56" s="182">
        <f t="shared" si="415"/>
        <v>3000</v>
      </c>
      <c r="IG56" s="182">
        <f t="shared" si="416"/>
        <v>50264795.809819914</v>
      </c>
      <c r="IH56" s="5"/>
      <c r="II56" s="182">
        <f t="shared" si="581"/>
        <v>19268.171727097633</v>
      </c>
      <c r="IJ56" s="182">
        <f t="shared" si="417"/>
        <v>3000</v>
      </c>
      <c r="IK56" s="182">
        <f t="shared" si="418"/>
        <v>57804515.181292899</v>
      </c>
      <c r="IL56" s="5"/>
      <c r="IM56" s="182">
        <f t="shared" si="582"/>
        <v>22158.397486162277</v>
      </c>
      <c r="IN56" s="182">
        <f t="shared" si="419"/>
        <v>3000</v>
      </c>
      <c r="IO56" s="182">
        <f t="shared" si="420"/>
        <v>66475192.458486833</v>
      </c>
      <c r="IP56" s="5"/>
      <c r="IQ56" s="182">
        <f t="shared" si="583"/>
        <v>25482.157109086616</v>
      </c>
      <c r="IR56" s="182">
        <f t="shared" si="421"/>
        <v>3000</v>
      </c>
      <c r="IS56" s="182">
        <f t="shared" si="422"/>
        <v>76446471.327259853</v>
      </c>
      <c r="IT56" s="5"/>
      <c r="IU56" s="182">
        <f t="shared" si="584"/>
        <v>29304.480675449606</v>
      </c>
      <c r="IV56" s="182">
        <f t="shared" si="423"/>
        <v>3000</v>
      </c>
      <c r="IW56" s="182">
        <f t="shared" si="424"/>
        <v>87913442.026348814</v>
      </c>
      <c r="IX56" s="5"/>
      <c r="IY56" s="182">
        <f t="shared" si="585"/>
        <v>33700.152776767041</v>
      </c>
      <c r="IZ56" s="182">
        <f t="shared" si="425"/>
        <v>3000</v>
      </c>
      <c r="JA56" s="182">
        <f t="shared" si="426"/>
        <v>101100458.33030112</v>
      </c>
      <c r="JB56" s="5"/>
      <c r="JC56" s="182">
        <f t="shared" si="586"/>
        <v>38755.175693282094</v>
      </c>
      <c r="JD56" s="182">
        <f t="shared" si="427"/>
        <v>3000</v>
      </c>
      <c r="JE56" s="182">
        <f t="shared" si="428"/>
        <v>116265527.07984628</v>
      </c>
      <c r="JF56" s="5"/>
      <c r="JG56" s="182">
        <f t="shared" si="587"/>
        <v>44568.452047274404</v>
      </c>
      <c r="JH56" s="182">
        <f t="shared" si="429"/>
        <v>3000</v>
      </c>
      <c r="JI56" s="182">
        <f t="shared" si="430"/>
        <v>133705356.14182322</v>
      </c>
      <c r="JJ56" s="5"/>
      <c r="JK56" s="182">
        <f t="shared" si="588"/>
        <v>51253.719854365561</v>
      </c>
      <c r="JL56" s="182">
        <f t="shared" si="431"/>
        <v>3000</v>
      </c>
      <c r="JM56" s="182">
        <f t="shared" si="432"/>
        <v>153761159.56309667</v>
      </c>
      <c r="JN56" s="5"/>
      <c r="JO56" s="182">
        <f t="shared" si="589"/>
        <v>59531.1956108456</v>
      </c>
      <c r="JP56" s="182">
        <f t="shared" si="513"/>
        <v>3000</v>
      </c>
      <c r="JQ56" s="182">
        <f t="shared" si="514"/>
        <v>178593586.83253679</v>
      </c>
      <c r="JR56" s="5"/>
      <c r="JS56" s="182">
        <f t="shared" si="590"/>
        <v>68460.874952472441</v>
      </c>
      <c r="JT56" s="182">
        <f t="shared" si="515"/>
        <v>3000</v>
      </c>
      <c r="JU56" s="182">
        <f t="shared" si="516"/>
        <v>205382624.85741732</v>
      </c>
      <c r="JV56" s="5"/>
      <c r="JW56" s="182">
        <f t="shared" si="591"/>
        <v>78730.006195343303</v>
      </c>
      <c r="JX56" s="182">
        <f t="shared" si="517"/>
        <v>3000</v>
      </c>
      <c r="JY56" s="182">
        <f t="shared" si="518"/>
        <v>236190018.58602992</v>
      </c>
      <c r="JZ56" s="5"/>
      <c r="KA56" s="182">
        <f t="shared" si="592"/>
        <v>90539.507124644791</v>
      </c>
      <c r="KB56" s="182">
        <f t="shared" si="519"/>
        <v>3000</v>
      </c>
      <c r="KC56" s="182">
        <f t="shared" si="520"/>
        <v>271618521.37393439</v>
      </c>
      <c r="KD56" s="5"/>
      <c r="KE56" s="182">
        <f t="shared" si="593"/>
        <v>104120.43319334151</v>
      </c>
      <c r="KF56" s="182">
        <f t="shared" si="521"/>
        <v>3000</v>
      </c>
      <c r="KG56" s="182">
        <f t="shared" si="522"/>
        <v>312361299.58002454</v>
      </c>
      <c r="KH56" s="5"/>
      <c r="KI56" s="183">
        <f t="shared" si="182"/>
        <v>3.333899999999999</v>
      </c>
      <c r="KJ56" s="183">
        <f t="shared" si="5"/>
        <v>3000</v>
      </c>
      <c r="KK56" s="183">
        <f t="shared" si="183"/>
        <v>10001.699999999997</v>
      </c>
      <c r="KM56" s="183">
        <f t="shared" si="184"/>
        <v>146.77013003901837</v>
      </c>
      <c r="KN56" s="183">
        <f t="shared" si="6"/>
        <v>3000.0000000000005</v>
      </c>
      <c r="KO56" s="183">
        <f t="shared" si="185"/>
        <v>440310.39011705515</v>
      </c>
      <c r="KQ56" s="183">
        <f t="shared" si="186"/>
        <v>966.09273208190064</v>
      </c>
      <c r="KR56" s="183">
        <f t="shared" si="7"/>
        <v>3000</v>
      </c>
      <c r="KS56" s="183">
        <f t="shared" si="187"/>
        <v>2898278.196245702</v>
      </c>
      <c r="KU56" s="183">
        <f t="shared" si="188"/>
        <v>5738.3456853959042</v>
      </c>
      <c r="KV56" s="183">
        <f t="shared" si="189"/>
        <v>3000</v>
      </c>
      <c r="KW56" s="183">
        <f t="shared" si="190"/>
        <v>17215037.056187712</v>
      </c>
      <c r="KY56" s="183">
        <f t="shared" si="191"/>
        <v>33771.743069387427</v>
      </c>
      <c r="KZ56" s="183">
        <f t="shared" si="192"/>
        <v>3000</v>
      </c>
      <c r="LA56" s="183">
        <f t="shared" si="193"/>
        <v>101315229.20816228</v>
      </c>
      <c r="LC56" s="183">
        <f t="shared" si="194"/>
        <v>206796.15446503027</v>
      </c>
      <c r="LD56" s="183">
        <f t="shared" si="195"/>
        <v>3000.0000000000005</v>
      </c>
      <c r="LE56" s="183">
        <f t="shared" si="196"/>
        <v>620388463.39509094</v>
      </c>
    </row>
    <row r="57" spans="2:317" ht="18.75">
      <c r="B57" s="172"/>
      <c r="C57" s="180"/>
      <c r="D57" s="180"/>
      <c r="E57" s="180" t="str">
        <f>'A.I Revenue Streams - P1'!F57</f>
        <v>UST+Exercises-Advance</v>
      </c>
      <c r="F57" s="184"/>
      <c r="G57" s="182"/>
      <c r="H57" s="182">
        <f>'A.I Revenue Streams - P1'!J57</f>
        <v>5000</v>
      </c>
      <c r="I57" s="182">
        <f t="shared" si="523"/>
        <v>0</v>
      </c>
      <c r="J57" s="5"/>
      <c r="K57" s="182">
        <f>'A.I Revenue Streams - P1'!H57*K$2*L$2</f>
        <v>0.89999999999999991</v>
      </c>
      <c r="L57" s="182">
        <f t="shared" si="503"/>
        <v>5000</v>
      </c>
      <c r="M57" s="182">
        <f t="shared" si="504"/>
        <v>4500</v>
      </c>
      <c r="N57" s="5"/>
      <c r="O57" s="182">
        <f t="shared" si="524"/>
        <v>0.96074999999999977</v>
      </c>
      <c r="P57" s="182">
        <f t="shared" si="505"/>
        <v>5000</v>
      </c>
      <c r="Q57" s="182">
        <f t="shared" si="506"/>
        <v>4803.7499999999991</v>
      </c>
      <c r="R57" s="5"/>
      <c r="S57" s="182">
        <f t="shared" si="525"/>
        <v>1.4731499999999995</v>
      </c>
      <c r="T57" s="182">
        <f t="shared" si="507"/>
        <v>5000</v>
      </c>
      <c r="U57" s="182">
        <f t="shared" si="508"/>
        <v>7365.7499999999973</v>
      </c>
      <c r="V57" s="5"/>
      <c r="W57" s="182">
        <f t="shared" si="526"/>
        <v>2.117653124999999</v>
      </c>
      <c r="X57" s="182">
        <f t="shared" si="509"/>
        <v>5000</v>
      </c>
      <c r="Y57" s="182">
        <f t="shared" si="510"/>
        <v>10588.265624999995</v>
      </c>
      <c r="Z57" s="5"/>
      <c r="AA57" s="182">
        <f t="shared" si="527"/>
        <v>3.8964817499999982</v>
      </c>
      <c r="AB57" s="182">
        <f t="shared" si="511"/>
        <v>5000</v>
      </c>
      <c r="AC57" s="182">
        <f t="shared" si="512"/>
        <v>19482.408749999991</v>
      </c>
      <c r="AD57" s="5"/>
      <c r="AE57" s="182">
        <f t="shared" si="528"/>
        <v>5.6011925156249971</v>
      </c>
      <c r="AF57" s="182">
        <f t="shared" si="311"/>
        <v>5000</v>
      </c>
      <c r="AG57" s="182">
        <f t="shared" si="312"/>
        <v>28005.962578124985</v>
      </c>
      <c r="AH57" s="5"/>
      <c r="AI57" s="182">
        <f t="shared" si="529"/>
        <v>8.0517142412109326</v>
      </c>
      <c r="AJ57" s="182">
        <f t="shared" si="313"/>
        <v>5000</v>
      </c>
      <c r="AK57" s="182">
        <f t="shared" si="314"/>
        <v>40258.571206054665</v>
      </c>
      <c r="AL57" s="5"/>
      <c r="AM57" s="182">
        <f t="shared" si="530"/>
        <v>9.2594713773925719</v>
      </c>
      <c r="AN57" s="182">
        <f t="shared" si="315"/>
        <v>5000</v>
      </c>
      <c r="AO57" s="182">
        <f t="shared" si="316"/>
        <v>46297.356886962858</v>
      </c>
      <c r="AP57" s="5"/>
      <c r="AQ57" s="182">
        <f t="shared" si="531"/>
        <v>10.648392084001458</v>
      </c>
      <c r="AR57" s="182">
        <f t="shared" si="317"/>
        <v>5000</v>
      </c>
      <c r="AS57" s="182">
        <f t="shared" si="318"/>
        <v>53241.960420007286</v>
      </c>
      <c r="AT57" s="5"/>
      <c r="AU57" s="182">
        <f t="shared" si="532"/>
        <v>12.245650896601676</v>
      </c>
      <c r="AV57" s="182">
        <f t="shared" si="319"/>
        <v>5000</v>
      </c>
      <c r="AW57" s="182">
        <f t="shared" si="320"/>
        <v>61228.254483008379</v>
      </c>
      <c r="AX57" s="5"/>
      <c r="AY57" s="182">
        <f t="shared" si="533"/>
        <v>14.082498531091927</v>
      </c>
      <c r="AZ57" s="182">
        <f t="shared" si="321"/>
        <v>5000</v>
      </c>
      <c r="BA57" s="182">
        <f t="shared" si="322"/>
        <v>70412.492655459631</v>
      </c>
      <c r="BB57" s="5"/>
      <c r="BC57" s="182">
        <f t="shared" si="534"/>
        <v>16.194873310755714</v>
      </c>
      <c r="BD57" s="182">
        <f t="shared" si="323"/>
        <v>5000</v>
      </c>
      <c r="BE57" s="182">
        <f t="shared" si="324"/>
        <v>80974.366553778571</v>
      </c>
      <c r="BF57" s="5"/>
      <c r="BG57" s="182">
        <f t="shared" si="535"/>
        <v>18.62410430736907</v>
      </c>
      <c r="BH57" s="182">
        <f t="shared" si="325"/>
        <v>5000</v>
      </c>
      <c r="BI57" s="182">
        <f t="shared" si="326"/>
        <v>93120.52153684535</v>
      </c>
      <c r="BJ57" s="5"/>
      <c r="BK57" s="182">
        <f t="shared" si="536"/>
        <v>21.417719953474428</v>
      </c>
      <c r="BL57" s="182">
        <f t="shared" si="327"/>
        <v>5000</v>
      </c>
      <c r="BM57" s="182">
        <f t="shared" si="328"/>
        <v>107088.59976737214</v>
      </c>
      <c r="BN57" s="5"/>
      <c r="BO57" s="182">
        <f t="shared" si="537"/>
        <v>24.630377946495592</v>
      </c>
      <c r="BP57" s="182">
        <f t="shared" si="329"/>
        <v>5000</v>
      </c>
      <c r="BQ57" s="182">
        <f t="shared" si="330"/>
        <v>123151.88973247797</v>
      </c>
      <c r="BR57" s="5"/>
      <c r="BS57" s="182">
        <f t="shared" si="538"/>
        <v>28.32493463846993</v>
      </c>
      <c r="BT57" s="182">
        <f t="shared" si="331"/>
        <v>5000</v>
      </c>
      <c r="BU57" s="182">
        <f t="shared" si="332"/>
        <v>141624.67319234964</v>
      </c>
      <c r="BV57" s="5"/>
      <c r="BW57" s="182">
        <f t="shared" si="539"/>
        <v>32.573674834240421</v>
      </c>
      <c r="BX57" s="182">
        <f t="shared" si="333"/>
        <v>5000</v>
      </c>
      <c r="BY57" s="182">
        <f t="shared" si="334"/>
        <v>162868.3741712021</v>
      </c>
      <c r="BZ57" s="5"/>
      <c r="CA57" s="182">
        <f t="shared" si="540"/>
        <v>37.459726059376479</v>
      </c>
      <c r="CB57" s="182">
        <f t="shared" si="335"/>
        <v>5000</v>
      </c>
      <c r="CC57" s="182">
        <f t="shared" si="336"/>
        <v>187298.63029688239</v>
      </c>
      <c r="CD57" s="5"/>
      <c r="CE57" s="182">
        <f t="shared" si="541"/>
        <v>51.69442196193954</v>
      </c>
      <c r="CF57" s="182">
        <f t="shared" si="337"/>
        <v>5000</v>
      </c>
      <c r="CG57" s="182">
        <f t="shared" si="338"/>
        <v>258472.10980969769</v>
      </c>
      <c r="CH57" s="5"/>
      <c r="CI57" s="182">
        <f t="shared" si="542"/>
        <v>59.448585256230466</v>
      </c>
      <c r="CJ57" s="182">
        <f t="shared" si="339"/>
        <v>5000</v>
      </c>
      <c r="CK57" s="182">
        <f t="shared" si="340"/>
        <v>297242.92628115235</v>
      </c>
      <c r="CL57" s="5"/>
      <c r="CM57" s="182">
        <f t="shared" si="543"/>
        <v>68.365873044665037</v>
      </c>
      <c r="CN57" s="182">
        <f t="shared" si="341"/>
        <v>5000</v>
      </c>
      <c r="CO57" s="182">
        <f t="shared" si="342"/>
        <v>341829.36522332521</v>
      </c>
      <c r="CP57" s="5"/>
      <c r="CQ57" s="182">
        <f t="shared" si="544"/>
        <v>78.620754001364787</v>
      </c>
      <c r="CR57" s="182">
        <f t="shared" si="343"/>
        <v>5000</v>
      </c>
      <c r="CS57" s="182">
        <f t="shared" si="344"/>
        <v>393103.77000682394</v>
      </c>
      <c r="CT57" s="5"/>
      <c r="CU57" s="182">
        <f t="shared" si="545"/>
        <v>90.413867101569494</v>
      </c>
      <c r="CV57" s="182">
        <f t="shared" si="345"/>
        <v>5000</v>
      </c>
      <c r="CW57" s="182">
        <f t="shared" si="346"/>
        <v>452069.33550784749</v>
      </c>
      <c r="CX57" s="5"/>
      <c r="CY57" s="182">
        <f t="shared" si="546"/>
        <v>103.97594716680491</v>
      </c>
      <c r="CZ57" s="182">
        <f t="shared" si="347"/>
        <v>5000</v>
      </c>
      <c r="DA57" s="182">
        <f t="shared" si="348"/>
        <v>519879.73583402456</v>
      </c>
      <c r="DB57" s="5"/>
      <c r="DC57" s="182">
        <f t="shared" si="547"/>
        <v>119.57233924182565</v>
      </c>
      <c r="DD57" s="182">
        <f t="shared" si="349"/>
        <v>5000</v>
      </c>
      <c r="DE57" s="182">
        <f t="shared" si="350"/>
        <v>597861.69620912825</v>
      </c>
      <c r="DF57" s="5"/>
      <c r="DG57" s="182">
        <f t="shared" si="548"/>
        <v>137.50819012809947</v>
      </c>
      <c r="DH57" s="182">
        <f t="shared" si="351"/>
        <v>5000</v>
      </c>
      <c r="DI57" s="182">
        <f t="shared" si="352"/>
        <v>687540.95064049738</v>
      </c>
      <c r="DJ57" s="5"/>
      <c r="DK57" s="182">
        <f t="shared" si="549"/>
        <v>158.13441864731439</v>
      </c>
      <c r="DL57" s="182">
        <f t="shared" si="353"/>
        <v>5000</v>
      </c>
      <c r="DM57" s="182">
        <f t="shared" si="354"/>
        <v>790672.09323657199</v>
      </c>
      <c r="DN57" s="5"/>
      <c r="DO57" s="182">
        <f t="shared" si="550"/>
        <v>181.85458144441154</v>
      </c>
      <c r="DP57" s="182">
        <f t="shared" si="355"/>
        <v>5000</v>
      </c>
      <c r="DQ57" s="182">
        <f t="shared" si="356"/>
        <v>909272.90722205769</v>
      </c>
      <c r="DR57" s="5"/>
      <c r="DS57" s="182">
        <f t="shared" si="551"/>
        <v>209.13276866107324</v>
      </c>
      <c r="DT57" s="182">
        <f t="shared" si="357"/>
        <v>5000</v>
      </c>
      <c r="DU57" s="182">
        <f t="shared" si="358"/>
        <v>1045663.8433053662</v>
      </c>
      <c r="DV57" s="5"/>
      <c r="DW57" s="182">
        <f t="shared" si="552"/>
        <v>240.50268396023424</v>
      </c>
      <c r="DX57" s="182">
        <f t="shared" si="359"/>
        <v>5000</v>
      </c>
      <c r="DY57" s="182">
        <f t="shared" si="360"/>
        <v>1202513.4198011712</v>
      </c>
      <c r="DZ57" s="5"/>
      <c r="EA57" s="182">
        <f t="shared" si="553"/>
        <v>304.23589520969631</v>
      </c>
      <c r="EB57" s="182">
        <f t="shared" si="361"/>
        <v>5000</v>
      </c>
      <c r="EC57" s="182">
        <f t="shared" si="362"/>
        <v>1521179.4760484817</v>
      </c>
      <c r="ED57" s="5"/>
      <c r="EE57" s="182">
        <f t="shared" si="554"/>
        <v>349.87127949115074</v>
      </c>
      <c r="EF57" s="182">
        <f t="shared" si="363"/>
        <v>5000</v>
      </c>
      <c r="EG57" s="182">
        <f t="shared" si="364"/>
        <v>1749356.3974557538</v>
      </c>
      <c r="EH57" s="5"/>
      <c r="EI57" s="182">
        <f t="shared" si="555"/>
        <v>402.35197141482331</v>
      </c>
      <c r="EJ57" s="182">
        <f t="shared" si="365"/>
        <v>5000</v>
      </c>
      <c r="EK57" s="182">
        <f t="shared" si="366"/>
        <v>2011759.8570741166</v>
      </c>
      <c r="EL57" s="5"/>
      <c r="EM57" s="182">
        <f t="shared" si="556"/>
        <v>462.70476712704675</v>
      </c>
      <c r="EN57" s="182">
        <f t="shared" si="367"/>
        <v>5000</v>
      </c>
      <c r="EO57" s="182">
        <f t="shared" si="368"/>
        <v>2313523.8356352337</v>
      </c>
      <c r="EP57" s="5"/>
      <c r="EQ57" s="182">
        <f t="shared" si="557"/>
        <v>532.1104821961037</v>
      </c>
      <c r="ER57" s="182">
        <f t="shared" si="369"/>
        <v>5000</v>
      </c>
      <c r="ES57" s="182">
        <f t="shared" si="370"/>
        <v>2660552.4109805184</v>
      </c>
      <c r="ET57" s="5"/>
      <c r="EU57" s="182">
        <f t="shared" si="558"/>
        <v>611.92705452551922</v>
      </c>
      <c r="EV57" s="182">
        <f t="shared" si="371"/>
        <v>5000</v>
      </c>
      <c r="EW57" s="182">
        <f t="shared" si="372"/>
        <v>3059635.2726275963</v>
      </c>
      <c r="EX57" s="5"/>
      <c r="EY57" s="182">
        <f t="shared" si="559"/>
        <v>703.7161127043471</v>
      </c>
      <c r="EZ57" s="182">
        <f t="shared" si="373"/>
        <v>5000</v>
      </c>
      <c r="FA57" s="182">
        <f t="shared" si="374"/>
        <v>3518580.5635217354</v>
      </c>
      <c r="FB57" s="5"/>
      <c r="FC57" s="182">
        <f t="shared" si="560"/>
        <v>809.27352960999906</v>
      </c>
      <c r="FD57" s="182">
        <f t="shared" si="375"/>
        <v>5000</v>
      </c>
      <c r="FE57" s="182">
        <f t="shared" si="376"/>
        <v>4046367.6480499953</v>
      </c>
      <c r="FF57" s="5"/>
      <c r="FG57" s="182">
        <f t="shared" si="561"/>
        <v>930.66455905149883</v>
      </c>
      <c r="FH57" s="182">
        <f t="shared" si="377"/>
        <v>5000</v>
      </c>
      <c r="FI57" s="182">
        <f t="shared" si="378"/>
        <v>4653322.7952574939</v>
      </c>
      <c r="FJ57" s="5"/>
      <c r="FK57" s="182">
        <f t="shared" si="562"/>
        <v>1070.2642429092236</v>
      </c>
      <c r="FL57" s="182">
        <f t="shared" si="379"/>
        <v>5000</v>
      </c>
      <c r="FM57" s="182">
        <f t="shared" si="380"/>
        <v>5351321.2145461179</v>
      </c>
      <c r="FN57" s="5"/>
      <c r="FO57" s="182">
        <f t="shared" si="563"/>
        <v>1230.8038793456071</v>
      </c>
      <c r="FP57" s="182">
        <f t="shared" si="381"/>
        <v>5000</v>
      </c>
      <c r="FQ57" s="182">
        <f t="shared" si="382"/>
        <v>6154019.396728036</v>
      </c>
      <c r="FR57" s="5"/>
      <c r="FS57" s="182">
        <f t="shared" si="564"/>
        <v>1415.4244612474481</v>
      </c>
      <c r="FT57" s="182">
        <f t="shared" si="383"/>
        <v>5000</v>
      </c>
      <c r="FU57" s="182">
        <f t="shared" si="384"/>
        <v>7077122.3062372403</v>
      </c>
      <c r="FV57" s="5"/>
      <c r="FW57" s="182">
        <f t="shared" si="565"/>
        <v>1790.5119434780217</v>
      </c>
      <c r="FX57" s="182">
        <f t="shared" si="385"/>
        <v>5000</v>
      </c>
      <c r="FY57" s="182">
        <f t="shared" si="386"/>
        <v>8952559.7173901089</v>
      </c>
      <c r="FZ57" s="5"/>
      <c r="GA57" s="182">
        <f t="shared" si="566"/>
        <v>2059.0887349997247</v>
      </c>
      <c r="GB57" s="182">
        <f t="shared" si="387"/>
        <v>5000</v>
      </c>
      <c r="GC57" s="182">
        <f t="shared" si="388"/>
        <v>10295443.674998624</v>
      </c>
      <c r="GD57" s="5"/>
      <c r="GE57" s="182">
        <f t="shared" si="567"/>
        <v>2367.9520452496831</v>
      </c>
      <c r="GF57" s="182">
        <f t="shared" si="389"/>
        <v>5000</v>
      </c>
      <c r="GG57" s="182">
        <f t="shared" si="390"/>
        <v>11839760.226248415</v>
      </c>
      <c r="GH57" s="5"/>
      <c r="GI57" s="182">
        <f t="shared" si="568"/>
        <v>2723.1448520371355</v>
      </c>
      <c r="GJ57" s="182">
        <f t="shared" si="391"/>
        <v>5000</v>
      </c>
      <c r="GK57" s="182">
        <f t="shared" si="392"/>
        <v>13615724.260185678</v>
      </c>
      <c r="GL57" s="5"/>
      <c r="GM57" s="182">
        <f t="shared" si="569"/>
        <v>3131.6165798427055</v>
      </c>
      <c r="GN57" s="182">
        <f t="shared" si="393"/>
        <v>5000</v>
      </c>
      <c r="GO57" s="182">
        <f t="shared" si="394"/>
        <v>15658082.899213528</v>
      </c>
      <c r="GP57" s="5"/>
      <c r="GQ57" s="182">
        <f t="shared" si="570"/>
        <v>3601.3590668191109</v>
      </c>
      <c r="GR57" s="182">
        <f t="shared" si="395"/>
        <v>5000</v>
      </c>
      <c r="GS57" s="182">
        <f t="shared" si="396"/>
        <v>18006795.334095556</v>
      </c>
      <c r="GT57" s="5"/>
      <c r="GU57" s="182">
        <f t="shared" si="571"/>
        <v>4141.5629268419771</v>
      </c>
      <c r="GV57" s="182">
        <f t="shared" si="397"/>
        <v>5000</v>
      </c>
      <c r="GW57" s="182">
        <f t="shared" si="398"/>
        <v>20707814.634209886</v>
      </c>
      <c r="GX57" s="5"/>
      <c r="GY57" s="182">
        <f t="shared" si="572"/>
        <v>4762.7973658682731</v>
      </c>
      <c r="GZ57" s="182">
        <f t="shared" si="399"/>
        <v>5000</v>
      </c>
      <c r="HA57" s="182">
        <f t="shared" si="400"/>
        <v>23813986.829341367</v>
      </c>
      <c r="HB57" s="5"/>
      <c r="HC57" s="182">
        <f t="shared" si="573"/>
        <v>5477.2169707485136</v>
      </c>
      <c r="HD57" s="182">
        <f t="shared" si="401"/>
        <v>5000</v>
      </c>
      <c r="HE57" s="182">
        <f t="shared" si="402"/>
        <v>27386084.85374257</v>
      </c>
      <c r="HF57" s="5"/>
      <c r="HG57" s="182">
        <f t="shared" si="574"/>
        <v>6298.7995163607902</v>
      </c>
      <c r="HH57" s="182">
        <f t="shared" si="403"/>
        <v>5000</v>
      </c>
      <c r="HI57" s="182">
        <f t="shared" si="404"/>
        <v>31493997.581803951</v>
      </c>
      <c r="HJ57" s="5"/>
      <c r="HK57" s="182">
        <f t="shared" si="575"/>
        <v>7243.6194438149078</v>
      </c>
      <c r="HL57" s="182">
        <f t="shared" si="405"/>
        <v>5000</v>
      </c>
      <c r="HM57" s="182">
        <f t="shared" si="406"/>
        <v>36218097.21907454</v>
      </c>
      <c r="HN57" s="5"/>
      <c r="HO57" s="182">
        <f t="shared" si="576"/>
        <v>8330.1623603871431</v>
      </c>
      <c r="HP57" s="182">
        <f t="shared" si="407"/>
        <v>5000</v>
      </c>
      <c r="HQ57" s="182">
        <f t="shared" si="408"/>
        <v>41650811.801935717</v>
      </c>
      <c r="HR57" s="5"/>
      <c r="HS57" s="182">
        <f t="shared" si="577"/>
        <v>11016.639721611995</v>
      </c>
      <c r="HT57" s="182">
        <f t="shared" si="409"/>
        <v>5000</v>
      </c>
      <c r="HU57" s="182">
        <f t="shared" si="410"/>
        <v>55083198.608059973</v>
      </c>
      <c r="HV57" s="5"/>
      <c r="HW57" s="182">
        <f t="shared" si="578"/>
        <v>12669.135679853793</v>
      </c>
      <c r="HX57" s="182">
        <f t="shared" si="411"/>
        <v>5000</v>
      </c>
      <c r="HY57" s="182">
        <f t="shared" si="412"/>
        <v>63345678.399268962</v>
      </c>
      <c r="HZ57" s="5"/>
      <c r="IA57" s="182">
        <f t="shared" si="579"/>
        <v>14569.506031831861</v>
      </c>
      <c r="IB57" s="182">
        <f t="shared" si="413"/>
        <v>5000</v>
      </c>
      <c r="IC57" s="182">
        <f t="shared" si="414"/>
        <v>72847530.159159303</v>
      </c>
      <c r="ID57" s="5"/>
      <c r="IE57" s="182">
        <f t="shared" si="580"/>
        <v>16754.931936606637</v>
      </c>
      <c r="IF57" s="182">
        <f t="shared" si="415"/>
        <v>5000</v>
      </c>
      <c r="IG57" s="182">
        <f t="shared" si="416"/>
        <v>83774659.683033183</v>
      </c>
      <c r="IH57" s="5"/>
      <c r="II57" s="182">
        <f t="shared" si="581"/>
        <v>19268.171727097633</v>
      </c>
      <c r="IJ57" s="182">
        <f t="shared" si="417"/>
        <v>5000</v>
      </c>
      <c r="IK57" s="182">
        <f t="shared" si="418"/>
        <v>96340858.635488167</v>
      </c>
      <c r="IL57" s="5"/>
      <c r="IM57" s="182">
        <f t="shared" si="582"/>
        <v>22158.397486162277</v>
      </c>
      <c r="IN57" s="182">
        <f t="shared" si="419"/>
        <v>5000</v>
      </c>
      <c r="IO57" s="182">
        <f t="shared" si="420"/>
        <v>110791987.43081139</v>
      </c>
      <c r="IP57" s="5"/>
      <c r="IQ57" s="182">
        <f t="shared" si="583"/>
        <v>25482.157109086616</v>
      </c>
      <c r="IR57" s="182">
        <f t="shared" si="421"/>
        <v>5000</v>
      </c>
      <c r="IS57" s="182">
        <f t="shared" si="422"/>
        <v>127410785.54543309</v>
      </c>
      <c r="IT57" s="5"/>
      <c r="IU57" s="182">
        <f t="shared" si="584"/>
        <v>29304.480675449606</v>
      </c>
      <c r="IV57" s="182">
        <f t="shared" si="423"/>
        <v>5000</v>
      </c>
      <c r="IW57" s="182">
        <f t="shared" si="424"/>
        <v>146522403.37724802</v>
      </c>
      <c r="IX57" s="5"/>
      <c r="IY57" s="182">
        <f t="shared" si="585"/>
        <v>33700.152776767041</v>
      </c>
      <c r="IZ57" s="182">
        <f t="shared" si="425"/>
        <v>5000</v>
      </c>
      <c r="JA57" s="182">
        <f t="shared" si="426"/>
        <v>168500763.8838352</v>
      </c>
      <c r="JB57" s="5"/>
      <c r="JC57" s="182">
        <f t="shared" si="586"/>
        <v>38755.175693282094</v>
      </c>
      <c r="JD57" s="182">
        <f t="shared" si="427"/>
        <v>5000</v>
      </c>
      <c r="JE57" s="182">
        <f t="shared" si="428"/>
        <v>193775878.46641046</v>
      </c>
      <c r="JF57" s="5"/>
      <c r="JG57" s="182">
        <f t="shared" si="587"/>
        <v>44568.452047274404</v>
      </c>
      <c r="JH57" s="182">
        <f t="shared" si="429"/>
        <v>5000</v>
      </c>
      <c r="JI57" s="182">
        <f t="shared" si="430"/>
        <v>222842260.23637202</v>
      </c>
      <c r="JJ57" s="5"/>
      <c r="JK57" s="182">
        <f t="shared" si="588"/>
        <v>51253.719854365561</v>
      </c>
      <c r="JL57" s="182">
        <f t="shared" si="431"/>
        <v>5000</v>
      </c>
      <c r="JM57" s="182">
        <f t="shared" si="432"/>
        <v>256268599.27182782</v>
      </c>
      <c r="JN57" s="5"/>
      <c r="JO57" s="182">
        <f t="shared" si="589"/>
        <v>59531.1956108456</v>
      </c>
      <c r="JP57" s="182">
        <f t="shared" si="513"/>
        <v>5000</v>
      </c>
      <c r="JQ57" s="182">
        <f t="shared" si="514"/>
        <v>297655978.05422801</v>
      </c>
      <c r="JR57" s="5"/>
      <c r="JS57" s="182">
        <f t="shared" si="590"/>
        <v>68460.874952472441</v>
      </c>
      <c r="JT57" s="182">
        <f t="shared" si="515"/>
        <v>5000</v>
      </c>
      <c r="JU57" s="182">
        <f t="shared" si="516"/>
        <v>342304374.76236218</v>
      </c>
      <c r="JV57" s="5"/>
      <c r="JW57" s="182">
        <f t="shared" si="591"/>
        <v>78730.006195343303</v>
      </c>
      <c r="JX57" s="182">
        <f t="shared" si="517"/>
        <v>5000</v>
      </c>
      <c r="JY57" s="182">
        <f t="shared" si="518"/>
        <v>393650030.97671652</v>
      </c>
      <c r="JZ57" s="5"/>
      <c r="KA57" s="182">
        <f t="shared" si="592"/>
        <v>90539.507124644791</v>
      </c>
      <c r="KB57" s="182">
        <f t="shared" si="519"/>
        <v>5000</v>
      </c>
      <c r="KC57" s="182">
        <f t="shared" si="520"/>
        <v>452697535.62322396</v>
      </c>
      <c r="KD57" s="5"/>
      <c r="KE57" s="182">
        <f t="shared" si="593"/>
        <v>104120.43319334151</v>
      </c>
      <c r="KF57" s="182">
        <f t="shared" si="521"/>
        <v>5000</v>
      </c>
      <c r="KG57" s="182">
        <f t="shared" si="522"/>
        <v>520602165.96670753</v>
      </c>
      <c r="KH57" s="5"/>
      <c r="KI57" s="183">
        <f t="shared" si="182"/>
        <v>3.333899999999999</v>
      </c>
      <c r="KJ57" s="183">
        <f t="shared" si="5"/>
        <v>5000</v>
      </c>
      <c r="KK57" s="183">
        <f t="shared" si="183"/>
        <v>16669.499999999996</v>
      </c>
      <c r="KM57" s="183">
        <f t="shared" si="184"/>
        <v>146.77013003901837</v>
      </c>
      <c r="KN57" s="183">
        <f t="shared" si="6"/>
        <v>5000</v>
      </c>
      <c r="KO57" s="183">
        <f t="shared" si="185"/>
        <v>733850.65019509185</v>
      </c>
      <c r="KQ57" s="183">
        <f t="shared" si="186"/>
        <v>966.09273208190064</v>
      </c>
      <c r="KR57" s="183">
        <f t="shared" si="7"/>
        <v>4999.9999999999982</v>
      </c>
      <c r="KS57" s="183">
        <f t="shared" si="187"/>
        <v>4830463.6604095018</v>
      </c>
      <c r="KU57" s="183">
        <f t="shared" si="188"/>
        <v>5738.3456853959042</v>
      </c>
      <c r="KV57" s="183">
        <f t="shared" si="189"/>
        <v>5000</v>
      </c>
      <c r="KW57" s="183">
        <f t="shared" si="190"/>
        <v>28691728.426979519</v>
      </c>
      <c r="KY57" s="183">
        <f t="shared" si="191"/>
        <v>33771.743069387427</v>
      </c>
      <c r="KZ57" s="183">
        <f t="shared" si="192"/>
        <v>5000</v>
      </c>
      <c r="LA57" s="183">
        <f t="shared" si="193"/>
        <v>168858715.34693712</v>
      </c>
      <c r="LC57" s="183">
        <f t="shared" si="194"/>
        <v>206796.15446503027</v>
      </c>
      <c r="LD57" s="183">
        <f t="shared" si="195"/>
        <v>5000.0000000000009</v>
      </c>
      <c r="LE57" s="183">
        <f t="shared" si="196"/>
        <v>1033980772.3251514</v>
      </c>
    </row>
    <row r="58" spans="2:317" ht="18.75">
      <c r="B58" s="172"/>
      <c r="C58" s="180"/>
      <c r="D58" s="180"/>
      <c r="E58" s="180"/>
      <c r="F58" s="184"/>
      <c r="G58" s="182"/>
      <c r="H58" s="182"/>
      <c r="I58" s="182"/>
      <c r="J58" s="5"/>
      <c r="K58" s="182"/>
      <c r="L58" s="182"/>
      <c r="M58" s="182"/>
      <c r="N58" s="5"/>
      <c r="O58" s="182"/>
      <c r="P58" s="182"/>
      <c r="Q58" s="182"/>
      <c r="R58" s="5"/>
      <c r="S58" s="182"/>
      <c r="T58" s="182"/>
      <c r="U58" s="182"/>
      <c r="V58" s="5"/>
      <c r="W58" s="182"/>
      <c r="X58" s="182"/>
      <c r="Y58" s="182"/>
      <c r="Z58" s="5"/>
      <c r="AA58" s="182"/>
      <c r="AB58" s="182"/>
      <c r="AC58" s="182"/>
      <c r="AD58" s="5"/>
      <c r="AE58" s="182"/>
      <c r="AF58" s="182"/>
      <c r="AG58" s="182"/>
      <c r="AH58" s="5"/>
      <c r="AI58" s="182"/>
      <c r="AJ58" s="182"/>
      <c r="AK58" s="182"/>
      <c r="AL58" s="5"/>
      <c r="AM58" s="182"/>
      <c r="AN58" s="182"/>
      <c r="AO58" s="182"/>
      <c r="AP58" s="5"/>
      <c r="AQ58" s="182"/>
      <c r="AR58" s="182"/>
      <c r="AS58" s="182"/>
      <c r="AT58" s="5"/>
      <c r="AU58" s="182"/>
      <c r="AV58" s="182"/>
      <c r="AW58" s="182"/>
      <c r="AX58" s="5"/>
      <c r="AY58" s="182"/>
      <c r="AZ58" s="182"/>
      <c r="BA58" s="182"/>
      <c r="BB58" s="5"/>
      <c r="BC58" s="182"/>
      <c r="BD58" s="182"/>
      <c r="BE58" s="182"/>
      <c r="BF58" s="5"/>
      <c r="BG58" s="182"/>
      <c r="BH58" s="182"/>
      <c r="BI58" s="182"/>
      <c r="BJ58" s="5"/>
      <c r="BK58" s="182"/>
      <c r="BL58" s="182"/>
      <c r="BM58" s="182"/>
      <c r="BN58" s="5"/>
      <c r="BO58" s="182"/>
      <c r="BP58" s="182"/>
      <c r="BQ58" s="182"/>
      <c r="BR58" s="5"/>
      <c r="BS58" s="182"/>
      <c r="BT58" s="182"/>
      <c r="BU58" s="182"/>
      <c r="BV58" s="5"/>
      <c r="BW58" s="182"/>
      <c r="BX58" s="182"/>
      <c r="BY58" s="182"/>
      <c r="BZ58" s="5"/>
      <c r="CA58" s="182"/>
      <c r="CB58" s="182"/>
      <c r="CC58" s="182"/>
      <c r="CD58" s="5"/>
      <c r="CE58" s="182"/>
      <c r="CF58" s="182"/>
      <c r="CG58" s="182"/>
      <c r="CH58" s="5"/>
      <c r="CI58" s="182"/>
      <c r="CJ58" s="182"/>
      <c r="CK58" s="182"/>
      <c r="CL58" s="5"/>
      <c r="CM58" s="182"/>
      <c r="CN58" s="182"/>
      <c r="CO58" s="182"/>
      <c r="CP58" s="5"/>
      <c r="CQ58" s="182"/>
      <c r="CR58" s="182"/>
      <c r="CS58" s="182"/>
      <c r="CT58" s="5"/>
      <c r="CU58" s="182"/>
      <c r="CV58" s="182"/>
      <c r="CW58" s="182"/>
      <c r="CX58" s="5"/>
      <c r="CY58" s="182"/>
      <c r="CZ58" s="182"/>
      <c r="DA58" s="182"/>
      <c r="DB58" s="5"/>
      <c r="DC58" s="182"/>
      <c r="DD58" s="182"/>
      <c r="DE58" s="182"/>
      <c r="DF58" s="5"/>
      <c r="DG58" s="182"/>
      <c r="DH58" s="182"/>
      <c r="DI58" s="182"/>
      <c r="DJ58" s="5"/>
      <c r="DK58" s="182"/>
      <c r="DL58" s="182"/>
      <c r="DM58" s="182"/>
      <c r="DN58" s="5"/>
      <c r="DO58" s="182"/>
      <c r="DP58" s="182"/>
      <c r="DQ58" s="182"/>
      <c r="DR58" s="5"/>
      <c r="DS58" s="182"/>
      <c r="DT58" s="182"/>
      <c r="DU58" s="182"/>
      <c r="DV58" s="5"/>
      <c r="DW58" s="182"/>
      <c r="DX58" s="182"/>
      <c r="DY58" s="182"/>
      <c r="DZ58" s="5"/>
      <c r="EA58" s="182"/>
      <c r="EB58" s="182"/>
      <c r="EC58" s="182"/>
      <c r="ED58" s="5"/>
      <c r="EE58" s="182"/>
      <c r="EF58" s="182"/>
      <c r="EG58" s="182"/>
      <c r="EH58" s="5"/>
      <c r="EI58" s="182"/>
      <c r="EJ58" s="182"/>
      <c r="EK58" s="182"/>
      <c r="EL58" s="5"/>
      <c r="EM58" s="182"/>
      <c r="EN58" s="182"/>
      <c r="EO58" s="182"/>
      <c r="EP58" s="5"/>
      <c r="EQ58" s="182"/>
      <c r="ER58" s="182"/>
      <c r="ES58" s="182"/>
      <c r="ET58" s="5"/>
      <c r="EU58" s="182"/>
      <c r="EV58" s="182"/>
      <c r="EW58" s="182"/>
      <c r="EX58" s="5"/>
      <c r="EY58" s="182"/>
      <c r="EZ58" s="182"/>
      <c r="FA58" s="182"/>
      <c r="FB58" s="5"/>
      <c r="FC58" s="182"/>
      <c r="FD58" s="182"/>
      <c r="FE58" s="182"/>
      <c r="FF58" s="5"/>
      <c r="FG58" s="182"/>
      <c r="FH58" s="182"/>
      <c r="FI58" s="182"/>
      <c r="FJ58" s="5"/>
      <c r="FK58" s="182"/>
      <c r="FL58" s="182"/>
      <c r="FM58" s="182"/>
      <c r="FN58" s="5"/>
      <c r="FO58" s="182"/>
      <c r="FP58" s="182"/>
      <c r="FQ58" s="182"/>
      <c r="FR58" s="5"/>
      <c r="FS58" s="182"/>
      <c r="FT58" s="182"/>
      <c r="FU58" s="182"/>
      <c r="FV58" s="5"/>
      <c r="FW58" s="182"/>
      <c r="FX58" s="182"/>
      <c r="FY58" s="182"/>
      <c r="FZ58" s="5"/>
      <c r="GA58" s="182"/>
      <c r="GB58" s="182"/>
      <c r="GC58" s="182"/>
      <c r="GD58" s="5"/>
      <c r="GE58" s="182"/>
      <c r="GF58" s="182"/>
      <c r="GG58" s="182"/>
      <c r="GH58" s="5"/>
      <c r="GI58" s="182"/>
      <c r="GJ58" s="182"/>
      <c r="GK58" s="182"/>
      <c r="GL58" s="5"/>
      <c r="GM58" s="182"/>
      <c r="GN58" s="182"/>
      <c r="GO58" s="182"/>
      <c r="GP58" s="5"/>
      <c r="GQ58" s="182"/>
      <c r="GR58" s="182"/>
      <c r="GS58" s="182"/>
      <c r="GT58" s="5"/>
      <c r="GU58" s="182"/>
      <c r="GV58" s="182"/>
      <c r="GW58" s="182"/>
      <c r="GX58" s="5"/>
      <c r="GY58" s="182"/>
      <c r="GZ58" s="182"/>
      <c r="HA58" s="182"/>
      <c r="HB58" s="5"/>
      <c r="HC58" s="182"/>
      <c r="HD58" s="182"/>
      <c r="HE58" s="182"/>
      <c r="HF58" s="5"/>
      <c r="HG58" s="182"/>
      <c r="HH58" s="182"/>
      <c r="HI58" s="182"/>
      <c r="HJ58" s="5"/>
      <c r="HK58" s="182"/>
      <c r="HL58" s="182"/>
      <c r="HM58" s="182"/>
      <c r="HN58" s="5"/>
      <c r="HO58" s="182"/>
      <c r="HP58" s="182"/>
      <c r="HQ58" s="182"/>
      <c r="HR58" s="5"/>
      <c r="HS58" s="182"/>
      <c r="HT58" s="182"/>
      <c r="HU58" s="182"/>
      <c r="HV58" s="5"/>
      <c r="HW58" s="182"/>
      <c r="HX58" s="182"/>
      <c r="HY58" s="182"/>
      <c r="HZ58" s="5"/>
      <c r="IA58" s="182"/>
      <c r="IB58" s="182"/>
      <c r="IC58" s="182"/>
      <c r="ID58" s="5"/>
      <c r="IE58" s="182"/>
      <c r="IF58" s="182"/>
      <c r="IG58" s="182"/>
      <c r="IH58" s="5"/>
      <c r="II58" s="182"/>
      <c r="IJ58" s="182"/>
      <c r="IK58" s="182"/>
      <c r="IL58" s="5"/>
      <c r="IM58" s="182"/>
      <c r="IN58" s="182"/>
      <c r="IO58" s="182"/>
      <c r="IP58" s="5"/>
      <c r="IQ58" s="182"/>
      <c r="IR58" s="182"/>
      <c r="IS58" s="182"/>
      <c r="IT58" s="5"/>
      <c r="IU58" s="182"/>
      <c r="IV58" s="182"/>
      <c r="IW58" s="182"/>
      <c r="IX58" s="5"/>
      <c r="IY58" s="182"/>
      <c r="IZ58" s="182"/>
      <c r="JA58" s="182"/>
      <c r="JB58" s="5"/>
      <c r="JC58" s="182"/>
      <c r="JD58" s="182"/>
      <c r="JE58" s="182"/>
      <c r="JF58" s="5"/>
      <c r="JG58" s="182"/>
      <c r="JH58" s="182"/>
      <c r="JI58" s="182"/>
      <c r="JJ58" s="5"/>
      <c r="JK58" s="182"/>
      <c r="JL58" s="182"/>
      <c r="JM58" s="182"/>
      <c r="JN58" s="5"/>
      <c r="JO58" s="182"/>
      <c r="JP58" s="182"/>
      <c r="JQ58" s="182"/>
      <c r="JR58" s="5"/>
      <c r="JS58" s="182"/>
      <c r="JT58" s="182"/>
      <c r="JU58" s="182"/>
      <c r="JV58" s="5"/>
      <c r="JW58" s="182"/>
      <c r="JX58" s="182"/>
      <c r="JY58" s="182"/>
      <c r="JZ58" s="5"/>
      <c r="KA58" s="182"/>
      <c r="KB58" s="182"/>
      <c r="KC58" s="182"/>
      <c r="KD58" s="5"/>
      <c r="KE58" s="182"/>
      <c r="KF58" s="182"/>
      <c r="KG58" s="182"/>
      <c r="KH58" s="5"/>
      <c r="KI58" s="183"/>
      <c r="KJ58" s="183"/>
      <c r="KK58" s="183"/>
      <c r="KM58" s="183"/>
      <c r="KN58" s="183"/>
      <c r="KO58" s="183"/>
      <c r="KQ58" s="183"/>
      <c r="KR58" s="183"/>
      <c r="KS58" s="183"/>
      <c r="KU58" s="183"/>
      <c r="KV58" s="183"/>
      <c r="KW58" s="183"/>
      <c r="KY58" s="183"/>
      <c r="KZ58" s="183"/>
      <c r="LA58" s="183"/>
      <c r="LC58" s="183"/>
      <c r="LD58" s="183"/>
      <c r="LE58" s="183"/>
    </row>
    <row r="59" spans="2:317" ht="18.75">
      <c r="B59" s="172"/>
      <c r="C59" s="180"/>
      <c r="D59" s="180" t="str">
        <f>'A.I Revenue Streams - P1'!E59</f>
        <v>DayCare</v>
      </c>
      <c r="E59" s="180"/>
      <c r="F59" s="184"/>
      <c r="G59" s="182"/>
      <c r="H59" s="182"/>
      <c r="I59" s="182"/>
      <c r="J59" s="5"/>
      <c r="K59" s="182"/>
      <c r="L59" s="182"/>
      <c r="M59" s="182"/>
      <c r="N59" s="5"/>
      <c r="O59" s="182"/>
      <c r="P59" s="182"/>
      <c r="Q59" s="182"/>
      <c r="R59" s="5"/>
      <c r="S59" s="182"/>
      <c r="T59" s="182"/>
      <c r="U59" s="182"/>
      <c r="V59" s="5"/>
      <c r="W59" s="182"/>
      <c r="X59" s="182"/>
      <c r="Y59" s="182"/>
      <c r="Z59" s="5"/>
      <c r="AA59" s="182"/>
      <c r="AB59" s="182"/>
      <c r="AC59" s="182"/>
      <c r="AD59" s="5"/>
      <c r="AE59" s="182"/>
      <c r="AF59" s="182"/>
      <c r="AG59" s="182"/>
      <c r="AH59" s="5"/>
      <c r="AI59" s="182"/>
      <c r="AJ59" s="182"/>
      <c r="AK59" s="182"/>
      <c r="AL59" s="5"/>
      <c r="AM59" s="182"/>
      <c r="AN59" s="182"/>
      <c r="AO59" s="182"/>
      <c r="AP59" s="5"/>
      <c r="AQ59" s="182"/>
      <c r="AR59" s="182"/>
      <c r="AS59" s="182"/>
      <c r="AT59" s="5"/>
      <c r="AU59" s="182"/>
      <c r="AV59" s="182"/>
      <c r="AW59" s="182"/>
      <c r="AX59" s="5"/>
      <c r="AY59" s="182"/>
      <c r="AZ59" s="182"/>
      <c r="BA59" s="182"/>
      <c r="BB59" s="5"/>
      <c r="BC59" s="182"/>
      <c r="BD59" s="182"/>
      <c r="BE59" s="182"/>
      <c r="BF59" s="5"/>
      <c r="BG59" s="182"/>
      <c r="BH59" s="182"/>
      <c r="BI59" s="182"/>
      <c r="BJ59" s="5"/>
      <c r="BK59" s="182"/>
      <c r="BL59" s="182"/>
      <c r="BM59" s="182"/>
      <c r="BN59" s="5"/>
      <c r="BO59" s="182"/>
      <c r="BP59" s="182"/>
      <c r="BQ59" s="182"/>
      <c r="BR59" s="5"/>
      <c r="BS59" s="182"/>
      <c r="BT59" s="182"/>
      <c r="BU59" s="182"/>
      <c r="BV59" s="5"/>
      <c r="BW59" s="182"/>
      <c r="BX59" s="182"/>
      <c r="BY59" s="182"/>
      <c r="BZ59" s="5"/>
      <c r="CA59" s="182"/>
      <c r="CB59" s="182"/>
      <c r="CC59" s="182"/>
      <c r="CD59" s="5"/>
      <c r="CE59" s="182"/>
      <c r="CF59" s="182"/>
      <c r="CG59" s="182"/>
      <c r="CH59" s="5"/>
      <c r="CI59" s="182"/>
      <c r="CJ59" s="182"/>
      <c r="CK59" s="182"/>
      <c r="CL59" s="5"/>
      <c r="CM59" s="182"/>
      <c r="CN59" s="182"/>
      <c r="CO59" s="182"/>
      <c r="CP59" s="5"/>
      <c r="CQ59" s="182"/>
      <c r="CR59" s="182"/>
      <c r="CS59" s="182"/>
      <c r="CT59" s="5"/>
      <c r="CU59" s="182"/>
      <c r="CV59" s="182"/>
      <c r="CW59" s="182"/>
      <c r="CX59" s="5"/>
      <c r="CY59" s="182"/>
      <c r="CZ59" s="182"/>
      <c r="DA59" s="182"/>
      <c r="DB59" s="5"/>
      <c r="DC59" s="182"/>
      <c r="DD59" s="182"/>
      <c r="DE59" s="182"/>
      <c r="DF59" s="5"/>
      <c r="DG59" s="182"/>
      <c r="DH59" s="182"/>
      <c r="DI59" s="182"/>
      <c r="DJ59" s="5"/>
      <c r="DK59" s="182"/>
      <c r="DL59" s="182"/>
      <c r="DM59" s="182"/>
      <c r="DN59" s="5"/>
      <c r="DO59" s="182"/>
      <c r="DP59" s="182"/>
      <c r="DQ59" s="182"/>
      <c r="DR59" s="5"/>
      <c r="DS59" s="182"/>
      <c r="DT59" s="182"/>
      <c r="DU59" s="182"/>
      <c r="DV59" s="5"/>
      <c r="DW59" s="182"/>
      <c r="DX59" s="182"/>
      <c r="DY59" s="182"/>
      <c r="DZ59" s="5"/>
      <c r="EA59" s="182"/>
      <c r="EB59" s="182"/>
      <c r="EC59" s="182"/>
      <c r="ED59" s="5"/>
      <c r="EE59" s="182"/>
      <c r="EF59" s="182"/>
      <c r="EG59" s="182"/>
      <c r="EH59" s="5"/>
      <c r="EI59" s="182"/>
      <c r="EJ59" s="182"/>
      <c r="EK59" s="182"/>
      <c r="EL59" s="5"/>
      <c r="EM59" s="182"/>
      <c r="EN59" s="182"/>
      <c r="EO59" s="182"/>
      <c r="EP59" s="5"/>
      <c r="EQ59" s="182"/>
      <c r="ER59" s="182"/>
      <c r="ES59" s="182"/>
      <c r="ET59" s="5"/>
      <c r="EU59" s="182"/>
      <c r="EV59" s="182"/>
      <c r="EW59" s="182"/>
      <c r="EX59" s="5"/>
      <c r="EY59" s="182"/>
      <c r="EZ59" s="182"/>
      <c r="FA59" s="182"/>
      <c r="FB59" s="5"/>
      <c r="FC59" s="182"/>
      <c r="FD59" s="182"/>
      <c r="FE59" s="182"/>
      <c r="FF59" s="5"/>
      <c r="FG59" s="182"/>
      <c r="FH59" s="182"/>
      <c r="FI59" s="182"/>
      <c r="FJ59" s="5"/>
      <c r="FK59" s="182"/>
      <c r="FL59" s="182"/>
      <c r="FM59" s="182"/>
      <c r="FN59" s="5"/>
      <c r="FO59" s="182"/>
      <c r="FP59" s="182"/>
      <c r="FQ59" s="182"/>
      <c r="FR59" s="5"/>
      <c r="FS59" s="182"/>
      <c r="FT59" s="182"/>
      <c r="FU59" s="182"/>
      <c r="FV59" s="5"/>
      <c r="FW59" s="182"/>
      <c r="FX59" s="182"/>
      <c r="FY59" s="182"/>
      <c r="FZ59" s="5"/>
      <c r="GA59" s="182"/>
      <c r="GB59" s="182"/>
      <c r="GC59" s="182"/>
      <c r="GD59" s="5"/>
      <c r="GE59" s="182"/>
      <c r="GF59" s="182"/>
      <c r="GG59" s="182"/>
      <c r="GH59" s="5"/>
      <c r="GI59" s="182"/>
      <c r="GJ59" s="182"/>
      <c r="GK59" s="182"/>
      <c r="GL59" s="5"/>
      <c r="GM59" s="182"/>
      <c r="GN59" s="182"/>
      <c r="GO59" s="182"/>
      <c r="GP59" s="5"/>
      <c r="GQ59" s="182"/>
      <c r="GR59" s="182"/>
      <c r="GS59" s="182"/>
      <c r="GT59" s="5"/>
      <c r="GU59" s="182"/>
      <c r="GV59" s="182"/>
      <c r="GW59" s="182"/>
      <c r="GX59" s="5"/>
      <c r="GY59" s="182"/>
      <c r="GZ59" s="182"/>
      <c r="HA59" s="182"/>
      <c r="HB59" s="5"/>
      <c r="HC59" s="182"/>
      <c r="HD59" s="182"/>
      <c r="HE59" s="182"/>
      <c r="HF59" s="5"/>
      <c r="HG59" s="182"/>
      <c r="HH59" s="182"/>
      <c r="HI59" s="182"/>
      <c r="HJ59" s="5"/>
      <c r="HK59" s="182"/>
      <c r="HL59" s="182"/>
      <c r="HM59" s="182"/>
      <c r="HN59" s="5"/>
      <c r="HO59" s="182"/>
      <c r="HP59" s="182"/>
      <c r="HQ59" s="182"/>
      <c r="HR59" s="5"/>
      <c r="HS59" s="182"/>
      <c r="HT59" s="182"/>
      <c r="HU59" s="182"/>
      <c r="HV59" s="5"/>
      <c r="HW59" s="182"/>
      <c r="HX59" s="182"/>
      <c r="HY59" s="182"/>
      <c r="HZ59" s="5"/>
      <c r="IA59" s="182"/>
      <c r="IB59" s="182"/>
      <c r="IC59" s="182"/>
      <c r="ID59" s="5"/>
      <c r="IE59" s="182"/>
      <c r="IF59" s="182"/>
      <c r="IG59" s="182"/>
      <c r="IH59" s="5"/>
      <c r="II59" s="182"/>
      <c r="IJ59" s="182"/>
      <c r="IK59" s="182"/>
      <c r="IL59" s="5"/>
      <c r="IM59" s="182"/>
      <c r="IN59" s="182"/>
      <c r="IO59" s="182"/>
      <c r="IP59" s="5"/>
      <c r="IQ59" s="182"/>
      <c r="IR59" s="182"/>
      <c r="IS59" s="182"/>
      <c r="IT59" s="5"/>
      <c r="IU59" s="182"/>
      <c r="IV59" s="182"/>
      <c r="IW59" s="182"/>
      <c r="IX59" s="5"/>
      <c r="IY59" s="182"/>
      <c r="IZ59" s="182"/>
      <c r="JA59" s="182"/>
      <c r="JB59" s="5"/>
      <c r="JC59" s="182"/>
      <c r="JD59" s="182"/>
      <c r="JE59" s="182"/>
      <c r="JF59" s="5"/>
      <c r="JG59" s="182"/>
      <c r="JH59" s="182"/>
      <c r="JI59" s="182"/>
      <c r="JJ59" s="5"/>
      <c r="JK59" s="182"/>
      <c r="JL59" s="182"/>
      <c r="JM59" s="182"/>
      <c r="JN59" s="5"/>
      <c r="JO59" s="182"/>
      <c r="JP59" s="182"/>
      <c r="JQ59" s="182"/>
      <c r="JR59" s="5"/>
      <c r="JS59" s="182"/>
      <c r="JT59" s="182"/>
      <c r="JU59" s="182"/>
      <c r="JV59" s="5"/>
      <c r="JW59" s="182"/>
      <c r="JX59" s="182"/>
      <c r="JY59" s="182"/>
      <c r="JZ59" s="5"/>
      <c r="KA59" s="182"/>
      <c r="KB59" s="182"/>
      <c r="KC59" s="182"/>
      <c r="KD59" s="5"/>
      <c r="KE59" s="182"/>
      <c r="KF59" s="182"/>
      <c r="KG59" s="182"/>
      <c r="KH59" s="5"/>
      <c r="KI59" s="183"/>
      <c r="KJ59" s="183"/>
      <c r="KK59" s="183"/>
      <c r="KM59" s="183"/>
      <c r="KN59" s="183"/>
      <c r="KO59" s="183"/>
      <c r="KQ59" s="183"/>
      <c r="KR59" s="183"/>
      <c r="KS59" s="183"/>
      <c r="KU59" s="183"/>
      <c r="KV59" s="183"/>
      <c r="KW59" s="183"/>
      <c r="KY59" s="183"/>
      <c r="KZ59" s="183"/>
      <c r="LA59" s="183"/>
      <c r="LC59" s="183"/>
      <c r="LD59" s="183"/>
      <c r="LE59" s="183"/>
    </row>
    <row r="60" spans="2:317" ht="18.75">
      <c r="B60" s="172"/>
      <c r="C60" s="180"/>
      <c r="D60" s="180"/>
      <c r="E60" s="180" t="str">
        <f>'A.I Revenue Streams - P1'!F60</f>
        <v>IV fluid therapy</v>
      </c>
      <c r="F60" s="184"/>
      <c r="G60" s="182"/>
      <c r="H60" s="182">
        <f>'A.I Revenue Streams - P1'!J60</f>
        <v>250</v>
      </c>
      <c r="I60" s="182">
        <f t="shared" si="523"/>
        <v>0</v>
      </c>
      <c r="J60" s="5"/>
      <c r="K60" s="182">
        <f>'A.I Revenue Streams - P1'!H60*K$2*L$2</f>
        <v>13.5</v>
      </c>
      <c r="L60" s="182">
        <f t="shared" si="503"/>
        <v>250</v>
      </c>
      <c r="M60" s="182">
        <f t="shared" si="504"/>
        <v>3375</v>
      </c>
      <c r="N60" s="5"/>
      <c r="O60" s="182">
        <f>K60*O$8*O$2/K$2*P$2</f>
        <v>14.411249999999999</v>
      </c>
      <c r="P60" s="182">
        <f t="shared" si="505"/>
        <v>250</v>
      </c>
      <c r="Q60" s="182">
        <f t="shared" si="506"/>
        <v>3602.8124999999995</v>
      </c>
      <c r="R60" s="5"/>
      <c r="S60" s="182">
        <f>O60*S$8*S$2/O$2*T$2</f>
        <v>22.097249999999999</v>
      </c>
      <c r="T60" s="182">
        <f t="shared" si="507"/>
        <v>250</v>
      </c>
      <c r="U60" s="182">
        <f t="shared" si="508"/>
        <v>5524.3125</v>
      </c>
      <c r="V60" s="5"/>
      <c r="W60" s="182">
        <f>S60*W$8*W$2/S$2*X$2</f>
        <v>31.764796874999998</v>
      </c>
      <c r="X60" s="182">
        <f t="shared" si="509"/>
        <v>250</v>
      </c>
      <c r="Y60" s="182">
        <f t="shared" si="510"/>
        <v>7941.19921875</v>
      </c>
      <c r="Z60" s="5"/>
      <c r="AA60" s="182">
        <f>W60*AA$8*AA$2/W$2*AB$2</f>
        <v>58.447226249999986</v>
      </c>
      <c r="AB60" s="182">
        <f t="shared" si="511"/>
        <v>250</v>
      </c>
      <c r="AC60" s="182">
        <f t="shared" si="512"/>
        <v>14611.806562499996</v>
      </c>
      <c r="AD60" s="5"/>
      <c r="AE60" s="182">
        <f>AA60*AE$8*AE$2/AA$2*AF$2</f>
        <v>84.017887734374966</v>
      </c>
      <c r="AF60" s="182">
        <f t="shared" si="311"/>
        <v>250</v>
      </c>
      <c r="AG60" s="182">
        <f t="shared" si="312"/>
        <v>21004.471933593741</v>
      </c>
      <c r="AH60" s="5"/>
      <c r="AI60" s="182">
        <f>AE60*AI$8*AI$2/AE$2*AJ$2</f>
        <v>120.77571361816399</v>
      </c>
      <c r="AJ60" s="182">
        <f t="shared" si="313"/>
        <v>250</v>
      </c>
      <c r="AK60" s="182">
        <f t="shared" si="314"/>
        <v>30193.928404540999</v>
      </c>
      <c r="AL60" s="5"/>
      <c r="AM60" s="182">
        <f>AI60*AM$8*AM$2/AI$2*AN$2</f>
        <v>138.89207066088858</v>
      </c>
      <c r="AN60" s="182">
        <f t="shared" si="315"/>
        <v>250</v>
      </c>
      <c r="AO60" s="182">
        <f t="shared" si="316"/>
        <v>34723.017665222142</v>
      </c>
      <c r="AP60" s="5"/>
      <c r="AQ60" s="182">
        <f>AM60*AQ$8*AQ$2/AM$2*AR$2</f>
        <v>159.72588126002185</v>
      </c>
      <c r="AR60" s="182">
        <f t="shared" si="317"/>
        <v>250</v>
      </c>
      <c r="AS60" s="182">
        <f t="shared" si="318"/>
        <v>39931.470315005463</v>
      </c>
      <c r="AT60" s="5"/>
      <c r="AU60" s="182">
        <f>AQ60*AU$8*AU$2/AQ$2*AV$2</f>
        <v>183.68476344902513</v>
      </c>
      <c r="AV60" s="182">
        <f t="shared" si="319"/>
        <v>250</v>
      </c>
      <c r="AW60" s="182">
        <f t="shared" si="320"/>
        <v>45921.190862256284</v>
      </c>
      <c r="AX60" s="5"/>
      <c r="AY60" s="182">
        <f>AU60*AY$8*AY$2/AU$2*AZ$2</f>
        <v>211.23747796637889</v>
      </c>
      <c r="AZ60" s="182">
        <f t="shared" si="321"/>
        <v>250</v>
      </c>
      <c r="BA60" s="182">
        <f t="shared" si="322"/>
        <v>52809.36949159472</v>
      </c>
      <c r="BB60" s="5"/>
      <c r="BC60" s="182">
        <f>AY60*BC$8*BC$2/AY$2*BD$2</f>
        <v>242.9230996613357</v>
      </c>
      <c r="BD60" s="182">
        <f t="shared" si="323"/>
        <v>250</v>
      </c>
      <c r="BE60" s="182">
        <f t="shared" si="324"/>
        <v>60730.774915333925</v>
      </c>
      <c r="BF60" s="5"/>
      <c r="BG60" s="182">
        <f>BC60*BG$8*BG$2/BC$2*BH$2</f>
        <v>279.36156461053605</v>
      </c>
      <c r="BH60" s="182">
        <f t="shared" si="325"/>
        <v>250</v>
      </c>
      <c r="BI60" s="182">
        <f t="shared" si="326"/>
        <v>69840.391152634009</v>
      </c>
      <c r="BJ60" s="5"/>
      <c r="BK60" s="182">
        <f>BG60*BK$8*BK$2/BG$2*BL$2</f>
        <v>321.26579930211642</v>
      </c>
      <c r="BL60" s="182">
        <f t="shared" si="327"/>
        <v>250</v>
      </c>
      <c r="BM60" s="182">
        <f t="shared" si="328"/>
        <v>80316.449825529111</v>
      </c>
      <c r="BN60" s="5"/>
      <c r="BO60" s="182">
        <f>BK60*BO$8*BO$2/BK$2*BP$2</f>
        <v>369.45566919743385</v>
      </c>
      <c r="BP60" s="182">
        <f t="shared" si="329"/>
        <v>250</v>
      </c>
      <c r="BQ60" s="182">
        <f t="shared" si="330"/>
        <v>92363.917299358465</v>
      </c>
      <c r="BR60" s="5"/>
      <c r="BS60" s="182">
        <f>BO60*BS$8*BS$2/BO$2*BT$2</f>
        <v>424.8740195770489</v>
      </c>
      <c r="BT60" s="182">
        <f t="shared" si="331"/>
        <v>250</v>
      </c>
      <c r="BU60" s="182">
        <f t="shared" si="332"/>
        <v>106218.50489426222</v>
      </c>
      <c r="BV60" s="5"/>
      <c r="BW60" s="182">
        <f>BS60*BW$8*BW$2/BS$2*BX$2</f>
        <v>488.6051225136062</v>
      </c>
      <c r="BX60" s="182">
        <f t="shared" si="333"/>
        <v>250</v>
      </c>
      <c r="BY60" s="182">
        <f t="shared" si="334"/>
        <v>122151.28062840155</v>
      </c>
      <c r="BZ60" s="5"/>
      <c r="CA60" s="182">
        <f>BW60*CA$8*CA$2/BW$2*CB$2</f>
        <v>561.89589089064714</v>
      </c>
      <c r="CB60" s="182">
        <f t="shared" si="335"/>
        <v>250</v>
      </c>
      <c r="CC60" s="182">
        <f t="shared" si="336"/>
        <v>140473.9727226618</v>
      </c>
      <c r="CD60" s="5"/>
      <c r="CE60" s="182">
        <f>CA60*CE$8*CE$2/CA$2*CF$2</f>
        <v>775.41632942909303</v>
      </c>
      <c r="CF60" s="182">
        <f t="shared" si="337"/>
        <v>250</v>
      </c>
      <c r="CG60" s="182">
        <f t="shared" si="338"/>
        <v>193854.08235727326</v>
      </c>
      <c r="CH60" s="5"/>
      <c r="CI60" s="182">
        <f>CE60*CI$8*CI$2/CE$2*CJ$2</f>
        <v>891.72877884345689</v>
      </c>
      <c r="CJ60" s="182">
        <f t="shared" si="339"/>
        <v>250</v>
      </c>
      <c r="CK60" s="182">
        <f t="shared" si="340"/>
        <v>222932.19471086422</v>
      </c>
      <c r="CL60" s="5"/>
      <c r="CM60" s="182">
        <f>CI60*CM$8*CM$2/CI$2*CN$2</f>
        <v>1025.4880956699753</v>
      </c>
      <c r="CN60" s="182">
        <f t="shared" si="341"/>
        <v>250</v>
      </c>
      <c r="CO60" s="182">
        <f t="shared" si="342"/>
        <v>256372.02391749385</v>
      </c>
      <c r="CP60" s="5"/>
      <c r="CQ60" s="182">
        <f>CM60*CQ$8*CQ$2/CM$2*CR$2</f>
        <v>1179.3113100204716</v>
      </c>
      <c r="CR60" s="182">
        <f t="shared" si="343"/>
        <v>250</v>
      </c>
      <c r="CS60" s="182">
        <f t="shared" si="344"/>
        <v>294827.82750511792</v>
      </c>
      <c r="CT60" s="5"/>
      <c r="CU60" s="182">
        <f>CQ60*CU$8*CU$2/CQ$2*CV$2</f>
        <v>1356.2080065235423</v>
      </c>
      <c r="CV60" s="182">
        <f t="shared" si="345"/>
        <v>250</v>
      </c>
      <c r="CW60" s="182">
        <f t="shared" si="346"/>
        <v>339052.00163088558</v>
      </c>
      <c r="CX60" s="5"/>
      <c r="CY60" s="182">
        <f>CU60*CY$8*CY$2/CU$2*CZ$2</f>
        <v>1559.6392075020735</v>
      </c>
      <c r="CZ60" s="182">
        <f t="shared" si="347"/>
        <v>250</v>
      </c>
      <c r="DA60" s="182">
        <f t="shared" si="348"/>
        <v>389909.8018755184</v>
      </c>
      <c r="DB60" s="5"/>
      <c r="DC60" s="182">
        <f>CY60*DC$8*DC$2/CY$2*DD$2</f>
        <v>1793.5850886273845</v>
      </c>
      <c r="DD60" s="182">
        <f t="shared" si="349"/>
        <v>250</v>
      </c>
      <c r="DE60" s="182">
        <f t="shared" si="350"/>
        <v>448396.27215684613</v>
      </c>
      <c r="DF60" s="5"/>
      <c r="DG60" s="182">
        <f>DC60*DG$8*DG$2/DC$2*DH$2</f>
        <v>2062.6228519214919</v>
      </c>
      <c r="DH60" s="182">
        <f t="shared" si="351"/>
        <v>250</v>
      </c>
      <c r="DI60" s="182">
        <f t="shared" si="352"/>
        <v>515655.71298037301</v>
      </c>
      <c r="DJ60" s="5"/>
      <c r="DK60" s="182">
        <f>DG60*DK$8*DK$2/DG$2*DL$2</f>
        <v>2372.0162797097155</v>
      </c>
      <c r="DL60" s="182">
        <f t="shared" si="353"/>
        <v>250</v>
      </c>
      <c r="DM60" s="182">
        <f t="shared" si="354"/>
        <v>593004.06992742885</v>
      </c>
      <c r="DN60" s="5"/>
      <c r="DO60" s="182">
        <f>DK60*DO$8*DO$2/DK$2*DP$2</f>
        <v>2727.8187216661727</v>
      </c>
      <c r="DP60" s="182">
        <f t="shared" si="355"/>
        <v>250</v>
      </c>
      <c r="DQ60" s="182">
        <f t="shared" si="356"/>
        <v>681954.68041654315</v>
      </c>
      <c r="DR60" s="5"/>
      <c r="DS60" s="182">
        <f>DO60*DS$8*DS$2/DO$2*DT$2</f>
        <v>3136.9915299160984</v>
      </c>
      <c r="DT60" s="182">
        <f t="shared" si="357"/>
        <v>250</v>
      </c>
      <c r="DU60" s="182">
        <f t="shared" si="358"/>
        <v>784247.88247902459</v>
      </c>
      <c r="DV60" s="5"/>
      <c r="DW60" s="182">
        <f>DS60*DW$8*DW$2/DS$2*DX$2</f>
        <v>3607.5402594035131</v>
      </c>
      <c r="DX60" s="182">
        <f t="shared" si="359"/>
        <v>250</v>
      </c>
      <c r="DY60" s="182">
        <f t="shared" si="360"/>
        <v>901885.06485087832</v>
      </c>
      <c r="DZ60" s="5"/>
      <c r="EA60" s="182">
        <f>DW60*EA$8*EA$2/DW$2*EB$2</f>
        <v>4563.5384281454435</v>
      </c>
      <c r="EB60" s="182">
        <f t="shared" si="361"/>
        <v>250</v>
      </c>
      <c r="EC60" s="182">
        <f t="shared" si="362"/>
        <v>1140884.6070363608</v>
      </c>
      <c r="ED60" s="5"/>
      <c r="EE60" s="182">
        <f>EA60*EE$8*EE$2/EA$2*EF$2</f>
        <v>5248.0691923672593</v>
      </c>
      <c r="EF60" s="182">
        <f t="shared" si="363"/>
        <v>250</v>
      </c>
      <c r="EG60" s="182">
        <f t="shared" si="364"/>
        <v>1312017.2980918149</v>
      </c>
      <c r="EH60" s="5"/>
      <c r="EI60" s="182">
        <f>EE60*EI$8*EI$2/EE$2*EJ$2</f>
        <v>6035.2795712223478</v>
      </c>
      <c r="EJ60" s="182">
        <f t="shared" si="365"/>
        <v>250</v>
      </c>
      <c r="EK60" s="182">
        <f t="shared" si="366"/>
        <v>1508819.892805587</v>
      </c>
      <c r="EL60" s="5"/>
      <c r="EM60" s="182">
        <f>EI60*EM$8*EM$2/EI$2*EN$2</f>
        <v>6940.5715069056996</v>
      </c>
      <c r="EN60" s="182">
        <f t="shared" si="367"/>
        <v>250</v>
      </c>
      <c r="EO60" s="182">
        <f t="shared" si="368"/>
        <v>1735142.8767264248</v>
      </c>
      <c r="EP60" s="5"/>
      <c r="EQ60" s="182">
        <f>EM60*EQ$8*EQ$2/EM$2*ER$2</f>
        <v>7981.657232941554</v>
      </c>
      <c r="ER60" s="182">
        <f t="shared" si="369"/>
        <v>250</v>
      </c>
      <c r="ES60" s="182">
        <f t="shared" si="370"/>
        <v>1995414.3082353885</v>
      </c>
      <c r="ET60" s="5"/>
      <c r="EU60" s="182">
        <f>EQ60*EU$8*EU$2/EQ$2*EV$2</f>
        <v>9178.9058178827854</v>
      </c>
      <c r="EV60" s="182">
        <f t="shared" si="371"/>
        <v>250</v>
      </c>
      <c r="EW60" s="182">
        <f t="shared" si="372"/>
        <v>2294726.4544706964</v>
      </c>
      <c r="EX60" s="5"/>
      <c r="EY60" s="182">
        <f>EU60*EY$8*EY$2/EU$2*EZ$2</f>
        <v>10555.741690565203</v>
      </c>
      <c r="EZ60" s="182">
        <f t="shared" si="373"/>
        <v>250</v>
      </c>
      <c r="FA60" s="182">
        <f t="shared" si="374"/>
        <v>2638935.4226413006</v>
      </c>
      <c r="FB60" s="5"/>
      <c r="FC60" s="182">
        <f>EY60*FC$8*FC$2/EY$2*FD$2</f>
        <v>12139.102944149981</v>
      </c>
      <c r="FD60" s="182">
        <f t="shared" si="375"/>
        <v>250</v>
      </c>
      <c r="FE60" s="182">
        <f t="shared" si="376"/>
        <v>3034775.7360374955</v>
      </c>
      <c r="FF60" s="5"/>
      <c r="FG60" s="182">
        <f>FC60*FG$8*FG$2/FC$2*FH$2</f>
        <v>13959.968385772478</v>
      </c>
      <c r="FH60" s="182">
        <f t="shared" si="377"/>
        <v>250</v>
      </c>
      <c r="FI60" s="182">
        <f t="shared" si="378"/>
        <v>3489992.0964431195</v>
      </c>
      <c r="FJ60" s="5"/>
      <c r="FK60" s="182">
        <f>FG60*FK$8*FK$2/FG$2*FL$2</f>
        <v>16053.963643638348</v>
      </c>
      <c r="FL60" s="182">
        <f t="shared" si="379"/>
        <v>250</v>
      </c>
      <c r="FM60" s="182">
        <f t="shared" si="380"/>
        <v>4013490.9109095871</v>
      </c>
      <c r="FN60" s="5"/>
      <c r="FO60" s="182">
        <f>FK60*FO$8*FO$2/FK$2*FP$2</f>
        <v>18462.0581901841</v>
      </c>
      <c r="FP60" s="182">
        <f t="shared" si="381"/>
        <v>250</v>
      </c>
      <c r="FQ60" s="182">
        <f t="shared" si="382"/>
        <v>4615514.5475460254</v>
      </c>
      <c r="FR60" s="5"/>
      <c r="FS60" s="182">
        <f>FO60*FS$8*FS$2/FO$2*FT$2</f>
        <v>21231.366918711712</v>
      </c>
      <c r="FT60" s="182">
        <f t="shared" si="383"/>
        <v>250</v>
      </c>
      <c r="FU60" s="182">
        <f t="shared" si="384"/>
        <v>5307841.7296779277</v>
      </c>
      <c r="FV60" s="5"/>
      <c r="FW60" s="182">
        <f>FS60*FW$8*FW$2/FS$2*FX$2</f>
        <v>26857.679152170316</v>
      </c>
      <c r="FX60" s="182">
        <f t="shared" si="385"/>
        <v>250</v>
      </c>
      <c r="FY60" s="182">
        <f t="shared" si="386"/>
        <v>6714419.7880425788</v>
      </c>
      <c r="FZ60" s="5"/>
      <c r="GA60" s="182">
        <f>FW60*GA$8*GA$2/FW$2*GB$2</f>
        <v>30886.331024995867</v>
      </c>
      <c r="GB60" s="182">
        <f t="shared" si="387"/>
        <v>250</v>
      </c>
      <c r="GC60" s="182">
        <f t="shared" si="388"/>
        <v>7721582.7562489668</v>
      </c>
      <c r="GD60" s="5"/>
      <c r="GE60" s="182">
        <f>GA60*GE$8*GE$2/GA$2*GF$2</f>
        <v>35519.280678745243</v>
      </c>
      <c r="GF60" s="182">
        <f t="shared" si="389"/>
        <v>250</v>
      </c>
      <c r="GG60" s="182">
        <f t="shared" si="390"/>
        <v>8879820.16968631</v>
      </c>
      <c r="GH60" s="5"/>
      <c r="GI60" s="182">
        <f>GE60*GI$8*GI$2/GE$2*GJ$2</f>
        <v>40847.172780557026</v>
      </c>
      <c r="GJ60" s="182">
        <f t="shared" si="391"/>
        <v>250</v>
      </c>
      <c r="GK60" s="182">
        <f t="shared" si="392"/>
        <v>10211793.195139257</v>
      </c>
      <c r="GL60" s="5"/>
      <c r="GM60" s="182">
        <f>GI60*GM$8*GM$2/GI$2*GN$2</f>
        <v>46974.248697640578</v>
      </c>
      <c r="GN60" s="182">
        <f t="shared" si="393"/>
        <v>250</v>
      </c>
      <c r="GO60" s="182">
        <f t="shared" si="394"/>
        <v>11743562.174410144</v>
      </c>
      <c r="GP60" s="5"/>
      <c r="GQ60" s="182">
        <f>GM60*GQ$8*GQ$2/GM$2*GR$2</f>
        <v>54020.386002286657</v>
      </c>
      <c r="GR60" s="182">
        <f t="shared" si="395"/>
        <v>250</v>
      </c>
      <c r="GS60" s="182">
        <f t="shared" si="396"/>
        <v>13505096.500571664</v>
      </c>
      <c r="GT60" s="5"/>
      <c r="GU60" s="182">
        <f>GQ60*GU$8*GU$2/GQ$2*GV$2</f>
        <v>62123.44390262966</v>
      </c>
      <c r="GV60" s="182">
        <f t="shared" si="397"/>
        <v>250</v>
      </c>
      <c r="GW60" s="182">
        <f t="shared" si="398"/>
        <v>15530860.975657415</v>
      </c>
      <c r="GX60" s="5"/>
      <c r="GY60" s="182">
        <f>GU60*GY$8*GY$2/GU$2*GZ$2</f>
        <v>71441.96048802411</v>
      </c>
      <c r="GZ60" s="182">
        <f t="shared" si="399"/>
        <v>250</v>
      </c>
      <c r="HA60" s="182">
        <f t="shared" si="400"/>
        <v>17860490.122006029</v>
      </c>
      <c r="HB60" s="5"/>
      <c r="HC60" s="182">
        <f>GY60*HC$8*HC$2/GY$2*HD$2</f>
        <v>82158.254561227717</v>
      </c>
      <c r="HD60" s="182">
        <f t="shared" si="401"/>
        <v>250</v>
      </c>
      <c r="HE60" s="182">
        <f t="shared" si="402"/>
        <v>20539563.640306931</v>
      </c>
      <c r="HF60" s="5"/>
      <c r="HG60" s="182">
        <f>HC60*HG$8*HG$2/HC$2*HH$2</f>
        <v>94481.992745411873</v>
      </c>
      <c r="HH60" s="182">
        <f t="shared" si="403"/>
        <v>250</v>
      </c>
      <c r="HI60" s="182">
        <f t="shared" si="404"/>
        <v>23620498.186352968</v>
      </c>
      <c r="HJ60" s="5"/>
      <c r="HK60" s="182">
        <f>HG60*HK$8*HK$2/HG$2*HL$2</f>
        <v>108654.29165722364</v>
      </c>
      <c r="HL60" s="182">
        <f t="shared" si="405"/>
        <v>250</v>
      </c>
      <c r="HM60" s="182">
        <f t="shared" si="406"/>
        <v>27163572.91430591</v>
      </c>
      <c r="HN60" s="5"/>
      <c r="HO60" s="182">
        <f>HK60*HO$8*HO$2/HK$2*HP$2</f>
        <v>124952.43540580718</v>
      </c>
      <c r="HP60" s="182">
        <f t="shared" si="407"/>
        <v>250</v>
      </c>
      <c r="HQ60" s="182">
        <f t="shared" si="408"/>
        <v>31238108.851451796</v>
      </c>
      <c r="HR60" s="5"/>
      <c r="HS60" s="182">
        <f>HO60*HS$8*HS$2/HO$2*HT$2</f>
        <v>165249.59582417997</v>
      </c>
      <c r="HT60" s="182">
        <f t="shared" si="409"/>
        <v>250</v>
      </c>
      <c r="HU60" s="182">
        <f t="shared" si="410"/>
        <v>41312398.956044994</v>
      </c>
      <c r="HV60" s="5"/>
      <c r="HW60" s="182">
        <f>HS60*HW$8*HW$2/HS$2*HX$2</f>
        <v>190037.03519780695</v>
      </c>
      <c r="HX60" s="182">
        <f t="shared" si="411"/>
        <v>250</v>
      </c>
      <c r="HY60" s="182">
        <f t="shared" si="412"/>
        <v>47509258.799451739</v>
      </c>
      <c r="HZ60" s="5"/>
      <c r="IA60" s="182">
        <f>HW60*IA$8*IA$2/HW$2*IB$2</f>
        <v>218542.59047747799</v>
      </c>
      <c r="IB60" s="182">
        <f t="shared" si="413"/>
        <v>250</v>
      </c>
      <c r="IC60" s="182">
        <f t="shared" si="414"/>
        <v>54635647.619369499</v>
      </c>
      <c r="ID60" s="5"/>
      <c r="IE60" s="182">
        <f>IA60*IE$8*IE$2/IA$2*IF$2</f>
        <v>251323.97904909967</v>
      </c>
      <c r="IF60" s="182">
        <f t="shared" si="415"/>
        <v>250</v>
      </c>
      <c r="IG60" s="182">
        <f t="shared" si="416"/>
        <v>62830994.762274913</v>
      </c>
      <c r="IH60" s="5"/>
      <c r="II60" s="182">
        <f>IE60*II$8*II$2/IE$2*IJ$2</f>
        <v>289022.5759064646</v>
      </c>
      <c r="IJ60" s="182">
        <f t="shared" si="417"/>
        <v>250</v>
      </c>
      <c r="IK60" s="182">
        <f t="shared" si="418"/>
        <v>72255643.976616144</v>
      </c>
      <c r="IL60" s="5"/>
      <c r="IM60" s="182">
        <f>II60*IM$8*IM$2/II$2*IN$2</f>
        <v>332375.96229243424</v>
      </c>
      <c r="IN60" s="182">
        <f t="shared" si="419"/>
        <v>250</v>
      </c>
      <c r="IO60" s="182">
        <f t="shared" si="420"/>
        <v>83093990.573108554</v>
      </c>
      <c r="IP60" s="5"/>
      <c r="IQ60" s="182">
        <f>IM60*IQ$8*IQ$2/IM$2*IR$2</f>
        <v>382232.35663629934</v>
      </c>
      <c r="IR60" s="182">
        <f t="shared" si="421"/>
        <v>250</v>
      </c>
      <c r="IS60" s="182">
        <f t="shared" si="422"/>
        <v>95558089.159074843</v>
      </c>
      <c r="IT60" s="5"/>
      <c r="IU60" s="182">
        <f>IQ60*IU$8*IU$2/IQ$2*IV$2</f>
        <v>439567.21013174421</v>
      </c>
      <c r="IV60" s="182">
        <f t="shared" si="423"/>
        <v>250</v>
      </c>
      <c r="IW60" s="182">
        <f t="shared" si="424"/>
        <v>109891802.53293605</v>
      </c>
      <c r="IX60" s="5"/>
      <c r="IY60" s="182">
        <f>IU60*IY$8*IY$2/IU$2*IZ$2</f>
        <v>505502.2916515058</v>
      </c>
      <c r="IZ60" s="182">
        <f t="shared" si="425"/>
        <v>250</v>
      </c>
      <c r="JA60" s="182">
        <f t="shared" si="426"/>
        <v>126375572.91287646</v>
      </c>
      <c r="JB60" s="5"/>
      <c r="JC60" s="182">
        <f>IY60*JC$8*JC$2/IY$2*JD$2</f>
        <v>581327.63539923157</v>
      </c>
      <c r="JD60" s="182">
        <f t="shared" si="427"/>
        <v>250</v>
      </c>
      <c r="JE60" s="182">
        <f t="shared" si="428"/>
        <v>145331908.84980789</v>
      </c>
      <c r="JF60" s="5"/>
      <c r="JG60" s="182">
        <f>JC60*JG$8*JG$2/JC$2*JH$2</f>
        <v>668526.78070911625</v>
      </c>
      <c r="JH60" s="182">
        <f t="shared" si="429"/>
        <v>250</v>
      </c>
      <c r="JI60" s="182">
        <f t="shared" si="430"/>
        <v>167131695.17727906</v>
      </c>
      <c r="JJ60" s="5"/>
      <c r="JK60" s="182">
        <f>JG60*JK$8*JK$2/JG$2*JL$2</f>
        <v>768805.79781548365</v>
      </c>
      <c r="JL60" s="182">
        <f t="shared" si="431"/>
        <v>250</v>
      </c>
      <c r="JM60" s="182">
        <f t="shared" si="432"/>
        <v>192201449.45387092</v>
      </c>
      <c r="JN60" s="5"/>
      <c r="JO60" s="182">
        <f>JK60*JO$8*JO$2/JK$2*JP$2</f>
        <v>892967.93416268425</v>
      </c>
      <c r="JP60" s="182">
        <f t="shared" ref="JP60:JP65" si="594">JL60*JP$8</f>
        <v>250</v>
      </c>
      <c r="JQ60" s="182">
        <f t="shared" ref="JQ60:JQ65" si="595">JO60*JP60</f>
        <v>223241983.54067105</v>
      </c>
      <c r="JR60" s="5"/>
      <c r="JS60" s="182">
        <f>JO60*JS$8*JS$2/JO$2*JT$2</f>
        <v>1026913.1242870867</v>
      </c>
      <c r="JT60" s="182">
        <f t="shared" ref="JT60:JT65" si="596">JP60*JT$8</f>
        <v>250</v>
      </c>
      <c r="JU60" s="182">
        <f t="shared" ref="JU60:JU65" si="597">JS60*JT60</f>
        <v>256728281.07177165</v>
      </c>
      <c r="JV60" s="5"/>
      <c r="JW60" s="182">
        <f>JS60*JW$8*JW$2/JS$2*JX$2</f>
        <v>1180950.0929301498</v>
      </c>
      <c r="JX60" s="182">
        <f t="shared" ref="JX60:JX65" si="598">JT60*JX$8</f>
        <v>250</v>
      </c>
      <c r="JY60" s="182">
        <f t="shared" ref="JY60:JY65" si="599">JW60*JX60</f>
        <v>295237523.23253745</v>
      </c>
      <c r="JZ60" s="5"/>
      <c r="KA60" s="182">
        <f>JW60*KA$8*KA$2/JW$2*KB$2</f>
        <v>1358092.6068696722</v>
      </c>
      <c r="KB60" s="182">
        <f t="shared" ref="KB60:KB65" si="600">JX60*KB$8</f>
        <v>250</v>
      </c>
      <c r="KC60" s="182">
        <f t="shared" ref="KC60:KC65" si="601">KA60*KB60</f>
        <v>339523151.71741807</v>
      </c>
      <c r="KD60" s="5"/>
      <c r="KE60" s="182">
        <f>KA60*KE$8*KE$2/KA$2*KF$2</f>
        <v>1561806.497900123</v>
      </c>
      <c r="KF60" s="182">
        <f t="shared" ref="KF60:KF65" si="602">KB60*KF$8</f>
        <v>250</v>
      </c>
      <c r="KG60" s="182">
        <f t="shared" ref="KG60:KG65" si="603">KE60*KF60</f>
        <v>390451624.47503078</v>
      </c>
      <c r="KH60" s="5"/>
      <c r="KI60" s="183">
        <f t="shared" si="182"/>
        <v>50.008499999999998</v>
      </c>
      <c r="KJ60" s="183">
        <f t="shared" si="5"/>
        <v>250</v>
      </c>
      <c r="KK60" s="183">
        <f t="shared" si="183"/>
        <v>12502.125</v>
      </c>
      <c r="KM60" s="183">
        <f t="shared" si="184"/>
        <v>2201.5519505852753</v>
      </c>
      <c r="KN60" s="183">
        <f t="shared" si="6"/>
        <v>250</v>
      </c>
      <c r="KO60" s="183">
        <f t="shared" si="185"/>
        <v>550387.98764631886</v>
      </c>
      <c r="KQ60" s="183">
        <f t="shared" si="186"/>
        <v>14491.390981228506</v>
      </c>
      <c r="KR60" s="183">
        <f t="shared" si="7"/>
        <v>250</v>
      </c>
      <c r="KS60" s="183">
        <f t="shared" si="187"/>
        <v>3622847.7453071265</v>
      </c>
      <c r="KU60" s="183">
        <f t="shared" si="188"/>
        <v>86075.185280938531</v>
      </c>
      <c r="KV60" s="183">
        <f t="shared" si="189"/>
        <v>250.00000000000003</v>
      </c>
      <c r="KW60" s="183">
        <f t="shared" si="190"/>
        <v>21518796.320234634</v>
      </c>
      <c r="KY60" s="183">
        <f t="shared" si="191"/>
        <v>506576.14604081132</v>
      </c>
      <c r="KZ60" s="183">
        <f t="shared" si="192"/>
        <v>250.00000000000003</v>
      </c>
      <c r="LA60" s="183">
        <f t="shared" si="193"/>
        <v>126644036.51020284</v>
      </c>
      <c r="LC60" s="183">
        <f t="shared" si="194"/>
        <v>3101942.3169754557</v>
      </c>
      <c r="LD60" s="183">
        <f t="shared" si="195"/>
        <v>250</v>
      </c>
      <c r="LE60" s="183">
        <f t="shared" si="196"/>
        <v>775485579.24386394</v>
      </c>
    </row>
    <row r="61" spans="2:317" ht="18.75">
      <c r="B61" s="172"/>
      <c r="C61" s="180"/>
      <c r="D61" s="180"/>
      <c r="E61" s="180" t="str">
        <f>'A.I Revenue Streams - P1'!F61</f>
        <v>IM/IV Injection</v>
      </c>
      <c r="F61" s="184"/>
      <c r="G61" s="182"/>
      <c r="H61" s="182">
        <f>'A.I Revenue Streams - P1'!J61</f>
        <v>100</v>
      </c>
      <c r="I61" s="182">
        <f t="shared" si="523"/>
        <v>0</v>
      </c>
      <c r="J61" s="5"/>
      <c r="K61" s="182">
        <f>'A.I Revenue Streams - P1'!H61*K$2*L$2</f>
        <v>135</v>
      </c>
      <c r="L61" s="182">
        <f t="shared" si="503"/>
        <v>100</v>
      </c>
      <c r="M61" s="182">
        <f t="shared" si="504"/>
        <v>13500</v>
      </c>
      <c r="N61" s="5"/>
      <c r="O61" s="182">
        <f t="shared" ref="O61:O65" si="604">K61*O$8*O$2/K$2*P$2</f>
        <v>144.11249999999998</v>
      </c>
      <c r="P61" s="182">
        <f t="shared" si="505"/>
        <v>100</v>
      </c>
      <c r="Q61" s="182">
        <f t="shared" si="506"/>
        <v>14411.249999999998</v>
      </c>
      <c r="R61" s="5"/>
      <c r="S61" s="182">
        <f t="shared" ref="S61:S65" si="605">O61*S$8*S$2/O$2*T$2</f>
        <v>220.97249999999997</v>
      </c>
      <c r="T61" s="182">
        <f t="shared" si="507"/>
        <v>100</v>
      </c>
      <c r="U61" s="182">
        <f t="shared" si="508"/>
        <v>22097.249999999996</v>
      </c>
      <c r="V61" s="5"/>
      <c r="W61" s="182">
        <f t="shared" ref="W61:W65" si="606">S61*W$8*W$2/S$2*X$2</f>
        <v>317.6479687499999</v>
      </c>
      <c r="X61" s="182">
        <f t="shared" si="509"/>
        <v>100</v>
      </c>
      <c r="Y61" s="182">
        <f t="shared" si="510"/>
        <v>31764.796874999989</v>
      </c>
      <c r="Z61" s="5"/>
      <c r="AA61" s="182">
        <f t="shared" ref="AA61:AA65" si="607">W61*AA$8*AA$2/W$2*AB$2</f>
        <v>584.47226249999983</v>
      </c>
      <c r="AB61" s="182">
        <f t="shared" si="511"/>
        <v>100</v>
      </c>
      <c r="AC61" s="182">
        <f t="shared" si="512"/>
        <v>58447.226249999985</v>
      </c>
      <c r="AD61" s="5"/>
      <c r="AE61" s="182">
        <f t="shared" ref="AE61:AE65" si="608">AA61*AE$8*AE$2/AA$2*AF$2</f>
        <v>840.17887734374972</v>
      </c>
      <c r="AF61" s="182">
        <f t="shared" si="311"/>
        <v>100</v>
      </c>
      <c r="AG61" s="182">
        <f t="shared" si="312"/>
        <v>84017.887734374977</v>
      </c>
      <c r="AH61" s="5"/>
      <c r="AI61" s="182">
        <f t="shared" ref="AI61:AI65" si="609">AE61*AI$8*AI$2/AE$2*AJ$2</f>
        <v>1207.7571361816399</v>
      </c>
      <c r="AJ61" s="182">
        <f t="shared" si="313"/>
        <v>100</v>
      </c>
      <c r="AK61" s="182">
        <f t="shared" si="314"/>
        <v>120775.71361816399</v>
      </c>
      <c r="AL61" s="5"/>
      <c r="AM61" s="182">
        <f t="shared" ref="AM61:AM65" si="610">AI61*AM$8*AM$2/AI$2*AN$2</f>
        <v>1388.9207066088859</v>
      </c>
      <c r="AN61" s="182">
        <f t="shared" si="315"/>
        <v>100</v>
      </c>
      <c r="AO61" s="182">
        <f t="shared" si="316"/>
        <v>138892.0706608886</v>
      </c>
      <c r="AP61" s="5"/>
      <c r="AQ61" s="182">
        <f t="shared" ref="AQ61:AQ65" si="611">AM61*AQ$8*AQ$2/AM$2*AR$2</f>
        <v>1597.2588126002186</v>
      </c>
      <c r="AR61" s="182">
        <f t="shared" si="317"/>
        <v>100</v>
      </c>
      <c r="AS61" s="182">
        <f t="shared" si="318"/>
        <v>159725.88126002185</v>
      </c>
      <c r="AT61" s="5"/>
      <c r="AU61" s="182">
        <f t="shared" ref="AU61:AU65" si="612">AQ61*AU$8*AU$2/AQ$2*AV$2</f>
        <v>1836.8476344902513</v>
      </c>
      <c r="AV61" s="182">
        <f t="shared" si="319"/>
        <v>100</v>
      </c>
      <c r="AW61" s="182">
        <f t="shared" si="320"/>
        <v>183684.76344902514</v>
      </c>
      <c r="AX61" s="5"/>
      <c r="AY61" s="182">
        <f t="shared" ref="AY61:AY65" si="613">AU61*AY$8*AY$2/AU$2*AZ$2</f>
        <v>2112.374779663789</v>
      </c>
      <c r="AZ61" s="182">
        <f t="shared" si="321"/>
        <v>100</v>
      </c>
      <c r="BA61" s="182">
        <f t="shared" si="322"/>
        <v>211237.47796637891</v>
      </c>
      <c r="BB61" s="5"/>
      <c r="BC61" s="182">
        <f t="shared" ref="BC61:BC65" si="614">AY61*BC$8*BC$2/AY$2*BD$2</f>
        <v>2429.2309966133571</v>
      </c>
      <c r="BD61" s="182">
        <f t="shared" si="323"/>
        <v>100</v>
      </c>
      <c r="BE61" s="182">
        <f t="shared" si="324"/>
        <v>242923.0996613357</v>
      </c>
      <c r="BF61" s="5"/>
      <c r="BG61" s="182">
        <f t="shared" ref="BG61:BG65" si="615">BC61*BG$8*BG$2/BC$2*BH$2</f>
        <v>2793.6156461053606</v>
      </c>
      <c r="BH61" s="182">
        <f t="shared" si="325"/>
        <v>100</v>
      </c>
      <c r="BI61" s="182">
        <f t="shared" si="326"/>
        <v>279361.56461053604</v>
      </c>
      <c r="BJ61" s="5"/>
      <c r="BK61" s="182">
        <f t="shared" ref="BK61:BK65" si="616">BG61*BK$8*BK$2/BG$2*BL$2</f>
        <v>3212.6579930211647</v>
      </c>
      <c r="BL61" s="182">
        <f t="shared" si="327"/>
        <v>100</v>
      </c>
      <c r="BM61" s="182">
        <f t="shared" si="328"/>
        <v>321265.79930211644</v>
      </c>
      <c r="BN61" s="5"/>
      <c r="BO61" s="182">
        <f t="shared" ref="BO61:BO65" si="617">BK61*BO$8*BO$2/BK$2*BP$2</f>
        <v>3694.5566919743392</v>
      </c>
      <c r="BP61" s="182">
        <f t="shared" si="329"/>
        <v>100</v>
      </c>
      <c r="BQ61" s="182">
        <f t="shared" si="330"/>
        <v>369455.66919743392</v>
      </c>
      <c r="BR61" s="5"/>
      <c r="BS61" s="182">
        <f t="shared" ref="BS61:BS65" si="618">BO61*BS$8*BS$2/BO$2*BT$2</f>
        <v>4248.7401957704888</v>
      </c>
      <c r="BT61" s="182">
        <f t="shared" si="331"/>
        <v>100</v>
      </c>
      <c r="BU61" s="182">
        <f t="shared" si="332"/>
        <v>424874.01957704889</v>
      </c>
      <c r="BV61" s="5"/>
      <c r="BW61" s="182">
        <f t="shared" ref="BW61:BW65" si="619">BS61*BW$8*BW$2/BS$2*BX$2</f>
        <v>4886.0512251360615</v>
      </c>
      <c r="BX61" s="182">
        <f t="shared" si="333"/>
        <v>100</v>
      </c>
      <c r="BY61" s="182">
        <f t="shared" si="334"/>
        <v>488605.12251360615</v>
      </c>
      <c r="BZ61" s="5"/>
      <c r="CA61" s="182">
        <f t="shared" ref="CA61:CA65" si="620">BW61*CA$8*CA$2/BW$2*CB$2</f>
        <v>5618.9589089064702</v>
      </c>
      <c r="CB61" s="182">
        <f t="shared" si="335"/>
        <v>100</v>
      </c>
      <c r="CC61" s="182">
        <f t="shared" si="336"/>
        <v>561895.89089064708</v>
      </c>
      <c r="CD61" s="5"/>
      <c r="CE61" s="182">
        <f t="shared" ref="CE61:CE65" si="621">CA61*CE$8*CE$2/CA$2*CF$2</f>
        <v>7754.1632942909291</v>
      </c>
      <c r="CF61" s="182">
        <f t="shared" si="337"/>
        <v>100</v>
      </c>
      <c r="CG61" s="182">
        <f t="shared" si="338"/>
        <v>775416.32942909293</v>
      </c>
      <c r="CH61" s="5"/>
      <c r="CI61" s="182">
        <f t="shared" ref="CI61:CI65" si="622">CE61*CI$8*CI$2/CE$2*CJ$2</f>
        <v>8917.2877884345671</v>
      </c>
      <c r="CJ61" s="182">
        <f t="shared" si="339"/>
        <v>100</v>
      </c>
      <c r="CK61" s="182">
        <f t="shared" si="340"/>
        <v>891728.77884345676</v>
      </c>
      <c r="CL61" s="5"/>
      <c r="CM61" s="182">
        <f t="shared" ref="CM61:CM65" si="623">CI61*CM$8*CM$2/CI$2*CN$2</f>
        <v>10254.880956699752</v>
      </c>
      <c r="CN61" s="182">
        <f t="shared" si="341"/>
        <v>100</v>
      </c>
      <c r="CO61" s="182">
        <f t="shared" si="342"/>
        <v>1025488.0956699752</v>
      </c>
      <c r="CP61" s="5"/>
      <c r="CQ61" s="182">
        <f t="shared" ref="CQ61:CQ65" si="624">CM61*CQ$8*CQ$2/CM$2*CR$2</f>
        <v>11793.113100204713</v>
      </c>
      <c r="CR61" s="182">
        <f t="shared" si="343"/>
        <v>100</v>
      </c>
      <c r="CS61" s="182">
        <f t="shared" si="344"/>
        <v>1179311.3100204712</v>
      </c>
      <c r="CT61" s="5"/>
      <c r="CU61" s="182">
        <f t="shared" ref="CU61:CU65" si="625">CQ61*CU$8*CU$2/CQ$2*CV$2</f>
        <v>13562.080065235419</v>
      </c>
      <c r="CV61" s="182">
        <f t="shared" si="345"/>
        <v>100</v>
      </c>
      <c r="CW61" s="182">
        <f t="shared" si="346"/>
        <v>1356208.0065235419</v>
      </c>
      <c r="CX61" s="5"/>
      <c r="CY61" s="182">
        <f t="shared" ref="CY61:CY65" si="626">CU61*CY$8*CY$2/CU$2*CZ$2</f>
        <v>15596.392075020731</v>
      </c>
      <c r="CZ61" s="182">
        <f t="shared" si="347"/>
        <v>100</v>
      </c>
      <c r="DA61" s="182">
        <f t="shared" si="348"/>
        <v>1559639.2075020731</v>
      </c>
      <c r="DB61" s="5"/>
      <c r="DC61" s="182">
        <f t="shared" ref="DC61:DC65" si="627">CY61*DC$8*DC$2/CY$2*DD$2</f>
        <v>17935.850886273838</v>
      </c>
      <c r="DD61" s="182">
        <f t="shared" si="349"/>
        <v>100</v>
      </c>
      <c r="DE61" s="182">
        <f t="shared" si="350"/>
        <v>1793585.0886273838</v>
      </c>
      <c r="DF61" s="5"/>
      <c r="DG61" s="182">
        <f t="shared" ref="DG61:DG65" si="628">DC61*DG$8*DG$2/DC$2*DH$2</f>
        <v>20626.228519214914</v>
      </c>
      <c r="DH61" s="182">
        <f t="shared" si="351"/>
        <v>100</v>
      </c>
      <c r="DI61" s="182">
        <f t="shared" si="352"/>
        <v>2062622.8519214913</v>
      </c>
      <c r="DJ61" s="5"/>
      <c r="DK61" s="182">
        <f t="shared" ref="DK61:DK65" si="629">DG61*DK$8*DK$2/DG$2*DL$2</f>
        <v>23720.162797097149</v>
      </c>
      <c r="DL61" s="182">
        <f t="shared" si="353"/>
        <v>100</v>
      </c>
      <c r="DM61" s="182">
        <f t="shared" si="354"/>
        <v>2372016.2797097149</v>
      </c>
      <c r="DN61" s="5"/>
      <c r="DO61" s="182">
        <f t="shared" ref="DO61:DO65" si="630">DK61*DO$8*DO$2/DK$2*DP$2</f>
        <v>27278.187216661721</v>
      </c>
      <c r="DP61" s="182">
        <f t="shared" si="355"/>
        <v>100</v>
      </c>
      <c r="DQ61" s="182">
        <f t="shared" si="356"/>
        <v>2727818.7216661721</v>
      </c>
      <c r="DR61" s="5"/>
      <c r="DS61" s="182">
        <f t="shared" ref="DS61:DS65" si="631">DO61*DS$8*DS$2/DO$2*DT$2</f>
        <v>31369.915299160974</v>
      </c>
      <c r="DT61" s="182">
        <f t="shared" si="357"/>
        <v>100</v>
      </c>
      <c r="DU61" s="182">
        <f t="shared" si="358"/>
        <v>3136991.5299160974</v>
      </c>
      <c r="DV61" s="5"/>
      <c r="DW61" s="182">
        <f t="shared" ref="DW61:DW65" si="632">DS61*DW$8*DW$2/DS$2*DX$2</f>
        <v>36075.40259403512</v>
      </c>
      <c r="DX61" s="182">
        <f t="shared" si="359"/>
        <v>100</v>
      </c>
      <c r="DY61" s="182">
        <f t="shared" si="360"/>
        <v>3607540.2594035119</v>
      </c>
      <c r="DZ61" s="5"/>
      <c r="EA61" s="182">
        <f t="shared" ref="EA61:EA65" si="633">DW61*EA$8*EA$2/DW$2*EB$2</f>
        <v>45635.384281454433</v>
      </c>
      <c r="EB61" s="182">
        <f t="shared" si="361"/>
        <v>100</v>
      </c>
      <c r="EC61" s="182">
        <f t="shared" si="362"/>
        <v>4563538.4281454431</v>
      </c>
      <c r="ED61" s="5"/>
      <c r="EE61" s="182">
        <f t="shared" ref="EE61:EE65" si="634">EA61*EE$8*EE$2/EA$2*EF$2</f>
        <v>52480.691923672595</v>
      </c>
      <c r="EF61" s="182">
        <f t="shared" si="363"/>
        <v>100</v>
      </c>
      <c r="EG61" s="182">
        <f t="shared" si="364"/>
        <v>5248069.1923672594</v>
      </c>
      <c r="EH61" s="5"/>
      <c r="EI61" s="182">
        <f t="shared" ref="EI61:EI65" si="635">EE61*EI$8*EI$2/EE$2*EJ$2</f>
        <v>60352.795712223473</v>
      </c>
      <c r="EJ61" s="182">
        <f t="shared" si="365"/>
        <v>100</v>
      </c>
      <c r="EK61" s="182">
        <f t="shared" si="366"/>
        <v>6035279.5712223472</v>
      </c>
      <c r="EL61" s="5"/>
      <c r="EM61" s="182">
        <f t="shared" ref="EM61:EM65" si="636">EI61*EM$8*EM$2/EI$2*EN$2</f>
        <v>69405.715069056983</v>
      </c>
      <c r="EN61" s="182">
        <f t="shared" si="367"/>
        <v>100</v>
      </c>
      <c r="EO61" s="182">
        <f t="shared" si="368"/>
        <v>6940571.5069056982</v>
      </c>
      <c r="EP61" s="5"/>
      <c r="EQ61" s="182">
        <f t="shared" ref="EQ61:EQ65" si="637">EM61*EQ$8*EQ$2/EM$2*ER$2</f>
        <v>79816.572329415518</v>
      </c>
      <c r="ER61" s="182">
        <f t="shared" si="369"/>
        <v>100</v>
      </c>
      <c r="ES61" s="182">
        <f t="shared" si="370"/>
        <v>7981657.2329415521</v>
      </c>
      <c r="ET61" s="5"/>
      <c r="EU61" s="182">
        <f t="shared" ref="EU61:EU65" si="638">EQ61*EU$8*EU$2/EQ$2*EV$2</f>
        <v>91789.058178827836</v>
      </c>
      <c r="EV61" s="182">
        <f t="shared" si="371"/>
        <v>100</v>
      </c>
      <c r="EW61" s="182">
        <f t="shared" si="372"/>
        <v>9178905.8178827837</v>
      </c>
      <c r="EX61" s="5"/>
      <c r="EY61" s="182">
        <f t="shared" ref="EY61:EY65" si="639">EU61*EY$8*EY$2/EU$2*EZ$2</f>
        <v>105557.416905652</v>
      </c>
      <c r="EZ61" s="182">
        <f t="shared" si="373"/>
        <v>100</v>
      </c>
      <c r="FA61" s="182">
        <f t="shared" si="374"/>
        <v>10555741.690565201</v>
      </c>
      <c r="FB61" s="5"/>
      <c r="FC61" s="182">
        <f t="shared" ref="FC61:FC65" si="640">EY61*FC$8*FC$2/EY$2*FD$2</f>
        <v>121391.02944149979</v>
      </c>
      <c r="FD61" s="182">
        <f t="shared" si="375"/>
        <v>100</v>
      </c>
      <c r="FE61" s="182">
        <f t="shared" si="376"/>
        <v>12139102.944149978</v>
      </c>
      <c r="FF61" s="5"/>
      <c r="FG61" s="182">
        <f t="shared" ref="FG61:FG65" si="641">FC61*FG$8*FG$2/FC$2*FH$2</f>
        <v>139599.68385772477</v>
      </c>
      <c r="FH61" s="182">
        <f t="shared" si="377"/>
        <v>100</v>
      </c>
      <c r="FI61" s="182">
        <f t="shared" si="378"/>
        <v>13959968.385772478</v>
      </c>
      <c r="FJ61" s="5"/>
      <c r="FK61" s="182">
        <f t="shared" ref="FK61:FK65" si="642">FG61*FK$8*FK$2/FG$2*FL$2</f>
        <v>160539.63643638347</v>
      </c>
      <c r="FL61" s="182">
        <f t="shared" si="379"/>
        <v>100</v>
      </c>
      <c r="FM61" s="182">
        <f t="shared" si="380"/>
        <v>16053963.643638346</v>
      </c>
      <c r="FN61" s="5"/>
      <c r="FO61" s="182">
        <f t="shared" ref="FO61:FO65" si="643">FK61*FO$8*FO$2/FK$2*FP$2</f>
        <v>184620.58190184098</v>
      </c>
      <c r="FP61" s="182">
        <f t="shared" si="381"/>
        <v>100</v>
      </c>
      <c r="FQ61" s="182">
        <f t="shared" si="382"/>
        <v>18462058.190184098</v>
      </c>
      <c r="FR61" s="5"/>
      <c r="FS61" s="182">
        <f t="shared" ref="FS61:FS65" si="644">FO61*FS$8*FS$2/FO$2*FT$2</f>
        <v>212313.66918711711</v>
      </c>
      <c r="FT61" s="182">
        <f t="shared" si="383"/>
        <v>100</v>
      </c>
      <c r="FU61" s="182">
        <f t="shared" si="384"/>
        <v>21231366.918711711</v>
      </c>
      <c r="FV61" s="5"/>
      <c r="FW61" s="182">
        <f t="shared" ref="FW61:FW65" si="645">FS61*FW$8*FW$2/FS$2*FX$2</f>
        <v>268576.79152170313</v>
      </c>
      <c r="FX61" s="182">
        <f t="shared" si="385"/>
        <v>100</v>
      </c>
      <c r="FY61" s="182">
        <f t="shared" si="386"/>
        <v>26857679.152170312</v>
      </c>
      <c r="FZ61" s="5"/>
      <c r="GA61" s="182">
        <f t="shared" ref="GA61:GA65" si="646">FW61*GA$8*GA$2/FW$2*GB$2</f>
        <v>308863.31024995859</v>
      </c>
      <c r="GB61" s="182">
        <f t="shared" si="387"/>
        <v>100</v>
      </c>
      <c r="GC61" s="182">
        <f t="shared" si="388"/>
        <v>30886331.02499586</v>
      </c>
      <c r="GD61" s="5"/>
      <c r="GE61" s="182">
        <f t="shared" ref="GE61:GE65" si="647">GA61*GE$8*GE$2/GA$2*GF$2</f>
        <v>355192.80678745237</v>
      </c>
      <c r="GF61" s="182">
        <f t="shared" si="389"/>
        <v>100</v>
      </c>
      <c r="GG61" s="182">
        <f t="shared" si="390"/>
        <v>35519280.67874524</v>
      </c>
      <c r="GH61" s="5"/>
      <c r="GI61" s="182">
        <f t="shared" ref="GI61:GI65" si="648">GE61*GI$8*GI$2/GE$2*GJ$2</f>
        <v>408471.72780557018</v>
      </c>
      <c r="GJ61" s="182">
        <f t="shared" si="391"/>
        <v>100</v>
      </c>
      <c r="GK61" s="182">
        <f t="shared" si="392"/>
        <v>40847172.780557014</v>
      </c>
      <c r="GL61" s="5"/>
      <c r="GM61" s="182">
        <f t="shared" ref="GM61:GM65" si="649">GI61*GM$8*GM$2/GI$2*GN$2</f>
        <v>469742.48697640566</v>
      </c>
      <c r="GN61" s="182">
        <f t="shared" si="393"/>
        <v>100</v>
      </c>
      <c r="GO61" s="182">
        <f t="shared" si="394"/>
        <v>46974248.697640568</v>
      </c>
      <c r="GP61" s="5"/>
      <c r="GQ61" s="182">
        <f t="shared" ref="GQ61:GQ65" si="650">GM61*GQ$8*GQ$2/GM$2*GR$2</f>
        <v>540203.86002286652</v>
      </c>
      <c r="GR61" s="182">
        <f t="shared" si="395"/>
        <v>100</v>
      </c>
      <c r="GS61" s="182">
        <f t="shared" si="396"/>
        <v>54020386.00228665</v>
      </c>
      <c r="GT61" s="5"/>
      <c r="GU61" s="182">
        <f t="shared" ref="GU61:GU65" si="651">GQ61*GU$8*GU$2/GQ$2*GV$2</f>
        <v>621234.43902629649</v>
      </c>
      <c r="GV61" s="182">
        <f t="shared" si="397"/>
        <v>100</v>
      </c>
      <c r="GW61" s="182">
        <f t="shared" si="398"/>
        <v>62123443.902629651</v>
      </c>
      <c r="GX61" s="5"/>
      <c r="GY61" s="182">
        <f t="shared" ref="GY61:GY65" si="652">GU61*GY$8*GY$2/GU$2*GZ$2</f>
        <v>714419.60488024086</v>
      </c>
      <c r="GZ61" s="182">
        <f t="shared" si="399"/>
        <v>100</v>
      </c>
      <c r="HA61" s="182">
        <f t="shared" si="400"/>
        <v>71441960.488024086</v>
      </c>
      <c r="HB61" s="5"/>
      <c r="HC61" s="182">
        <f t="shared" ref="HC61:HC65" si="653">GY61*HC$8*HC$2/GY$2*HD$2</f>
        <v>821582.54561227688</v>
      </c>
      <c r="HD61" s="182">
        <f t="shared" si="401"/>
        <v>100</v>
      </c>
      <c r="HE61" s="182">
        <f t="shared" si="402"/>
        <v>82158254.561227694</v>
      </c>
      <c r="HF61" s="5"/>
      <c r="HG61" s="182">
        <f t="shared" ref="HG61:HG65" si="654">HC61*HG$8*HG$2/HC$2*HH$2</f>
        <v>944819.92745411838</v>
      </c>
      <c r="HH61" s="182">
        <f t="shared" si="403"/>
        <v>100</v>
      </c>
      <c r="HI61" s="182">
        <f t="shared" si="404"/>
        <v>94481992.745411843</v>
      </c>
      <c r="HJ61" s="5"/>
      <c r="HK61" s="182">
        <f t="shared" ref="HK61:HK65" si="655">HG61*HK$8*HK$2/HG$2*HL$2</f>
        <v>1086542.916572236</v>
      </c>
      <c r="HL61" s="182">
        <f t="shared" si="405"/>
        <v>100</v>
      </c>
      <c r="HM61" s="182">
        <f t="shared" si="406"/>
        <v>108654291.6572236</v>
      </c>
      <c r="HN61" s="5"/>
      <c r="HO61" s="182">
        <f t="shared" ref="HO61:HO65" si="656">HK61*HO$8*HO$2/HK$2*HP$2</f>
        <v>1249524.3540580713</v>
      </c>
      <c r="HP61" s="182">
        <f t="shared" si="407"/>
        <v>100</v>
      </c>
      <c r="HQ61" s="182">
        <f t="shared" si="408"/>
        <v>124952435.40580712</v>
      </c>
      <c r="HR61" s="5"/>
      <c r="HS61" s="182">
        <f t="shared" ref="HS61:HS65" si="657">HO61*HS$8*HS$2/HO$2*HT$2</f>
        <v>1652495.9582417991</v>
      </c>
      <c r="HT61" s="182">
        <f t="shared" si="409"/>
        <v>100</v>
      </c>
      <c r="HU61" s="182">
        <f t="shared" si="410"/>
        <v>165249595.82417992</v>
      </c>
      <c r="HV61" s="5"/>
      <c r="HW61" s="182">
        <f t="shared" ref="HW61:HW65" si="658">HS61*HW$8*HW$2/HS$2*HX$2</f>
        <v>1900370.3519780689</v>
      </c>
      <c r="HX61" s="182">
        <f t="shared" si="411"/>
        <v>100</v>
      </c>
      <c r="HY61" s="182">
        <f t="shared" si="412"/>
        <v>190037035.19780689</v>
      </c>
      <c r="HZ61" s="5"/>
      <c r="IA61" s="182">
        <f t="shared" ref="IA61:IA65" si="659">HW61*IA$8*IA$2/HW$2*IB$2</f>
        <v>2185425.904774779</v>
      </c>
      <c r="IB61" s="182">
        <f t="shared" si="413"/>
        <v>100</v>
      </c>
      <c r="IC61" s="182">
        <f t="shared" si="414"/>
        <v>218542590.47747791</v>
      </c>
      <c r="ID61" s="5"/>
      <c r="IE61" s="182">
        <f t="shared" ref="IE61:IE65" si="660">IA61*IE$8*IE$2/IA$2*IF$2</f>
        <v>2513239.7904909956</v>
      </c>
      <c r="IF61" s="182">
        <f t="shared" si="415"/>
        <v>100</v>
      </c>
      <c r="IG61" s="182">
        <f t="shared" si="416"/>
        <v>251323979.04909956</v>
      </c>
      <c r="IH61" s="5"/>
      <c r="II61" s="182">
        <f t="shared" ref="II61:II65" si="661">IE61*II$8*II$2/IE$2*IJ$2</f>
        <v>2890225.7590646446</v>
      </c>
      <c r="IJ61" s="182">
        <f t="shared" si="417"/>
        <v>100</v>
      </c>
      <c r="IK61" s="182">
        <f t="shared" si="418"/>
        <v>289022575.90646446</v>
      </c>
      <c r="IL61" s="5"/>
      <c r="IM61" s="182">
        <f t="shared" ref="IM61:IM65" si="662">II61*IM$8*IM$2/II$2*IN$2</f>
        <v>3323759.6229243409</v>
      </c>
      <c r="IN61" s="182">
        <f t="shared" si="419"/>
        <v>100</v>
      </c>
      <c r="IO61" s="182">
        <f t="shared" si="420"/>
        <v>332375962.2924341</v>
      </c>
      <c r="IP61" s="5"/>
      <c r="IQ61" s="182">
        <f t="shared" ref="IQ61:IQ65" si="663">IM61*IQ$8*IQ$2/IM$2*IR$2</f>
        <v>3822323.5663629919</v>
      </c>
      <c r="IR61" s="182">
        <f t="shared" si="421"/>
        <v>100</v>
      </c>
      <c r="IS61" s="182">
        <f t="shared" si="422"/>
        <v>382232356.63629919</v>
      </c>
      <c r="IT61" s="5"/>
      <c r="IU61" s="182">
        <f t="shared" ref="IU61:IU65" si="664">IQ61*IU$8*IU$2/IQ$2*IV$2</f>
        <v>4395672.1013174402</v>
      </c>
      <c r="IV61" s="182">
        <f t="shared" si="423"/>
        <v>100</v>
      </c>
      <c r="IW61" s="182">
        <f t="shared" si="424"/>
        <v>439567210.13174403</v>
      </c>
      <c r="IX61" s="5"/>
      <c r="IY61" s="182">
        <f t="shared" ref="IY61:IY65" si="665">IU61*IY$8*IY$2/IU$2*IZ$2</f>
        <v>5055022.916515056</v>
      </c>
      <c r="IZ61" s="182">
        <f t="shared" si="425"/>
        <v>100</v>
      </c>
      <c r="JA61" s="182">
        <f t="shared" si="426"/>
        <v>505502291.65150559</v>
      </c>
      <c r="JB61" s="5"/>
      <c r="JC61" s="182">
        <f t="shared" ref="JC61:JC65" si="666">IY61*JC$8*JC$2/IY$2*JD$2</f>
        <v>5813276.3539923141</v>
      </c>
      <c r="JD61" s="182">
        <f t="shared" si="427"/>
        <v>100</v>
      </c>
      <c r="JE61" s="182">
        <f t="shared" si="428"/>
        <v>581327635.39923143</v>
      </c>
      <c r="JF61" s="5"/>
      <c r="JG61" s="182">
        <f t="shared" ref="JG61:JG65" si="667">JC61*JG$8*JG$2/JC$2*JH$2</f>
        <v>6685267.8070911607</v>
      </c>
      <c r="JH61" s="182">
        <f t="shared" si="429"/>
        <v>100</v>
      </c>
      <c r="JI61" s="182">
        <f t="shared" si="430"/>
        <v>668526780.7091161</v>
      </c>
      <c r="JJ61" s="5"/>
      <c r="JK61" s="182">
        <f t="shared" ref="JK61:JK65" si="668">JG61*JK$8*JK$2/JG$2*JL$2</f>
        <v>7688057.9781548344</v>
      </c>
      <c r="JL61" s="182">
        <f t="shared" si="431"/>
        <v>100</v>
      </c>
      <c r="JM61" s="182">
        <f t="shared" si="432"/>
        <v>768805797.81548345</v>
      </c>
      <c r="JN61" s="5"/>
      <c r="JO61" s="182">
        <f t="shared" ref="JO61:JO65" si="669">JK61*JO$8*JO$2/JK$2*JP$2</f>
        <v>8929679.3416268397</v>
      </c>
      <c r="JP61" s="182">
        <f t="shared" si="594"/>
        <v>100</v>
      </c>
      <c r="JQ61" s="182">
        <f t="shared" si="595"/>
        <v>892967934.16268396</v>
      </c>
      <c r="JR61" s="5"/>
      <c r="JS61" s="182">
        <f t="shared" ref="JS61:JS65" si="670">JO61*JS$8*JS$2/JO$2*JT$2</f>
        <v>10269131.242870865</v>
      </c>
      <c r="JT61" s="182">
        <f t="shared" si="596"/>
        <v>100</v>
      </c>
      <c r="JU61" s="182">
        <f t="shared" si="597"/>
        <v>1026913124.2870865</v>
      </c>
      <c r="JV61" s="5"/>
      <c r="JW61" s="182">
        <f t="shared" ref="JW61:JW65" si="671">JS61*JW$8*JW$2/JS$2*JX$2</f>
        <v>11809500.929301495</v>
      </c>
      <c r="JX61" s="182">
        <f t="shared" si="598"/>
        <v>100</v>
      </c>
      <c r="JY61" s="182">
        <f t="shared" si="599"/>
        <v>1180950092.9301496</v>
      </c>
      <c r="JZ61" s="5"/>
      <c r="KA61" s="182">
        <f t="shared" ref="KA61:KA65" si="672">JW61*KA$8*KA$2/JW$2*KB$2</f>
        <v>13580926.068696719</v>
      </c>
      <c r="KB61" s="182">
        <f t="shared" si="600"/>
        <v>100</v>
      </c>
      <c r="KC61" s="182">
        <f t="shared" si="601"/>
        <v>1358092606.8696718</v>
      </c>
      <c r="KD61" s="5"/>
      <c r="KE61" s="182">
        <f t="shared" ref="KE61:KE65" si="673">KA61*KE$8*KE$2/KA$2*KF$2</f>
        <v>15618064.979001226</v>
      </c>
      <c r="KF61" s="182">
        <f t="shared" si="602"/>
        <v>100</v>
      </c>
      <c r="KG61" s="182">
        <f t="shared" si="603"/>
        <v>1561806497.9001226</v>
      </c>
      <c r="KH61" s="5"/>
      <c r="KI61" s="183">
        <f t="shared" si="182"/>
        <v>500.08499999999992</v>
      </c>
      <c r="KJ61" s="183">
        <f t="shared" si="5"/>
        <v>100.00000000000001</v>
      </c>
      <c r="KK61" s="183">
        <f t="shared" si="183"/>
        <v>50008.5</v>
      </c>
      <c r="KM61" s="183">
        <f t="shared" si="184"/>
        <v>22015.519505852757</v>
      </c>
      <c r="KN61" s="183">
        <f t="shared" si="6"/>
        <v>99.999999999999986</v>
      </c>
      <c r="KO61" s="183">
        <f t="shared" si="185"/>
        <v>2201551.9505852754</v>
      </c>
      <c r="KQ61" s="183">
        <f t="shared" si="186"/>
        <v>144913.90981228504</v>
      </c>
      <c r="KR61" s="183">
        <f t="shared" si="7"/>
        <v>99.999999999999986</v>
      </c>
      <c r="KS61" s="183">
        <f t="shared" si="187"/>
        <v>14491390.981228502</v>
      </c>
      <c r="KU61" s="183">
        <f t="shared" si="188"/>
        <v>860751.85280938516</v>
      </c>
      <c r="KV61" s="183">
        <f t="shared" si="189"/>
        <v>100</v>
      </c>
      <c r="KW61" s="183">
        <f t="shared" si="190"/>
        <v>86075185.280938521</v>
      </c>
      <c r="KY61" s="183">
        <f t="shared" si="191"/>
        <v>5065761.460408112</v>
      </c>
      <c r="KZ61" s="183">
        <f t="shared" si="192"/>
        <v>100.00000000000001</v>
      </c>
      <c r="LA61" s="183">
        <f t="shared" si="193"/>
        <v>506576146.0408113</v>
      </c>
      <c r="LC61" s="183">
        <f t="shared" si="194"/>
        <v>31019423.169754542</v>
      </c>
      <c r="LD61" s="183">
        <f t="shared" si="195"/>
        <v>99.999999999999986</v>
      </c>
      <c r="LE61" s="183">
        <f t="shared" si="196"/>
        <v>3101942316.9754539</v>
      </c>
    </row>
    <row r="62" spans="2:317" ht="18.75">
      <c r="B62" s="172"/>
      <c r="C62" s="180"/>
      <c r="D62" s="180"/>
      <c r="E62" s="180" t="str">
        <f>'A.I Revenue Streams - P1'!F62</f>
        <v>GRBS checking</v>
      </c>
      <c r="F62" s="184"/>
      <c r="G62" s="182"/>
      <c r="H62" s="182">
        <f>'A.I Revenue Streams - P1'!J62</f>
        <v>0</v>
      </c>
      <c r="I62" s="182">
        <f t="shared" si="523"/>
        <v>0</v>
      </c>
      <c r="J62" s="5"/>
      <c r="K62" s="182">
        <f>'A.I Revenue Streams - P1'!H62*K$2</f>
        <v>0</v>
      </c>
      <c r="L62" s="182">
        <f t="shared" si="503"/>
        <v>0</v>
      </c>
      <c r="M62" s="182">
        <f t="shared" si="504"/>
        <v>0</v>
      </c>
      <c r="N62" s="5"/>
      <c r="O62" s="182">
        <f t="shared" si="604"/>
        <v>0</v>
      </c>
      <c r="P62" s="182">
        <f t="shared" si="505"/>
        <v>0</v>
      </c>
      <c r="Q62" s="182">
        <f t="shared" si="506"/>
        <v>0</v>
      </c>
      <c r="R62" s="5"/>
      <c r="S62" s="182">
        <f t="shared" si="605"/>
        <v>0</v>
      </c>
      <c r="T62" s="182">
        <f t="shared" si="507"/>
        <v>0</v>
      </c>
      <c r="U62" s="182">
        <f t="shared" si="508"/>
        <v>0</v>
      </c>
      <c r="V62" s="5"/>
      <c r="W62" s="182">
        <f t="shared" si="606"/>
        <v>0</v>
      </c>
      <c r="X62" s="182">
        <f t="shared" si="509"/>
        <v>0</v>
      </c>
      <c r="Y62" s="182">
        <f t="shared" si="510"/>
        <v>0</v>
      </c>
      <c r="Z62" s="5"/>
      <c r="AA62" s="182">
        <f t="shared" si="607"/>
        <v>0</v>
      </c>
      <c r="AB62" s="182">
        <f t="shared" si="511"/>
        <v>0</v>
      </c>
      <c r="AC62" s="182">
        <f t="shared" si="512"/>
        <v>0</v>
      </c>
      <c r="AD62" s="5"/>
      <c r="AE62" s="182">
        <f t="shared" si="608"/>
        <v>0</v>
      </c>
      <c r="AF62" s="182">
        <f t="shared" si="311"/>
        <v>0</v>
      </c>
      <c r="AG62" s="182">
        <f t="shared" si="312"/>
        <v>0</v>
      </c>
      <c r="AH62" s="5"/>
      <c r="AI62" s="182">
        <f t="shared" si="609"/>
        <v>0</v>
      </c>
      <c r="AJ62" s="182">
        <f t="shared" si="313"/>
        <v>0</v>
      </c>
      <c r="AK62" s="182">
        <f t="shared" si="314"/>
        <v>0</v>
      </c>
      <c r="AL62" s="5"/>
      <c r="AM62" s="182">
        <f t="shared" si="610"/>
        <v>0</v>
      </c>
      <c r="AN62" s="182">
        <f t="shared" si="315"/>
        <v>0</v>
      </c>
      <c r="AO62" s="182">
        <f t="shared" si="316"/>
        <v>0</v>
      </c>
      <c r="AP62" s="5"/>
      <c r="AQ62" s="182">
        <f t="shared" si="611"/>
        <v>0</v>
      </c>
      <c r="AR62" s="182">
        <f t="shared" si="317"/>
        <v>0</v>
      </c>
      <c r="AS62" s="182">
        <f t="shared" si="318"/>
        <v>0</v>
      </c>
      <c r="AT62" s="5"/>
      <c r="AU62" s="182">
        <f t="shared" si="612"/>
        <v>0</v>
      </c>
      <c r="AV62" s="182">
        <f t="shared" si="319"/>
        <v>0</v>
      </c>
      <c r="AW62" s="182">
        <f t="shared" si="320"/>
        <v>0</v>
      </c>
      <c r="AX62" s="5"/>
      <c r="AY62" s="182">
        <f t="shared" si="613"/>
        <v>0</v>
      </c>
      <c r="AZ62" s="182">
        <f t="shared" si="321"/>
        <v>0</v>
      </c>
      <c r="BA62" s="182">
        <f t="shared" si="322"/>
        <v>0</v>
      </c>
      <c r="BB62" s="5"/>
      <c r="BC62" s="182">
        <f t="shared" si="614"/>
        <v>0</v>
      </c>
      <c r="BD62" s="182">
        <f t="shared" si="323"/>
        <v>0</v>
      </c>
      <c r="BE62" s="182">
        <f t="shared" si="324"/>
        <v>0</v>
      </c>
      <c r="BF62" s="5"/>
      <c r="BG62" s="182">
        <f t="shared" si="615"/>
        <v>0</v>
      </c>
      <c r="BH62" s="182">
        <f t="shared" si="325"/>
        <v>0</v>
      </c>
      <c r="BI62" s="182">
        <f t="shared" si="326"/>
        <v>0</v>
      </c>
      <c r="BJ62" s="5"/>
      <c r="BK62" s="182">
        <f t="shared" si="616"/>
        <v>0</v>
      </c>
      <c r="BL62" s="182">
        <f t="shared" si="327"/>
        <v>0</v>
      </c>
      <c r="BM62" s="182">
        <f t="shared" si="328"/>
        <v>0</v>
      </c>
      <c r="BN62" s="5"/>
      <c r="BO62" s="182">
        <f t="shared" si="617"/>
        <v>0</v>
      </c>
      <c r="BP62" s="182">
        <f t="shared" si="329"/>
        <v>0</v>
      </c>
      <c r="BQ62" s="182">
        <f t="shared" si="330"/>
        <v>0</v>
      </c>
      <c r="BR62" s="5"/>
      <c r="BS62" s="182">
        <f t="shared" si="618"/>
        <v>0</v>
      </c>
      <c r="BT62" s="182">
        <f t="shared" si="331"/>
        <v>0</v>
      </c>
      <c r="BU62" s="182">
        <f t="shared" si="332"/>
        <v>0</v>
      </c>
      <c r="BV62" s="5"/>
      <c r="BW62" s="182">
        <f t="shared" si="619"/>
        <v>0</v>
      </c>
      <c r="BX62" s="182">
        <f t="shared" si="333"/>
        <v>0</v>
      </c>
      <c r="BY62" s="182">
        <f t="shared" si="334"/>
        <v>0</v>
      </c>
      <c r="BZ62" s="5"/>
      <c r="CA62" s="182">
        <f t="shared" si="620"/>
        <v>0</v>
      </c>
      <c r="CB62" s="182">
        <f t="shared" si="335"/>
        <v>0</v>
      </c>
      <c r="CC62" s="182">
        <f t="shared" si="336"/>
        <v>0</v>
      </c>
      <c r="CD62" s="5"/>
      <c r="CE62" s="182">
        <f t="shared" si="621"/>
        <v>0</v>
      </c>
      <c r="CF62" s="182">
        <f t="shared" si="337"/>
        <v>0</v>
      </c>
      <c r="CG62" s="182">
        <f t="shared" si="338"/>
        <v>0</v>
      </c>
      <c r="CH62" s="5"/>
      <c r="CI62" s="182">
        <f t="shared" si="622"/>
        <v>0</v>
      </c>
      <c r="CJ62" s="182">
        <f t="shared" si="339"/>
        <v>0</v>
      </c>
      <c r="CK62" s="182">
        <f t="shared" si="340"/>
        <v>0</v>
      </c>
      <c r="CL62" s="5"/>
      <c r="CM62" s="182">
        <f t="shared" si="623"/>
        <v>0</v>
      </c>
      <c r="CN62" s="182">
        <f t="shared" si="341"/>
        <v>0</v>
      </c>
      <c r="CO62" s="182">
        <f t="shared" si="342"/>
        <v>0</v>
      </c>
      <c r="CP62" s="5"/>
      <c r="CQ62" s="182">
        <f t="shared" si="624"/>
        <v>0</v>
      </c>
      <c r="CR62" s="182">
        <f t="shared" si="343"/>
        <v>0</v>
      </c>
      <c r="CS62" s="182">
        <f t="shared" si="344"/>
        <v>0</v>
      </c>
      <c r="CT62" s="5"/>
      <c r="CU62" s="182">
        <f t="shared" si="625"/>
        <v>0</v>
      </c>
      <c r="CV62" s="182">
        <f t="shared" si="345"/>
        <v>0</v>
      </c>
      <c r="CW62" s="182">
        <f t="shared" si="346"/>
        <v>0</v>
      </c>
      <c r="CX62" s="5"/>
      <c r="CY62" s="182">
        <f t="shared" si="626"/>
        <v>0</v>
      </c>
      <c r="CZ62" s="182">
        <f t="shared" si="347"/>
        <v>0</v>
      </c>
      <c r="DA62" s="182">
        <f t="shared" si="348"/>
        <v>0</v>
      </c>
      <c r="DB62" s="5"/>
      <c r="DC62" s="182">
        <f t="shared" si="627"/>
        <v>0</v>
      </c>
      <c r="DD62" s="182">
        <f t="shared" si="349"/>
        <v>0</v>
      </c>
      <c r="DE62" s="182">
        <f t="shared" si="350"/>
        <v>0</v>
      </c>
      <c r="DF62" s="5"/>
      <c r="DG62" s="182">
        <f t="shared" si="628"/>
        <v>0</v>
      </c>
      <c r="DH62" s="182">
        <f t="shared" si="351"/>
        <v>0</v>
      </c>
      <c r="DI62" s="182">
        <f t="shared" si="352"/>
        <v>0</v>
      </c>
      <c r="DJ62" s="5"/>
      <c r="DK62" s="182">
        <f t="shared" si="629"/>
        <v>0</v>
      </c>
      <c r="DL62" s="182">
        <f t="shared" si="353"/>
        <v>0</v>
      </c>
      <c r="DM62" s="182">
        <f t="shared" si="354"/>
        <v>0</v>
      </c>
      <c r="DN62" s="5"/>
      <c r="DO62" s="182">
        <f t="shared" si="630"/>
        <v>0</v>
      </c>
      <c r="DP62" s="182">
        <f t="shared" si="355"/>
        <v>0</v>
      </c>
      <c r="DQ62" s="182">
        <f t="shared" si="356"/>
        <v>0</v>
      </c>
      <c r="DR62" s="5"/>
      <c r="DS62" s="182">
        <f t="shared" si="631"/>
        <v>0</v>
      </c>
      <c r="DT62" s="182">
        <f t="shared" si="357"/>
        <v>0</v>
      </c>
      <c r="DU62" s="182">
        <f t="shared" si="358"/>
        <v>0</v>
      </c>
      <c r="DV62" s="5"/>
      <c r="DW62" s="182">
        <f t="shared" si="632"/>
        <v>0</v>
      </c>
      <c r="DX62" s="182">
        <f t="shared" si="359"/>
        <v>0</v>
      </c>
      <c r="DY62" s="182">
        <f t="shared" si="360"/>
        <v>0</v>
      </c>
      <c r="DZ62" s="5"/>
      <c r="EA62" s="182">
        <f t="shared" si="633"/>
        <v>0</v>
      </c>
      <c r="EB62" s="182">
        <f t="shared" si="361"/>
        <v>0</v>
      </c>
      <c r="EC62" s="182">
        <f t="shared" si="362"/>
        <v>0</v>
      </c>
      <c r="ED62" s="5"/>
      <c r="EE62" s="182">
        <f t="shared" si="634"/>
        <v>0</v>
      </c>
      <c r="EF62" s="182">
        <f t="shared" si="363"/>
        <v>0</v>
      </c>
      <c r="EG62" s="182">
        <f t="shared" si="364"/>
        <v>0</v>
      </c>
      <c r="EH62" s="5"/>
      <c r="EI62" s="182">
        <f t="shared" si="635"/>
        <v>0</v>
      </c>
      <c r="EJ62" s="182">
        <f t="shared" si="365"/>
        <v>0</v>
      </c>
      <c r="EK62" s="182">
        <f t="shared" si="366"/>
        <v>0</v>
      </c>
      <c r="EL62" s="5"/>
      <c r="EM62" s="182">
        <f t="shared" si="636"/>
        <v>0</v>
      </c>
      <c r="EN62" s="182">
        <f t="shared" si="367"/>
        <v>0</v>
      </c>
      <c r="EO62" s="182">
        <f t="shared" si="368"/>
        <v>0</v>
      </c>
      <c r="EP62" s="5"/>
      <c r="EQ62" s="182">
        <f t="shared" si="637"/>
        <v>0</v>
      </c>
      <c r="ER62" s="182">
        <f t="shared" si="369"/>
        <v>0</v>
      </c>
      <c r="ES62" s="182">
        <f t="shared" si="370"/>
        <v>0</v>
      </c>
      <c r="ET62" s="5"/>
      <c r="EU62" s="182">
        <f t="shared" si="638"/>
        <v>0</v>
      </c>
      <c r="EV62" s="182">
        <f t="shared" si="371"/>
        <v>0</v>
      </c>
      <c r="EW62" s="182">
        <f t="shared" si="372"/>
        <v>0</v>
      </c>
      <c r="EX62" s="5"/>
      <c r="EY62" s="182">
        <f t="shared" si="639"/>
        <v>0</v>
      </c>
      <c r="EZ62" s="182">
        <f t="shared" si="373"/>
        <v>0</v>
      </c>
      <c r="FA62" s="182">
        <f t="shared" si="374"/>
        <v>0</v>
      </c>
      <c r="FB62" s="5"/>
      <c r="FC62" s="182">
        <f t="shared" si="640"/>
        <v>0</v>
      </c>
      <c r="FD62" s="182">
        <f t="shared" si="375"/>
        <v>0</v>
      </c>
      <c r="FE62" s="182">
        <f t="shared" si="376"/>
        <v>0</v>
      </c>
      <c r="FF62" s="5"/>
      <c r="FG62" s="182">
        <f t="shared" si="641"/>
        <v>0</v>
      </c>
      <c r="FH62" s="182">
        <f t="shared" si="377"/>
        <v>0</v>
      </c>
      <c r="FI62" s="182">
        <f t="shared" si="378"/>
        <v>0</v>
      </c>
      <c r="FJ62" s="5"/>
      <c r="FK62" s="182">
        <f t="shared" si="642"/>
        <v>0</v>
      </c>
      <c r="FL62" s="182">
        <f t="shared" si="379"/>
        <v>0</v>
      </c>
      <c r="FM62" s="182">
        <f t="shared" si="380"/>
        <v>0</v>
      </c>
      <c r="FN62" s="5"/>
      <c r="FO62" s="182">
        <f t="shared" si="643"/>
        <v>0</v>
      </c>
      <c r="FP62" s="182">
        <f t="shared" si="381"/>
        <v>0</v>
      </c>
      <c r="FQ62" s="182">
        <f t="shared" si="382"/>
        <v>0</v>
      </c>
      <c r="FR62" s="5"/>
      <c r="FS62" s="182">
        <f t="shared" si="644"/>
        <v>0</v>
      </c>
      <c r="FT62" s="182">
        <f t="shared" si="383"/>
        <v>0</v>
      </c>
      <c r="FU62" s="182">
        <f t="shared" si="384"/>
        <v>0</v>
      </c>
      <c r="FV62" s="5"/>
      <c r="FW62" s="182">
        <f t="shared" si="645"/>
        <v>0</v>
      </c>
      <c r="FX62" s="182">
        <f t="shared" si="385"/>
        <v>0</v>
      </c>
      <c r="FY62" s="182">
        <f t="shared" si="386"/>
        <v>0</v>
      </c>
      <c r="FZ62" s="5"/>
      <c r="GA62" s="182">
        <f t="shared" si="646"/>
        <v>0</v>
      </c>
      <c r="GB62" s="182">
        <f t="shared" si="387"/>
        <v>0</v>
      </c>
      <c r="GC62" s="182">
        <f t="shared" si="388"/>
        <v>0</v>
      </c>
      <c r="GD62" s="5"/>
      <c r="GE62" s="182">
        <f t="shared" si="647"/>
        <v>0</v>
      </c>
      <c r="GF62" s="182">
        <f t="shared" si="389"/>
        <v>0</v>
      </c>
      <c r="GG62" s="182">
        <f t="shared" si="390"/>
        <v>0</v>
      </c>
      <c r="GH62" s="5"/>
      <c r="GI62" s="182">
        <f t="shared" si="648"/>
        <v>0</v>
      </c>
      <c r="GJ62" s="182">
        <f t="shared" si="391"/>
        <v>0</v>
      </c>
      <c r="GK62" s="182">
        <f t="shared" si="392"/>
        <v>0</v>
      </c>
      <c r="GL62" s="5"/>
      <c r="GM62" s="182">
        <f t="shared" si="649"/>
        <v>0</v>
      </c>
      <c r="GN62" s="182">
        <f t="shared" si="393"/>
        <v>0</v>
      </c>
      <c r="GO62" s="182">
        <f t="shared" si="394"/>
        <v>0</v>
      </c>
      <c r="GP62" s="5"/>
      <c r="GQ62" s="182">
        <f t="shared" si="650"/>
        <v>0</v>
      </c>
      <c r="GR62" s="182">
        <f t="shared" si="395"/>
        <v>0</v>
      </c>
      <c r="GS62" s="182">
        <f t="shared" si="396"/>
        <v>0</v>
      </c>
      <c r="GT62" s="5"/>
      <c r="GU62" s="182">
        <f t="shared" si="651"/>
        <v>0</v>
      </c>
      <c r="GV62" s="182">
        <f t="shared" si="397"/>
        <v>0</v>
      </c>
      <c r="GW62" s="182">
        <f t="shared" si="398"/>
        <v>0</v>
      </c>
      <c r="GX62" s="5"/>
      <c r="GY62" s="182">
        <f t="shared" si="652"/>
        <v>0</v>
      </c>
      <c r="GZ62" s="182">
        <f t="shared" si="399"/>
        <v>0</v>
      </c>
      <c r="HA62" s="182">
        <f t="shared" si="400"/>
        <v>0</v>
      </c>
      <c r="HB62" s="5"/>
      <c r="HC62" s="182">
        <f t="shared" si="653"/>
        <v>0</v>
      </c>
      <c r="HD62" s="182">
        <f t="shared" si="401"/>
        <v>0</v>
      </c>
      <c r="HE62" s="182">
        <f t="shared" si="402"/>
        <v>0</v>
      </c>
      <c r="HF62" s="5"/>
      <c r="HG62" s="182">
        <f t="shared" si="654"/>
        <v>0</v>
      </c>
      <c r="HH62" s="182">
        <f t="shared" si="403"/>
        <v>0</v>
      </c>
      <c r="HI62" s="182">
        <f t="shared" si="404"/>
        <v>0</v>
      </c>
      <c r="HJ62" s="5"/>
      <c r="HK62" s="182">
        <f t="shared" si="655"/>
        <v>0</v>
      </c>
      <c r="HL62" s="182">
        <f t="shared" si="405"/>
        <v>0</v>
      </c>
      <c r="HM62" s="182">
        <f t="shared" si="406"/>
        <v>0</v>
      </c>
      <c r="HN62" s="5"/>
      <c r="HO62" s="182">
        <f t="shared" si="656"/>
        <v>0</v>
      </c>
      <c r="HP62" s="182">
        <f t="shared" si="407"/>
        <v>0</v>
      </c>
      <c r="HQ62" s="182">
        <f t="shared" si="408"/>
        <v>0</v>
      </c>
      <c r="HR62" s="5"/>
      <c r="HS62" s="182">
        <f t="shared" si="657"/>
        <v>0</v>
      </c>
      <c r="HT62" s="182">
        <f t="shared" si="409"/>
        <v>0</v>
      </c>
      <c r="HU62" s="182">
        <f t="shared" si="410"/>
        <v>0</v>
      </c>
      <c r="HV62" s="5"/>
      <c r="HW62" s="182">
        <f t="shared" si="658"/>
        <v>0</v>
      </c>
      <c r="HX62" s="182">
        <f t="shared" si="411"/>
        <v>0</v>
      </c>
      <c r="HY62" s="182">
        <f t="shared" si="412"/>
        <v>0</v>
      </c>
      <c r="HZ62" s="5"/>
      <c r="IA62" s="182">
        <f t="shared" si="659"/>
        <v>0</v>
      </c>
      <c r="IB62" s="182">
        <f t="shared" si="413"/>
        <v>0</v>
      </c>
      <c r="IC62" s="182">
        <f t="shared" si="414"/>
        <v>0</v>
      </c>
      <c r="ID62" s="5"/>
      <c r="IE62" s="182">
        <f t="shared" si="660"/>
        <v>0</v>
      </c>
      <c r="IF62" s="182">
        <f t="shared" si="415"/>
        <v>0</v>
      </c>
      <c r="IG62" s="182">
        <f t="shared" si="416"/>
        <v>0</v>
      </c>
      <c r="IH62" s="5"/>
      <c r="II62" s="182">
        <f t="shared" si="661"/>
        <v>0</v>
      </c>
      <c r="IJ62" s="182">
        <f t="shared" si="417"/>
        <v>0</v>
      </c>
      <c r="IK62" s="182">
        <f t="shared" si="418"/>
        <v>0</v>
      </c>
      <c r="IL62" s="5"/>
      <c r="IM62" s="182">
        <f t="shared" si="662"/>
        <v>0</v>
      </c>
      <c r="IN62" s="182">
        <f t="shared" si="419"/>
        <v>0</v>
      </c>
      <c r="IO62" s="182">
        <f t="shared" si="420"/>
        <v>0</v>
      </c>
      <c r="IP62" s="5"/>
      <c r="IQ62" s="182">
        <f t="shared" si="663"/>
        <v>0</v>
      </c>
      <c r="IR62" s="182">
        <f t="shared" si="421"/>
        <v>0</v>
      </c>
      <c r="IS62" s="182">
        <f t="shared" si="422"/>
        <v>0</v>
      </c>
      <c r="IT62" s="5"/>
      <c r="IU62" s="182">
        <f t="shared" si="664"/>
        <v>0</v>
      </c>
      <c r="IV62" s="182">
        <f t="shared" si="423"/>
        <v>0</v>
      </c>
      <c r="IW62" s="182">
        <f t="shared" si="424"/>
        <v>0</v>
      </c>
      <c r="IX62" s="5"/>
      <c r="IY62" s="182">
        <f t="shared" si="665"/>
        <v>0</v>
      </c>
      <c r="IZ62" s="182">
        <f t="shared" si="425"/>
        <v>0</v>
      </c>
      <c r="JA62" s="182">
        <f t="shared" si="426"/>
        <v>0</v>
      </c>
      <c r="JB62" s="5"/>
      <c r="JC62" s="182">
        <f t="shared" si="666"/>
        <v>0</v>
      </c>
      <c r="JD62" s="182">
        <f t="shared" si="427"/>
        <v>0</v>
      </c>
      <c r="JE62" s="182">
        <f t="shared" si="428"/>
        <v>0</v>
      </c>
      <c r="JF62" s="5"/>
      <c r="JG62" s="182">
        <f t="shared" si="667"/>
        <v>0</v>
      </c>
      <c r="JH62" s="182">
        <f t="shared" si="429"/>
        <v>0</v>
      </c>
      <c r="JI62" s="182">
        <f t="shared" si="430"/>
        <v>0</v>
      </c>
      <c r="JJ62" s="5"/>
      <c r="JK62" s="182">
        <f t="shared" si="668"/>
        <v>0</v>
      </c>
      <c r="JL62" s="182">
        <f t="shared" si="431"/>
        <v>0</v>
      </c>
      <c r="JM62" s="182">
        <f t="shared" si="432"/>
        <v>0</v>
      </c>
      <c r="JN62" s="5"/>
      <c r="JO62" s="182">
        <f t="shared" si="669"/>
        <v>0</v>
      </c>
      <c r="JP62" s="182">
        <f t="shared" si="594"/>
        <v>0</v>
      </c>
      <c r="JQ62" s="182">
        <f t="shared" si="595"/>
        <v>0</v>
      </c>
      <c r="JR62" s="5"/>
      <c r="JS62" s="182">
        <f t="shared" si="670"/>
        <v>0</v>
      </c>
      <c r="JT62" s="182">
        <f t="shared" si="596"/>
        <v>0</v>
      </c>
      <c r="JU62" s="182">
        <f t="shared" si="597"/>
        <v>0</v>
      </c>
      <c r="JV62" s="5"/>
      <c r="JW62" s="182">
        <f t="shared" si="671"/>
        <v>0</v>
      </c>
      <c r="JX62" s="182">
        <f t="shared" si="598"/>
        <v>0</v>
      </c>
      <c r="JY62" s="182">
        <f t="shared" si="599"/>
        <v>0</v>
      </c>
      <c r="JZ62" s="5"/>
      <c r="KA62" s="182">
        <f t="shared" si="672"/>
        <v>0</v>
      </c>
      <c r="KB62" s="182">
        <f t="shared" si="600"/>
        <v>0</v>
      </c>
      <c r="KC62" s="182">
        <f t="shared" si="601"/>
        <v>0</v>
      </c>
      <c r="KD62" s="5"/>
      <c r="KE62" s="182">
        <f t="shared" si="673"/>
        <v>0</v>
      </c>
      <c r="KF62" s="182">
        <f t="shared" si="602"/>
        <v>0</v>
      </c>
      <c r="KG62" s="182">
        <f t="shared" si="603"/>
        <v>0</v>
      </c>
      <c r="KH62" s="5"/>
      <c r="KI62" s="183"/>
      <c r="KJ62" s="183"/>
      <c r="KK62" s="183"/>
      <c r="KM62" s="183"/>
      <c r="KN62" s="183"/>
      <c r="KO62" s="183"/>
      <c r="KQ62" s="183"/>
      <c r="KR62" s="183"/>
      <c r="KS62" s="183"/>
      <c r="KU62" s="183"/>
      <c r="KV62" s="183"/>
      <c r="KW62" s="183"/>
      <c r="KY62" s="183"/>
      <c r="KZ62" s="183"/>
      <c r="LA62" s="183"/>
      <c r="LC62" s="183"/>
      <c r="LD62" s="183"/>
      <c r="LE62" s="183"/>
    </row>
    <row r="63" spans="2:317" ht="18.75">
      <c r="B63" s="172"/>
      <c r="C63" s="180"/>
      <c r="D63" s="180"/>
      <c r="E63" s="180" t="str">
        <f>'A.I Revenue Streams - P1'!F63</f>
        <v>Foleys Catheterization</v>
      </c>
      <c r="F63" s="184"/>
      <c r="G63" s="182"/>
      <c r="H63" s="182">
        <f>'A.I Revenue Streams - P1'!J63</f>
        <v>500</v>
      </c>
      <c r="I63" s="182">
        <f t="shared" si="523"/>
        <v>0</v>
      </c>
      <c r="J63" s="5"/>
      <c r="K63" s="182">
        <f>'A.I Revenue Streams - P1'!H63*K$2*L$2</f>
        <v>2.25</v>
      </c>
      <c r="L63" s="182">
        <f t="shared" si="503"/>
        <v>500</v>
      </c>
      <c r="M63" s="182">
        <f t="shared" si="504"/>
        <v>1125</v>
      </c>
      <c r="N63" s="5"/>
      <c r="O63" s="182">
        <f t="shared" si="604"/>
        <v>2.4018749999999995</v>
      </c>
      <c r="P63" s="182">
        <f t="shared" si="505"/>
        <v>500</v>
      </c>
      <c r="Q63" s="182">
        <f t="shared" si="506"/>
        <v>1200.9374999999998</v>
      </c>
      <c r="R63" s="5"/>
      <c r="S63" s="182">
        <f t="shared" si="605"/>
        <v>3.6828749999999988</v>
      </c>
      <c r="T63" s="182">
        <f t="shared" si="507"/>
        <v>500</v>
      </c>
      <c r="U63" s="182">
        <f t="shared" si="508"/>
        <v>1841.4374999999993</v>
      </c>
      <c r="V63" s="5"/>
      <c r="W63" s="182">
        <f t="shared" si="606"/>
        <v>5.2941328124999973</v>
      </c>
      <c r="X63" s="182">
        <f t="shared" si="509"/>
        <v>500</v>
      </c>
      <c r="Y63" s="182">
        <f t="shared" si="510"/>
        <v>2647.0664062499986</v>
      </c>
      <c r="Z63" s="5"/>
      <c r="AA63" s="182">
        <f t="shared" si="607"/>
        <v>9.7412043749999953</v>
      </c>
      <c r="AB63" s="182">
        <f t="shared" si="511"/>
        <v>500</v>
      </c>
      <c r="AC63" s="182">
        <f t="shared" si="512"/>
        <v>4870.6021874999979</v>
      </c>
      <c r="AD63" s="5"/>
      <c r="AE63" s="182">
        <f t="shared" si="608"/>
        <v>14.002981289062491</v>
      </c>
      <c r="AF63" s="182">
        <f t="shared" si="311"/>
        <v>500</v>
      </c>
      <c r="AG63" s="182">
        <f t="shared" si="312"/>
        <v>7001.4906445312454</v>
      </c>
      <c r="AH63" s="5"/>
      <c r="AI63" s="182">
        <f t="shared" si="609"/>
        <v>20.129285603027331</v>
      </c>
      <c r="AJ63" s="182">
        <f t="shared" si="313"/>
        <v>500</v>
      </c>
      <c r="AK63" s="182">
        <f t="shared" si="314"/>
        <v>10064.642801513666</v>
      </c>
      <c r="AL63" s="5"/>
      <c r="AM63" s="182">
        <f t="shared" si="610"/>
        <v>23.14867844348143</v>
      </c>
      <c r="AN63" s="182">
        <f t="shared" si="315"/>
        <v>500</v>
      </c>
      <c r="AO63" s="182">
        <f t="shared" si="316"/>
        <v>11574.339221740714</v>
      </c>
      <c r="AP63" s="5"/>
      <c r="AQ63" s="182">
        <f t="shared" si="611"/>
        <v>26.620980210003641</v>
      </c>
      <c r="AR63" s="182">
        <f t="shared" si="317"/>
        <v>500</v>
      </c>
      <c r="AS63" s="182">
        <f t="shared" si="318"/>
        <v>13310.49010500182</v>
      </c>
      <c r="AT63" s="5"/>
      <c r="AU63" s="182">
        <f t="shared" si="612"/>
        <v>30.614127241504189</v>
      </c>
      <c r="AV63" s="182">
        <f t="shared" si="319"/>
        <v>500</v>
      </c>
      <c r="AW63" s="182">
        <f t="shared" si="320"/>
        <v>15307.063620752095</v>
      </c>
      <c r="AX63" s="5"/>
      <c r="AY63" s="182">
        <f t="shared" si="613"/>
        <v>35.206246327729815</v>
      </c>
      <c r="AZ63" s="182">
        <f t="shared" si="321"/>
        <v>500</v>
      </c>
      <c r="BA63" s="182">
        <f t="shared" si="322"/>
        <v>17603.123163864908</v>
      </c>
      <c r="BB63" s="5"/>
      <c r="BC63" s="182">
        <f t="shared" si="614"/>
        <v>40.487183276889283</v>
      </c>
      <c r="BD63" s="182">
        <f t="shared" si="323"/>
        <v>500</v>
      </c>
      <c r="BE63" s="182">
        <f t="shared" si="324"/>
        <v>20243.591638444643</v>
      </c>
      <c r="BF63" s="5"/>
      <c r="BG63" s="182">
        <f t="shared" si="615"/>
        <v>46.560260768422673</v>
      </c>
      <c r="BH63" s="182">
        <f t="shared" si="325"/>
        <v>500</v>
      </c>
      <c r="BI63" s="182">
        <f t="shared" si="326"/>
        <v>23280.130384211338</v>
      </c>
      <c r="BJ63" s="5"/>
      <c r="BK63" s="182">
        <f t="shared" si="616"/>
        <v>53.544299883686072</v>
      </c>
      <c r="BL63" s="182">
        <f t="shared" si="327"/>
        <v>500</v>
      </c>
      <c r="BM63" s="182">
        <f t="shared" si="328"/>
        <v>26772.149941843036</v>
      </c>
      <c r="BN63" s="5"/>
      <c r="BO63" s="182">
        <f t="shared" si="617"/>
        <v>61.575944866238977</v>
      </c>
      <c r="BP63" s="182">
        <f t="shared" si="329"/>
        <v>500</v>
      </c>
      <c r="BQ63" s="182">
        <f t="shared" si="330"/>
        <v>30787.972433119488</v>
      </c>
      <c r="BR63" s="5"/>
      <c r="BS63" s="182">
        <f t="shared" si="618"/>
        <v>70.812336596174816</v>
      </c>
      <c r="BT63" s="182">
        <f t="shared" si="331"/>
        <v>500</v>
      </c>
      <c r="BU63" s="182">
        <f t="shared" si="332"/>
        <v>35406.16829808741</v>
      </c>
      <c r="BV63" s="5"/>
      <c r="BW63" s="182">
        <f t="shared" si="619"/>
        <v>81.434187085601039</v>
      </c>
      <c r="BX63" s="182">
        <f t="shared" si="333"/>
        <v>500</v>
      </c>
      <c r="BY63" s="182">
        <f t="shared" si="334"/>
        <v>40717.093542800518</v>
      </c>
      <c r="BZ63" s="5"/>
      <c r="CA63" s="182">
        <f t="shared" si="620"/>
        <v>93.64931514844119</v>
      </c>
      <c r="CB63" s="182">
        <f t="shared" si="335"/>
        <v>500</v>
      </c>
      <c r="CC63" s="182">
        <f t="shared" si="336"/>
        <v>46824.657574220597</v>
      </c>
      <c r="CD63" s="5"/>
      <c r="CE63" s="182">
        <f t="shared" si="621"/>
        <v>129.23605490484883</v>
      </c>
      <c r="CF63" s="182">
        <f t="shared" si="337"/>
        <v>500</v>
      </c>
      <c r="CG63" s="182">
        <f t="shared" si="338"/>
        <v>64618.027452424416</v>
      </c>
      <c r="CH63" s="5"/>
      <c r="CI63" s="182">
        <f t="shared" si="622"/>
        <v>148.62146314057614</v>
      </c>
      <c r="CJ63" s="182">
        <f t="shared" si="339"/>
        <v>500</v>
      </c>
      <c r="CK63" s="182">
        <f t="shared" si="340"/>
        <v>74310.731570288073</v>
      </c>
      <c r="CL63" s="5"/>
      <c r="CM63" s="182">
        <f t="shared" si="623"/>
        <v>170.91468261166256</v>
      </c>
      <c r="CN63" s="182">
        <f t="shared" si="341"/>
        <v>500</v>
      </c>
      <c r="CO63" s="182">
        <f t="shared" si="342"/>
        <v>85457.341305831273</v>
      </c>
      <c r="CP63" s="5"/>
      <c r="CQ63" s="182">
        <f t="shared" si="624"/>
        <v>196.55188500341191</v>
      </c>
      <c r="CR63" s="182">
        <f t="shared" si="343"/>
        <v>500</v>
      </c>
      <c r="CS63" s="182">
        <f t="shared" si="344"/>
        <v>98275.942501705955</v>
      </c>
      <c r="CT63" s="5"/>
      <c r="CU63" s="182">
        <f t="shared" si="625"/>
        <v>226.03466775392369</v>
      </c>
      <c r="CV63" s="182">
        <f t="shared" si="345"/>
        <v>500</v>
      </c>
      <c r="CW63" s="182">
        <f t="shared" si="346"/>
        <v>113017.33387696184</v>
      </c>
      <c r="CX63" s="5"/>
      <c r="CY63" s="182">
        <f t="shared" si="626"/>
        <v>259.93986791701218</v>
      </c>
      <c r="CZ63" s="182">
        <f t="shared" si="347"/>
        <v>500</v>
      </c>
      <c r="DA63" s="182">
        <f t="shared" si="348"/>
        <v>129969.9339585061</v>
      </c>
      <c r="DB63" s="5"/>
      <c r="DC63" s="182">
        <f t="shared" si="627"/>
        <v>298.93084810456401</v>
      </c>
      <c r="DD63" s="182">
        <f t="shared" si="349"/>
        <v>500</v>
      </c>
      <c r="DE63" s="182">
        <f t="shared" si="350"/>
        <v>149465.424052282</v>
      </c>
      <c r="DF63" s="5"/>
      <c r="DG63" s="182">
        <f t="shared" si="628"/>
        <v>343.77047532024858</v>
      </c>
      <c r="DH63" s="182">
        <f t="shared" si="351"/>
        <v>500</v>
      </c>
      <c r="DI63" s="182">
        <f t="shared" si="352"/>
        <v>171885.23766012429</v>
      </c>
      <c r="DJ63" s="5"/>
      <c r="DK63" s="182">
        <f t="shared" si="629"/>
        <v>395.33604661828582</v>
      </c>
      <c r="DL63" s="182">
        <f t="shared" si="353"/>
        <v>500</v>
      </c>
      <c r="DM63" s="182">
        <f t="shared" si="354"/>
        <v>197668.02330914291</v>
      </c>
      <c r="DN63" s="5"/>
      <c r="DO63" s="182">
        <f t="shared" si="630"/>
        <v>454.63645361102868</v>
      </c>
      <c r="DP63" s="182">
        <f t="shared" si="355"/>
        <v>500</v>
      </c>
      <c r="DQ63" s="182">
        <f t="shared" si="356"/>
        <v>227318.22680551434</v>
      </c>
      <c r="DR63" s="5"/>
      <c r="DS63" s="182">
        <f t="shared" si="631"/>
        <v>522.83192165268304</v>
      </c>
      <c r="DT63" s="182">
        <f t="shared" si="357"/>
        <v>500</v>
      </c>
      <c r="DU63" s="182">
        <f t="shared" si="358"/>
        <v>261415.96082634153</v>
      </c>
      <c r="DV63" s="5"/>
      <c r="DW63" s="182">
        <f t="shared" si="632"/>
        <v>601.25670990058541</v>
      </c>
      <c r="DX63" s="182">
        <f t="shared" si="359"/>
        <v>500</v>
      </c>
      <c r="DY63" s="182">
        <f t="shared" si="360"/>
        <v>300628.35495029268</v>
      </c>
      <c r="DZ63" s="5"/>
      <c r="EA63" s="182">
        <f t="shared" si="633"/>
        <v>760.58973802424055</v>
      </c>
      <c r="EB63" s="182">
        <f t="shared" si="361"/>
        <v>500</v>
      </c>
      <c r="EC63" s="182">
        <f t="shared" si="362"/>
        <v>380294.8690121203</v>
      </c>
      <c r="ED63" s="5"/>
      <c r="EE63" s="182">
        <f t="shared" si="634"/>
        <v>874.67819872787652</v>
      </c>
      <c r="EF63" s="182">
        <f t="shared" si="363"/>
        <v>500</v>
      </c>
      <c r="EG63" s="182">
        <f t="shared" si="364"/>
        <v>437339.09936393827</v>
      </c>
      <c r="EH63" s="5"/>
      <c r="EI63" s="182">
        <f t="shared" si="635"/>
        <v>1005.879928537058</v>
      </c>
      <c r="EJ63" s="182">
        <f t="shared" si="365"/>
        <v>500</v>
      </c>
      <c r="EK63" s="182">
        <f t="shared" si="366"/>
        <v>502939.96426852903</v>
      </c>
      <c r="EL63" s="5"/>
      <c r="EM63" s="182">
        <f t="shared" si="636"/>
        <v>1156.7619178176167</v>
      </c>
      <c r="EN63" s="182">
        <f t="shared" si="367"/>
        <v>500</v>
      </c>
      <c r="EO63" s="182">
        <f t="shared" si="368"/>
        <v>578380.9589088083</v>
      </c>
      <c r="EP63" s="5"/>
      <c r="EQ63" s="182">
        <f t="shared" si="637"/>
        <v>1330.2762054902591</v>
      </c>
      <c r="ER63" s="182">
        <f t="shared" si="369"/>
        <v>500</v>
      </c>
      <c r="ES63" s="182">
        <f t="shared" si="370"/>
        <v>665138.10274512961</v>
      </c>
      <c r="ET63" s="5"/>
      <c r="EU63" s="182">
        <f t="shared" si="638"/>
        <v>1529.8176363137979</v>
      </c>
      <c r="EV63" s="182">
        <f t="shared" si="371"/>
        <v>500</v>
      </c>
      <c r="EW63" s="182">
        <f t="shared" si="372"/>
        <v>764908.81815689895</v>
      </c>
      <c r="EX63" s="5"/>
      <c r="EY63" s="182">
        <f t="shared" si="639"/>
        <v>1759.2902817608674</v>
      </c>
      <c r="EZ63" s="182">
        <f t="shared" si="373"/>
        <v>500</v>
      </c>
      <c r="FA63" s="182">
        <f t="shared" si="374"/>
        <v>879645.14088043373</v>
      </c>
      <c r="FB63" s="5"/>
      <c r="FC63" s="182">
        <f t="shared" si="640"/>
        <v>2023.1838240249972</v>
      </c>
      <c r="FD63" s="182">
        <f t="shared" si="375"/>
        <v>500</v>
      </c>
      <c r="FE63" s="182">
        <f t="shared" si="376"/>
        <v>1011591.9120124986</v>
      </c>
      <c r="FF63" s="5"/>
      <c r="FG63" s="182">
        <f t="shared" si="641"/>
        <v>2326.6613976287463</v>
      </c>
      <c r="FH63" s="182">
        <f t="shared" si="377"/>
        <v>500</v>
      </c>
      <c r="FI63" s="182">
        <f t="shared" si="378"/>
        <v>1163330.6988143732</v>
      </c>
      <c r="FJ63" s="5"/>
      <c r="FK63" s="182">
        <f t="shared" si="642"/>
        <v>2675.6606072730578</v>
      </c>
      <c r="FL63" s="182">
        <f t="shared" si="379"/>
        <v>500</v>
      </c>
      <c r="FM63" s="182">
        <f t="shared" si="380"/>
        <v>1337830.303636529</v>
      </c>
      <c r="FN63" s="5"/>
      <c r="FO63" s="182">
        <f t="shared" si="643"/>
        <v>3077.0096983640165</v>
      </c>
      <c r="FP63" s="182">
        <f t="shared" si="381"/>
        <v>500</v>
      </c>
      <c r="FQ63" s="182">
        <f t="shared" si="382"/>
        <v>1538504.8491820083</v>
      </c>
      <c r="FR63" s="5"/>
      <c r="FS63" s="182">
        <f t="shared" si="644"/>
        <v>3538.5611531186187</v>
      </c>
      <c r="FT63" s="182">
        <f t="shared" si="383"/>
        <v>500</v>
      </c>
      <c r="FU63" s="182">
        <f t="shared" si="384"/>
        <v>1769280.5765593094</v>
      </c>
      <c r="FV63" s="5"/>
      <c r="FW63" s="182">
        <f t="shared" si="645"/>
        <v>4476.279858695053</v>
      </c>
      <c r="FX63" s="182">
        <f t="shared" si="385"/>
        <v>500</v>
      </c>
      <c r="FY63" s="182">
        <f t="shared" si="386"/>
        <v>2238139.9293475263</v>
      </c>
      <c r="FZ63" s="5"/>
      <c r="GA63" s="182">
        <f t="shared" si="646"/>
        <v>5147.7218374993108</v>
      </c>
      <c r="GB63" s="182">
        <f t="shared" si="387"/>
        <v>500</v>
      </c>
      <c r="GC63" s="182">
        <f t="shared" si="388"/>
        <v>2573860.9187496556</v>
      </c>
      <c r="GD63" s="5"/>
      <c r="GE63" s="182">
        <f t="shared" si="647"/>
        <v>5919.8801131242071</v>
      </c>
      <c r="GF63" s="182">
        <f t="shared" si="389"/>
        <v>500</v>
      </c>
      <c r="GG63" s="182">
        <f t="shared" si="390"/>
        <v>2959940.0565621033</v>
      </c>
      <c r="GH63" s="5"/>
      <c r="GI63" s="182">
        <f t="shared" si="648"/>
        <v>6807.862130092838</v>
      </c>
      <c r="GJ63" s="182">
        <f t="shared" si="391"/>
        <v>500</v>
      </c>
      <c r="GK63" s="182">
        <f t="shared" si="392"/>
        <v>3403931.0650464189</v>
      </c>
      <c r="GL63" s="5"/>
      <c r="GM63" s="182">
        <f t="shared" si="649"/>
        <v>7829.0414496067633</v>
      </c>
      <c r="GN63" s="182">
        <f t="shared" si="393"/>
        <v>500</v>
      </c>
      <c r="GO63" s="182">
        <f t="shared" si="394"/>
        <v>3914520.7248033816</v>
      </c>
      <c r="GP63" s="5"/>
      <c r="GQ63" s="182">
        <f t="shared" si="650"/>
        <v>9003.3976670477768</v>
      </c>
      <c r="GR63" s="182">
        <f t="shared" si="395"/>
        <v>500</v>
      </c>
      <c r="GS63" s="182">
        <f t="shared" si="396"/>
        <v>4501698.8335238881</v>
      </c>
      <c r="GT63" s="5"/>
      <c r="GU63" s="182">
        <f t="shared" si="651"/>
        <v>10353.907317104942</v>
      </c>
      <c r="GV63" s="182">
        <f t="shared" si="397"/>
        <v>500</v>
      </c>
      <c r="GW63" s="182">
        <f t="shared" si="398"/>
        <v>5176953.6585524715</v>
      </c>
      <c r="GX63" s="5"/>
      <c r="GY63" s="182">
        <f t="shared" si="652"/>
        <v>11906.993414670682</v>
      </c>
      <c r="GZ63" s="182">
        <f t="shared" si="399"/>
        <v>500</v>
      </c>
      <c r="HA63" s="182">
        <f t="shared" si="400"/>
        <v>5953496.7073353408</v>
      </c>
      <c r="HB63" s="5"/>
      <c r="HC63" s="182">
        <f t="shared" si="653"/>
        <v>13693.042426871283</v>
      </c>
      <c r="HD63" s="182">
        <f t="shared" si="401"/>
        <v>500</v>
      </c>
      <c r="HE63" s="182">
        <f t="shared" si="402"/>
        <v>6846521.2134356415</v>
      </c>
      <c r="HF63" s="5"/>
      <c r="HG63" s="182">
        <f t="shared" si="654"/>
        <v>15746.998790901976</v>
      </c>
      <c r="HH63" s="182">
        <f t="shared" si="403"/>
        <v>500</v>
      </c>
      <c r="HI63" s="182">
        <f t="shared" si="404"/>
        <v>7873499.3954509879</v>
      </c>
      <c r="HJ63" s="5"/>
      <c r="HK63" s="182">
        <f t="shared" si="655"/>
        <v>18109.048609537269</v>
      </c>
      <c r="HL63" s="182">
        <f t="shared" si="405"/>
        <v>500</v>
      </c>
      <c r="HM63" s="182">
        <f t="shared" si="406"/>
        <v>9054524.304768635</v>
      </c>
      <c r="HN63" s="5"/>
      <c r="HO63" s="182">
        <f t="shared" si="656"/>
        <v>20825.405900967857</v>
      </c>
      <c r="HP63" s="182">
        <f t="shared" si="407"/>
        <v>500</v>
      </c>
      <c r="HQ63" s="182">
        <f t="shared" si="408"/>
        <v>10412702.950483928</v>
      </c>
      <c r="HR63" s="5"/>
      <c r="HS63" s="182">
        <f t="shared" si="657"/>
        <v>27541.599304029987</v>
      </c>
      <c r="HT63" s="182">
        <f t="shared" si="409"/>
        <v>500</v>
      </c>
      <c r="HU63" s="182">
        <f t="shared" si="410"/>
        <v>13770799.652014993</v>
      </c>
      <c r="HV63" s="5"/>
      <c r="HW63" s="182">
        <f t="shared" si="658"/>
        <v>31672.839199634484</v>
      </c>
      <c r="HX63" s="182">
        <f t="shared" si="411"/>
        <v>500</v>
      </c>
      <c r="HY63" s="182">
        <f t="shared" si="412"/>
        <v>15836419.599817242</v>
      </c>
      <c r="HZ63" s="5"/>
      <c r="IA63" s="182">
        <f t="shared" si="659"/>
        <v>36423.765079579651</v>
      </c>
      <c r="IB63" s="182">
        <f t="shared" si="413"/>
        <v>500</v>
      </c>
      <c r="IC63" s="182">
        <f t="shared" si="414"/>
        <v>18211882.539789826</v>
      </c>
      <c r="ID63" s="5"/>
      <c r="IE63" s="182">
        <f t="shared" si="660"/>
        <v>41887.329841516592</v>
      </c>
      <c r="IF63" s="182">
        <f t="shared" si="415"/>
        <v>500</v>
      </c>
      <c r="IG63" s="182">
        <f t="shared" si="416"/>
        <v>20943664.920758296</v>
      </c>
      <c r="IH63" s="5"/>
      <c r="II63" s="182">
        <f t="shared" si="661"/>
        <v>48170.429317744078</v>
      </c>
      <c r="IJ63" s="182">
        <f t="shared" si="417"/>
        <v>500</v>
      </c>
      <c r="IK63" s="182">
        <f t="shared" si="418"/>
        <v>24085214.658872038</v>
      </c>
      <c r="IL63" s="5"/>
      <c r="IM63" s="182">
        <f t="shared" si="662"/>
        <v>55395.993715405682</v>
      </c>
      <c r="IN63" s="182">
        <f t="shared" si="419"/>
        <v>500</v>
      </c>
      <c r="IO63" s="182">
        <f t="shared" si="420"/>
        <v>27697996.85770284</v>
      </c>
      <c r="IP63" s="5"/>
      <c r="IQ63" s="182">
        <f t="shared" si="663"/>
        <v>63705.392772716528</v>
      </c>
      <c r="IR63" s="182">
        <f t="shared" si="421"/>
        <v>500</v>
      </c>
      <c r="IS63" s="182">
        <f t="shared" si="422"/>
        <v>31852696.386358265</v>
      </c>
      <c r="IT63" s="5"/>
      <c r="IU63" s="182">
        <f t="shared" si="664"/>
        <v>73261.201688624002</v>
      </c>
      <c r="IV63" s="182">
        <f t="shared" si="423"/>
        <v>500</v>
      </c>
      <c r="IW63" s="182">
        <f t="shared" si="424"/>
        <v>36630600.844311997</v>
      </c>
      <c r="IX63" s="5"/>
      <c r="IY63" s="182">
        <f t="shared" si="665"/>
        <v>84250.3819419176</v>
      </c>
      <c r="IZ63" s="182">
        <f t="shared" si="425"/>
        <v>500</v>
      </c>
      <c r="JA63" s="182">
        <f t="shared" si="426"/>
        <v>42125190.970958799</v>
      </c>
      <c r="JB63" s="5"/>
      <c r="JC63" s="182">
        <f t="shared" si="666"/>
        <v>96887.939233205238</v>
      </c>
      <c r="JD63" s="182">
        <f t="shared" si="427"/>
        <v>500</v>
      </c>
      <c r="JE63" s="182">
        <f t="shared" si="428"/>
        <v>48443969.616602622</v>
      </c>
      <c r="JF63" s="5"/>
      <c r="JG63" s="182">
        <f t="shared" si="667"/>
        <v>111421.13011818602</v>
      </c>
      <c r="JH63" s="182">
        <f t="shared" si="429"/>
        <v>500</v>
      </c>
      <c r="JI63" s="182">
        <f t="shared" si="430"/>
        <v>55710565.059093006</v>
      </c>
      <c r="JJ63" s="5"/>
      <c r="JK63" s="182">
        <f t="shared" si="668"/>
        <v>128134.29963591392</v>
      </c>
      <c r="JL63" s="182">
        <f t="shared" si="431"/>
        <v>500</v>
      </c>
      <c r="JM63" s="182">
        <f t="shared" si="432"/>
        <v>64067149.817956962</v>
      </c>
      <c r="JN63" s="5"/>
      <c r="JO63" s="182">
        <f t="shared" si="669"/>
        <v>148827.989027114</v>
      </c>
      <c r="JP63" s="182">
        <f t="shared" si="594"/>
        <v>500</v>
      </c>
      <c r="JQ63" s="182">
        <f t="shared" si="595"/>
        <v>74413994.513557002</v>
      </c>
      <c r="JR63" s="5"/>
      <c r="JS63" s="182">
        <f t="shared" si="670"/>
        <v>171152.18738118108</v>
      </c>
      <c r="JT63" s="182">
        <f t="shared" si="596"/>
        <v>500</v>
      </c>
      <c r="JU63" s="182">
        <f t="shared" si="597"/>
        <v>85576093.690590546</v>
      </c>
      <c r="JV63" s="5"/>
      <c r="JW63" s="182">
        <f t="shared" si="671"/>
        <v>196825.01548835821</v>
      </c>
      <c r="JX63" s="182">
        <f t="shared" si="598"/>
        <v>500</v>
      </c>
      <c r="JY63" s="182">
        <f t="shared" si="599"/>
        <v>98412507.7441791</v>
      </c>
      <c r="JZ63" s="5"/>
      <c r="KA63" s="182">
        <f t="shared" si="672"/>
        <v>226348.76781161194</v>
      </c>
      <c r="KB63" s="182">
        <f t="shared" si="600"/>
        <v>500</v>
      </c>
      <c r="KC63" s="182">
        <f t="shared" si="601"/>
        <v>113174383.90580596</v>
      </c>
      <c r="KD63" s="5"/>
      <c r="KE63" s="182">
        <f t="shared" si="673"/>
        <v>260301.0829833537</v>
      </c>
      <c r="KF63" s="182">
        <f t="shared" si="602"/>
        <v>500</v>
      </c>
      <c r="KG63" s="182">
        <f t="shared" si="603"/>
        <v>130150541.49167685</v>
      </c>
      <c r="KH63" s="5"/>
      <c r="KI63" s="183">
        <f t="shared" si="182"/>
        <v>8.3347499999999979</v>
      </c>
      <c r="KJ63" s="183">
        <f t="shared" si="5"/>
        <v>500</v>
      </c>
      <c r="KK63" s="183">
        <f t="shared" si="183"/>
        <v>4167.3749999999991</v>
      </c>
      <c r="KM63" s="183">
        <f t="shared" si="184"/>
        <v>366.92532509754585</v>
      </c>
      <c r="KN63" s="183">
        <f t="shared" si="6"/>
        <v>500.00000000000011</v>
      </c>
      <c r="KO63" s="183">
        <f t="shared" si="185"/>
        <v>183462.66254877296</v>
      </c>
      <c r="KQ63" s="183">
        <f t="shared" si="186"/>
        <v>2415.2318302047511</v>
      </c>
      <c r="KR63" s="183">
        <f t="shared" si="7"/>
        <v>499.99999999999989</v>
      </c>
      <c r="KS63" s="183">
        <f t="shared" si="187"/>
        <v>1207615.9151023752</v>
      </c>
      <c r="KU63" s="183">
        <f t="shared" si="188"/>
        <v>14345.864213489755</v>
      </c>
      <c r="KV63" s="183">
        <f t="shared" si="189"/>
        <v>500.00000000000011</v>
      </c>
      <c r="KW63" s="183">
        <f t="shared" si="190"/>
        <v>7172932.1067448789</v>
      </c>
      <c r="KY63" s="183">
        <f t="shared" si="191"/>
        <v>84429.357673468548</v>
      </c>
      <c r="KZ63" s="183">
        <f t="shared" si="192"/>
        <v>500</v>
      </c>
      <c r="LA63" s="183">
        <f t="shared" si="193"/>
        <v>42214678.836734273</v>
      </c>
      <c r="LC63" s="183">
        <f t="shared" si="194"/>
        <v>516990.38616257568</v>
      </c>
      <c r="LD63" s="183">
        <f t="shared" si="195"/>
        <v>500</v>
      </c>
      <c r="LE63" s="183">
        <f t="shared" si="196"/>
        <v>258495193.08128783</v>
      </c>
    </row>
    <row r="64" spans="2:317" ht="18.75">
      <c r="B64" s="172"/>
      <c r="C64" s="180"/>
      <c r="D64" s="180"/>
      <c r="E64" s="180" t="str">
        <f>'A.I Revenue Streams - P1'!F64</f>
        <v>Wound Dressing</v>
      </c>
      <c r="F64" s="184"/>
      <c r="G64" s="182"/>
      <c r="H64" s="182">
        <f>'A.I Revenue Streams - P1'!J64</f>
        <v>100</v>
      </c>
      <c r="I64" s="182">
        <f t="shared" si="523"/>
        <v>0</v>
      </c>
      <c r="J64" s="5"/>
      <c r="K64" s="182">
        <f>'A.I Revenue Streams - P1'!H64*K$2*L$2</f>
        <v>18</v>
      </c>
      <c r="L64" s="182">
        <f t="shared" si="503"/>
        <v>100</v>
      </c>
      <c r="M64" s="182">
        <f t="shared" si="504"/>
        <v>1800</v>
      </c>
      <c r="N64" s="5"/>
      <c r="O64" s="182">
        <f t="shared" si="604"/>
        <v>19.214999999999996</v>
      </c>
      <c r="P64" s="182">
        <f t="shared" si="505"/>
        <v>100</v>
      </c>
      <c r="Q64" s="182">
        <f t="shared" si="506"/>
        <v>1921.4999999999995</v>
      </c>
      <c r="R64" s="5"/>
      <c r="S64" s="182">
        <f t="shared" si="605"/>
        <v>29.46299999999999</v>
      </c>
      <c r="T64" s="182">
        <f t="shared" si="507"/>
        <v>100</v>
      </c>
      <c r="U64" s="182">
        <f t="shared" si="508"/>
        <v>2946.2999999999988</v>
      </c>
      <c r="V64" s="5"/>
      <c r="W64" s="182">
        <f t="shared" si="606"/>
        <v>42.353062499999979</v>
      </c>
      <c r="X64" s="182">
        <f t="shared" si="509"/>
        <v>100</v>
      </c>
      <c r="Y64" s="182">
        <f t="shared" si="510"/>
        <v>4235.3062499999978</v>
      </c>
      <c r="Z64" s="5"/>
      <c r="AA64" s="182">
        <f t="shared" si="607"/>
        <v>77.929634999999962</v>
      </c>
      <c r="AB64" s="182">
        <f t="shared" si="511"/>
        <v>100</v>
      </c>
      <c r="AC64" s="182">
        <f t="shared" si="512"/>
        <v>7792.9634999999962</v>
      </c>
      <c r="AD64" s="5"/>
      <c r="AE64" s="182">
        <f t="shared" si="608"/>
        <v>112.02385031249993</v>
      </c>
      <c r="AF64" s="182">
        <f t="shared" si="311"/>
        <v>100</v>
      </c>
      <c r="AG64" s="182">
        <f t="shared" si="312"/>
        <v>11202.385031249993</v>
      </c>
      <c r="AH64" s="5"/>
      <c r="AI64" s="182">
        <f t="shared" si="609"/>
        <v>161.03428482421864</v>
      </c>
      <c r="AJ64" s="182">
        <f t="shared" si="313"/>
        <v>100</v>
      </c>
      <c r="AK64" s="182">
        <f t="shared" si="314"/>
        <v>16103.428482421865</v>
      </c>
      <c r="AL64" s="5"/>
      <c r="AM64" s="182">
        <f t="shared" si="610"/>
        <v>185.18942754785144</v>
      </c>
      <c r="AN64" s="182">
        <f t="shared" si="315"/>
        <v>100</v>
      </c>
      <c r="AO64" s="182">
        <f t="shared" si="316"/>
        <v>18518.942754785145</v>
      </c>
      <c r="AP64" s="5"/>
      <c r="AQ64" s="182">
        <f t="shared" si="611"/>
        <v>212.96784168002912</v>
      </c>
      <c r="AR64" s="182">
        <f t="shared" si="317"/>
        <v>100</v>
      </c>
      <c r="AS64" s="182">
        <f t="shared" si="318"/>
        <v>21296.784168002912</v>
      </c>
      <c r="AT64" s="5"/>
      <c r="AU64" s="182">
        <f t="shared" si="612"/>
        <v>244.91301793203351</v>
      </c>
      <c r="AV64" s="182">
        <f t="shared" si="319"/>
        <v>100</v>
      </c>
      <c r="AW64" s="182">
        <f t="shared" si="320"/>
        <v>24491.301793203351</v>
      </c>
      <c r="AX64" s="5"/>
      <c r="AY64" s="182">
        <f t="shared" si="613"/>
        <v>281.64997062183852</v>
      </c>
      <c r="AZ64" s="182">
        <f t="shared" si="321"/>
        <v>100</v>
      </c>
      <c r="BA64" s="182">
        <f t="shared" si="322"/>
        <v>28164.997062183851</v>
      </c>
      <c r="BB64" s="5"/>
      <c r="BC64" s="182">
        <f t="shared" si="614"/>
        <v>323.89746621511426</v>
      </c>
      <c r="BD64" s="182">
        <f t="shared" si="323"/>
        <v>100</v>
      </c>
      <c r="BE64" s="182">
        <f t="shared" si="324"/>
        <v>32389.746621511425</v>
      </c>
      <c r="BF64" s="5"/>
      <c r="BG64" s="182">
        <f t="shared" si="615"/>
        <v>372.48208614738138</v>
      </c>
      <c r="BH64" s="182">
        <f t="shared" si="325"/>
        <v>100</v>
      </c>
      <c r="BI64" s="182">
        <f t="shared" si="326"/>
        <v>37248.208614738141</v>
      </c>
      <c r="BJ64" s="5"/>
      <c r="BK64" s="182">
        <f t="shared" si="616"/>
        <v>428.35439906948858</v>
      </c>
      <c r="BL64" s="182">
        <f t="shared" si="327"/>
        <v>100</v>
      </c>
      <c r="BM64" s="182">
        <f t="shared" si="328"/>
        <v>42835.439906948857</v>
      </c>
      <c r="BN64" s="5"/>
      <c r="BO64" s="182">
        <f t="shared" si="617"/>
        <v>492.60755892991182</v>
      </c>
      <c r="BP64" s="182">
        <f t="shared" si="329"/>
        <v>100</v>
      </c>
      <c r="BQ64" s="182">
        <f t="shared" si="330"/>
        <v>49260.755892991183</v>
      </c>
      <c r="BR64" s="5"/>
      <c r="BS64" s="182">
        <f t="shared" si="618"/>
        <v>566.49869276939853</v>
      </c>
      <c r="BT64" s="182">
        <f t="shared" si="331"/>
        <v>100</v>
      </c>
      <c r="BU64" s="182">
        <f t="shared" si="332"/>
        <v>56649.869276939855</v>
      </c>
      <c r="BV64" s="5"/>
      <c r="BW64" s="182">
        <f t="shared" si="619"/>
        <v>651.47349668480831</v>
      </c>
      <c r="BX64" s="182">
        <f t="shared" si="333"/>
        <v>100</v>
      </c>
      <c r="BY64" s="182">
        <f t="shared" si="334"/>
        <v>65147.349668480834</v>
      </c>
      <c r="BZ64" s="5"/>
      <c r="CA64" s="182">
        <f t="shared" si="620"/>
        <v>749.19452118752952</v>
      </c>
      <c r="CB64" s="182">
        <f t="shared" si="335"/>
        <v>100</v>
      </c>
      <c r="CC64" s="182">
        <f t="shared" si="336"/>
        <v>74919.452118752946</v>
      </c>
      <c r="CD64" s="5"/>
      <c r="CE64" s="182">
        <f t="shared" si="621"/>
        <v>1033.8884392387906</v>
      </c>
      <c r="CF64" s="182">
        <f t="shared" si="337"/>
        <v>100</v>
      </c>
      <c r="CG64" s="182">
        <f t="shared" si="338"/>
        <v>103388.84392387906</v>
      </c>
      <c r="CH64" s="5"/>
      <c r="CI64" s="182">
        <f t="shared" si="622"/>
        <v>1188.9717051246091</v>
      </c>
      <c r="CJ64" s="182">
        <f t="shared" si="339"/>
        <v>100</v>
      </c>
      <c r="CK64" s="182">
        <f t="shared" si="340"/>
        <v>118897.17051246091</v>
      </c>
      <c r="CL64" s="5"/>
      <c r="CM64" s="182">
        <f t="shared" si="623"/>
        <v>1367.3174608933004</v>
      </c>
      <c r="CN64" s="182">
        <f t="shared" si="341"/>
        <v>100</v>
      </c>
      <c r="CO64" s="182">
        <f t="shared" si="342"/>
        <v>136731.74608933006</v>
      </c>
      <c r="CP64" s="5"/>
      <c r="CQ64" s="182">
        <f t="shared" si="624"/>
        <v>1572.4150800272953</v>
      </c>
      <c r="CR64" s="182">
        <f t="shared" si="343"/>
        <v>100</v>
      </c>
      <c r="CS64" s="182">
        <f t="shared" si="344"/>
        <v>157241.50800272953</v>
      </c>
      <c r="CT64" s="5"/>
      <c r="CU64" s="182">
        <f t="shared" si="625"/>
        <v>1808.2773420313895</v>
      </c>
      <c r="CV64" s="182">
        <f t="shared" si="345"/>
        <v>100</v>
      </c>
      <c r="CW64" s="182">
        <f t="shared" si="346"/>
        <v>180827.73420313894</v>
      </c>
      <c r="CX64" s="5"/>
      <c r="CY64" s="182">
        <f t="shared" si="626"/>
        <v>2079.5189433360974</v>
      </c>
      <c r="CZ64" s="182">
        <f t="shared" si="347"/>
        <v>100</v>
      </c>
      <c r="DA64" s="182">
        <f t="shared" si="348"/>
        <v>207951.89433360973</v>
      </c>
      <c r="DB64" s="5"/>
      <c r="DC64" s="182">
        <f t="shared" si="627"/>
        <v>2391.4467848365121</v>
      </c>
      <c r="DD64" s="182">
        <f t="shared" si="349"/>
        <v>100</v>
      </c>
      <c r="DE64" s="182">
        <f t="shared" si="350"/>
        <v>239144.67848365119</v>
      </c>
      <c r="DF64" s="5"/>
      <c r="DG64" s="182">
        <f t="shared" si="628"/>
        <v>2750.1638025619886</v>
      </c>
      <c r="DH64" s="182">
        <f t="shared" si="351"/>
        <v>100</v>
      </c>
      <c r="DI64" s="182">
        <f t="shared" si="352"/>
        <v>275016.38025619887</v>
      </c>
      <c r="DJ64" s="5"/>
      <c r="DK64" s="182">
        <f t="shared" si="629"/>
        <v>3162.6883729462866</v>
      </c>
      <c r="DL64" s="182">
        <f t="shared" si="353"/>
        <v>100</v>
      </c>
      <c r="DM64" s="182">
        <f t="shared" si="354"/>
        <v>316268.83729462867</v>
      </c>
      <c r="DN64" s="5"/>
      <c r="DO64" s="182">
        <f t="shared" si="630"/>
        <v>3637.0916288882295</v>
      </c>
      <c r="DP64" s="182">
        <f t="shared" si="355"/>
        <v>100</v>
      </c>
      <c r="DQ64" s="182">
        <f t="shared" si="356"/>
        <v>363709.16288882296</v>
      </c>
      <c r="DR64" s="5"/>
      <c r="DS64" s="182">
        <f t="shared" si="631"/>
        <v>4182.6553732214643</v>
      </c>
      <c r="DT64" s="182">
        <f t="shared" si="357"/>
        <v>100</v>
      </c>
      <c r="DU64" s="182">
        <f t="shared" si="358"/>
        <v>418265.53732214641</v>
      </c>
      <c r="DV64" s="5"/>
      <c r="DW64" s="182">
        <f t="shared" si="632"/>
        <v>4810.0536792046832</v>
      </c>
      <c r="DX64" s="182">
        <f t="shared" si="359"/>
        <v>100</v>
      </c>
      <c r="DY64" s="182">
        <f t="shared" si="360"/>
        <v>481005.36792046833</v>
      </c>
      <c r="DZ64" s="5"/>
      <c r="EA64" s="182">
        <f t="shared" si="633"/>
        <v>6084.7179041939244</v>
      </c>
      <c r="EB64" s="182">
        <f t="shared" si="361"/>
        <v>100</v>
      </c>
      <c r="EC64" s="182">
        <f t="shared" si="362"/>
        <v>608471.7904193924</v>
      </c>
      <c r="ED64" s="5"/>
      <c r="EE64" s="182">
        <f t="shared" si="634"/>
        <v>6997.4255898230122</v>
      </c>
      <c r="EF64" s="182">
        <f t="shared" si="363"/>
        <v>100</v>
      </c>
      <c r="EG64" s="182">
        <f t="shared" si="364"/>
        <v>699742.55898230127</v>
      </c>
      <c r="EH64" s="5"/>
      <c r="EI64" s="182">
        <f t="shared" si="635"/>
        <v>8047.0394282964644</v>
      </c>
      <c r="EJ64" s="182">
        <f t="shared" si="365"/>
        <v>100</v>
      </c>
      <c r="EK64" s="182">
        <f t="shared" si="366"/>
        <v>804703.9428296464</v>
      </c>
      <c r="EL64" s="5"/>
      <c r="EM64" s="182">
        <f t="shared" si="636"/>
        <v>9254.0953425409334</v>
      </c>
      <c r="EN64" s="182">
        <f t="shared" si="367"/>
        <v>100</v>
      </c>
      <c r="EO64" s="182">
        <f t="shared" si="368"/>
        <v>925409.53425409331</v>
      </c>
      <c r="EP64" s="5"/>
      <c r="EQ64" s="182">
        <f t="shared" si="637"/>
        <v>10642.209643922073</v>
      </c>
      <c r="ER64" s="182">
        <f t="shared" si="369"/>
        <v>100</v>
      </c>
      <c r="ES64" s="182">
        <f t="shared" si="370"/>
        <v>1064220.9643922073</v>
      </c>
      <c r="ET64" s="5"/>
      <c r="EU64" s="182">
        <f t="shared" si="638"/>
        <v>12238.541090510384</v>
      </c>
      <c r="EV64" s="182">
        <f t="shared" si="371"/>
        <v>100</v>
      </c>
      <c r="EW64" s="182">
        <f t="shared" si="372"/>
        <v>1223854.1090510383</v>
      </c>
      <c r="EX64" s="5"/>
      <c r="EY64" s="182">
        <f t="shared" si="639"/>
        <v>14074.322254086939</v>
      </c>
      <c r="EZ64" s="182">
        <f t="shared" si="373"/>
        <v>100</v>
      </c>
      <c r="FA64" s="182">
        <f t="shared" si="374"/>
        <v>1407432.225408694</v>
      </c>
      <c r="FB64" s="5"/>
      <c r="FC64" s="182">
        <f t="shared" si="640"/>
        <v>16185.470592199978</v>
      </c>
      <c r="FD64" s="182">
        <f t="shared" si="375"/>
        <v>100</v>
      </c>
      <c r="FE64" s="182">
        <f t="shared" si="376"/>
        <v>1618547.0592199978</v>
      </c>
      <c r="FF64" s="5"/>
      <c r="FG64" s="182">
        <f t="shared" si="641"/>
        <v>18613.29118102997</v>
      </c>
      <c r="FH64" s="182">
        <f t="shared" si="377"/>
        <v>100</v>
      </c>
      <c r="FI64" s="182">
        <f t="shared" si="378"/>
        <v>1861329.1181029971</v>
      </c>
      <c r="FJ64" s="5"/>
      <c r="FK64" s="182">
        <f t="shared" si="642"/>
        <v>21405.284858184463</v>
      </c>
      <c r="FL64" s="182">
        <f t="shared" si="379"/>
        <v>100</v>
      </c>
      <c r="FM64" s="182">
        <f t="shared" si="380"/>
        <v>2140528.4858184461</v>
      </c>
      <c r="FN64" s="5"/>
      <c r="FO64" s="182">
        <f t="shared" si="643"/>
        <v>24616.077586912132</v>
      </c>
      <c r="FP64" s="182">
        <f t="shared" si="381"/>
        <v>100</v>
      </c>
      <c r="FQ64" s="182">
        <f t="shared" si="382"/>
        <v>2461607.7586912131</v>
      </c>
      <c r="FR64" s="5"/>
      <c r="FS64" s="182">
        <f t="shared" si="644"/>
        <v>28308.489224948949</v>
      </c>
      <c r="FT64" s="182">
        <f t="shared" si="383"/>
        <v>100</v>
      </c>
      <c r="FU64" s="182">
        <f t="shared" si="384"/>
        <v>2830848.9224948948</v>
      </c>
      <c r="FV64" s="5"/>
      <c r="FW64" s="182">
        <f t="shared" si="645"/>
        <v>35810.238869560424</v>
      </c>
      <c r="FX64" s="182">
        <f t="shared" si="385"/>
        <v>100</v>
      </c>
      <c r="FY64" s="182">
        <f t="shared" si="386"/>
        <v>3581023.8869560426</v>
      </c>
      <c r="FZ64" s="5"/>
      <c r="GA64" s="182">
        <f t="shared" si="646"/>
        <v>41181.774699994487</v>
      </c>
      <c r="GB64" s="182">
        <f t="shared" si="387"/>
        <v>100</v>
      </c>
      <c r="GC64" s="182">
        <f t="shared" si="388"/>
        <v>4118177.4699994489</v>
      </c>
      <c r="GD64" s="5"/>
      <c r="GE64" s="182">
        <f t="shared" si="647"/>
        <v>47359.040904993657</v>
      </c>
      <c r="GF64" s="182">
        <f t="shared" si="389"/>
        <v>100</v>
      </c>
      <c r="GG64" s="182">
        <f t="shared" si="390"/>
        <v>4735904.0904993657</v>
      </c>
      <c r="GH64" s="5"/>
      <c r="GI64" s="182">
        <f t="shared" si="648"/>
        <v>54462.897040742704</v>
      </c>
      <c r="GJ64" s="182">
        <f t="shared" si="391"/>
        <v>100</v>
      </c>
      <c r="GK64" s="182">
        <f t="shared" si="392"/>
        <v>5446289.7040742701</v>
      </c>
      <c r="GL64" s="5"/>
      <c r="GM64" s="182">
        <f t="shared" si="649"/>
        <v>62632.331596854106</v>
      </c>
      <c r="GN64" s="182">
        <f t="shared" si="393"/>
        <v>100</v>
      </c>
      <c r="GO64" s="182">
        <f t="shared" si="394"/>
        <v>6263233.1596854106</v>
      </c>
      <c r="GP64" s="5"/>
      <c r="GQ64" s="182">
        <f t="shared" si="650"/>
        <v>72027.181336382215</v>
      </c>
      <c r="GR64" s="182">
        <f t="shared" si="395"/>
        <v>100</v>
      </c>
      <c r="GS64" s="182">
        <f t="shared" si="396"/>
        <v>7202718.1336382218</v>
      </c>
      <c r="GT64" s="5"/>
      <c r="GU64" s="182">
        <f t="shared" si="651"/>
        <v>82831.258536839538</v>
      </c>
      <c r="GV64" s="182">
        <f t="shared" si="397"/>
        <v>100</v>
      </c>
      <c r="GW64" s="182">
        <f t="shared" si="398"/>
        <v>8283125.8536839541</v>
      </c>
      <c r="GX64" s="5"/>
      <c r="GY64" s="182">
        <f t="shared" si="652"/>
        <v>95255.947317365455</v>
      </c>
      <c r="GZ64" s="182">
        <f t="shared" si="399"/>
        <v>100</v>
      </c>
      <c r="HA64" s="182">
        <f t="shared" si="400"/>
        <v>9525594.7317365464</v>
      </c>
      <c r="HB64" s="5"/>
      <c r="HC64" s="182">
        <f t="shared" si="653"/>
        <v>109544.33941497027</v>
      </c>
      <c r="HD64" s="182">
        <f t="shared" si="401"/>
        <v>100</v>
      </c>
      <c r="HE64" s="182">
        <f t="shared" si="402"/>
        <v>10954433.941497026</v>
      </c>
      <c r="HF64" s="5"/>
      <c r="HG64" s="182">
        <f t="shared" si="654"/>
        <v>125975.99032721581</v>
      </c>
      <c r="HH64" s="182">
        <f t="shared" si="403"/>
        <v>100</v>
      </c>
      <c r="HI64" s="182">
        <f t="shared" si="404"/>
        <v>12597599.032721581</v>
      </c>
      <c r="HJ64" s="5"/>
      <c r="HK64" s="182">
        <f t="shared" si="655"/>
        <v>144872.38887629815</v>
      </c>
      <c r="HL64" s="182">
        <f t="shared" si="405"/>
        <v>100</v>
      </c>
      <c r="HM64" s="182">
        <f t="shared" si="406"/>
        <v>14487238.887629814</v>
      </c>
      <c r="HN64" s="5"/>
      <c r="HO64" s="182">
        <f t="shared" si="656"/>
        <v>166603.24720774285</v>
      </c>
      <c r="HP64" s="182">
        <f t="shared" si="407"/>
        <v>100</v>
      </c>
      <c r="HQ64" s="182">
        <f t="shared" si="408"/>
        <v>16660324.720774285</v>
      </c>
      <c r="HR64" s="5"/>
      <c r="HS64" s="182">
        <f t="shared" si="657"/>
        <v>220332.7944322399</v>
      </c>
      <c r="HT64" s="182">
        <f t="shared" si="409"/>
        <v>100</v>
      </c>
      <c r="HU64" s="182">
        <f t="shared" si="410"/>
        <v>22033279.44322399</v>
      </c>
      <c r="HV64" s="5"/>
      <c r="HW64" s="182">
        <f t="shared" si="658"/>
        <v>253382.71359707587</v>
      </c>
      <c r="HX64" s="182">
        <f t="shared" si="411"/>
        <v>100</v>
      </c>
      <c r="HY64" s="182">
        <f t="shared" si="412"/>
        <v>25338271.359707586</v>
      </c>
      <c r="HZ64" s="5"/>
      <c r="IA64" s="182">
        <f t="shared" si="659"/>
        <v>291390.12063663721</v>
      </c>
      <c r="IB64" s="182">
        <f t="shared" si="413"/>
        <v>100</v>
      </c>
      <c r="IC64" s="182">
        <f t="shared" si="414"/>
        <v>29139012.063663721</v>
      </c>
      <c r="ID64" s="5"/>
      <c r="IE64" s="182">
        <f t="shared" si="660"/>
        <v>335098.63873213273</v>
      </c>
      <c r="IF64" s="182">
        <f t="shared" si="415"/>
        <v>100</v>
      </c>
      <c r="IG64" s="182">
        <f t="shared" si="416"/>
        <v>33509863.873213273</v>
      </c>
      <c r="IH64" s="5"/>
      <c r="II64" s="182">
        <f t="shared" si="661"/>
        <v>385363.43454195262</v>
      </c>
      <c r="IJ64" s="182">
        <f t="shared" si="417"/>
        <v>100</v>
      </c>
      <c r="IK64" s="182">
        <f t="shared" si="418"/>
        <v>38536343.454195261</v>
      </c>
      <c r="IL64" s="5"/>
      <c r="IM64" s="182">
        <f t="shared" si="662"/>
        <v>443167.94972324546</v>
      </c>
      <c r="IN64" s="182">
        <f t="shared" si="419"/>
        <v>100</v>
      </c>
      <c r="IO64" s="182">
        <f t="shared" si="420"/>
        <v>44316794.972324543</v>
      </c>
      <c r="IP64" s="5"/>
      <c r="IQ64" s="182">
        <f t="shared" si="663"/>
        <v>509643.14218173223</v>
      </c>
      <c r="IR64" s="182">
        <f t="shared" si="421"/>
        <v>100</v>
      </c>
      <c r="IS64" s="182">
        <f t="shared" si="422"/>
        <v>50964314.218173221</v>
      </c>
      <c r="IT64" s="5"/>
      <c r="IU64" s="182">
        <f t="shared" si="664"/>
        <v>586089.61350899201</v>
      </c>
      <c r="IV64" s="182">
        <f t="shared" si="423"/>
        <v>100</v>
      </c>
      <c r="IW64" s="182">
        <f t="shared" si="424"/>
        <v>58608961.350899205</v>
      </c>
      <c r="IX64" s="5"/>
      <c r="IY64" s="182">
        <f t="shared" si="665"/>
        <v>674003.0555353408</v>
      </c>
      <c r="IZ64" s="182">
        <f t="shared" si="425"/>
        <v>100</v>
      </c>
      <c r="JA64" s="182">
        <f t="shared" si="426"/>
        <v>67400305.553534076</v>
      </c>
      <c r="JB64" s="5"/>
      <c r="JC64" s="182">
        <f t="shared" si="666"/>
        <v>775103.5138656419</v>
      </c>
      <c r="JD64" s="182">
        <f t="shared" si="427"/>
        <v>100</v>
      </c>
      <c r="JE64" s="182">
        <f t="shared" si="428"/>
        <v>77510351.386564195</v>
      </c>
      <c r="JF64" s="5"/>
      <c r="JG64" s="182">
        <f t="shared" si="667"/>
        <v>891369.04094548814</v>
      </c>
      <c r="JH64" s="182">
        <f t="shared" si="429"/>
        <v>100</v>
      </c>
      <c r="JI64" s="182">
        <f t="shared" si="430"/>
        <v>89136904.094548821</v>
      </c>
      <c r="JJ64" s="5"/>
      <c r="JK64" s="182">
        <f t="shared" si="668"/>
        <v>1025074.3970873114</v>
      </c>
      <c r="JL64" s="182">
        <f t="shared" si="431"/>
        <v>100</v>
      </c>
      <c r="JM64" s="182">
        <f t="shared" si="432"/>
        <v>102507439.70873114</v>
      </c>
      <c r="JN64" s="5"/>
      <c r="JO64" s="182">
        <f t="shared" si="669"/>
        <v>1190623.912216912</v>
      </c>
      <c r="JP64" s="182">
        <f t="shared" si="594"/>
        <v>100</v>
      </c>
      <c r="JQ64" s="182">
        <f t="shared" si="595"/>
        <v>119062391.22169121</v>
      </c>
      <c r="JR64" s="5"/>
      <c r="JS64" s="182">
        <f t="shared" si="670"/>
        <v>1369217.4990494486</v>
      </c>
      <c r="JT64" s="182">
        <f t="shared" si="596"/>
        <v>100</v>
      </c>
      <c r="JU64" s="182">
        <f t="shared" si="597"/>
        <v>136921749.90494487</v>
      </c>
      <c r="JV64" s="5"/>
      <c r="JW64" s="182">
        <f t="shared" si="671"/>
        <v>1574600.1239068657</v>
      </c>
      <c r="JX64" s="182">
        <f t="shared" si="598"/>
        <v>100</v>
      </c>
      <c r="JY64" s="182">
        <f t="shared" si="599"/>
        <v>157460012.39068657</v>
      </c>
      <c r="JZ64" s="5"/>
      <c r="KA64" s="182">
        <f t="shared" si="672"/>
        <v>1810790.1424928955</v>
      </c>
      <c r="KB64" s="182">
        <f t="shared" si="600"/>
        <v>100</v>
      </c>
      <c r="KC64" s="182">
        <f t="shared" si="601"/>
        <v>181079014.24928954</v>
      </c>
      <c r="KD64" s="5"/>
      <c r="KE64" s="182">
        <f t="shared" si="673"/>
        <v>2082408.6638668296</v>
      </c>
      <c r="KF64" s="182">
        <f t="shared" si="602"/>
        <v>100</v>
      </c>
      <c r="KG64" s="182">
        <f t="shared" si="603"/>
        <v>208240866.38668296</v>
      </c>
      <c r="KH64" s="5"/>
      <c r="KI64" s="183">
        <f t="shared" si="182"/>
        <v>66.677999999999983</v>
      </c>
      <c r="KJ64" s="183">
        <f t="shared" si="5"/>
        <v>100</v>
      </c>
      <c r="KK64" s="183">
        <f t="shared" si="183"/>
        <v>6667.7999999999984</v>
      </c>
      <c r="KM64" s="183">
        <f t="shared" si="184"/>
        <v>2935.4026007803668</v>
      </c>
      <c r="KN64" s="183">
        <f t="shared" si="6"/>
        <v>100</v>
      </c>
      <c r="KO64" s="183">
        <f t="shared" si="185"/>
        <v>293540.26007803669</v>
      </c>
      <c r="KQ64" s="183">
        <f t="shared" si="186"/>
        <v>19321.854641638009</v>
      </c>
      <c r="KR64" s="183">
        <f t="shared" si="7"/>
        <v>99.999999999999986</v>
      </c>
      <c r="KS64" s="183">
        <f t="shared" si="187"/>
        <v>1932185.4641638007</v>
      </c>
      <c r="KU64" s="183">
        <f t="shared" si="188"/>
        <v>114766.91370791804</v>
      </c>
      <c r="KV64" s="183">
        <f t="shared" si="189"/>
        <v>100.00000000000001</v>
      </c>
      <c r="KW64" s="183">
        <f t="shared" si="190"/>
        <v>11476691.370791806</v>
      </c>
      <c r="KY64" s="183">
        <f t="shared" si="191"/>
        <v>675434.86138774839</v>
      </c>
      <c r="KZ64" s="183">
        <f t="shared" si="192"/>
        <v>100</v>
      </c>
      <c r="LA64" s="183">
        <f t="shared" si="193"/>
        <v>67543486.138774842</v>
      </c>
      <c r="LC64" s="183">
        <f t="shared" si="194"/>
        <v>4135923.0893006055</v>
      </c>
      <c r="LD64" s="183">
        <f t="shared" si="195"/>
        <v>100</v>
      </c>
      <c r="LE64" s="183">
        <f t="shared" si="196"/>
        <v>413592308.93006057</v>
      </c>
    </row>
    <row r="65" spans="2:317" ht="18.75">
      <c r="B65" s="172"/>
      <c r="C65" s="180"/>
      <c r="D65" s="180"/>
      <c r="E65" s="180" t="str">
        <f>'A.I Revenue Streams - P1'!F65</f>
        <v>IV Cannulaization</v>
      </c>
      <c r="F65" s="184"/>
      <c r="G65" s="182"/>
      <c r="H65" s="182">
        <f>'A.I Revenue Streams - P1'!J65</f>
        <v>150</v>
      </c>
      <c r="I65" s="182">
        <f t="shared" si="523"/>
        <v>0</v>
      </c>
      <c r="J65" s="5"/>
      <c r="K65" s="182">
        <f>'A.I Revenue Streams - P1'!H65*K$2*L$2</f>
        <v>9</v>
      </c>
      <c r="L65" s="182">
        <f t="shared" si="503"/>
        <v>150</v>
      </c>
      <c r="M65" s="182">
        <f t="shared" si="504"/>
        <v>1350</v>
      </c>
      <c r="N65" s="5"/>
      <c r="O65" s="182">
        <f t="shared" si="604"/>
        <v>9.6074999999999982</v>
      </c>
      <c r="P65" s="182">
        <f t="shared" si="505"/>
        <v>150</v>
      </c>
      <c r="Q65" s="182">
        <f t="shared" si="506"/>
        <v>1441.1249999999998</v>
      </c>
      <c r="R65" s="5"/>
      <c r="S65" s="182">
        <f t="shared" si="605"/>
        <v>14.731499999999995</v>
      </c>
      <c r="T65" s="182">
        <f t="shared" si="507"/>
        <v>150</v>
      </c>
      <c r="U65" s="182">
        <f t="shared" si="508"/>
        <v>2209.7249999999995</v>
      </c>
      <c r="V65" s="5"/>
      <c r="W65" s="182">
        <f t="shared" si="606"/>
        <v>21.176531249999989</v>
      </c>
      <c r="X65" s="182">
        <f t="shared" si="509"/>
        <v>150</v>
      </c>
      <c r="Y65" s="182">
        <f t="shared" si="510"/>
        <v>3176.4796874999984</v>
      </c>
      <c r="Z65" s="5"/>
      <c r="AA65" s="182">
        <f t="shared" si="607"/>
        <v>38.964817499999981</v>
      </c>
      <c r="AB65" s="182">
        <f t="shared" si="511"/>
        <v>150</v>
      </c>
      <c r="AC65" s="182">
        <f t="shared" si="512"/>
        <v>5844.7226249999967</v>
      </c>
      <c r="AD65" s="5"/>
      <c r="AE65" s="182">
        <f t="shared" si="608"/>
        <v>56.011925156249966</v>
      </c>
      <c r="AF65" s="182">
        <f t="shared" si="311"/>
        <v>150</v>
      </c>
      <c r="AG65" s="182">
        <f t="shared" si="312"/>
        <v>8401.7887734374945</v>
      </c>
      <c r="AH65" s="5"/>
      <c r="AI65" s="182">
        <f t="shared" si="609"/>
        <v>80.517142412109322</v>
      </c>
      <c r="AJ65" s="182">
        <f t="shared" si="313"/>
        <v>150</v>
      </c>
      <c r="AK65" s="182">
        <f t="shared" si="314"/>
        <v>12077.571361816399</v>
      </c>
      <c r="AL65" s="5"/>
      <c r="AM65" s="182">
        <f t="shared" si="610"/>
        <v>92.594713773925719</v>
      </c>
      <c r="AN65" s="182">
        <f t="shared" si="315"/>
        <v>150</v>
      </c>
      <c r="AO65" s="182">
        <f t="shared" si="316"/>
        <v>13889.207066088858</v>
      </c>
      <c r="AP65" s="5"/>
      <c r="AQ65" s="182">
        <f t="shared" si="611"/>
        <v>106.48392084001456</v>
      </c>
      <c r="AR65" s="182">
        <f t="shared" si="317"/>
        <v>150</v>
      </c>
      <c r="AS65" s="182">
        <f t="shared" si="318"/>
        <v>15972.588126002185</v>
      </c>
      <c r="AT65" s="5"/>
      <c r="AU65" s="182">
        <f t="shared" si="612"/>
        <v>122.45650896601676</v>
      </c>
      <c r="AV65" s="182">
        <f t="shared" si="319"/>
        <v>150</v>
      </c>
      <c r="AW65" s="182">
        <f t="shared" si="320"/>
        <v>18368.476344902512</v>
      </c>
      <c r="AX65" s="5"/>
      <c r="AY65" s="182">
        <f t="shared" si="613"/>
        <v>140.82498531091926</v>
      </c>
      <c r="AZ65" s="182">
        <f t="shared" si="321"/>
        <v>150</v>
      </c>
      <c r="BA65" s="182">
        <f t="shared" si="322"/>
        <v>21123.74779663789</v>
      </c>
      <c r="BB65" s="5"/>
      <c r="BC65" s="182">
        <f t="shared" si="614"/>
        <v>161.94873310755713</v>
      </c>
      <c r="BD65" s="182">
        <f t="shared" si="323"/>
        <v>150</v>
      </c>
      <c r="BE65" s="182">
        <f t="shared" si="324"/>
        <v>24292.309966133569</v>
      </c>
      <c r="BF65" s="5"/>
      <c r="BG65" s="182">
        <f t="shared" si="615"/>
        <v>186.24104307369069</v>
      </c>
      <c r="BH65" s="182">
        <f t="shared" si="325"/>
        <v>150</v>
      </c>
      <c r="BI65" s="182">
        <f t="shared" si="326"/>
        <v>27936.156461053604</v>
      </c>
      <c r="BJ65" s="5"/>
      <c r="BK65" s="182">
        <f t="shared" si="616"/>
        <v>214.17719953474429</v>
      </c>
      <c r="BL65" s="182">
        <f t="shared" si="327"/>
        <v>150</v>
      </c>
      <c r="BM65" s="182">
        <f t="shared" si="328"/>
        <v>32126.579930211643</v>
      </c>
      <c r="BN65" s="5"/>
      <c r="BO65" s="182">
        <f t="shared" si="617"/>
        <v>246.30377946495591</v>
      </c>
      <c r="BP65" s="182">
        <f t="shared" si="329"/>
        <v>150</v>
      </c>
      <c r="BQ65" s="182">
        <f t="shared" si="330"/>
        <v>36945.566919743389</v>
      </c>
      <c r="BR65" s="5"/>
      <c r="BS65" s="182">
        <f t="shared" si="618"/>
        <v>283.24934638469927</v>
      </c>
      <c r="BT65" s="182">
        <f t="shared" si="331"/>
        <v>150</v>
      </c>
      <c r="BU65" s="182">
        <f t="shared" si="332"/>
        <v>42487.401957704889</v>
      </c>
      <c r="BV65" s="5"/>
      <c r="BW65" s="182">
        <f t="shared" si="619"/>
        <v>325.73674834240416</v>
      </c>
      <c r="BX65" s="182">
        <f t="shared" si="333"/>
        <v>150</v>
      </c>
      <c r="BY65" s="182">
        <f t="shared" si="334"/>
        <v>48860.512251360626</v>
      </c>
      <c r="BZ65" s="5"/>
      <c r="CA65" s="182">
        <f t="shared" si="620"/>
        <v>374.59726059376476</v>
      </c>
      <c r="CB65" s="182">
        <f t="shared" si="335"/>
        <v>150</v>
      </c>
      <c r="CC65" s="182">
        <f t="shared" si="336"/>
        <v>56189.589089064713</v>
      </c>
      <c r="CD65" s="5"/>
      <c r="CE65" s="182">
        <f t="shared" si="621"/>
        <v>516.94421961939531</v>
      </c>
      <c r="CF65" s="182">
        <f t="shared" si="337"/>
        <v>150</v>
      </c>
      <c r="CG65" s="182">
        <f t="shared" si="338"/>
        <v>77541.632942909302</v>
      </c>
      <c r="CH65" s="5"/>
      <c r="CI65" s="182">
        <f t="shared" si="622"/>
        <v>594.48585256230456</v>
      </c>
      <c r="CJ65" s="182">
        <f t="shared" si="339"/>
        <v>150</v>
      </c>
      <c r="CK65" s="182">
        <f t="shared" si="340"/>
        <v>89172.877884345682</v>
      </c>
      <c r="CL65" s="5"/>
      <c r="CM65" s="182">
        <f t="shared" si="623"/>
        <v>683.65873044665022</v>
      </c>
      <c r="CN65" s="182">
        <f t="shared" si="341"/>
        <v>150</v>
      </c>
      <c r="CO65" s="182">
        <f t="shared" si="342"/>
        <v>102548.80956699753</v>
      </c>
      <c r="CP65" s="5"/>
      <c r="CQ65" s="182">
        <f t="shared" si="624"/>
        <v>786.20754001364764</v>
      </c>
      <c r="CR65" s="182">
        <f t="shared" si="343"/>
        <v>150</v>
      </c>
      <c r="CS65" s="182">
        <f t="shared" si="344"/>
        <v>117931.13100204714</v>
      </c>
      <c r="CT65" s="5"/>
      <c r="CU65" s="182">
        <f t="shared" si="625"/>
        <v>904.13867101569474</v>
      </c>
      <c r="CV65" s="182">
        <f t="shared" si="345"/>
        <v>150</v>
      </c>
      <c r="CW65" s="182">
        <f t="shared" si="346"/>
        <v>135620.8006523542</v>
      </c>
      <c r="CX65" s="5"/>
      <c r="CY65" s="182">
        <f t="shared" si="626"/>
        <v>1039.7594716680487</v>
      </c>
      <c r="CZ65" s="182">
        <f t="shared" si="347"/>
        <v>150</v>
      </c>
      <c r="DA65" s="182">
        <f t="shared" si="348"/>
        <v>155963.9207502073</v>
      </c>
      <c r="DB65" s="5"/>
      <c r="DC65" s="182">
        <f t="shared" si="627"/>
        <v>1195.723392418256</v>
      </c>
      <c r="DD65" s="182">
        <f t="shared" si="349"/>
        <v>150</v>
      </c>
      <c r="DE65" s="182">
        <f t="shared" si="350"/>
        <v>179358.50886273841</v>
      </c>
      <c r="DF65" s="5"/>
      <c r="DG65" s="182">
        <f t="shared" si="628"/>
        <v>1375.0819012809943</v>
      </c>
      <c r="DH65" s="182">
        <f t="shared" si="351"/>
        <v>150</v>
      </c>
      <c r="DI65" s="182">
        <f t="shared" si="352"/>
        <v>206262.28519214914</v>
      </c>
      <c r="DJ65" s="5"/>
      <c r="DK65" s="182">
        <f t="shared" si="629"/>
        <v>1581.3441864731433</v>
      </c>
      <c r="DL65" s="182">
        <f t="shared" si="353"/>
        <v>150</v>
      </c>
      <c r="DM65" s="182">
        <f t="shared" si="354"/>
        <v>237201.62797097149</v>
      </c>
      <c r="DN65" s="5"/>
      <c r="DO65" s="182">
        <f t="shared" si="630"/>
        <v>1818.5458144441147</v>
      </c>
      <c r="DP65" s="182">
        <f t="shared" si="355"/>
        <v>150</v>
      </c>
      <c r="DQ65" s="182">
        <f t="shared" si="356"/>
        <v>272781.87216661719</v>
      </c>
      <c r="DR65" s="5"/>
      <c r="DS65" s="182">
        <f t="shared" si="631"/>
        <v>2091.3276866107321</v>
      </c>
      <c r="DT65" s="182">
        <f t="shared" si="357"/>
        <v>150</v>
      </c>
      <c r="DU65" s="182">
        <f t="shared" si="358"/>
        <v>313699.15299160982</v>
      </c>
      <c r="DV65" s="5"/>
      <c r="DW65" s="182">
        <f t="shared" si="632"/>
        <v>2405.0268396023416</v>
      </c>
      <c r="DX65" s="182">
        <f t="shared" si="359"/>
        <v>150</v>
      </c>
      <c r="DY65" s="182">
        <f t="shared" si="360"/>
        <v>360754.02594035125</v>
      </c>
      <c r="DZ65" s="5"/>
      <c r="EA65" s="182">
        <f t="shared" si="633"/>
        <v>3042.3589520969622</v>
      </c>
      <c r="EB65" s="182">
        <f t="shared" si="361"/>
        <v>150</v>
      </c>
      <c r="EC65" s="182">
        <f t="shared" si="362"/>
        <v>456353.84281454433</v>
      </c>
      <c r="ED65" s="5"/>
      <c r="EE65" s="182">
        <f t="shared" si="634"/>
        <v>3498.7127949115061</v>
      </c>
      <c r="EF65" s="182">
        <f t="shared" si="363"/>
        <v>150</v>
      </c>
      <c r="EG65" s="182">
        <f t="shared" si="364"/>
        <v>524806.91923672589</v>
      </c>
      <c r="EH65" s="5"/>
      <c r="EI65" s="182">
        <f t="shared" si="635"/>
        <v>4023.5197141482322</v>
      </c>
      <c r="EJ65" s="182">
        <f t="shared" si="365"/>
        <v>150</v>
      </c>
      <c r="EK65" s="182">
        <f t="shared" si="366"/>
        <v>603527.95712223486</v>
      </c>
      <c r="EL65" s="5"/>
      <c r="EM65" s="182">
        <f t="shared" si="636"/>
        <v>4627.0476712704667</v>
      </c>
      <c r="EN65" s="182">
        <f t="shared" si="367"/>
        <v>150</v>
      </c>
      <c r="EO65" s="182">
        <f t="shared" si="368"/>
        <v>694057.15069057001</v>
      </c>
      <c r="EP65" s="5"/>
      <c r="EQ65" s="182">
        <f t="shared" si="637"/>
        <v>5321.1048219610366</v>
      </c>
      <c r="ER65" s="182">
        <f t="shared" si="369"/>
        <v>150</v>
      </c>
      <c r="ES65" s="182">
        <f t="shared" si="370"/>
        <v>798165.72329415544</v>
      </c>
      <c r="ET65" s="5"/>
      <c r="EU65" s="182">
        <f t="shared" si="638"/>
        <v>6119.2705452551918</v>
      </c>
      <c r="EV65" s="182">
        <f t="shared" si="371"/>
        <v>150</v>
      </c>
      <c r="EW65" s="182">
        <f t="shared" si="372"/>
        <v>917890.58178827877</v>
      </c>
      <c r="EX65" s="5"/>
      <c r="EY65" s="182">
        <f t="shared" si="639"/>
        <v>7037.1611270434696</v>
      </c>
      <c r="EZ65" s="182">
        <f t="shared" si="373"/>
        <v>150</v>
      </c>
      <c r="FA65" s="182">
        <f t="shared" si="374"/>
        <v>1055574.1690565203</v>
      </c>
      <c r="FB65" s="5"/>
      <c r="FC65" s="182">
        <f t="shared" si="640"/>
        <v>8092.7352960999888</v>
      </c>
      <c r="FD65" s="182">
        <f t="shared" si="375"/>
        <v>150</v>
      </c>
      <c r="FE65" s="182">
        <f t="shared" si="376"/>
        <v>1213910.2944149983</v>
      </c>
      <c r="FF65" s="5"/>
      <c r="FG65" s="182">
        <f t="shared" si="641"/>
        <v>9306.6455905149851</v>
      </c>
      <c r="FH65" s="182">
        <f t="shared" si="377"/>
        <v>150</v>
      </c>
      <c r="FI65" s="182">
        <f t="shared" si="378"/>
        <v>1395996.8385772477</v>
      </c>
      <c r="FJ65" s="5"/>
      <c r="FK65" s="182">
        <f t="shared" si="642"/>
        <v>10702.642429092231</v>
      </c>
      <c r="FL65" s="182">
        <f t="shared" si="379"/>
        <v>150</v>
      </c>
      <c r="FM65" s="182">
        <f t="shared" si="380"/>
        <v>1605396.3643638347</v>
      </c>
      <c r="FN65" s="5"/>
      <c r="FO65" s="182">
        <f t="shared" si="643"/>
        <v>12308.038793456066</v>
      </c>
      <c r="FP65" s="182">
        <f t="shared" si="381"/>
        <v>150</v>
      </c>
      <c r="FQ65" s="182">
        <f t="shared" si="382"/>
        <v>1846205.8190184098</v>
      </c>
      <c r="FR65" s="5"/>
      <c r="FS65" s="182">
        <f t="shared" si="644"/>
        <v>14154.244612474475</v>
      </c>
      <c r="FT65" s="182">
        <f t="shared" si="383"/>
        <v>150</v>
      </c>
      <c r="FU65" s="182">
        <f t="shared" si="384"/>
        <v>2123136.6918711714</v>
      </c>
      <c r="FV65" s="5"/>
      <c r="FW65" s="182">
        <f t="shared" si="645"/>
        <v>17905.119434780212</v>
      </c>
      <c r="FX65" s="182">
        <f t="shared" si="385"/>
        <v>150</v>
      </c>
      <c r="FY65" s="182">
        <f t="shared" si="386"/>
        <v>2685767.9152170317</v>
      </c>
      <c r="FZ65" s="5"/>
      <c r="GA65" s="182">
        <f t="shared" si="646"/>
        <v>20590.887349997243</v>
      </c>
      <c r="GB65" s="182">
        <f t="shared" si="387"/>
        <v>150</v>
      </c>
      <c r="GC65" s="182">
        <f t="shared" si="388"/>
        <v>3088633.1024995865</v>
      </c>
      <c r="GD65" s="5"/>
      <c r="GE65" s="182">
        <f t="shared" si="647"/>
        <v>23679.520452496829</v>
      </c>
      <c r="GF65" s="182">
        <f t="shared" si="389"/>
        <v>150</v>
      </c>
      <c r="GG65" s="182">
        <f t="shared" si="390"/>
        <v>3551928.0678745243</v>
      </c>
      <c r="GH65" s="5"/>
      <c r="GI65" s="182">
        <f t="shared" si="648"/>
        <v>27231.448520371352</v>
      </c>
      <c r="GJ65" s="182">
        <f t="shared" si="391"/>
        <v>150</v>
      </c>
      <c r="GK65" s="182">
        <f t="shared" si="392"/>
        <v>4084717.2780557028</v>
      </c>
      <c r="GL65" s="5"/>
      <c r="GM65" s="182">
        <f t="shared" si="649"/>
        <v>31316.165798427053</v>
      </c>
      <c r="GN65" s="182">
        <f t="shared" si="393"/>
        <v>150</v>
      </c>
      <c r="GO65" s="182">
        <f t="shared" si="394"/>
        <v>4697424.8697640579</v>
      </c>
      <c r="GP65" s="5"/>
      <c r="GQ65" s="182">
        <f t="shared" si="650"/>
        <v>36013.590668191107</v>
      </c>
      <c r="GR65" s="182">
        <f t="shared" si="395"/>
        <v>150</v>
      </c>
      <c r="GS65" s="182">
        <f t="shared" si="396"/>
        <v>5402038.6002286663</v>
      </c>
      <c r="GT65" s="5"/>
      <c r="GU65" s="182">
        <f t="shared" si="651"/>
        <v>41415.629268419769</v>
      </c>
      <c r="GV65" s="182">
        <f t="shared" si="397"/>
        <v>150</v>
      </c>
      <c r="GW65" s="182">
        <f t="shared" si="398"/>
        <v>6212344.3902629651</v>
      </c>
      <c r="GX65" s="5"/>
      <c r="GY65" s="182">
        <f t="shared" si="652"/>
        <v>47627.973658682728</v>
      </c>
      <c r="GZ65" s="182">
        <f t="shared" si="399"/>
        <v>150</v>
      </c>
      <c r="HA65" s="182">
        <f t="shared" si="400"/>
        <v>7144196.0488024093</v>
      </c>
      <c r="HB65" s="5"/>
      <c r="HC65" s="182">
        <f t="shared" si="653"/>
        <v>54772.169707485133</v>
      </c>
      <c r="HD65" s="182">
        <f t="shared" si="401"/>
        <v>150</v>
      </c>
      <c r="HE65" s="182">
        <f t="shared" si="402"/>
        <v>8215825.45612277</v>
      </c>
      <c r="HF65" s="5"/>
      <c r="HG65" s="182">
        <f t="shared" si="654"/>
        <v>62987.995163607906</v>
      </c>
      <c r="HH65" s="182">
        <f t="shared" si="403"/>
        <v>150</v>
      </c>
      <c r="HI65" s="182">
        <f t="shared" si="404"/>
        <v>9448199.2745411862</v>
      </c>
      <c r="HJ65" s="5"/>
      <c r="HK65" s="182">
        <f t="shared" si="655"/>
        <v>72436.194438149076</v>
      </c>
      <c r="HL65" s="182">
        <f t="shared" si="405"/>
        <v>150</v>
      </c>
      <c r="HM65" s="182">
        <f t="shared" si="406"/>
        <v>10865429.165722361</v>
      </c>
      <c r="HN65" s="5"/>
      <c r="HO65" s="182">
        <f t="shared" si="656"/>
        <v>83301.623603871427</v>
      </c>
      <c r="HP65" s="182">
        <f t="shared" si="407"/>
        <v>150</v>
      </c>
      <c r="HQ65" s="182">
        <f t="shared" si="408"/>
        <v>12495243.540580714</v>
      </c>
      <c r="HR65" s="5"/>
      <c r="HS65" s="182">
        <f t="shared" si="657"/>
        <v>110166.39721611995</v>
      </c>
      <c r="HT65" s="182">
        <f t="shared" si="409"/>
        <v>150</v>
      </c>
      <c r="HU65" s="182">
        <f t="shared" si="410"/>
        <v>16524959.582417993</v>
      </c>
      <c r="HV65" s="5"/>
      <c r="HW65" s="182">
        <f t="shared" si="658"/>
        <v>126691.35679853793</v>
      </c>
      <c r="HX65" s="182">
        <f t="shared" si="411"/>
        <v>150</v>
      </c>
      <c r="HY65" s="182">
        <f t="shared" si="412"/>
        <v>19003703.519780692</v>
      </c>
      <c r="HZ65" s="5"/>
      <c r="IA65" s="182">
        <f t="shared" si="659"/>
        <v>145695.0603183186</v>
      </c>
      <c r="IB65" s="182">
        <f t="shared" si="413"/>
        <v>150</v>
      </c>
      <c r="IC65" s="182">
        <f t="shared" si="414"/>
        <v>21854259.047747791</v>
      </c>
      <c r="ID65" s="5"/>
      <c r="IE65" s="182">
        <f t="shared" si="660"/>
        <v>167549.31936606637</v>
      </c>
      <c r="IF65" s="182">
        <f t="shared" si="415"/>
        <v>150</v>
      </c>
      <c r="IG65" s="182">
        <f t="shared" si="416"/>
        <v>25132397.904909953</v>
      </c>
      <c r="IH65" s="5"/>
      <c r="II65" s="182">
        <f t="shared" si="661"/>
        <v>192681.71727097631</v>
      </c>
      <c r="IJ65" s="182">
        <f t="shared" si="417"/>
        <v>150</v>
      </c>
      <c r="IK65" s="182">
        <f t="shared" si="418"/>
        <v>28902257.590646446</v>
      </c>
      <c r="IL65" s="5"/>
      <c r="IM65" s="182">
        <f t="shared" si="662"/>
        <v>221583.97486162273</v>
      </c>
      <c r="IN65" s="182">
        <f t="shared" si="419"/>
        <v>150</v>
      </c>
      <c r="IO65" s="182">
        <f t="shared" si="420"/>
        <v>33237596.229243409</v>
      </c>
      <c r="IP65" s="5"/>
      <c r="IQ65" s="182">
        <f t="shared" si="663"/>
        <v>254821.57109086611</v>
      </c>
      <c r="IR65" s="182">
        <f t="shared" si="421"/>
        <v>150</v>
      </c>
      <c r="IS65" s="182">
        <f t="shared" si="422"/>
        <v>38223235.663629919</v>
      </c>
      <c r="IT65" s="5"/>
      <c r="IU65" s="182">
        <f t="shared" si="664"/>
        <v>293044.80675449601</v>
      </c>
      <c r="IV65" s="182">
        <f t="shared" si="423"/>
        <v>150</v>
      </c>
      <c r="IW65" s="182">
        <f t="shared" si="424"/>
        <v>43956721.0131744</v>
      </c>
      <c r="IX65" s="5"/>
      <c r="IY65" s="182">
        <f t="shared" si="665"/>
        <v>337001.5277676704</v>
      </c>
      <c r="IZ65" s="182">
        <f t="shared" si="425"/>
        <v>150</v>
      </c>
      <c r="JA65" s="182">
        <f t="shared" si="426"/>
        <v>50550229.16515056</v>
      </c>
      <c r="JB65" s="5"/>
      <c r="JC65" s="182">
        <f t="shared" si="666"/>
        <v>387551.75693282095</v>
      </c>
      <c r="JD65" s="182">
        <f t="shared" si="427"/>
        <v>150</v>
      </c>
      <c r="JE65" s="182">
        <f t="shared" si="428"/>
        <v>58132763.539923139</v>
      </c>
      <c r="JF65" s="5"/>
      <c r="JG65" s="182">
        <f t="shared" si="667"/>
        <v>445684.52047274407</v>
      </c>
      <c r="JH65" s="182">
        <f t="shared" si="429"/>
        <v>150</v>
      </c>
      <c r="JI65" s="182">
        <f t="shared" si="430"/>
        <v>66852678.070911609</v>
      </c>
      <c r="JJ65" s="5"/>
      <c r="JK65" s="182">
        <f t="shared" si="668"/>
        <v>512537.19854365569</v>
      </c>
      <c r="JL65" s="182">
        <f t="shared" si="431"/>
        <v>150</v>
      </c>
      <c r="JM65" s="182">
        <f t="shared" si="432"/>
        <v>76880579.781548351</v>
      </c>
      <c r="JN65" s="5"/>
      <c r="JO65" s="182">
        <f t="shared" si="669"/>
        <v>595311.95610845601</v>
      </c>
      <c r="JP65" s="182">
        <f t="shared" si="594"/>
        <v>150</v>
      </c>
      <c r="JQ65" s="182">
        <f t="shared" si="595"/>
        <v>89296793.416268408</v>
      </c>
      <c r="JR65" s="5"/>
      <c r="JS65" s="182">
        <f t="shared" si="670"/>
        <v>684608.74952472432</v>
      </c>
      <c r="JT65" s="182">
        <f t="shared" si="596"/>
        <v>150</v>
      </c>
      <c r="JU65" s="182">
        <f t="shared" si="597"/>
        <v>102691312.42870864</v>
      </c>
      <c r="JV65" s="5"/>
      <c r="JW65" s="182">
        <f t="shared" si="671"/>
        <v>787300.06195343286</v>
      </c>
      <c r="JX65" s="182">
        <f t="shared" si="598"/>
        <v>150</v>
      </c>
      <c r="JY65" s="182">
        <f t="shared" si="599"/>
        <v>118095009.29301493</v>
      </c>
      <c r="JZ65" s="5"/>
      <c r="KA65" s="182">
        <f t="shared" si="672"/>
        <v>905395.07124644774</v>
      </c>
      <c r="KB65" s="182">
        <f t="shared" si="600"/>
        <v>150</v>
      </c>
      <c r="KC65" s="182">
        <f t="shared" si="601"/>
        <v>135809260.68696716</v>
      </c>
      <c r="KD65" s="5"/>
      <c r="KE65" s="182">
        <f t="shared" si="673"/>
        <v>1041204.3319334148</v>
      </c>
      <c r="KF65" s="182">
        <f t="shared" si="602"/>
        <v>150</v>
      </c>
      <c r="KG65" s="182">
        <f t="shared" si="603"/>
        <v>156180649.79001221</v>
      </c>
      <c r="KH65" s="5"/>
      <c r="KI65" s="183">
        <f t="shared" si="182"/>
        <v>33.338999999999992</v>
      </c>
      <c r="KJ65" s="183">
        <f t="shared" si="5"/>
        <v>150.00000000000003</v>
      </c>
      <c r="KK65" s="183">
        <f t="shared" si="183"/>
        <v>5000.8499999999995</v>
      </c>
      <c r="KM65" s="183">
        <f t="shared" si="184"/>
        <v>1467.7013003901834</v>
      </c>
      <c r="KN65" s="183">
        <f t="shared" si="6"/>
        <v>150.00000000000006</v>
      </c>
      <c r="KO65" s="183">
        <f t="shared" si="185"/>
        <v>220155.19505852758</v>
      </c>
      <c r="KQ65" s="183">
        <f t="shared" si="186"/>
        <v>9660.9273208190043</v>
      </c>
      <c r="KR65" s="183">
        <f t="shared" si="7"/>
        <v>149.99999999999997</v>
      </c>
      <c r="KS65" s="183">
        <f t="shared" si="187"/>
        <v>1449139.0981228503</v>
      </c>
      <c r="KU65" s="183">
        <f t="shared" si="188"/>
        <v>57383.456853959018</v>
      </c>
      <c r="KV65" s="183">
        <f t="shared" si="189"/>
        <v>150.00000000000003</v>
      </c>
      <c r="KW65" s="183">
        <f t="shared" si="190"/>
        <v>8607518.528093854</v>
      </c>
      <c r="KY65" s="183">
        <f t="shared" si="191"/>
        <v>337717.43069387419</v>
      </c>
      <c r="KZ65" s="183">
        <f t="shared" si="192"/>
        <v>149.99999999999997</v>
      </c>
      <c r="LA65" s="183">
        <f t="shared" si="193"/>
        <v>50657614.604081124</v>
      </c>
      <c r="LC65" s="183">
        <f t="shared" si="194"/>
        <v>2067961.5446503027</v>
      </c>
      <c r="LD65" s="183">
        <f t="shared" si="195"/>
        <v>150</v>
      </c>
      <c r="LE65" s="183">
        <f t="shared" si="196"/>
        <v>310194231.69754541</v>
      </c>
    </row>
    <row r="66" spans="2:317" ht="18.75">
      <c r="B66" s="172"/>
      <c r="C66" s="180"/>
      <c r="D66" s="180"/>
      <c r="E66" s="180"/>
      <c r="F66" s="184"/>
      <c r="G66" s="182"/>
      <c r="H66" s="182"/>
      <c r="I66" s="182"/>
      <c r="J66" s="5"/>
      <c r="K66" s="182"/>
      <c r="L66" s="182"/>
      <c r="M66" s="182"/>
      <c r="N66" s="5"/>
      <c r="O66" s="182"/>
      <c r="P66" s="182"/>
      <c r="Q66" s="182"/>
      <c r="R66" s="5"/>
      <c r="S66" s="182"/>
      <c r="T66" s="182"/>
      <c r="U66" s="182"/>
      <c r="V66" s="5"/>
      <c r="W66" s="182"/>
      <c r="X66" s="182"/>
      <c r="Y66" s="182"/>
      <c r="Z66" s="5"/>
      <c r="AA66" s="182"/>
      <c r="AB66" s="182"/>
      <c r="AC66" s="182"/>
      <c r="AD66" s="5"/>
      <c r="AE66" s="182"/>
      <c r="AF66" s="182"/>
      <c r="AG66" s="182"/>
      <c r="AH66" s="5"/>
      <c r="AI66" s="182"/>
      <c r="AJ66" s="182"/>
      <c r="AK66" s="182"/>
      <c r="AL66" s="5"/>
      <c r="AM66" s="182"/>
      <c r="AN66" s="182"/>
      <c r="AO66" s="182"/>
      <c r="AP66" s="5"/>
      <c r="AQ66" s="182"/>
      <c r="AR66" s="182"/>
      <c r="AS66" s="182"/>
      <c r="AT66" s="5"/>
      <c r="AU66" s="182"/>
      <c r="AV66" s="182"/>
      <c r="AW66" s="182"/>
      <c r="AX66" s="5"/>
      <c r="AY66" s="182"/>
      <c r="AZ66" s="182"/>
      <c r="BA66" s="182"/>
      <c r="BB66" s="5"/>
      <c r="BC66" s="182"/>
      <c r="BD66" s="182"/>
      <c r="BE66" s="182"/>
      <c r="BF66" s="5"/>
      <c r="BG66" s="182"/>
      <c r="BH66" s="182"/>
      <c r="BI66" s="182"/>
      <c r="BJ66" s="5"/>
      <c r="BK66" s="182"/>
      <c r="BL66" s="182"/>
      <c r="BM66" s="182"/>
      <c r="BN66" s="5"/>
      <c r="BO66" s="182"/>
      <c r="BP66" s="182"/>
      <c r="BQ66" s="182"/>
      <c r="BR66" s="5"/>
      <c r="BS66" s="182"/>
      <c r="BT66" s="182"/>
      <c r="BU66" s="182"/>
      <c r="BV66" s="5"/>
      <c r="BW66" s="182"/>
      <c r="BX66" s="182"/>
      <c r="BY66" s="182"/>
      <c r="BZ66" s="5"/>
      <c r="CA66" s="182"/>
      <c r="CB66" s="182"/>
      <c r="CC66" s="182"/>
      <c r="CD66" s="5"/>
      <c r="CE66" s="182"/>
      <c r="CF66" s="182"/>
      <c r="CG66" s="182"/>
      <c r="CH66" s="5"/>
      <c r="CI66" s="182"/>
      <c r="CJ66" s="182"/>
      <c r="CK66" s="182"/>
      <c r="CL66" s="5"/>
      <c r="CM66" s="182"/>
      <c r="CN66" s="182"/>
      <c r="CO66" s="182"/>
      <c r="CP66" s="5"/>
      <c r="CQ66" s="182"/>
      <c r="CR66" s="182"/>
      <c r="CS66" s="182"/>
      <c r="CT66" s="5"/>
      <c r="CU66" s="182"/>
      <c r="CV66" s="182"/>
      <c r="CW66" s="182"/>
      <c r="CX66" s="5"/>
      <c r="CY66" s="182"/>
      <c r="CZ66" s="182"/>
      <c r="DA66" s="182"/>
      <c r="DB66" s="5"/>
      <c r="DC66" s="182"/>
      <c r="DD66" s="182"/>
      <c r="DE66" s="182"/>
      <c r="DF66" s="5"/>
      <c r="DG66" s="182"/>
      <c r="DH66" s="182"/>
      <c r="DI66" s="182"/>
      <c r="DJ66" s="5"/>
      <c r="DK66" s="182"/>
      <c r="DL66" s="182"/>
      <c r="DM66" s="182"/>
      <c r="DN66" s="5"/>
      <c r="DO66" s="182"/>
      <c r="DP66" s="182"/>
      <c r="DQ66" s="182"/>
      <c r="DR66" s="5"/>
      <c r="DS66" s="182"/>
      <c r="DT66" s="182"/>
      <c r="DU66" s="182"/>
      <c r="DV66" s="5"/>
      <c r="DW66" s="182"/>
      <c r="DX66" s="182"/>
      <c r="DY66" s="182"/>
      <c r="DZ66" s="5"/>
      <c r="EA66" s="182"/>
      <c r="EB66" s="182"/>
      <c r="EC66" s="182"/>
      <c r="ED66" s="5"/>
      <c r="EE66" s="182"/>
      <c r="EF66" s="182"/>
      <c r="EG66" s="182"/>
      <c r="EH66" s="5"/>
      <c r="EI66" s="182"/>
      <c r="EJ66" s="182"/>
      <c r="EK66" s="182"/>
      <c r="EL66" s="5"/>
      <c r="EM66" s="182"/>
      <c r="EN66" s="182"/>
      <c r="EO66" s="182"/>
      <c r="EP66" s="5"/>
      <c r="EQ66" s="182"/>
      <c r="ER66" s="182"/>
      <c r="ES66" s="182"/>
      <c r="ET66" s="5"/>
      <c r="EU66" s="182"/>
      <c r="EV66" s="182"/>
      <c r="EW66" s="182"/>
      <c r="EX66" s="5"/>
      <c r="EY66" s="182"/>
      <c r="EZ66" s="182"/>
      <c r="FA66" s="182"/>
      <c r="FB66" s="5"/>
      <c r="FC66" s="182"/>
      <c r="FD66" s="182"/>
      <c r="FE66" s="182"/>
      <c r="FF66" s="5"/>
      <c r="FG66" s="182"/>
      <c r="FH66" s="182"/>
      <c r="FI66" s="182"/>
      <c r="FJ66" s="5"/>
      <c r="FK66" s="182"/>
      <c r="FL66" s="182"/>
      <c r="FM66" s="182"/>
      <c r="FN66" s="5"/>
      <c r="FO66" s="182"/>
      <c r="FP66" s="182"/>
      <c r="FQ66" s="182"/>
      <c r="FR66" s="5"/>
      <c r="FS66" s="182"/>
      <c r="FT66" s="182"/>
      <c r="FU66" s="182"/>
      <c r="FV66" s="5"/>
      <c r="FW66" s="182"/>
      <c r="FX66" s="182"/>
      <c r="FY66" s="182"/>
      <c r="FZ66" s="5"/>
      <c r="GA66" s="182"/>
      <c r="GB66" s="182"/>
      <c r="GC66" s="182"/>
      <c r="GD66" s="5"/>
      <c r="GE66" s="182"/>
      <c r="GF66" s="182"/>
      <c r="GG66" s="182"/>
      <c r="GH66" s="5"/>
      <c r="GI66" s="182"/>
      <c r="GJ66" s="182"/>
      <c r="GK66" s="182"/>
      <c r="GL66" s="5"/>
      <c r="GM66" s="182"/>
      <c r="GN66" s="182"/>
      <c r="GO66" s="182"/>
      <c r="GP66" s="5"/>
      <c r="GQ66" s="182"/>
      <c r="GR66" s="182"/>
      <c r="GS66" s="182"/>
      <c r="GT66" s="5"/>
      <c r="GU66" s="182"/>
      <c r="GV66" s="182"/>
      <c r="GW66" s="182"/>
      <c r="GX66" s="5"/>
      <c r="GY66" s="182"/>
      <c r="GZ66" s="182"/>
      <c r="HA66" s="182"/>
      <c r="HB66" s="5"/>
      <c r="HC66" s="182"/>
      <c r="HD66" s="182"/>
      <c r="HE66" s="182"/>
      <c r="HF66" s="5"/>
      <c r="HG66" s="182"/>
      <c r="HH66" s="182"/>
      <c r="HI66" s="182"/>
      <c r="HJ66" s="5"/>
      <c r="HK66" s="182"/>
      <c r="HL66" s="182"/>
      <c r="HM66" s="182"/>
      <c r="HN66" s="5"/>
      <c r="HO66" s="182"/>
      <c r="HP66" s="182"/>
      <c r="HQ66" s="182"/>
      <c r="HR66" s="5"/>
      <c r="HS66" s="182"/>
      <c r="HT66" s="182"/>
      <c r="HU66" s="182"/>
      <c r="HV66" s="5"/>
      <c r="HW66" s="182"/>
      <c r="HX66" s="182"/>
      <c r="HY66" s="182"/>
      <c r="HZ66" s="5"/>
      <c r="IA66" s="182"/>
      <c r="IB66" s="182"/>
      <c r="IC66" s="182"/>
      <c r="ID66" s="5"/>
      <c r="IE66" s="182"/>
      <c r="IF66" s="182"/>
      <c r="IG66" s="182"/>
      <c r="IH66" s="5"/>
      <c r="II66" s="182"/>
      <c r="IJ66" s="182"/>
      <c r="IK66" s="182"/>
      <c r="IL66" s="5"/>
      <c r="IM66" s="182"/>
      <c r="IN66" s="182"/>
      <c r="IO66" s="182"/>
      <c r="IP66" s="5"/>
      <c r="IQ66" s="182"/>
      <c r="IR66" s="182"/>
      <c r="IS66" s="182"/>
      <c r="IT66" s="5"/>
      <c r="IU66" s="182"/>
      <c r="IV66" s="182"/>
      <c r="IW66" s="182"/>
      <c r="IX66" s="5"/>
      <c r="IY66" s="182"/>
      <c r="IZ66" s="182"/>
      <c r="JA66" s="182"/>
      <c r="JB66" s="5"/>
      <c r="JC66" s="182"/>
      <c r="JD66" s="182"/>
      <c r="JE66" s="182"/>
      <c r="JF66" s="5"/>
      <c r="JG66" s="182"/>
      <c r="JH66" s="182"/>
      <c r="JI66" s="182"/>
      <c r="JJ66" s="5"/>
      <c r="JK66" s="182"/>
      <c r="JL66" s="182"/>
      <c r="JM66" s="182"/>
      <c r="JN66" s="5"/>
      <c r="JO66" s="182"/>
      <c r="JP66" s="182"/>
      <c r="JQ66" s="182"/>
      <c r="JR66" s="5"/>
      <c r="JS66" s="182"/>
      <c r="JT66" s="182"/>
      <c r="JU66" s="182"/>
      <c r="JV66" s="5"/>
      <c r="JW66" s="182"/>
      <c r="JX66" s="182"/>
      <c r="JY66" s="182"/>
      <c r="JZ66" s="5"/>
      <c r="KA66" s="182"/>
      <c r="KB66" s="182"/>
      <c r="KC66" s="182"/>
      <c r="KD66" s="5"/>
      <c r="KE66" s="182"/>
      <c r="KF66" s="182"/>
      <c r="KG66" s="182"/>
      <c r="KH66" s="5"/>
      <c r="KI66" s="183"/>
      <c r="KJ66" s="183"/>
      <c r="KK66" s="183"/>
      <c r="KM66" s="183"/>
      <c r="KN66" s="183"/>
      <c r="KO66" s="183"/>
      <c r="KQ66" s="183"/>
      <c r="KR66" s="183"/>
      <c r="KS66" s="183"/>
      <c r="KU66" s="183"/>
      <c r="KV66" s="183"/>
      <c r="KW66" s="183"/>
      <c r="KY66" s="183"/>
      <c r="KZ66" s="183"/>
      <c r="LA66" s="183"/>
      <c r="LC66" s="183"/>
      <c r="LD66" s="183"/>
      <c r="LE66" s="183"/>
    </row>
    <row r="67" spans="2:317" ht="18.75">
      <c r="B67" s="172"/>
      <c r="C67" s="180"/>
      <c r="D67" s="180"/>
      <c r="E67" s="180"/>
      <c r="F67" s="184"/>
      <c r="G67" s="182"/>
      <c r="H67" s="182"/>
      <c r="I67" s="182"/>
      <c r="J67" s="5"/>
      <c r="K67" s="182"/>
      <c r="L67" s="182"/>
      <c r="M67" s="182"/>
      <c r="N67" s="5"/>
      <c r="O67" s="182"/>
      <c r="P67" s="182"/>
      <c r="Q67" s="182"/>
      <c r="R67" s="5"/>
      <c r="S67" s="182"/>
      <c r="T67" s="182"/>
      <c r="U67" s="182"/>
      <c r="V67" s="5"/>
      <c r="W67" s="182"/>
      <c r="X67" s="182"/>
      <c r="Y67" s="182"/>
      <c r="Z67" s="5"/>
      <c r="AA67" s="182"/>
      <c r="AB67" s="182"/>
      <c r="AC67" s="182"/>
      <c r="AD67" s="5"/>
      <c r="AE67" s="182"/>
      <c r="AF67" s="182"/>
      <c r="AG67" s="182"/>
      <c r="AH67" s="5"/>
      <c r="AI67" s="182"/>
      <c r="AJ67" s="182"/>
      <c r="AK67" s="182"/>
      <c r="AL67" s="5"/>
      <c r="AM67" s="182"/>
      <c r="AN67" s="182"/>
      <c r="AO67" s="182"/>
      <c r="AP67" s="5"/>
      <c r="AQ67" s="182"/>
      <c r="AR67" s="182"/>
      <c r="AS67" s="182"/>
      <c r="AT67" s="5"/>
      <c r="AU67" s="182"/>
      <c r="AV67" s="182"/>
      <c r="AW67" s="182"/>
      <c r="AX67" s="5"/>
      <c r="AY67" s="182"/>
      <c r="AZ67" s="182"/>
      <c r="BA67" s="182"/>
      <c r="BB67" s="5"/>
      <c r="BC67" s="182"/>
      <c r="BD67" s="182"/>
      <c r="BE67" s="182"/>
      <c r="BF67" s="5"/>
      <c r="BG67" s="182"/>
      <c r="BH67" s="182"/>
      <c r="BI67" s="182"/>
      <c r="BJ67" s="5"/>
      <c r="BK67" s="182"/>
      <c r="BL67" s="182"/>
      <c r="BM67" s="182"/>
      <c r="BN67" s="5"/>
      <c r="BO67" s="182"/>
      <c r="BP67" s="182"/>
      <c r="BQ67" s="182"/>
      <c r="BR67" s="5"/>
      <c r="BS67" s="182"/>
      <c r="BT67" s="182"/>
      <c r="BU67" s="182"/>
      <c r="BV67" s="5"/>
      <c r="BW67" s="182"/>
      <c r="BX67" s="182"/>
      <c r="BY67" s="182"/>
      <c r="BZ67" s="5"/>
      <c r="CA67" s="182"/>
      <c r="CB67" s="182"/>
      <c r="CC67" s="182"/>
      <c r="CD67" s="5"/>
      <c r="CE67" s="182"/>
      <c r="CF67" s="182"/>
      <c r="CG67" s="182"/>
      <c r="CH67" s="5"/>
      <c r="CI67" s="182"/>
      <c r="CJ67" s="182"/>
      <c r="CK67" s="182"/>
      <c r="CL67" s="5"/>
      <c r="CM67" s="182"/>
      <c r="CN67" s="182"/>
      <c r="CO67" s="182"/>
      <c r="CP67" s="5"/>
      <c r="CQ67" s="182"/>
      <c r="CR67" s="182"/>
      <c r="CS67" s="182"/>
      <c r="CT67" s="5"/>
      <c r="CU67" s="182"/>
      <c r="CV67" s="182"/>
      <c r="CW67" s="182"/>
      <c r="CX67" s="5"/>
      <c r="CY67" s="182"/>
      <c r="CZ67" s="182"/>
      <c r="DA67" s="182"/>
      <c r="DB67" s="5"/>
      <c r="DC67" s="182"/>
      <c r="DD67" s="182"/>
      <c r="DE67" s="182"/>
      <c r="DF67" s="5"/>
      <c r="DG67" s="182"/>
      <c r="DH67" s="182"/>
      <c r="DI67" s="182"/>
      <c r="DJ67" s="5"/>
      <c r="DK67" s="182"/>
      <c r="DL67" s="182"/>
      <c r="DM67" s="182"/>
      <c r="DN67" s="5"/>
      <c r="DO67" s="182"/>
      <c r="DP67" s="182"/>
      <c r="DQ67" s="182"/>
      <c r="DR67" s="5"/>
      <c r="DS67" s="182"/>
      <c r="DT67" s="182"/>
      <c r="DU67" s="182"/>
      <c r="DV67" s="5"/>
      <c r="DW67" s="182"/>
      <c r="DX67" s="182"/>
      <c r="DY67" s="182"/>
      <c r="DZ67" s="5"/>
      <c r="EA67" s="182"/>
      <c r="EB67" s="182"/>
      <c r="EC67" s="182"/>
      <c r="ED67" s="5"/>
      <c r="EE67" s="182"/>
      <c r="EF67" s="182"/>
      <c r="EG67" s="182"/>
      <c r="EH67" s="5"/>
      <c r="EI67" s="182"/>
      <c r="EJ67" s="182"/>
      <c r="EK67" s="182"/>
      <c r="EL67" s="5"/>
      <c r="EM67" s="182"/>
      <c r="EN67" s="182"/>
      <c r="EO67" s="182"/>
      <c r="EP67" s="5"/>
      <c r="EQ67" s="182"/>
      <c r="ER67" s="182"/>
      <c r="ES67" s="182"/>
      <c r="ET67" s="5"/>
      <c r="EU67" s="182"/>
      <c r="EV67" s="182"/>
      <c r="EW67" s="182"/>
      <c r="EX67" s="5"/>
      <c r="EY67" s="182"/>
      <c r="EZ67" s="182"/>
      <c r="FA67" s="182"/>
      <c r="FB67" s="5"/>
      <c r="FC67" s="182"/>
      <c r="FD67" s="182"/>
      <c r="FE67" s="182"/>
      <c r="FF67" s="5"/>
      <c r="FG67" s="182"/>
      <c r="FH67" s="182"/>
      <c r="FI67" s="182"/>
      <c r="FJ67" s="5"/>
      <c r="FK67" s="182"/>
      <c r="FL67" s="182"/>
      <c r="FM67" s="182"/>
      <c r="FN67" s="5"/>
      <c r="FO67" s="182"/>
      <c r="FP67" s="182"/>
      <c r="FQ67" s="182"/>
      <c r="FR67" s="5"/>
      <c r="FS67" s="182"/>
      <c r="FT67" s="182"/>
      <c r="FU67" s="182"/>
      <c r="FV67" s="5"/>
      <c r="FW67" s="182"/>
      <c r="FX67" s="182"/>
      <c r="FY67" s="182"/>
      <c r="FZ67" s="5"/>
      <c r="GA67" s="182"/>
      <c r="GB67" s="182"/>
      <c r="GC67" s="182"/>
      <c r="GD67" s="5"/>
      <c r="GE67" s="182"/>
      <c r="GF67" s="182"/>
      <c r="GG67" s="182"/>
      <c r="GH67" s="5"/>
      <c r="GI67" s="182"/>
      <c r="GJ67" s="182"/>
      <c r="GK67" s="182"/>
      <c r="GL67" s="5"/>
      <c r="GM67" s="182"/>
      <c r="GN67" s="182"/>
      <c r="GO67" s="182"/>
      <c r="GP67" s="5"/>
      <c r="GQ67" s="182"/>
      <c r="GR67" s="182"/>
      <c r="GS67" s="182"/>
      <c r="GT67" s="5"/>
      <c r="GU67" s="182"/>
      <c r="GV67" s="182"/>
      <c r="GW67" s="182"/>
      <c r="GX67" s="5"/>
      <c r="GY67" s="182"/>
      <c r="GZ67" s="182"/>
      <c r="HA67" s="182"/>
      <c r="HB67" s="5"/>
      <c r="HC67" s="182"/>
      <c r="HD67" s="182"/>
      <c r="HE67" s="182"/>
      <c r="HF67" s="5"/>
      <c r="HG67" s="182"/>
      <c r="HH67" s="182"/>
      <c r="HI67" s="182"/>
      <c r="HJ67" s="5"/>
      <c r="HK67" s="182"/>
      <c r="HL67" s="182"/>
      <c r="HM67" s="182"/>
      <c r="HN67" s="5"/>
      <c r="HO67" s="182"/>
      <c r="HP67" s="182"/>
      <c r="HQ67" s="182"/>
      <c r="HR67" s="5"/>
      <c r="HS67" s="182"/>
      <c r="HT67" s="182"/>
      <c r="HU67" s="182"/>
      <c r="HV67" s="5"/>
      <c r="HW67" s="182"/>
      <c r="HX67" s="182"/>
      <c r="HY67" s="182"/>
      <c r="HZ67" s="5"/>
      <c r="IA67" s="182"/>
      <c r="IB67" s="182"/>
      <c r="IC67" s="182"/>
      <c r="ID67" s="5"/>
      <c r="IE67" s="182"/>
      <c r="IF67" s="182"/>
      <c r="IG67" s="182"/>
      <c r="IH67" s="5"/>
      <c r="II67" s="182"/>
      <c r="IJ67" s="182"/>
      <c r="IK67" s="182"/>
      <c r="IL67" s="5"/>
      <c r="IM67" s="182"/>
      <c r="IN67" s="182"/>
      <c r="IO67" s="182"/>
      <c r="IP67" s="5"/>
      <c r="IQ67" s="182"/>
      <c r="IR67" s="182"/>
      <c r="IS67" s="182"/>
      <c r="IT67" s="5"/>
      <c r="IU67" s="182"/>
      <c r="IV67" s="182"/>
      <c r="IW67" s="182"/>
      <c r="IX67" s="5"/>
      <c r="IY67" s="182"/>
      <c r="IZ67" s="182"/>
      <c r="JA67" s="182"/>
      <c r="JB67" s="5"/>
      <c r="JC67" s="182"/>
      <c r="JD67" s="182"/>
      <c r="JE67" s="182"/>
      <c r="JF67" s="5"/>
      <c r="JG67" s="182"/>
      <c r="JH67" s="182"/>
      <c r="JI67" s="182"/>
      <c r="JJ67" s="5"/>
      <c r="JK67" s="182"/>
      <c r="JL67" s="182"/>
      <c r="JM67" s="182"/>
      <c r="JN67" s="5"/>
      <c r="JO67" s="182"/>
      <c r="JP67" s="182"/>
      <c r="JQ67" s="182"/>
      <c r="JR67" s="5"/>
      <c r="JS67" s="182"/>
      <c r="JT67" s="182"/>
      <c r="JU67" s="182"/>
      <c r="JV67" s="5"/>
      <c r="JW67" s="182"/>
      <c r="JX67" s="182"/>
      <c r="JY67" s="182"/>
      <c r="JZ67" s="5"/>
      <c r="KA67" s="182"/>
      <c r="KB67" s="182"/>
      <c r="KC67" s="182"/>
      <c r="KD67" s="5"/>
      <c r="KE67" s="182"/>
      <c r="KF67" s="182"/>
      <c r="KG67" s="182"/>
      <c r="KH67" s="5"/>
      <c r="KI67" s="183"/>
      <c r="KJ67" s="183"/>
      <c r="KK67" s="183"/>
      <c r="KM67" s="183"/>
      <c r="KN67" s="183"/>
      <c r="KO67" s="183"/>
      <c r="KQ67" s="183"/>
      <c r="KR67" s="183"/>
      <c r="KS67" s="183"/>
      <c r="KU67" s="183"/>
      <c r="KV67" s="183"/>
      <c r="KW67" s="183"/>
      <c r="KY67" s="183"/>
      <c r="KZ67" s="183"/>
      <c r="LA67" s="183"/>
      <c r="LC67" s="183"/>
      <c r="LD67" s="183"/>
      <c r="LE67" s="183"/>
    </row>
    <row r="68" spans="2:317" s="3" customFormat="1" ht="18.75">
      <c r="B68" s="362" t="s">
        <v>164</v>
      </c>
      <c r="C68" s="362"/>
      <c r="D68" s="362"/>
      <c r="E68" s="362"/>
      <c r="F68" s="187"/>
      <c r="G68" s="188">
        <f>SUM(G10:G67)</f>
        <v>0</v>
      </c>
      <c r="H68" s="188"/>
      <c r="I68" s="188" t="e">
        <f>SUM(I10:I67)</f>
        <v>#VALUE!</v>
      </c>
      <c r="J68" s="188"/>
      <c r="K68" s="188">
        <f>SUM(K10:K67)</f>
        <v>742.95</v>
      </c>
      <c r="L68" s="188"/>
      <c r="M68" s="188" t="e">
        <f>SUM(M10:M67)</f>
        <v>#VALUE!</v>
      </c>
      <c r="N68" s="188"/>
      <c r="O68" s="188">
        <f>SUM(O10:O67)</f>
        <v>793.09912499999928</v>
      </c>
      <c r="P68" s="188"/>
      <c r="Q68" s="188" t="e">
        <f>SUM(Q10:Q67)</f>
        <v>#VALUE!</v>
      </c>
      <c r="R68" s="188"/>
      <c r="S68" s="188">
        <f>SUM(S10:S67)</f>
        <v>1216.0853250000005</v>
      </c>
      <c r="T68" s="188"/>
      <c r="U68" s="188" t="e">
        <f>SUM(U10:U67)</f>
        <v>#VALUE!</v>
      </c>
      <c r="V68" s="188"/>
      <c r="W68" s="188">
        <f>SUM(W10:W67)</f>
        <v>1748.1226546875002</v>
      </c>
      <c r="X68" s="188"/>
      <c r="Y68" s="188" t="e">
        <f>SUM(Y10:Y67)</f>
        <v>#VALUE!</v>
      </c>
      <c r="Z68" s="188"/>
      <c r="AA68" s="188">
        <f>SUM(AA10:AA67)</f>
        <v>3216.5456846249999</v>
      </c>
      <c r="AB68" s="188"/>
      <c r="AC68" s="188" t="e">
        <f>SUM(AC10:AC67)</f>
        <v>#VALUE!</v>
      </c>
      <c r="AD68" s="188"/>
      <c r="AE68" s="188">
        <f>SUM(AE10:AE67)</f>
        <v>4623.7844216484373</v>
      </c>
      <c r="AF68" s="188"/>
      <c r="AG68" s="188" t="e">
        <f>SUM(AG10:AG67)</f>
        <v>#VALUE!</v>
      </c>
      <c r="AH68" s="188"/>
      <c r="AI68" s="188">
        <f>SUM(AI10:AI67)</f>
        <v>6646.6901061196249</v>
      </c>
      <c r="AJ68" s="188"/>
      <c r="AK68" s="188" t="e">
        <f>SUM(AK10:AK67)</f>
        <v>#VALUE!</v>
      </c>
      <c r="AL68" s="188"/>
      <c r="AM68" s="188">
        <f>SUM(AM10:AM67)</f>
        <v>7643.6936220375701</v>
      </c>
      <c r="AN68" s="188"/>
      <c r="AO68" s="188" t="e">
        <f>SUM(AO10:AO67)</f>
        <v>#VALUE!</v>
      </c>
      <c r="AP68" s="188"/>
      <c r="AQ68" s="188">
        <f>SUM(AQ10:AQ67)</f>
        <v>8790.2476653432077</v>
      </c>
      <c r="AR68" s="188"/>
      <c r="AS68" s="188" t="e">
        <f>SUM(AS10:AS67)</f>
        <v>#VALUE!</v>
      </c>
      <c r="AT68" s="188"/>
      <c r="AU68" s="188">
        <f>SUM(AU10:AU67)</f>
        <v>10108.784815144685</v>
      </c>
      <c r="AV68" s="188"/>
      <c r="AW68" s="188" t="e">
        <f>SUM(AW10:AW67)</f>
        <v>#VALUE!</v>
      </c>
      <c r="AX68" s="188"/>
      <c r="AY68" s="188">
        <f>SUM(AY10:AY67)</f>
        <v>11625.102537416386</v>
      </c>
      <c r="AZ68" s="188"/>
      <c r="BA68" s="188" t="e">
        <f>SUM(BA10:BA67)</f>
        <v>#VALUE!</v>
      </c>
      <c r="BB68" s="188"/>
      <c r="BC68" s="188">
        <f>SUM(BC10:BC67)</f>
        <v>13368.867918028842</v>
      </c>
      <c r="BD68" s="188"/>
      <c r="BE68" s="188" t="e">
        <f>SUM(BE10:BE67)</f>
        <v>#VALUE!</v>
      </c>
      <c r="BF68" s="188"/>
      <c r="BG68" s="188">
        <f>SUM(BG10:BG67)</f>
        <v>15374.198105733174</v>
      </c>
      <c r="BH68" s="188"/>
      <c r="BI68" s="188" t="e">
        <f>SUM(BI10:BI67)</f>
        <v>#VALUE!</v>
      </c>
      <c r="BJ68" s="188"/>
      <c r="BK68" s="188">
        <f>SUM(BK10:BK67)</f>
        <v>17680.327821593142</v>
      </c>
      <c r="BL68" s="188"/>
      <c r="BM68" s="188" t="e">
        <f>SUM(BM10:BM67)</f>
        <v>#VALUE!</v>
      </c>
      <c r="BN68" s="188"/>
      <c r="BO68" s="188">
        <f>SUM(BO10:BO67)</f>
        <v>20332.376994832117</v>
      </c>
      <c r="BP68" s="188"/>
      <c r="BQ68" s="188" t="e">
        <f>SUM(BQ10:BQ67)</f>
        <v>#VALUE!</v>
      </c>
      <c r="BR68" s="188"/>
      <c r="BS68" s="188">
        <f>SUM(BS10:BS67)</f>
        <v>23382.233544056922</v>
      </c>
      <c r="BT68" s="188"/>
      <c r="BU68" s="188" t="e">
        <f>SUM(BU10:BU67)</f>
        <v>#VALUE!</v>
      </c>
      <c r="BV68" s="188"/>
      <c r="BW68" s="188">
        <f>SUM(BW10:BW67)</f>
        <v>26889.568575665457</v>
      </c>
      <c r="BX68" s="188"/>
      <c r="BY68" s="188" t="e">
        <f>SUM(BY10:BY67)</f>
        <v>#VALUE!</v>
      </c>
      <c r="BZ68" s="188"/>
      <c r="CA68" s="188">
        <f>SUM(CA10:CA67)</f>
        <v>30923.003862015266</v>
      </c>
      <c r="CB68" s="188"/>
      <c r="CC68" s="188" t="e">
        <f>SUM(CC10:CC67)</f>
        <v>#VALUE!</v>
      </c>
      <c r="CD68" s="188"/>
      <c r="CE68" s="188">
        <f>SUM(CE10:CE67)</f>
        <v>42673.745329581092</v>
      </c>
      <c r="CF68" s="188"/>
      <c r="CG68" s="188" t="e">
        <f>SUM(CG10:CG67)</f>
        <v>#VALUE!</v>
      </c>
      <c r="CH68" s="188"/>
      <c r="CI68" s="188">
        <f>SUM(CI10:CI67)</f>
        <v>49074.807129018212</v>
      </c>
      <c r="CJ68" s="188"/>
      <c r="CK68" s="188" t="e">
        <f>SUM(CK10:CK67)</f>
        <v>#VALUE!</v>
      </c>
      <c r="CL68" s="188"/>
      <c r="CM68" s="188">
        <f>SUM(CM10:CM67)</f>
        <v>56436.028198371001</v>
      </c>
      <c r="CN68" s="188"/>
      <c r="CO68" s="188" t="e">
        <f>SUM(CO10:CO67)</f>
        <v>#VALUE!</v>
      </c>
      <c r="CP68" s="188"/>
      <c r="CQ68" s="188">
        <f>SUM(CQ10:CQ67)</f>
        <v>64901.432428126638</v>
      </c>
      <c r="CR68" s="188"/>
      <c r="CS68" s="188" t="e">
        <f>SUM(CS10:CS67)</f>
        <v>#VALUE!</v>
      </c>
      <c r="CT68" s="188"/>
      <c r="CU68" s="188">
        <f>SUM(CU10:CU67)</f>
        <v>74636.647292345588</v>
      </c>
      <c r="CV68" s="188"/>
      <c r="CW68" s="188" t="e">
        <f>SUM(CW10:CW67)</f>
        <v>#VALUE!</v>
      </c>
      <c r="CX68" s="188"/>
      <c r="CY68" s="188">
        <f>SUM(CY10:CY67)</f>
        <v>85832.144386197469</v>
      </c>
      <c r="CZ68" s="188"/>
      <c r="DA68" s="188" t="e">
        <f>SUM(DA10:DA67)</f>
        <v>#VALUE!</v>
      </c>
      <c r="DB68" s="188"/>
      <c r="DC68" s="188">
        <f>SUM(DC10:DC67)</f>
        <v>98706.966044127068</v>
      </c>
      <c r="DD68" s="188"/>
      <c r="DE68" s="188" t="e">
        <f>SUM(DE10:DE67)</f>
        <v>#VALUE!</v>
      </c>
      <c r="DF68" s="188"/>
      <c r="DG68" s="188">
        <f>SUM(DG10:DG67)</f>
        <v>113513.01095074609</v>
      </c>
      <c r="DH68" s="188"/>
      <c r="DI68" s="188" t="e">
        <f>SUM(DI10:DI67)</f>
        <v>#VALUE!</v>
      </c>
      <c r="DJ68" s="188"/>
      <c r="DK68" s="188">
        <f>SUM(DK10:DK67)</f>
        <v>130539.962593358</v>
      </c>
      <c r="DL68" s="188"/>
      <c r="DM68" s="188" t="e">
        <f>SUM(DM10:DM67)</f>
        <v>#VALUE!</v>
      </c>
      <c r="DN68" s="188"/>
      <c r="DO68" s="188">
        <f>SUM(DO10:DO67)</f>
        <v>150120.95698236165</v>
      </c>
      <c r="DP68" s="188"/>
      <c r="DQ68" s="188" t="e">
        <f>SUM(DQ10:DQ67)</f>
        <v>#VALUE!</v>
      </c>
      <c r="DR68" s="188"/>
      <c r="DS68" s="188">
        <f>SUM(DS10:DS67)</f>
        <v>172639.10052971597</v>
      </c>
      <c r="DT68" s="188"/>
      <c r="DU68" s="188" t="e">
        <f>SUM(DU10:DU67)</f>
        <v>#VALUE!</v>
      </c>
      <c r="DV68" s="188"/>
      <c r="DW68" s="188">
        <f>SUM(DW10:DW67)</f>
        <v>198534.96560917332</v>
      </c>
      <c r="DX68" s="188"/>
      <c r="DY68" s="188" t="e">
        <f>SUM(DY10:DY67)</f>
        <v>#VALUE!</v>
      </c>
      <c r="DZ68" s="188"/>
      <c r="EA68" s="188">
        <f>SUM(EA10:EA67)</f>
        <v>251146.73149560415</v>
      </c>
      <c r="EB68" s="188"/>
      <c r="EC68" s="188" t="e">
        <f>SUM(EC10:EC67)</f>
        <v>#VALUE!</v>
      </c>
      <c r="ED68" s="188"/>
      <c r="EE68" s="188">
        <f>SUM(EE10:EE67)</f>
        <v>288818.74121994461</v>
      </c>
      <c r="EF68" s="188"/>
      <c r="EG68" s="188" t="e">
        <f>SUM(EG10:EG67)</f>
        <v>#VALUE!</v>
      </c>
      <c r="EH68" s="188"/>
      <c r="EI68" s="188">
        <f>SUM(EI10:EI67)</f>
        <v>332141.55240293627</v>
      </c>
      <c r="EJ68" s="188"/>
      <c r="EK68" s="188" t="e">
        <f>SUM(EK10:EK67)</f>
        <v>#VALUE!</v>
      </c>
      <c r="EL68" s="188"/>
      <c r="EM68" s="188">
        <f>SUM(EM10:EM67)</f>
        <v>381962.78526337695</v>
      </c>
      <c r="EN68" s="188"/>
      <c r="EO68" s="188" t="e">
        <f>SUM(EO10:EO67)</f>
        <v>#VALUE!</v>
      </c>
      <c r="EP68" s="188"/>
      <c r="EQ68" s="188">
        <f>SUM(EQ10:EQ67)</f>
        <v>439257.20305288327</v>
      </c>
      <c r="ER68" s="188"/>
      <c r="ES68" s="188" t="e">
        <f>SUM(ES10:ES67)</f>
        <v>#VALUE!</v>
      </c>
      <c r="ET68" s="188"/>
      <c r="EU68" s="188">
        <f>SUM(EU10:EU67)</f>
        <v>505145.78351081576</v>
      </c>
      <c r="EV68" s="188"/>
      <c r="EW68" s="188" t="e">
        <f>SUM(EW10:EW67)</f>
        <v>#VALUE!</v>
      </c>
      <c r="EX68" s="188"/>
      <c r="EY68" s="188">
        <f>SUM(EY10:EY67)</f>
        <v>580917.65103743842</v>
      </c>
      <c r="EZ68" s="188"/>
      <c r="FA68" s="188" t="e">
        <f>SUM(FA10:FA67)</f>
        <v>#VALUE!</v>
      </c>
      <c r="FB68" s="188"/>
      <c r="FC68" s="188">
        <f>SUM(FC10:FC67)</f>
        <v>668055.29869305401</v>
      </c>
      <c r="FD68" s="188"/>
      <c r="FE68" s="188" t="e">
        <f>SUM(FE10:FE67)</f>
        <v>#VALUE!</v>
      </c>
      <c r="FF68" s="188"/>
      <c r="FG68" s="188">
        <f>SUM(FG10:FG67)</f>
        <v>768263.59349701239</v>
      </c>
      <c r="FH68" s="188"/>
      <c r="FI68" s="188" t="e">
        <f>SUM(FI10:FI67)</f>
        <v>#VALUE!</v>
      </c>
      <c r="FJ68" s="188"/>
      <c r="FK68" s="188">
        <f>SUM(FK10:FK67)</f>
        <v>883503.13252156449</v>
      </c>
      <c r="FL68" s="188"/>
      <c r="FM68" s="188" t="e">
        <f>SUM(FM10:FM67)</f>
        <v>#VALUE!</v>
      </c>
      <c r="FN68" s="188"/>
      <c r="FO68" s="188">
        <f>SUM(FO10:FO67)</f>
        <v>1016028.602399798</v>
      </c>
      <c r="FP68" s="188"/>
      <c r="FQ68" s="188" t="e">
        <f>SUM(FQ10:FQ67)</f>
        <v>#VALUE!</v>
      </c>
      <c r="FR68" s="188"/>
      <c r="FS68" s="188">
        <f>SUM(FS10:FS67)</f>
        <v>1168432.8927597678</v>
      </c>
      <c r="FT68" s="188"/>
      <c r="FU68" s="188" t="e">
        <f>SUM(FU10:FU67)</f>
        <v>#VALUE!</v>
      </c>
      <c r="FV68" s="188"/>
      <c r="FW68" s="188">
        <f>SUM(FW10:FW67)</f>
        <v>1478067.6093411075</v>
      </c>
      <c r="FX68" s="188"/>
      <c r="FY68" s="188" t="e">
        <f>SUM(FY10:FY67)</f>
        <v>#VALUE!</v>
      </c>
      <c r="FZ68" s="188"/>
      <c r="GA68" s="188">
        <f>SUM(GA10:GA67)</f>
        <v>1699777.7507422715</v>
      </c>
      <c r="GB68" s="188"/>
      <c r="GC68" s="188" t="e">
        <f>SUM(GC10:GC67)</f>
        <v>#VALUE!</v>
      </c>
      <c r="GE68" s="188">
        <f>SUM(GE10:GE67)</f>
        <v>1954744.4133536147</v>
      </c>
      <c r="GF68" s="188"/>
      <c r="GG68" s="188" t="e">
        <f>SUM(GG10:GG67)</f>
        <v>#VALUE!</v>
      </c>
      <c r="GH68" s="188"/>
      <c r="GI68" s="188">
        <f>SUM(GI10:GI67)</f>
        <v>2247956.0753566548</v>
      </c>
      <c r="GJ68" s="188"/>
      <c r="GK68" s="188" t="e">
        <f>SUM(GK10:GK67)</f>
        <v>#VALUE!</v>
      </c>
      <c r="GL68" s="188"/>
      <c r="GM68" s="188">
        <f>SUM(GM10:GM67)</f>
        <v>2585149.4866601531</v>
      </c>
      <c r="GN68" s="188"/>
      <c r="GO68" s="188" t="e">
        <f>SUM(GO10:GO67)</f>
        <v>#VALUE!</v>
      </c>
      <c r="GP68" s="188"/>
      <c r="GQ68" s="188">
        <f>SUM(GQ10:GQ67)</f>
        <v>2972921.9096591761</v>
      </c>
      <c r="GR68" s="188"/>
      <c r="GS68" s="188" t="e">
        <f>SUM(GS10:GS67)</f>
        <v>#VALUE!</v>
      </c>
      <c r="GT68" s="188"/>
      <c r="GU68" s="188">
        <f>SUM(GU10:GU67)</f>
        <v>3418860.1961080516</v>
      </c>
      <c r="GV68" s="188"/>
      <c r="GW68" s="188" t="e">
        <f>SUM(GW10:GW67)</f>
        <v>#VALUE!</v>
      </c>
      <c r="GX68" s="188"/>
      <c r="GY68" s="188">
        <f>SUM(GY10:GY67)</f>
        <v>3931689.2255242597</v>
      </c>
      <c r="GZ68" s="188"/>
      <c r="HA68" s="188" t="e">
        <f>SUM(HA10:HA67)</f>
        <v>#VALUE!</v>
      </c>
      <c r="HB68" s="188"/>
      <c r="HC68" s="188">
        <f>SUM(HC10:HC67)</f>
        <v>4521442.6093528997</v>
      </c>
      <c r="HD68" s="188"/>
      <c r="HE68" s="188" t="e">
        <f>SUM(HE10:HE67)</f>
        <v>#VALUE!</v>
      </c>
      <c r="HF68" s="188"/>
      <c r="HG68" s="188">
        <f>SUM(HG10:HG67)</f>
        <v>5199659.0007558307</v>
      </c>
      <c r="HH68" s="188"/>
      <c r="HI68" s="188" t="e">
        <f>SUM(HI10:HI67)</f>
        <v>#VALUE!</v>
      </c>
      <c r="HJ68" s="188"/>
      <c r="HK68" s="188">
        <f>SUM(HK10:HK67)</f>
        <v>5979607.8508692086</v>
      </c>
      <c r="HL68" s="188"/>
      <c r="HM68" s="188" t="e">
        <f>SUM(HM10:HM67)</f>
        <v>#VALUE!</v>
      </c>
      <c r="HN68" s="188"/>
      <c r="HO68" s="188">
        <f>SUM(HO10:HO67)</f>
        <v>6876549.0284995865</v>
      </c>
      <c r="HP68" s="188"/>
      <c r="HQ68" s="188" t="e">
        <f>SUM(HQ10:HQ67)</f>
        <v>#VALUE!</v>
      </c>
      <c r="HR68" s="188"/>
      <c r="HS68" s="188">
        <f>SUM(HS10:HS67)</f>
        <v>9094236.0901907086</v>
      </c>
      <c r="HT68" s="188"/>
      <c r="HU68" s="188" t="e">
        <f>SUM(HU10:HU67)</f>
        <v>#VALUE!</v>
      </c>
      <c r="HV68" s="188"/>
      <c r="HW68" s="188">
        <f>SUM(HW10:HW67)</f>
        <v>10458371.503719307</v>
      </c>
      <c r="HX68" s="188"/>
      <c r="HY68" s="188" t="e">
        <f>SUM(HY10:HY67)</f>
        <v>#VALUE!</v>
      </c>
      <c r="IA68" s="188">
        <f>SUM(IA10:IA67)</f>
        <v>12027127.229277197</v>
      </c>
      <c r="IB68" s="188"/>
      <c r="IC68" s="188" t="e">
        <f>SUM(IC10:IC67)</f>
        <v>#VALUE!</v>
      </c>
      <c r="ID68" s="188"/>
      <c r="IE68" s="188">
        <f>SUM(IE10:IE67)</f>
        <v>13831196.313668787</v>
      </c>
      <c r="IF68" s="188"/>
      <c r="IG68" s="188" t="e">
        <f>SUM(IG10:IG67)</f>
        <v>#VALUE!</v>
      </c>
      <c r="IH68" s="188"/>
      <c r="II68" s="188">
        <f>SUM(II10:II67)</f>
        <v>15905875.760719102</v>
      </c>
      <c r="IJ68" s="188"/>
      <c r="IK68" s="188" t="e">
        <f>SUM(IK10:IK67)</f>
        <v>#VALUE!</v>
      </c>
      <c r="IL68" s="188"/>
      <c r="IM68" s="188">
        <f>SUM(IM10:IM67)</f>
        <v>18291757.124826953</v>
      </c>
      <c r="IN68" s="188"/>
      <c r="IO68" s="188" t="e">
        <f>SUM(IO10:IO67)</f>
        <v>#VALUE!</v>
      </c>
      <c r="IP68" s="188"/>
      <c r="IQ68" s="188">
        <f>SUM(IQ10:IQ67)</f>
        <v>21035520.693550993</v>
      </c>
      <c r="IR68" s="188"/>
      <c r="IS68" s="188" t="e">
        <f>SUM(IS10:IS67)</f>
        <v>#VALUE!</v>
      </c>
      <c r="IT68" s="188"/>
      <c r="IU68" s="188">
        <f>SUM(IU10:IU67)</f>
        <v>24190848.797583666</v>
      </c>
      <c r="IV68" s="188"/>
      <c r="IW68" s="188" t="e">
        <f>SUM(IW10:IW67)</f>
        <v>#VALUE!</v>
      </c>
      <c r="IX68" s="188"/>
      <c r="IY68" s="188">
        <f>SUM(IY10:IY67)</f>
        <v>27819476.11722121</v>
      </c>
      <c r="IZ68" s="188"/>
      <c r="JA68" s="188" t="e">
        <f>SUM(JA10:JA67)</f>
        <v>#VALUE!</v>
      </c>
      <c r="JB68" s="188"/>
      <c r="JC68" s="188">
        <f>SUM(JC10:JC67)</f>
        <v>31992397.53480434</v>
      </c>
      <c r="JD68" s="188"/>
      <c r="JE68" s="188" t="e">
        <f>SUM(JE10:JE67)</f>
        <v>#VALUE!</v>
      </c>
      <c r="JF68" s="188"/>
      <c r="JG68" s="188">
        <f>SUM(JG10:JG67)</f>
        <v>36791257.165025018</v>
      </c>
      <c r="JH68" s="188"/>
      <c r="JI68" s="188" t="e">
        <f>SUM(JI10:JI67)</f>
        <v>#VALUE!</v>
      </c>
      <c r="JJ68" s="299"/>
      <c r="JK68" s="188">
        <f>SUM(JK10:JK67)</f>
        <v>42309945.739778757</v>
      </c>
      <c r="JL68" s="188"/>
      <c r="JM68" s="188" t="e">
        <f>SUM(JM10:JM67)</f>
        <v>#VALUE!</v>
      </c>
      <c r="JN68" s="188"/>
      <c r="JO68" s="188">
        <f>SUM(JO10:JO67)</f>
        <v>49143001.976753026</v>
      </c>
      <c r="JP68" s="188"/>
      <c r="JQ68" s="188" t="e">
        <f>SUM(JQ10:JQ67)</f>
        <v>#VALUE!</v>
      </c>
      <c r="JR68" s="188"/>
      <c r="JS68" s="188">
        <f>SUM(JS10:JS67)</f>
        <v>56514452.273265995</v>
      </c>
      <c r="JT68" s="188"/>
      <c r="JU68" s="188" t="e">
        <f>SUM(JU10:JU67)</f>
        <v>#VALUE!</v>
      </c>
      <c r="JV68" s="188"/>
      <c r="JW68" s="188">
        <f>SUM(JW10:JW67)</f>
        <v>64991620.114255942</v>
      </c>
      <c r="JX68" s="188"/>
      <c r="JY68" s="188" t="e">
        <f>SUM(JY10:JY67)</f>
        <v>#VALUE!</v>
      </c>
      <c r="JZ68" s="188"/>
      <c r="KA68" s="188">
        <f>SUM(KA10:KA67)</f>
        <v>74740363.131394342</v>
      </c>
      <c r="KB68" s="188"/>
      <c r="KC68" s="188" t="e">
        <f>SUM(KC10:KC67)</f>
        <v>#VALUE!</v>
      </c>
      <c r="KD68" s="188"/>
      <c r="KE68" s="188">
        <f>SUM(KE10:KE67)</f>
        <v>85951417.60110338</v>
      </c>
      <c r="KF68" s="188"/>
      <c r="KG68" s="188" t="e">
        <f>SUM(KG10:KG67)</f>
        <v>#VALUE!</v>
      </c>
      <c r="KH68" s="188"/>
      <c r="KI68" s="188">
        <f>SUM(KI10:KI67)</f>
        <v>2752.1344499999982</v>
      </c>
      <c r="KJ68" s="188"/>
      <c r="KK68" s="188" t="e">
        <f>SUM(KK10:KK67)</f>
        <v>#VALUE!</v>
      </c>
      <c r="KM68" s="188">
        <f>SUM(KM10:KM67)</f>
        <v>121158.74234720963</v>
      </c>
      <c r="KN68" s="188"/>
      <c r="KO68" s="188" t="e">
        <f>SUM(KO10:KO67)</f>
        <v>#VALUE!</v>
      </c>
      <c r="KQ68" s="188">
        <f>SUM(KQ10:KQ67)</f>
        <v>797509.55033360817</v>
      </c>
      <c r="KR68" s="188"/>
      <c r="KS68" s="188" t="e">
        <f>SUM(KS10:KS67)</f>
        <v>#VALUE!</v>
      </c>
      <c r="KU68" s="188">
        <f>SUM(KU10:KU67)</f>
        <v>4737004.3632943165</v>
      </c>
      <c r="KV68" s="188"/>
      <c r="KW68" s="188" t="e">
        <f>SUM(KW10:KW67)</f>
        <v>#VALUE!</v>
      </c>
      <c r="KY68" s="188">
        <f>SUM(KY10:KY67)</f>
        <v>27878573.903779309</v>
      </c>
      <c r="KZ68" s="188"/>
      <c r="LA68" s="188" t="e">
        <f>SUM(LA10:LA67)</f>
        <v>#VALUE!</v>
      </c>
      <c r="LC68" s="188">
        <f>SUM(LC10:LC67)</f>
        <v>170710225.51088262</v>
      </c>
      <c r="LD68" s="188"/>
      <c r="LE68" s="188" t="e">
        <f>SUM(LE10:LE67)</f>
        <v>#VALUE!</v>
      </c>
    </row>
    <row r="69" spans="2:317" ht="9.75" customHeight="1">
      <c r="B69" s="3"/>
      <c r="C69" s="184"/>
      <c r="D69" s="184"/>
      <c r="E69" s="184"/>
      <c r="F69" s="184"/>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294"/>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M69" s="5"/>
      <c r="KN69" s="5"/>
      <c r="KO69" s="5"/>
      <c r="KQ69" s="5"/>
      <c r="KR69" s="5"/>
      <c r="KS69" s="5"/>
      <c r="KU69" s="5"/>
      <c r="KV69" s="5"/>
      <c r="KW69" s="5"/>
      <c r="KY69" s="5"/>
      <c r="KZ69" s="5"/>
      <c r="LA69" s="5"/>
      <c r="LC69" s="5"/>
      <c r="LD69" s="5"/>
      <c r="LE69" s="5"/>
    </row>
    <row r="70" spans="2:317" ht="18.75">
      <c r="B70" s="3"/>
      <c r="C70" s="184"/>
      <c r="D70" s="184"/>
      <c r="E70" s="179"/>
      <c r="F70" s="179"/>
      <c r="G70" s="179"/>
      <c r="H70" s="5"/>
      <c r="I70" s="5"/>
      <c r="J70" s="5"/>
      <c r="K70" s="207">
        <f>K8</f>
        <v>1</v>
      </c>
      <c r="L70" s="207">
        <f>$L$8</f>
        <v>1</v>
      </c>
      <c r="M70" s="178"/>
      <c r="N70" s="178"/>
      <c r="O70" s="207">
        <v>1</v>
      </c>
      <c r="P70" s="207">
        <v>1</v>
      </c>
      <c r="Q70" s="178"/>
      <c r="R70" s="178"/>
      <c r="S70" s="207">
        <f>O70</f>
        <v>1</v>
      </c>
      <c r="T70" s="207">
        <v>1</v>
      </c>
      <c r="U70" s="178"/>
      <c r="V70" s="178"/>
      <c r="W70" s="207">
        <f>S70</f>
        <v>1</v>
      </c>
      <c r="X70" s="207">
        <v>1</v>
      </c>
      <c r="Y70" s="178"/>
      <c r="Z70" s="178"/>
      <c r="AA70" s="207">
        <f>W70</f>
        <v>1</v>
      </c>
      <c r="AB70" s="207">
        <v>1</v>
      </c>
      <c r="AC70" s="178"/>
      <c r="AD70" s="178"/>
      <c r="AE70" s="207">
        <f>AA70</f>
        <v>1</v>
      </c>
      <c r="AF70" s="207">
        <v>1</v>
      </c>
      <c r="AG70" s="178"/>
      <c r="AH70" s="178"/>
      <c r="AI70" s="207">
        <f>AE70</f>
        <v>1</v>
      </c>
      <c r="AJ70" s="207">
        <v>1</v>
      </c>
      <c r="AK70" s="178"/>
      <c r="AL70" s="178"/>
      <c r="AM70" s="207">
        <f>AI70</f>
        <v>1</v>
      </c>
      <c r="AN70" s="207">
        <v>1</v>
      </c>
      <c r="AO70" s="178"/>
      <c r="AP70" s="5"/>
      <c r="AQ70" s="207">
        <f>AM70</f>
        <v>1</v>
      </c>
      <c r="AR70" s="207">
        <v>1</v>
      </c>
      <c r="AS70" s="178"/>
      <c r="AT70" s="5"/>
      <c r="AU70" s="207">
        <f>AQ70</f>
        <v>1</v>
      </c>
      <c r="AV70" s="207">
        <v>1</v>
      </c>
      <c r="AW70" s="178"/>
      <c r="AX70" s="178"/>
      <c r="AY70" s="207">
        <f>AU70</f>
        <v>1</v>
      </c>
      <c r="AZ70" s="207">
        <v>1</v>
      </c>
      <c r="BA70" s="178"/>
      <c r="BB70" s="178"/>
      <c r="BC70" s="207">
        <f>AY70</f>
        <v>1</v>
      </c>
      <c r="BD70" s="250">
        <v>1</v>
      </c>
      <c r="BE70" s="178"/>
      <c r="BF70" s="178"/>
      <c r="BG70" s="207">
        <f>BC70</f>
        <v>1</v>
      </c>
      <c r="BH70" s="207">
        <v>1</v>
      </c>
      <c r="BI70" s="178"/>
      <c r="BJ70" s="178"/>
      <c r="BK70" s="207">
        <f>BG70</f>
        <v>1</v>
      </c>
      <c r="BL70" s="207">
        <v>1</v>
      </c>
      <c r="BM70" s="178"/>
      <c r="BN70" s="178"/>
      <c r="BO70" s="207">
        <f>BK70</f>
        <v>1</v>
      </c>
      <c r="BP70" s="250">
        <v>1</v>
      </c>
      <c r="BQ70" s="178"/>
      <c r="BR70" s="178"/>
      <c r="BS70" s="207">
        <f>BO70</f>
        <v>1</v>
      </c>
      <c r="BT70" s="207">
        <v>1</v>
      </c>
      <c r="BU70" s="178"/>
      <c r="BV70" s="178"/>
      <c r="BW70" s="207">
        <f>BS70</f>
        <v>1</v>
      </c>
      <c r="BX70" s="207">
        <v>1</v>
      </c>
      <c r="BY70" s="178"/>
      <c r="BZ70" s="178"/>
      <c r="CA70" s="207">
        <f>BW70</f>
        <v>1</v>
      </c>
      <c r="CB70" s="207">
        <v>1</v>
      </c>
      <c r="CC70" s="178"/>
      <c r="CD70" s="178"/>
      <c r="CE70" s="207">
        <f>CA70</f>
        <v>1</v>
      </c>
      <c r="CF70" s="207">
        <v>1</v>
      </c>
      <c r="CG70" s="178"/>
      <c r="CH70" s="178"/>
      <c r="CI70" s="207">
        <f>CE70</f>
        <v>1</v>
      </c>
      <c r="CJ70" s="250">
        <v>1</v>
      </c>
      <c r="CK70" s="178"/>
      <c r="CL70" s="178"/>
      <c r="CM70" s="207">
        <f>CI70</f>
        <v>1</v>
      </c>
      <c r="CN70" s="207">
        <v>1</v>
      </c>
      <c r="CO70" s="178"/>
      <c r="CP70" s="5"/>
      <c r="CQ70" s="207">
        <f>CM70</f>
        <v>1</v>
      </c>
      <c r="CR70" s="207">
        <v>1</v>
      </c>
      <c r="CS70" s="178"/>
      <c r="CT70" s="178"/>
      <c r="CU70" s="207">
        <f>CQ70</f>
        <v>1</v>
      </c>
      <c r="CV70" s="207">
        <v>1</v>
      </c>
      <c r="CW70" s="178"/>
      <c r="CX70" s="178"/>
      <c r="CY70" s="207">
        <f>CU70</f>
        <v>1</v>
      </c>
      <c r="CZ70" s="250">
        <v>1</v>
      </c>
      <c r="DA70" s="178"/>
      <c r="DB70" s="178"/>
      <c r="DC70" s="207">
        <f>CY70</f>
        <v>1</v>
      </c>
      <c r="DD70" s="207">
        <v>1</v>
      </c>
      <c r="DE70" s="178"/>
      <c r="DF70" s="178"/>
      <c r="DG70" s="207">
        <f>DC70</f>
        <v>1</v>
      </c>
      <c r="DH70" s="207">
        <v>1</v>
      </c>
      <c r="DI70" s="178"/>
      <c r="DJ70" s="178"/>
      <c r="DK70" s="207">
        <f>DG70</f>
        <v>1</v>
      </c>
      <c r="DL70" s="250">
        <v>1</v>
      </c>
      <c r="DM70" s="178"/>
      <c r="DN70" s="178"/>
      <c r="DO70" s="207">
        <f>DK70</f>
        <v>1</v>
      </c>
      <c r="DP70" s="207">
        <v>1</v>
      </c>
      <c r="DQ70" s="178"/>
      <c r="DR70" s="178"/>
      <c r="DS70" s="207">
        <f>DO70</f>
        <v>1</v>
      </c>
      <c r="DT70" s="207">
        <v>1</v>
      </c>
      <c r="DU70" s="178"/>
      <c r="DV70" s="178"/>
      <c r="DW70" s="207">
        <f>DS70</f>
        <v>1</v>
      </c>
      <c r="DX70" s="207">
        <v>1</v>
      </c>
      <c r="DY70" s="178"/>
      <c r="DZ70" s="178"/>
      <c r="EA70" s="207">
        <f>DW70</f>
        <v>1</v>
      </c>
      <c r="EB70" s="207">
        <v>1</v>
      </c>
      <c r="EC70" s="178"/>
      <c r="ED70" s="178"/>
      <c r="EE70" s="207">
        <f>EA70</f>
        <v>1</v>
      </c>
      <c r="EF70" s="250">
        <v>1</v>
      </c>
      <c r="EG70" s="178"/>
      <c r="EH70" s="178"/>
      <c r="EI70" s="207">
        <f>EE70</f>
        <v>1</v>
      </c>
      <c r="EJ70" s="207">
        <v>1</v>
      </c>
      <c r="EK70" s="178"/>
      <c r="EL70" s="5"/>
      <c r="EM70" s="207">
        <f>EI70</f>
        <v>1</v>
      </c>
      <c r="EN70" s="207">
        <v>1</v>
      </c>
      <c r="EO70" s="178"/>
      <c r="EP70" s="178"/>
      <c r="EQ70" s="207">
        <f>EM70</f>
        <v>1</v>
      </c>
      <c r="ER70" s="207">
        <v>1</v>
      </c>
      <c r="ES70" s="178"/>
      <c r="ET70" s="178"/>
      <c r="EU70" s="207">
        <f>EQ70</f>
        <v>1</v>
      </c>
      <c r="EV70" s="250">
        <v>1</v>
      </c>
      <c r="EW70" s="178"/>
      <c r="EX70" s="178"/>
      <c r="EY70" s="207">
        <f>EU70</f>
        <v>1</v>
      </c>
      <c r="EZ70" s="207">
        <v>1</v>
      </c>
      <c r="FA70" s="178"/>
      <c r="FB70" s="178"/>
      <c r="FC70" s="207">
        <f>EY70</f>
        <v>1</v>
      </c>
      <c r="FD70" s="207">
        <v>1</v>
      </c>
      <c r="FE70" s="178"/>
      <c r="FF70" s="178"/>
      <c r="FG70" s="207">
        <f>FC70</f>
        <v>1</v>
      </c>
      <c r="FH70" s="250">
        <v>1</v>
      </c>
      <c r="FI70" s="178"/>
      <c r="FJ70" s="178"/>
      <c r="FK70" s="207">
        <f>FG70</f>
        <v>1</v>
      </c>
      <c r="FL70" s="207">
        <v>1</v>
      </c>
      <c r="FM70" s="178"/>
      <c r="FN70" s="178"/>
      <c r="FO70" s="207">
        <f>FK70</f>
        <v>1</v>
      </c>
      <c r="FP70" s="207">
        <v>1</v>
      </c>
      <c r="FQ70" s="178"/>
      <c r="FR70" s="178"/>
      <c r="FS70" s="207">
        <f>FO70</f>
        <v>1</v>
      </c>
      <c r="FT70" s="207">
        <v>1</v>
      </c>
      <c r="FU70" s="178"/>
      <c r="FV70" s="178"/>
      <c r="FW70" s="207">
        <f>FS70</f>
        <v>1</v>
      </c>
      <c r="FX70" s="207">
        <v>1</v>
      </c>
      <c r="FY70" s="178"/>
      <c r="FZ70" s="178"/>
      <c r="GA70" s="207">
        <f>FW70</f>
        <v>1</v>
      </c>
      <c r="GB70" s="250">
        <v>1</v>
      </c>
      <c r="GC70" s="178"/>
      <c r="GD70" s="179"/>
      <c r="GE70" s="207">
        <f>GA70</f>
        <v>1</v>
      </c>
      <c r="GF70" s="207">
        <v>1</v>
      </c>
      <c r="GG70" s="178"/>
      <c r="GH70" s="5"/>
      <c r="GI70" s="207">
        <f>GE70</f>
        <v>1</v>
      </c>
      <c r="GJ70" s="207">
        <v>1</v>
      </c>
      <c r="GK70" s="178"/>
      <c r="GL70" s="178"/>
      <c r="GM70" s="207">
        <f>GI70</f>
        <v>1</v>
      </c>
      <c r="GN70" s="207">
        <v>1</v>
      </c>
      <c r="GO70" s="178"/>
      <c r="GP70" s="178"/>
      <c r="GQ70" s="207">
        <f>GM70</f>
        <v>1</v>
      </c>
      <c r="GR70" s="250">
        <v>1</v>
      </c>
      <c r="GS70" s="178"/>
      <c r="GT70" s="178"/>
      <c r="GU70" s="207">
        <f>GQ70</f>
        <v>1</v>
      </c>
      <c r="GV70" s="207">
        <v>1</v>
      </c>
      <c r="GW70" s="178"/>
      <c r="GX70" s="178"/>
      <c r="GY70" s="207">
        <f>GU70</f>
        <v>1</v>
      </c>
      <c r="GZ70" s="207">
        <v>1</v>
      </c>
      <c r="HA70" s="178"/>
      <c r="HB70" s="178"/>
      <c r="HC70" s="207">
        <f>GY70</f>
        <v>1</v>
      </c>
      <c r="HD70" s="250">
        <v>1</v>
      </c>
      <c r="HE70" s="178"/>
      <c r="HF70" s="178"/>
      <c r="HG70" s="207">
        <f>HC70</f>
        <v>1</v>
      </c>
      <c r="HH70" s="207">
        <v>1</v>
      </c>
      <c r="HI70" s="178"/>
      <c r="HJ70" s="178"/>
      <c r="HK70" s="207">
        <f>HG70</f>
        <v>1</v>
      </c>
      <c r="HL70" s="207">
        <v>1</v>
      </c>
      <c r="HM70" s="178"/>
      <c r="HN70" s="178"/>
      <c r="HO70" s="207">
        <f>HK70</f>
        <v>1</v>
      </c>
      <c r="HP70" s="207">
        <v>1</v>
      </c>
      <c r="HQ70" s="178"/>
      <c r="HR70" s="178"/>
      <c r="HS70" s="207">
        <f>HO70</f>
        <v>1</v>
      </c>
      <c r="HT70" s="207">
        <v>1</v>
      </c>
      <c r="HU70" s="178"/>
      <c r="HV70" s="178"/>
      <c r="HW70" s="207">
        <f>HS70</f>
        <v>1</v>
      </c>
      <c r="HX70" s="250">
        <v>1</v>
      </c>
      <c r="HY70" s="178"/>
      <c r="HZ70" s="179"/>
      <c r="IA70" s="207">
        <f>HW70</f>
        <v>1</v>
      </c>
      <c r="IB70" s="207">
        <v>1</v>
      </c>
      <c r="IC70" s="178"/>
      <c r="ID70" s="5"/>
      <c r="IE70" s="207">
        <f>IA70</f>
        <v>1</v>
      </c>
      <c r="IF70" s="207">
        <v>1</v>
      </c>
      <c r="IG70" s="178"/>
      <c r="IH70" s="178"/>
      <c r="II70" s="207">
        <f>IE70</f>
        <v>1</v>
      </c>
      <c r="IJ70" s="207">
        <v>1</v>
      </c>
      <c r="IK70" s="178"/>
      <c r="IL70" s="178"/>
      <c r="IM70" s="207">
        <f>II70</f>
        <v>1</v>
      </c>
      <c r="IN70" s="207">
        <v>1</v>
      </c>
      <c r="IO70" s="178"/>
      <c r="IP70" s="178"/>
      <c r="IQ70" s="207">
        <f>IM70</f>
        <v>1</v>
      </c>
      <c r="IR70" s="207">
        <v>1</v>
      </c>
      <c r="IS70" s="178"/>
      <c r="IT70" s="178"/>
      <c r="IU70" s="207">
        <f>IQ70</f>
        <v>1</v>
      </c>
      <c r="IV70" s="207">
        <v>1</v>
      </c>
      <c r="IW70" s="178"/>
      <c r="IX70" s="178"/>
      <c r="IY70" s="207">
        <f>IU70</f>
        <v>1</v>
      </c>
      <c r="IZ70" s="207">
        <v>1</v>
      </c>
      <c r="JA70" s="178"/>
      <c r="JB70" s="178"/>
      <c r="JC70" s="207">
        <f>IY70</f>
        <v>1</v>
      </c>
      <c r="JD70" s="207">
        <v>1</v>
      </c>
      <c r="JE70" s="178"/>
      <c r="JF70" s="178"/>
      <c r="JG70" s="207">
        <f>JC70</f>
        <v>1</v>
      </c>
      <c r="JH70" s="207">
        <v>1</v>
      </c>
      <c r="JI70" s="178"/>
      <c r="JJ70" s="298"/>
      <c r="JK70" s="207">
        <f>JG70</f>
        <v>1</v>
      </c>
      <c r="JL70" s="207">
        <v>1</v>
      </c>
      <c r="JM70" s="178"/>
      <c r="JN70" s="178"/>
      <c r="JO70" s="207">
        <f>JK70</f>
        <v>1</v>
      </c>
      <c r="JP70" s="207">
        <v>1</v>
      </c>
      <c r="JQ70" s="178"/>
      <c r="JR70" s="178"/>
      <c r="JS70" s="207">
        <f>JO70</f>
        <v>1</v>
      </c>
      <c r="JT70" s="207">
        <v>1</v>
      </c>
      <c r="JU70" s="178"/>
      <c r="JV70" s="178"/>
      <c r="JW70" s="207">
        <f>JS70</f>
        <v>1</v>
      </c>
      <c r="JX70" s="207">
        <v>1</v>
      </c>
      <c r="JY70" s="178"/>
      <c r="JZ70" s="178"/>
      <c r="KA70" s="207">
        <f>JW70</f>
        <v>1</v>
      </c>
      <c r="KB70" s="207">
        <v>1</v>
      </c>
      <c r="KC70" s="178"/>
      <c r="KD70" s="178"/>
      <c r="KE70" s="207">
        <f>KA70</f>
        <v>1</v>
      </c>
      <c r="KF70" s="207">
        <v>1</v>
      </c>
      <c r="KG70" s="178"/>
      <c r="KH70" s="178"/>
      <c r="KI70" s="207">
        <f>'A.I Revenue Streams - P2'!DI19+100%</f>
        <v>1</v>
      </c>
      <c r="KJ70" s="207">
        <v>1</v>
      </c>
      <c r="KK70" s="5"/>
      <c r="KM70" s="207">
        <f>'A.I Revenue Streams - P2'!DM19+100%</f>
        <v>1</v>
      </c>
      <c r="KN70" s="207">
        <v>1</v>
      </c>
      <c r="KO70" s="5"/>
      <c r="KQ70" s="207">
        <f>'A.I Revenue Streams - P2'!DQ19+100%</f>
        <v>1</v>
      </c>
      <c r="KR70" s="207">
        <v>1</v>
      </c>
      <c r="KS70" s="5"/>
      <c r="KU70" s="207">
        <f>'A.I Revenue Streams - P2'!DU19+100%</f>
        <v>1</v>
      </c>
      <c r="KV70" s="207">
        <v>1</v>
      </c>
      <c r="KW70" s="5"/>
      <c r="KY70" s="207">
        <f>'A.I Revenue Streams - P2'!DY19+100%</f>
        <v>1</v>
      </c>
      <c r="KZ70" s="207">
        <v>1</v>
      </c>
      <c r="LA70" s="5"/>
      <c r="LC70" s="207">
        <f>'A.I Revenue Streams - P2'!EC19+100%</f>
        <v>1</v>
      </c>
      <c r="LD70" s="207">
        <v>1</v>
      </c>
      <c r="LE70" s="5"/>
    </row>
    <row r="71" spans="2:317" ht="18.75">
      <c r="B71" s="172">
        <v>2</v>
      </c>
      <c r="C71" s="180" t="str">
        <f>'A.I Revenue Streams - P1'!D69</f>
        <v>Docty Pharma</v>
      </c>
      <c r="D71" s="180"/>
      <c r="E71" s="181"/>
      <c r="F71" s="179"/>
      <c r="G71" s="182"/>
      <c r="H71" s="182"/>
      <c r="I71" s="182"/>
      <c r="J71" s="5"/>
      <c r="K71" s="182"/>
      <c r="L71" s="182"/>
      <c r="M71" s="182"/>
      <c r="N71" s="5"/>
      <c r="O71" s="182"/>
      <c r="P71" s="182"/>
      <c r="Q71" s="182"/>
      <c r="R71" s="5"/>
      <c r="S71" s="182"/>
      <c r="T71" s="182"/>
      <c r="U71" s="182"/>
      <c r="V71" s="5"/>
      <c r="W71" s="182"/>
      <c r="X71" s="182"/>
      <c r="Y71" s="182"/>
      <c r="Z71" s="5"/>
      <c r="AA71" s="182"/>
      <c r="AB71" s="182"/>
      <c r="AC71" s="182"/>
      <c r="AD71" s="5"/>
      <c r="AE71" s="182"/>
      <c r="AF71" s="182"/>
      <c r="AG71" s="182"/>
      <c r="AH71" s="5"/>
      <c r="AI71" s="182"/>
      <c r="AJ71" s="182"/>
      <c r="AK71" s="182"/>
      <c r="AL71" s="5"/>
      <c r="AM71" s="182"/>
      <c r="AN71" s="182"/>
      <c r="AO71" s="182"/>
      <c r="AP71" s="5"/>
      <c r="AQ71" s="182"/>
      <c r="AR71" s="182"/>
      <c r="AS71" s="182"/>
      <c r="AT71" s="5"/>
      <c r="AU71" s="182"/>
      <c r="AV71" s="182"/>
      <c r="AW71" s="182"/>
      <c r="AX71" s="5"/>
      <c r="AY71" s="182"/>
      <c r="AZ71" s="182"/>
      <c r="BA71" s="182"/>
      <c r="BB71" s="5"/>
      <c r="BC71" s="182"/>
      <c r="BD71" s="182"/>
      <c r="BE71" s="182"/>
      <c r="BF71" s="5"/>
      <c r="BG71" s="182"/>
      <c r="BH71" s="182"/>
      <c r="BI71" s="182"/>
      <c r="BJ71" s="5"/>
      <c r="BK71" s="182"/>
      <c r="BL71" s="182"/>
      <c r="BM71" s="182"/>
      <c r="BN71" s="5"/>
      <c r="BO71" s="182"/>
      <c r="BP71" s="182"/>
      <c r="BQ71" s="182"/>
      <c r="BR71" s="5"/>
      <c r="BS71" s="182"/>
      <c r="BT71" s="182"/>
      <c r="BU71" s="182"/>
      <c r="BV71" s="5"/>
      <c r="BW71" s="182"/>
      <c r="BX71" s="182"/>
      <c r="BY71" s="182"/>
      <c r="BZ71" s="5"/>
      <c r="CA71" s="182"/>
      <c r="CB71" s="182"/>
      <c r="CC71" s="182"/>
      <c r="CD71" s="5"/>
      <c r="CE71" s="182"/>
      <c r="CF71" s="182"/>
      <c r="CG71" s="182"/>
      <c r="CH71" s="5"/>
      <c r="CI71" s="182"/>
      <c r="CJ71" s="182"/>
      <c r="CK71" s="182"/>
      <c r="CL71" s="5"/>
      <c r="CM71" s="182"/>
      <c r="CN71" s="182"/>
      <c r="CO71" s="182"/>
      <c r="CP71" s="5"/>
      <c r="CQ71" s="182"/>
      <c r="CR71" s="182"/>
      <c r="CS71" s="182"/>
      <c r="CT71" s="5"/>
      <c r="CU71" s="182"/>
      <c r="CV71" s="182"/>
      <c r="CW71" s="182"/>
      <c r="CX71" s="5"/>
      <c r="CY71" s="182"/>
      <c r="CZ71" s="182"/>
      <c r="DA71" s="182"/>
      <c r="DB71" s="5"/>
      <c r="DC71" s="182"/>
      <c r="DD71" s="182"/>
      <c r="DE71" s="182"/>
      <c r="DF71" s="5"/>
      <c r="DG71" s="182"/>
      <c r="DH71" s="182"/>
      <c r="DI71" s="182"/>
      <c r="DJ71" s="5"/>
      <c r="DK71" s="182"/>
      <c r="DL71" s="182"/>
      <c r="DM71" s="182"/>
      <c r="DN71" s="5"/>
      <c r="DO71" s="182"/>
      <c r="DP71" s="182"/>
      <c r="DQ71" s="182"/>
      <c r="DR71" s="5"/>
      <c r="DS71" s="182"/>
      <c r="DT71" s="182"/>
      <c r="DU71" s="182"/>
      <c r="DV71" s="5"/>
      <c r="DW71" s="182"/>
      <c r="DX71" s="182"/>
      <c r="DY71" s="182"/>
      <c r="DZ71" s="5"/>
      <c r="EA71" s="182"/>
      <c r="EB71" s="182"/>
      <c r="EC71" s="182"/>
      <c r="ED71" s="5"/>
      <c r="EE71" s="182"/>
      <c r="EF71" s="182"/>
      <c r="EG71" s="182"/>
      <c r="EH71" s="5"/>
      <c r="EI71" s="182"/>
      <c r="EJ71" s="182"/>
      <c r="EK71" s="182"/>
      <c r="EL71" s="5"/>
      <c r="EM71" s="182"/>
      <c r="EN71" s="182"/>
      <c r="EO71" s="182"/>
      <c r="EP71" s="5"/>
      <c r="EQ71" s="182"/>
      <c r="ER71" s="182"/>
      <c r="ES71" s="182"/>
      <c r="ET71" s="5"/>
      <c r="EU71" s="182"/>
      <c r="EV71" s="182"/>
      <c r="EW71" s="182"/>
      <c r="EX71" s="5"/>
      <c r="EY71" s="182"/>
      <c r="EZ71" s="182"/>
      <c r="FA71" s="182"/>
      <c r="FB71" s="5"/>
      <c r="FC71" s="182"/>
      <c r="FD71" s="182"/>
      <c r="FE71" s="182"/>
      <c r="FF71" s="5"/>
      <c r="FG71" s="182"/>
      <c r="FH71" s="182"/>
      <c r="FI71" s="182"/>
      <c r="FJ71" s="5"/>
      <c r="FK71" s="182"/>
      <c r="FL71" s="182"/>
      <c r="FM71" s="182"/>
      <c r="FN71" s="5"/>
      <c r="FO71" s="182"/>
      <c r="FP71" s="182"/>
      <c r="FQ71" s="182"/>
      <c r="FR71" s="5"/>
      <c r="FS71" s="182"/>
      <c r="FT71" s="182"/>
      <c r="FU71" s="182"/>
      <c r="FV71" s="5"/>
      <c r="FW71" s="182"/>
      <c r="FX71" s="182"/>
      <c r="FY71" s="182"/>
      <c r="FZ71" s="5"/>
      <c r="GA71" s="182"/>
      <c r="GB71" s="182"/>
      <c r="GC71" s="182"/>
      <c r="GE71" s="182"/>
      <c r="GF71" s="182"/>
      <c r="GG71" s="182"/>
      <c r="GH71" s="5"/>
      <c r="GI71" s="182"/>
      <c r="GJ71" s="182"/>
      <c r="GK71" s="182"/>
      <c r="GL71" s="5"/>
      <c r="GM71" s="182"/>
      <c r="GN71" s="182"/>
      <c r="GO71" s="182"/>
      <c r="GP71" s="5"/>
      <c r="GQ71" s="182"/>
      <c r="GR71" s="182"/>
      <c r="GS71" s="182"/>
      <c r="GT71" s="5"/>
      <c r="GU71" s="182"/>
      <c r="GV71" s="182"/>
      <c r="GW71" s="182"/>
      <c r="GX71" s="5"/>
      <c r="GY71" s="182"/>
      <c r="GZ71" s="182"/>
      <c r="HA71" s="182"/>
      <c r="HB71" s="5"/>
      <c r="HC71" s="182"/>
      <c r="HD71" s="182"/>
      <c r="HE71" s="182"/>
      <c r="HF71" s="5"/>
      <c r="HG71" s="182"/>
      <c r="HH71" s="182"/>
      <c r="HI71" s="182"/>
      <c r="HJ71" s="5"/>
      <c r="HK71" s="182"/>
      <c r="HL71" s="182"/>
      <c r="HM71" s="182"/>
      <c r="HN71" s="5"/>
      <c r="HO71" s="182"/>
      <c r="HP71" s="182"/>
      <c r="HQ71" s="182"/>
      <c r="HR71" s="5"/>
      <c r="HS71" s="182"/>
      <c r="HT71" s="182"/>
      <c r="HU71" s="182"/>
      <c r="HV71" s="5"/>
      <c r="HW71" s="182"/>
      <c r="HX71" s="182"/>
      <c r="HY71" s="182"/>
      <c r="IA71" s="182"/>
      <c r="IB71" s="182"/>
      <c r="IC71" s="182"/>
      <c r="ID71" s="5"/>
      <c r="IE71" s="182"/>
      <c r="IF71" s="182"/>
      <c r="IG71" s="182"/>
      <c r="IH71" s="5"/>
      <c r="II71" s="182"/>
      <c r="IJ71" s="182"/>
      <c r="IK71" s="182"/>
      <c r="IL71" s="5"/>
      <c r="IM71" s="182"/>
      <c r="IN71" s="182"/>
      <c r="IO71" s="182"/>
      <c r="IP71" s="5"/>
      <c r="IQ71" s="182"/>
      <c r="IR71" s="182"/>
      <c r="IS71" s="182"/>
      <c r="IT71" s="5"/>
      <c r="IU71" s="182"/>
      <c r="IV71" s="182"/>
      <c r="IW71" s="182"/>
      <c r="IX71" s="5"/>
      <c r="IY71" s="182"/>
      <c r="IZ71" s="182"/>
      <c r="JA71" s="182"/>
      <c r="JB71" s="5"/>
      <c r="JC71" s="182"/>
      <c r="JD71" s="182"/>
      <c r="JE71" s="182"/>
      <c r="JF71" s="5"/>
      <c r="JG71" s="182"/>
      <c r="JH71" s="182"/>
      <c r="JI71" s="182"/>
      <c r="JJ71" s="294"/>
      <c r="JK71" s="182"/>
      <c r="JL71" s="182"/>
      <c r="JM71" s="182"/>
      <c r="JN71" s="5"/>
      <c r="JO71" s="182"/>
      <c r="JP71" s="182"/>
      <c r="JQ71" s="182"/>
      <c r="JR71" s="5"/>
      <c r="JS71" s="182"/>
      <c r="JT71" s="182"/>
      <c r="JU71" s="182"/>
      <c r="JV71" s="5"/>
      <c r="JW71" s="182"/>
      <c r="JX71" s="182"/>
      <c r="JY71" s="182"/>
      <c r="JZ71" s="5"/>
      <c r="KA71" s="182"/>
      <c r="KB71" s="182"/>
      <c r="KC71" s="182"/>
      <c r="KD71" s="5"/>
      <c r="KE71" s="182"/>
      <c r="KF71" s="182"/>
      <c r="KG71" s="182"/>
      <c r="KH71" s="5"/>
      <c r="KI71" s="183"/>
      <c r="KJ71" s="183"/>
      <c r="KK71" s="183"/>
      <c r="KM71" s="183"/>
      <c r="KN71" s="183"/>
      <c r="KO71" s="183"/>
      <c r="KQ71" s="183"/>
      <c r="KR71" s="183"/>
      <c r="KS71" s="183"/>
      <c r="KU71" s="183"/>
      <c r="KV71" s="183"/>
      <c r="KW71" s="183"/>
      <c r="KY71" s="183"/>
      <c r="KZ71" s="183"/>
      <c r="LA71" s="183"/>
      <c r="LC71" s="183"/>
      <c r="LD71" s="183"/>
      <c r="LE71" s="183"/>
    </row>
    <row r="72" spans="2:317" ht="18.75">
      <c r="B72" s="172" t="s">
        <v>166</v>
      </c>
      <c r="C72" s="180"/>
      <c r="D72" s="180"/>
      <c r="E72" s="180" t="str">
        <f>'A.I Revenue Streams - P1'!F70</f>
        <v>Ethical drugs</v>
      </c>
      <c r="F72" s="184"/>
      <c r="G72" s="182"/>
      <c r="H72" s="182">
        <f>'A.I Revenue Streams - P1'!J70</f>
        <v>500</v>
      </c>
      <c r="I72" s="182">
        <f>G72*H72</f>
        <v>0</v>
      </c>
      <c r="J72" s="5"/>
      <c r="K72" s="182">
        <f>'A.I Revenue Streams - P1'!H72*K$2*L$2</f>
        <v>225</v>
      </c>
      <c r="L72" s="182">
        <f>H72*$L$70</f>
        <v>500</v>
      </c>
      <c r="M72" s="182">
        <f>K72*L72</f>
        <v>112500</v>
      </c>
      <c r="N72" s="5"/>
      <c r="O72" s="182">
        <f>K72*O$8*O$2/K$2*P$2</f>
        <v>240.18749999999997</v>
      </c>
      <c r="P72" s="182">
        <f>L72*P$70</f>
        <v>500</v>
      </c>
      <c r="Q72" s="182">
        <f>O72*P72</f>
        <v>120093.74999999999</v>
      </c>
      <c r="R72" s="5"/>
      <c r="S72" s="182">
        <f>O72*S$8*S$2/O$2*T$2</f>
        <v>368.28749999999991</v>
      </c>
      <c r="T72" s="182">
        <f>P72*T$70</f>
        <v>500</v>
      </c>
      <c r="U72" s="182">
        <f>S72*T72</f>
        <v>184143.74999999994</v>
      </c>
      <c r="V72" s="5"/>
      <c r="W72" s="182">
        <f>S72*W$8*W$2/S$2*X$2</f>
        <v>529.41328124999984</v>
      </c>
      <c r="X72" s="182">
        <f>T72*X$70</f>
        <v>500</v>
      </c>
      <c r="Y72" s="182">
        <f>W72*X72</f>
        <v>264706.64062499994</v>
      </c>
      <c r="Z72" s="5"/>
      <c r="AA72" s="182">
        <f>W72*AA$8*AA$2/W$2*AB$2</f>
        <v>974.12043749999964</v>
      </c>
      <c r="AB72" s="182">
        <f>X72*AB$70</f>
        <v>500</v>
      </c>
      <c r="AC72" s="182">
        <f>AA72*AB72</f>
        <v>487060.21874999983</v>
      </c>
      <c r="AD72" s="5"/>
      <c r="AE72" s="182">
        <f>AA72*AE$8*AE$2/AA$2*AF$2</f>
        <v>1400.2981289062493</v>
      </c>
      <c r="AF72" s="182">
        <f>AB72*AF$70</f>
        <v>500</v>
      </c>
      <c r="AG72" s="182">
        <f>AE72*AF72</f>
        <v>700149.06445312465</v>
      </c>
      <c r="AH72" s="5"/>
      <c r="AI72" s="182">
        <f>AE72*AI$8*AI$2/AE$2*AJ$2</f>
        <v>2012.9285603027331</v>
      </c>
      <c r="AJ72" s="182">
        <f>AF72*AJ$70</f>
        <v>500</v>
      </c>
      <c r="AK72" s="182">
        <f>AI72*AJ72</f>
        <v>1006464.2801513666</v>
      </c>
      <c r="AL72" s="5"/>
      <c r="AM72" s="182">
        <f>AI72*AM$8*AM$2/AI$2*AN$2</f>
        <v>2314.8678443481431</v>
      </c>
      <c r="AN72" s="182">
        <f>AJ72*AN$70</f>
        <v>500</v>
      </c>
      <c r="AO72" s="182">
        <f>AM72*AN72</f>
        <v>1157433.9221740714</v>
      </c>
      <c r="AP72" s="5"/>
      <c r="AQ72" s="182">
        <f>AM72*AQ$8*AQ$2/AM$2*AR$2</f>
        <v>2662.0980210003645</v>
      </c>
      <c r="AR72" s="182">
        <f>AN72*AR$70</f>
        <v>500</v>
      </c>
      <c r="AS72" s="182">
        <f>AQ72*AR72</f>
        <v>1331049.0105001822</v>
      </c>
      <c r="AT72" s="5"/>
      <c r="AU72" s="182">
        <f>AQ72*AU$8*AU$2/AQ$2*AV$2</f>
        <v>3061.4127241504189</v>
      </c>
      <c r="AV72" s="182">
        <f>AR72*AV$70</f>
        <v>500</v>
      </c>
      <c r="AW72" s="182">
        <f>AU72*AV72</f>
        <v>1530706.3620752094</v>
      </c>
      <c r="AX72" s="5"/>
      <c r="AY72" s="182">
        <f>AU72*AY$8*AY$2/AU$2*AZ$2</f>
        <v>3520.6246327729814</v>
      </c>
      <c r="AZ72" s="182">
        <f>AV72*AZ$70</f>
        <v>500</v>
      </c>
      <c r="BA72" s="182">
        <f>AY72*AZ72</f>
        <v>1760312.3163864906</v>
      </c>
      <c r="BB72" s="5"/>
      <c r="BC72" s="182">
        <f>AY72*BC$8*BC$2/AY$2*BD$2</f>
        <v>4048.7183276889282</v>
      </c>
      <c r="BD72" s="182">
        <f>AZ72*BD$70</f>
        <v>500</v>
      </c>
      <c r="BE72" s="182">
        <f>BC72*BD72</f>
        <v>2024359.1638444641</v>
      </c>
      <c r="BF72" s="5"/>
      <c r="BG72" s="182">
        <f>BC72*BG$8*BG$2/BC$2*BH$2</f>
        <v>4656.0260768422668</v>
      </c>
      <c r="BH72" s="182">
        <f>BD72*BH$70</f>
        <v>500</v>
      </c>
      <c r="BI72" s="182">
        <f>BG72*BH72</f>
        <v>2328013.0384211335</v>
      </c>
      <c r="BJ72" s="5"/>
      <c r="BK72" s="182">
        <f>BG72*BK$8*BK$2/BG$2*BL$2</f>
        <v>5354.4299883686062</v>
      </c>
      <c r="BL72" s="182">
        <f>BH72*BL$70</f>
        <v>500</v>
      </c>
      <c r="BM72" s="182">
        <f>BK72*BL72</f>
        <v>2677214.9941843031</v>
      </c>
      <c r="BN72" s="5"/>
      <c r="BO72" s="182">
        <f>BK72*BO$8*BO$2/BK$2*BP$2</f>
        <v>6157.594486623897</v>
      </c>
      <c r="BP72" s="182">
        <f>BL72*BP$70</f>
        <v>500</v>
      </c>
      <c r="BQ72" s="182">
        <f>BO72*BP72</f>
        <v>3078797.2433119486</v>
      </c>
      <c r="BR72" s="5"/>
      <c r="BS72" s="182">
        <f>BO72*BS$8*BS$2/BO$2*BT$2</f>
        <v>7081.233659617481</v>
      </c>
      <c r="BT72" s="182">
        <f>BP72*BT$70</f>
        <v>500</v>
      </c>
      <c r="BU72" s="182">
        <f>BS72*BT72</f>
        <v>3540616.8298087404</v>
      </c>
      <c r="BV72" s="5"/>
      <c r="BW72" s="182">
        <f>BS72*BW$8*BW$2/BS$2*BX$2</f>
        <v>8143.4187085601025</v>
      </c>
      <c r="BX72" s="182">
        <f>BT72*BX$70</f>
        <v>500</v>
      </c>
      <c r="BY72" s="182">
        <f>BW72*BX72</f>
        <v>4071709.3542800513</v>
      </c>
      <c r="BZ72" s="5"/>
      <c r="CA72" s="182">
        <f>BW72*CA$8*CA$2/BW$2*CB$2</f>
        <v>9364.9315148441165</v>
      </c>
      <c r="CB72" s="182">
        <f>BX72*CB$70</f>
        <v>500</v>
      </c>
      <c r="CC72" s="182">
        <f>CA72*CB72</f>
        <v>4682465.7574220579</v>
      </c>
      <c r="CD72" s="5"/>
      <c r="CE72" s="182">
        <f>CA72*CE$8*CE$2/CA$2*CF$2</f>
        <v>12923.605490484879</v>
      </c>
      <c r="CF72" s="182">
        <f>CB72*CF$70</f>
        <v>500</v>
      </c>
      <c r="CG72" s="182">
        <f>CE72*CF72</f>
        <v>6461802.7452424392</v>
      </c>
      <c r="CH72" s="5"/>
      <c r="CI72" s="182">
        <f>CE72*CI$8*CI$2/CE$2*CJ$2</f>
        <v>14862.146314057609</v>
      </c>
      <c r="CJ72" s="182">
        <f>CF72*CJ$70</f>
        <v>500</v>
      </c>
      <c r="CK72" s="182">
        <f>CI72*CJ72</f>
        <v>7431073.1570288045</v>
      </c>
      <c r="CL72" s="5"/>
      <c r="CM72" s="182">
        <f>CI72*CM$8*CM$2/CI$2*CN$2</f>
        <v>17091.46826116625</v>
      </c>
      <c r="CN72" s="182">
        <f>CJ72*CN$70</f>
        <v>500</v>
      </c>
      <c r="CO72" s="182">
        <f>CM72*CN72</f>
        <v>8545734.1305831242</v>
      </c>
      <c r="CP72" s="5"/>
      <c r="CQ72" s="182">
        <f>CM72*CQ$8*CQ$2/CM$2*CR$2</f>
        <v>19655.188500341184</v>
      </c>
      <c r="CR72" s="182">
        <f>CN72*CR$70</f>
        <v>500</v>
      </c>
      <c r="CS72" s="182">
        <f>CQ72*CR72</f>
        <v>9827594.2501705922</v>
      </c>
      <c r="CT72" s="5"/>
      <c r="CU72" s="182">
        <f>CQ72*CU$8*CU$2/CQ$2*CV$2</f>
        <v>22603.46677539236</v>
      </c>
      <c r="CV72" s="182">
        <f>CR72*CV$70</f>
        <v>500</v>
      </c>
      <c r="CW72" s="182">
        <f>CU72*CV72</f>
        <v>11301733.38769618</v>
      </c>
      <c r="CX72" s="5"/>
      <c r="CY72" s="182">
        <f>CU72*CY$8*CY$2/CU$2*CZ$2</f>
        <v>25993.986791701212</v>
      </c>
      <c r="CZ72" s="182">
        <f>CV72*CZ$70</f>
        <v>500</v>
      </c>
      <c r="DA72" s="182">
        <f>CY72*CZ72</f>
        <v>12996993.395850606</v>
      </c>
      <c r="DB72" s="5"/>
      <c r="DC72" s="182">
        <f>CY72*DC$8*DC$2/CY$2*DD$2</f>
        <v>29893.084810456392</v>
      </c>
      <c r="DD72" s="182">
        <f>CZ72*DD$70</f>
        <v>500</v>
      </c>
      <c r="DE72" s="182">
        <f>DC72*DD72</f>
        <v>14946542.405228196</v>
      </c>
      <c r="DF72" s="5"/>
      <c r="DG72" s="182">
        <f>DC72*DG$8*DG$2/DC$2*DH$2</f>
        <v>34377.047532024844</v>
      </c>
      <c r="DH72" s="182">
        <f>DD72*DH$70</f>
        <v>500</v>
      </c>
      <c r="DI72" s="182">
        <f>DG72*DH72</f>
        <v>17188523.766012423</v>
      </c>
      <c r="DJ72" s="5"/>
      <c r="DK72" s="182">
        <f>DG72*DK$8*DK$2/DG$2*DL$2</f>
        <v>39533.604661828569</v>
      </c>
      <c r="DL72" s="182">
        <f>DH72*DL$70</f>
        <v>500</v>
      </c>
      <c r="DM72" s="182">
        <f>DK72*DL72</f>
        <v>19766802.330914285</v>
      </c>
      <c r="DN72" s="5"/>
      <c r="DO72" s="182">
        <f>DK72*DO$8*DO$2/DK$2*DP$2</f>
        <v>45463.645361102848</v>
      </c>
      <c r="DP72" s="182">
        <f>DL72*DP$70</f>
        <v>500</v>
      </c>
      <c r="DQ72" s="182">
        <f>DO72*DP72</f>
        <v>22731822.680551425</v>
      </c>
      <c r="DR72" s="5"/>
      <c r="DS72" s="182">
        <f>DO72*DS$8*DS$2/DO$2*DT$2</f>
        <v>52283.192165268272</v>
      </c>
      <c r="DT72" s="182">
        <f>DP72*DT$70</f>
        <v>500</v>
      </c>
      <c r="DU72" s="182">
        <f>DS72*DT72</f>
        <v>26141596.082634136</v>
      </c>
      <c r="DV72" s="5"/>
      <c r="DW72" s="182">
        <f>DS72*DW$8*DW$2/DS$2*DX$2</f>
        <v>60125.670990058512</v>
      </c>
      <c r="DX72" s="182">
        <f>DT72*DX$70</f>
        <v>500</v>
      </c>
      <c r="DY72" s="182">
        <f>DW72*DX72</f>
        <v>30062835.495029256</v>
      </c>
      <c r="DZ72" s="5"/>
      <c r="EA72" s="182">
        <f>DW72*EA$8*EA$2/DW$2*EB$2</f>
        <v>76058.973802424021</v>
      </c>
      <c r="EB72" s="182">
        <f>DX72*EB$70</f>
        <v>500</v>
      </c>
      <c r="EC72" s="182">
        <f>EA72*EB72</f>
        <v>38029486.901212014</v>
      </c>
      <c r="ED72" s="5"/>
      <c r="EE72" s="182">
        <f>EA72*EE$8*EE$2/EA$2*EF$2</f>
        <v>87467.819872787615</v>
      </c>
      <c r="EF72" s="182">
        <f>EB72*EF$70</f>
        <v>500</v>
      </c>
      <c r="EG72" s="182">
        <f>EE72*EF72</f>
        <v>43733909.936393805</v>
      </c>
      <c r="EH72" s="5"/>
      <c r="EI72" s="182">
        <f>EE72*EI$8*EI$2/EE$2*EJ$2</f>
        <v>100587.99285370576</v>
      </c>
      <c r="EJ72" s="182">
        <f>EF72*EJ$70</f>
        <v>500</v>
      </c>
      <c r="EK72" s="182">
        <f>EI72*EJ72</f>
        <v>50293996.426852882</v>
      </c>
      <c r="EL72" s="5"/>
      <c r="EM72" s="182">
        <f>EI72*EM$8*EM$2/EI$2*EN$2</f>
        <v>115676.1917817616</v>
      </c>
      <c r="EN72" s="182">
        <f>EJ72*EN$70</f>
        <v>500</v>
      </c>
      <c r="EO72" s="182">
        <f>EM72*EN72</f>
        <v>57838095.890880801</v>
      </c>
      <c r="EP72" s="5"/>
      <c r="EQ72" s="182">
        <f>EM72*EQ$8*EQ$2/EM$2*ER$2</f>
        <v>133027.62054902586</v>
      </c>
      <c r="ER72" s="182">
        <f>EN72*ER$70</f>
        <v>500</v>
      </c>
      <c r="ES72" s="182">
        <f>EQ72*ER72</f>
        <v>66513810.274512932</v>
      </c>
      <c r="ET72" s="5"/>
      <c r="EU72" s="182">
        <f>EQ72*EU$8*EU$2/EQ$2*EV$2</f>
        <v>152981.76363137973</v>
      </c>
      <c r="EV72" s="182">
        <f>ER72*EV$70</f>
        <v>500</v>
      </c>
      <c r="EW72" s="182">
        <f>EU72*EV72</f>
        <v>76490881.815689862</v>
      </c>
      <c r="EX72" s="5"/>
      <c r="EY72" s="182">
        <f>EU72*EY$8*EY$2/EU$2*EZ$2</f>
        <v>175929.02817608666</v>
      </c>
      <c r="EZ72" s="182">
        <f>EV72*EZ$70</f>
        <v>500</v>
      </c>
      <c r="FA72" s="182">
        <f>EY72*EZ72</f>
        <v>87964514.088043332</v>
      </c>
      <c r="FB72" s="5"/>
      <c r="FC72" s="182">
        <f>EY72*FC$8*FC$2/EY$2*FD$2</f>
        <v>202318.38240249964</v>
      </c>
      <c r="FD72" s="182">
        <f>EZ72*FD$70</f>
        <v>500</v>
      </c>
      <c r="FE72" s="182">
        <f>FC72*FD72</f>
        <v>101159191.20124982</v>
      </c>
      <c r="FF72" s="5"/>
      <c r="FG72" s="182">
        <f>FC72*FG$8*FG$2/FC$2*FH$2</f>
        <v>232666.13976287458</v>
      </c>
      <c r="FH72" s="182">
        <f>FD72*FH$70</f>
        <v>500</v>
      </c>
      <c r="FI72" s="182">
        <f>FG72*FH72</f>
        <v>116333069.88143729</v>
      </c>
      <c r="FJ72" s="5"/>
      <c r="FK72" s="182">
        <f>FG72*FK$8*FK$2/FG$2*FL$2</f>
        <v>267566.06072730577</v>
      </c>
      <c r="FL72" s="182">
        <f>FH72*FL$70</f>
        <v>500</v>
      </c>
      <c r="FM72" s="182">
        <f>FK72*FL72</f>
        <v>133783030.36365288</v>
      </c>
      <c r="FN72" s="5"/>
      <c r="FO72" s="182">
        <f>FK72*FO$8*FO$2/FK$2*FP$2</f>
        <v>307700.96983640164</v>
      </c>
      <c r="FP72" s="182">
        <f>FL72*FP$70</f>
        <v>500</v>
      </c>
      <c r="FQ72" s="182">
        <f>FO72*FP72</f>
        <v>153850484.91820082</v>
      </c>
      <c r="FR72" s="5"/>
      <c r="FS72" s="182">
        <f>FO72*FS$8*FS$2/FO$2*FT$2</f>
        <v>353856.11531186185</v>
      </c>
      <c r="FT72" s="182">
        <f>FP72*FT$70</f>
        <v>500</v>
      </c>
      <c r="FU72" s="182">
        <f>FS72*FT72</f>
        <v>176928057.65593094</v>
      </c>
      <c r="FV72" s="5"/>
      <c r="FW72" s="182">
        <f>FS72*FW$8*FW$2/FS$2*FX$2</f>
        <v>447627.98586950521</v>
      </c>
      <c r="FX72" s="182">
        <f>FT72*FX$70</f>
        <v>500</v>
      </c>
      <c r="FY72" s="182">
        <f>FW72*FX72</f>
        <v>223813992.93475261</v>
      </c>
      <c r="FZ72" s="5"/>
      <c r="GA72" s="182">
        <f>FW72*GA$8*GA$2/FW$2*GB$2</f>
        <v>514772.18374993099</v>
      </c>
      <c r="GB72" s="182">
        <f>FX72*GB$70</f>
        <v>500</v>
      </c>
      <c r="GC72" s="182">
        <f>GA72*GB72</f>
        <v>257386091.87496549</v>
      </c>
      <c r="GD72" s="5"/>
      <c r="GE72" s="182">
        <f>GA72*GE$8*GE$2/GA$2*GF$2</f>
        <v>591988.01131242071</v>
      </c>
      <c r="GF72" s="182">
        <f>GB72*GF$70</f>
        <v>500</v>
      </c>
      <c r="GG72" s="182">
        <f>GE72*GF72</f>
        <v>295994005.65621036</v>
      </c>
      <c r="GH72" s="5"/>
      <c r="GI72" s="182">
        <f>GE72*GI$8*GI$2/GE$2*GJ$2</f>
        <v>680786.21300928376</v>
      </c>
      <c r="GJ72" s="182">
        <f>GF72*GJ$70</f>
        <v>500</v>
      </c>
      <c r="GK72" s="182">
        <f>GI72*GJ72</f>
        <v>340393106.50464189</v>
      </c>
      <c r="GL72" s="5"/>
      <c r="GM72" s="182">
        <f>GI72*GM$8*GM$2/GI$2*GN$2</f>
        <v>782904.14496067632</v>
      </c>
      <c r="GN72" s="182">
        <f>GJ72*GN$70</f>
        <v>500</v>
      </c>
      <c r="GO72" s="182">
        <f>GM72*GN72</f>
        <v>391452072.48033816</v>
      </c>
      <c r="GP72" s="5"/>
      <c r="GQ72" s="182">
        <f>GM72*GQ$8*GQ$2/GM$2*GR$2</f>
        <v>900339.76670477772</v>
      </c>
      <c r="GR72" s="182">
        <f>GN72*GR$70</f>
        <v>500</v>
      </c>
      <c r="GS72" s="182">
        <f>GQ72*GR72</f>
        <v>450169883.35238886</v>
      </c>
      <c r="GT72" s="5"/>
      <c r="GU72" s="182">
        <f>GQ72*GU$8*GU$2/GQ$2*GV$2</f>
        <v>1035390.7317104941</v>
      </c>
      <c r="GV72" s="182">
        <f>GR72*GV$70</f>
        <v>500</v>
      </c>
      <c r="GW72" s="182">
        <f>GU72*GV72</f>
        <v>517695365.85524708</v>
      </c>
      <c r="GX72" s="5"/>
      <c r="GY72" s="182">
        <f>GU72*GY$8*GY$2/GU$2*GZ$2</f>
        <v>1190699.3414670681</v>
      </c>
      <c r="GZ72" s="182">
        <f>GV72*GZ$70</f>
        <v>500</v>
      </c>
      <c r="HA72" s="182">
        <f>GY72*GZ72</f>
        <v>595349670.73353398</v>
      </c>
      <c r="HB72" s="5"/>
      <c r="HC72" s="182">
        <f>GY72*HC$8*HC$2/GY$2*HD$2</f>
        <v>1369304.2426871283</v>
      </c>
      <c r="HD72" s="182">
        <f>GZ72*HD$70</f>
        <v>500</v>
      </c>
      <c r="HE72" s="182">
        <f>HC72*HD72</f>
        <v>684652121.34356415</v>
      </c>
      <c r="HF72" s="5"/>
      <c r="HG72" s="182">
        <f>HC72*HG$8*HG$2/HC$2*HH$2</f>
        <v>1574699.8790901974</v>
      </c>
      <c r="HH72" s="182">
        <f>HD72*HH$70</f>
        <v>500</v>
      </c>
      <c r="HI72" s="182">
        <f>HG72*HH72</f>
        <v>787349939.54509866</v>
      </c>
      <c r="HJ72" s="5"/>
      <c r="HK72" s="182">
        <f>HG72*HK$8*HK$2/HG$2*HL$2</f>
        <v>1810904.8609537268</v>
      </c>
      <c r="HL72" s="182">
        <f>HH72*HL$70</f>
        <v>500</v>
      </c>
      <c r="HM72" s="182">
        <f>HK72*HL72</f>
        <v>905452430.47686338</v>
      </c>
      <c r="HN72" s="5"/>
      <c r="HO72" s="182">
        <f>HK72*HO$8*HO$2/HK$2*HP$2</f>
        <v>2082540.5900967855</v>
      </c>
      <c r="HP72" s="182">
        <f>HL72*HP$70</f>
        <v>500</v>
      </c>
      <c r="HQ72" s="182">
        <f>HO72*HP72</f>
        <v>1041270295.0483928</v>
      </c>
      <c r="HR72" s="5"/>
      <c r="HS72" s="182">
        <f>HO72*HS$8*HS$2/HO$2*HT$2</f>
        <v>2754159.9304029983</v>
      </c>
      <c r="HT72" s="182">
        <f>HP72*HT$70</f>
        <v>500</v>
      </c>
      <c r="HU72" s="182">
        <f>HS72*HT72</f>
        <v>1377079965.2014992</v>
      </c>
      <c r="HV72" s="5"/>
      <c r="HW72" s="182">
        <f>HS72*HW$8*HW$2/HS$2*HX$2</f>
        <v>3167283.9199634478</v>
      </c>
      <c r="HX72" s="182">
        <f>HT72*HX$70</f>
        <v>500</v>
      </c>
      <c r="HY72" s="182">
        <f>HW72*HX72</f>
        <v>1583641959.981724</v>
      </c>
      <c r="HZ72" s="5"/>
      <c r="IA72" s="182">
        <f>HW72*IA$8*IA$2/HW$2*IB$2</f>
        <v>3642376.5079579647</v>
      </c>
      <c r="IB72" s="182">
        <f>HX72*IB$70</f>
        <v>500</v>
      </c>
      <c r="IC72" s="182">
        <f>IA72*IB72</f>
        <v>1821188253.9789824</v>
      </c>
      <c r="ID72" s="5"/>
      <c r="IE72" s="182">
        <f>IA72*IE$8*IE$2/IA$2*IF$2</f>
        <v>4188732.9841516586</v>
      </c>
      <c r="IF72" s="182">
        <f>IB72*IF$70</f>
        <v>500</v>
      </c>
      <c r="IG72" s="182">
        <f>IE72*IF72</f>
        <v>2094366492.0758293</v>
      </c>
      <c r="IH72" s="5"/>
      <c r="II72" s="182">
        <f>IE72*II$8*II$2/IE$2*IJ$2</f>
        <v>4817042.9317744067</v>
      </c>
      <c r="IJ72" s="182">
        <f>IF72*IJ$70</f>
        <v>500</v>
      </c>
      <c r="IK72" s="182">
        <f>II72*IJ72</f>
        <v>2408521465.8872032</v>
      </c>
      <c r="IL72" s="5"/>
      <c r="IM72" s="182">
        <f>II72*IM$8*IM$2/II$2*IN$2</f>
        <v>5539599.3715405669</v>
      </c>
      <c r="IN72" s="182">
        <f>IJ72*IN$70</f>
        <v>500</v>
      </c>
      <c r="IO72" s="182">
        <f>IM72*IN72</f>
        <v>2769799685.7702832</v>
      </c>
      <c r="IP72" s="5"/>
      <c r="IQ72" s="182">
        <f>IM72*IQ$8*IQ$2/IM$2*IR$2</f>
        <v>6370539.2772716517</v>
      </c>
      <c r="IR72" s="182">
        <f>IN72*IR$70</f>
        <v>500</v>
      </c>
      <c r="IS72" s="182">
        <f>IQ72*IR72</f>
        <v>3185269638.6358256</v>
      </c>
      <c r="IT72" s="5"/>
      <c r="IU72" s="182">
        <f>IQ72*IU$8*IU$2/IQ$2*IV$2</f>
        <v>7326120.1688623987</v>
      </c>
      <c r="IV72" s="182">
        <f>IR72*IV$70</f>
        <v>500</v>
      </c>
      <c r="IW72" s="182">
        <f>IU72*IV72</f>
        <v>3663060084.4311996</v>
      </c>
      <c r="IX72" s="5"/>
      <c r="IY72" s="182">
        <f>IU72*IY$8*IY$2/IU$2*IZ$2</f>
        <v>8425038.1941917595</v>
      </c>
      <c r="IZ72" s="182">
        <f>IV72*IZ$70</f>
        <v>500</v>
      </c>
      <c r="JA72" s="182">
        <f>IY72*IZ72</f>
        <v>4212519097.0958796</v>
      </c>
      <c r="JB72" s="5"/>
      <c r="JC72" s="182">
        <f>IY72*JC$8*JC$2/IY$2*JD$2</f>
        <v>9688793.9233205225</v>
      </c>
      <c r="JD72" s="182">
        <f>IZ72*JD$70</f>
        <v>500</v>
      </c>
      <c r="JE72" s="182">
        <f>JC72*JD72</f>
        <v>4844396961.6602612</v>
      </c>
      <c r="JF72" s="5"/>
      <c r="JG72" s="182">
        <f>JC72*JG$8*JG$2/JC$2*JH$2</f>
        <v>11142113.011818601</v>
      </c>
      <c r="JH72" s="182">
        <f>JD72*JH$70</f>
        <v>500</v>
      </c>
      <c r="JI72" s="182">
        <f>JG72*JH72</f>
        <v>5571056505.9093008</v>
      </c>
      <c r="JJ72" s="5"/>
      <c r="JK72" s="182">
        <f>JG72*JK$8*JK$2/JG$2*JL$2</f>
        <v>12813429.963591389</v>
      </c>
      <c r="JL72" s="182">
        <f>JH72*JL$70</f>
        <v>500</v>
      </c>
      <c r="JM72" s="182">
        <f>JK72*JL72</f>
        <v>6406714981.7956944</v>
      </c>
      <c r="JN72" s="5"/>
      <c r="JO72" s="182">
        <f>JK72*JO$8*JO$2/JK$2*JP$2</f>
        <v>14882798.902711397</v>
      </c>
      <c r="JP72" s="182">
        <f>JL72*JP$70</f>
        <v>500</v>
      </c>
      <c r="JQ72" s="182">
        <f>JO72*JP72</f>
        <v>7441399451.3556986</v>
      </c>
      <c r="JR72" s="5"/>
      <c r="JS72" s="182">
        <f>JO72*JS$8*JS$2/JO$2*JT$2</f>
        <v>17115218.738118105</v>
      </c>
      <c r="JT72" s="182">
        <f>JP72*JT$70</f>
        <v>500</v>
      </c>
      <c r="JU72" s="182">
        <f>JS72*JT72</f>
        <v>8557609369.0590525</v>
      </c>
      <c r="JV72" s="5"/>
      <c r="JW72" s="182">
        <f>JS72*JW$8*JW$2/JS$2*JX$2</f>
        <v>19682501.548835818</v>
      </c>
      <c r="JX72" s="182">
        <f>JT72*JX$70</f>
        <v>500</v>
      </c>
      <c r="JY72" s="182">
        <f>JW72*JX72</f>
        <v>9841250774.4179096</v>
      </c>
      <c r="JZ72" s="5"/>
      <c r="KA72" s="182">
        <f>JW72*KA$8*KA$2/JW$2*KB$2</f>
        <v>22634876.781161189</v>
      </c>
      <c r="KB72" s="182">
        <f>JX72*KB$70</f>
        <v>500</v>
      </c>
      <c r="KC72" s="182">
        <f>KA72*KB72</f>
        <v>11317438390.580595</v>
      </c>
      <c r="KD72" s="5"/>
      <c r="KE72" s="182">
        <f>KA72*KE$8*KE$2/KA$2*KF$2</f>
        <v>26030108.298335366</v>
      </c>
      <c r="KF72" s="182">
        <f>KB72*KF$70</f>
        <v>500</v>
      </c>
      <c r="KG72" s="182">
        <f>KE72*KF72</f>
        <v>13015054149.167683</v>
      </c>
      <c r="KH72" s="5"/>
      <c r="KI72" s="183">
        <f>SUMIFS($G72:$KG72,$G$3:$KG$3,KI$5,$G$6:$KG$6,KI$6)</f>
        <v>833.47499999999991</v>
      </c>
      <c r="KJ72" s="183">
        <f t="shared" ref="KJ72:KJ76" si="674">KK72/KI72</f>
        <v>500</v>
      </c>
      <c r="KK72" s="183">
        <f>SUMIFS($G72:$KG72,$G$3:$KG$3,KI$5,$G$6:$KG$6,KK$6)</f>
        <v>416737.49999999994</v>
      </c>
      <c r="KM72" s="183">
        <f>SUMIFS($G72:$KG72,$G$3:$KG$3,KM$5,$G$6:$KG$6,KM$6)</f>
        <v>36692.532509754586</v>
      </c>
      <c r="KN72" s="183">
        <f>KO72/KM72</f>
        <v>500.00000000000006</v>
      </c>
      <c r="KO72" s="183">
        <f>SUMIFS($G72:$KG72,$G$3:$KG$3,KM$5,$G$6:$KG$6,KO$6)</f>
        <v>18346266.254877295</v>
      </c>
      <c r="KQ72" s="183">
        <f>SUMIFS($G72:$KG72,$G$3:$KG$3,KQ$5,$G$6:$KG$6,KQ$6)</f>
        <v>241523.183020475</v>
      </c>
      <c r="KR72" s="183">
        <f>KS72/KQ72</f>
        <v>500.00000000000006</v>
      </c>
      <c r="KS72" s="183">
        <f>SUMIFS($G72:$KG72,$G$3:$KG$3,KQ$5,$G$6:$KG$6,KS$6)</f>
        <v>120761591.51023751</v>
      </c>
      <c r="KU72" s="183">
        <f>SUMIFS($G72:$KG72,$G$3:$KG$3,KU$5,$G$6:$KG$6,KU$6)</f>
        <v>1434586.421348975</v>
      </c>
      <c r="KV72" s="183">
        <f>KW72/KU72</f>
        <v>500.00000000000006</v>
      </c>
      <c r="KW72" s="183">
        <f>SUMIFS($G72:$KG72,$G$3:$KG$3,KU$5,$G$6:$KG$6,KW$6)</f>
        <v>717293210.67448759</v>
      </c>
      <c r="KY72" s="183">
        <f>SUMIFS($G72:$KG72,$G$3:$KG$3,KY$5,$G$6:$KG$6,KY$6)</f>
        <v>8442935.7673468553</v>
      </c>
      <c r="KZ72" s="183">
        <f>LA72/KY72</f>
        <v>499.99999999999994</v>
      </c>
      <c r="LA72" s="183">
        <f>SUMIFS($G72:$KG72,$G$3:$KG$3,KY$5,$G$6:$KG$6,LA$6)</f>
        <v>4221467883.6734271</v>
      </c>
      <c r="LC72" s="183">
        <f>SUMIFS($G72:$KG72,$G$3:$KG$3,LC$5,$G$6:$KG$6,LC$6)</f>
        <v>51699038.616257571</v>
      </c>
      <c r="LD72" s="183">
        <f>LE72/LC72</f>
        <v>499.99999999999983</v>
      </c>
      <c r="LE72" s="183">
        <f>SUMIFS($G72:$KG72,$G$3:$KG$3,LC$5,$G$6:$KG$6,LE$6)</f>
        <v>25849519308.128777</v>
      </c>
    </row>
    <row r="73" spans="2:317" ht="18.75">
      <c r="B73" s="172" t="s">
        <v>168</v>
      </c>
      <c r="C73" s="180"/>
      <c r="D73" s="180"/>
      <c r="E73" s="180" t="str">
        <f>'A.I Revenue Streams - P1'!F71</f>
        <v>Generic drugs</v>
      </c>
      <c r="F73" s="184"/>
      <c r="G73" s="182"/>
      <c r="H73" s="182">
        <f>'A.I Revenue Streams - P1'!J71</f>
        <v>200</v>
      </c>
      <c r="I73" s="182">
        <f>G73*H73</f>
        <v>0</v>
      </c>
      <c r="J73" s="5"/>
      <c r="K73" s="182">
        <f>'A.I Revenue Streams - P1'!H73*K$2*L$2</f>
        <v>270</v>
      </c>
      <c r="L73" s="182">
        <f>H73*$L$70</f>
        <v>200</v>
      </c>
      <c r="M73" s="182">
        <f>K73*L73</f>
        <v>54000</v>
      </c>
      <c r="N73" s="5"/>
      <c r="O73" s="182">
        <f t="shared" ref="O73:O75" si="675">K73*O$8*O$2/K$2*P$2</f>
        <v>288.22499999999997</v>
      </c>
      <c r="P73" s="182">
        <f t="shared" ref="P73:P76" si="676">L73*P$70</f>
        <v>200</v>
      </c>
      <c r="Q73" s="182">
        <f t="shared" ref="Q73:Q76" si="677">O73*P73</f>
        <v>57644.999999999993</v>
      </c>
      <c r="R73" s="5"/>
      <c r="S73" s="182">
        <f t="shared" ref="S73:S75" si="678">O73*S$8*S$2/O$2*T$2</f>
        <v>441.94499999999994</v>
      </c>
      <c r="T73" s="182">
        <f t="shared" ref="T73:T76" si="679">P73*T$70</f>
        <v>200</v>
      </c>
      <c r="U73" s="182">
        <f t="shared" ref="U73:U76" si="680">S73*T73</f>
        <v>88388.999999999985</v>
      </c>
      <c r="V73" s="5"/>
      <c r="W73" s="182">
        <f t="shared" ref="W73:W75" si="681">S73*W$8*W$2/S$2*X$2</f>
        <v>635.29593749999981</v>
      </c>
      <c r="X73" s="182">
        <f t="shared" ref="X73:X76" si="682">T73*X$70</f>
        <v>200</v>
      </c>
      <c r="Y73" s="182">
        <f t="shared" ref="Y73:Y76" si="683">W73*X73</f>
        <v>127059.18749999996</v>
      </c>
      <c r="Z73" s="5"/>
      <c r="AA73" s="182">
        <f t="shared" ref="AA73:AA75" si="684">W73*AA$8*AA$2/W$2*AB$2</f>
        <v>1168.9445249999997</v>
      </c>
      <c r="AB73" s="182">
        <f t="shared" ref="AB73:AB76" si="685">X73*AB$70</f>
        <v>200</v>
      </c>
      <c r="AC73" s="182">
        <f t="shared" ref="AC73:AC76" si="686">AA73*AB73</f>
        <v>233788.90499999994</v>
      </c>
      <c r="AD73" s="5"/>
      <c r="AE73" s="182">
        <f t="shared" ref="AE73:AE75" si="687">AA73*AE$8*AE$2/AA$2*AF$2</f>
        <v>1680.3577546874994</v>
      </c>
      <c r="AF73" s="182">
        <f t="shared" ref="AF73:AF76" si="688">AB73*AF$70</f>
        <v>200</v>
      </c>
      <c r="AG73" s="182">
        <f t="shared" ref="AG73:AG76" si="689">AE73*AF73</f>
        <v>336071.55093749991</v>
      </c>
      <c r="AH73" s="5"/>
      <c r="AI73" s="182">
        <f t="shared" ref="AI73:AI75" si="690">AE73*AI$8*AI$2/AE$2*AJ$2</f>
        <v>2415.5142723632798</v>
      </c>
      <c r="AJ73" s="182">
        <f t="shared" ref="AJ73:AJ76" si="691">AF73*AJ$70</f>
        <v>200</v>
      </c>
      <c r="AK73" s="182">
        <f t="shared" ref="AK73:AK76" si="692">AI73*AJ73</f>
        <v>483102.85447265598</v>
      </c>
      <c r="AL73" s="5"/>
      <c r="AM73" s="182">
        <f t="shared" ref="AM73:AM75" si="693">AI73*AM$8*AM$2/AI$2*AN$2</f>
        <v>2777.8414132177718</v>
      </c>
      <c r="AN73" s="182">
        <f t="shared" ref="AN73:AN76" si="694">AJ73*AN$70</f>
        <v>200</v>
      </c>
      <c r="AO73" s="182">
        <f t="shared" ref="AO73:AO76" si="695">AM73*AN73</f>
        <v>555568.28264355438</v>
      </c>
      <c r="AP73" s="5"/>
      <c r="AQ73" s="182">
        <f t="shared" ref="AQ73:AQ75" si="696">AM73*AQ$8*AQ$2/AM$2*AR$2</f>
        <v>3194.5176252004371</v>
      </c>
      <c r="AR73" s="182">
        <f t="shared" ref="AR73:AR76" si="697">AN73*AR$70</f>
        <v>200</v>
      </c>
      <c r="AS73" s="182">
        <f t="shared" ref="AS73:AS76" si="698">AQ73*AR73</f>
        <v>638903.52504008741</v>
      </c>
      <c r="AT73" s="5"/>
      <c r="AU73" s="182">
        <f t="shared" ref="AU73:AU75" si="699">AQ73*AU$8*AU$2/AQ$2*AV$2</f>
        <v>3673.6952689805025</v>
      </c>
      <c r="AV73" s="182">
        <f t="shared" ref="AV73:AV76" si="700">AR73*AV$70</f>
        <v>200</v>
      </c>
      <c r="AW73" s="182">
        <f t="shared" ref="AW73:AW76" si="701">AU73*AV73</f>
        <v>734739.05379610055</v>
      </c>
      <c r="AX73" s="5"/>
      <c r="AY73" s="182">
        <f t="shared" ref="AY73:AY75" si="702">AU73*AY$8*AY$2/AU$2*AZ$2</f>
        <v>4224.749559327578</v>
      </c>
      <c r="AZ73" s="182">
        <f t="shared" ref="AZ73:AZ76" si="703">AV73*AZ$70</f>
        <v>200</v>
      </c>
      <c r="BA73" s="182">
        <f t="shared" ref="BA73:BA76" si="704">AY73*AZ73</f>
        <v>844949.91186551563</v>
      </c>
      <c r="BB73" s="5"/>
      <c r="BC73" s="182">
        <f t="shared" ref="BC73:BC75" si="705">AY73*BC$8*BC$2/AY$2*BD$2</f>
        <v>4858.4619932267142</v>
      </c>
      <c r="BD73" s="182">
        <f t="shared" ref="BD73:BD76" si="706">AZ73*BD$70</f>
        <v>200</v>
      </c>
      <c r="BE73" s="182">
        <f t="shared" ref="BE73:BE76" si="707">BC73*BD73</f>
        <v>971692.39864534279</v>
      </c>
      <c r="BF73" s="5"/>
      <c r="BG73" s="182">
        <f t="shared" ref="BG73:BG75" si="708">BC73*BG$8*BG$2/BC$2*BH$2</f>
        <v>5587.2312922107212</v>
      </c>
      <c r="BH73" s="182">
        <f t="shared" ref="BH73:BH76" si="709">BD73*BH$70</f>
        <v>200</v>
      </c>
      <c r="BI73" s="182">
        <f t="shared" ref="BI73:BI76" si="710">BG73*BH73</f>
        <v>1117446.2584421441</v>
      </c>
      <c r="BJ73" s="5"/>
      <c r="BK73" s="182">
        <f t="shared" ref="BK73:BK75" si="711">BG73*BK$8*BK$2/BG$2*BL$2</f>
        <v>6425.3159860423293</v>
      </c>
      <c r="BL73" s="182">
        <f t="shared" ref="BL73:BL76" si="712">BH73*BL$70</f>
        <v>200</v>
      </c>
      <c r="BM73" s="182">
        <f t="shared" ref="BM73:BM76" si="713">BK73*BL73</f>
        <v>1285063.1972084658</v>
      </c>
      <c r="BN73" s="5"/>
      <c r="BO73" s="182">
        <f t="shared" ref="BO73:BO75" si="714">BK73*BO$8*BO$2/BK$2*BP$2</f>
        <v>7389.1133839486783</v>
      </c>
      <c r="BP73" s="182">
        <f t="shared" ref="BP73:BP76" si="715">BL73*BP$70</f>
        <v>200</v>
      </c>
      <c r="BQ73" s="182">
        <f t="shared" ref="BQ73:BQ76" si="716">BO73*BP73</f>
        <v>1477822.6767897357</v>
      </c>
      <c r="BR73" s="5"/>
      <c r="BS73" s="182">
        <f t="shared" ref="BS73:BS75" si="717">BO73*BS$8*BS$2/BO$2*BT$2</f>
        <v>8497.4803915409775</v>
      </c>
      <c r="BT73" s="182">
        <f t="shared" ref="BT73:BT76" si="718">BP73*BT$70</f>
        <v>200</v>
      </c>
      <c r="BU73" s="182">
        <f t="shared" ref="BU73:BU76" si="719">BS73*BT73</f>
        <v>1699496.0783081956</v>
      </c>
      <c r="BV73" s="5"/>
      <c r="BW73" s="182">
        <f t="shared" ref="BW73:BW75" si="720">BS73*BW$8*BW$2/BS$2*BX$2</f>
        <v>9772.102450272123</v>
      </c>
      <c r="BX73" s="182">
        <f t="shared" ref="BX73:BX76" si="721">BT73*BX$70</f>
        <v>200</v>
      </c>
      <c r="BY73" s="182">
        <f t="shared" ref="BY73:BY76" si="722">BW73*BX73</f>
        <v>1954420.4900544246</v>
      </c>
      <c r="BZ73" s="5"/>
      <c r="CA73" s="182">
        <f t="shared" ref="CA73:CA75" si="723">BW73*CA$8*CA$2/BW$2*CB$2</f>
        <v>11237.91781781294</v>
      </c>
      <c r="CB73" s="182">
        <f t="shared" ref="CB73:CB76" si="724">BX73*CB$70</f>
        <v>200</v>
      </c>
      <c r="CC73" s="182">
        <f t="shared" ref="CC73:CC76" si="725">CA73*CB73</f>
        <v>2247583.5635625883</v>
      </c>
      <c r="CD73" s="5"/>
      <c r="CE73" s="182">
        <f t="shared" ref="CE73:CE75" si="726">CA73*CE$8*CE$2/CA$2*CF$2</f>
        <v>15508.326588581858</v>
      </c>
      <c r="CF73" s="182">
        <f t="shared" ref="CF73:CF76" si="727">CB73*CF$70</f>
        <v>200</v>
      </c>
      <c r="CG73" s="182">
        <f t="shared" ref="CG73:CG76" si="728">CE73*CF73</f>
        <v>3101665.3177163717</v>
      </c>
      <c r="CH73" s="5"/>
      <c r="CI73" s="182">
        <f t="shared" ref="CI73:CI75" si="729">CE73*CI$8*CI$2/CE$2*CJ$2</f>
        <v>17834.575576869134</v>
      </c>
      <c r="CJ73" s="182">
        <f t="shared" ref="CJ73:CJ76" si="730">CF73*CJ$70</f>
        <v>200</v>
      </c>
      <c r="CK73" s="182">
        <f t="shared" ref="CK73:CK76" si="731">CI73*CJ73</f>
        <v>3566915.1153738271</v>
      </c>
      <c r="CL73" s="5"/>
      <c r="CM73" s="182">
        <f t="shared" ref="CM73:CM75" si="732">CI73*CM$8*CM$2/CI$2*CN$2</f>
        <v>20509.761913399503</v>
      </c>
      <c r="CN73" s="182">
        <f t="shared" ref="CN73:CN76" si="733">CJ73*CN$70</f>
        <v>200</v>
      </c>
      <c r="CO73" s="182">
        <f t="shared" ref="CO73:CO76" si="734">CM73*CN73</f>
        <v>4101952.3826799006</v>
      </c>
      <c r="CP73" s="5"/>
      <c r="CQ73" s="182">
        <f t="shared" ref="CQ73:CQ75" si="735">CM73*CQ$8*CQ$2/CM$2*CR$2</f>
        <v>23586.226200409426</v>
      </c>
      <c r="CR73" s="182">
        <f t="shared" ref="CR73:CR76" si="736">CN73*CR$70</f>
        <v>200</v>
      </c>
      <c r="CS73" s="182">
        <f t="shared" ref="CS73:CS76" si="737">CQ73*CR73</f>
        <v>4717245.2400818849</v>
      </c>
      <c r="CT73" s="5"/>
      <c r="CU73" s="182">
        <f t="shared" ref="CU73:CU75" si="738">CQ73*CU$8*CU$2/CQ$2*CV$2</f>
        <v>27124.160130470838</v>
      </c>
      <c r="CV73" s="182">
        <f t="shared" ref="CV73:CV76" si="739">CR73*CV$70</f>
        <v>200</v>
      </c>
      <c r="CW73" s="182">
        <f t="shared" ref="CW73:CW76" si="740">CU73*CV73</f>
        <v>5424832.0260941675</v>
      </c>
      <c r="CX73" s="5"/>
      <c r="CY73" s="182">
        <f t="shared" ref="CY73:CY75" si="741">CU73*CY$8*CY$2/CU$2*CZ$2</f>
        <v>31192.784150041462</v>
      </c>
      <c r="CZ73" s="182">
        <f t="shared" ref="CZ73:CZ76" si="742">CV73*CZ$70</f>
        <v>200</v>
      </c>
      <c r="DA73" s="182">
        <f t="shared" ref="DA73:DA76" si="743">CY73*CZ73</f>
        <v>6238556.8300082926</v>
      </c>
      <c r="DB73" s="5"/>
      <c r="DC73" s="182">
        <f t="shared" ref="DC73:DC75" si="744">CY73*DC$8*DC$2/CY$2*DD$2</f>
        <v>35871.701772547676</v>
      </c>
      <c r="DD73" s="182">
        <f t="shared" ref="DD73:DD76" si="745">CZ73*DD$70</f>
        <v>200</v>
      </c>
      <c r="DE73" s="182">
        <f t="shared" ref="DE73:DE76" si="746">DC73*DD73</f>
        <v>7174340.3545095352</v>
      </c>
      <c r="DF73" s="5"/>
      <c r="DG73" s="182">
        <f t="shared" ref="DG73:DG75" si="747">DC73*DG$8*DG$2/DC$2*DH$2</f>
        <v>41252.457038429828</v>
      </c>
      <c r="DH73" s="182">
        <f t="shared" ref="DH73:DH76" si="748">DD73*DH$70</f>
        <v>200</v>
      </c>
      <c r="DI73" s="182">
        <f t="shared" ref="DI73:DI76" si="749">DG73*DH73</f>
        <v>8250491.4076859653</v>
      </c>
      <c r="DJ73" s="5"/>
      <c r="DK73" s="182">
        <f t="shared" ref="DK73:DK75" si="750">DG73*DK$8*DK$2/DG$2*DL$2</f>
        <v>47440.325594194299</v>
      </c>
      <c r="DL73" s="182">
        <f t="shared" ref="DL73:DL76" si="751">DH73*DL$70</f>
        <v>200</v>
      </c>
      <c r="DM73" s="182">
        <f t="shared" ref="DM73:DM76" si="752">DK73*DL73</f>
        <v>9488065.1188388597</v>
      </c>
      <c r="DN73" s="5"/>
      <c r="DO73" s="182">
        <f t="shared" ref="DO73:DO75" si="753">DK73*DO$8*DO$2/DK$2*DP$2</f>
        <v>54556.374433323443</v>
      </c>
      <c r="DP73" s="182">
        <f t="shared" ref="DP73:DP76" si="754">DL73*DP$70</f>
        <v>200</v>
      </c>
      <c r="DQ73" s="182">
        <f t="shared" ref="DQ73:DQ76" si="755">DO73*DP73</f>
        <v>10911274.886664689</v>
      </c>
      <c r="DR73" s="5"/>
      <c r="DS73" s="182">
        <f t="shared" ref="DS73:DS75" si="756">DO73*DS$8*DS$2/DO$2*DT$2</f>
        <v>62739.830598321947</v>
      </c>
      <c r="DT73" s="182">
        <f t="shared" ref="DT73:DT76" si="757">DP73*DT$70</f>
        <v>200</v>
      </c>
      <c r="DU73" s="182">
        <f t="shared" ref="DU73:DU76" si="758">DS73*DT73</f>
        <v>12547966.11966439</v>
      </c>
      <c r="DV73" s="5"/>
      <c r="DW73" s="182">
        <f t="shared" ref="DW73:DW75" si="759">DS73*DW$8*DW$2/DS$2*DX$2</f>
        <v>72150.805188070241</v>
      </c>
      <c r="DX73" s="182">
        <f t="shared" ref="DX73:DX76" si="760">DT73*DX$70</f>
        <v>200</v>
      </c>
      <c r="DY73" s="182">
        <f t="shared" ref="DY73:DY76" si="761">DW73*DX73</f>
        <v>14430161.037614048</v>
      </c>
      <c r="DZ73" s="5"/>
      <c r="EA73" s="182">
        <f t="shared" ref="EA73:EA75" si="762">DW73*EA$8*EA$2/DW$2*EB$2</f>
        <v>91270.768562908866</v>
      </c>
      <c r="EB73" s="182">
        <f t="shared" ref="EB73:EB76" si="763">DX73*EB$70</f>
        <v>200</v>
      </c>
      <c r="EC73" s="182">
        <f t="shared" ref="EC73:EC76" si="764">EA73*EB73</f>
        <v>18254153.712581772</v>
      </c>
      <c r="ED73" s="5"/>
      <c r="EE73" s="182">
        <f t="shared" ref="EE73:EE75" si="765">EA73*EE$8*EE$2/EA$2*EF$2</f>
        <v>104961.38384734519</v>
      </c>
      <c r="EF73" s="182">
        <f t="shared" ref="EF73:EF76" si="766">EB73*EF$70</f>
        <v>200</v>
      </c>
      <c r="EG73" s="182">
        <f t="shared" ref="EG73:EG76" si="767">EE73*EF73</f>
        <v>20992276.769469038</v>
      </c>
      <c r="EH73" s="5"/>
      <c r="EI73" s="182">
        <f t="shared" ref="EI73:EI75" si="768">EE73*EI$8*EI$2/EE$2*EJ$2</f>
        <v>120705.59142444695</v>
      </c>
      <c r="EJ73" s="182">
        <f t="shared" ref="EJ73:EJ76" si="769">EF73*EJ$70</f>
        <v>200</v>
      </c>
      <c r="EK73" s="182">
        <f t="shared" ref="EK73:EK76" si="770">EI73*EJ73</f>
        <v>24141118.284889389</v>
      </c>
      <c r="EL73" s="5"/>
      <c r="EM73" s="182">
        <f t="shared" ref="EM73:EM75" si="771">EI73*EM$8*EM$2/EI$2*EN$2</f>
        <v>138811.43013811397</v>
      </c>
      <c r="EN73" s="182">
        <f t="shared" ref="EN73:EN76" si="772">EJ73*EN$70</f>
        <v>200</v>
      </c>
      <c r="EO73" s="182">
        <f t="shared" ref="EO73:EO76" si="773">EM73*EN73</f>
        <v>27762286.027622793</v>
      </c>
      <c r="EP73" s="5"/>
      <c r="EQ73" s="182">
        <f t="shared" ref="EQ73:EQ75" si="774">EM73*EQ$8*EQ$2/EM$2*ER$2</f>
        <v>159633.14465883104</v>
      </c>
      <c r="ER73" s="182">
        <f t="shared" ref="ER73:ER76" si="775">EN73*ER$70</f>
        <v>200</v>
      </c>
      <c r="ES73" s="182">
        <f t="shared" ref="ES73:ES76" si="776">EQ73*ER73</f>
        <v>31926628.931766208</v>
      </c>
      <c r="ET73" s="5"/>
      <c r="EU73" s="182">
        <f t="shared" ref="EU73:EU75" si="777">EQ73*EU$8*EU$2/EQ$2*EV$2</f>
        <v>183578.11635765567</v>
      </c>
      <c r="EV73" s="182">
        <f t="shared" ref="EV73:EV76" si="778">ER73*EV$70</f>
        <v>200</v>
      </c>
      <c r="EW73" s="182">
        <f t="shared" ref="EW73:EW76" si="779">EU73*EV73</f>
        <v>36715623.271531135</v>
      </c>
      <c r="EX73" s="5"/>
      <c r="EY73" s="182">
        <f t="shared" ref="EY73:EY75" si="780">EU73*EY$8*EY$2/EU$2*EZ$2</f>
        <v>211114.83381130401</v>
      </c>
      <c r="EZ73" s="182">
        <f t="shared" ref="EZ73:EZ76" si="781">EV73*EZ$70</f>
        <v>200</v>
      </c>
      <c r="FA73" s="182">
        <f t="shared" ref="FA73:FA76" si="782">EY73*EZ73</f>
        <v>42222966.762260802</v>
      </c>
      <c r="FB73" s="5"/>
      <c r="FC73" s="182">
        <f t="shared" ref="FC73:FC75" si="783">EY73*FC$8*FC$2/EY$2*FD$2</f>
        <v>242782.05888299958</v>
      </c>
      <c r="FD73" s="182">
        <f t="shared" ref="FD73:FD76" si="784">EZ73*FD$70</f>
        <v>200</v>
      </c>
      <c r="FE73" s="182">
        <f t="shared" ref="FE73:FE76" si="785">FC73*FD73</f>
        <v>48556411.776599914</v>
      </c>
      <c r="FF73" s="5"/>
      <c r="FG73" s="182">
        <f t="shared" ref="FG73:FG75" si="786">FC73*FG$8*FG$2/FC$2*FH$2</f>
        <v>279199.36771544954</v>
      </c>
      <c r="FH73" s="182">
        <f t="shared" ref="FH73:FH76" si="787">FD73*FH$70</f>
        <v>200</v>
      </c>
      <c r="FI73" s="182">
        <f t="shared" ref="FI73:FI76" si="788">FG73*FH73</f>
        <v>55839873.543089911</v>
      </c>
      <c r="FJ73" s="5"/>
      <c r="FK73" s="182">
        <f t="shared" ref="FK73:FK75" si="789">FG73*FK$8*FK$2/FG$2*FL$2</f>
        <v>321079.27287276695</v>
      </c>
      <c r="FL73" s="182">
        <f t="shared" ref="FL73:FL76" si="790">FH73*FL$70</f>
        <v>200</v>
      </c>
      <c r="FM73" s="182">
        <f t="shared" ref="FM73:FM76" si="791">FK73*FL73</f>
        <v>64215854.574553385</v>
      </c>
      <c r="FN73" s="5"/>
      <c r="FO73" s="182">
        <f t="shared" ref="FO73:FO75" si="792">FK73*FO$8*FO$2/FK$2*FP$2</f>
        <v>369241.16380368196</v>
      </c>
      <c r="FP73" s="182">
        <f t="shared" ref="FP73:FP76" si="793">FL73*FP$70</f>
        <v>200</v>
      </c>
      <c r="FQ73" s="182">
        <f t="shared" ref="FQ73:FQ76" si="794">FO73*FP73</f>
        <v>73848232.760736391</v>
      </c>
      <c r="FR73" s="5"/>
      <c r="FS73" s="182">
        <f t="shared" ref="FS73:FS75" si="795">FO73*FS$8*FS$2/FO$2*FT$2</f>
        <v>424627.33837423421</v>
      </c>
      <c r="FT73" s="182">
        <f t="shared" ref="FT73:FT76" si="796">FP73*FT$70</f>
        <v>200</v>
      </c>
      <c r="FU73" s="182">
        <f t="shared" ref="FU73:FU76" si="797">FS73*FT73</f>
        <v>84925467.674846843</v>
      </c>
      <c r="FV73" s="5"/>
      <c r="FW73" s="182">
        <f t="shared" ref="FW73:FW75" si="798">FS73*FW$8*FW$2/FS$2*FX$2</f>
        <v>537153.58304340625</v>
      </c>
      <c r="FX73" s="182">
        <f t="shared" ref="FX73:FX76" si="799">FT73*FX$70</f>
        <v>200</v>
      </c>
      <c r="FY73" s="182">
        <f t="shared" ref="FY73:FY76" si="800">FW73*FX73</f>
        <v>107430716.60868125</v>
      </c>
      <c r="FZ73" s="5"/>
      <c r="GA73" s="182">
        <f t="shared" ref="GA73:GA75" si="801">FW73*GA$8*GA$2/FW$2*GB$2</f>
        <v>617726.62049991719</v>
      </c>
      <c r="GB73" s="182">
        <f t="shared" ref="GB73:GB76" si="802">FX73*GB$70</f>
        <v>200</v>
      </c>
      <c r="GC73" s="182">
        <f t="shared" ref="GC73:GC76" si="803">GA73*GB73</f>
        <v>123545324.09998344</v>
      </c>
      <c r="GD73" s="5"/>
      <c r="GE73" s="182">
        <f t="shared" ref="GE73:GE75" si="804">GA73*GE$8*GE$2/GA$2*GF$2</f>
        <v>710385.61357490474</v>
      </c>
      <c r="GF73" s="182">
        <f t="shared" ref="GF73:GF76" si="805">GB73*GF$70</f>
        <v>200</v>
      </c>
      <c r="GG73" s="182">
        <f t="shared" ref="GG73:GG76" si="806">GE73*GF73</f>
        <v>142077122.71498096</v>
      </c>
      <c r="GH73" s="5"/>
      <c r="GI73" s="182">
        <f t="shared" ref="GI73:GI75" si="807">GE73*GI$8*GI$2/GE$2*GJ$2</f>
        <v>816943.45561114035</v>
      </c>
      <c r="GJ73" s="182">
        <f t="shared" ref="GJ73:GJ76" si="808">GF73*GJ$70</f>
        <v>200</v>
      </c>
      <c r="GK73" s="182">
        <f t="shared" ref="GK73:GK76" si="809">GI73*GJ73</f>
        <v>163388691.12222806</v>
      </c>
      <c r="GL73" s="5"/>
      <c r="GM73" s="182">
        <f t="shared" ref="GM73:GM75" si="810">GI73*GM$8*GM$2/GI$2*GN$2</f>
        <v>939484.97395281133</v>
      </c>
      <c r="GN73" s="182">
        <f t="shared" ref="GN73:GN76" si="811">GJ73*GN$70</f>
        <v>200</v>
      </c>
      <c r="GO73" s="182">
        <f t="shared" ref="GO73:GO76" si="812">GM73*GN73</f>
        <v>187896994.79056227</v>
      </c>
      <c r="GP73" s="5"/>
      <c r="GQ73" s="182">
        <f t="shared" ref="GQ73:GQ75" si="813">GM73*GQ$8*GQ$2/GM$2*GR$2</f>
        <v>1080407.720045733</v>
      </c>
      <c r="GR73" s="182">
        <f t="shared" ref="GR73:GR76" si="814">GN73*GR$70</f>
        <v>200</v>
      </c>
      <c r="GS73" s="182">
        <f t="shared" ref="GS73:GS76" si="815">GQ73*GR73</f>
        <v>216081544.0091466</v>
      </c>
      <c r="GT73" s="5"/>
      <c r="GU73" s="182">
        <f t="shared" ref="GU73:GU75" si="816">GQ73*GU$8*GU$2/GQ$2*GV$2</f>
        <v>1242468.878052593</v>
      </c>
      <c r="GV73" s="182">
        <f t="shared" ref="GV73:GV76" si="817">GR73*GV$70</f>
        <v>200</v>
      </c>
      <c r="GW73" s="182">
        <f t="shared" ref="GW73:GW76" si="818">GU73*GV73</f>
        <v>248493775.6105186</v>
      </c>
      <c r="GX73" s="5"/>
      <c r="GY73" s="182">
        <f t="shared" ref="GY73:GY75" si="819">GU73*GY$8*GY$2/GU$2*GZ$2</f>
        <v>1428839.2097604817</v>
      </c>
      <c r="GZ73" s="182">
        <f t="shared" ref="GZ73:GZ76" si="820">GV73*GZ$70</f>
        <v>200</v>
      </c>
      <c r="HA73" s="182">
        <f t="shared" ref="HA73:HA76" si="821">GY73*GZ73</f>
        <v>285767841.95209634</v>
      </c>
      <c r="HB73" s="5"/>
      <c r="HC73" s="182">
        <f t="shared" ref="HC73:HC75" si="822">GY73*HC$8*HC$2/GY$2*HD$2</f>
        <v>1643165.0912245538</v>
      </c>
      <c r="HD73" s="182">
        <f t="shared" ref="HD73:HD76" si="823">GZ73*HD$70</f>
        <v>200</v>
      </c>
      <c r="HE73" s="182">
        <f t="shared" ref="HE73:HE76" si="824">HC73*HD73</f>
        <v>328633018.24491078</v>
      </c>
      <c r="HF73" s="5"/>
      <c r="HG73" s="182">
        <f t="shared" ref="HG73:HG75" si="825">HC73*HG$8*HG$2/HC$2*HH$2</f>
        <v>1889639.8549082368</v>
      </c>
      <c r="HH73" s="182">
        <f t="shared" ref="HH73:HH76" si="826">HD73*HH$70</f>
        <v>200</v>
      </c>
      <c r="HI73" s="182">
        <f t="shared" ref="HI73:HI76" si="827">HG73*HH73</f>
        <v>377927970.98164737</v>
      </c>
      <c r="HJ73" s="5"/>
      <c r="HK73" s="182">
        <f t="shared" ref="HK73:HK75" si="828">HG73*HK$8*HK$2/HG$2*HL$2</f>
        <v>2173085.833144472</v>
      </c>
      <c r="HL73" s="182">
        <f t="shared" ref="HL73:HL76" si="829">HH73*HL$70</f>
        <v>200</v>
      </c>
      <c r="HM73" s="182">
        <f t="shared" ref="HM73:HM76" si="830">HK73*HL73</f>
        <v>434617166.62889439</v>
      </c>
      <c r="HN73" s="5"/>
      <c r="HO73" s="182">
        <f t="shared" ref="HO73:HO75" si="831">HK73*HO$8*HO$2/HK$2*HP$2</f>
        <v>2499048.7081161425</v>
      </c>
      <c r="HP73" s="182">
        <f t="shared" ref="HP73:HP76" si="832">HL73*HP$70</f>
        <v>200</v>
      </c>
      <c r="HQ73" s="182">
        <f t="shared" ref="HQ73:HQ76" si="833">HO73*HP73</f>
        <v>499809741.62322849</v>
      </c>
      <c r="HR73" s="5"/>
      <c r="HS73" s="182">
        <f t="shared" ref="HS73:HS75" si="834">HO73*HS$8*HS$2/HO$2*HT$2</f>
        <v>3304991.9164835983</v>
      </c>
      <c r="HT73" s="182">
        <f t="shared" ref="HT73:HT76" si="835">HP73*HT$70</f>
        <v>200</v>
      </c>
      <c r="HU73" s="182">
        <f t="shared" ref="HU73:HU76" si="836">HS73*HT73</f>
        <v>660998383.29671967</v>
      </c>
      <c r="HV73" s="5"/>
      <c r="HW73" s="182">
        <f t="shared" ref="HW73:HW75" si="837">HS73*HW$8*HW$2/HS$2*HX$2</f>
        <v>3800740.7039561379</v>
      </c>
      <c r="HX73" s="182">
        <f t="shared" ref="HX73:HX76" si="838">HT73*HX$70</f>
        <v>200</v>
      </c>
      <c r="HY73" s="182">
        <f t="shared" ref="HY73:HY76" si="839">HW73*HX73</f>
        <v>760148140.79122758</v>
      </c>
      <c r="HZ73" s="5"/>
      <c r="IA73" s="182">
        <f t="shared" ref="IA73:IA75" si="840">HW73*IA$8*IA$2/HW$2*IB$2</f>
        <v>4370851.809549558</v>
      </c>
      <c r="IB73" s="182">
        <f t="shared" ref="IB73:IB76" si="841">HX73*IB$70</f>
        <v>200</v>
      </c>
      <c r="IC73" s="182">
        <f t="shared" ref="IC73:IC76" si="842">IA73*IB73</f>
        <v>874170361.90991163</v>
      </c>
      <c r="ID73" s="5"/>
      <c r="IE73" s="182">
        <f t="shared" ref="IE73:IE75" si="843">IA73*IE$8*IE$2/IA$2*IF$2</f>
        <v>5026479.5809819913</v>
      </c>
      <c r="IF73" s="182">
        <f t="shared" ref="IF73:IF76" si="844">IB73*IF$70</f>
        <v>200</v>
      </c>
      <c r="IG73" s="182">
        <f t="shared" ref="IG73:IG76" si="845">IE73*IF73</f>
        <v>1005295916.1963983</v>
      </c>
      <c r="IH73" s="5"/>
      <c r="II73" s="182">
        <f t="shared" ref="II73:II75" si="846">IE73*II$8*II$2/IE$2*IJ$2</f>
        <v>5780451.5181292892</v>
      </c>
      <c r="IJ73" s="182">
        <f t="shared" ref="IJ73:IJ76" si="847">IF73*IJ$70</f>
        <v>200</v>
      </c>
      <c r="IK73" s="182">
        <f t="shared" ref="IK73:IK76" si="848">II73*IJ73</f>
        <v>1156090303.6258578</v>
      </c>
      <c r="IL73" s="5"/>
      <c r="IM73" s="182">
        <f t="shared" ref="IM73:IM75" si="849">II73*IM$8*IM$2/II$2*IN$2</f>
        <v>6647519.2458486818</v>
      </c>
      <c r="IN73" s="182">
        <f t="shared" ref="IN73:IN76" si="850">IJ73*IN$70</f>
        <v>200</v>
      </c>
      <c r="IO73" s="182">
        <f t="shared" ref="IO73:IO76" si="851">IM73*IN73</f>
        <v>1329503849.1697364</v>
      </c>
      <c r="IP73" s="5"/>
      <c r="IQ73" s="182">
        <f t="shared" ref="IQ73:IQ75" si="852">IM73*IQ$8*IQ$2/IM$2*IR$2</f>
        <v>7644647.1327259839</v>
      </c>
      <c r="IR73" s="182">
        <f t="shared" ref="IR73:IR76" si="853">IN73*IR$70</f>
        <v>200</v>
      </c>
      <c r="IS73" s="182">
        <f t="shared" ref="IS73:IS76" si="854">IQ73*IR73</f>
        <v>1528929426.5451968</v>
      </c>
      <c r="IT73" s="5"/>
      <c r="IU73" s="182">
        <f t="shared" ref="IU73:IU75" si="855">IQ73*IU$8*IU$2/IQ$2*IV$2</f>
        <v>8791344.2026348803</v>
      </c>
      <c r="IV73" s="182">
        <f t="shared" ref="IV73:IV76" si="856">IR73*IV$70</f>
        <v>200</v>
      </c>
      <c r="IW73" s="182">
        <f t="shared" ref="IW73:IW76" si="857">IU73*IV73</f>
        <v>1758268840.5269761</v>
      </c>
      <c r="IX73" s="5"/>
      <c r="IY73" s="182">
        <f t="shared" ref="IY73:IY75" si="858">IU73*IY$8*IY$2/IU$2*IZ$2</f>
        <v>10110045.833030112</v>
      </c>
      <c r="IZ73" s="182">
        <f t="shared" ref="IZ73:IZ76" si="859">IV73*IZ$70</f>
        <v>200</v>
      </c>
      <c r="JA73" s="182">
        <f t="shared" ref="JA73:JA76" si="860">IY73*IZ73</f>
        <v>2022009166.6060224</v>
      </c>
      <c r="JB73" s="5"/>
      <c r="JC73" s="182">
        <f t="shared" ref="JC73:JC75" si="861">IY73*JC$8*JC$2/IY$2*JD$2</f>
        <v>11626552.707984628</v>
      </c>
      <c r="JD73" s="182">
        <f t="shared" ref="JD73:JD76" si="862">IZ73*JD$70</f>
        <v>200</v>
      </c>
      <c r="JE73" s="182">
        <f t="shared" ref="JE73:JE76" si="863">JC73*JD73</f>
        <v>2325310541.5969257</v>
      </c>
      <c r="JF73" s="5"/>
      <c r="JG73" s="182">
        <f t="shared" ref="JG73:JG75" si="864">JC73*JG$8*JG$2/JC$2*JH$2</f>
        <v>13370535.614182321</v>
      </c>
      <c r="JH73" s="182">
        <f t="shared" ref="JH73:JH76" si="865">JD73*JH$70</f>
        <v>200</v>
      </c>
      <c r="JI73" s="182">
        <f t="shared" ref="JI73:JI76" si="866">JG73*JH73</f>
        <v>2674107122.8364644</v>
      </c>
      <c r="JJ73" s="5"/>
      <c r="JK73" s="182">
        <f t="shared" ref="JK73:JK75" si="867">JG73*JK$8*JK$2/JG$2*JL$2</f>
        <v>15376115.956309669</v>
      </c>
      <c r="JL73" s="182">
        <f t="shared" ref="JL73:JL76" si="868">JH73*JL$70</f>
        <v>200</v>
      </c>
      <c r="JM73" s="182">
        <f t="shared" ref="JM73:JM76" si="869">JK73*JL73</f>
        <v>3075223191.2619338</v>
      </c>
      <c r="JN73" s="5"/>
      <c r="JO73" s="182">
        <f t="shared" ref="JO73:JO75" si="870">JK73*JO$8*JO$2/JK$2*JP$2</f>
        <v>17859358.683253679</v>
      </c>
      <c r="JP73" s="182">
        <f t="shared" ref="JP73:JP76" si="871">JL73*JP$70</f>
        <v>200</v>
      </c>
      <c r="JQ73" s="182">
        <f t="shared" ref="JQ73:JQ76" si="872">JO73*JP73</f>
        <v>3571871736.6507359</v>
      </c>
      <c r="JR73" s="5"/>
      <c r="JS73" s="182">
        <f t="shared" ref="JS73:JS75" si="873">JO73*JS$8*JS$2/JO$2*JT$2</f>
        <v>20538262.485741731</v>
      </c>
      <c r="JT73" s="182">
        <f t="shared" ref="JT73:JT76" si="874">JP73*JT$70</f>
        <v>200</v>
      </c>
      <c r="JU73" s="182">
        <f t="shared" ref="JU73:JU76" si="875">JS73*JT73</f>
        <v>4107652497.1483459</v>
      </c>
      <c r="JV73" s="5"/>
      <c r="JW73" s="182">
        <f t="shared" ref="JW73:JW75" si="876">JS73*JW$8*JW$2/JS$2*JX$2</f>
        <v>23619001.858602989</v>
      </c>
      <c r="JX73" s="182">
        <f t="shared" ref="JX73:JX76" si="877">JT73*JX$70</f>
        <v>200</v>
      </c>
      <c r="JY73" s="182">
        <f t="shared" ref="JY73:JY76" si="878">JW73*JX73</f>
        <v>4723800371.7205982</v>
      </c>
      <c r="JZ73" s="5"/>
      <c r="KA73" s="182">
        <f t="shared" ref="KA73:KA75" si="879">JW73*KA$8*KA$2/JW$2*KB$2</f>
        <v>27161852.137393437</v>
      </c>
      <c r="KB73" s="182">
        <f t="shared" ref="KB73:KB76" si="880">JX73*KB$70</f>
        <v>200</v>
      </c>
      <c r="KC73" s="182">
        <f t="shared" ref="KC73:KC76" si="881">KA73*KB73</f>
        <v>5432370427.4786873</v>
      </c>
      <c r="KD73" s="5"/>
      <c r="KE73" s="182">
        <f t="shared" ref="KE73:KE75" si="882">KA73*KE$8*KE$2/KA$2*KF$2</f>
        <v>31236129.958002452</v>
      </c>
      <c r="KF73" s="182">
        <f t="shared" ref="KF73:KF76" si="883">KB73*KF$70</f>
        <v>200</v>
      </c>
      <c r="KG73" s="182">
        <f t="shared" ref="KG73:KG76" si="884">KE73*KF73</f>
        <v>6247225991.6004906</v>
      </c>
      <c r="KH73" s="5"/>
      <c r="KI73" s="183">
        <f t="shared" ref="KI73:KI76" si="885">SUMIFS($G73:$KG73,$G$3:$KG$3,KI$5,$G$6:$KG$6,KI$6)</f>
        <v>1000.1699999999998</v>
      </c>
      <c r="KJ73" s="183">
        <f t="shared" si="674"/>
        <v>200.00000000000003</v>
      </c>
      <c r="KK73" s="183">
        <f t="shared" ref="KK73:KK76" si="886">SUMIFS($G73:$KG73,$G$3:$KG$3,KI$5,$G$6:$KG$6,KK$6)</f>
        <v>200034</v>
      </c>
      <c r="KM73" s="183">
        <f t="shared" ref="KM73:KM76" si="887">SUMIFS($G73:$KG73,$G$3:$KG$3,KM$5,$G$6:$KG$6,KM$6)</f>
        <v>44031.039011705514</v>
      </c>
      <c r="KN73" s="183">
        <f t="shared" ref="KN73:KN76" si="888">KO73/KM73</f>
        <v>199.99999999999997</v>
      </c>
      <c r="KO73" s="183">
        <f t="shared" ref="KO73:KO76" si="889">SUMIFS($G73:$KG73,$G$3:$KG$3,KM$5,$G$6:$KG$6,KO$6)</f>
        <v>8806207.8023411017</v>
      </c>
      <c r="KQ73" s="183">
        <f t="shared" ref="KQ73:KQ76" si="890">SUMIFS($G73:$KG73,$G$3:$KG$3,KQ$5,$G$6:$KG$6,KQ$6)</f>
        <v>289827.81962457008</v>
      </c>
      <c r="KR73" s="183">
        <f t="shared" ref="KR73:KR76" si="891">KS73/KQ73</f>
        <v>199.99999999999997</v>
      </c>
      <c r="KS73" s="183">
        <f t="shared" ref="KS73:KS76" si="892">SUMIFS($G73:$KG73,$G$3:$KG$3,KQ$5,$G$6:$KG$6,KS$6)</f>
        <v>57965563.92491401</v>
      </c>
      <c r="KU73" s="183">
        <f t="shared" ref="KU73:KU76" si="893">SUMIFS($G73:$KG73,$G$3:$KG$3,KU$5,$G$6:$KG$6,KU$6)</f>
        <v>1721503.7056187703</v>
      </c>
      <c r="KV73" s="183">
        <f t="shared" ref="KV73:KV76" si="894">KW73/KU73</f>
        <v>200</v>
      </c>
      <c r="KW73" s="183">
        <f t="shared" ref="KW73:KW76" si="895">SUMIFS($G73:$KG73,$G$3:$KG$3,KU$5,$G$6:$KG$6,KW$6)</f>
        <v>344300741.12375408</v>
      </c>
      <c r="KY73" s="183">
        <f t="shared" ref="KY73:KY76" si="896">SUMIFS($G73:$KG73,$G$3:$KG$3,KY$5,$G$6:$KG$6,KY$6)</f>
        <v>10131522.920816224</v>
      </c>
      <c r="KZ73" s="183">
        <f t="shared" ref="KZ73:KZ76" si="897">LA73/KY73</f>
        <v>200.00000000000003</v>
      </c>
      <c r="LA73" s="183">
        <f t="shared" ref="LA73:LA76" si="898">SUMIFS($G73:$KG73,$G$3:$KG$3,KY$5,$G$6:$KG$6,LA$6)</f>
        <v>2026304584.1632452</v>
      </c>
      <c r="LC73" s="183">
        <f t="shared" ref="LC73:LC76" si="899">SUMIFS($G73:$KG73,$G$3:$KG$3,LC$5,$G$6:$KG$6,LC$6)</f>
        <v>62038846.339509085</v>
      </c>
      <c r="LD73" s="183">
        <f t="shared" ref="LD73:LD76" si="900">LE73/LC73</f>
        <v>199.99999999999997</v>
      </c>
      <c r="LE73" s="183">
        <f t="shared" ref="LE73:LE76" si="901">SUMIFS($G73:$KG73,$G$3:$KG$3,LC$5,$G$6:$KG$6,LE$6)</f>
        <v>12407769267.901815</v>
      </c>
    </row>
    <row r="74" spans="2:317" ht="18.75">
      <c r="B74" s="172" t="s">
        <v>170</v>
      </c>
      <c r="C74" s="180"/>
      <c r="D74" s="180"/>
      <c r="E74" s="180" t="str">
        <f>'A.I Revenue Streams - P1'!F72</f>
        <v>Nurtraceuticals</v>
      </c>
      <c r="F74" s="184"/>
      <c r="G74" s="182"/>
      <c r="H74" s="182">
        <f>'A.I Revenue Streams - P1'!J72</f>
        <v>700</v>
      </c>
      <c r="I74" s="182">
        <f>G74*H74</f>
        <v>0</v>
      </c>
      <c r="J74" s="5"/>
      <c r="K74" s="182">
        <f>'A.I Revenue Streams - P1'!H74*K$2*L$2</f>
        <v>135</v>
      </c>
      <c r="L74" s="182">
        <f>H74*$L$70</f>
        <v>700</v>
      </c>
      <c r="M74" s="182">
        <f>K74*L74</f>
        <v>94500</v>
      </c>
      <c r="N74" s="5"/>
      <c r="O74" s="182">
        <f t="shared" si="675"/>
        <v>144.11249999999998</v>
      </c>
      <c r="P74" s="182">
        <f t="shared" si="676"/>
        <v>700</v>
      </c>
      <c r="Q74" s="182">
        <f t="shared" si="677"/>
        <v>100878.74999999999</v>
      </c>
      <c r="R74" s="5"/>
      <c r="S74" s="182">
        <f t="shared" si="678"/>
        <v>220.97249999999997</v>
      </c>
      <c r="T74" s="182">
        <f t="shared" si="679"/>
        <v>700</v>
      </c>
      <c r="U74" s="182">
        <f t="shared" si="680"/>
        <v>154680.74999999997</v>
      </c>
      <c r="V74" s="5"/>
      <c r="W74" s="182">
        <f t="shared" si="681"/>
        <v>317.6479687499999</v>
      </c>
      <c r="X74" s="182">
        <f t="shared" si="682"/>
        <v>700</v>
      </c>
      <c r="Y74" s="182">
        <f t="shared" si="683"/>
        <v>222353.57812499994</v>
      </c>
      <c r="Z74" s="5"/>
      <c r="AA74" s="182">
        <f t="shared" si="684"/>
        <v>584.47226249999983</v>
      </c>
      <c r="AB74" s="182">
        <f t="shared" si="685"/>
        <v>700</v>
      </c>
      <c r="AC74" s="182">
        <f t="shared" si="686"/>
        <v>409130.58374999987</v>
      </c>
      <c r="AD74" s="5"/>
      <c r="AE74" s="182">
        <f t="shared" si="687"/>
        <v>840.17887734374972</v>
      </c>
      <c r="AF74" s="182">
        <f t="shared" si="688"/>
        <v>700</v>
      </c>
      <c r="AG74" s="182">
        <f t="shared" si="689"/>
        <v>588125.21414062486</v>
      </c>
      <c r="AH74" s="5"/>
      <c r="AI74" s="182">
        <f t="shared" si="690"/>
        <v>1207.7571361816399</v>
      </c>
      <c r="AJ74" s="182">
        <f t="shared" si="691"/>
        <v>700</v>
      </c>
      <c r="AK74" s="182">
        <f t="shared" si="692"/>
        <v>845429.99532714789</v>
      </c>
      <c r="AL74" s="5"/>
      <c r="AM74" s="182">
        <f t="shared" si="693"/>
        <v>1388.9207066088859</v>
      </c>
      <c r="AN74" s="182">
        <f t="shared" si="694"/>
        <v>700</v>
      </c>
      <c r="AO74" s="182">
        <f t="shared" si="695"/>
        <v>972244.49462622008</v>
      </c>
      <c r="AP74" s="5"/>
      <c r="AQ74" s="182">
        <f t="shared" si="696"/>
        <v>1597.2588126002186</v>
      </c>
      <c r="AR74" s="182">
        <f t="shared" si="697"/>
        <v>700</v>
      </c>
      <c r="AS74" s="182">
        <f t="shared" si="698"/>
        <v>1118081.168820153</v>
      </c>
      <c r="AT74" s="5"/>
      <c r="AU74" s="182">
        <f t="shared" si="699"/>
        <v>1836.8476344902513</v>
      </c>
      <c r="AV74" s="182">
        <f t="shared" si="700"/>
        <v>700</v>
      </c>
      <c r="AW74" s="182">
        <f t="shared" si="701"/>
        <v>1285793.344143176</v>
      </c>
      <c r="AX74" s="5"/>
      <c r="AY74" s="182">
        <f t="shared" si="702"/>
        <v>2112.374779663789</v>
      </c>
      <c r="AZ74" s="182">
        <f t="shared" si="703"/>
        <v>700</v>
      </c>
      <c r="BA74" s="182">
        <f t="shared" si="704"/>
        <v>1478662.3457646524</v>
      </c>
      <c r="BB74" s="5"/>
      <c r="BC74" s="182">
        <f t="shared" si="705"/>
        <v>2429.2309966133571</v>
      </c>
      <c r="BD74" s="182">
        <f t="shared" si="706"/>
        <v>700</v>
      </c>
      <c r="BE74" s="182">
        <f t="shared" si="707"/>
        <v>1700461.69762935</v>
      </c>
      <c r="BF74" s="5"/>
      <c r="BG74" s="182">
        <f t="shared" si="708"/>
        <v>2793.6156461053606</v>
      </c>
      <c r="BH74" s="182">
        <f t="shared" si="709"/>
        <v>700</v>
      </c>
      <c r="BI74" s="182">
        <f t="shared" si="710"/>
        <v>1955530.9522737525</v>
      </c>
      <c r="BJ74" s="5"/>
      <c r="BK74" s="182">
        <f t="shared" si="711"/>
        <v>3212.6579930211647</v>
      </c>
      <c r="BL74" s="182">
        <f t="shared" si="712"/>
        <v>700</v>
      </c>
      <c r="BM74" s="182">
        <f t="shared" si="713"/>
        <v>2248860.595114815</v>
      </c>
      <c r="BN74" s="5"/>
      <c r="BO74" s="182">
        <f t="shared" si="714"/>
        <v>3694.5566919743392</v>
      </c>
      <c r="BP74" s="182">
        <f t="shared" si="715"/>
        <v>700</v>
      </c>
      <c r="BQ74" s="182">
        <f t="shared" si="716"/>
        <v>2586189.6843820373</v>
      </c>
      <c r="BR74" s="5"/>
      <c r="BS74" s="182">
        <f t="shared" si="717"/>
        <v>4248.7401957704888</v>
      </c>
      <c r="BT74" s="182">
        <f t="shared" si="718"/>
        <v>700</v>
      </c>
      <c r="BU74" s="182">
        <f t="shared" si="719"/>
        <v>2974118.137039342</v>
      </c>
      <c r="BV74" s="5"/>
      <c r="BW74" s="182">
        <f t="shared" si="720"/>
        <v>4886.0512251360615</v>
      </c>
      <c r="BX74" s="182">
        <f t="shared" si="721"/>
        <v>700</v>
      </c>
      <c r="BY74" s="182">
        <f t="shared" si="722"/>
        <v>3420235.857595243</v>
      </c>
      <c r="BZ74" s="5"/>
      <c r="CA74" s="182">
        <f t="shared" si="723"/>
        <v>5618.9589089064702</v>
      </c>
      <c r="CB74" s="182">
        <f t="shared" si="724"/>
        <v>700</v>
      </c>
      <c r="CC74" s="182">
        <f t="shared" si="725"/>
        <v>3933271.2362345289</v>
      </c>
      <c r="CD74" s="5"/>
      <c r="CE74" s="182">
        <f t="shared" si="726"/>
        <v>7754.1632942909291</v>
      </c>
      <c r="CF74" s="182">
        <f t="shared" si="727"/>
        <v>700</v>
      </c>
      <c r="CG74" s="182">
        <f t="shared" si="728"/>
        <v>5427914.3060036507</v>
      </c>
      <c r="CH74" s="5"/>
      <c r="CI74" s="182">
        <f t="shared" si="729"/>
        <v>8917.2877884345671</v>
      </c>
      <c r="CJ74" s="182">
        <f t="shared" si="730"/>
        <v>700</v>
      </c>
      <c r="CK74" s="182">
        <f t="shared" si="731"/>
        <v>6242101.4519041972</v>
      </c>
      <c r="CL74" s="5"/>
      <c r="CM74" s="182">
        <f t="shared" si="732"/>
        <v>10254.880956699752</v>
      </c>
      <c r="CN74" s="182">
        <f t="shared" si="733"/>
        <v>700</v>
      </c>
      <c r="CO74" s="182">
        <f t="shared" si="734"/>
        <v>7178416.6696898257</v>
      </c>
      <c r="CP74" s="5"/>
      <c r="CQ74" s="182">
        <f t="shared" si="735"/>
        <v>11793.113100204713</v>
      </c>
      <c r="CR74" s="182">
        <f t="shared" si="736"/>
        <v>700</v>
      </c>
      <c r="CS74" s="182">
        <f t="shared" si="737"/>
        <v>8255179.1701432988</v>
      </c>
      <c r="CT74" s="5"/>
      <c r="CU74" s="182">
        <f t="shared" si="738"/>
        <v>13562.080065235419</v>
      </c>
      <c r="CV74" s="182">
        <f t="shared" si="739"/>
        <v>700</v>
      </c>
      <c r="CW74" s="182">
        <f t="shared" si="740"/>
        <v>9493456.0456647929</v>
      </c>
      <c r="CX74" s="5"/>
      <c r="CY74" s="182">
        <f t="shared" si="741"/>
        <v>15596.392075020731</v>
      </c>
      <c r="CZ74" s="182">
        <f t="shared" si="742"/>
        <v>700</v>
      </c>
      <c r="DA74" s="182">
        <f t="shared" si="743"/>
        <v>10917474.452514512</v>
      </c>
      <c r="DB74" s="5"/>
      <c r="DC74" s="182">
        <f t="shared" si="744"/>
        <v>17935.850886273838</v>
      </c>
      <c r="DD74" s="182">
        <f t="shared" si="745"/>
        <v>700</v>
      </c>
      <c r="DE74" s="182">
        <f t="shared" si="746"/>
        <v>12555095.620391687</v>
      </c>
      <c r="DF74" s="5"/>
      <c r="DG74" s="182">
        <f t="shared" si="747"/>
        <v>20626.228519214914</v>
      </c>
      <c r="DH74" s="182">
        <f t="shared" si="748"/>
        <v>700</v>
      </c>
      <c r="DI74" s="182">
        <f t="shared" si="749"/>
        <v>14438359.963450439</v>
      </c>
      <c r="DJ74" s="5"/>
      <c r="DK74" s="182">
        <f t="shared" si="750"/>
        <v>23720.162797097149</v>
      </c>
      <c r="DL74" s="182">
        <f t="shared" si="751"/>
        <v>700</v>
      </c>
      <c r="DM74" s="182">
        <f t="shared" si="752"/>
        <v>16604113.957968004</v>
      </c>
      <c r="DN74" s="5"/>
      <c r="DO74" s="182">
        <f t="shared" si="753"/>
        <v>27278.187216661721</v>
      </c>
      <c r="DP74" s="182">
        <f t="shared" si="754"/>
        <v>700</v>
      </c>
      <c r="DQ74" s="182">
        <f t="shared" si="755"/>
        <v>19094731.051663205</v>
      </c>
      <c r="DR74" s="5"/>
      <c r="DS74" s="182">
        <f t="shared" si="756"/>
        <v>31369.915299160974</v>
      </c>
      <c r="DT74" s="182">
        <f t="shared" si="757"/>
        <v>700</v>
      </c>
      <c r="DU74" s="182">
        <f t="shared" si="758"/>
        <v>21958940.709412683</v>
      </c>
      <c r="DV74" s="5"/>
      <c r="DW74" s="182">
        <f t="shared" si="759"/>
        <v>36075.40259403512</v>
      </c>
      <c r="DX74" s="182">
        <f t="shared" si="760"/>
        <v>700</v>
      </c>
      <c r="DY74" s="182">
        <f t="shared" si="761"/>
        <v>25252781.815824583</v>
      </c>
      <c r="DZ74" s="5"/>
      <c r="EA74" s="182">
        <f t="shared" si="762"/>
        <v>45635.384281454433</v>
      </c>
      <c r="EB74" s="182">
        <f t="shared" si="763"/>
        <v>700</v>
      </c>
      <c r="EC74" s="182">
        <f t="shared" si="764"/>
        <v>31944768.997018103</v>
      </c>
      <c r="ED74" s="5"/>
      <c r="EE74" s="182">
        <f t="shared" si="765"/>
        <v>52480.691923672595</v>
      </c>
      <c r="EF74" s="182">
        <f t="shared" si="766"/>
        <v>700</v>
      </c>
      <c r="EG74" s="182">
        <f t="shared" si="767"/>
        <v>36736484.34657082</v>
      </c>
      <c r="EH74" s="5"/>
      <c r="EI74" s="182">
        <f t="shared" si="768"/>
        <v>60352.795712223473</v>
      </c>
      <c r="EJ74" s="182">
        <f t="shared" si="769"/>
        <v>700</v>
      </c>
      <c r="EK74" s="182">
        <f t="shared" si="770"/>
        <v>42246956.998556428</v>
      </c>
      <c r="EL74" s="5"/>
      <c r="EM74" s="182">
        <f t="shared" si="771"/>
        <v>69405.715069056983</v>
      </c>
      <c r="EN74" s="182">
        <f t="shared" si="772"/>
        <v>700</v>
      </c>
      <c r="EO74" s="182">
        <f t="shared" si="773"/>
        <v>48584000.548339888</v>
      </c>
      <c r="EP74" s="5"/>
      <c r="EQ74" s="182">
        <f t="shared" si="774"/>
        <v>79816.572329415518</v>
      </c>
      <c r="ER74" s="182">
        <f t="shared" si="775"/>
        <v>700</v>
      </c>
      <c r="ES74" s="182">
        <f t="shared" si="776"/>
        <v>55871600.630590864</v>
      </c>
      <c r="ET74" s="5"/>
      <c r="EU74" s="182">
        <f t="shared" si="777"/>
        <v>91789.058178827836</v>
      </c>
      <c r="EV74" s="182">
        <f t="shared" si="778"/>
        <v>700</v>
      </c>
      <c r="EW74" s="182">
        <f t="shared" si="779"/>
        <v>64252340.725179486</v>
      </c>
      <c r="EX74" s="5"/>
      <c r="EY74" s="182">
        <f t="shared" si="780"/>
        <v>105557.416905652</v>
      </c>
      <c r="EZ74" s="182">
        <f t="shared" si="781"/>
        <v>700</v>
      </c>
      <c r="FA74" s="182">
        <f t="shared" si="782"/>
        <v>73890191.833956406</v>
      </c>
      <c r="FB74" s="5"/>
      <c r="FC74" s="182">
        <f t="shared" si="783"/>
        <v>121391.02944149979</v>
      </c>
      <c r="FD74" s="182">
        <f t="shared" si="784"/>
        <v>700</v>
      </c>
      <c r="FE74" s="182">
        <f t="shared" si="785"/>
        <v>84973720.609049857</v>
      </c>
      <c r="FF74" s="5"/>
      <c r="FG74" s="182">
        <f t="shared" si="786"/>
        <v>139599.68385772477</v>
      </c>
      <c r="FH74" s="182">
        <f t="shared" si="787"/>
        <v>700</v>
      </c>
      <c r="FI74" s="182">
        <f t="shared" si="788"/>
        <v>97719778.700407341</v>
      </c>
      <c r="FJ74" s="5"/>
      <c r="FK74" s="182">
        <f t="shared" si="789"/>
        <v>160539.63643638347</v>
      </c>
      <c r="FL74" s="182">
        <f t="shared" si="790"/>
        <v>700</v>
      </c>
      <c r="FM74" s="182">
        <f t="shared" si="791"/>
        <v>112377745.50546843</v>
      </c>
      <c r="FN74" s="5"/>
      <c r="FO74" s="182">
        <f t="shared" si="792"/>
        <v>184620.58190184098</v>
      </c>
      <c r="FP74" s="182">
        <f t="shared" si="793"/>
        <v>700</v>
      </c>
      <c r="FQ74" s="182">
        <f t="shared" si="794"/>
        <v>129234407.33128868</v>
      </c>
      <c r="FR74" s="5"/>
      <c r="FS74" s="182">
        <f t="shared" si="795"/>
        <v>212313.66918711711</v>
      </c>
      <c r="FT74" s="182">
        <f t="shared" si="796"/>
        <v>700</v>
      </c>
      <c r="FU74" s="182">
        <f t="shared" si="797"/>
        <v>148619568.43098196</v>
      </c>
      <c r="FV74" s="5"/>
      <c r="FW74" s="182">
        <f t="shared" si="798"/>
        <v>268576.79152170313</v>
      </c>
      <c r="FX74" s="182">
        <f t="shared" si="799"/>
        <v>700</v>
      </c>
      <c r="FY74" s="182">
        <f t="shared" si="800"/>
        <v>188003754.06519219</v>
      </c>
      <c r="FZ74" s="5"/>
      <c r="GA74" s="182">
        <f t="shared" si="801"/>
        <v>308863.31024995859</v>
      </c>
      <c r="GB74" s="182">
        <f t="shared" si="802"/>
        <v>700</v>
      </c>
      <c r="GC74" s="182">
        <f t="shared" si="803"/>
        <v>216204317.17497101</v>
      </c>
      <c r="GD74" s="5"/>
      <c r="GE74" s="182">
        <f t="shared" si="804"/>
        <v>355192.80678745237</v>
      </c>
      <c r="GF74" s="182">
        <f t="shared" si="805"/>
        <v>700</v>
      </c>
      <c r="GG74" s="182">
        <f t="shared" si="806"/>
        <v>248634964.75121665</v>
      </c>
      <c r="GH74" s="5"/>
      <c r="GI74" s="182">
        <f t="shared" si="807"/>
        <v>408471.72780557018</v>
      </c>
      <c r="GJ74" s="182">
        <f t="shared" si="808"/>
        <v>700</v>
      </c>
      <c r="GK74" s="182">
        <f t="shared" si="809"/>
        <v>285930209.46389914</v>
      </c>
      <c r="GL74" s="5"/>
      <c r="GM74" s="182">
        <f t="shared" si="810"/>
        <v>469742.48697640566</v>
      </c>
      <c r="GN74" s="182">
        <f t="shared" si="811"/>
        <v>700</v>
      </c>
      <c r="GO74" s="182">
        <f t="shared" si="812"/>
        <v>328819740.88348395</v>
      </c>
      <c r="GP74" s="5"/>
      <c r="GQ74" s="182">
        <f t="shared" si="813"/>
        <v>540203.86002286652</v>
      </c>
      <c r="GR74" s="182">
        <f t="shared" si="814"/>
        <v>700</v>
      </c>
      <c r="GS74" s="182">
        <f t="shared" si="815"/>
        <v>378142702.01600659</v>
      </c>
      <c r="GT74" s="5"/>
      <c r="GU74" s="182">
        <f t="shared" si="816"/>
        <v>621234.43902629649</v>
      </c>
      <c r="GV74" s="182">
        <f t="shared" si="817"/>
        <v>700</v>
      </c>
      <c r="GW74" s="182">
        <f t="shared" si="818"/>
        <v>434864107.31840754</v>
      </c>
      <c r="GX74" s="5"/>
      <c r="GY74" s="182">
        <f t="shared" si="819"/>
        <v>714419.60488024086</v>
      </c>
      <c r="GZ74" s="182">
        <f t="shared" si="820"/>
        <v>700</v>
      </c>
      <c r="HA74" s="182">
        <f t="shared" si="821"/>
        <v>500093723.41616863</v>
      </c>
      <c r="HB74" s="5"/>
      <c r="HC74" s="182">
        <f t="shared" si="822"/>
        <v>821582.54561227688</v>
      </c>
      <c r="HD74" s="182">
        <f t="shared" si="823"/>
        <v>700</v>
      </c>
      <c r="HE74" s="182">
        <f t="shared" si="824"/>
        <v>575107781.92859387</v>
      </c>
      <c r="HF74" s="5"/>
      <c r="HG74" s="182">
        <f t="shared" si="825"/>
        <v>944819.92745411838</v>
      </c>
      <c r="HH74" s="182">
        <f t="shared" si="826"/>
        <v>700</v>
      </c>
      <c r="HI74" s="182">
        <f t="shared" si="827"/>
        <v>661373949.21788287</v>
      </c>
      <c r="HJ74" s="5"/>
      <c r="HK74" s="182">
        <f t="shared" si="828"/>
        <v>1086542.916572236</v>
      </c>
      <c r="HL74" s="182">
        <f t="shared" si="829"/>
        <v>700</v>
      </c>
      <c r="HM74" s="182">
        <f t="shared" si="830"/>
        <v>760580041.6005652</v>
      </c>
      <c r="HN74" s="5"/>
      <c r="HO74" s="182">
        <f t="shared" si="831"/>
        <v>1249524.3540580713</v>
      </c>
      <c r="HP74" s="182">
        <f t="shared" si="832"/>
        <v>700</v>
      </c>
      <c r="HQ74" s="182">
        <f t="shared" si="833"/>
        <v>874667047.84064984</v>
      </c>
      <c r="HR74" s="5"/>
      <c r="HS74" s="182">
        <f t="shared" si="834"/>
        <v>1652495.9582417991</v>
      </c>
      <c r="HT74" s="182">
        <f t="shared" si="835"/>
        <v>700</v>
      </c>
      <c r="HU74" s="182">
        <f t="shared" si="836"/>
        <v>1156747170.7692595</v>
      </c>
      <c r="HV74" s="5"/>
      <c r="HW74" s="182">
        <f t="shared" si="837"/>
        <v>1900370.3519780689</v>
      </c>
      <c r="HX74" s="182">
        <f t="shared" si="838"/>
        <v>700</v>
      </c>
      <c r="HY74" s="182">
        <f t="shared" si="839"/>
        <v>1330259246.3846483</v>
      </c>
      <c r="HZ74" s="5"/>
      <c r="IA74" s="182">
        <f t="shared" si="840"/>
        <v>2185425.904774779</v>
      </c>
      <c r="IB74" s="182">
        <f t="shared" si="841"/>
        <v>700</v>
      </c>
      <c r="IC74" s="182">
        <f t="shared" si="842"/>
        <v>1529798133.3423452</v>
      </c>
      <c r="ID74" s="5"/>
      <c r="IE74" s="182">
        <f t="shared" si="843"/>
        <v>2513239.7904909956</v>
      </c>
      <c r="IF74" s="182">
        <f t="shared" si="844"/>
        <v>700</v>
      </c>
      <c r="IG74" s="182">
        <f t="shared" si="845"/>
        <v>1759267853.3436968</v>
      </c>
      <c r="IH74" s="5"/>
      <c r="II74" s="182">
        <f t="shared" si="846"/>
        <v>2890225.7590646446</v>
      </c>
      <c r="IJ74" s="182">
        <f t="shared" si="847"/>
        <v>700</v>
      </c>
      <c r="IK74" s="182">
        <f t="shared" si="848"/>
        <v>2023158031.3452511</v>
      </c>
      <c r="IL74" s="5"/>
      <c r="IM74" s="182">
        <f t="shared" si="849"/>
        <v>3323759.6229243409</v>
      </c>
      <c r="IN74" s="182">
        <f t="shared" si="850"/>
        <v>700</v>
      </c>
      <c r="IO74" s="182">
        <f t="shared" si="851"/>
        <v>2326631736.0470386</v>
      </c>
      <c r="IP74" s="5"/>
      <c r="IQ74" s="182">
        <f t="shared" si="852"/>
        <v>3822323.5663629919</v>
      </c>
      <c r="IR74" s="182">
        <f t="shared" si="853"/>
        <v>700</v>
      </c>
      <c r="IS74" s="182">
        <f t="shared" si="854"/>
        <v>2675626496.4540944</v>
      </c>
      <c r="IT74" s="5"/>
      <c r="IU74" s="182">
        <f t="shared" si="855"/>
        <v>4395672.1013174402</v>
      </c>
      <c r="IV74" s="182">
        <f t="shared" si="856"/>
        <v>700</v>
      </c>
      <c r="IW74" s="182">
        <f t="shared" si="857"/>
        <v>3076970470.9222083</v>
      </c>
      <c r="IX74" s="5"/>
      <c r="IY74" s="182">
        <f t="shared" si="858"/>
        <v>5055022.916515056</v>
      </c>
      <c r="IZ74" s="182">
        <f t="shared" si="859"/>
        <v>700</v>
      </c>
      <c r="JA74" s="182">
        <f t="shared" si="860"/>
        <v>3538516041.5605392</v>
      </c>
      <c r="JB74" s="5"/>
      <c r="JC74" s="182">
        <f t="shared" si="861"/>
        <v>5813276.3539923141</v>
      </c>
      <c r="JD74" s="182">
        <f t="shared" si="862"/>
        <v>700</v>
      </c>
      <c r="JE74" s="182">
        <f t="shared" si="863"/>
        <v>4069293447.79462</v>
      </c>
      <c r="JF74" s="5"/>
      <c r="JG74" s="182">
        <f t="shared" si="864"/>
        <v>6685267.8070911607</v>
      </c>
      <c r="JH74" s="182">
        <f t="shared" si="865"/>
        <v>700</v>
      </c>
      <c r="JI74" s="182">
        <f t="shared" si="866"/>
        <v>4679687464.9638128</v>
      </c>
      <c r="JJ74" s="5"/>
      <c r="JK74" s="182">
        <f t="shared" si="867"/>
        <v>7688057.9781548344</v>
      </c>
      <c r="JL74" s="182">
        <f t="shared" si="868"/>
        <v>700</v>
      </c>
      <c r="JM74" s="182">
        <f t="shared" si="869"/>
        <v>5381640584.7083845</v>
      </c>
      <c r="JN74" s="5"/>
      <c r="JO74" s="182">
        <f t="shared" si="870"/>
        <v>8929679.3416268397</v>
      </c>
      <c r="JP74" s="182">
        <f t="shared" si="871"/>
        <v>700</v>
      </c>
      <c r="JQ74" s="182">
        <f t="shared" si="872"/>
        <v>6250775539.1387882</v>
      </c>
      <c r="JR74" s="5"/>
      <c r="JS74" s="182">
        <f t="shared" si="873"/>
        <v>10269131.242870865</v>
      </c>
      <c r="JT74" s="182">
        <f t="shared" si="874"/>
        <v>700</v>
      </c>
      <c r="JU74" s="182">
        <f t="shared" si="875"/>
        <v>7188391870.0096054</v>
      </c>
      <c r="JV74" s="5"/>
      <c r="JW74" s="182">
        <f t="shared" si="876"/>
        <v>11809500.929301495</v>
      </c>
      <c r="JX74" s="182">
        <f t="shared" si="877"/>
        <v>700</v>
      </c>
      <c r="JY74" s="182">
        <f t="shared" si="878"/>
        <v>8266650650.5110464</v>
      </c>
      <c r="JZ74" s="5"/>
      <c r="KA74" s="182">
        <f t="shared" si="879"/>
        <v>13580926.068696719</v>
      </c>
      <c r="KB74" s="182">
        <f t="shared" si="880"/>
        <v>700</v>
      </c>
      <c r="KC74" s="182">
        <f t="shared" si="881"/>
        <v>9506648248.0877037</v>
      </c>
      <c r="KD74" s="5"/>
      <c r="KE74" s="182">
        <f t="shared" si="882"/>
        <v>15618064.979001226</v>
      </c>
      <c r="KF74" s="182">
        <f t="shared" si="883"/>
        <v>700</v>
      </c>
      <c r="KG74" s="182">
        <f t="shared" si="884"/>
        <v>10932645485.300858</v>
      </c>
      <c r="KH74" s="5"/>
      <c r="KI74" s="183">
        <f t="shared" si="885"/>
        <v>500.08499999999992</v>
      </c>
      <c r="KJ74" s="183">
        <f t="shared" si="674"/>
        <v>700.00000000000011</v>
      </c>
      <c r="KK74" s="183">
        <f t="shared" si="886"/>
        <v>350059.5</v>
      </c>
      <c r="KM74" s="183">
        <f t="shared" si="887"/>
        <v>22015.519505852757</v>
      </c>
      <c r="KN74" s="183">
        <f t="shared" si="888"/>
        <v>699.99999999999989</v>
      </c>
      <c r="KO74" s="183">
        <f t="shared" si="889"/>
        <v>15410863.654096927</v>
      </c>
      <c r="KQ74" s="183">
        <f t="shared" si="890"/>
        <v>144913.90981228504</v>
      </c>
      <c r="KR74" s="183">
        <f t="shared" si="891"/>
        <v>700</v>
      </c>
      <c r="KS74" s="183">
        <f t="shared" si="892"/>
        <v>101439736.86859953</v>
      </c>
      <c r="KU74" s="183">
        <f t="shared" si="893"/>
        <v>860751.85280938516</v>
      </c>
      <c r="KV74" s="183">
        <f t="shared" si="894"/>
        <v>700</v>
      </c>
      <c r="KW74" s="183">
        <f t="shared" si="895"/>
        <v>602526296.96656966</v>
      </c>
      <c r="KY74" s="183">
        <f t="shared" si="896"/>
        <v>5065761.460408112</v>
      </c>
      <c r="KZ74" s="183">
        <f t="shared" si="897"/>
        <v>700.00000000000011</v>
      </c>
      <c r="LA74" s="183">
        <f t="shared" si="898"/>
        <v>3546033022.2856789</v>
      </c>
      <c r="LC74" s="183">
        <f t="shared" si="899"/>
        <v>31019423.169754542</v>
      </c>
      <c r="LD74" s="183">
        <f t="shared" si="900"/>
        <v>700</v>
      </c>
      <c r="LE74" s="183">
        <f t="shared" si="901"/>
        <v>21713596218.828178</v>
      </c>
    </row>
    <row r="75" spans="2:317" ht="18.75">
      <c r="B75" s="172" t="s">
        <v>172</v>
      </c>
      <c r="C75" s="180"/>
      <c r="D75" s="180"/>
      <c r="E75" s="180" t="str">
        <f>'A.I Revenue Streams - P1'!F73</f>
        <v>FMCG</v>
      </c>
      <c r="F75" s="184"/>
      <c r="G75" s="182"/>
      <c r="H75" s="182">
        <f>'A.I Revenue Streams - P1'!J73</f>
        <v>300</v>
      </c>
      <c r="I75" s="182">
        <f>G75*H75</f>
        <v>0</v>
      </c>
      <c r="J75" s="5"/>
      <c r="K75" s="182">
        <f>'A.I Revenue Streams - P1'!H75*K$2</f>
        <v>0</v>
      </c>
      <c r="L75" s="182">
        <f>H75*$L$70</f>
        <v>300</v>
      </c>
      <c r="M75" s="182">
        <f>K75*L75</f>
        <v>0</v>
      </c>
      <c r="N75" s="5"/>
      <c r="O75" s="182">
        <f t="shared" si="675"/>
        <v>0</v>
      </c>
      <c r="P75" s="182">
        <f t="shared" si="676"/>
        <v>300</v>
      </c>
      <c r="Q75" s="182">
        <f t="shared" si="677"/>
        <v>0</v>
      </c>
      <c r="R75" s="5"/>
      <c r="S75" s="182">
        <f t="shared" si="678"/>
        <v>0</v>
      </c>
      <c r="T75" s="182">
        <f t="shared" si="679"/>
        <v>300</v>
      </c>
      <c r="U75" s="182">
        <f t="shared" si="680"/>
        <v>0</v>
      </c>
      <c r="V75" s="5"/>
      <c r="W75" s="182">
        <f t="shared" si="681"/>
        <v>0</v>
      </c>
      <c r="X75" s="182">
        <f t="shared" si="682"/>
        <v>300</v>
      </c>
      <c r="Y75" s="182">
        <f t="shared" si="683"/>
        <v>0</v>
      </c>
      <c r="Z75" s="5"/>
      <c r="AA75" s="182">
        <f t="shared" si="684"/>
        <v>0</v>
      </c>
      <c r="AB75" s="182">
        <f t="shared" si="685"/>
        <v>300</v>
      </c>
      <c r="AC75" s="182">
        <f t="shared" si="686"/>
        <v>0</v>
      </c>
      <c r="AD75" s="5"/>
      <c r="AE75" s="182">
        <f t="shared" si="687"/>
        <v>0</v>
      </c>
      <c r="AF75" s="182">
        <f t="shared" si="688"/>
        <v>300</v>
      </c>
      <c r="AG75" s="182">
        <f t="shared" si="689"/>
        <v>0</v>
      </c>
      <c r="AH75" s="5"/>
      <c r="AI75" s="182">
        <f t="shared" si="690"/>
        <v>0</v>
      </c>
      <c r="AJ75" s="182">
        <f t="shared" si="691"/>
        <v>300</v>
      </c>
      <c r="AK75" s="182">
        <f t="shared" si="692"/>
        <v>0</v>
      </c>
      <c r="AL75" s="5"/>
      <c r="AM75" s="182">
        <f t="shared" si="693"/>
        <v>0</v>
      </c>
      <c r="AN75" s="182">
        <f t="shared" si="694"/>
        <v>300</v>
      </c>
      <c r="AO75" s="182">
        <f t="shared" si="695"/>
        <v>0</v>
      </c>
      <c r="AP75" s="5"/>
      <c r="AQ75" s="182">
        <f t="shared" si="696"/>
        <v>0</v>
      </c>
      <c r="AR75" s="182">
        <f t="shared" si="697"/>
        <v>300</v>
      </c>
      <c r="AS75" s="182">
        <f t="shared" si="698"/>
        <v>0</v>
      </c>
      <c r="AT75" s="5"/>
      <c r="AU75" s="182">
        <f t="shared" si="699"/>
        <v>0</v>
      </c>
      <c r="AV75" s="182">
        <f t="shared" si="700"/>
        <v>300</v>
      </c>
      <c r="AW75" s="182">
        <f t="shared" si="701"/>
        <v>0</v>
      </c>
      <c r="AX75" s="5"/>
      <c r="AY75" s="182">
        <f t="shared" si="702"/>
        <v>0</v>
      </c>
      <c r="AZ75" s="182">
        <f t="shared" si="703"/>
        <v>300</v>
      </c>
      <c r="BA75" s="182">
        <f t="shared" si="704"/>
        <v>0</v>
      </c>
      <c r="BB75" s="5"/>
      <c r="BC75" s="182">
        <f t="shared" si="705"/>
        <v>0</v>
      </c>
      <c r="BD75" s="182">
        <f t="shared" si="706"/>
        <v>300</v>
      </c>
      <c r="BE75" s="182">
        <f t="shared" si="707"/>
        <v>0</v>
      </c>
      <c r="BF75" s="5"/>
      <c r="BG75" s="182">
        <f t="shared" si="708"/>
        <v>0</v>
      </c>
      <c r="BH75" s="182">
        <f t="shared" si="709"/>
        <v>300</v>
      </c>
      <c r="BI75" s="182">
        <f t="shared" si="710"/>
        <v>0</v>
      </c>
      <c r="BJ75" s="5"/>
      <c r="BK75" s="182">
        <f t="shared" si="711"/>
        <v>0</v>
      </c>
      <c r="BL75" s="182">
        <f t="shared" si="712"/>
        <v>300</v>
      </c>
      <c r="BM75" s="182">
        <f t="shared" si="713"/>
        <v>0</v>
      </c>
      <c r="BN75" s="5"/>
      <c r="BO75" s="182">
        <f t="shared" si="714"/>
        <v>0</v>
      </c>
      <c r="BP75" s="182">
        <f t="shared" si="715"/>
        <v>300</v>
      </c>
      <c r="BQ75" s="182">
        <f t="shared" si="716"/>
        <v>0</v>
      </c>
      <c r="BR75" s="5"/>
      <c r="BS75" s="182">
        <f t="shared" si="717"/>
        <v>0</v>
      </c>
      <c r="BT75" s="182">
        <f t="shared" si="718"/>
        <v>300</v>
      </c>
      <c r="BU75" s="182">
        <f t="shared" si="719"/>
        <v>0</v>
      </c>
      <c r="BV75" s="5"/>
      <c r="BW75" s="182">
        <f t="shared" si="720"/>
        <v>0</v>
      </c>
      <c r="BX75" s="182">
        <f t="shared" si="721"/>
        <v>300</v>
      </c>
      <c r="BY75" s="182">
        <f t="shared" si="722"/>
        <v>0</v>
      </c>
      <c r="BZ75" s="5"/>
      <c r="CA75" s="182">
        <f t="shared" si="723"/>
        <v>0</v>
      </c>
      <c r="CB75" s="182">
        <f t="shared" si="724"/>
        <v>300</v>
      </c>
      <c r="CC75" s="182">
        <f t="shared" si="725"/>
        <v>0</v>
      </c>
      <c r="CD75" s="5"/>
      <c r="CE75" s="182">
        <f t="shared" si="726"/>
        <v>0</v>
      </c>
      <c r="CF75" s="182">
        <f t="shared" si="727"/>
        <v>300</v>
      </c>
      <c r="CG75" s="182">
        <f t="shared" si="728"/>
        <v>0</v>
      </c>
      <c r="CH75" s="5"/>
      <c r="CI75" s="182">
        <f t="shared" si="729"/>
        <v>0</v>
      </c>
      <c r="CJ75" s="182">
        <f t="shared" si="730"/>
        <v>300</v>
      </c>
      <c r="CK75" s="182">
        <f t="shared" si="731"/>
        <v>0</v>
      </c>
      <c r="CL75" s="5"/>
      <c r="CM75" s="182">
        <f t="shared" si="732"/>
        <v>0</v>
      </c>
      <c r="CN75" s="182">
        <f t="shared" si="733"/>
        <v>300</v>
      </c>
      <c r="CO75" s="182">
        <f t="shared" si="734"/>
        <v>0</v>
      </c>
      <c r="CP75" s="5"/>
      <c r="CQ75" s="182">
        <f t="shared" si="735"/>
        <v>0</v>
      </c>
      <c r="CR75" s="182">
        <f t="shared" si="736"/>
        <v>300</v>
      </c>
      <c r="CS75" s="182">
        <f t="shared" si="737"/>
        <v>0</v>
      </c>
      <c r="CT75" s="5"/>
      <c r="CU75" s="182">
        <f t="shared" si="738"/>
        <v>0</v>
      </c>
      <c r="CV75" s="182">
        <f t="shared" si="739"/>
        <v>300</v>
      </c>
      <c r="CW75" s="182">
        <f t="shared" si="740"/>
        <v>0</v>
      </c>
      <c r="CX75" s="5"/>
      <c r="CY75" s="182">
        <f t="shared" si="741"/>
        <v>0</v>
      </c>
      <c r="CZ75" s="182">
        <f t="shared" si="742"/>
        <v>300</v>
      </c>
      <c r="DA75" s="182">
        <f t="shared" si="743"/>
        <v>0</v>
      </c>
      <c r="DB75" s="5"/>
      <c r="DC75" s="182">
        <f t="shared" si="744"/>
        <v>0</v>
      </c>
      <c r="DD75" s="182">
        <f t="shared" si="745"/>
        <v>300</v>
      </c>
      <c r="DE75" s="182">
        <f t="shared" si="746"/>
        <v>0</v>
      </c>
      <c r="DF75" s="5"/>
      <c r="DG75" s="182">
        <f t="shared" si="747"/>
        <v>0</v>
      </c>
      <c r="DH75" s="182">
        <f t="shared" si="748"/>
        <v>300</v>
      </c>
      <c r="DI75" s="182">
        <f t="shared" si="749"/>
        <v>0</v>
      </c>
      <c r="DJ75" s="5"/>
      <c r="DK75" s="182">
        <f t="shared" si="750"/>
        <v>0</v>
      </c>
      <c r="DL75" s="182">
        <f t="shared" si="751"/>
        <v>300</v>
      </c>
      <c r="DM75" s="182">
        <f t="shared" si="752"/>
        <v>0</v>
      </c>
      <c r="DN75" s="5"/>
      <c r="DO75" s="182">
        <f t="shared" si="753"/>
        <v>0</v>
      </c>
      <c r="DP75" s="182">
        <f t="shared" si="754"/>
        <v>300</v>
      </c>
      <c r="DQ75" s="182">
        <f t="shared" si="755"/>
        <v>0</v>
      </c>
      <c r="DR75" s="5"/>
      <c r="DS75" s="182">
        <f t="shared" si="756"/>
        <v>0</v>
      </c>
      <c r="DT75" s="182">
        <f t="shared" si="757"/>
        <v>300</v>
      </c>
      <c r="DU75" s="182">
        <f t="shared" si="758"/>
        <v>0</v>
      </c>
      <c r="DV75" s="5"/>
      <c r="DW75" s="182">
        <f t="shared" si="759"/>
        <v>0</v>
      </c>
      <c r="DX75" s="182">
        <f t="shared" si="760"/>
        <v>300</v>
      </c>
      <c r="DY75" s="182">
        <f t="shared" si="761"/>
        <v>0</v>
      </c>
      <c r="DZ75" s="5"/>
      <c r="EA75" s="182">
        <f t="shared" si="762"/>
        <v>0</v>
      </c>
      <c r="EB75" s="182">
        <f t="shared" si="763"/>
        <v>300</v>
      </c>
      <c r="EC75" s="182">
        <f t="shared" si="764"/>
        <v>0</v>
      </c>
      <c r="ED75" s="5"/>
      <c r="EE75" s="182">
        <f t="shared" si="765"/>
        <v>0</v>
      </c>
      <c r="EF75" s="182">
        <f t="shared" si="766"/>
        <v>300</v>
      </c>
      <c r="EG75" s="182">
        <f t="shared" si="767"/>
        <v>0</v>
      </c>
      <c r="EH75" s="5"/>
      <c r="EI75" s="182">
        <f t="shared" si="768"/>
        <v>0</v>
      </c>
      <c r="EJ75" s="182">
        <f t="shared" si="769"/>
        <v>300</v>
      </c>
      <c r="EK75" s="182">
        <f t="shared" si="770"/>
        <v>0</v>
      </c>
      <c r="EL75" s="5"/>
      <c r="EM75" s="182">
        <f t="shared" si="771"/>
        <v>0</v>
      </c>
      <c r="EN75" s="182">
        <f t="shared" si="772"/>
        <v>300</v>
      </c>
      <c r="EO75" s="182">
        <f t="shared" si="773"/>
        <v>0</v>
      </c>
      <c r="EP75" s="5"/>
      <c r="EQ75" s="182">
        <f t="shared" si="774"/>
        <v>0</v>
      </c>
      <c r="ER75" s="182">
        <f t="shared" si="775"/>
        <v>300</v>
      </c>
      <c r="ES75" s="182">
        <f t="shared" si="776"/>
        <v>0</v>
      </c>
      <c r="ET75" s="5"/>
      <c r="EU75" s="182">
        <f t="shared" si="777"/>
        <v>0</v>
      </c>
      <c r="EV75" s="182">
        <f t="shared" si="778"/>
        <v>300</v>
      </c>
      <c r="EW75" s="182">
        <f t="shared" si="779"/>
        <v>0</v>
      </c>
      <c r="EX75" s="5"/>
      <c r="EY75" s="182">
        <f t="shared" si="780"/>
        <v>0</v>
      </c>
      <c r="EZ75" s="182">
        <f t="shared" si="781"/>
        <v>300</v>
      </c>
      <c r="FA75" s="182">
        <f t="shared" si="782"/>
        <v>0</v>
      </c>
      <c r="FB75" s="5"/>
      <c r="FC75" s="182">
        <f t="shared" si="783"/>
        <v>0</v>
      </c>
      <c r="FD75" s="182">
        <f t="shared" si="784"/>
        <v>300</v>
      </c>
      <c r="FE75" s="182">
        <f t="shared" si="785"/>
        <v>0</v>
      </c>
      <c r="FF75" s="5"/>
      <c r="FG75" s="182">
        <f t="shared" si="786"/>
        <v>0</v>
      </c>
      <c r="FH75" s="182">
        <f t="shared" si="787"/>
        <v>300</v>
      </c>
      <c r="FI75" s="182">
        <f t="shared" si="788"/>
        <v>0</v>
      </c>
      <c r="FJ75" s="5"/>
      <c r="FK75" s="182">
        <f t="shared" si="789"/>
        <v>0</v>
      </c>
      <c r="FL75" s="182">
        <f t="shared" si="790"/>
        <v>300</v>
      </c>
      <c r="FM75" s="182">
        <f t="shared" si="791"/>
        <v>0</v>
      </c>
      <c r="FN75" s="5"/>
      <c r="FO75" s="182">
        <f t="shared" si="792"/>
        <v>0</v>
      </c>
      <c r="FP75" s="182">
        <f t="shared" si="793"/>
        <v>300</v>
      </c>
      <c r="FQ75" s="182">
        <f t="shared" si="794"/>
        <v>0</v>
      </c>
      <c r="FR75" s="5"/>
      <c r="FS75" s="182">
        <f t="shared" si="795"/>
        <v>0</v>
      </c>
      <c r="FT75" s="182">
        <f t="shared" si="796"/>
        <v>300</v>
      </c>
      <c r="FU75" s="182">
        <f t="shared" si="797"/>
        <v>0</v>
      </c>
      <c r="FV75" s="5"/>
      <c r="FW75" s="182">
        <f t="shared" si="798"/>
        <v>0</v>
      </c>
      <c r="FX75" s="182">
        <f t="shared" si="799"/>
        <v>300</v>
      </c>
      <c r="FY75" s="182">
        <f t="shared" si="800"/>
        <v>0</v>
      </c>
      <c r="FZ75" s="5"/>
      <c r="GA75" s="182">
        <f t="shared" si="801"/>
        <v>0</v>
      </c>
      <c r="GB75" s="182">
        <f t="shared" si="802"/>
        <v>300</v>
      </c>
      <c r="GC75" s="182">
        <f t="shared" si="803"/>
        <v>0</v>
      </c>
      <c r="GD75" s="5"/>
      <c r="GE75" s="182">
        <f t="shared" si="804"/>
        <v>0</v>
      </c>
      <c r="GF75" s="182">
        <f t="shared" si="805"/>
        <v>300</v>
      </c>
      <c r="GG75" s="182">
        <f t="shared" si="806"/>
        <v>0</v>
      </c>
      <c r="GH75" s="5"/>
      <c r="GI75" s="182">
        <f t="shared" si="807"/>
        <v>0</v>
      </c>
      <c r="GJ75" s="182">
        <f t="shared" si="808"/>
        <v>300</v>
      </c>
      <c r="GK75" s="182">
        <f t="shared" si="809"/>
        <v>0</v>
      </c>
      <c r="GL75" s="5"/>
      <c r="GM75" s="182">
        <f t="shared" si="810"/>
        <v>0</v>
      </c>
      <c r="GN75" s="182">
        <f t="shared" si="811"/>
        <v>300</v>
      </c>
      <c r="GO75" s="182">
        <f t="shared" si="812"/>
        <v>0</v>
      </c>
      <c r="GP75" s="5"/>
      <c r="GQ75" s="182">
        <f t="shared" si="813"/>
        <v>0</v>
      </c>
      <c r="GR75" s="182">
        <f t="shared" si="814"/>
        <v>300</v>
      </c>
      <c r="GS75" s="182">
        <f t="shared" si="815"/>
        <v>0</v>
      </c>
      <c r="GT75" s="5"/>
      <c r="GU75" s="182">
        <f t="shared" si="816"/>
        <v>0</v>
      </c>
      <c r="GV75" s="182">
        <f t="shared" si="817"/>
        <v>300</v>
      </c>
      <c r="GW75" s="182">
        <f t="shared" si="818"/>
        <v>0</v>
      </c>
      <c r="GX75" s="5"/>
      <c r="GY75" s="182">
        <f t="shared" si="819"/>
        <v>0</v>
      </c>
      <c r="GZ75" s="182">
        <f t="shared" si="820"/>
        <v>300</v>
      </c>
      <c r="HA75" s="182">
        <f t="shared" si="821"/>
        <v>0</v>
      </c>
      <c r="HB75" s="5"/>
      <c r="HC75" s="182">
        <f t="shared" si="822"/>
        <v>0</v>
      </c>
      <c r="HD75" s="182">
        <f t="shared" si="823"/>
        <v>300</v>
      </c>
      <c r="HE75" s="182">
        <f t="shared" si="824"/>
        <v>0</v>
      </c>
      <c r="HF75" s="5"/>
      <c r="HG75" s="182">
        <f t="shared" si="825"/>
        <v>0</v>
      </c>
      <c r="HH75" s="182">
        <f t="shared" si="826"/>
        <v>300</v>
      </c>
      <c r="HI75" s="182">
        <f t="shared" si="827"/>
        <v>0</v>
      </c>
      <c r="HJ75" s="5"/>
      <c r="HK75" s="182">
        <f t="shared" si="828"/>
        <v>0</v>
      </c>
      <c r="HL75" s="182">
        <f t="shared" si="829"/>
        <v>300</v>
      </c>
      <c r="HM75" s="182">
        <f t="shared" si="830"/>
        <v>0</v>
      </c>
      <c r="HN75" s="5"/>
      <c r="HO75" s="182">
        <f t="shared" si="831"/>
        <v>0</v>
      </c>
      <c r="HP75" s="182">
        <f t="shared" si="832"/>
        <v>300</v>
      </c>
      <c r="HQ75" s="182">
        <f t="shared" si="833"/>
        <v>0</v>
      </c>
      <c r="HR75" s="5"/>
      <c r="HS75" s="182">
        <f t="shared" si="834"/>
        <v>0</v>
      </c>
      <c r="HT75" s="182">
        <f t="shared" si="835"/>
        <v>300</v>
      </c>
      <c r="HU75" s="182">
        <f t="shared" si="836"/>
        <v>0</v>
      </c>
      <c r="HV75" s="5"/>
      <c r="HW75" s="182">
        <f t="shared" si="837"/>
        <v>0</v>
      </c>
      <c r="HX75" s="182">
        <f t="shared" si="838"/>
        <v>300</v>
      </c>
      <c r="HY75" s="182">
        <f t="shared" si="839"/>
        <v>0</v>
      </c>
      <c r="HZ75" s="5"/>
      <c r="IA75" s="182">
        <f t="shared" si="840"/>
        <v>0</v>
      </c>
      <c r="IB75" s="182">
        <f t="shared" si="841"/>
        <v>300</v>
      </c>
      <c r="IC75" s="182">
        <f t="shared" si="842"/>
        <v>0</v>
      </c>
      <c r="ID75" s="5"/>
      <c r="IE75" s="182">
        <f t="shared" si="843"/>
        <v>0</v>
      </c>
      <c r="IF75" s="182">
        <f t="shared" si="844"/>
        <v>300</v>
      </c>
      <c r="IG75" s="182">
        <f t="shared" si="845"/>
        <v>0</v>
      </c>
      <c r="IH75" s="5"/>
      <c r="II75" s="182">
        <f t="shared" si="846"/>
        <v>0</v>
      </c>
      <c r="IJ75" s="182">
        <f t="shared" si="847"/>
        <v>300</v>
      </c>
      <c r="IK75" s="182">
        <f t="shared" si="848"/>
        <v>0</v>
      </c>
      <c r="IL75" s="5"/>
      <c r="IM75" s="182">
        <f t="shared" si="849"/>
        <v>0</v>
      </c>
      <c r="IN75" s="182">
        <f t="shared" si="850"/>
        <v>300</v>
      </c>
      <c r="IO75" s="182">
        <f t="shared" si="851"/>
        <v>0</v>
      </c>
      <c r="IP75" s="5"/>
      <c r="IQ75" s="182">
        <f t="shared" si="852"/>
        <v>0</v>
      </c>
      <c r="IR75" s="182">
        <f t="shared" si="853"/>
        <v>300</v>
      </c>
      <c r="IS75" s="182">
        <f t="shared" si="854"/>
        <v>0</v>
      </c>
      <c r="IT75" s="5"/>
      <c r="IU75" s="182">
        <f t="shared" si="855"/>
        <v>0</v>
      </c>
      <c r="IV75" s="182">
        <f t="shared" si="856"/>
        <v>300</v>
      </c>
      <c r="IW75" s="182">
        <f t="shared" si="857"/>
        <v>0</v>
      </c>
      <c r="IX75" s="5"/>
      <c r="IY75" s="182">
        <f t="shared" si="858"/>
        <v>0</v>
      </c>
      <c r="IZ75" s="182">
        <f t="shared" si="859"/>
        <v>300</v>
      </c>
      <c r="JA75" s="182">
        <f t="shared" si="860"/>
        <v>0</v>
      </c>
      <c r="JB75" s="5"/>
      <c r="JC75" s="182">
        <f t="shared" si="861"/>
        <v>0</v>
      </c>
      <c r="JD75" s="182">
        <f t="shared" si="862"/>
        <v>300</v>
      </c>
      <c r="JE75" s="182">
        <f t="shared" si="863"/>
        <v>0</v>
      </c>
      <c r="JF75" s="5"/>
      <c r="JG75" s="182">
        <f t="shared" si="864"/>
        <v>0</v>
      </c>
      <c r="JH75" s="182">
        <f t="shared" si="865"/>
        <v>300</v>
      </c>
      <c r="JI75" s="182">
        <f t="shared" si="866"/>
        <v>0</v>
      </c>
      <c r="JJ75" s="5"/>
      <c r="JK75" s="182">
        <f t="shared" si="867"/>
        <v>0</v>
      </c>
      <c r="JL75" s="182">
        <f t="shared" si="868"/>
        <v>300</v>
      </c>
      <c r="JM75" s="182">
        <f t="shared" si="869"/>
        <v>0</v>
      </c>
      <c r="JN75" s="5"/>
      <c r="JO75" s="182">
        <f t="shared" si="870"/>
        <v>0</v>
      </c>
      <c r="JP75" s="182">
        <f t="shared" si="871"/>
        <v>300</v>
      </c>
      <c r="JQ75" s="182">
        <f t="shared" si="872"/>
        <v>0</v>
      </c>
      <c r="JR75" s="5"/>
      <c r="JS75" s="182">
        <f t="shared" si="873"/>
        <v>0</v>
      </c>
      <c r="JT75" s="182">
        <f t="shared" si="874"/>
        <v>300</v>
      </c>
      <c r="JU75" s="182">
        <f t="shared" si="875"/>
        <v>0</v>
      </c>
      <c r="JV75" s="5"/>
      <c r="JW75" s="182">
        <f t="shared" si="876"/>
        <v>0</v>
      </c>
      <c r="JX75" s="182">
        <f t="shared" si="877"/>
        <v>300</v>
      </c>
      <c r="JY75" s="182">
        <f t="shared" si="878"/>
        <v>0</v>
      </c>
      <c r="JZ75" s="5"/>
      <c r="KA75" s="182">
        <f t="shared" si="879"/>
        <v>0</v>
      </c>
      <c r="KB75" s="182">
        <f t="shared" si="880"/>
        <v>300</v>
      </c>
      <c r="KC75" s="182">
        <f t="shared" si="881"/>
        <v>0</v>
      </c>
      <c r="KD75" s="5"/>
      <c r="KE75" s="182">
        <f t="shared" si="882"/>
        <v>0</v>
      </c>
      <c r="KF75" s="182">
        <f t="shared" si="883"/>
        <v>300</v>
      </c>
      <c r="KG75" s="182">
        <f t="shared" si="884"/>
        <v>0</v>
      </c>
      <c r="KH75" s="5"/>
      <c r="KI75" s="183">
        <f t="shared" si="885"/>
        <v>0</v>
      </c>
      <c r="KJ75" s="183" t="e">
        <f t="shared" si="674"/>
        <v>#DIV/0!</v>
      </c>
      <c r="KK75" s="183">
        <f t="shared" si="886"/>
        <v>0</v>
      </c>
      <c r="KM75" s="183">
        <f t="shared" si="887"/>
        <v>0</v>
      </c>
      <c r="KN75" s="183" t="e">
        <f t="shared" si="888"/>
        <v>#DIV/0!</v>
      </c>
      <c r="KO75" s="183">
        <f t="shared" si="889"/>
        <v>0</v>
      </c>
      <c r="KQ75" s="183">
        <f t="shared" si="890"/>
        <v>0</v>
      </c>
      <c r="KR75" s="183" t="e">
        <f t="shared" si="891"/>
        <v>#DIV/0!</v>
      </c>
      <c r="KS75" s="183">
        <f t="shared" si="892"/>
        <v>0</v>
      </c>
      <c r="KU75" s="183">
        <f t="shared" si="893"/>
        <v>0</v>
      </c>
      <c r="KV75" s="183" t="e">
        <f t="shared" si="894"/>
        <v>#DIV/0!</v>
      </c>
      <c r="KW75" s="183">
        <f t="shared" si="895"/>
        <v>0</v>
      </c>
      <c r="KY75" s="183">
        <f t="shared" si="896"/>
        <v>0</v>
      </c>
      <c r="KZ75" s="183" t="e">
        <f t="shared" si="897"/>
        <v>#DIV/0!</v>
      </c>
      <c r="LA75" s="183">
        <f t="shared" si="898"/>
        <v>0</v>
      </c>
      <c r="LC75" s="183">
        <f t="shared" si="899"/>
        <v>0</v>
      </c>
      <c r="LD75" s="183" t="e">
        <f t="shared" si="900"/>
        <v>#DIV/0!</v>
      </c>
      <c r="LE75" s="183">
        <f t="shared" si="901"/>
        <v>0</v>
      </c>
    </row>
    <row r="76" spans="2:317" ht="18.75">
      <c r="B76" s="172" t="s">
        <v>172</v>
      </c>
      <c r="C76" s="180"/>
      <c r="D76" s="180"/>
      <c r="E76" s="180" t="str">
        <f>'A.I Revenue Streams - P1'!F74</f>
        <v>Surgicals</v>
      </c>
      <c r="F76" s="184"/>
      <c r="G76" s="182"/>
      <c r="H76" s="182">
        <f>'A.I Revenue Streams - P1'!J74</f>
        <v>500</v>
      </c>
      <c r="I76" s="182">
        <f>G76*H76</f>
        <v>0</v>
      </c>
      <c r="J76" s="5"/>
      <c r="K76" s="182">
        <f>'A.I Revenue Streams - P1'!H76*K$2</f>
        <v>0</v>
      </c>
      <c r="L76" s="182">
        <f>H76*$L$70</f>
        <v>500</v>
      </c>
      <c r="M76" s="182">
        <f>K76*L76</f>
        <v>0</v>
      </c>
      <c r="N76" s="5"/>
      <c r="O76" s="182">
        <f>K76*O$8*O$2/K$2*P$2</f>
        <v>0</v>
      </c>
      <c r="P76" s="182">
        <f t="shared" si="676"/>
        <v>500</v>
      </c>
      <c r="Q76" s="182">
        <f t="shared" si="677"/>
        <v>0</v>
      </c>
      <c r="R76" s="5"/>
      <c r="S76" s="182">
        <f>O76*S$8*S$2/O$2*T$2</f>
        <v>0</v>
      </c>
      <c r="T76" s="182">
        <f t="shared" si="679"/>
        <v>500</v>
      </c>
      <c r="U76" s="182">
        <f t="shared" si="680"/>
        <v>0</v>
      </c>
      <c r="V76" s="5"/>
      <c r="W76" s="182">
        <f>S76*W$8*W$2/S$2*X$2</f>
        <v>0</v>
      </c>
      <c r="X76" s="182">
        <f t="shared" si="682"/>
        <v>500</v>
      </c>
      <c r="Y76" s="182">
        <f t="shared" si="683"/>
        <v>0</v>
      </c>
      <c r="Z76" s="5"/>
      <c r="AA76" s="182">
        <f>W76*AA$8*AA$2/W$2*AB$2</f>
        <v>0</v>
      </c>
      <c r="AB76" s="182">
        <f t="shared" si="685"/>
        <v>500</v>
      </c>
      <c r="AC76" s="182">
        <f t="shared" si="686"/>
        <v>0</v>
      </c>
      <c r="AD76" s="5"/>
      <c r="AE76" s="182">
        <f>AA76*AE$8*AE$2/AA$2*AF$2</f>
        <v>0</v>
      </c>
      <c r="AF76" s="182">
        <f t="shared" si="688"/>
        <v>500</v>
      </c>
      <c r="AG76" s="182">
        <f t="shared" si="689"/>
        <v>0</v>
      </c>
      <c r="AH76" s="5"/>
      <c r="AI76" s="182">
        <f>AE76*AI$8*AI$2/AE$2*AJ$2</f>
        <v>0</v>
      </c>
      <c r="AJ76" s="182">
        <f t="shared" si="691"/>
        <v>500</v>
      </c>
      <c r="AK76" s="182">
        <f t="shared" si="692"/>
        <v>0</v>
      </c>
      <c r="AL76" s="5"/>
      <c r="AM76" s="182">
        <f>AI76*AM$8*AM$2/AI$2*AN$2</f>
        <v>0</v>
      </c>
      <c r="AN76" s="182">
        <f t="shared" si="694"/>
        <v>500</v>
      </c>
      <c r="AO76" s="182">
        <f t="shared" si="695"/>
        <v>0</v>
      </c>
      <c r="AP76" s="5"/>
      <c r="AQ76" s="182">
        <f>AM76*AQ$8*AQ$2/AM$2*AR$2</f>
        <v>0</v>
      </c>
      <c r="AR76" s="182">
        <f t="shared" si="697"/>
        <v>500</v>
      </c>
      <c r="AS76" s="182">
        <f t="shared" si="698"/>
        <v>0</v>
      </c>
      <c r="AT76" s="5"/>
      <c r="AU76" s="182">
        <f>AQ76*AU$8*AU$2/AQ$2*AV$2</f>
        <v>0</v>
      </c>
      <c r="AV76" s="182">
        <f t="shared" si="700"/>
        <v>500</v>
      </c>
      <c r="AW76" s="182">
        <f t="shared" si="701"/>
        <v>0</v>
      </c>
      <c r="AX76" s="5"/>
      <c r="AY76" s="182">
        <f>AU76*AY$8*AY$2/AU$2*AZ$2</f>
        <v>0</v>
      </c>
      <c r="AZ76" s="182">
        <f t="shared" si="703"/>
        <v>500</v>
      </c>
      <c r="BA76" s="182">
        <f t="shared" si="704"/>
        <v>0</v>
      </c>
      <c r="BB76" s="5"/>
      <c r="BC76" s="182">
        <f>AY76*BC$8*BC$2/AY$2*BD$2</f>
        <v>0</v>
      </c>
      <c r="BD76" s="182">
        <f t="shared" si="706"/>
        <v>500</v>
      </c>
      <c r="BE76" s="182">
        <f t="shared" si="707"/>
        <v>0</v>
      </c>
      <c r="BF76" s="5"/>
      <c r="BG76" s="182">
        <f>BC76*BG$8*BG$2/BC$2*BH$2</f>
        <v>0</v>
      </c>
      <c r="BH76" s="182">
        <f t="shared" si="709"/>
        <v>500</v>
      </c>
      <c r="BI76" s="182">
        <f t="shared" si="710"/>
        <v>0</v>
      </c>
      <c r="BJ76" s="5"/>
      <c r="BK76" s="182">
        <f>BG76*BK$8*BK$2/BG$2*BL$2</f>
        <v>0</v>
      </c>
      <c r="BL76" s="182">
        <f t="shared" si="712"/>
        <v>500</v>
      </c>
      <c r="BM76" s="182">
        <f t="shared" si="713"/>
        <v>0</v>
      </c>
      <c r="BN76" s="5"/>
      <c r="BO76" s="182">
        <f>BK76*BO$8*BO$2/BK$2*BP$2</f>
        <v>0</v>
      </c>
      <c r="BP76" s="182">
        <f t="shared" si="715"/>
        <v>500</v>
      </c>
      <c r="BQ76" s="182">
        <f t="shared" si="716"/>
        <v>0</v>
      </c>
      <c r="BR76" s="5"/>
      <c r="BS76" s="182">
        <f>BO76*BS$8*BS$2/BO$2*BT$2</f>
        <v>0</v>
      </c>
      <c r="BT76" s="182">
        <f t="shared" si="718"/>
        <v>500</v>
      </c>
      <c r="BU76" s="182">
        <f t="shared" si="719"/>
        <v>0</v>
      </c>
      <c r="BV76" s="5"/>
      <c r="BW76" s="182">
        <f>BS76*BW$8*BW$2/BS$2*BX$2</f>
        <v>0</v>
      </c>
      <c r="BX76" s="182">
        <f t="shared" si="721"/>
        <v>500</v>
      </c>
      <c r="BY76" s="182">
        <f t="shared" si="722"/>
        <v>0</v>
      </c>
      <c r="BZ76" s="5"/>
      <c r="CA76" s="182">
        <f>BW76*CA$8*CA$2/BW$2*CB$2</f>
        <v>0</v>
      </c>
      <c r="CB76" s="182">
        <f t="shared" si="724"/>
        <v>500</v>
      </c>
      <c r="CC76" s="182">
        <f t="shared" si="725"/>
        <v>0</v>
      </c>
      <c r="CD76" s="5"/>
      <c r="CE76" s="182">
        <f>CA76*CE$8*CE$2/CA$2*CF$2</f>
        <v>0</v>
      </c>
      <c r="CF76" s="182">
        <f t="shared" si="727"/>
        <v>500</v>
      </c>
      <c r="CG76" s="182">
        <f t="shared" si="728"/>
        <v>0</v>
      </c>
      <c r="CH76" s="5"/>
      <c r="CI76" s="182">
        <f>CE76*CI$8*CI$2/CE$2*CJ$2</f>
        <v>0</v>
      </c>
      <c r="CJ76" s="182">
        <f t="shared" si="730"/>
        <v>500</v>
      </c>
      <c r="CK76" s="182">
        <f t="shared" si="731"/>
        <v>0</v>
      </c>
      <c r="CL76" s="5"/>
      <c r="CM76" s="182">
        <f>CI76*CM$8*CM$2/CI$2*CN$2</f>
        <v>0</v>
      </c>
      <c r="CN76" s="182">
        <f t="shared" si="733"/>
        <v>500</v>
      </c>
      <c r="CO76" s="182">
        <f t="shared" si="734"/>
        <v>0</v>
      </c>
      <c r="CP76" s="5"/>
      <c r="CQ76" s="182">
        <f>CM76*CQ$8*CQ$2/CM$2*CR$2</f>
        <v>0</v>
      </c>
      <c r="CR76" s="182">
        <f t="shared" si="736"/>
        <v>500</v>
      </c>
      <c r="CS76" s="182">
        <f t="shared" si="737"/>
        <v>0</v>
      </c>
      <c r="CT76" s="5"/>
      <c r="CU76" s="182">
        <f>CQ76*CU$8*CU$2/CQ$2*CV$2</f>
        <v>0</v>
      </c>
      <c r="CV76" s="182">
        <f t="shared" si="739"/>
        <v>500</v>
      </c>
      <c r="CW76" s="182">
        <f t="shared" si="740"/>
        <v>0</v>
      </c>
      <c r="CX76" s="5"/>
      <c r="CY76" s="182">
        <f>CU76*CY$8*CY$2/CU$2*CZ$2</f>
        <v>0</v>
      </c>
      <c r="CZ76" s="182">
        <f t="shared" si="742"/>
        <v>500</v>
      </c>
      <c r="DA76" s="182">
        <f t="shared" si="743"/>
        <v>0</v>
      </c>
      <c r="DB76" s="5"/>
      <c r="DC76" s="182">
        <f>CY76*DC$8*DC$2/CY$2*DD$2</f>
        <v>0</v>
      </c>
      <c r="DD76" s="182">
        <f t="shared" si="745"/>
        <v>500</v>
      </c>
      <c r="DE76" s="182">
        <f t="shared" si="746"/>
        <v>0</v>
      </c>
      <c r="DF76" s="5"/>
      <c r="DG76" s="182">
        <f>DC76*DG$8*DG$2/DC$2*DH$2</f>
        <v>0</v>
      </c>
      <c r="DH76" s="182">
        <f t="shared" si="748"/>
        <v>500</v>
      </c>
      <c r="DI76" s="182">
        <f t="shared" si="749"/>
        <v>0</v>
      </c>
      <c r="DJ76" s="5"/>
      <c r="DK76" s="182">
        <f>DG76*DK$8*DK$2/DG$2*DL$2</f>
        <v>0</v>
      </c>
      <c r="DL76" s="182">
        <f t="shared" si="751"/>
        <v>500</v>
      </c>
      <c r="DM76" s="182">
        <f t="shared" si="752"/>
        <v>0</v>
      </c>
      <c r="DN76" s="5"/>
      <c r="DO76" s="182">
        <f>DK76*DO$8*DO$2/DK$2*DP$2</f>
        <v>0</v>
      </c>
      <c r="DP76" s="182">
        <f t="shared" si="754"/>
        <v>500</v>
      </c>
      <c r="DQ76" s="182">
        <f t="shared" si="755"/>
        <v>0</v>
      </c>
      <c r="DR76" s="5"/>
      <c r="DS76" s="182">
        <f>DO76*DS$8*DS$2/DO$2*DT$2</f>
        <v>0</v>
      </c>
      <c r="DT76" s="182">
        <f t="shared" si="757"/>
        <v>500</v>
      </c>
      <c r="DU76" s="182">
        <f t="shared" si="758"/>
        <v>0</v>
      </c>
      <c r="DV76" s="5"/>
      <c r="DW76" s="182">
        <f>DS76*DW$8*DW$2/DS$2*DX$2</f>
        <v>0</v>
      </c>
      <c r="DX76" s="182">
        <f t="shared" si="760"/>
        <v>500</v>
      </c>
      <c r="DY76" s="182">
        <f t="shared" si="761"/>
        <v>0</v>
      </c>
      <c r="DZ76" s="5"/>
      <c r="EA76" s="182">
        <f>DW76*EA$8*EA$2/DW$2*EB$2</f>
        <v>0</v>
      </c>
      <c r="EB76" s="182">
        <f t="shared" si="763"/>
        <v>500</v>
      </c>
      <c r="EC76" s="182">
        <f t="shared" si="764"/>
        <v>0</v>
      </c>
      <c r="ED76" s="5"/>
      <c r="EE76" s="182">
        <f>EA76*EE$8*EE$2/EA$2*EF$2</f>
        <v>0</v>
      </c>
      <c r="EF76" s="182">
        <f t="shared" si="766"/>
        <v>500</v>
      </c>
      <c r="EG76" s="182">
        <f t="shared" si="767"/>
        <v>0</v>
      </c>
      <c r="EH76" s="5"/>
      <c r="EI76" s="182">
        <f>EE76*EI$8*EI$2/EE$2*EJ$2</f>
        <v>0</v>
      </c>
      <c r="EJ76" s="182">
        <f t="shared" si="769"/>
        <v>500</v>
      </c>
      <c r="EK76" s="182">
        <f t="shared" si="770"/>
        <v>0</v>
      </c>
      <c r="EL76" s="5"/>
      <c r="EM76" s="182">
        <f>EI76*EM$8*EM$2/EI$2*EN$2</f>
        <v>0</v>
      </c>
      <c r="EN76" s="182">
        <f t="shared" si="772"/>
        <v>500</v>
      </c>
      <c r="EO76" s="182">
        <f t="shared" si="773"/>
        <v>0</v>
      </c>
      <c r="EP76" s="5"/>
      <c r="EQ76" s="182">
        <f>EM76*EQ$8*EQ$2/EM$2*ER$2</f>
        <v>0</v>
      </c>
      <c r="ER76" s="182">
        <f t="shared" si="775"/>
        <v>500</v>
      </c>
      <c r="ES76" s="182">
        <f t="shared" si="776"/>
        <v>0</v>
      </c>
      <c r="ET76" s="5"/>
      <c r="EU76" s="182">
        <f>EQ76*EU$8*EU$2/EQ$2*EV$2</f>
        <v>0</v>
      </c>
      <c r="EV76" s="182">
        <f t="shared" si="778"/>
        <v>500</v>
      </c>
      <c r="EW76" s="182">
        <f t="shared" si="779"/>
        <v>0</v>
      </c>
      <c r="EX76" s="5"/>
      <c r="EY76" s="182">
        <f>EU76*EY$8*EY$2/EU$2*EZ$2</f>
        <v>0</v>
      </c>
      <c r="EZ76" s="182">
        <f t="shared" si="781"/>
        <v>500</v>
      </c>
      <c r="FA76" s="182">
        <f t="shared" si="782"/>
        <v>0</v>
      </c>
      <c r="FB76" s="5"/>
      <c r="FC76" s="182">
        <f>EY76*FC$8*FC$2/EY$2*FD$2</f>
        <v>0</v>
      </c>
      <c r="FD76" s="182">
        <f t="shared" si="784"/>
        <v>500</v>
      </c>
      <c r="FE76" s="182">
        <f t="shared" si="785"/>
        <v>0</v>
      </c>
      <c r="FF76" s="5"/>
      <c r="FG76" s="182">
        <f>FC76*FG$8*FG$2/FC$2*FH$2</f>
        <v>0</v>
      </c>
      <c r="FH76" s="182">
        <f t="shared" si="787"/>
        <v>500</v>
      </c>
      <c r="FI76" s="182">
        <f t="shared" si="788"/>
        <v>0</v>
      </c>
      <c r="FJ76" s="5"/>
      <c r="FK76" s="182">
        <f>FG76*FK$8*FK$2/FG$2*FL$2</f>
        <v>0</v>
      </c>
      <c r="FL76" s="182">
        <f t="shared" si="790"/>
        <v>500</v>
      </c>
      <c r="FM76" s="182">
        <f t="shared" si="791"/>
        <v>0</v>
      </c>
      <c r="FN76" s="5"/>
      <c r="FO76" s="182">
        <f>FK76*FO$8*FO$2/FK$2*FP$2</f>
        <v>0</v>
      </c>
      <c r="FP76" s="182">
        <f t="shared" si="793"/>
        <v>500</v>
      </c>
      <c r="FQ76" s="182">
        <f t="shared" si="794"/>
        <v>0</v>
      </c>
      <c r="FR76" s="5"/>
      <c r="FS76" s="182">
        <f>FO76*FS$8*FS$2/FO$2*FT$2</f>
        <v>0</v>
      </c>
      <c r="FT76" s="182">
        <f t="shared" si="796"/>
        <v>500</v>
      </c>
      <c r="FU76" s="182">
        <f t="shared" si="797"/>
        <v>0</v>
      </c>
      <c r="FV76" s="5"/>
      <c r="FW76" s="182">
        <f>FS76*FW$8*FW$2/FS$2*FX$2</f>
        <v>0</v>
      </c>
      <c r="FX76" s="182">
        <f t="shared" si="799"/>
        <v>500</v>
      </c>
      <c r="FY76" s="182">
        <f t="shared" si="800"/>
        <v>0</v>
      </c>
      <c r="FZ76" s="5"/>
      <c r="GA76" s="182">
        <f>FW76*GA$8*GA$2/FW$2*GB$2</f>
        <v>0</v>
      </c>
      <c r="GB76" s="182">
        <f t="shared" si="802"/>
        <v>500</v>
      </c>
      <c r="GC76" s="182">
        <f t="shared" si="803"/>
        <v>0</v>
      </c>
      <c r="GD76" s="5"/>
      <c r="GE76" s="182">
        <f>GA76*GE$8*GE$2/GA$2*GF$2</f>
        <v>0</v>
      </c>
      <c r="GF76" s="182">
        <f t="shared" si="805"/>
        <v>500</v>
      </c>
      <c r="GG76" s="182">
        <f t="shared" si="806"/>
        <v>0</v>
      </c>
      <c r="GH76" s="5"/>
      <c r="GI76" s="182">
        <f>GE76*GI$8*GI$2/GE$2*GJ$2</f>
        <v>0</v>
      </c>
      <c r="GJ76" s="182">
        <f t="shared" si="808"/>
        <v>500</v>
      </c>
      <c r="GK76" s="182">
        <f t="shared" si="809"/>
        <v>0</v>
      </c>
      <c r="GL76" s="5"/>
      <c r="GM76" s="182">
        <f>GI76*GM$8*GM$2/GI$2*GN$2</f>
        <v>0</v>
      </c>
      <c r="GN76" s="182">
        <f t="shared" si="811"/>
        <v>500</v>
      </c>
      <c r="GO76" s="182">
        <f t="shared" si="812"/>
        <v>0</v>
      </c>
      <c r="GP76" s="5"/>
      <c r="GQ76" s="182">
        <f>GM76*GQ$8*GQ$2/GM$2*GR$2</f>
        <v>0</v>
      </c>
      <c r="GR76" s="182">
        <f t="shared" si="814"/>
        <v>500</v>
      </c>
      <c r="GS76" s="182">
        <f t="shared" si="815"/>
        <v>0</v>
      </c>
      <c r="GT76" s="5"/>
      <c r="GU76" s="182">
        <f>GQ76*GU$8*GU$2/GQ$2*GV$2</f>
        <v>0</v>
      </c>
      <c r="GV76" s="182">
        <f t="shared" si="817"/>
        <v>500</v>
      </c>
      <c r="GW76" s="182">
        <f t="shared" si="818"/>
        <v>0</v>
      </c>
      <c r="GX76" s="5"/>
      <c r="GY76" s="182">
        <f>GU76*GY$8*GY$2/GU$2*GZ$2</f>
        <v>0</v>
      </c>
      <c r="GZ76" s="182">
        <f t="shared" si="820"/>
        <v>500</v>
      </c>
      <c r="HA76" s="182">
        <f t="shared" si="821"/>
        <v>0</v>
      </c>
      <c r="HB76" s="5"/>
      <c r="HC76" s="182">
        <f>GY76*HC$8*HC$2/GY$2*HD$2</f>
        <v>0</v>
      </c>
      <c r="HD76" s="182">
        <f t="shared" si="823"/>
        <v>500</v>
      </c>
      <c r="HE76" s="182">
        <f t="shared" si="824"/>
        <v>0</v>
      </c>
      <c r="HF76" s="5"/>
      <c r="HG76" s="182">
        <f>HC76*HG$8*HG$2/HC$2*HH$2</f>
        <v>0</v>
      </c>
      <c r="HH76" s="182">
        <f t="shared" si="826"/>
        <v>500</v>
      </c>
      <c r="HI76" s="182">
        <f t="shared" si="827"/>
        <v>0</v>
      </c>
      <c r="HJ76" s="5"/>
      <c r="HK76" s="182">
        <f>HG76*HK$8*HK$2/HG$2*HL$2</f>
        <v>0</v>
      </c>
      <c r="HL76" s="182">
        <f t="shared" si="829"/>
        <v>500</v>
      </c>
      <c r="HM76" s="182">
        <f t="shared" si="830"/>
        <v>0</v>
      </c>
      <c r="HN76" s="5"/>
      <c r="HO76" s="182">
        <f>HK76*HO$8*HO$2/HK$2*HP$2</f>
        <v>0</v>
      </c>
      <c r="HP76" s="182">
        <f t="shared" si="832"/>
        <v>500</v>
      </c>
      <c r="HQ76" s="182">
        <f t="shared" si="833"/>
        <v>0</v>
      </c>
      <c r="HR76" s="5"/>
      <c r="HS76" s="182">
        <f>HO76*HS$8*HS$2/HO$2*HT$2</f>
        <v>0</v>
      </c>
      <c r="HT76" s="182">
        <f t="shared" si="835"/>
        <v>500</v>
      </c>
      <c r="HU76" s="182">
        <f t="shared" si="836"/>
        <v>0</v>
      </c>
      <c r="HV76" s="5"/>
      <c r="HW76" s="182">
        <f>HS76*HW$8*HW$2/HS$2*HX$2</f>
        <v>0</v>
      </c>
      <c r="HX76" s="182">
        <f t="shared" si="838"/>
        <v>500</v>
      </c>
      <c r="HY76" s="182">
        <f t="shared" si="839"/>
        <v>0</v>
      </c>
      <c r="HZ76" s="5"/>
      <c r="IA76" s="182">
        <f>HW76*IA$8*IA$2/HW$2*IB$2</f>
        <v>0</v>
      </c>
      <c r="IB76" s="182">
        <f t="shared" si="841"/>
        <v>500</v>
      </c>
      <c r="IC76" s="182">
        <f t="shared" si="842"/>
        <v>0</v>
      </c>
      <c r="ID76" s="5"/>
      <c r="IE76" s="182">
        <f>IA76*IE$8*IE$2/IA$2*IF$2</f>
        <v>0</v>
      </c>
      <c r="IF76" s="182">
        <f t="shared" si="844"/>
        <v>500</v>
      </c>
      <c r="IG76" s="182">
        <f t="shared" si="845"/>
        <v>0</v>
      </c>
      <c r="IH76" s="5"/>
      <c r="II76" s="182">
        <f>IE76*II$8*II$2/IE$2*IJ$2</f>
        <v>0</v>
      </c>
      <c r="IJ76" s="182">
        <f t="shared" si="847"/>
        <v>500</v>
      </c>
      <c r="IK76" s="182">
        <f t="shared" si="848"/>
        <v>0</v>
      </c>
      <c r="IL76" s="5"/>
      <c r="IM76" s="182">
        <f>II76*IM$8*IM$2/II$2*IN$2</f>
        <v>0</v>
      </c>
      <c r="IN76" s="182">
        <f t="shared" si="850"/>
        <v>500</v>
      </c>
      <c r="IO76" s="182">
        <f t="shared" si="851"/>
        <v>0</v>
      </c>
      <c r="IP76" s="5"/>
      <c r="IQ76" s="182">
        <f>IM76*IQ$8*IQ$2/IM$2*IR$2</f>
        <v>0</v>
      </c>
      <c r="IR76" s="182">
        <f t="shared" si="853"/>
        <v>500</v>
      </c>
      <c r="IS76" s="182">
        <f t="shared" si="854"/>
        <v>0</v>
      </c>
      <c r="IT76" s="5"/>
      <c r="IU76" s="182">
        <f>IQ76*IU$8*IU$2/IQ$2*IV$2</f>
        <v>0</v>
      </c>
      <c r="IV76" s="182">
        <f t="shared" si="856"/>
        <v>500</v>
      </c>
      <c r="IW76" s="182">
        <f t="shared" si="857"/>
        <v>0</v>
      </c>
      <c r="IX76" s="5"/>
      <c r="IY76" s="182">
        <f>IU76*IY$8*IY$2/IU$2*IZ$2</f>
        <v>0</v>
      </c>
      <c r="IZ76" s="182">
        <f t="shared" si="859"/>
        <v>500</v>
      </c>
      <c r="JA76" s="182">
        <f t="shared" si="860"/>
        <v>0</v>
      </c>
      <c r="JB76" s="5"/>
      <c r="JC76" s="182">
        <f>IY76*JC$8*JC$2/IY$2*JD$2</f>
        <v>0</v>
      </c>
      <c r="JD76" s="182">
        <f t="shared" si="862"/>
        <v>500</v>
      </c>
      <c r="JE76" s="182">
        <f t="shared" si="863"/>
        <v>0</v>
      </c>
      <c r="JF76" s="5"/>
      <c r="JG76" s="182">
        <f>JC76*JG$8*JG$2/JC$2*JH$2</f>
        <v>0</v>
      </c>
      <c r="JH76" s="182">
        <f t="shared" si="865"/>
        <v>500</v>
      </c>
      <c r="JI76" s="182">
        <f t="shared" si="866"/>
        <v>0</v>
      </c>
      <c r="JJ76" s="5"/>
      <c r="JK76" s="182">
        <f>JG76*JK$8*JK$2/JG$2*JL$2</f>
        <v>0</v>
      </c>
      <c r="JL76" s="182">
        <f t="shared" si="868"/>
        <v>500</v>
      </c>
      <c r="JM76" s="182">
        <f t="shared" si="869"/>
        <v>0</v>
      </c>
      <c r="JN76" s="5"/>
      <c r="JO76" s="182">
        <f>JK76*JO$8*JO$2/JK$2*JP$2</f>
        <v>0</v>
      </c>
      <c r="JP76" s="182">
        <f t="shared" si="871"/>
        <v>500</v>
      </c>
      <c r="JQ76" s="182">
        <f t="shared" si="872"/>
        <v>0</v>
      </c>
      <c r="JR76" s="5"/>
      <c r="JS76" s="182">
        <f>JO76*JS$8*JS$2/JO$2*JT$2</f>
        <v>0</v>
      </c>
      <c r="JT76" s="182">
        <f t="shared" si="874"/>
        <v>500</v>
      </c>
      <c r="JU76" s="182">
        <f t="shared" si="875"/>
        <v>0</v>
      </c>
      <c r="JV76" s="5"/>
      <c r="JW76" s="182">
        <f>JS76*JW$8*JW$2/JS$2*JX$2</f>
        <v>0</v>
      </c>
      <c r="JX76" s="182">
        <f t="shared" si="877"/>
        <v>500</v>
      </c>
      <c r="JY76" s="182">
        <f t="shared" si="878"/>
        <v>0</v>
      </c>
      <c r="JZ76" s="5"/>
      <c r="KA76" s="182">
        <f>JW76*KA$8*KA$2/JW$2*KB$2</f>
        <v>0</v>
      </c>
      <c r="KB76" s="182">
        <f t="shared" si="880"/>
        <v>500</v>
      </c>
      <c r="KC76" s="182">
        <f t="shared" si="881"/>
        <v>0</v>
      </c>
      <c r="KD76" s="5"/>
      <c r="KE76" s="182">
        <f>KA76*KE$8*KE$2/KA$2*KF$2</f>
        <v>0</v>
      </c>
      <c r="KF76" s="182">
        <f t="shared" si="883"/>
        <v>500</v>
      </c>
      <c r="KG76" s="182">
        <f t="shared" si="884"/>
        <v>0</v>
      </c>
      <c r="KH76" s="5"/>
      <c r="KI76" s="183">
        <f t="shared" si="885"/>
        <v>0</v>
      </c>
      <c r="KJ76" s="183" t="e">
        <f t="shared" si="674"/>
        <v>#DIV/0!</v>
      </c>
      <c r="KK76" s="183">
        <f t="shared" si="886"/>
        <v>0</v>
      </c>
      <c r="KM76" s="183">
        <f t="shared" si="887"/>
        <v>0</v>
      </c>
      <c r="KN76" s="183" t="e">
        <f t="shared" si="888"/>
        <v>#DIV/0!</v>
      </c>
      <c r="KO76" s="183">
        <f t="shared" si="889"/>
        <v>0</v>
      </c>
      <c r="KQ76" s="183">
        <f t="shared" si="890"/>
        <v>0</v>
      </c>
      <c r="KR76" s="183" t="e">
        <f t="shared" si="891"/>
        <v>#DIV/0!</v>
      </c>
      <c r="KS76" s="183">
        <f t="shared" si="892"/>
        <v>0</v>
      </c>
      <c r="KU76" s="183">
        <f t="shared" si="893"/>
        <v>0</v>
      </c>
      <c r="KV76" s="183" t="e">
        <f t="shared" si="894"/>
        <v>#DIV/0!</v>
      </c>
      <c r="KW76" s="183">
        <f t="shared" si="895"/>
        <v>0</v>
      </c>
      <c r="KY76" s="183">
        <f t="shared" si="896"/>
        <v>0</v>
      </c>
      <c r="KZ76" s="183" t="e">
        <f t="shared" si="897"/>
        <v>#DIV/0!</v>
      </c>
      <c r="LA76" s="183">
        <f t="shared" si="898"/>
        <v>0</v>
      </c>
      <c r="LC76" s="183">
        <f t="shared" si="899"/>
        <v>0</v>
      </c>
      <c r="LD76" s="183" t="e">
        <f t="shared" si="900"/>
        <v>#DIV/0!</v>
      </c>
      <c r="LE76" s="183">
        <f t="shared" si="901"/>
        <v>0</v>
      </c>
    </row>
    <row r="77" spans="2:317" ht="18.75">
      <c r="B77" s="172" t="s">
        <v>174</v>
      </c>
      <c r="C77" s="180"/>
      <c r="D77" s="180"/>
      <c r="E77" s="180"/>
      <c r="F77" s="184"/>
      <c r="G77" s="182"/>
      <c r="H77" s="182"/>
      <c r="I77" s="182"/>
      <c r="J77" s="5"/>
      <c r="K77" s="182"/>
      <c r="L77" s="182"/>
      <c r="M77" s="182"/>
      <c r="N77" s="5"/>
      <c r="O77" s="182">
        <f t="shared" ref="O77" si="902">K77*O$8*O$2/K$2</f>
        <v>0</v>
      </c>
      <c r="P77" s="182"/>
      <c r="Q77" s="182"/>
      <c r="R77" s="5"/>
      <c r="S77" s="182"/>
      <c r="T77" s="182"/>
      <c r="U77" s="182"/>
      <c r="V77" s="5"/>
      <c r="W77" s="182"/>
      <c r="X77" s="182"/>
      <c r="Y77" s="182"/>
      <c r="Z77" s="5"/>
      <c r="AA77" s="182"/>
      <c r="AB77" s="182"/>
      <c r="AC77" s="182"/>
      <c r="AD77" s="5"/>
      <c r="AE77" s="182"/>
      <c r="AF77" s="182"/>
      <c r="AG77" s="182"/>
      <c r="AH77" s="5"/>
      <c r="AI77" s="182"/>
      <c r="AJ77" s="182"/>
      <c r="AK77" s="182"/>
      <c r="AL77" s="5"/>
      <c r="AM77" s="182"/>
      <c r="AN77" s="182"/>
      <c r="AO77" s="182"/>
      <c r="AP77" s="5"/>
      <c r="AQ77" s="182"/>
      <c r="AR77" s="182"/>
      <c r="AS77" s="182"/>
      <c r="AT77" s="5"/>
      <c r="AU77" s="182"/>
      <c r="AV77" s="182"/>
      <c r="AW77" s="182"/>
      <c r="AX77" s="5"/>
      <c r="AY77" s="182"/>
      <c r="AZ77" s="182"/>
      <c r="BA77" s="182"/>
      <c r="BB77" s="5"/>
      <c r="BC77" s="182"/>
      <c r="BD77" s="182"/>
      <c r="BE77" s="182"/>
      <c r="BF77" s="5"/>
      <c r="BG77" s="182"/>
      <c r="BH77" s="182"/>
      <c r="BI77" s="182"/>
      <c r="BJ77" s="5"/>
      <c r="BK77" s="182"/>
      <c r="BL77" s="182"/>
      <c r="BM77" s="182"/>
      <c r="BN77" s="5"/>
      <c r="BO77" s="182"/>
      <c r="BP77" s="182"/>
      <c r="BQ77" s="182"/>
      <c r="BR77" s="5"/>
      <c r="BS77" s="182"/>
      <c r="BT77" s="182"/>
      <c r="BU77" s="182"/>
      <c r="BV77" s="5"/>
      <c r="BW77" s="182"/>
      <c r="BX77" s="182"/>
      <c r="BY77" s="182"/>
      <c r="BZ77" s="5"/>
      <c r="CA77" s="182"/>
      <c r="CB77" s="182"/>
      <c r="CC77" s="182"/>
      <c r="CD77" s="5"/>
      <c r="CE77" s="182"/>
      <c r="CF77" s="182"/>
      <c r="CG77" s="182"/>
      <c r="CH77" s="5"/>
      <c r="CI77" s="182"/>
      <c r="CJ77" s="182"/>
      <c r="CK77" s="182"/>
      <c r="CL77" s="5"/>
      <c r="CM77" s="182"/>
      <c r="CN77" s="182"/>
      <c r="CO77" s="182"/>
      <c r="CP77" s="5"/>
      <c r="CQ77" s="182"/>
      <c r="CR77" s="182"/>
      <c r="CS77" s="182"/>
      <c r="CT77" s="5"/>
      <c r="CU77" s="182"/>
      <c r="CV77" s="182"/>
      <c r="CW77" s="182"/>
      <c r="CX77" s="5"/>
      <c r="CY77" s="182"/>
      <c r="CZ77" s="182"/>
      <c r="DA77" s="182"/>
      <c r="DB77" s="5"/>
      <c r="DC77" s="182"/>
      <c r="DD77" s="182"/>
      <c r="DE77" s="182"/>
      <c r="DF77" s="5"/>
      <c r="DG77" s="182"/>
      <c r="DH77" s="182"/>
      <c r="DI77" s="182"/>
      <c r="DJ77" s="5"/>
      <c r="DK77" s="182"/>
      <c r="DL77" s="182"/>
      <c r="DM77" s="182"/>
      <c r="DN77" s="5"/>
      <c r="DO77" s="182"/>
      <c r="DP77" s="182"/>
      <c r="DQ77" s="182"/>
      <c r="DR77" s="5"/>
      <c r="DS77" s="182"/>
      <c r="DT77" s="182"/>
      <c r="DU77" s="182"/>
      <c r="DV77" s="5"/>
      <c r="DW77" s="182"/>
      <c r="DX77" s="182"/>
      <c r="DY77" s="182"/>
      <c r="DZ77" s="5"/>
      <c r="EA77" s="182"/>
      <c r="EB77" s="182"/>
      <c r="EC77" s="182"/>
      <c r="ED77" s="5"/>
      <c r="EE77" s="182"/>
      <c r="EF77" s="182"/>
      <c r="EG77" s="182"/>
      <c r="EH77" s="5"/>
      <c r="EI77" s="182"/>
      <c r="EJ77" s="182"/>
      <c r="EK77" s="182"/>
      <c r="EL77" s="5"/>
      <c r="EM77" s="182"/>
      <c r="EN77" s="182"/>
      <c r="EO77" s="182"/>
      <c r="EP77" s="5"/>
      <c r="EQ77" s="182"/>
      <c r="ER77" s="182"/>
      <c r="ES77" s="182"/>
      <c r="ET77" s="5"/>
      <c r="EU77" s="182"/>
      <c r="EV77" s="182"/>
      <c r="EW77" s="182"/>
      <c r="EX77" s="5"/>
      <c r="EY77" s="182"/>
      <c r="EZ77" s="182"/>
      <c r="FA77" s="182"/>
      <c r="FB77" s="5"/>
      <c r="FC77" s="182"/>
      <c r="FD77" s="182"/>
      <c r="FE77" s="182"/>
      <c r="FF77" s="5"/>
      <c r="FG77" s="182"/>
      <c r="FH77" s="182"/>
      <c r="FI77" s="182"/>
      <c r="FJ77" s="5"/>
      <c r="FK77" s="182"/>
      <c r="FL77" s="182"/>
      <c r="FM77" s="182"/>
      <c r="FN77" s="5"/>
      <c r="FO77" s="182"/>
      <c r="FP77" s="182"/>
      <c r="FQ77" s="182"/>
      <c r="FR77" s="5"/>
      <c r="FS77" s="182"/>
      <c r="FT77" s="182"/>
      <c r="FU77" s="182"/>
      <c r="FV77" s="5"/>
      <c r="FW77" s="182"/>
      <c r="FX77" s="182"/>
      <c r="FY77" s="182"/>
      <c r="FZ77" s="5"/>
      <c r="GA77" s="182"/>
      <c r="GB77" s="182"/>
      <c r="GC77" s="182"/>
      <c r="GE77" s="182"/>
      <c r="GF77" s="182"/>
      <c r="GG77" s="182"/>
      <c r="GH77" s="5"/>
      <c r="GI77" s="182"/>
      <c r="GJ77" s="182"/>
      <c r="GK77" s="182"/>
      <c r="GL77" s="5"/>
      <c r="GM77" s="182"/>
      <c r="GN77" s="182"/>
      <c r="GO77" s="182"/>
      <c r="GP77" s="5"/>
      <c r="GQ77" s="182"/>
      <c r="GR77" s="182"/>
      <c r="GS77" s="182"/>
      <c r="GT77" s="5"/>
      <c r="GU77" s="182"/>
      <c r="GV77" s="182"/>
      <c r="GW77" s="182"/>
      <c r="GX77" s="5"/>
      <c r="GY77" s="182"/>
      <c r="GZ77" s="182"/>
      <c r="HA77" s="182"/>
      <c r="HB77" s="5"/>
      <c r="HC77" s="182"/>
      <c r="HD77" s="182"/>
      <c r="HE77" s="182"/>
      <c r="HF77" s="5"/>
      <c r="HG77" s="182"/>
      <c r="HH77" s="182"/>
      <c r="HI77" s="182"/>
      <c r="HJ77" s="5"/>
      <c r="HK77" s="182"/>
      <c r="HL77" s="182"/>
      <c r="HM77" s="182"/>
      <c r="HN77" s="5"/>
      <c r="HO77" s="182"/>
      <c r="HP77" s="182"/>
      <c r="HQ77" s="182"/>
      <c r="HR77" s="5"/>
      <c r="HS77" s="182"/>
      <c r="HT77" s="182"/>
      <c r="HU77" s="182"/>
      <c r="HV77" s="5"/>
      <c r="HW77" s="182"/>
      <c r="HX77" s="182"/>
      <c r="HY77" s="182"/>
      <c r="IA77" s="182"/>
      <c r="IB77" s="182"/>
      <c r="IC77" s="182"/>
      <c r="ID77" s="5"/>
      <c r="IE77" s="182"/>
      <c r="IF77" s="182"/>
      <c r="IG77" s="182"/>
      <c r="IH77" s="5"/>
      <c r="II77" s="182"/>
      <c r="IJ77" s="182"/>
      <c r="IK77" s="182"/>
      <c r="IL77" s="5"/>
      <c r="IM77" s="182"/>
      <c r="IN77" s="182"/>
      <c r="IO77" s="182"/>
      <c r="IP77" s="5"/>
      <c r="IQ77" s="182"/>
      <c r="IR77" s="182"/>
      <c r="IS77" s="182"/>
      <c r="IT77" s="5"/>
      <c r="IU77" s="182"/>
      <c r="IV77" s="182"/>
      <c r="IW77" s="182"/>
      <c r="IX77" s="5"/>
      <c r="IY77" s="182"/>
      <c r="IZ77" s="182"/>
      <c r="JA77" s="182"/>
      <c r="JB77" s="5"/>
      <c r="JC77" s="182"/>
      <c r="JD77" s="182"/>
      <c r="JE77" s="182"/>
      <c r="JF77" s="5"/>
      <c r="JG77" s="182"/>
      <c r="JH77" s="182"/>
      <c r="JI77" s="182"/>
      <c r="JJ77" s="294"/>
      <c r="JK77" s="182"/>
      <c r="JL77" s="182"/>
      <c r="JM77" s="182"/>
      <c r="JN77" s="5"/>
      <c r="JO77" s="182"/>
      <c r="JP77" s="182"/>
      <c r="JQ77" s="182"/>
      <c r="JR77" s="5"/>
      <c r="JS77" s="182"/>
      <c r="JT77" s="182"/>
      <c r="JU77" s="182"/>
      <c r="JV77" s="5"/>
      <c r="JW77" s="182"/>
      <c r="JX77" s="182"/>
      <c r="JY77" s="182"/>
      <c r="JZ77" s="5"/>
      <c r="KA77" s="182"/>
      <c r="KB77" s="182"/>
      <c r="KC77" s="182"/>
      <c r="KD77" s="5"/>
      <c r="KE77" s="182"/>
      <c r="KF77" s="182"/>
      <c r="KG77" s="182"/>
      <c r="KH77" s="5"/>
      <c r="KI77" s="183"/>
      <c r="KJ77" s="183"/>
      <c r="KK77" s="183"/>
      <c r="KM77" s="183"/>
      <c r="KN77" s="183"/>
      <c r="KO77" s="183"/>
      <c r="KQ77" s="183"/>
      <c r="KR77" s="183"/>
      <c r="KS77" s="183"/>
      <c r="KU77" s="183"/>
      <c r="KV77" s="183"/>
      <c r="KW77" s="183"/>
      <c r="KY77" s="183"/>
      <c r="KZ77" s="183"/>
      <c r="LA77" s="183"/>
      <c r="LC77" s="183"/>
      <c r="LD77" s="183"/>
      <c r="LE77" s="183"/>
    </row>
    <row r="78" spans="2:317" ht="18.75">
      <c r="B78" s="362" t="s">
        <v>164</v>
      </c>
      <c r="C78" s="362"/>
      <c r="D78" s="362"/>
      <c r="E78" s="362"/>
      <c r="F78" s="184"/>
      <c r="G78" s="188">
        <f>SUM(G72:G76)</f>
        <v>0</v>
      </c>
      <c r="H78" s="188"/>
      <c r="I78" s="188">
        <f>SUM(I72:I76)</f>
        <v>0</v>
      </c>
      <c r="J78" s="188"/>
      <c r="K78" s="188">
        <f>SUM(K72:K76)</f>
        <v>630</v>
      </c>
      <c r="L78" s="188"/>
      <c r="M78" s="188">
        <f>SUM(M72:M76)</f>
        <v>261000</v>
      </c>
      <c r="N78" s="188"/>
      <c r="O78" s="188">
        <f>SUM(O72:O76)</f>
        <v>672.52499999999986</v>
      </c>
      <c r="P78" s="188"/>
      <c r="Q78" s="188">
        <f>SUM(Q72:Q76)</f>
        <v>278617.49999999994</v>
      </c>
      <c r="R78" s="188"/>
      <c r="S78" s="188">
        <f>SUM(S72:S76)</f>
        <v>1031.2049999999999</v>
      </c>
      <c r="T78" s="188"/>
      <c r="U78" s="188">
        <f>SUM(U72:U76)</f>
        <v>427213.49999999988</v>
      </c>
      <c r="V78" s="188"/>
      <c r="W78" s="188">
        <f>SUM(W72:W76)</f>
        <v>1482.3571874999998</v>
      </c>
      <c r="X78" s="188"/>
      <c r="Y78" s="188">
        <f>SUM(Y72:Y76)</f>
        <v>614119.40624999977</v>
      </c>
      <c r="Z78" s="188"/>
      <c r="AA78" s="188">
        <f>SUM(AA72:AA76)</f>
        <v>2727.5372249999991</v>
      </c>
      <c r="AB78" s="188"/>
      <c r="AC78" s="188">
        <f>SUM(AC72:AC76)</f>
        <v>1129979.7074999996</v>
      </c>
      <c r="AD78" s="188"/>
      <c r="AE78" s="188">
        <f>SUM(AE72:AE76)</f>
        <v>3920.8347609374982</v>
      </c>
      <c r="AF78" s="188"/>
      <c r="AG78" s="188">
        <f>SUM(AG72:AG76)</f>
        <v>1624345.8295312496</v>
      </c>
      <c r="AH78" s="188"/>
      <c r="AI78" s="188">
        <f>SUM(AI72:AI76)</f>
        <v>5636.1999688476526</v>
      </c>
      <c r="AJ78" s="188"/>
      <c r="AK78" s="188">
        <f>SUM(AK72:AK76)</f>
        <v>2334997.1299511706</v>
      </c>
      <c r="AL78" s="188"/>
      <c r="AM78" s="188">
        <f>SUM(AM72:AM76)</f>
        <v>6481.629964174801</v>
      </c>
      <c r="AN78" s="188"/>
      <c r="AO78" s="188">
        <f>SUM(AO72:AO76)</f>
        <v>2685246.699443846</v>
      </c>
      <c r="AP78" s="188"/>
      <c r="AQ78" s="188">
        <f>SUM(AQ72:AQ76)</f>
        <v>7453.8744588010204</v>
      </c>
      <c r="AR78" s="188"/>
      <c r="AS78" s="188">
        <f>SUM(AS72:AS76)</f>
        <v>3088033.7043604227</v>
      </c>
      <c r="AT78" s="188"/>
      <c r="AU78" s="188">
        <f>SUM(AU72:AU76)</f>
        <v>8571.9556276211733</v>
      </c>
      <c r="AV78" s="188"/>
      <c r="AW78" s="188">
        <f>SUM(AW72:AW76)</f>
        <v>3551238.760014486</v>
      </c>
      <c r="AX78" s="188"/>
      <c r="AY78" s="188">
        <f>SUM(AY72:AY76)</f>
        <v>9857.7489717643475</v>
      </c>
      <c r="AZ78" s="188"/>
      <c r="BA78" s="188">
        <f>SUM(BA72:BA76)</f>
        <v>4083924.5740166586</v>
      </c>
      <c r="BB78" s="188"/>
      <c r="BC78" s="188">
        <f>SUM(BC72:BC76)</f>
        <v>11336.411317529</v>
      </c>
      <c r="BD78" s="188"/>
      <c r="BE78" s="188">
        <f>SUM(BE72:BE76)</f>
        <v>4696513.2601191569</v>
      </c>
      <c r="BF78" s="188"/>
      <c r="BG78" s="188">
        <f>SUM(BG72:BG76)</f>
        <v>13036.873015158348</v>
      </c>
      <c r="BH78" s="188"/>
      <c r="BI78" s="188">
        <f>SUM(BI72:BI76)</f>
        <v>5400990.24913703</v>
      </c>
      <c r="BJ78" s="188"/>
      <c r="BK78" s="188">
        <f>SUM(BK72:BK76)</f>
        <v>14992.403967432101</v>
      </c>
      <c r="BL78" s="188"/>
      <c r="BM78" s="188">
        <f>SUM(BM72:BM76)</f>
        <v>6211138.7865075842</v>
      </c>
      <c r="BN78" s="188"/>
      <c r="BO78" s="188">
        <f>SUM(BO72:BO76)</f>
        <v>17241.264562546916</v>
      </c>
      <c r="BP78" s="188"/>
      <c r="BQ78" s="188">
        <f>SUM(BQ72:BQ76)</f>
        <v>7142809.6044837218</v>
      </c>
      <c r="BR78" s="188"/>
      <c r="BS78" s="188">
        <f>SUM(BS72:BS76)</f>
        <v>19827.454246928948</v>
      </c>
      <c r="BT78" s="188"/>
      <c r="BU78" s="188">
        <f>SUM(BU72:BU76)</f>
        <v>8214231.0451562777</v>
      </c>
      <c r="BV78" s="188"/>
      <c r="BW78" s="188">
        <f>SUM(BW72:BW76)</f>
        <v>22801.572383968291</v>
      </c>
      <c r="BX78" s="188"/>
      <c r="BY78" s="188">
        <f>SUM(BY72:BY76)</f>
        <v>9446365.7019297183</v>
      </c>
      <c r="BZ78" s="188"/>
      <c r="CA78" s="188">
        <f>SUM(CA72:CA76)</f>
        <v>26221.808241563529</v>
      </c>
      <c r="CB78" s="188"/>
      <c r="CC78" s="188">
        <f>SUM(CC72:CC76)</f>
        <v>10863320.557219176</v>
      </c>
      <c r="CD78" s="188"/>
      <c r="CE78" s="188">
        <f>SUM(CE72:CE76)</f>
        <v>36186.095373357668</v>
      </c>
      <c r="CF78" s="188"/>
      <c r="CG78" s="188">
        <f>SUM(CG72:CG76)</f>
        <v>14991382.368962461</v>
      </c>
      <c r="CH78" s="188"/>
      <c r="CI78" s="188">
        <f>SUM(CI72:CI76)</f>
        <v>41614.009679361312</v>
      </c>
      <c r="CJ78" s="188"/>
      <c r="CK78" s="188">
        <f>SUM(CK72:CK76)</f>
        <v>17240089.724306829</v>
      </c>
      <c r="CL78" s="188"/>
      <c r="CM78" s="188">
        <f>SUM(CM72:CM76)</f>
        <v>47856.111131265505</v>
      </c>
      <c r="CN78" s="188"/>
      <c r="CO78" s="188">
        <f>SUM(CO72:CO76)</f>
        <v>19826103.182952851</v>
      </c>
      <c r="CP78" s="188"/>
      <c r="CQ78" s="188">
        <f>SUM(CQ72:CQ76)</f>
        <v>55034.527800955322</v>
      </c>
      <c r="CR78" s="188"/>
      <c r="CS78" s="188">
        <f>SUM(CS72:CS76)</f>
        <v>22800018.660395775</v>
      </c>
      <c r="CT78" s="188"/>
      <c r="CU78" s="188">
        <f>SUM(CU72:CU76)</f>
        <v>63289.706971098625</v>
      </c>
      <c r="CV78" s="188"/>
      <c r="CW78" s="188">
        <f>SUM(CW72:CW76)</f>
        <v>26220021.45945514</v>
      </c>
      <c r="CX78" s="188"/>
      <c r="CY78" s="188">
        <f>SUM(CY72:CY76)</f>
        <v>72783.163016763399</v>
      </c>
      <c r="CZ78" s="188"/>
      <c r="DA78" s="188">
        <f>SUM(DA72:DA76)</f>
        <v>30153024.678373411</v>
      </c>
      <c r="DB78" s="188"/>
      <c r="DC78" s="188">
        <f>SUM(DC72:DC76)</f>
        <v>83700.637469277906</v>
      </c>
      <c r="DD78" s="188"/>
      <c r="DE78" s="188">
        <f>SUM(DE72:DE76)</f>
        <v>34675978.380129419</v>
      </c>
      <c r="DF78" s="188"/>
      <c r="DG78" s="188">
        <f>SUM(DG72:DG76)</f>
        <v>96255.733089669593</v>
      </c>
      <c r="DH78" s="188"/>
      <c r="DI78" s="188">
        <f>SUM(DI72:DI76)</f>
        <v>39877375.137148827</v>
      </c>
      <c r="DJ78" s="188"/>
      <c r="DK78" s="188">
        <f>SUM(DK72:DK76)</f>
        <v>110694.09305312001</v>
      </c>
      <c r="DL78" s="188"/>
      <c r="DM78" s="188">
        <f>SUM(DM72:DM76)</f>
        <v>45858981.407721147</v>
      </c>
      <c r="DN78" s="188"/>
      <c r="DO78" s="188">
        <f>SUM(DO72:DO76)</f>
        <v>127298.20701108802</v>
      </c>
      <c r="DP78" s="188"/>
      <c r="DQ78" s="188">
        <f>SUM(DQ72:DQ76)</f>
        <v>52737828.618879318</v>
      </c>
      <c r="DR78" s="188"/>
      <c r="DS78" s="188">
        <f>SUM(DS72:DS76)</f>
        <v>146392.9380627512</v>
      </c>
      <c r="DT78" s="188"/>
      <c r="DU78" s="188">
        <f>SUM(DU72:DU76)</f>
        <v>60648502.911711201</v>
      </c>
      <c r="DV78" s="188"/>
      <c r="DW78" s="188">
        <f>SUM(DW72:DW76)</f>
        <v>168351.87877216385</v>
      </c>
      <c r="DX78" s="188"/>
      <c r="DY78" s="188">
        <f>SUM(DY72:DY76)</f>
        <v>69745778.348467886</v>
      </c>
      <c r="DZ78" s="188"/>
      <c r="EA78" s="188">
        <f>SUM(EA72:EA76)</f>
        <v>212965.12664678734</v>
      </c>
      <c r="EB78" s="188"/>
      <c r="EC78" s="188">
        <f>SUM(EC72:EC76)</f>
        <v>88228409.610811889</v>
      </c>
      <c r="ED78" s="188"/>
      <c r="EE78" s="188">
        <f>SUM(EE72:EE76)</f>
        <v>244909.89564380542</v>
      </c>
      <c r="EF78" s="188"/>
      <c r="EG78" s="188">
        <f>SUM(EG72:EG76)</f>
        <v>101462671.05243367</v>
      </c>
      <c r="EH78" s="188"/>
      <c r="EI78" s="188">
        <f>SUM(EI72:EI76)</f>
        <v>281646.37999037618</v>
      </c>
      <c r="EJ78" s="188"/>
      <c r="EK78" s="188">
        <f>SUM(EK72:EK76)</f>
        <v>116682071.71029869</v>
      </c>
      <c r="EL78" s="188"/>
      <c r="EM78" s="188">
        <f>SUM(EM72:EM76)</f>
        <v>323893.33698893257</v>
      </c>
      <c r="EN78" s="188"/>
      <c r="EO78" s="188">
        <f>SUM(EO72:EO76)</f>
        <v>134184382.46684349</v>
      </c>
      <c r="EP78" s="188"/>
      <c r="EQ78" s="188">
        <f>SUM(EQ72:EQ76)</f>
        <v>372477.33753727243</v>
      </c>
      <c r="ER78" s="188"/>
      <c r="ES78" s="188">
        <f>SUM(ES72:ES76)</f>
        <v>154312039.83687001</v>
      </c>
      <c r="ET78" s="188"/>
      <c r="EU78" s="188">
        <f>SUM(EU72:EU76)</f>
        <v>428348.93816786329</v>
      </c>
      <c r="EV78" s="188"/>
      <c r="EW78" s="188">
        <f>SUM(EW72:EW76)</f>
        <v>177458845.81240049</v>
      </c>
      <c r="EX78" s="188"/>
      <c r="EY78" s="188">
        <f>SUM(EY72:EY76)</f>
        <v>492601.27889304271</v>
      </c>
      <c r="EZ78" s="188"/>
      <c r="FA78" s="188">
        <f>SUM(FA72:FA76)</f>
        <v>204077672.68426055</v>
      </c>
      <c r="FB78" s="188"/>
      <c r="FC78" s="188">
        <f>SUM(FC72:FC76)</f>
        <v>566491.47072699899</v>
      </c>
      <c r="FD78" s="188"/>
      <c r="FE78" s="188">
        <f>SUM(FE72:FE76)</f>
        <v>234689323.58689958</v>
      </c>
      <c r="FF78" s="188"/>
      <c r="FG78" s="188">
        <f>SUM(FG72:FG76)</f>
        <v>651465.19133604888</v>
      </c>
      <c r="FH78" s="188"/>
      <c r="FI78" s="188">
        <f>SUM(FI72:FI76)</f>
        <v>269892722.12493455</v>
      </c>
      <c r="FJ78" s="188"/>
      <c r="FK78" s="188">
        <f>SUM(FK72:FK76)</f>
        <v>749184.97003645613</v>
      </c>
      <c r="FL78" s="188"/>
      <c r="FM78" s="188">
        <f>SUM(FM72:FM76)</f>
        <v>310376630.44367468</v>
      </c>
      <c r="FN78" s="188"/>
      <c r="FO78" s="188">
        <f>SUM(FO72:FO76)</f>
        <v>861562.71554192458</v>
      </c>
      <c r="FP78" s="188"/>
      <c r="FQ78" s="188">
        <f>SUM(FQ72:FQ76)</f>
        <v>356933125.01022589</v>
      </c>
      <c r="FR78" s="188"/>
      <c r="FS78" s="188">
        <f>SUM(FS72:FS76)</f>
        <v>990797.12287321314</v>
      </c>
      <c r="FT78" s="188"/>
      <c r="FU78" s="188">
        <f>SUM(FU72:FU76)</f>
        <v>410473093.76175976</v>
      </c>
      <c r="FV78" s="188"/>
      <c r="FW78" s="188">
        <f>SUM(FW72:FW76)</f>
        <v>1253358.3604346146</v>
      </c>
      <c r="FX78" s="188"/>
      <c r="FY78" s="188">
        <f>SUM(FY72:FY76)</f>
        <v>519248463.60862601</v>
      </c>
      <c r="FZ78" s="188"/>
      <c r="GA78" s="188">
        <f>SUM(GA72:GA76)</f>
        <v>1441362.1144998069</v>
      </c>
      <c r="GB78" s="188"/>
      <c r="GC78" s="188">
        <f>SUM(GC72:GC76)</f>
        <v>597135733.14991999</v>
      </c>
      <c r="GD78" s="3"/>
      <c r="GE78" s="188">
        <f>SUM(GE72:GE76)</f>
        <v>1657566.4316747778</v>
      </c>
      <c r="GF78" s="188"/>
      <c r="GG78" s="188">
        <f>SUM(GG72:GG76)</f>
        <v>686706093.12240791</v>
      </c>
      <c r="GH78" s="188"/>
      <c r="GI78" s="188">
        <f>SUM(GI72:GI76)</f>
        <v>1906201.3964259943</v>
      </c>
      <c r="GJ78" s="188"/>
      <c r="GK78" s="188">
        <f>SUM(GK72:GK76)</f>
        <v>789712007.09076905</v>
      </c>
      <c r="GL78" s="188"/>
      <c r="GM78" s="188">
        <f>SUM(GM72:GM76)</f>
        <v>2192131.6058898931</v>
      </c>
      <c r="GN78" s="188"/>
      <c r="GO78" s="188">
        <f>SUM(GO72:GO76)</f>
        <v>908168808.15438437</v>
      </c>
      <c r="GP78" s="188"/>
      <c r="GQ78" s="188">
        <f>SUM(GQ72:GQ76)</f>
        <v>2520951.3467733772</v>
      </c>
      <c r="GR78" s="188"/>
      <c r="GS78" s="188">
        <f>SUM(GS72:GS76)</f>
        <v>1044394129.377542</v>
      </c>
      <c r="GT78" s="188"/>
      <c r="GU78" s="188">
        <f>SUM(GU72:GU76)</f>
        <v>2899094.0487893838</v>
      </c>
      <c r="GV78" s="188"/>
      <c r="GW78" s="188">
        <f>SUM(GW72:GW76)</f>
        <v>1201053248.7841733</v>
      </c>
      <c r="GX78" s="188"/>
      <c r="GY78" s="188">
        <f>SUM(GY72:GY76)</f>
        <v>3333958.1561077908</v>
      </c>
      <c r="GZ78" s="188"/>
      <c r="HA78" s="188">
        <f>SUM(HA72:HA76)</f>
        <v>1381211236.101799</v>
      </c>
      <c r="HB78" s="188"/>
      <c r="HC78" s="188">
        <f>SUM(HC72:HC76)</f>
        <v>3834051.879523959</v>
      </c>
      <c r="HD78" s="188"/>
      <c r="HE78" s="188">
        <f>SUM(HE72:HE76)</f>
        <v>1588392921.5170689</v>
      </c>
      <c r="HF78" s="188"/>
      <c r="HG78" s="188">
        <f>SUM(HG72:HG76)</f>
        <v>4409159.6614525523</v>
      </c>
      <c r="HH78" s="188"/>
      <c r="HI78" s="188">
        <f>SUM(HI72:HI76)</f>
        <v>1826651859.7446289</v>
      </c>
      <c r="HJ78" s="188"/>
      <c r="HK78" s="188">
        <f>SUM(HK72:HK76)</f>
        <v>5070533.6106704343</v>
      </c>
      <c r="HL78" s="188"/>
      <c r="HM78" s="188">
        <f>SUM(HM72:HM76)</f>
        <v>2100649638.7063229</v>
      </c>
      <c r="HN78" s="188"/>
      <c r="HO78" s="188">
        <f>SUM(HO72:HO76)</f>
        <v>5831113.6522709988</v>
      </c>
      <c r="HP78" s="188"/>
      <c r="HQ78" s="188">
        <f>SUM(HQ72:HQ76)</f>
        <v>2415747084.5122709</v>
      </c>
      <c r="HR78" s="188"/>
      <c r="HS78" s="188">
        <f>SUM(HS72:HS76)</f>
        <v>7711647.8051283956</v>
      </c>
      <c r="HT78" s="188"/>
      <c r="HU78" s="188">
        <f>SUM(HU72:HU76)</f>
        <v>3194825519.2674785</v>
      </c>
      <c r="HV78" s="188"/>
      <c r="HW78" s="188">
        <f>SUM(HW72:HW76)</f>
        <v>8868394.9758976549</v>
      </c>
      <c r="HX78" s="188"/>
      <c r="HY78" s="188">
        <f>SUM(HY72:HY76)</f>
        <v>3674049347.1575999</v>
      </c>
      <c r="HZ78" s="3"/>
      <c r="IA78" s="188">
        <f>SUM(IA72:IA76)</f>
        <v>10198654.222282302</v>
      </c>
      <c r="IB78" s="188"/>
      <c r="IC78" s="188">
        <f>SUM(IC72:IC76)</f>
        <v>4225156749.2312393</v>
      </c>
      <c r="ID78" s="188"/>
      <c r="IE78" s="188">
        <f>SUM(IE72:IE76)</f>
        <v>11728452.355624646</v>
      </c>
      <c r="IF78" s="188"/>
      <c r="IG78" s="188">
        <f>SUM(IG72:IG76)</f>
        <v>4858930261.6159239</v>
      </c>
      <c r="IH78" s="188"/>
      <c r="II78" s="188">
        <f>SUM(II72:II76)</f>
        <v>13487720.208968341</v>
      </c>
      <c r="IJ78" s="188"/>
      <c r="IK78" s="188">
        <f>SUM(IK72:IK76)</f>
        <v>5587769800.8583126</v>
      </c>
      <c r="IL78" s="188"/>
      <c r="IM78" s="188">
        <f>SUM(IM72:IM76)</f>
        <v>15510878.24031359</v>
      </c>
      <c r="IN78" s="188"/>
      <c r="IO78" s="188">
        <f>SUM(IO72:IO76)</f>
        <v>6425935270.9870586</v>
      </c>
      <c r="IP78" s="188"/>
      <c r="IQ78" s="188">
        <f>SUM(IQ72:IQ76)</f>
        <v>17837509.976360627</v>
      </c>
      <c r="IR78" s="188"/>
      <c r="IS78" s="188">
        <f>SUM(IS72:IS76)</f>
        <v>7389825561.6351166</v>
      </c>
      <c r="IT78" s="188"/>
      <c r="IU78" s="188">
        <f>SUM(IU72:IU76)</f>
        <v>20513136.47281472</v>
      </c>
      <c r="IV78" s="188"/>
      <c r="IW78" s="188">
        <f>SUM(IW72:IW76)</f>
        <v>8498299395.8803844</v>
      </c>
      <c r="IX78" s="188"/>
      <c r="IY78" s="188">
        <f>SUM(IY72:IY76)</f>
        <v>23590106.943736929</v>
      </c>
      <c r="IZ78" s="188"/>
      <c r="JA78" s="188">
        <f>SUM(JA72:JA76)</f>
        <v>9773044305.2624416</v>
      </c>
      <c r="JB78" s="188"/>
      <c r="JC78" s="188">
        <f>SUM(JC72:JC76)</f>
        <v>27128622.985297464</v>
      </c>
      <c r="JD78" s="188"/>
      <c r="JE78" s="188">
        <f>SUM(JE72:JE76)</f>
        <v>11239000951.051807</v>
      </c>
      <c r="JF78" s="188"/>
      <c r="JG78" s="188">
        <f>SUM(JG72:JG76)</f>
        <v>31197916.433092084</v>
      </c>
      <c r="JH78" s="188"/>
      <c r="JI78" s="188">
        <f>SUM(JI72:JI76)</f>
        <v>12924851093.709579</v>
      </c>
      <c r="JJ78" s="299"/>
      <c r="JK78" s="188">
        <f>SUM(JK72:JK76)</f>
        <v>35877603.898055896</v>
      </c>
      <c r="JL78" s="188"/>
      <c r="JM78" s="188">
        <f>SUM(JM72:JM76)</f>
        <v>14863578757.766014</v>
      </c>
      <c r="JN78" s="188"/>
      <c r="JO78" s="188">
        <f>SUM(JO72:JO76)</f>
        <v>41671836.927591912</v>
      </c>
      <c r="JP78" s="188"/>
      <c r="JQ78" s="188">
        <f>SUM(JQ72:JQ76)</f>
        <v>17264046727.145226</v>
      </c>
      <c r="JR78" s="188"/>
      <c r="JS78" s="188">
        <f>SUM(JS72:JS76)</f>
        <v>47922612.466730699</v>
      </c>
      <c r="JT78" s="188"/>
      <c r="JU78" s="188">
        <f>SUM(JU72:JU76)</f>
        <v>19853653736.217003</v>
      </c>
      <c r="JV78" s="188"/>
      <c r="JW78" s="188">
        <f>SUM(JW72:JW76)</f>
        <v>55111004.3367403</v>
      </c>
      <c r="JX78" s="188"/>
      <c r="JY78" s="188">
        <f>SUM(JY72:JY76)</f>
        <v>22831701796.649555</v>
      </c>
      <c r="JZ78" s="188"/>
      <c r="KA78" s="188">
        <f>SUM(KA72:KA76)</f>
        <v>63377654.987251341</v>
      </c>
      <c r="KB78" s="188"/>
      <c r="KC78" s="188">
        <f>SUM(KC72:KC76)</f>
        <v>26256457066.146988</v>
      </c>
      <c r="KD78" s="188"/>
      <c r="KE78" s="188">
        <f>SUM(KE72:KE76)</f>
        <v>72884303.235339046</v>
      </c>
      <c r="KF78" s="188"/>
      <c r="KG78" s="188">
        <f>SUM(KG72:KG76)</f>
        <v>30194925626.069031</v>
      </c>
      <c r="KH78" s="188"/>
      <c r="KI78" s="188">
        <f>SUM(KI72:KI76)</f>
        <v>2333.7299999999996</v>
      </c>
      <c r="KJ78" s="188"/>
      <c r="KK78" s="188">
        <f>SUM(KK72:KK76)</f>
        <v>966831</v>
      </c>
      <c r="KM78" s="188">
        <f>SUM(KM72:KM76)</f>
        <v>102739.09102731287</v>
      </c>
      <c r="KN78" s="188"/>
      <c r="KO78" s="188">
        <f>SUM(KO72:KO76)</f>
        <v>42563337.711315319</v>
      </c>
      <c r="KQ78" s="188">
        <f>SUM(KQ72:KQ76)</f>
        <v>676264.91245733015</v>
      </c>
      <c r="KR78" s="188"/>
      <c r="KS78" s="188">
        <f>SUM(KS72:KS76)</f>
        <v>280166892.30375105</v>
      </c>
      <c r="KU78" s="188">
        <f>SUM(KU72:KU76)</f>
        <v>4016841.9797771303</v>
      </c>
      <c r="KV78" s="188"/>
      <c r="KW78" s="188">
        <f>SUM(KW72:KW76)</f>
        <v>1664120248.7648113</v>
      </c>
      <c r="KY78" s="188">
        <f>SUM(KY72:KY76)</f>
        <v>23640220.148571193</v>
      </c>
      <c r="KZ78" s="188"/>
      <c r="LA78" s="188">
        <f>SUM(LA72:LA76)</f>
        <v>9793805490.1223507</v>
      </c>
      <c r="LC78" s="188">
        <f>SUM(LC72:LC76)</f>
        <v>144757308.12552118</v>
      </c>
      <c r="LD78" s="188"/>
      <c r="LE78" s="188">
        <f>SUM(LE72:LE76)</f>
        <v>59970884794.858772</v>
      </c>
    </row>
    <row r="79" spans="2:317" ht="9.75" customHeight="1">
      <c r="B79" s="3"/>
      <c r="C79" s="184"/>
      <c r="D79" s="184"/>
      <c r="E79" s="184"/>
      <c r="F79" s="184"/>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294"/>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M79" s="5"/>
      <c r="KN79" s="5"/>
      <c r="KO79" s="5"/>
      <c r="KQ79" s="5"/>
      <c r="KR79" s="5"/>
      <c r="KS79" s="5"/>
      <c r="KU79" s="5"/>
      <c r="KV79" s="5"/>
      <c r="KW79" s="5"/>
      <c r="KY79" s="5"/>
      <c r="KZ79" s="5"/>
      <c r="LA79" s="5"/>
      <c r="LC79" s="5"/>
      <c r="LD79" s="5"/>
      <c r="LE79" s="5"/>
    </row>
    <row r="80" spans="2:317" ht="18.75">
      <c r="B80" s="3"/>
      <c r="C80" s="184"/>
      <c r="D80" s="184"/>
      <c r="E80" s="179"/>
      <c r="F80" s="179"/>
      <c r="G80" s="179"/>
      <c r="H80" s="5"/>
      <c r="I80" s="5"/>
      <c r="J80" s="5"/>
      <c r="K80" s="207">
        <v>1</v>
      </c>
      <c r="L80" s="207">
        <f>$L$8</f>
        <v>1</v>
      </c>
      <c r="M80" s="178"/>
      <c r="N80" s="178"/>
      <c r="O80" s="207">
        <v>1</v>
      </c>
      <c r="P80" s="207">
        <v>1</v>
      </c>
      <c r="Q80" s="178"/>
      <c r="R80" s="178"/>
      <c r="S80" s="207">
        <f>O80</f>
        <v>1</v>
      </c>
      <c r="T80" s="207">
        <v>1</v>
      </c>
      <c r="U80" s="178"/>
      <c r="V80" s="178"/>
      <c r="W80" s="207">
        <f>S80</f>
        <v>1</v>
      </c>
      <c r="X80" s="207">
        <v>1</v>
      </c>
      <c r="Y80" s="178"/>
      <c r="Z80" s="178"/>
      <c r="AA80" s="207">
        <f>W80</f>
        <v>1</v>
      </c>
      <c r="AB80" s="207">
        <v>1</v>
      </c>
      <c r="AC80" s="178"/>
      <c r="AD80" s="178"/>
      <c r="AE80" s="207">
        <f>AA80</f>
        <v>1</v>
      </c>
      <c r="AF80" s="207">
        <v>1</v>
      </c>
      <c r="AG80" s="178"/>
      <c r="AH80" s="178"/>
      <c r="AI80" s="207">
        <f>AE80</f>
        <v>1</v>
      </c>
      <c r="AJ80" s="207">
        <v>1</v>
      </c>
      <c r="AK80" s="178"/>
      <c r="AL80" s="178"/>
      <c r="AM80" s="207">
        <f>AI80</f>
        <v>1</v>
      </c>
      <c r="AN80" s="207">
        <v>1</v>
      </c>
      <c r="AO80" s="178"/>
      <c r="AP80" s="5"/>
      <c r="AQ80" s="207">
        <f>AM80</f>
        <v>1</v>
      </c>
      <c r="AR80" s="207">
        <v>1</v>
      </c>
      <c r="AS80" s="178"/>
      <c r="AT80" s="5"/>
      <c r="AU80" s="207">
        <f>AQ80</f>
        <v>1</v>
      </c>
      <c r="AV80" s="207">
        <v>1</v>
      </c>
      <c r="AW80" s="178"/>
      <c r="AX80" s="178"/>
      <c r="AY80" s="207">
        <f>AU80</f>
        <v>1</v>
      </c>
      <c r="AZ80" s="207">
        <v>1</v>
      </c>
      <c r="BA80" s="178"/>
      <c r="BB80" s="178"/>
      <c r="BC80" s="207">
        <f>AY80</f>
        <v>1</v>
      </c>
      <c r="BD80" s="250">
        <v>1</v>
      </c>
      <c r="BE80" s="178"/>
      <c r="BF80" s="178"/>
      <c r="BG80" s="207">
        <f>BC80</f>
        <v>1</v>
      </c>
      <c r="BH80" s="207">
        <v>1</v>
      </c>
      <c r="BI80" s="178"/>
      <c r="BJ80" s="178"/>
      <c r="BK80" s="207">
        <f>BG80</f>
        <v>1</v>
      </c>
      <c r="BL80" s="207">
        <v>1</v>
      </c>
      <c r="BM80" s="178"/>
      <c r="BN80" s="178"/>
      <c r="BO80" s="207">
        <f>BK80</f>
        <v>1</v>
      </c>
      <c r="BP80" s="250">
        <v>1</v>
      </c>
      <c r="BQ80" s="178"/>
      <c r="BR80" s="178"/>
      <c r="BS80" s="207">
        <f>BO80</f>
        <v>1</v>
      </c>
      <c r="BT80" s="207">
        <v>1</v>
      </c>
      <c r="BU80" s="178"/>
      <c r="BV80" s="178"/>
      <c r="BW80" s="207">
        <f>BS80</f>
        <v>1</v>
      </c>
      <c r="BX80" s="207">
        <v>1</v>
      </c>
      <c r="BY80" s="178"/>
      <c r="BZ80" s="178"/>
      <c r="CA80" s="207">
        <f>BW80</f>
        <v>1</v>
      </c>
      <c r="CB80" s="207">
        <v>1</v>
      </c>
      <c r="CC80" s="178"/>
      <c r="CD80" s="178"/>
      <c r="CE80" s="207">
        <f>CA80</f>
        <v>1</v>
      </c>
      <c r="CF80" s="207">
        <v>1</v>
      </c>
      <c r="CG80" s="178"/>
      <c r="CH80" s="178"/>
      <c r="CI80" s="207">
        <f>CE80</f>
        <v>1</v>
      </c>
      <c r="CJ80" s="250">
        <v>1</v>
      </c>
      <c r="CK80" s="178"/>
      <c r="CL80" s="178"/>
      <c r="CM80" s="207">
        <f>CI80</f>
        <v>1</v>
      </c>
      <c r="CN80" s="207">
        <v>1</v>
      </c>
      <c r="CO80" s="178"/>
      <c r="CP80" s="5"/>
      <c r="CQ80" s="207">
        <f>CM80</f>
        <v>1</v>
      </c>
      <c r="CR80" s="207">
        <v>1</v>
      </c>
      <c r="CS80" s="178"/>
      <c r="CT80" s="178"/>
      <c r="CU80" s="207">
        <f>CQ80</f>
        <v>1</v>
      </c>
      <c r="CV80" s="207">
        <v>1</v>
      </c>
      <c r="CW80" s="178"/>
      <c r="CX80" s="178"/>
      <c r="CY80" s="207">
        <f>CU80</f>
        <v>1</v>
      </c>
      <c r="CZ80" s="250">
        <v>1</v>
      </c>
      <c r="DA80" s="178"/>
      <c r="DB80" s="178"/>
      <c r="DC80" s="207">
        <f>CY80</f>
        <v>1</v>
      </c>
      <c r="DD80" s="207">
        <v>1</v>
      </c>
      <c r="DE80" s="178"/>
      <c r="DF80" s="178"/>
      <c r="DG80" s="207">
        <f>DC80</f>
        <v>1</v>
      </c>
      <c r="DH80" s="207">
        <v>1</v>
      </c>
      <c r="DI80" s="178"/>
      <c r="DJ80" s="178"/>
      <c r="DK80" s="207">
        <f>DG80</f>
        <v>1</v>
      </c>
      <c r="DL80" s="250">
        <v>1</v>
      </c>
      <c r="DM80" s="178"/>
      <c r="DN80" s="178"/>
      <c r="DO80" s="207">
        <f>DK80</f>
        <v>1</v>
      </c>
      <c r="DP80" s="207">
        <v>1</v>
      </c>
      <c r="DQ80" s="178"/>
      <c r="DR80" s="178"/>
      <c r="DS80" s="207">
        <f>DO80</f>
        <v>1</v>
      </c>
      <c r="DT80" s="207">
        <v>1</v>
      </c>
      <c r="DU80" s="178"/>
      <c r="DV80" s="178"/>
      <c r="DW80" s="207">
        <f>DS80</f>
        <v>1</v>
      </c>
      <c r="DX80" s="207">
        <v>1</v>
      </c>
      <c r="DY80" s="178"/>
      <c r="DZ80" s="178"/>
      <c r="EA80" s="207">
        <f>DW80</f>
        <v>1</v>
      </c>
      <c r="EB80" s="207">
        <v>1</v>
      </c>
      <c r="EC80" s="178"/>
      <c r="ED80" s="178"/>
      <c r="EE80" s="207">
        <f>EA80</f>
        <v>1</v>
      </c>
      <c r="EF80" s="250">
        <v>1</v>
      </c>
      <c r="EG80" s="178"/>
      <c r="EH80" s="178"/>
      <c r="EI80" s="207">
        <f>EE80</f>
        <v>1</v>
      </c>
      <c r="EJ80" s="207">
        <v>1</v>
      </c>
      <c r="EK80" s="178"/>
      <c r="EL80" s="5"/>
      <c r="EM80" s="207">
        <f>EI80</f>
        <v>1</v>
      </c>
      <c r="EN80" s="207">
        <v>1</v>
      </c>
      <c r="EO80" s="178"/>
      <c r="EP80" s="178"/>
      <c r="EQ80" s="207">
        <f>EM80</f>
        <v>1</v>
      </c>
      <c r="ER80" s="207">
        <v>1</v>
      </c>
      <c r="ES80" s="178"/>
      <c r="ET80" s="178"/>
      <c r="EU80" s="207">
        <f>EQ80</f>
        <v>1</v>
      </c>
      <c r="EV80" s="250">
        <v>1</v>
      </c>
      <c r="EW80" s="178"/>
      <c r="EX80" s="178"/>
      <c r="EY80" s="207">
        <f>EU80</f>
        <v>1</v>
      </c>
      <c r="EZ80" s="207">
        <v>1</v>
      </c>
      <c r="FA80" s="178"/>
      <c r="FB80" s="178"/>
      <c r="FC80" s="207">
        <f>EY80</f>
        <v>1</v>
      </c>
      <c r="FD80" s="207">
        <v>1</v>
      </c>
      <c r="FE80" s="178"/>
      <c r="FF80" s="178"/>
      <c r="FG80" s="207">
        <f>FC80</f>
        <v>1</v>
      </c>
      <c r="FH80" s="250">
        <v>1</v>
      </c>
      <c r="FI80" s="178"/>
      <c r="FJ80" s="178"/>
      <c r="FK80" s="207">
        <f>FG80</f>
        <v>1</v>
      </c>
      <c r="FL80" s="207">
        <v>1</v>
      </c>
      <c r="FM80" s="178"/>
      <c r="FN80" s="178"/>
      <c r="FO80" s="207">
        <f>FK80</f>
        <v>1</v>
      </c>
      <c r="FP80" s="207">
        <v>1</v>
      </c>
      <c r="FQ80" s="178"/>
      <c r="FR80" s="178"/>
      <c r="FS80" s="207">
        <f>FO80</f>
        <v>1</v>
      </c>
      <c r="FT80" s="207">
        <v>1</v>
      </c>
      <c r="FU80" s="178"/>
      <c r="FV80" s="178"/>
      <c r="FW80" s="207">
        <f>FS80</f>
        <v>1</v>
      </c>
      <c r="FX80" s="207">
        <v>1</v>
      </c>
      <c r="FY80" s="178"/>
      <c r="FZ80" s="178"/>
      <c r="GA80" s="207">
        <f>FW80</f>
        <v>1</v>
      </c>
      <c r="GB80" s="250">
        <v>1</v>
      </c>
      <c r="GC80" s="178"/>
      <c r="GD80" s="179"/>
      <c r="GE80" s="207">
        <f>GA80</f>
        <v>1</v>
      </c>
      <c r="GF80" s="207">
        <v>1</v>
      </c>
      <c r="GG80" s="178"/>
      <c r="GH80" s="5"/>
      <c r="GI80" s="207">
        <f>GE80</f>
        <v>1</v>
      </c>
      <c r="GJ80" s="207">
        <v>1</v>
      </c>
      <c r="GK80" s="178"/>
      <c r="GL80" s="178"/>
      <c r="GM80" s="207">
        <f>GI80</f>
        <v>1</v>
      </c>
      <c r="GN80" s="207">
        <v>1</v>
      </c>
      <c r="GO80" s="178"/>
      <c r="GP80" s="178"/>
      <c r="GQ80" s="207">
        <f>GM80</f>
        <v>1</v>
      </c>
      <c r="GR80" s="250">
        <v>1</v>
      </c>
      <c r="GS80" s="178"/>
      <c r="GT80" s="178"/>
      <c r="GU80" s="207">
        <f>GQ80</f>
        <v>1</v>
      </c>
      <c r="GV80" s="207">
        <v>1</v>
      </c>
      <c r="GW80" s="178"/>
      <c r="GX80" s="178"/>
      <c r="GY80" s="207">
        <f>GU80</f>
        <v>1</v>
      </c>
      <c r="GZ80" s="207">
        <v>1</v>
      </c>
      <c r="HA80" s="178"/>
      <c r="HB80" s="178"/>
      <c r="HC80" s="207">
        <f>GY80</f>
        <v>1</v>
      </c>
      <c r="HD80" s="250">
        <v>1</v>
      </c>
      <c r="HE80" s="178"/>
      <c r="HF80" s="178"/>
      <c r="HG80" s="207">
        <f>HC80</f>
        <v>1</v>
      </c>
      <c r="HH80" s="207">
        <v>1</v>
      </c>
      <c r="HI80" s="178"/>
      <c r="HJ80" s="178"/>
      <c r="HK80" s="207">
        <f>HG80</f>
        <v>1</v>
      </c>
      <c r="HL80" s="207">
        <v>1</v>
      </c>
      <c r="HM80" s="178"/>
      <c r="HN80" s="178"/>
      <c r="HO80" s="207">
        <f>HK80</f>
        <v>1</v>
      </c>
      <c r="HP80" s="207">
        <v>1</v>
      </c>
      <c r="HQ80" s="178"/>
      <c r="HR80" s="178"/>
      <c r="HS80" s="207">
        <f>HO80</f>
        <v>1</v>
      </c>
      <c r="HT80" s="207">
        <v>1</v>
      </c>
      <c r="HU80" s="178"/>
      <c r="HV80" s="178"/>
      <c r="HW80" s="207">
        <f>HS80</f>
        <v>1</v>
      </c>
      <c r="HX80" s="250">
        <v>1</v>
      </c>
      <c r="HY80" s="178"/>
      <c r="HZ80" s="179"/>
      <c r="IA80" s="207">
        <f>HW80</f>
        <v>1</v>
      </c>
      <c r="IB80" s="207">
        <v>1</v>
      </c>
      <c r="IC80" s="178"/>
      <c r="ID80" s="5"/>
      <c r="IE80" s="207">
        <f>IA80</f>
        <v>1</v>
      </c>
      <c r="IF80" s="207">
        <v>1</v>
      </c>
      <c r="IG80" s="178"/>
      <c r="IH80" s="178"/>
      <c r="II80" s="207">
        <f>IE80</f>
        <v>1</v>
      </c>
      <c r="IJ80" s="207">
        <v>1</v>
      </c>
      <c r="IK80" s="178"/>
      <c r="IL80" s="178"/>
      <c r="IM80" s="207">
        <f>II80</f>
        <v>1</v>
      </c>
      <c r="IN80" s="207">
        <v>1</v>
      </c>
      <c r="IO80" s="178"/>
      <c r="IP80" s="178"/>
      <c r="IQ80" s="207">
        <f>IM80</f>
        <v>1</v>
      </c>
      <c r="IR80" s="207">
        <v>1</v>
      </c>
      <c r="IS80" s="178"/>
      <c r="IT80" s="178"/>
      <c r="IU80" s="207">
        <f>IQ80</f>
        <v>1</v>
      </c>
      <c r="IV80" s="207">
        <v>1</v>
      </c>
      <c r="IW80" s="178"/>
      <c r="IX80" s="178"/>
      <c r="IY80" s="207">
        <f>IU80</f>
        <v>1</v>
      </c>
      <c r="IZ80" s="207">
        <v>1</v>
      </c>
      <c r="JA80" s="178"/>
      <c r="JB80" s="178"/>
      <c r="JC80" s="207">
        <f>IY80</f>
        <v>1</v>
      </c>
      <c r="JD80" s="207">
        <v>1</v>
      </c>
      <c r="JE80" s="178"/>
      <c r="JF80" s="178"/>
      <c r="JG80" s="207">
        <f>JC80</f>
        <v>1</v>
      </c>
      <c r="JH80" s="207">
        <v>1</v>
      </c>
      <c r="JI80" s="178"/>
      <c r="JJ80" s="298"/>
      <c r="JK80" s="207">
        <f>JG80</f>
        <v>1</v>
      </c>
      <c r="JL80" s="207">
        <v>1</v>
      </c>
      <c r="JM80" s="178"/>
      <c r="JN80" s="178"/>
      <c r="JO80" s="207">
        <f>JK80</f>
        <v>1</v>
      </c>
      <c r="JP80" s="207">
        <v>1</v>
      </c>
      <c r="JQ80" s="178"/>
      <c r="JR80" s="178"/>
      <c r="JS80" s="207">
        <f>JO80</f>
        <v>1</v>
      </c>
      <c r="JT80" s="207">
        <v>1</v>
      </c>
      <c r="JU80" s="178"/>
      <c r="JV80" s="178"/>
      <c r="JW80" s="207">
        <f>JS80</f>
        <v>1</v>
      </c>
      <c r="JX80" s="207">
        <v>1</v>
      </c>
      <c r="JY80" s="178"/>
      <c r="JZ80" s="178"/>
      <c r="KA80" s="207">
        <f>JW80</f>
        <v>1</v>
      </c>
      <c r="KB80" s="207">
        <v>1</v>
      </c>
      <c r="KC80" s="178"/>
      <c r="KD80" s="178"/>
      <c r="KE80" s="207">
        <f>KA80</f>
        <v>1</v>
      </c>
      <c r="KF80" s="207">
        <v>1</v>
      </c>
      <c r="KG80" s="178"/>
      <c r="KH80" s="178"/>
      <c r="KI80" s="207">
        <f>'A.I Revenue Streams - P2'!DI28+100%</f>
        <v>1</v>
      </c>
      <c r="KJ80" s="207">
        <v>1</v>
      </c>
      <c r="KK80" s="5"/>
      <c r="KM80" s="207">
        <f>'A.I Revenue Streams - P2'!DM28+100%</f>
        <v>1</v>
      </c>
      <c r="KN80" s="207">
        <v>1</v>
      </c>
      <c r="KO80" s="5"/>
      <c r="KQ80" s="207">
        <f>'A.I Revenue Streams - P2'!DQ28+100%</f>
        <v>1</v>
      </c>
      <c r="KR80" s="207">
        <v>1</v>
      </c>
      <c r="KS80" s="5"/>
      <c r="KU80" s="207">
        <f>'A.I Revenue Streams - P2'!DU28+100%</f>
        <v>1</v>
      </c>
      <c r="KV80" s="207">
        <v>1</v>
      </c>
      <c r="KW80" s="5"/>
      <c r="KY80" s="207">
        <f>'A.I Revenue Streams - P2'!DY28+100%</f>
        <v>1</v>
      </c>
      <c r="KZ80" s="207">
        <v>1</v>
      </c>
      <c r="LA80" s="5"/>
      <c r="LC80" s="207">
        <f>'A.I Revenue Streams - P2'!EC28+100%</f>
        <v>1</v>
      </c>
      <c r="LD80" s="207">
        <v>1</v>
      </c>
      <c r="LE80" s="5"/>
    </row>
    <row r="81" spans="2:317" ht="18.75">
      <c r="B81" s="172">
        <v>3</v>
      </c>
      <c r="C81" s="180" t="str">
        <f>'A.I Revenue Streams - P1'!D79</f>
        <v>Lab &amp; Diagnostics</v>
      </c>
      <c r="D81" s="180" t="str">
        <f>'A.I Revenue Streams - P1'!E79</f>
        <v>Serology &amp; Immunology</v>
      </c>
      <c r="E81" s="181"/>
      <c r="F81" s="179"/>
      <c r="G81" s="182"/>
      <c r="H81" s="182"/>
      <c r="I81" s="182"/>
      <c r="J81" s="5"/>
      <c r="K81" s="182"/>
      <c r="L81" s="182"/>
      <c r="M81" s="182"/>
      <c r="N81" s="5"/>
      <c r="O81" s="182"/>
      <c r="P81" s="182"/>
      <c r="Q81" s="182"/>
      <c r="R81" s="5"/>
      <c r="S81" s="182"/>
      <c r="T81" s="182"/>
      <c r="U81" s="182"/>
      <c r="V81" s="5"/>
      <c r="W81" s="182"/>
      <c r="X81" s="182"/>
      <c r="Y81" s="182"/>
      <c r="Z81" s="5"/>
      <c r="AA81" s="182"/>
      <c r="AB81" s="182"/>
      <c r="AC81" s="182"/>
      <c r="AD81" s="5"/>
      <c r="AE81" s="182"/>
      <c r="AF81" s="182"/>
      <c r="AG81" s="182"/>
      <c r="AH81" s="5"/>
      <c r="AI81" s="182"/>
      <c r="AJ81" s="182"/>
      <c r="AK81" s="182"/>
      <c r="AL81" s="5"/>
      <c r="AM81" s="182"/>
      <c r="AN81" s="182"/>
      <c r="AO81" s="182"/>
      <c r="AP81" s="5"/>
      <c r="AQ81" s="182"/>
      <c r="AR81" s="182"/>
      <c r="AS81" s="182"/>
      <c r="AT81" s="5"/>
      <c r="AU81" s="182"/>
      <c r="AV81" s="182"/>
      <c r="AW81" s="182"/>
      <c r="AX81" s="5"/>
      <c r="AY81" s="182"/>
      <c r="AZ81" s="182"/>
      <c r="BA81" s="182"/>
      <c r="BB81" s="5"/>
      <c r="BC81" s="182"/>
      <c r="BD81" s="182"/>
      <c r="BE81" s="182"/>
      <c r="BF81" s="5"/>
      <c r="BG81" s="182"/>
      <c r="BH81" s="182"/>
      <c r="BI81" s="182"/>
      <c r="BJ81" s="5"/>
      <c r="BK81" s="182"/>
      <c r="BL81" s="182"/>
      <c r="BM81" s="182"/>
      <c r="BN81" s="5"/>
      <c r="BO81" s="182"/>
      <c r="BP81" s="182"/>
      <c r="BQ81" s="182"/>
      <c r="BR81" s="5"/>
      <c r="BS81" s="182"/>
      <c r="BT81" s="182"/>
      <c r="BU81" s="182"/>
      <c r="BV81" s="5"/>
      <c r="BW81" s="182"/>
      <c r="BX81" s="182"/>
      <c r="BY81" s="182"/>
      <c r="BZ81" s="5"/>
      <c r="CA81" s="182"/>
      <c r="CB81" s="182"/>
      <c r="CC81" s="182"/>
      <c r="CD81" s="5"/>
      <c r="CE81" s="182"/>
      <c r="CF81" s="182"/>
      <c r="CG81" s="182"/>
      <c r="CH81" s="5"/>
      <c r="CI81" s="182"/>
      <c r="CJ81" s="182"/>
      <c r="CK81" s="182"/>
      <c r="CL81" s="5"/>
      <c r="CM81" s="182"/>
      <c r="CN81" s="182"/>
      <c r="CO81" s="182"/>
      <c r="CP81" s="5"/>
      <c r="CQ81" s="182"/>
      <c r="CR81" s="182"/>
      <c r="CS81" s="182"/>
      <c r="CT81" s="5"/>
      <c r="CU81" s="182"/>
      <c r="CV81" s="182"/>
      <c r="CW81" s="182"/>
      <c r="CX81" s="5"/>
      <c r="CY81" s="182"/>
      <c r="CZ81" s="182"/>
      <c r="DA81" s="182"/>
      <c r="DB81" s="5"/>
      <c r="DC81" s="182"/>
      <c r="DD81" s="182"/>
      <c r="DE81" s="182"/>
      <c r="DF81" s="5"/>
      <c r="DG81" s="182"/>
      <c r="DH81" s="182"/>
      <c r="DI81" s="182"/>
      <c r="DJ81" s="5"/>
      <c r="DK81" s="182"/>
      <c r="DL81" s="182"/>
      <c r="DM81" s="182"/>
      <c r="DN81" s="5"/>
      <c r="DO81" s="182"/>
      <c r="DP81" s="182"/>
      <c r="DQ81" s="182"/>
      <c r="DR81" s="5"/>
      <c r="DS81" s="182"/>
      <c r="DT81" s="182"/>
      <c r="DU81" s="182"/>
      <c r="DV81" s="5"/>
      <c r="DW81" s="182"/>
      <c r="DX81" s="182"/>
      <c r="DY81" s="182"/>
      <c r="DZ81" s="5"/>
      <c r="EA81" s="182"/>
      <c r="EB81" s="182"/>
      <c r="EC81" s="182"/>
      <c r="ED81" s="5"/>
      <c r="EE81" s="182"/>
      <c r="EF81" s="182"/>
      <c r="EG81" s="182"/>
      <c r="EH81" s="5"/>
      <c r="EI81" s="182"/>
      <c r="EJ81" s="182"/>
      <c r="EK81" s="182"/>
      <c r="EL81" s="5"/>
      <c r="EM81" s="182"/>
      <c r="EN81" s="182"/>
      <c r="EO81" s="182"/>
      <c r="EP81" s="5"/>
      <c r="EQ81" s="182"/>
      <c r="ER81" s="182"/>
      <c r="ES81" s="182"/>
      <c r="ET81" s="5"/>
      <c r="EU81" s="182"/>
      <c r="EV81" s="182"/>
      <c r="EW81" s="182"/>
      <c r="EX81" s="5"/>
      <c r="EY81" s="182"/>
      <c r="EZ81" s="182"/>
      <c r="FA81" s="182"/>
      <c r="FB81" s="5"/>
      <c r="FC81" s="182"/>
      <c r="FD81" s="182"/>
      <c r="FE81" s="182"/>
      <c r="FF81" s="5"/>
      <c r="FG81" s="182"/>
      <c r="FH81" s="182"/>
      <c r="FI81" s="182"/>
      <c r="FJ81" s="5"/>
      <c r="FK81" s="182"/>
      <c r="FL81" s="182"/>
      <c r="FM81" s="182"/>
      <c r="FN81" s="5"/>
      <c r="FO81" s="182"/>
      <c r="FP81" s="182"/>
      <c r="FQ81" s="182"/>
      <c r="FR81" s="5"/>
      <c r="FS81" s="182"/>
      <c r="FT81" s="182"/>
      <c r="FU81" s="182"/>
      <c r="FV81" s="5"/>
      <c r="FW81" s="182"/>
      <c r="FX81" s="182"/>
      <c r="FY81" s="182"/>
      <c r="FZ81" s="5"/>
      <c r="GA81" s="182"/>
      <c r="GB81" s="182"/>
      <c r="GC81" s="182"/>
      <c r="GE81" s="182"/>
      <c r="GF81" s="182"/>
      <c r="GG81" s="182"/>
      <c r="GH81" s="5"/>
      <c r="GI81" s="182"/>
      <c r="GJ81" s="182"/>
      <c r="GK81" s="182"/>
      <c r="GL81" s="5"/>
      <c r="GM81" s="182"/>
      <c r="GN81" s="182"/>
      <c r="GO81" s="182"/>
      <c r="GP81" s="5"/>
      <c r="GQ81" s="182"/>
      <c r="GR81" s="182"/>
      <c r="GS81" s="182"/>
      <c r="GT81" s="5"/>
      <c r="GU81" s="182"/>
      <c r="GV81" s="182"/>
      <c r="GW81" s="182"/>
      <c r="GX81" s="5"/>
      <c r="GY81" s="182"/>
      <c r="GZ81" s="182"/>
      <c r="HA81" s="182"/>
      <c r="HB81" s="5"/>
      <c r="HC81" s="182"/>
      <c r="HD81" s="182"/>
      <c r="HE81" s="182"/>
      <c r="HF81" s="5"/>
      <c r="HG81" s="182"/>
      <c r="HH81" s="182"/>
      <c r="HI81" s="182"/>
      <c r="HJ81" s="5"/>
      <c r="HK81" s="182"/>
      <c r="HL81" s="182"/>
      <c r="HM81" s="182"/>
      <c r="HN81" s="5"/>
      <c r="HO81" s="182"/>
      <c r="HP81" s="182"/>
      <c r="HQ81" s="182"/>
      <c r="HR81" s="5"/>
      <c r="HS81" s="182"/>
      <c r="HT81" s="182"/>
      <c r="HU81" s="182"/>
      <c r="HV81" s="5"/>
      <c r="HW81" s="182"/>
      <c r="HX81" s="182"/>
      <c r="HY81" s="182"/>
      <c r="IA81" s="182"/>
      <c r="IB81" s="182"/>
      <c r="IC81" s="182"/>
      <c r="ID81" s="5"/>
      <c r="IE81" s="182"/>
      <c r="IF81" s="182"/>
      <c r="IG81" s="182"/>
      <c r="IH81" s="5"/>
      <c r="II81" s="182"/>
      <c r="IJ81" s="182"/>
      <c r="IK81" s="182"/>
      <c r="IL81" s="5"/>
      <c r="IM81" s="182"/>
      <c r="IN81" s="182"/>
      <c r="IO81" s="182"/>
      <c r="IP81" s="5"/>
      <c r="IQ81" s="182"/>
      <c r="IR81" s="182"/>
      <c r="IS81" s="182"/>
      <c r="IT81" s="5"/>
      <c r="IU81" s="182"/>
      <c r="IV81" s="182"/>
      <c r="IW81" s="182"/>
      <c r="IX81" s="5"/>
      <c r="IY81" s="182"/>
      <c r="IZ81" s="182"/>
      <c r="JA81" s="182"/>
      <c r="JB81" s="5"/>
      <c r="JC81" s="182"/>
      <c r="JD81" s="182"/>
      <c r="JE81" s="182"/>
      <c r="JF81" s="5"/>
      <c r="JG81" s="182"/>
      <c r="JH81" s="182"/>
      <c r="JI81" s="182"/>
      <c r="JJ81" s="294"/>
      <c r="JK81" s="182"/>
      <c r="JL81" s="182"/>
      <c r="JM81" s="182"/>
      <c r="JN81" s="5"/>
      <c r="JO81" s="182"/>
      <c r="JP81" s="182"/>
      <c r="JQ81" s="182"/>
      <c r="JR81" s="5"/>
      <c r="JS81" s="182"/>
      <c r="JT81" s="182"/>
      <c r="JU81" s="182"/>
      <c r="JV81" s="5"/>
      <c r="JW81" s="182"/>
      <c r="JX81" s="182"/>
      <c r="JY81" s="182"/>
      <c r="JZ81" s="5"/>
      <c r="KA81" s="182"/>
      <c r="KB81" s="182"/>
      <c r="KC81" s="182"/>
      <c r="KD81" s="5"/>
      <c r="KE81" s="182"/>
      <c r="KF81" s="182"/>
      <c r="KG81" s="182"/>
      <c r="KH81" s="5"/>
      <c r="KI81" s="183"/>
      <c r="KJ81" s="183"/>
      <c r="KK81" s="183"/>
      <c r="KM81" s="183"/>
      <c r="KN81" s="183"/>
      <c r="KO81" s="183"/>
      <c r="KQ81" s="183"/>
      <c r="KR81" s="183"/>
      <c r="KS81" s="183"/>
      <c r="KU81" s="183"/>
      <c r="KV81" s="183"/>
      <c r="KW81" s="183"/>
      <c r="KY81" s="183"/>
      <c r="KZ81" s="183"/>
      <c r="LA81" s="183"/>
      <c r="LC81" s="183"/>
      <c r="LD81" s="183"/>
      <c r="LE81" s="183"/>
    </row>
    <row r="82" spans="2:317" ht="18.75">
      <c r="B82" s="172" t="s">
        <v>178</v>
      </c>
      <c r="C82" s="180"/>
      <c r="D82" s="180"/>
      <c r="E82" s="180" t="str">
        <f>D81</f>
        <v>Serology &amp; Immunology</v>
      </c>
      <c r="F82" s="184"/>
      <c r="G82" s="182"/>
      <c r="H82" s="182">
        <f>'A.I Revenue Streams - P1'!J80</f>
        <v>1000</v>
      </c>
      <c r="I82" s="182">
        <f>G82*H82</f>
        <v>0</v>
      </c>
      <c r="J82" s="5"/>
      <c r="K82" s="182">
        <f>'A.I Revenue Streams - P1'!H80*K$2*L$2</f>
        <v>40.5</v>
      </c>
      <c r="L82" s="182">
        <f>H82*$L$80</f>
        <v>1000</v>
      </c>
      <c r="M82" s="182">
        <f>K82*L82</f>
        <v>40500</v>
      </c>
      <c r="N82" s="5"/>
      <c r="O82" s="182">
        <f>K82*O$8*O$2/K$2*P$2</f>
        <v>43.233749999999993</v>
      </c>
      <c r="P82" s="182">
        <f>L82*$L$80</f>
        <v>1000</v>
      </c>
      <c r="Q82" s="182">
        <f t="shared" ref="Q82:Q145" si="903">O82*P82</f>
        <v>43233.749999999993</v>
      </c>
      <c r="R82" s="5"/>
      <c r="S82" s="182">
        <f>O82*S$8*S$2/O$2*T$2</f>
        <v>66.291749999999979</v>
      </c>
      <c r="T82" s="182">
        <f>P82*$L$80</f>
        <v>1000</v>
      </c>
      <c r="U82" s="182">
        <f t="shared" ref="U82:U145" si="904">S82*T82</f>
        <v>66291.749999999985</v>
      </c>
      <c r="V82" s="5"/>
      <c r="W82" s="182">
        <f>S82*W$8*W$2/S$2*X$2</f>
        <v>95.294390624999963</v>
      </c>
      <c r="X82" s="182">
        <f>T82*X$80</f>
        <v>1000</v>
      </c>
      <c r="Y82" s="182">
        <f t="shared" ref="Y82:Y145" si="905">W82*X82</f>
        <v>95294.390624999956</v>
      </c>
      <c r="Z82" s="5"/>
      <c r="AA82" s="182">
        <f>W82*AA$8*AA$2/W$2*AB$2</f>
        <v>175.34167874999991</v>
      </c>
      <c r="AB82" s="182">
        <f>X82*AB$80</f>
        <v>1000</v>
      </c>
      <c r="AC82" s="182">
        <f t="shared" ref="AC82:AC145" si="906">AA82*AB82</f>
        <v>175341.6787499999</v>
      </c>
      <c r="AD82" s="5"/>
      <c r="AE82" s="182">
        <f>AA82*AE$8*AE$2/AA$2*AF$2</f>
        <v>252.05366320312487</v>
      </c>
      <c r="AF82" s="182">
        <f>AB82*AF$80</f>
        <v>1000</v>
      </c>
      <c r="AG82" s="182">
        <f t="shared" ref="AG82:AG145" si="907">AE82*AF82</f>
        <v>252053.66320312486</v>
      </c>
      <c r="AH82" s="5"/>
      <c r="AI82" s="182">
        <f>AE82*AI$8*AI$2/AE$2*AJ$2</f>
        <v>362.32714085449197</v>
      </c>
      <c r="AJ82" s="182">
        <f>AF82*AJ$80</f>
        <v>1000</v>
      </c>
      <c r="AK82" s="182">
        <f>AI82*AJ82</f>
        <v>362327.14085449197</v>
      </c>
      <c r="AL82" s="5"/>
      <c r="AM82" s="182">
        <f>AI82*AM$8*AM$2/AI$2*AN$2</f>
        <v>416.67621198266573</v>
      </c>
      <c r="AN82" s="182">
        <f>AJ82*AN$80</f>
        <v>1000</v>
      </c>
      <c r="AO82" s="182">
        <f>AM82*AN82</f>
        <v>416676.21198266576</v>
      </c>
      <c r="AP82" s="5"/>
      <c r="AQ82" s="182">
        <f>AM82*AQ$8*AQ$2/AM$2*AR$2</f>
        <v>479.17764378006547</v>
      </c>
      <c r="AR82" s="182">
        <f>AN82*AR$80</f>
        <v>1000</v>
      </c>
      <c r="AS82" s="182">
        <f>AQ82*AR82</f>
        <v>479177.64378006547</v>
      </c>
      <c r="AT82" s="5"/>
      <c r="AU82" s="182">
        <f>AQ82*AU$8*AU$2/AQ$2*AV$2</f>
        <v>551.05429034707527</v>
      </c>
      <c r="AV82" s="182">
        <f>AR82*AV$80</f>
        <v>1000</v>
      </c>
      <c r="AW82" s="182">
        <f>AU82*AV82</f>
        <v>551054.29034707532</v>
      </c>
      <c r="AX82" s="5"/>
      <c r="AY82" s="182">
        <f>AU82*AY$8*AY$2/AU$2*AZ$2</f>
        <v>633.7124338991365</v>
      </c>
      <c r="AZ82" s="182">
        <f>AV82*AZ$80</f>
        <v>1000</v>
      </c>
      <c r="BA82" s="182">
        <f>AY82*AZ82</f>
        <v>633712.43389913649</v>
      </c>
      <c r="BB82" s="5"/>
      <c r="BC82" s="182">
        <f>AY82*BC$8*BC$2/AY$2*BD$2</f>
        <v>728.76929898400692</v>
      </c>
      <c r="BD82" s="182">
        <f>AZ82*BD$80</f>
        <v>1000</v>
      </c>
      <c r="BE82" s="182">
        <f>BC82*BD82</f>
        <v>728769.29898400698</v>
      </c>
      <c r="BF82" s="5"/>
      <c r="BG82" s="182">
        <f>BC82*BG$8*BG$2/BC$2*BH$2</f>
        <v>838.08469383160786</v>
      </c>
      <c r="BH82" s="182">
        <f>BD82*BH$80</f>
        <v>1000</v>
      </c>
      <c r="BI82" s="182">
        <f>BG82*BH82</f>
        <v>838084.69383160782</v>
      </c>
      <c r="BJ82" s="5"/>
      <c r="BK82" s="182">
        <f>BG82*BK$8*BK$2/BG$2*BL$2</f>
        <v>963.79739790634892</v>
      </c>
      <c r="BL82" s="182">
        <f>BH82*BL$80</f>
        <v>1000</v>
      </c>
      <c r="BM82" s="182">
        <f>BK82*BL82</f>
        <v>963797.39790634892</v>
      </c>
      <c r="BN82" s="5"/>
      <c r="BO82" s="182">
        <f>BK82*BO$8*BO$2/BK$2*BP$2</f>
        <v>1108.367007592301</v>
      </c>
      <c r="BP82" s="182">
        <f>BL82*BP$80</f>
        <v>1000</v>
      </c>
      <c r="BQ82" s="182">
        <f>BO82*BP82</f>
        <v>1108367.0075923009</v>
      </c>
      <c r="BR82" s="5"/>
      <c r="BS82" s="182">
        <f>BO82*BS$8*BS$2/BO$2*BT$2</f>
        <v>1274.6220587311461</v>
      </c>
      <c r="BT82" s="182">
        <f>BP82*BT$80</f>
        <v>1000</v>
      </c>
      <c r="BU82" s="182">
        <f>BS82*BT82</f>
        <v>1274622.0587311462</v>
      </c>
      <c r="BV82" s="5"/>
      <c r="BW82" s="182">
        <f>BS82*BW$8*BW$2/BS$2*BX$2</f>
        <v>1465.815367540818</v>
      </c>
      <c r="BX82" s="182">
        <f>BT82*BX$80</f>
        <v>1000</v>
      </c>
      <c r="BY82" s="182">
        <f>BW82*BX82</f>
        <v>1465815.3675408179</v>
      </c>
      <c r="BZ82" s="5"/>
      <c r="CA82" s="182">
        <f>BW82*CA$8*CA$2/BW$2*CB$2</f>
        <v>1685.6876726719406</v>
      </c>
      <c r="CB82" s="182">
        <f>BX82*CB$80</f>
        <v>1000</v>
      </c>
      <c r="CC82" s="182">
        <f>CA82*CB82</f>
        <v>1685687.6726719406</v>
      </c>
      <c r="CD82" s="5"/>
      <c r="CE82" s="182">
        <f>CA82*CE$8*CE$2/CA$2*CF$2</f>
        <v>2326.2489882872783</v>
      </c>
      <c r="CF82" s="182">
        <f>CB82*CF$80</f>
        <v>1000</v>
      </c>
      <c r="CG82" s="182">
        <f>CE82*CF82</f>
        <v>2326248.9882872785</v>
      </c>
      <c r="CH82" s="5"/>
      <c r="CI82" s="182">
        <f>CE82*CI$8*CI$2/CE$2*CJ$2</f>
        <v>2675.1863365303698</v>
      </c>
      <c r="CJ82" s="182">
        <f>CF82*CJ$80</f>
        <v>1000</v>
      </c>
      <c r="CK82" s="182">
        <f>CI82*CJ82</f>
        <v>2675186.3365303697</v>
      </c>
      <c r="CL82" s="5"/>
      <c r="CM82" s="182">
        <f>CI82*CM$8*CM$2/CI$2*CN$2</f>
        <v>3076.4642870099251</v>
      </c>
      <c r="CN82" s="182">
        <f>CJ82*CN$80</f>
        <v>1000</v>
      </c>
      <c r="CO82" s="182">
        <f>CM82*CN82</f>
        <v>3076464.2870099251</v>
      </c>
      <c r="CP82" s="5"/>
      <c r="CQ82" s="182">
        <f>CM82*CQ$8*CQ$2/CM$2*CR$2</f>
        <v>3537.9339300614138</v>
      </c>
      <c r="CR82" s="182">
        <f>CN82*CR$80</f>
        <v>1000</v>
      </c>
      <c r="CS82" s="182">
        <f>CQ82*CR82</f>
        <v>3537933.9300614139</v>
      </c>
      <c r="CT82" s="5"/>
      <c r="CU82" s="182">
        <f>CQ82*CU$8*CU$2/CQ$2*CV$2</f>
        <v>4068.6240195706259</v>
      </c>
      <c r="CV82" s="182">
        <f>CR82*CV$80</f>
        <v>1000</v>
      </c>
      <c r="CW82" s="182">
        <f>CU82*CV82</f>
        <v>4068624.0195706259</v>
      </c>
      <c r="CX82" s="5"/>
      <c r="CY82" s="182">
        <f>CU82*CY$8*CY$2/CU$2*CZ$2</f>
        <v>4678.9176225062192</v>
      </c>
      <c r="CZ82" s="182">
        <f>CV82*CZ$80</f>
        <v>1000</v>
      </c>
      <c r="DA82" s="182">
        <f>CY82*CZ82</f>
        <v>4678917.622506219</v>
      </c>
      <c r="DB82" s="5"/>
      <c r="DC82" s="182">
        <f>CY82*DC$8*DC$2/CY$2*DD$2</f>
        <v>5380.7552658821514</v>
      </c>
      <c r="DD82" s="182">
        <f>CZ82*DD$80</f>
        <v>1000</v>
      </c>
      <c r="DE82" s="182">
        <f>DC82*DD82</f>
        <v>5380755.2658821512</v>
      </c>
      <c r="DF82" s="5"/>
      <c r="DG82" s="182">
        <f>DC82*DG$8*DG$2/DC$2*DH$2</f>
        <v>6187.868555764474</v>
      </c>
      <c r="DH82" s="182">
        <f>DD82*DH$80</f>
        <v>1000</v>
      </c>
      <c r="DI82" s="182">
        <f>DG82*DH82</f>
        <v>6187868.555764474</v>
      </c>
      <c r="DJ82" s="5"/>
      <c r="DK82" s="182">
        <f>DG82*DK$8*DK$2/DG$2*DL$2</f>
        <v>7116.0488391291447</v>
      </c>
      <c r="DL82" s="182">
        <f>DH82*DL$80</f>
        <v>1000</v>
      </c>
      <c r="DM82" s="182">
        <f>DK82*DL82</f>
        <v>7116048.8391291443</v>
      </c>
      <c r="DN82" s="5"/>
      <c r="DO82" s="182">
        <f>DK82*DO$8*DO$2/DK$2*DP$2</f>
        <v>8183.4561649985171</v>
      </c>
      <c r="DP82" s="182">
        <f>DL82*DP$80</f>
        <v>1000</v>
      </c>
      <c r="DQ82" s="182">
        <f>DO82*DP82</f>
        <v>8183456.1649985174</v>
      </c>
      <c r="DR82" s="5"/>
      <c r="DS82" s="182">
        <f>DO82*DS$8*DS$2/DO$2*DT$2</f>
        <v>9410.9745897482935</v>
      </c>
      <c r="DT82" s="182">
        <f>DP82*DT$80</f>
        <v>1000</v>
      </c>
      <c r="DU82" s="182">
        <f>DS82*DT82</f>
        <v>9410974.5897482932</v>
      </c>
      <c r="DV82" s="5"/>
      <c r="DW82" s="182">
        <f>DS82*DW$8*DW$2/DS$2*DX$2</f>
        <v>10822.620778210538</v>
      </c>
      <c r="DX82" s="182">
        <f>DT82*DX$80</f>
        <v>1000</v>
      </c>
      <c r="DY82" s="182">
        <f>DW82*DX82</f>
        <v>10822620.778210538</v>
      </c>
      <c r="DZ82" s="5"/>
      <c r="EA82" s="182">
        <f>DW82*EA$8*EA$2/DW$2*EB$2</f>
        <v>13690.61528443633</v>
      </c>
      <c r="EB82" s="182">
        <f>DX82*EB$80</f>
        <v>1000</v>
      </c>
      <c r="EC82" s="182">
        <f>EA82*EB82</f>
        <v>13690615.28443633</v>
      </c>
      <c r="ED82" s="5"/>
      <c r="EE82" s="182">
        <f>EA82*EE$8*EE$2/EA$2*EF$2</f>
        <v>15744.207577101777</v>
      </c>
      <c r="EF82" s="182">
        <f>EB82*EF$80</f>
        <v>1000</v>
      </c>
      <c r="EG82" s="182">
        <f>EE82*EF82</f>
        <v>15744207.577101776</v>
      </c>
      <c r="EH82" s="5"/>
      <c r="EI82" s="182">
        <f>EE82*EI$8*EI$2/EE$2*EJ$2</f>
        <v>18105.838713667039</v>
      </c>
      <c r="EJ82" s="182">
        <f>EF82*EJ$80</f>
        <v>1000</v>
      </c>
      <c r="EK82" s="182">
        <f>EI82*EJ82</f>
        <v>18105838.713667039</v>
      </c>
      <c r="EL82" s="5"/>
      <c r="EM82" s="182">
        <f>EI82*EM$8*EM$2/EI$2*EN$2</f>
        <v>20821.714520717094</v>
      </c>
      <c r="EN82" s="182">
        <f>EJ82*EN$80</f>
        <v>1000</v>
      </c>
      <c r="EO82" s="182">
        <f>EM82*EN82</f>
        <v>20821714.520717096</v>
      </c>
      <c r="EP82" s="5"/>
      <c r="EQ82" s="182">
        <f>EM82*EQ$8*EQ$2/EM$2*ER$2</f>
        <v>23944.971698824658</v>
      </c>
      <c r="ER82" s="182">
        <f>EN82*ER$80</f>
        <v>1000</v>
      </c>
      <c r="ES82" s="182">
        <f>EQ82*ER82</f>
        <v>23944971.698824659</v>
      </c>
      <c r="ET82" s="5"/>
      <c r="EU82" s="182">
        <f>EQ82*EU$8*EU$2/EQ$2*EV$2</f>
        <v>27536.717453648354</v>
      </c>
      <c r="EV82" s="182">
        <f>ER82*EV$80</f>
        <v>1000</v>
      </c>
      <c r="EW82" s="182">
        <f>EU82*EV82</f>
        <v>27536717.453648355</v>
      </c>
      <c r="EX82" s="5"/>
      <c r="EY82" s="182">
        <f>EU82*EY$8*EY$2/EU$2*EZ$2</f>
        <v>31667.225071695604</v>
      </c>
      <c r="EZ82" s="182">
        <f>EV82*EZ$80</f>
        <v>1000</v>
      </c>
      <c r="FA82" s="182">
        <f>EY82*EZ82</f>
        <v>31667225.071695603</v>
      </c>
      <c r="FB82" s="5"/>
      <c r="FC82" s="182">
        <f>EY82*FC$8*FC$2/EY$2*FD$2</f>
        <v>36417.30883244994</v>
      </c>
      <c r="FD82" s="182">
        <f>EZ82*FD$80</f>
        <v>1000</v>
      </c>
      <c r="FE82" s="182">
        <f>FC82*FD82</f>
        <v>36417308.832449943</v>
      </c>
      <c r="FF82" s="5"/>
      <c r="FG82" s="182">
        <f>FC82*FG$8*FG$2/FC$2*FH$2</f>
        <v>41879.905157317429</v>
      </c>
      <c r="FH82" s="182">
        <f>FD82*FH$80</f>
        <v>1000</v>
      </c>
      <c r="FI82" s="182">
        <f>FG82*FH82</f>
        <v>41879905.15731743</v>
      </c>
      <c r="FJ82" s="5"/>
      <c r="FK82" s="182">
        <f>FG82*FK$8*FK$2/FG$2*FL$2</f>
        <v>48161.89093091504</v>
      </c>
      <c r="FL82" s="182">
        <f>FH82*FL$80</f>
        <v>1000</v>
      </c>
      <c r="FM82" s="182">
        <f>FK82*FL82</f>
        <v>48161890.930915043</v>
      </c>
      <c r="FN82" s="5"/>
      <c r="FO82" s="182">
        <f>FK82*FO$8*FO$2/FK$2*FP$2</f>
        <v>55386.174570552292</v>
      </c>
      <c r="FP82" s="182">
        <f>FL82*FP$80</f>
        <v>1000</v>
      </c>
      <c r="FQ82" s="182">
        <f>FO82*FP82</f>
        <v>55386174.570552289</v>
      </c>
      <c r="FR82" s="5"/>
      <c r="FS82" s="182">
        <f>FO82*FS$8*FS$2/FO$2*FT$2</f>
        <v>63694.100756135129</v>
      </c>
      <c r="FT82" s="182">
        <f>FP82*FT$80</f>
        <v>1000</v>
      </c>
      <c r="FU82" s="182">
        <f>FS82*FT82</f>
        <v>63694100.756135128</v>
      </c>
      <c r="FV82" s="5"/>
      <c r="FW82" s="182">
        <f>FS82*FW$8*FW$2/FS$2*FX$2</f>
        <v>80573.037456510938</v>
      </c>
      <c r="FX82" s="182">
        <f>FT82*FX$80</f>
        <v>1000</v>
      </c>
      <c r="FY82" s="182">
        <f>FW82*FX82</f>
        <v>80573037.456510931</v>
      </c>
      <c r="FZ82" s="5"/>
      <c r="GA82" s="182">
        <f>FW82*GA$8*GA$2/FW$2*GB$2</f>
        <v>92658.993074987578</v>
      </c>
      <c r="GB82" s="182">
        <f>FX82*GB$80</f>
        <v>1000</v>
      </c>
      <c r="GC82" s="182">
        <f>GA82*GB82</f>
        <v>92658993.074987575</v>
      </c>
      <c r="GD82" s="5"/>
      <c r="GE82" s="182">
        <f>GA82*GE$8*GE$2/GA$2*GF$2</f>
        <v>106557.84203623571</v>
      </c>
      <c r="GF82" s="182">
        <f>GB82*GF$80</f>
        <v>1000</v>
      </c>
      <c r="GG82" s="182">
        <f>GE82*GF82</f>
        <v>106557842.03623572</v>
      </c>
      <c r="GH82" s="5"/>
      <c r="GI82" s="182">
        <f>GE82*GI$8*GI$2/GE$2*GJ$2</f>
        <v>122541.51834167105</v>
      </c>
      <c r="GJ82" s="182">
        <f>GF82*GJ$80</f>
        <v>1000</v>
      </c>
      <c r="GK82" s="182">
        <f>GI82*GJ82</f>
        <v>122541518.34167105</v>
      </c>
      <c r="GL82" s="5"/>
      <c r="GM82" s="182">
        <f>GI82*GM$8*GM$2/GI$2*GN$2</f>
        <v>140922.7460929217</v>
      </c>
      <c r="GN82" s="182">
        <f>GJ82*GN$80</f>
        <v>1000</v>
      </c>
      <c r="GO82" s="182">
        <f>GM82*GN82</f>
        <v>140922746.0929217</v>
      </c>
      <c r="GP82" s="5"/>
      <c r="GQ82" s="182">
        <f>GM82*GQ$8*GQ$2/GM$2*GR$2</f>
        <v>162061.15800685994</v>
      </c>
      <c r="GR82" s="182">
        <f>GN82*GR$80</f>
        <v>1000</v>
      </c>
      <c r="GS82" s="182">
        <f>GQ82*GR82</f>
        <v>162061158.00685996</v>
      </c>
      <c r="GT82" s="5"/>
      <c r="GU82" s="182">
        <f>GQ82*GU$8*GU$2/GQ$2*GV$2</f>
        <v>186370.33170788892</v>
      </c>
      <c r="GV82" s="182">
        <f>GR82*GV$80</f>
        <v>1000</v>
      </c>
      <c r="GW82" s="182">
        <f>GU82*GV82</f>
        <v>186370331.70788893</v>
      </c>
      <c r="GX82" s="5"/>
      <c r="GY82" s="182">
        <f>GU82*GY$8*GY$2/GU$2*GZ$2</f>
        <v>214325.88146407224</v>
      </c>
      <c r="GZ82" s="182">
        <f>GV82*GZ$80</f>
        <v>1000</v>
      </c>
      <c r="HA82" s="182">
        <f>GY82*GZ82</f>
        <v>214325881.46407223</v>
      </c>
      <c r="HB82" s="5"/>
      <c r="HC82" s="182">
        <f>GY82*HC$8*HC$2/GY$2*HD$2</f>
        <v>246474.76368368304</v>
      </c>
      <c r="HD82" s="182">
        <f>GZ82*HD$80</f>
        <v>1000</v>
      </c>
      <c r="HE82" s="182">
        <f>HC82*HD82</f>
        <v>246474763.68368304</v>
      </c>
      <c r="HF82" s="5"/>
      <c r="HG82" s="182">
        <f>HC82*HG$8*HG$2/HC$2*HH$2</f>
        <v>283445.9782362355</v>
      </c>
      <c r="HH82" s="182">
        <f>HD82*HH$80</f>
        <v>1000</v>
      </c>
      <c r="HI82" s="182">
        <f>HG82*HH82</f>
        <v>283445978.2362355</v>
      </c>
      <c r="HJ82" s="5"/>
      <c r="HK82" s="182">
        <f>HG82*HK$8*HK$2/HG$2*HL$2</f>
        <v>325962.8749716708</v>
      </c>
      <c r="HL82" s="182">
        <f>HH82*HL$80</f>
        <v>1000</v>
      </c>
      <c r="HM82" s="182">
        <f>HK82*HL82</f>
        <v>325962874.97167081</v>
      </c>
      <c r="HN82" s="5"/>
      <c r="HO82" s="182">
        <f>HK82*HO$8*HO$2/HK$2*HP$2</f>
        <v>374857.30621742137</v>
      </c>
      <c r="HP82" s="182">
        <f>HL82*HP$80</f>
        <v>1000</v>
      </c>
      <c r="HQ82" s="182">
        <f>HO82*HP82</f>
        <v>374857306.21742135</v>
      </c>
      <c r="HR82" s="5"/>
      <c r="HS82" s="182">
        <f>HO82*HS$8*HS$2/HO$2*HT$2</f>
        <v>495748.7874725397</v>
      </c>
      <c r="HT82" s="182">
        <f>HP82*HT$80</f>
        <v>1000</v>
      </c>
      <c r="HU82" s="182">
        <f>HS82*HT82</f>
        <v>495748787.47253972</v>
      </c>
      <c r="HV82" s="5"/>
      <c r="HW82" s="182">
        <f>HS82*HW$8*HW$2/HS$2*HX$2</f>
        <v>570111.10559342057</v>
      </c>
      <c r="HX82" s="182">
        <f>HT82*HX$80</f>
        <v>1000</v>
      </c>
      <c r="HY82" s="182">
        <f>HW82*HX82</f>
        <v>570111105.59342051</v>
      </c>
      <c r="HZ82" s="5"/>
      <c r="IA82" s="182">
        <f>HW82*IA$8*IA$2/HW$2*IB$2</f>
        <v>655627.77143243363</v>
      </c>
      <c r="IB82" s="182">
        <f>HX82*IB$80</f>
        <v>1000</v>
      </c>
      <c r="IC82" s="182">
        <f>IA82*IB82</f>
        <v>655627771.43243361</v>
      </c>
      <c r="ID82" s="5"/>
      <c r="IE82" s="182">
        <f>IA82*IE$8*IE$2/IA$2*IF$2</f>
        <v>753971.93714729859</v>
      </c>
      <c r="IF82" s="182">
        <f>IB82*IF$80</f>
        <v>1000</v>
      </c>
      <c r="IG82" s="182">
        <f>IE82*IF82</f>
        <v>753971937.14729857</v>
      </c>
      <c r="IH82" s="5"/>
      <c r="II82" s="182">
        <f>IE82*II$8*II$2/IE$2*IJ$2</f>
        <v>867067.72771939333</v>
      </c>
      <c r="IJ82" s="182">
        <f>IF82*IJ$80</f>
        <v>1000</v>
      </c>
      <c r="IK82" s="182">
        <f>II82*IJ82</f>
        <v>867067727.71939337</v>
      </c>
      <c r="IL82" s="5"/>
      <c r="IM82" s="182">
        <f>II82*IM$8*IM$2/II$2*IN$2</f>
        <v>997127.8868773022</v>
      </c>
      <c r="IN82" s="182">
        <f>IJ82*IN$80</f>
        <v>1000</v>
      </c>
      <c r="IO82" s="182">
        <f>IM82*IN82</f>
        <v>997127886.87730217</v>
      </c>
      <c r="IP82" s="5"/>
      <c r="IQ82" s="182">
        <f>IM82*IQ$8*IQ$2/IM$2*IR$2</f>
        <v>1146697.0699088976</v>
      </c>
      <c r="IR82" s="182">
        <f>IN82*IR$80</f>
        <v>1000</v>
      </c>
      <c r="IS82" s="182">
        <f>IQ82*IR82</f>
        <v>1146697069.9088976</v>
      </c>
      <c r="IT82" s="5"/>
      <c r="IU82" s="182">
        <f>IQ82*IU$8*IU$2/IQ$2*IV$2</f>
        <v>1318701.6303952322</v>
      </c>
      <c r="IV82" s="182">
        <f>IR82*IV$80</f>
        <v>1000</v>
      </c>
      <c r="IW82" s="182">
        <f>IU82*IV82</f>
        <v>1318701630.3952322</v>
      </c>
      <c r="IX82" s="5"/>
      <c r="IY82" s="182">
        <f>IU82*IY$8*IY$2/IU$2*IZ$2</f>
        <v>1516506.874954517</v>
      </c>
      <c r="IZ82" s="182">
        <f>IV82*IZ$80</f>
        <v>1000</v>
      </c>
      <c r="JA82" s="182">
        <f>IY82*IZ82</f>
        <v>1516506874.9545169</v>
      </c>
      <c r="JB82" s="5"/>
      <c r="JC82" s="182">
        <f>IY82*JC$8*JC$2/IY$2*JD$2</f>
        <v>1743982.9061976944</v>
      </c>
      <c r="JD82" s="182">
        <f>IZ82*JD$80</f>
        <v>1000</v>
      </c>
      <c r="JE82" s="182">
        <f>JC82*JD82</f>
        <v>1743982906.1976943</v>
      </c>
      <c r="JF82" s="5"/>
      <c r="JG82" s="182">
        <f>JC82*JG$8*JG$2/JC$2*JH$2</f>
        <v>2005580.3421273483</v>
      </c>
      <c r="JH82" s="182">
        <f>JD82*JH$80</f>
        <v>1000</v>
      </c>
      <c r="JI82" s="182">
        <f>JG82*JH82</f>
        <v>2005580342.1273482</v>
      </c>
      <c r="JJ82" s="5"/>
      <c r="JK82" s="182">
        <f>JG82*JK$8*JK$2/JG$2*JL$2</f>
        <v>2306417.3934464506</v>
      </c>
      <c r="JL82" s="182">
        <f>JH82*JL$80</f>
        <v>1000</v>
      </c>
      <c r="JM82" s="182">
        <f>JK82*JL82</f>
        <v>2306417393.4464507</v>
      </c>
      <c r="JN82" s="5"/>
      <c r="JO82" s="182">
        <f>JK82*JO$8*JO$2/JK$2*JP$2</f>
        <v>2678903.8024880518</v>
      </c>
      <c r="JP82" s="182">
        <f>JL82*JP$80</f>
        <v>1000</v>
      </c>
      <c r="JQ82" s="182">
        <f>JO82*JP82</f>
        <v>2678903802.4880519</v>
      </c>
      <c r="JR82" s="5"/>
      <c r="JS82" s="182">
        <f>JO82*JS$8*JS$2/JO$2*JT$2</f>
        <v>3080739.3728612592</v>
      </c>
      <c r="JT82" s="182">
        <f>JP82*JT$80</f>
        <v>1000</v>
      </c>
      <c r="JU82" s="182">
        <f>JS82*JT82</f>
        <v>3080739372.861259</v>
      </c>
      <c r="JV82" s="5"/>
      <c r="JW82" s="182">
        <f>JS82*JW$8*JW$2/JS$2*JX$2</f>
        <v>3542850.2787904479</v>
      </c>
      <c r="JX82" s="182">
        <f>JT82*JX$80</f>
        <v>1000</v>
      </c>
      <c r="JY82" s="182">
        <f>JW82*JX82</f>
        <v>3542850278.7904477</v>
      </c>
      <c r="JZ82" s="5"/>
      <c r="KA82" s="182">
        <f>JW82*KA$8*KA$2/JW$2*KB$2</f>
        <v>4074277.8206090149</v>
      </c>
      <c r="KB82" s="182">
        <f>JX82*KB$80</f>
        <v>1000</v>
      </c>
      <c r="KC82" s="182">
        <f>KA82*KB82</f>
        <v>4074277820.609015</v>
      </c>
      <c r="KD82" s="5"/>
      <c r="KE82" s="182">
        <f>KA82*KE$8*KE$2/KA$2*KF$2</f>
        <v>4685419.4937003674</v>
      </c>
      <c r="KF82" s="182">
        <f>KB82*KF$80</f>
        <v>1000</v>
      </c>
      <c r="KG82" s="182">
        <f>KE82*KF82</f>
        <v>4685419493.700367</v>
      </c>
      <c r="KH82" s="5"/>
      <c r="KI82" s="183">
        <f>SUMIFS($G82:$KG82,$G$3:$KG$3,KI$5,$G$6:$KG$6,KI$6)</f>
        <v>150.02549999999997</v>
      </c>
      <c r="KJ82" s="183">
        <f t="shared" ref="KJ82:KJ145" si="908">KK82/KI82</f>
        <v>1000.0000000000002</v>
      </c>
      <c r="KK82" s="183">
        <f>SUMIFS($G82:$KG82,$G$3:$KG$3,KI$5,$G$6:$KG$6,KK$6)</f>
        <v>150025.5</v>
      </c>
      <c r="KM82" s="183">
        <f>SUMIFS($G82:$KG82,$G$3:$KG$3,KM$5,$G$6:$KG$6,KM$6)</f>
        <v>6604.6558517558242</v>
      </c>
      <c r="KN82" s="183">
        <f t="shared" ref="KN82:KN145" si="909">KO82/KM82</f>
        <v>1000</v>
      </c>
      <c r="KO82" s="183">
        <f>SUMIFS($G82:$KG82,$G$3:$KG$3,KM$5,$G$6:$KG$6,KO$6)</f>
        <v>6604655.8517558239</v>
      </c>
      <c r="KQ82" s="183">
        <f>SUMIFS($G82:$KG82,$G$3:$KG$3,KQ$5,$G$6:$KG$6,KQ$6)</f>
        <v>43474.172943685502</v>
      </c>
      <c r="KR82" s="183">
        <f>KS82/KQ82</f>
        <v>1000</v>
      </c>
      <c r="KS82" s="183">
        <f>SUMIFS($G82:$KG82,$G$3:$KG$3,KQ$5,$G$6:$KG$6,KS$6)</f>
        <v>43474172.943685502</v>
      </c>
      <c r="KU82" s="183">
        <f>SUMIFS($G82:$KG82,$G$3:$KG$3,KU$5,$G$6:$KG$6,KU$6)</f>
        <v>258225.55584281558</v>
      </c>
      <c r="KV82" s="183">
        <f>KW82/KU82</f>
        <v>1000</v>
      </c>
      <c r="KW82" s="183">
        <f>SUMIFS($G82:$KG82,$G$3:$KG$3,KU$5,$G$6:$KG$6,KW$6)</f>
        <v>258225555.84281558</v>
      </c>
      <c r="KY82" s="183">
        <f>SUMIFS($G82:$KG82,$G$3:$KG$3,KY$5,$G$6:$KG$6,KY$6)</f>
        <v>1519728.4381224336</v>
      </c>
      <c r="KZ82" s="183">
        <f>LA82/KY82</f>
        <v>1000</v>
      </c>
      <c r="LA82" s="183">
        <f>SUMIFS($G82:$KG82,$G$3:$KG$3,KY$5,$G$6:$KG$6,LA$6)</f>
        <v>1519728438.1224337</v>
      </c>
      <c r="LC82" s="183">
        <f>SUMIFS($G82:$KG82,$G$3:$KG$3,LC$5,$G$6:$KG$6,LC$6)</f>
        <v>9305826.9509263635</v>
      </c>
      <c r="LD82" s="183">
        <f>LE82/LC82</f>
        <v>1000</v>
      </c>
      <c r="LE82" s="183">
        <f>SUMIFS($G82:$KG82,$G$3:$KG$3,LC$5,$G$6:$KG$6,LE$6)</f>
        <v>9305826950.926363</v>
      </c>
    </row>
    <row r="83" spans="2:317" ht="18.75">
      <c r="B83" s="172"/>
      <c r="C83" s="180"/>
      <c r="D83" s="180" t="str">
        <f>'A.I Revenue Streams - P1'!E81</f>
        <v>Molecular Biology</v>
      </c>
      <c r="E83" s="180"/>
      <c r="F83" s="184"/>
      <c r="G83" s="182"/>
      <c r="H83" s="182"/>
      <c r="I83" s="182"/>
      <c r="J83" s="5"/>
      <c r="K83" s="182">
        <f>'A.I Revenue Streams - P1'!H81*K$2</f>
        <v>0</v>
      </c>
      <c r="L83" s="182">
        <f t="shared" ref="L83:L146" si="910">H83*$L$80</f>
        <v>0</v>
      </c>
      <c r="M83" s="182"/>
      <c r="N83" s="5"/>
      <c r="O83" s="182">
        <f t="shared" ref="O83:O146" si="911">K83*O$8*O$2/K$2*P$2</f>
        <v>0</v>
      </c>
      <c r="P83" s="182">
        <f t="shared" ref="P83:P146" si="912">L83*$L$80</f>
        <v>0</v>
      </c>
      <c r="Q83" s="182">
        <f t="shared" si="903"/>
        <v>0</v>
      </c>
      <c r="R83" s="5"/>
      <c r="S83" s="182">
        <f t="shared" ref="S83:S146" si="913">O83*S$8*S$2/O$2*T$2</f>
        <v>0</v>
      </c>
      <c r="T83" s="182">
        <f t="shared" ref="T83:T146" si="914">P83*$L$80</f>
        <v>0</v>
      </c>
      <c r="U83" s="182">
        <f t="shared" si="904"/>
        <v>0</v>
      </c>
      <c r="V83" s="5"/>
      <c r="W83" s="182">
        <f t="shared" ref="W83:W146" si="915">S83*W$8*W$2/S$2*X$2</f>
        <v>0</v>
      </c>
      <c r="X83" s="182">
        <f t="shared" ref="X83:X146" si="916">T83*X$80</f>
        <v>0</v>
      </c>
      <c r="Y83" s="182">
        <f t="shared" si="905"/>
        <v>0</v>
      </c>
      <c r="Z83" s="5"/>
      <c r="AA83" s="182">
        <f t="shared" ref="AA83:AA146" si="917">W83*AA$8*AA$2/W$2*AB$2</f>
        <v>0</v>
      </c>
      <c r="AB83" s="182">
        <f t="shared" ref="AB83:AB146" si="918">X83*AB$80</f>
        <v>0</v>
      </c>
      <c r="AC83" s="182">
        <f t="shared" si="906"/>
        <v>0</v>
      </c>
      <c r="AD83" s="5"/>
      <c r="AE83" s="182">
        <f t="shared" ref="AE83:AE146" si="919">AA83*AE$8*AE$2/AA$2*AF$2</f>
        <v>0</v>
      </c>
      <c r="AF83" s="182">
        <f t="shared" ref="AF83:AF146" si="920">AB83*AF$80</f>
        <v>0</v>
      </c>
      <c r="AG83" s="182">
        <f t="shared" si="907"/>
        <v>0</v>
      </c>
      <c r="AH83" s="5"/>
      <c r="AI83" s="182">
        <f t="shared" ref="AI83:AI146" si="921">AE83*AI$8*AI$2/AE$2*AJ$2</f>
        <v>0</v>
      </c>
      <c r="AJ83" s="182">
        <f t="shared" ref="AJ83:AJ146" si="922">AF83*AJ$80</f>
        <v>0</v>
      </c>
      <c r="AK83" s="182">
        <f t="shared" ref="AK83:AK146" si="923">AI83*AJ83</f>
        <v>0</v>
      </c>
      <c r="AL83" s="5"/>
      <c r="AM83" s="182">
        <f t="shared" ref="AM83:AM146" si="924">AI83*AM$8*AM$2/AI$2*AN$2</f>
        <v>0</v>
      </c>
      <c r="AN83" s="182">
        <f t="shared" ref="AN83:AN146" si="925">AJ83*AN$80</f>
        <v>0</v>
      </c>
      <c r="AO83" s="182">
        <f t="shared" ref="AO83:AO146" si="926">AM83*AN83</f>
        <v>0</v>
      </c>
      <c r="AP83" s="5"/>
      <c r="AQ83" s="182">
        <f t="shared" ref="AQ83:AQ146" si="927">AM83*AQ$8*AQ$2/AM$2*AR$2</f>
        <v>0</v>
      </c>
      <c r="AR83" s="182">
        <f t="shared" ref="AR83:AR146" si="928">AN83*AR$80</f>
        <v>0</v>
      </c>
      <c r="AS83" s="182">
        <f t="shared" ref="AS83:AS146" si="929">AQ83*AR83</f>
        <v>0</v>
      </c>
      <c r="AT83" s="5"/>
      <c r="AU83" s="182">
        <f t="shared" ref="AU83:AU146" si="930">AQ83*AU$8*AU$2/AQ$2*AV$2</f>
        <v>0</v>
      </c>
      <c r="AV83" s="182">
        <f t="shared" ref="AV83:AV146" si="931">AR83*AV$80</f>
        <v>0</v>
      </c>
      <c r="AW83" s="182">
        <f t="shared" ref="AW83:AW146" si="932">AU83*AV83</f>
        <v>0</v>
      </c>
      <c r="AX83" s="5"/>
      <c r="AY83" s="182">
        <f t="shared" ref="AY83:AY146" si="933">AU83*AY$8*AY$2/AU$2*AZ$2</f>
        <v>0</v>
      </c>
      <c r="AZ83" s="182">
        <f t="shared" ref="AZ83:AZ146" si="934">AV83*AZ$80</f>
        <v>0</v>
      </c>
      <c r="BA83" s="182">
        <f t="shared" ref="BA83:BA146" si="935">AY83*AZ83</f>
        <v>0</v>
      </c>
      <c r="BB83" s="5"/>
      <c r="BC83" s="182">
        <f t="shared" ref="BC83:BC146" si="936">AY83*BC$8*BC$2/AY$2*BD$2</f>
        <v>0</v>
      </c>
      <c r="BD83" s="182">
        <f t="shared" ref="BD83:BD146" si="937">AZ83*BD$80</f>
        <v>0</v>
      </c>
      <c r="BE83" s="182">
        <f t="shared" ref="BE83:BE146" si="938">BC83*BD83</f>
        <v>0</v>
      </c>
      <c r="BF83" s="5"/>
      <c r="BG83" s="182">
        <f t="shared" ref="BG83:BG146" si="939">BC83*BG$8*BG$2/BC$2*BH$2</f>
        <v>0</v>
      </c>
      <c r="BH83" s="182">
        <f t="shared" ref="BH83:BH146" si="940">BD83*BH$80</f>
        <v>0</v>
      </c>
      <c r="BI83" s="182">
        <f t="shared" ref="BI83:BI146" si="941">BG83*BH83</f>
        <v>0</v>
      </c>
      <c r="BJ83" s="5"/>
      <c r="BK83" s="182">
        <f t="shared" ref="BK83:BK146" si="942">BG83*BK$8*BK$2/BG$2*BL$2</f>
        <v>0</v>
      </c>
      <c r="BL83" s="182">
        <f t="shared" ref="BL83:BL146" si="943">BH83*BL$80</f>
        <v>0</v>
      </c>
      <c r="BM83" s="182">
        <f t="shared" ref="BM83:BM146" si="944">BK83*BL83</f>
        <v>0</v>
      </c>
      <c r="BN83" s="5"/>
      <c r="BO83" s="182">
        <f t="shared" ref="BO83:BO146" si="945">BK83*BO$8*BO$2/BK$2*BP$2</f>
        <v>0</v>
      </c>
      <c r="BP83" s="182">
        <f t="shared" ref="BP83:BP146" si="946">BL83*BP$80</f>
        <v>0</v>
      </c>
      <c r="BQ83" s="182">
        <f t="shared" ref="BQ83:BQ146" si="947">BO83*BP83</f>
        <v>0</v>
      </c>
      <c r="BR83" s="5"/>
      <c r="BS83" s="182">
        <f t="shared" ref="BS83:BS146" si="948">BO83*BS$8*BS$2/BO$2*BT$2</f>
        <v>0</v>
      </c>
      <c r="BT83" s="182">
        <f t="shared" ref="BT83:BT146" si="949">BP83*BT$80</f>
        <v>0</v>
      </c>
      <c r="BU83" s="182">
        <f t="shared" ref="BU83:BU146" si="950">BS83*BT83</f>
        <v>0</v>
      </c>
      <c r="BV83" s="5"/>
      <c r="BW83" s="182">
        <f t="shared" ref="BW83:BW146" si="951">BS83*BW$8*BW$2/BS$2*BX$2</f>
        <v>0</v>
      </c>
      <c r="BX83" s="182">
        <f t="shared" ref="BX83:BX146" si="952">BT83*BX$80</f>
        <v>0</v>
      </c>
      <c r="BY83" s="182">
        <f t="shared" ref="BY83:BY146" si="953">BW83*BX83</f>
        <v>0</v>
      </c>
      <c r="BZ83" s="5"/>
      <c r="CA83" s="182">
        <f t="shared" ref="CA83:CA146" si="954">BW83*CA$8*CA$2/BW$2*CB$2</f>
        <v>0</v>
      </c>
      <c r="CB83" s="182">
        <f t="shared" ref="CB83:CB146" si="955">BX83*CB$80</f>
        <v>0</v>
      </c>
      <c r="CC83" s="182">
        <f t="shared" ref="CC83:CC146" si="956">CA83*CB83</f>
        <v>0</v>
      </c>
      <c r="CD83" s="5"/>
      <c r="CE83" s="182">
        <f t="shared" ref="CE83:CE146" si="957">CA83*CE$8*CE$2/CA$2*CF$2</f>
        <v>0</v>
      </c>
      <c r="CF83" s="182">
        <f t="shared" ref="CF83:CF146" si="958">CB83*CF$80</f>
        <v>0</v>
      </c>
      <c r="CG83" s="182">
        <f t="shared" ref="CG83:CG146" si="959">CE83*CF83</f>
        <v>0</v>
      </c>
      <c r="CH83" s="5"/>
      <c r="CI83" s="182">
        <f t="shared" ref="CI83:CI146" si="960">CE83*CI$8*CI$2/CE$2*CJ$2</f>
        <v>0</v>
      </c>
      <c r="CJ83" s="182">
        <f t="shared" ref="CJ83:CJ146" si="961">CF83*CJ$80</f>
        <v>0</v>
      </c>
      <c r="CK83" s="182">
        <f t="shared" ref="CK83:CK146" si="962">CI83*CJ83</f>
        <v>0</v>
      </c>
      <c r="CL83" s="5"/>
      <c r="CM83" s="182">
        <f t="shared" ref="CM83:CM146" si="963">CI83*CM$8*CM$2/CI$2*CN$2</f>
        <v>0</v>
      </c>
      <c r="CN83" s="182">
        <f t="shared" ref="CN83:CN146" si="964">CJ83*CN$80</f>
        <v>0</v>
      </c>
      <c r="CO83" s="182">
        <f t="shared" ref="CO83:CO146" si="965">CM83*CN83</f>
        <v>0</v>
      </c>
      <c r="CP83" s="5"/>
      <c r="CQ83" s="182">
        <f t="shared" ref="CQ83:CQ146" si="966">CM83*CQ$8*CQ$2/CM$2*CR$2</f>
        <v>0</v>
      </c>
      <c r="CR83" s="182">
        <f t="shared" ref="CR83:CR146" si="967">CN83*CR$80</f>
        <v>0</v>
      </c>
      <c r="CS83" s="182">
        <f t="shared" ref="CS83:CS146" si="968">CQ83*CR83</f>
        <v>0</v>
      </c>
      <c r="CT83" s="5"/>
      <c r="CU83" s="182">
        <f t="shared" ref="CU83:CU146" si="969">CQ83*CU$8*CU$2/CQ$2*CV$2</f>
        <v>0</v>
      </c>
      <c r="CV83" s="182">
        <f t="shared" ref="CV83:CV146" si="970">CR83*CV$80</f>
        <v>0</v>
      </c>
      <c r="CW83" s="182">
        <f t="shared" ref="CW83:CW146" si="971">CU83*CV83</f>
        <v>0</v>
      </c>
      <c r="CX83" s="5"/>
      <c r="CY83" s="182">
        <f t="shared" ref="CY83:CY146" si="972">CU83*CY$8*CY$2/CU$2*CZ$2</f>
        <v>0</v>
      </c>
      <c r="CZ83" s="182">
        <f t="shared" ref="CZ83:CZ146" si="973">CV83*CZ$80</f>
        <v>0</v>
      </c>
      <c r="DA83" s="182">
        <f t="shared" ref="DA83:DA146" si="974">CY83*CZ83</f>
        <v>0</v>
      </c>
      <c r="DB83" s="5"/>
      <c r="DC83" s="182">
        <f t="shared" ref="DC83:DC146" si="975">CY83*DC$8*DC$2/CY$2*DD$2</f>
        <v>0</v>
      </c>
      <c r="DD83" s="182">
        <f t="shared" ref="DD83:DD146" si="976">CZ83*DD$80</f>
        <v>0</v>
      </c>
      <c r="DE83" s="182">
        <f t="shared" ref="DE83:DE146" si="977">DC83*DD83</f>
        <v>0</v>
      </c>
      <c r="DF83" s="5"/>
      <c r="DG83" s="182">
        <f t="shared" ref="DG83:DG146" si="978">DC83*DG$8*DG$2/DC$2*DH$2</f>
        <v>0</v>
      </c>
      <c r="DH83" s="182">
        <f t="shared" ref="DH83:DH146" si="979">DD83*DH$80</f>
        <v>0</v>
      </c>
      <c r="DI83" s="182">
        <f t="shared" ref="DI83:DI146" si="980">DG83*DH83</f>
        <v>0</v>
      </c>
      <c r="DJ83" s="5"/>
      <c r="DK83" s="182">
        <f t="shared" ref="DK83:DK146" si="981">DG83*DK$8*DK$2/DG$2*DL$2</f>
        <v>0</v>
      </c>
      <c r="DL83" s="182">
        <f t="shared" ref="DL83:DL146" si="982">DH83*DL$80</f>
        <v>0</v>
      </c>
      <c r="DM83" s="182">
        <f t="shared" ref="DM83:DM146" si="983">DK83*DL83</f>
        <v>0</v>
      </c>
      <c r="DN83" s="5"/>
      <c r="DO83" s="182">
        <f t="shared" ref="DO83:DO146" si="984">DK83*DO$8*DO$2/DK$2*DP$2</f>
        <v>0</v>
      </c>
      <c r="DP83" s="182">
        <f t="shared" ref="DP83:DP146" si="985">DL83*DP$80</f>
        <v>0</v>
      </c>
      <c r="DQ83" s="182">
        <f t="shared" ref="DQ83:DQ146" si="986">DO83*DP83</f>
        <v>0</v>
      </c>
      <c r="DR83" s="5"/>
      <c r="DS83" s="182">
        <f t="shared" ref="DS83:DS146" si="987">DO83*DS$8*DS$2/DO$2*DT$2</f>
        <v>0</v>
      </c>
      <c r="DT83" s="182">
        <f t="shared" ref="DT83:DT146" si="988">DP83*DT$80</f>
        <v>0</v>
      </c>
      <c r="DU83" s="182">
        <f t="shared" ref="DU83:DU146" si="989">DS83*DT83</f>
        <v>0</v>
      </c>
      <c r="DV83" s="5"/>
      <c r="DW83" s="182">
        <f t="shared" ref="DW83:DW146" si="990">DS83*DW$8*DW$2/DS$2*DX$2</f>
        <v>0</v>
      </c>
      <c r="DX83" s="182">
        <f t="shared" ref="DX83:DX146" si="991">DT83*DX$80</f>
        <v>0</v>
      </c>
      <c r="DY83" s="182">
        <f t="shared" ref="DY83:DY146" si="992">DW83*DX83</f>
        <v>0</v>
      </c>
      <c r="DZ83" s="5"/>
      <c r="EA83" s="182">
        <f t="shared" ref="EA83:EA146" si="993">DW83*EA$8*EA$2/DW$2*EB$2</f>
        <v>0</v>
      </c>
      <c r="EB83" s="182">
        <f t="shared" ref="EB83:EB146" si="994">DX83*EB$80</f>
        <v>0</v>
      </c>
      <c r="EC83" s="182">
        <f t="shared" ref="EC83:EC146" si="995">EA83*EB83</f>
        <v>0</v>
      </c>
      <c r="ED83" s="5"/>
      <c r="EE83" s="182">
        <f t="shared" ref="EE83:EE146" si="996">EA83*EE$8*EE$2/EA$2*EF$2</f>
        <v>0</v>
      </c>
      <c r="EF83" s="182">
        <f t="shared" ref="EF83:EF146" si="997">EB83*EF$80</f>
        <v>0</v>
      </c>
      <c r="EG83" s="182">
        <f t="shared" ref="EG83:EG146" si="998">EE83*EF83</f>
        <v>0</v>
      </c>
      <c r="EH83" s="5"/>
      <c r="EI83" s="182">
        <f t="shared" ref="EI83:EI146" si="999">EE83*EI$8*EI$2/EE$2*EJ$2</f>
        <v>0</v>
      </c>
      <c r="EJ83" s="182">
        <f t="shared" ref="EJ83:EJ146" si="1000">EF83*EJ$80</f>
        <v>0</v>
      </c>
      <c r="EK83" s="182">
        <f t="shared" ref="EK83:EK146" si="1001">EI83*EJ83</f>
        <v>0</v>
      </c>
      <c r="EL83" s="5"/>
      <c r="EM83" s="182">
        <f t="shared" ref="EM83:EM146" si="1002">EI83*EM$8*EM$2/EI$2*EN$2</f>
        <v>0</v>
      </c>
      <c r="EN83" s="182">
        <f t="shared" ref="EN83:EN146" si="1003">EJ83*EN$80</f>
        <v>0</v>
      </c>
      <c r="EO83" s="182">
        <f t="shared" ref="EO83:EO146" si="1004">EM83*EN83</f>
        <v>0</v>
      </c>
      <c r="EP83" s="5"/>
      <c r="EQ83" s="182">
        <f t="shared" ref="EQ83:EQ146" si="1005">EM83*EQ$8*EQ$2/EM$2*ER$2</f>
        <v>0</v>
      </c>
      <c r="ER83" s="182">
        <f t="shared" ref="ER83:ER146" si="1006">EN83*ER$80</f>
        <v>0</v>
      </c>
      <c r="ES83" s="182">
        <f t="shared" ref="ES83:ES146" si="1007">EQ83*ER83</f>
        <v>0</v>
      </c>
      <c r="ET83" s="5"/>
      <c r="EU83" s="182">
        <f t="shared" ref="EU83:EU146" si="1008">EQ83*EU$8*EU$2/EQ$2*EV$2</f>
        <v>0</v>
      </c>
      <c r="EV83" s="182">
        <f t="shared" ref="EV83:EV146" si="1009">ER83*EV$80</f>
        <v>0</v>
      </c>
      <c r="EW83" s="182">
        <f t="shared" ref="EW83:EW146" si="1010">EU83*EV83</f>
        <v>0</v>
      </c>
      <c r="EX83" s="5"/>
      <c r="EY83" s="182">
        <f t="shared" ref="EY83:EY146" si="1011">EU83*EY$8*EY$2/EU$2*EZ$2</f>
        <v>0</v>
      </c>
      <c r="EZ83" s="182">
        <f t="shared" ref="EZ83:EZ146" si="1012">EV83*EZ$80</f>
        <v>0</v>
      </c>
      <c r="FA83" s="182">
        <f t="shared" ref="FA83:FA146" si="1013">EY83*EZ83</f>
        <v>0</v>
      </c>
      <c r="FB83" s="5"/>
      <c r="FC83" s="182">
        <f t="shared" ref="FC83:FC146" si="1014">EY83*FC$8*FC$2/EY$2*FD$2</f>
        <v>0</v>
      </c>
      <c r="FD83" s="182">
        <f t="shared" ref="FD83:FD146" si="1015">EZ83*FD$80</f>
        <v>0</v>
      </c>
      <c r="FE83" s="182">
        <f t="shared" ref="FE83:FE146" si="1016">FC83*FD83</f>
        <v>0</v>
      </c>
      <c r="FF83" s="5"/>
      <c r="FG83" s="182">
        <f t="shared" ref="FG83:FG146" si="1017">FC83*FG$8*FG$2/FC$2*FH$2</f>
        <v>0</v>
      </c>
      <c r="FH83" s="182">
        <f t="shared" ref="FH83:FH146" si="1018">FD83*FH$80</f>
        <v>0</v>
      </c>
      <c r="FI83" s="182">
        <f t="shared" ref="FI83:FI146" si="1019">FG83*FH83</f>
        <v>0</v>
      </c>
      <c r="FJ83" s="5"/>
      <c r="FK83" s="182">
        <f t="shared" ref="FK83:FK146" si="1020">FG83*FK$8*FK$2/FG$2*FL$2</f>
        <v>0</v>
      </c>
      <c r="FL83" s="182">
        <f t="shared" ref="FL83:FL146" si="1021">FH83*FL$80</f>
        <v>0</v>
      </c>
      <c r="FM83" s="182">
        <f t="shared" ref="FM83:FM146" si="1022">FK83*FL83</f>
        <v>0</v>
      </c>
      <c r="FN83" s="5"/>
      <c r="FO83" s="182">
        <f t="shared" ref="FO83:FO146" si="1023">FK83*FO$8*FO$2/FK$2*FP$2</f>
        <v>0</v>
      </c>
      <c r="FP83" s="182">
        <f t="shared" ref="FP83:FP146" si="1024">FL83*FP$80</f>
        <v>0</v>
      </c>
      <c r="FQ83" s="182">
        <f t="shared" ref="FQ83:FQ146" si="1025">FO83*FP83</f>
        <v>0</v>
      </c>
      <c r="FR83" s="5"/>
      <c r="FS83" s="182">
        <f t="shared" ref="FS83:FS146" si="1026">FO83*FS$8*FS$2/FO$2*FT$2</f>
        <v>0</v>
      </c>
      <c r="FT83" s="182">
        <f t="shared" ref="FT83:FT146" si="1027">FP83*FT$80</f>
        <v>0</v>
      </c>
      <c r="FU83" s="182">
        <f t="shared" ref="FU83:FU146" si="1028">FS83*FT83</f>
        <v>0</v>
      </c>
      <c r="FV83" s="5"/>
      <c r="FW83" s="182">
        <f t="shared" ref="FW83:FW146" si="1029">FS83*FW$8*FW$2/FS$2*FX$2</f>
        <v>0</v>
      </c>
      <c r="FX83" s="182">
        <f t="shared" ref="FX83:FX146" si="1030">FT83*FX$80</f>
        <v>0</v>
      </c>
      <c r="FY83" s="182">
        <f t="shared" ref="FY83:FY146" si="1031">FW83*FX83</f>
        <v>0</v>
      </c>
      <c r="FZ83" s="5"/>
      <c r="GA83" s="182">
        <f t="shared" ref="GA83:GA146" si="1032">FW83*GA$8*GA$2/FW$2*GB$2</f>
        <v>0</v>
      </c>
      <c r="GB83" s="182">
        <f t="shared" ref="GB83:GB146" si="1033">FX83*GB$80</f>
        <v>0</v>
      </c>
      <c r="GC83" s="182">
        <f t="shared" ref="GC83:GC146" si="1034">GA83*GB83</f>
        <v>0</v>
      </c>
      <c r="GD83" s="5"/>
      <c r="GE83" s="182">
        <f t="shared" ref="GE83:GE146" si="1035">GA83*GE$8*GE$2/GA$2*GF$2</f>
        <v>0</v>
      </c>
      <c r="GF83" s="182">
        <f t="shared" ref="GF83:GF146" si="1036">GB83*GF$80</f>
        <v>0</v>
      </c>
      <c r="GG83" s="182">
        <f t="shared" ref="GG83:GG146" si="1037">GE83*GF83</f>
        <v>0</v>
      </c>
      <c r="GH83" s="5"/>
      <c r="GI83" s="182">
        <f t="shared" ref="GI83:GI146" si="1038">GE83*GI$8*GI$2/GE$2*GJ$2</f>
        <v>0</v>
      </c>
      <c r="GJ83" s="182">
        <f t="shared" ref="GJ83:GJ146" si="1039">GF83*GJ$80</f>
        <v>0</v>
      </c>
      <c r="GK83" s="182">
        <f t="shared" ref="GK83:GK146" si="1040">GI83*GJ83</f>
        <v>0</v>
      </c>
      <c r="GL83" s="5"/>
      <c r="GM83" s="182">
        <f t="shared" ref="GM83:GM146" si="1041">GI83*GM$8*GM$2/GI$2*GN$2</f>
        <v>0</v>
      </c>
      <c r="GN83" s="182">
        <f t="shared" ref="GN83:GN146" si="1042">GJ83*GN$80</f>
        <v>0</v>
      </c>
      <c r="GO83" s="182">
        <f t="shared" ref="GO83:GO146" si="1043">GM83*GN83</f>
        <v>0</v>
      </c>
      <c r="GP83" s="5"/>
      <c r="GQ83" s="182">
        <f t="shared" ref="GQ83:GQ146" si="1044">GM83*GQ$8*GQ$2/GM$2*GR$2</f>
        <v>0</v>
      </c>
      <c r="GR83" s="182">
        <f t="shared" ref="GR83:GR146" si="1045">GN83*GR$80</f>
        <v>0</v>
      </c>
      <c r="GS83" s="182">
        <f t="shared" ref="GS83:GS146" si="1046">GQ83*GR83</f>
        <v>0</v>
      </c>
      <c r="GT83" s="5"/>
      <c r="GU83" s="182">
        <f t="shared" ref="GU83:GU146" si="1047">GQ83*GU$8*GU$2/GQ$2*GV$2</f>
        <v>0</v>
      </c>
      <c r="GV83" s="182">
        <f t="shared" ref="GV83:GV146" si="1048">GR83*GV$80</f>
        <v>0</v>
      </c>
      <c r="GW83" s="182">
        <f t="shared" ref="GW83:GW146" si="1049">GU83*GV83</f>
        <v>0</v>
      </c>
      <c r="GX83" s="5"/>
      <c r="GY83" s="182">
        <f t="shared" ref="GY83:GY146" si="1050">GU83*GY$8*GY$2/GU$2*GZ$2</f>
        <v>0</v>
      </c>
      <c r="GZ83" s="182">
        <f t="shared" ref="GZ83:GZ146" si="1051">GV83*GZ$80</f>
        <v>0</v>
      </c>
      <c r="HA83" s="182">
        <f t="shared" ref="HA83:HA146" si="1052">GY83*GZ83</f>
        <v>0</v>
      </c>
      <c r="HB83" s="5"/>
      <c r="HC83" s="182">
        <f t="shared" ref="HC83:HC146" si="1053">GY83*HC$8*HC$2/GY$2*HD$2</f>
        <v>0</v>
      </c>
      <c r="HD83" s="182">
        <f t="shared" ref="HD83:HD146" si="1054">GZ83*HD$80</f>
        <v>0</v>
      </c>
      <c r="HE83" s="182">
        <f t="shared" ref="HE83:HE146" si="1055">HC83*HD83</f>
        <v>0</v>
      </c>
      <c r="HF83" s="5"/>
      <c r="HG83" s="182">
        <f t="shared" ref="HG83:HG146" si="1056">HC83*HG$8*HG$2/HC$2*HH$2</f>
        <v>0</v>
      </c>
      <c r="HH83" s="182">
        <f t="shared" ref="HH83:HH146" si="1057">HD83*HH$80</f>
        <v>0</v>
      </c>
      <c r="HI83" s="182">
        <f t="shared" ref="HI83:HI146" si="1058">HG83*HH83</f>
        <v>0</v>
      </c>
      <c r="HJ83" s="5"/>
      <c r="HK83" s="182">
        <f t="shared" ref="HK83:HK146" si="1059">HG83*HK$8*HK$2/HG$2*HL$2</f>
        <v>0</v>
      </c>
      <c r="HL83" s="182">
        <f t="shared" ref="HL83:HL146" si="1060">HH83*HL$80</f>
        <v>0</v>
      </c>
      <c r="HM83" s="182">
        <f t="shared" ref="HM83:HM146" si="1061">HK83*HL83</f>
        <v>0</v>
      </c>
      <c r="HN83" s="5"/>
      <c r="HO83" s="182">
        <f t="shared" ref="HO83:HO146" si="1062">HK83*HO$8*HO$2/HK$2*HP$2</f>
        <v>0</v>
      </c>
      <c r="HP83" s="182">
        <f t="shared" ref="HP83:HP146" si="1063">HL83*HP$80</f>
        <v>0</v>
      </c>
      <c r="HQ83" s="182">
        <f t="shared" ref="HQ83:HQ146" si="1064">HO83*HP83</f>
        <v>0</v>
      </c>
      <c r="HR83" s="5"/>
      <c r="HS83" s="182">
        <f t="shared" ref="HS83:HS146" si="1065">HO83*HS$8*HS$2/HO$2*HT$2</f>
        <v>0</v>
      </c>
      <c r="HT83" s="182">
        <f t="shared" ref="HT83:HT146" si="1066">HP83*HT$80</f>
        <v>0</v>
      </c>
      <c r="HU83" s="182">
        <f t="shared" ref="HU83:HU146" si="1067">HS83*HT83</f>
        <v>0</v>
      </c>
      <c r="HV83" s="5"/>
      <c r="HW83" s="182">
        <f t="shared" ref="HW83:HW146" si="1068">HS83*HW$8*HW$2/HS$2*HX$2</f>
        <v>0</v>
      </c>
      <c r="HX83" s="182">
        <f t="shared" ref="HX83:HX146" si="1069">HT83*HX$80</f>
        <v>0</v>
      </c>
      <c r="HY83" s="182">
        <f t="shared" ref="HY83:HY146" si="1070">HW83*HX83</f>
        <v>0</v>
      </c>
      <c r="HZ83" s="5"/>
      <c r="IA83" s="182">
        <f t="shared" ref="IA83:IA146" si="1071">HW83*IA$8*IA$2/HW$2*IB$2</f>
        <v>0</v>
      </c>
      <c r="IB83" s="182">
        <f t="shared" ref="IB83:IB146" si="1072">HX83*IB$80</f>
        <v>0</v>
      </c>
      <c r="IC83" s="182">
        <f t="shared" ref="IC83:IC146" si="1073">IA83*IB83</f>
        <v>0</v>
      </c>
      <c r="ID83" s="5"/>
      <c r="IE83" s="182">
        <f t="shared" ref="IE83:IE146" si="1074">IA83*IE$8*IE$2/IA$2*IF$2</f>
        <v>0</v>
      </c>
      <c r="IF83" s="182">
        <f t="shared" ref="IF83:IF146" si="1075">IB83*IF$80</f>
        <v>0</v>
      </c>
      <c r="IG83" s="182">
        <f t="shared" ref="IG83:IG146" si="1076">IE83*IF83</f>
        <v>0</v>
      </c>
      <c r="IH83" s="5"/>
      <c r="II83" s="182">
        <f t="shared" ref="II83:II146" si="1077">IE83*II$8*II$2/IE$2*IJ$2</f>
        <v>0</v>
      </c>
      <c r="IJ83" s="182">
        <f t="shared" ref="IJ83:IJ146" si="1078">IF83*IJ$80</f>
        <v>0</v>
      </c>
      <c r="IK83" s="182">
        <f t="shared" ref="IK83:IK146" si="1079">II83*IJ83</f>
        <v>0</v>
      </c>
      <c r="IL83" s="5"/>
      <c r="IM83" s="182">
        <f t="shared" ref="IM83:IM146" si="1080">II83*IM$8*IM$2/II$2*IN$2</f>
        <v>0</v>
      </c>
      <c r="IN83" s="182">
        <f t="shared" ref="IN83:IN146" si="1081">IJ83*IN$80</f>
        <v>0</v>
      </c>
      <c r="IO83" s="182">
        <f t="shared" ref="IO83:IO146" si="1082">IM83*IN83</f>
        <v>0</v>
      </c>
      <c r="IP83" s="5"/>
      <c r="IQ83" s="182">
        <f t="shared" ref="IQ83:IQ146" si="1083">IM83*IQ$8*IQ$2/IM$2*IR$2</f>
        <v>0</v>
      </c>
      <c r="IR83" s="182">
        <f t="shared" ref="IR83:IR146" si="1084">IN83*IR$80</f>
        <v>0</v>
      </c>
      <c r="IS83" s="182">
        <f t="shared" ref="IS83:IS146" si="1085">IQ83*IR83</f>
        <v>0</v>
      </c>
      <c r="IT83" s="5"/>
      <c r="IU83" s="182">
        <f t="shared" ref="IU83:IU146" si="1086">IQ83*IU$8*IU$2/IQ$2*IV$2</f>
        <v>0</v>
      </c>
      <c r="IV83" s="182">
        <f t="shared" ref="IV83:IV146" si="1087">IR83*IV$80</f>
        <v>0</v>
      </c>
      <c r="IW83" s="182">
        <f t="shared" ref="IW83:IW146" si="1088">IU83*IV83</f>
        <v>0</v>
      </c>
      <c r="IX83" s="5"/>
      <c r="IY83" s="182">
        <f t="shared" ref="IY83:IY146" si="1089">IU83*IY$8*IY$2/IU$2*IZ$2</f>
        <v>0</v>
      </c>
      <c r="IZ83" s="182">
        <f t="shared" ref="IZ83:IZ146" si="1090">IV83*IZ$80</f>
        <v>0</v>
      </c>
      <c r="JA83" s="182">
        <f t="shared" ref="JA83:JA146" si="1091">IY83*IZ83</f>
        <v>0</v>
      </c>
      <c r="JB83" s="5"/>
      <c r="JC83" s="182">
        <f t="shared" ref="JC83:JC146" si="1092">IY83*JC$8*JC$2/IY$2*JD$2</f>
        <v>0</v>
      </c>
      <c r="JD83" s="182">
        <f t="shared" ref="JD83:JD146" si="1093">IZ83*JD$80</f>
        <v>0</v>
      </c>
      <c r="JE83" s="182">
        <f t="shared" ref="JE83:JE146" si="1094">JC83*JD83</f>
        <v>0</v>
      </c>
      <c r="JF83" s="5"/>
      <c r="JG83" s="182">
        <f t="shared" ref="JG83:JG146" si="1095">JC83*JG$8*JG$2/JC$2*JH$2</f>
        <v>0</v>
      </c>
      <c r="JH83" s="182">
        <f t="shared" ref="JH83:JH146" si="1096">JD83*JH$80</f>
        <v>0</v>
      </c>
      <c r="JI83" s="182">
        <f t="shared" ref="JI83:JI146" si="1097">JG83*JH83</f>
        <v>0</v>
      </c>
      <c r="JJ83" s="5"/>
      <c r="JK83" s="182">
        <f t="shared" ref="JK83:JK146" si="1098">JG83*JK$8*JK$2/JG$2*JL$2</f>
        <v>0</v>
      </c>
      <c r="JL83" s="182">
        <f t="shared" ref="JL83:JL146" si="1099">JH83*JL$80</f>
        <v>0</v>
      </c>
      <c r="JM83" s="182">
        <f t="shared" ref="JM83:JM146" si="1100">JK83*JL83</f>
        <v>0</v>
      </c>
      <c r="JN83" s="5"/>
      <c r="JO83" s="182">
        <f t="shared" ref="JO83:JO146" si="1101">JK83*JO$8*JO$2/JK$2*JP$2</f>
        <v>0</v>
      </c>
      <c r="JP83" s="182">
        <f t="shared" ref="JP83:JP146" si="1102">JL83*JP$80</f>
        <v>0</v>
      </c>
      <c r="JQ83" s="182">
        <f t="shared" ref="JQ83:JQ146" si="1103">JO83*JP83</f>
        <v>0</v>
      </c>
      <c r="JR83" s="5"/>
      <c r="JS83" s="182">
        <f t="shared" ref="JS83:JS146" si="1104">JO83*JS$8*JS$2/JO$2*JT$2</f>
        <v>0</v>
      </c>
      <c r="JT83" s="182">
        <f t="shared" ref="JT83:JT146" si="1105">JP83*JT$80</f>
        <v>0</v>
      </c>
      <c r="JU83" s="182">
        <f t="shared" ref="JU83:JU146" si="1106">JS83*JT83</f>
        <v>0</v>
      </c>
      <c r="JV83" s="5"/>
      <c r="JW83" s="182">
        <f t="shared" ref="JW83:JW146" si="1107">JS83*JW$8*JW$2/JS$2*JX$2</f>
        <v>0</v>
      </c>
      <c r="JX83" s="182">
        <f t="shared" ref="JX83:JX146" si="1108">JT83*JX$80</f>
        <v>0</v>
      </c>
      <c r="JY83" s="182">
        <f t="shared" ref="JY83:JY146" si="1109">JW83*JX83</f>
        <v>0</v>
      </c>
      <c r="JZ83" s="5"/>
      <c r="KA83" s="182">
        <f t="shared" ref="KA83:KA146" si="1110">JW83*KA$8*KA$2/JW$2*KB$2</f>
        <v>0</v>
      </c>
      <c r="KB83" s="182">
        <f t="shared" ref="KB83:KB146" si="1111">JX83*KB$80</f>
        <v>0</v>
      </c>
      <c r="KC83" s="182">
        <f t="shared" ref="KC83:KC146" si="1112">KA83*KB83</f>
        <v>0</v>
      </c>
      <c r="KD83" s="5"/>
      <c r="KE83" s="182">
        <f t="shared" ref="KE83:KE146" si="1113">KA83*KE$8*KE$2/KA$2*KF$2</f>
        <v>0</v>
      </c>
      <c r="KF83" s="182">
        <f t="shared" ref="KF83:KF146" si="1114">KB83*KF$80</f>
        <v>0</v>
      </c>
      <c r="KG83" s="182">
        <f t="shared" ref="KG83:KG146" si="1115">KE83*KF83</f>
        <v>0</v>
      </c>
      <c r="KH83" s="5"/>
      <c r="KI83" s="183">
        <f t="shared" ref="KI83:KI146" si="1116">SUMIFS($G83:$KG83,$G$3:$KG$3,KI$5,$G$6:$KG$6,KI$6)</f>
        <v>0</v>
      </c>
      <c r="KJ83" s="183" t="e">
        <f t="shared" si="908"/>
        <v>#DIV/0!</v>
      </c>
      <c r="KK83" s="183">
        <f t="shared" ref="KK83:KK146" si="1117">SUMIFS($G83:$KG83,$G$3:$KG$3,KI$5,$G$6:$KG$6,KK$6)</f>
        <v>0</v>
      </c>
      <c r="KM83" s="183">
        <f t="shared" ref="KM83:KM146" si="1118">SUMIFS($G83:$KG83,$G$3:$KG$3,KM$5,$G$6:$KG$6,KM$6)</f>
        <v>0</v>
      </c>
      <c r="KN83" s="183" t="e">
        <f t="shared" si="909"/>
        <v>#DIV/0!</v>
      </c>
      <c r="KO83" s="183">
        <f t="shared" ref="KO83:KO146" si="1119">SUMIFS($G83:$KG83,$G$3:$KG$3,KM$5,$G$6:$KG$6,KO$6)</f>
        <v>0</v>
      </c>
      <c r="KQ83" s="183">
        <f t="shared" ref="KQ83:KQ146" si="1120">SUMIFS($G83:$KG83,$G$3:$KG$3,KQ$5,$G$6:$KG$6,KQ$6)</f>
        <v>0</v>
      </c>
      <c r="KR83" s="183" t="e">
        <f t="shared" ref="KR83:KR146" si="1121">KS83/KQ83</f>
        <v>#DIV/0!</v>
      </c>
      <c r="KS83" s="183">
        <f t="shared" ref="KS83:KS146" si="1122">SUMIFS($G83:$KG83,$G$3:$KG$3,KQ$5,$G$6:$KG$6,KS$6)</f>
        <v>0</v>
      </c>
      <c r="KU83" s="183">
        <f t="shared" ref="KU83:KU146" si="1123">SUMIFS($G83:$KG83,$G$3:$KG$3,KU$5,$G$6:$KG$6,KU$6)</f>
        <v>0</v>
      </c>
      <c r="KV83" s="183" t="e">
        <f t="shared" ref="KV83:KV146" si="1124">KW83/KU83</f>
        <v>#DIV/0!</v>
      </c>
      <c r="KW83" s="183">
        <f t="shared" ref="KW83:KW146" si="1125">SUMIFS($G83:$KG83,$G$3:$KG$3,KU$5,$G$6:$KG$6,KW$6)</f>
        <v>0</v>
      </c>
      <c r="KY83" s="183">
        <f t="shared" ref="KY83:KY146" si="1126">SUMIFS($G83:$KG83,$G$3:$KG$3,KY$5,$G$6:$KG$6,KY$6)</f>
        <v>0</v>
      </c>
      <c r="KZ83" s="183" t="e">
        <f t="shared" ref="KZ83:KZ146" si="1127">LA83/KY83</f>
        <v>#DIV/0!</v>
      </c>
      <c r="LA83" s="183">
        <f t="shared" ref="LA83:LA146" si="1128">SUMIFS($G83:$KG83,$G$3:$KG$3,KY$5,$G$6:$KG$6,LA$6)</f>
        <v>0</v>
      </c>
      <c r="LC83" s="183">
        <f t="shared" ref="LC83:LC146" si="1129">SUMIFS($G83:$KG83,$G$3:$KG$3,LC$5,$G$6:$KG$6,LC$6)</f>
        <v>0</v>
      </c>
      <c r="LD83" s="183" t="e">
        <f t="shared" ref="LD83:LD146" si="1130">LE83/LC83</f>
        <v>#DIV/0!</v>
      </c>
      <c r="LE83" s="183">
        <f t="shared" ref="LE83:LE146" si="1131">SUMIFS($G83:$KG83,$G$3:$KG$3,LC$5,$G$6:$KG$6,LE$6)</f>
        <v>0</v>
      </c>
    </row>
    <row r="84" spans="2:317" ht="18.75">
      <c r="B84" s="172"/>
      <c r="C84" s="180"/>
      <c r="D84" s="180"/>
      <c r="E84" s="180" t="str">
        <f>'A.I Revenue Streams - P1'!F82</f>
        <v>Molecular Biology</v>
      </c>
      <c r="F84" s="184"/>
      <c r="G84" s="182"/>
      <c r="H84" s="182">
        <f>'A.I Revenue Streams - P1'!J82</f>
        <v>4500</v>
      </c>
      <c r="I84" s="182">
        <f t="shared" ref="I84:I147" si="1132">G84*H84</f>
        <v>0</v>
      </c>
      <c r="J84" s="5"/>
      <c r="K84" s="182">
        <f>'A.I Revenue Streams - P1'!H82*K$2*L$2</f>
        <v>1.7999999999999998</v>
      </c>
      <c r="L84" s="182">
        <f t="shared" si="910"/>
        <v>4500</v>
      </c>
      <c r="M84" s="182">
        <f t="shared" ref="M84" si="1133">K84*L84</f>
        <v>8099.9999999999991</v>
      </c>
      <c r="N84" s="5"/>
      <c r="O84" s="182">
        <f t="shared" si="911"/>
        <v>1.9214999999999995</v>
      </c>
      <c r="P84" s="182">
        <f t="shared" si="912"/>
        <v>4500</v>
      </c>
      <c r="Q84" s="182">
        <f t="shared" si="903"/>
        <v>8646.7499999999982</v>
      </c>
      <c r="R84" s="5"/>
      <c r="S84" s="182">
        <f t="shared" si="913"/>
        <v>2.946299999999999</v>
      </c>
      <c r="T84" s="182">
        <f t="shared" si="914"/>
        <v>4500</v>
      </c>
      <c r="U84" s="182">
        <f t="shared" si="904"/>
        <v>13258.349999999995</v>
      </c>
      <c r="V84" s="5"/>
      <c r="W84" s="182">
        <f t="shared" si="915"/>
        <v>4.2353062499999981</v>
      </c>
      <c r="X84" s="182">
        <f t="shared" si="916"/>
        <v>4500</v>
      </c>
      <c r="Y84" s="182">
        <f t="shared" si="905"/>
        <v>19058.878124999992</v>
      </c>
      <c r="Z84" s="5"/>
      <c r="AA84" s="182">
        <f t="shared" si="917"/>
        <v>7.7929634999999964</v>
      </c>
      <c r="AB84" s="182">
        <f t="shared" si="918"/>
        <v>4500</v>
      </c>
      <c r="AC84" s="182">
        <f t="shared" si="906"/>
        <v>35068.335749999984</v>
      </c>
      <c r="AD84" s="5"/>
      <c r="AE84" s="182">
        <f t="shared" si="919"/>
        <v>11.202385031249994</v>
      </c>
      <c r="AF84" s="182">
        <f t="shared" si="920"/>
        <v>4500</v>
      </c>
      <c r="AG84" s="182">
        <f t="shared" si="907"/>
        <v>50410.73264062497</v>
      </c>
      <c r="AH84" s="5"/>
      <c r="AI84" s="182">
        <f t="shared" si="921"/>
        <v>16.103428482421865</v>
      </c>
      <c r="AJ84" s="182">
        <f t="shared" si="922"/>
        <v>4500</v>
      </c>
      <c r="AK84" s="182">
        <f t="shared" si="923"/>
        <v>72465.428170898391</v>
      </c>
      <c r="AL84" s="5"/>
      <c r="AM84" s="182">
        <f t="shared" si="924"/>
        <v>18.518942754785144</v>
      </c>
      <c r="AN84" s="182">
        <f t="shared" si="925"/>
        <v>4500</v>
      </c>
      <c r="AO84" s="182">
        <f t="shared" si="926"/>
        <v>83335.24239653314</v>
      </c>
      <c r="AP84" s="5"/>
      <c r="AQ84" s="182">
        <f t="shared" si="927"/>
        <v>21.296784168002915</v>
      </c>
      <c r="AR84" s="182">
        <f t="shared" si="928"/>
        <v>4500</v>
      </c>
      <c r="AS84" s="182">
        <f t="shared" si="929"/>
        <v>95835.528756013126</v>
      </c>
      <c r="AT84" s="5"/>
      <c r="AU84" s="182">
        <f t="shared" si="930"/>
        <v>24.491301793203352</v>
      </c>
      <c r="AV84" s="182">
        <f t="shared" si="931"/>
        <v>4500</v>
      </c>
      <c r="AW84" s="182">
        <f t="shared" si="932"/>
        <v>110210.85806941509</v>
      </c>
      <c r="AX84" s="5"/>
      <c r="AY84" s="182">
        <f t="shared" si="933"/>
        <v>28.164997062183854</v>
      </c>
      <c r="AZ84" s="182">
        <f t="shared" si="934"/>
        <v>4500</v>
      </c>
      <c r="BA84" s="182">
        <f t="shared" si="935"/>
        <v>126742.48677982735</v>
      </c>
      <c r="BB84" s="5"/>
      <c r="BC84" s="182">
        <f t="shared" si="936"/>
        <v>32.389746621511428</v>
      </c>
      <c r="BD84" s="182">
        <f t="shared" si="937"/>
        <v>4500</v>
      </c>
      <c r="BE84" s="182">
        <f t="shared" si="938"/>
        <v>145753.85979680144</v>
      </c>
      <c r="BF84" s="5"/>
      <c r="BG84" s="182">
        <f t="shared" si="939"/>
        <v>37.248208614738139</v>
      </c>
      <c r="BH84" s="182">
        <f t="shared" si="940"/>
        <v>4500</v>
      </c>
      <c r="BI84" s="182">
        <f t="shared" si="941"/>
        <v>167616.93876632163</v>
      </c>
      <c r="BJ84" s="5"/>
      <c r="BK84" s="182">
        <f t="shared" si="942"/>
        <v>42.835439906948857</v>
      </c>
      <c r="BL84" s="182">
        <f t="shared" si="943"/>
        <v>4500</v>
      </c>
      <c r="BM84" s="182">
        <f t="shared" si="944"/>
        <v>192759.47958126984</v>
      </c>
      <c r="BN84" s="5"/>
      <c r="BO84" s="182">
        <f t="shared" si="945"/>
        <v>49.260755892991185</v>
      </c>
      <c r="BP84" s="182">
        <f t="shared" si="946"/>
        <v>4500</v>
      </c>
      <c r="BQ84" s="182">
        <f t="shared" si="947"/>
        <v>221673.40151846033</v>
      </c>
      <c r="BR84" s="5"/>
      <c r="BS84" s="182">
        <f t="shared" si="948"/>
        <v>56.64986927693986</v>
      </c>
      <c r="BT84" s="182">
        <f t="shared" si="949"/>
        <v>4500</v>
      </c>
      <c r="BU84" s="182">
        <f t="shared" si="950"/>
        <v>254924.41174622937</v>
      </c>
      <c r="BV84" s="5"/>
      <c r="BW84" s="182">
        <f t="shared" si="951"/>
        <v>65.147349668480842</v>
      </c>
      <c r="BX84" s="182">
        <f t="shared" si="952"/>
        <v>4500</v>
      </c>
      <c r="BY84" s="182">
        <f t="shared" si="953"/>
        <v>293163.0735081638</v>
      </c>
      <c r="BZ84" s="5"/>
      <c r="CA84" s="182">
        <f t="shared" si="954"/>
        <v>74.919452118752957</v>
      </c>
      <c r="CB84" s="182">
        <f t="shared" si="955"/>
        <v>4500</v>
      </c>
      <c r="CC84" s="182">
        <f t="shared" si="956"/>
        <v>337137.53453438828</v>
      </c>
      <c r="CD84" s="5"/>
      <c r="CE84" s="182">
        <f t="shared" si="957"/>
        <v>103.38884392387908</v>
      </c>
      <c r="CF84" s="182">
        <f t="shared" si="958"/>
        <v>4500</v>
      </c>
      <c r="CG84" s="182">
        <f t="shared" si="959"/>
        <v>465249.79765745584</v>
      </c>
      <c r="CH84" s="5"/>
      <c r="CI84" s="182">
        <f t="shared" si="960"/>
        <v>118.89717051246093</v>
      </c>
      <c r="CJ84" s="182">
        <f t="shared" si="961"/>
        <v>4500</v>
      </c>
      <c r="CK84" s="182">
        <f t="shared" si="962"/>
        <v>535037.26730607415</v>
      </c>
      <c r="CL84" s="5"/>
      <c r="CM84" s="182">
        <f t="shared" si="963"/>
        <v>136.73174608933007</v>
      </c>
      <c r="CN84" s="182">
        <f t="shared" si="964"/>
        <v>4500</v>
      </c>
      <c r="CO84" s="182">
        <f t="shared" si="965"/>
        <v>615292.85740198533</v>
      </c>
      <c r="CP84" s="5"/>
      <c r="CQ84" s="182">
        <f t="shared" si="966"/>
        <v>157.24150800272957</v>
      </c>
      <c r="CR84" s="182">
        <f t="shared" si="967"/>
        <v>4500</v>
      </c>
      <c r="CS84" s="182">
        <f t="shared" si="968"/>
        <v>707586.78601228306</v>
      </c>
      <c r="CT84" s="5"/>
      <c r="CU84" s="182">
        <f t="shared" si="969"/>
        <v>180.82773420313899</v>
      </c>
      <c r="CV84" s="182">
        <f t="shared" si="970"/>
        <v>4500</v>
      </c>
      <c r="CW84" s="182">
        <f t="shared" si="971"/>
        <v>813724.80391412543</v>
      </c>
      <c r="CX84" s="5"/>
      <c r="CY84" s="182">
        <f t="shared" si="972"/>
        <v>207.95189433360983</v>
      </c>
      <c r="CZ84" s="182">
        <f t="shared" si="973"/>
        <v>4500</v>
      </c>
      <c r="DA84" s="182">
        <f t="shared" si="974"/>
        <v>935783.52450124419</v>
      </c>
      <c r="DB84" s="5"/>
      <c r="DC84" s="182">
        <f t="shared" si="975"/>
        <v>239.14467848365129</v>
      </c>
      <c r="DD84" s="182">
        <f t="shared" si="976"/>
        <v>4500</v>
      </c>
      <c r="DE84" s="182">
        <f t="shared" si="977"/>
        <v>1076151.0531764308</v>
      </c>
      <c r="DF84" s="5"/>
      <c r="DG84" s="182">
        <f t="shared" si="978"/>
        <v>275.01638025619894</v>
      </c>
      <c r="DH84" s="182">
        <f t="shared" si="979"/>
        <v>4500</v>
      </c>
      <c r="DI84" s="182">
        <f t="shared" si="980"/>
        <v>1237573.7111528954</v>
      </c>
      <c r="DJ84" s="5"/>
      <c r="DK84" s="182">
        <f t="shared" si="981"/>
        <v>316.26883729462878</v>
      </c>
      <c r="DL84" s="182">
        <f t="shared" si="982"/>
        <v>4500</v>
      </c>
      <c r="DM84" s="182">
        <f t="shared" si="983"/>
        <v>1423209.7678258296</v>
      </c>
      <c r="DN84" s="5"/>
      <c r="DO84" s="182">
        <f t="shared" si="984"/>
        <v>363.70916288882307</v>
      </c>
      <c r="DP84" s="182">
        <f t="shared" si="985"/>
        <v>4500</v>
      </c>
      <c r="DQ84" s="182">
        <f t="shared" si="986"/>
        <v>1636691.2329997038</v>
      </c>
      <c r="DR84" s="5"/>
      <c r="DS84" s="182">
        <f t="shared" si="987"/>
        <v>418.26553732214649</v>
      </c>
      <c r="DT84" s="182">
        <f t="shared" si="988"/>
        <v>4500</v>
      </c>
      <c r="DU84" s="182">
        <f t="shared" si="989"/>
        <v>1882194.9179496593</v>
      </c>
      <c r="DV84" s="5"/>
      <c r="DW84" s="182">
        <f t="shared" si="990"/>
        <v>481.00536792046847</v>
      </c>
      <c r="DX84" s="182">
        <f t="shared" si="991"/>
        <v>4500</v>
      </c>
      <c r="DY84" s="182">
        <f t="shared" si="992"/>
        <v>2164524.1556421081</v>
      </c>
      <c r="DZ84" s="5"/>
      <c r="EA84" s="182">
        <f t="shared" si="993"/>
        <v>608.47179041939262</v>
      </c>
      <c r="EB84" s="182">
        <f t="shared" si="994"/>
        <v>4500</v>
      </c>
      <c r="EC84" s="182">
        <f t="shared" si="995"/>
        <v>2738123.0568872667</v>
      </c>
      <c r="ED84" s="5"/>
      <c r="EE84" s="182">
        <f t="shared" si="996"/>
        <v>699.74255898230149</v>
      </c>
      <c r="EF84" s="182">
        <f t="shared" si="997"/>
        <v>4500</v>
      </c>
      <c r="EG84" s="182">
        <f t="shared" si="998"/>
        <v>3148841.5154203568</v>
      </c>
      <c r="EH84" s="5"/>
      <c r="EI84" s="182">
        <f t="shared" si="999"/>
        <v>804.70394282964662</v>
      </c>
      <c r="EJ84" s="182">
        <f t="shared" si="1000"/>
        <v>4500</v>
      </c>
      <c r="EK84" s="182">
        <f t="shared" si="1001"/>
        <v>3621167.7427334096</v>
      </c>
      <c r="EL84" s="5"/>
      <c r="EM84" s="182">
        <f t="shared" si="1002"/>
        <v>925.4095342540935</v>
      </c>
      <c r="EN84" s="182">
        <f t="shared" si="1003"/>
        <v>4500</v>
      </c>
      <c r="EO84" s="182">
        <f t="shared" si="1004"/>
        <v>4164342.904143421</v>
      </c>
      <c r="EP84" s="5"/>
      <c r="EQ84" s="182">
        <f t="shared" si="1005"/>
        <v>1064.2209643922074</v>
      </c>
      <c r="ER84" s="182">
        <f t="shared" si="1006"/>
        <v>4500</v>
      </c>
      <c r="ES84" s="182">
        <f t="shared" si="1007"/>
        <v>4788994.3397649331</v>
      </c>
      <c r="ET84" s="5"/>
      <c r="EU84" s="182">
        <f t="shared" si="1008"/>
        <v>1223.8541090510384</v>
      </c>
      <c r="EV84" s="182">
        <f t="shared" si="1009"/>
        <v>4500</v>
      </c>
      <c r="EW84" s="182">
        <f t="shared" si="1010"/>
        <v>5507343.4907296728</v>
      </c>
      <c r="EX84" s="5"/>
      <c r="EY84" s="182">
        <f t="shared" si="1011"/>
        <v>1407.4322254086942</v>
      </c>
      <c r="EZ84" s="182">
        <f t="shared" si="1012"/>
        <v>4500</v>
      </c>
      <c r="FA84" s="182">
        <f t="shared" si="1013"/>
        <v>6333445.0143391239</v>
      </c>
      <c r="FB84" s="5"/>
      <c r="FC84" s="182">
        <f t="shared" si="1014"/>
        <v>1618.5470592199981</v>
      </c>
      <c r="FD84" s="182">
        <f t="shared" si="1015"/>
        <v>4500</v>
      </c>
      <c r="FE84" s="182">
        <f t="shared" si="1016"/>
        <v>7283461.7664899919</v>
      </c>
      <c r="FF84" s="5"/>
      <c r="FG84" s="182">
        <f t="shared" si="1017"/>
        <v>1861.3291181029977</v>
      </c>
      <c r="FH84" s="182">
        <f t="shared" si="1018"/>
        <v>4500</v>
      </c>
      <c r="FI84" s="182">
        <f t="shared" si="1019"/>
        <v>8375981.0314634899</v>
      </c>
      <c r="FJ84" s="5"/>
      <c r="FK84" s="182">
        <f t="shared" si="1020"/>
        <v>2140.5284858184473</v>
      </c>
      <c r="FL84" s="182">
        <f t="shared" si="1021"/>
        <v>4500</v>
      </c>
      <c r="FM84" s="182">
        <f t="shared" si="1022"/>
        <v>9632378.186183013</v>
      </c>
      <c r="FN84" s="5"/>
      <c r="FO84" s="182">
        <f t="shared" si="1023"/>
        <v>2461.6077586912143</v>
      </c>
      <c r="FP84" s="182">
        <f t="shared" si="1024"/>
        <v>4500</v>
      </c>
      <c r="FQ84" s="182">
        <f t="shared" si="1025"/>
        <v>11077234.914110465</v>
      </c>
      <c r="FR84" s="5"/>
      <c r="FS84" s="182">
        <f t="shared" si="1026"/>
        <v>2830.8489224948962</v>
      </c>
      <c r="FT84" s="182">
        <f t="shared" si="1027"/>
        <v>4500</v>
      </c>
      <c r="FU84" s="182">
        <f t="shared" si="1028"/>
        <v>12738820.151227033</v>
      </c>
      <c r="FV84" s="5"/>
      <c r="FW84" s="182">
        <f t="shared" si="1029"/>
        <v>3581.0238869560435</v>
      </c>
      <c r="FX84" s="182">
        <f t="shared" si="1030"/>
        <v>4500</v>
      </c>
      <c r="FY84" s="182">
        <f t="shared" si="1031"/>
        <v>16114607.491302196</v>
      </c>
      <c r="FZ84" s="5"/>
      <c r="GA84" s="182">
        <f t="shared" si="1032"/>
        <v>4118.1774699994494</v>
      </c>
      <c r="GB84" s="182">
        <f t="shared" si="1033"/>
        <v>4500</v>
      </c>
      <c r="GC84" s="182">
        <f t="shared" si="1034"/>
        <v>18531798.614997521</v>
      </c>
      <c r="GD84" s="5"/>
      <c r="GE84" s="182">
        <f t="shared" si="1035"/>
        <v>4735.9040904993662</v>
      </c>
      <c r="GF84" s="182">
        <f t="shared" si="1036"/>
        <v>4500</v>
      </c>
      <c r="GG84" s="182">
        <f t="shared" si="1037"/>
        <v>21311568.407247148</v>
      </c>
      <c r="GH84" s="5"/>
      <c r="GI84" s="182">
        <f t="shared" si="1038"/>
        <v>5446.289704074271</v>
      </c>
      <c r="GJ84" s="182">
        <f t="shared" si="1039"/>
        <v>4500</v>
      </c>
      <c r="GK84" s="182">
        <f t="shared" si="1040"/>
        <v>24508303.66833422</v>
      </c>
      <c r="GL84" s="5"/>
      <c r="GM84" s="182">
        <f t="shared" si="1041"/>
        <v>6263.233159685411</v>
      </c>
      <c r="GN84" s="182">
        <f t="shared" si="1042"/>
        <v>4500</v>
      </c>
      <c r="GO84" s="182">
        <f t="shared" si="1043"/>
        <v>28184549.218584351</v>
      </c>
      <c r="GP84" s="5"/>
      <c r="GQ84" s="182">
        <f t="shared" si="1044"/>
        <v>7202.7181336382218</v>
      </c>
      <c r="GR84" s="182">
        <f t="shared" si="1045"/>
        <v>4500</v>
      </c>
      <c r="GS84" s="182">
        <f t="shared" si="1046"/>
        <v>32412231.601372</v>
      </c>
      <c r="GT84" s="5"/>
      <c r="GU84" s="182">
        <f t="shared" si="1047"/>
        <v>8283.1258536839541</v>
      </c>
      <c r="GV84" s="182">
        <f t="shared" si="1048"/>
        <v>4500</v>
      </c>
      <c r="GW84" s="182">
        <f t="shared" si="1049"/>
        <v>37274066.341577791</v>
      </c>
      <c r="GX84" s="5"/>
      <c r="GY84" s="182">
        <f t="shared" si="1050"/>
        <v>9525.5947317365462</v>
      </c>
      <c r="GZ84" s="182">
        <f t="shared" si="1051"/>
        <v>4500</v>
      </c>
      <c r="HA84" s="182">
        <f t="shared" si="1052"/>
        <v>42865176.292814456</v>
      </c>
      <c r="HB84" s="5"/>
      <c r="HC84" s="182">
        <f t="shared" si="1053"/>
        <v>10954.433941497027</v>
      </c>
      <c r="HD84" s="182">
        <f t="shared" si="1054"/>
        <v>4500</v>
      </c>
      <c r="HE84" s="182">
        <f t="shared" si="1055"/>
        <v>49294952.736736625</v>
      </c>
      <c r="HF84" s="5"/>
      <c r="HG84" s="182">
        <f t="shared" si="1056"/>
        <v>12597.59903272158</v>
      </c>
      <c r="HH84" s="182">
        <f t="shared" si="1057"/>
        <v>4500</v>
      </c>
      <c r="HI84" s="182">
        <f t="shared" si="1058"/>
        <v>56689195.647247113</v>
      </c>
      <c r="HJ84" s="5"/>
      <c r="HK84" s="182">
        <f t="shared" si="1059"/>
        <v>14487.238887629816</v>
      </c>
      <c r="HL84" s="182">
        <f t="shared" si="1060"/>
        <v>4500</v>
      </c>
      <c r="HM84" s="182">
        <f t="shared" si="1061"/>
        <v>65192574.994334169</v>
      </c>
      <c r="HN84" s="5"/>
      <c r="HO84" s="182">
        <f t="shared" si="1062"/>
        <v>16660.324720774286</v>
      </c>
      <c r="HP84" s="182">
        <f t="shared" si="1063"/>
        <v>4500</v>
      </c>
      <c r="HQ84" s="182">
        <f t="shared" si="1064"/>
        <v>74971461.243484288</v>
      </c>
      <c r="HR84" s="5"/>
      <c r="HS84" s="182">
        <f t="shared" si="1065"/>
        <v>22033.27944322399</v>
      </c>
      <c r="HT84" s="182">
        <f t="shared" si="1066"/>
        <v>4500</v>
      </c>
      <c r="HU84" s="182">
        <f t="shared" si="1067"/>
        <v>99149757.494507954</v>
      </c>
      <c r="HV84" s="5"/>
      <c r="HW84" s="182">
        <f t="shared" si="1068"/>
        <v>25338.271359707585</v>
      </c>
      <c r="HX84" s="182">
        <f t="shared" si="1069"/>
        <v>4500</v>
      </c>
      <c r="HY84" s="182">
        <f t="shared" si="1070"/>
        <v>114022221.11868413</v>
      </c>
      <c r="HZ84" s="5"/>
      <c r="IA84" s="182">
        <f t="shared" si="1071"/>
        <v>29139.012063663722</v>
      </c>
      <c r="IB84" s="182">
        <f t="shared" si="1072"/>
        <v>4500</v>
      </c>
      <c r="IC84" s="182">
        <f t="shared" si="1073"/>
        <v>131125554.28648674</v>
      </c>
      <c r="ID84" s="5"/>
      <c r="IE84" s="182">
        <f t="shared" si="1074"/>
        <v>33509.863873213275</v>
      </c>
      <c r="IF84" s="182">
        <f t="shared" si="1075"/>
        <v>4500</v>
      </c>
      <c r="IG84" s="182">
        <f t="shared" si="1076"/>
        <v>150794387.42945975</v>
      </c>
      <c r="IH84" s="5"/>
      <c r="II84" s="182">
        <f t="shared" si="1077"/>
        <v>38536.343454195267</v>
      </c>
      <c r="IJ84" s="182">
        <f t="shared" si="1078"/>
        <v>4500</v>
      </c>
      <c r="IK84" s="182">
        <f t="shared" si="1079"/>
        <v>173413545.5438787</v>
      </c>
      <c r="IL84" s="5"/>
      <c r="IM84" s="182">
        <f t="shared" si="1080"/>
        <v>44316.794972324555</v>
      </c>
      <c r="IN84" s="182">
        <f t="shared" si="1081"/>
        <v>4500</v>
      </c>
      <c r="IO84" s="182">
        <f t="shared" si="1082"/>
        <v>199425577.37546051</v>
      </c>
      <c r="IP84" s="5"/>
      <c r="IQ84" s="182">
        <f t="shared" si="1083"/>
        <v>50964.314218173233</v>
      </c>
      <c r="IR84" s="182">
        <f t="shared" si="1084"/>
        <v>4500</v>
      </c>
      <c r="IS84" s="182">
        <f t="shared" si="1085"/>
        <v>229339413.98177955</v>
      </c>
      <c r="IT84" s="5"/>
      <c r="IU84" s="182">
        <f t="shared" si="1086"/>
        <v>58608.961350899212</v>
      </c>
      <c r="IV84" s="182">
        <f t="shared" si="1087"/>
        <v>4500</v>
      </c>
      <c r="IW84" s="182">
        <f t="shared" si="1088"/>
        <v>263740326.07904646</v>
      </c>
      <c r="IX84" s="5"/>
      <c r="IY84" s="182">
        <f t="shared" si="1089"/>
        <v>67400.305553534083</v>
      </c>
      <c r="IZ84" s="182">
        <f t="shared" si="1090"/>
        <v>4500</v>
      </c>
      <c r="JA84" s="182">
        <f t="shared" si="1091"/>
        <v>303301374.99090338</v>
      </c>
      <c r="JB84" s="5"/>
      <c r="JC84" s="182">
        <f t="shared" si="1092"/>
        <v>77510.351386564187</v>
      </c>
      <c r="JD84" s="182">
        <f t="shared" si="1093"/>
        <v>4500</v>
      </c>
      <c r="JE84" s="182">
        <f t="shared" si="1094"/>
        <v>348796581.23953885</v>
      </c>
      <c r="JF84" s="5"/>
      <c r="JG84" s="182">
        <f t="shared" si="1095"/>
        <v>89136.904094548809</v>
      </c>
      <c r="JH84" s="182">
        <f t="shared" si="1096"/>
        <v>4500</v>
      </c>
      <c r="JI84" s="182">
        <f t="shared" si="1097"/>
        <v>401116068.42546964</v>
      </c>
      <c r="JJ84" s="5"/>
      <c r="JK84" s="182">
        <f t="shared" si="1098"/>
        <v>102507.43970873112</v>
      </c>
      <c r="JL84" s="182">
        <f t="shared" si="1099"/>
        <v>4500</v>
      </c>
      <c r="JM84" s="182">
        <f t="shared" si="1100"/>
        <v>461283478.68929005</v>
      </c>
      <c r="JN84" s="5"/>
      <c r="JO84" s="182">
        <f t="shared" si="1101"/>
        <v>119062.3912216912</v>
      </c>
      <c r="JP84" s="182">
        <f t="shared" si="1102"/>
        <v>4500</v>
      </c>
      <c r="JQ84" s="182">
        <f t="shared" si="1103"/>
        <v>535780760.49761039</v>
      </c>
      <c r="JR84" s="5"/>
      <c r="JS84" s="182">
        <f t="shared" si="1104"/>
        <v>136921.74990494488</v>
      </c>
      <c r="JT84" s="182">
        <f t="shared" si="1105"/>
        <v>4500</v>
      </c>
      <c r="JU84" s="182">
        <f t="shared" si="1106"/>
        <v>616147874.57225192</v>
      </c>
      <c r="JV84" s="5"/>
      <c r="JW84" s="182">
        <f t="shared" si="1107"/>
        <v>157460.01239068661</v>
      </c>
      <c r="JX84" s="182">
        <f t="shared" si="1108"/>
        <v>4500</v>
      </c>
      <c r="JY84" s="182">
        <f t="shared" si="1109"/>
        <v>708570055.75808978</v>
      </c>
      <c r="JZ84" s="5"/>
      <c r="KA84" s="182">
        <f t="shared" si="1110"/>
        <v>181079.01424928958</v>
      </c>
      <c r="KB84" s="182">
        <f t="shared" si="1111"/>
        <v>4500</v>
      </c>
      <c r="KC84" s="182">
        <f t="shared" si="1112"/>
        <v>814855564.12180316</v>
      </c>
      <c r="KD84" s="5"/>
      <c r="KE84" s="182">
        <f t="shared" si="1113"/>
        <v>208240.86638668302</v>
      </c>
      <c r="KF84" s="182">
        <f t="shared" si="1114"/>
        <v>4500</v>
      </c>
      <c r="KG84" s="182">
        <f t="shared" si="1115"/>
        <v>937083898.74007356</v>
      </c>
      <c r="KH84" s="5"/>
      <c r="KI84" s="183">
        <f t="shared" si="1116"/>
        <v>6.667799999999998</v>
      </c>
      <c r="KJ84" s="183">
        <f t="shared" si="908"/>
        <v>4500</v>
      </c>
      <c r="KK84" s="183">
        <f t="shared" si="1117"/>
        <v>30005.099999999991</v>
      </c>
      <c r="KM84" s="183">
        <f t="shared" si="1118"/>
        <v>293.54026007803674</v>
      </c>
      <c r="KN84" s="183">
        <f t="shared" si="909"/>
        <v>4500</v>
      </c>
      <c r="KO84" s="183">
        <f t="shared" si="1119"/>
        <v>1320931.1703511653</v>
      </c>
      <c r="KQ84" s="183">
        <f t="shared" si="1120"/>
        <v>1932.1854641638013</v>
      </c>
      <c r="KR84" s="183">
        <f t="shared" si="1121"/>
        <v>4500</v>
      </c>
      <c r="KS84" s="183">
        <f t="shared" si="1122"/>
        <v>8694834.588737106</v>
      </c>
      <c r="KU84" s="183">
        <f t="shared" si="1123"/>
        <v>11476.691370791808</v>
      </c>
      <c r="KV84" s="183">
        <f t="shared" si="1124"/>
        <v>4500</v>
      </c>
      <c r="KW84" s="183">
        <f t="shared" si="1125"/>
        <v>51645111.168563135</v>
      </c>
      <c r="KY84" s="183">
        <f t="shared" si="1126"/>
        <v>67543.486138774853</v>
      </c>
      <c r="KZ84" s="183">
        <f t="shared" si="1127"/>
        <v>4499.9999999999991</v>
      </c>
      <c r="LA84" s="183">
        <f t="shared" si="1128"/>
        <v>303945687.6244868</v>
      </c>
      <c r="LC84" s="183">
        <f t="shared" si="1129"/>
        <v>413592.30893006054</v>
      </c>
      <c r="LD84" s="183">
        <f t="shared" si="1130"/>
        <v>4500.0000000000009</v>
      </c>
      <c r="LE84" s="183">
        <f t="shared" si="1131"/>
        <v>1861165390.1852727</v>
      </c>
    </row>
    <row r="85" spans="2:317" ht="18.75">
      <c r="B85" s="172"/>
      <c r="C85" s="180"/>
      <c r="D85" s="180" t="str">
        <f>'A.I Revenue Streams - P1'!E83</f>
        <v>Micro Biology</v>
      </c>
      <c r="E85" s="180"/>
      <c r="F85" s="184"/>
      <c r="G85" s="182"/>
      <c r="H85" s="182"/>
      <c r="I85" s="182"/>
      <c r="J85" s="5"/>
      <c r="K85" s="182">
        <f>'A.I Revenue Streams - P1'!H83*K$2</f>
        <v>0</v>
      </c>
      <c r="L85" s="182">
        <f t="shared" si="910"/>
        <v>0</v>
      </c>
      <c r="M85" s="182"/>
      <c r="N85" s="5"/>
      <c r="O85" s="182">
        <f t="shared" si="911"/>
        <v>0</v>
      </c>
      <c r="P85" s="182">
        <f t="shared" si="912"/>
        <v>0</v>
      </c>
      <c r="Q85" s="182">
        <f t="shared" si="903"/>
        <v>0</v>
      </c>
      <c r="R85" s="5"/>
      <c r="S85" s="182">
        <f t="shared" si="913"/>
        <v>0</v>
      </c>
      <c r="T85" s="182">
        <f t="shared" si="914"/>
        <v>0</v>
      </c>
      <c r="U85" s="182">
        <f t="shared" si="904"/>
        <v>0</v>
      </c>
      <c r="V85" s="5"/>
      <c r="W85" s="182">
        <f t="shared" si="915"/>
        <v>0</v>
      </c>
      <c r="X85" s="182">
        <f t="shared" si="916"/>
        <v>0</v>
      </c>
      <c r="Y85" s="182">
        <f t="shared" si="905"/>
        <v>0</v>
      </c>
      <c r="Z85" s="5"/>
      <c r="AA85" s="182">
        <f t="shared" si="917"/>
        <v>0</v>
      </c>
      <c r="AB85" s="182">
        <f t="shared" si="918"/>
        <v>0</v>
      </c>
      <c r="AC85" s="182">
        <f t="shared" si="906"/>
        <v>0</v>
      </c>
      <c r="AD85" s="5"/>
      <c r="AE85" s="182">
        <f t="shared" si="919"/>
        <v>0</v>
      </c>
      <c r="AF85" s="182">
        <f t="shared" si="920"/>
        <v>0</v>
      </c>
      <c r="AG85" s="182">
        <f t="shared" si="907"/>
        <v>0</v>
      </c>
      <c r="AH85" s="5"/>
      <c r="AI85" s="182">
        <f t="shared" si="921"/>
        <v>0</v>
      </c>
      <c r="AJ85" s="182">
        <f t="shared" si="922"/>
        <v>0</v>
      </c>
      <c r="AK85" s="182">
        <f t="shared" si="923"/>
        <v>0</v>
      </c>
      <c r="AL85" s="5"/>
      <c r="AM85" s="182">
        <f t="shared" si="924"/>
        <v>0</v>
      </c>
      <c r="AN85" s="182">
        <f t="shared" si="925"/>
        <v>0</v>
      </c>
      <c r="AO85" s="182">
        <f t="shared" si="926"/>
        <v>0</v>
      </c>
      <c r="AP85" s="5"/>
      <c r="AQ85" s="182">
        <f t="shared" si="927"/>
        <v>0</v>
      </c>
      <c r="AR85" s="182">
        <f t="shared" si="928"/>
        <v>0</v>
      </c>
      <c r="AS85" s="182">
        <f t="shared" si="929"/>
        <v>0</v>
      </c>
      <c r="AT85" s="5"/>
      <c r="AU85" s="182">
        <f t="shared" si="930"/>
        <v>0</v>
      </c>
      <c r="AV85" s="182">
        <f t="shared" si="931"/>
        <v>0</v>
      </c>
      <c r="AW85" s="182">
        <f t="shared" si="932"/>
        <v>0</v>
      </c>
      <c r="AX85" s="5"/>
      <c r="AY85" s="182">
        <f t="shared" si="933"/>
        <v>0</v>
      </c>
      <c r="AZ85" s="182">
        <f t="shared" si="934"/>
        <v>0</v>
      </c>
      <c r="BA85" s="182">
        <f t="shared" si="935"/>
        <v>0</v>
      </c>
      <c r="BB85" s="5"/>
      <c r="BC85" s="182">
        <f t="shared" si="936"/>
        <v>0</v>
      </c>
      <c r="BD85" s="182">
        <f t="shared" si="937"/>
        <v>0</v>
      </c>
      <c r="BE85" s="182">
        <f t="shared" si="938"/>
        <v>0</v>
      </c>
      <c r="BF85" s="5"/>
      <c r="BG85" s="182">
        <f t="shared" si="939"/>
        <v>0</v>
      </c>
      <c r="BH85" s="182">
        <f t="shared" si="940"/>
        <v>0</v>
      </c>
      <c r="BI85" s="182">
        <f t="shared" si="941"/>
        <v>0</v>
      </c>
      <c r="BJ85" s="5"/>
      <c r="BK85" s="182">
        <f t="shared" si="942"/>
        <v>0</v>
      </c>
      <c r="BL85" s="182">
        <f t="shared" si="943"/>
        <v>0</v>
      </c>
      <c r="BM85" s="182">
        <f t="shared" si="944"/>
        <v>0</v>
      </c>
      <c r="BN85" s="5"/>
      <c r="BO85" s="182">
        <f t="shared" si="945"/>
        <v>0</v>
      </c>
      <c r="BP85" s="182">
        <f t="shared" si="946"/>
        <v>0</v>
      </c>
      <c r="BQ85" s="182">
        <f t="shared" si="947"/>
        <v>0</v>
      </c>
      <c r="BR85" s="5"/>
      <c r="BS85" s="182">
        <f t="shared" si="948"/>
        <v>0</v>
      </c>
      <c r="BT85" s="182">
        <f t="shared" si="949"/>
        <v>0</v>
      </c>
      <c r="BU85" s="182">
        <f t="shared" si="950"/>
        <v>0</v>
      </c>
      <c r="BV85" s="5"/>
      <c r="BW85" s="182">
        <f t="shared" si="951"/>
        <v>0</v>
      </c>
      <c r="BX85" s="182">
        <f t="shared" si="952"/>
        <v>0</v>
      </c>
      <c r="BY85" s="182">
        <f t="shared" si="953"/>
        <v>0</v>
      </c>
      <c r="BZ85" s="5"/>
      <c r="CA85" s="182">
        <f t="shared" si="954"/>
        <v>0</v>
      </c>
      <c r="CB85" s="182">
        <f t="shared" si="955"/>
        <v>0</v>
      </c>
      <c r="CC85" s="182">
        <f t="shared" si="956"/>
        <v>0</v>
      </c>
      <c r="CD85" s="5"/>
      <c r="CE85" s="182">
        <f t="shared" si="957"/>
        <v>0</v>
      </c>
      <c r="CF85" s="182">
        <f t="shared" si="958"/>
        <v>0</v>
      </c>
      <c r="CG85" s="182">
        <f t="shared" si="959"/>
        <v>0</v>
      </c>
      <c r="CH85" s="5"/>
      <c r="CI85" s="182">
        <f t="shared" si="960"/>
        <v>0</v>
      </c>
      <c r="CJ85" s="182">
        <f t="shared" si="961"/>
        <v>0</v>
      </c>
      <c r="CK85" s="182">
        <f t="shared" si="962"/>
        <v>0</v>
      </c>
      <c r="CL85" s="5"/>
      <c r="CM85" s="182">
        <f t="shared" si="963"/>
        <v>0</v>
      </c>
      <c r="CN85" s="182">
        <f t="shared" si="964"/>
        <v>0</v>
      </c>
      <c r="CO85" s="182">
        <f t="shared" si="965"/>
        <v>0</v>
      </c>
      <c r="CP85" s="5"/>
      <c r="CQ85" s="182">
        <f t="shared" si="966"/>
        <v>0</v>
      </c>
      <c r="CR85" s="182">
        <f t="shared" si="967"/>
        <v>0</v>
      </c>
      <c r="CS85" s="182">
        <f t="shared" si="968"/>
        <v>0</v>
      </c>
      <c r="CT85" s="5"/>
      <c r="CU85" s="182">
        <f t="shared" si="969"/>
        <v>0</v>
      </c>
      <c r="CV85" s="182">
        <f t="shared" si="970"/>
        <v>0</v>
      </c>
      <c r="CW85" s="182">
        <f t="shared" si="971"/>
        <v>0</v>
      </c>
      <c r="CX85" s="5"/>
      <c r="CY85" s="182">
        <f t="shared" si="972"/>
        <v>0</v>
      </c>
      <c r="CZ85" s="182">
        <f t="shared" si="973"/>
        <v>0</v>
      </c>
      <c r="DA85" s="182">
        <f t="shared" si="974"/>
        <v>0</v>
      </c>
      <c r="DB85" s="5"/>
      <c r="DC85" s="182">
        <f t="shared" si="975"/>
        <v>0</v>
      </c>
      <c r="DD85" s="182">
        <f t="shared" si="976"/>
        <v>0</v>
      </c>
      <c r="DE85" s="182">
        <f t="shared" si="977"/>
        <v>0</v>
      </c>
      <c r="DF85" s="5"/>
      <c r="DG85" s="182">
        <f t="shared" si="978"/>
        <v>0</v>
      </c>
      <c r="DH85" s="182">
        <f t="shared" si="979"/>
        <v>0</v>
      </c>
      <c r="DI85" s="182">
        <f t="shared" si="980"/>
        <v>0</v>
      </c>
      <c r="DJ85" s="5"/>
      <c r="DK85" s="182">
        <f t="shared" si="981"/>
        <v>0</v>
      </c>
      <c r="DL85" s="182">
        <f t="shared" si="982"/>
        <v>0</v>
      </c>
      <c r="DM85" s="182">
        <f t="shared" si="983"/>
        <v>0</v>
      </c>
      <c r="DN85" s="5"/>
      <c r="DO85" s="182">
        <f t="shared" si="984"/>
        <v>0</v>
      </c>
      <c r="DP85" s="182">
        <f t="shared" si="985"/>
        <v>0</v>
      </c>
      <c r="DQ85" s="182">
        <f t="shared" si="986"/>
        <v>0</v>
      </c>
      <c r="DR85" s="5"/>
      <c r="DS85" s="182">
        <f t="shared" si="987"/>
        <v>0</v>
      </c>
      <c r="DT85" s="182">
        <f t="shared" si="988"/>
        <v>0</v>
      </c>
      <c r="DU85" s="182">
        <f t="shared" si="989"/>
        <v>0</v>
      </c>
      <c r="DV85" s="5"/>
      <c r="DW85" s="182">
        <f t="shared" si="990"/>
        <v>0</v>
      </c>
      <c r="DX85" s="182">
        <f t="shared" si="991"/>
        <v>0</v>
      </c>
      <c r="DY85" s="182">
        <f t="shared" si="992"/>
        <v>0</v>
      </c>
      <c r="DZ85" s="5"/>
      <c r="EA85" s="182">
        <f t="shared" si="993"/>
        <v>0</v>
      </c>
      <c r="EB85" s="182">
        <f t="shared" si="994"/>
        <v>0</v>
      </c>
      <c r="EC85" s="182">
        <f t="shared" si="995"/>
        <v>0</v>
      </c>
      <c r="ED85" s="5"/>
      <c r="EE85" s="182">
        <f t="shared" si="996"/>
        <v>0</v>
      </c>
      <c r="EF85" s="182">
        <f t="shared" si="997"/>
        <v>0</v>
      </c>
      <c r="EG85" s="182">
        <f t="shared" si="998"/>
        <v>0</v>
      </c>
      <c r="EH85" s="5"/>
      <c r="EI85" s="182">
        <f t="shared" si="999"/>
        <v>0</v>
      </c>
      <c r="EJ85" s="182">
        <f t="shared" si="1000"/>
        <v>0</v>
      </c>
      <c r="EK85" s="182">
        <f t="shared" si="1001"/>
        <v>0</v>
      </c>
      <c r="EL85" s="5"/>
      <c r="EM85" s="182">
        <f t="shared" si="1002"/>
        <v>0</v>
      </c>
      <c r="EN85" s="182">
        <f t="shared" si="1003"/>
        <v>0</v>
      </c>
      <c r="EO85" s="182">
        <f t="shared" si="1004"/>
        <v>0</v>
      </c>
      <c r="EP85" s="5"/>
      <c r="EQ85" s="182">
        <f t="shared" si="1005"/>
        <v>0</v>
      </c>
      <c r="ER85" s="182">
        <f t="shared" si="1006"/>
        <v>0</v>
      </c>
      <c r="ES85" s="182">
        <f t="shared" si="1007"/>
        <v>0</v>
      </c>
      <c r="ET85" s="5"/>
      <c r="EU85" s="182">
        <f t="shared" si="1008"/>
        <v>0</v>
      </c>
      <c r="EV85" s="182">
        <f t="shared" si="1009"/>
        <v>0</v>
      </c>
      <c r="EW85" s="182">
        <f t="shared" si="1010"/>
        <v>0</v>
      </c>
      <c r="EX85" s="5"/>
      <c r="EY85" s="182">
        <f t="shared" si="1011"/>
        <v>0</v>
      </c>
      <c r="EZ85" s="182">
        <f t="shared" si="1012"/>
        <v>0</v>
      </c>
      <c r="FA85" s="182">
        <f t="shared" si="1013"/>
        <v>0</v>
      </c>
      <c r="FB85" s="5"/>
      <c r="FC85" s="182">
        <f t="shared" si="1014"/>
        <v>0</v>
      </c>
      <c r="FD85" s="182">
        <f t="shared" si="1015"/>
        <v>0</v>
      </c>
      <c r="FE85" s="182">
        <f t="shared" si="1016"/>
        <v>0</v>
      </c>
      <c r="FF85" s="5"/>
      <c r="FG85" s="182">
        <f t="shared" si="1017"/>
        <v>0</v>
      </c>
      <c r="FH85" s="182">
        <f t="shared" si="1018"/>
        <v>0</v>
      </c>
      <c r="FI85" s="182">
        <f t="shared" si="1019"/>
        <v>0</v>
      </c>
      <c r="FJ85" s="5"/>
      <c r="FK85" s="182">
        <f t="shared" si="1020"/>
        <v>0</v>
      </c>
      <c r="FL85" s="182">
        <f t="shared" si="1021"/>
        <v>0</v>
      </c>
      <c r="FM85" s="182">
        <f t="shared" si="1022"/>
        <v>0</v>
      </c>
      <c r="FN85" s="5"/>
      <c r="FO85" s="182">
        <f t="shared" si="1023"/>
        <v>0</v>
      </c>
      <c r="FP85" s="182">
        <f t="shared" si="1024"/>
        <v>0</v>
      </c>
      <c r="FQ85" s="182">
        <f t="shared" si="1025"/>
        <v>0</v>
      </c>
      <c r="FR85" s="5"/>
      <c r="FS85" s="182">
        <f t="shared" si="1026"/>
        <v>0</v>
      </c>
      <c r="FT85" s="182">
        <f t="shared" si="1027"/>
        <v>0</v>
      </c>
      <c r="FU85" s="182">
        <f t="shared" si="1028"/>
        <v>0</v>
      </c>
      <c r="FV85" s="5"/>
      <c r="FW85" s="182">
        <f t="shared" si="1029"/>
        <v>0</v>
      </c>
      <c r="FX85" s="182">
        <f t="shared" si="1030"/>
        <v>0</v>
      </c>
      <c r="FY85" s="182">
        <f t="shared" si="1031"/>
        <v>0</v>
      </c>
      <c r="FZ85" s="5"/>
      <c r="GA85" s="182">
        <f t="shared" si="1032"/>
        <v>0</v>
      </c>
      <c r="GB85" s="182">
        <f t="shared" si="1033"/>
        <v>0</v>
      </c>
      <c r="GC85" s="182">
        <f t="shared" si="1034"/>
        <v>0</v>
      </c>
      <c r="GD85" s="5"/>
      <c r="GE85" s="182">
        <f t="shared" si="1035"/>
        <v>0</v>
      </c>
      <c r="GF85" s="182">
        <f t="shared" si="1036"/>
        <v>0</v>
      </c>
      <c r="GG85" s="182">
        <f t="shared" si="1037"/>
        <v>0</v>
      </c>
      <c r="GH85" s="5"/>
      <c r="GI85" s="182">
        <f t="shared" si="1038"/>
        <v>0</v>
      </c>
      <c r="GJ85" s="182">
        <f t="shared" si="1039"/>
        <v>0</v>
      </c>
      <c r="GK85" s="182">
        <f t="shared" si="1040"/>
        <v>0</v>
      </c>
      <c r="GL85" s="5"/>
      <c r="GM85" s="182">
        <f t="shared" si="1041"/>
        <v>0</v>
      </c>
      <c r="GN85" s="182">
        <f t="shared" si="1042"/>
        <v>0</v>
      </c>
      <c r="GO85" s="182">
        <f t="shared" si="1043"/>
        <v>0</v>
      </c>
      <c r="GP85" s="5"/>
      <c r="GQ85" s="182">
        <f t="shared" si="1044"/>
        <v>0</v>
      </c>
      <c r="GR85" s="182">
        <f t="shared" si="1045"/>
        <v>0</v>
      </c>
      <c r="GS85" s="182">
        <f t="shared" si="1046"/>
        <v>0</v>
      </c>
      <c r="GT85" s="5"/>
      <c r="GU85" s="182">
        <f t="shared" si="1047"/>
        <v>0</v>
      </c>
      <c r="GV85" s="182">
        <f t="shared" si="1048"/>
        <v>0</v>
      </c>
      <c r="GW85" s="182">
        <f t="shared" si="1049"/>
        <v>0</v>
      </c>
      <c r="GX85" s="5"/>
      <c r="GY85" s="182">
        <f t="shared" si="1050"/>
        <v>0</v>
      </c>
      <c r="GZ85" s="182">
        <f t="shared" si="1051"/>
        <v>0</v>
      </c>
      <c r="HA85" s="182">
        <f t="shared" si="1052"/>
        <v>0</v>
      </c>
      <c r="HB85" s="5"/>
      <c r="HC85" s="182">
        <f t="shared" si="1053"/>
        <v>0</v>
      </c>
      <c r="HD85" s="182">
        <f t="shared" si="1054"/>
        <v>0</v>
      </c>
      <c r="HE85" s="182">
        <f t="shared" si="1055"/>
        <v>0</v>
      </c>
      <c r="HF85" s="5"/>
      <c r="HG85" s="182">
        <f t="shared" si="1056"/>
        <v>0</v>
      </c>
      <c r="HH85" s="182">
        <f t="shared" si="1057"/>
        <v>0</v>
      </c>
      <c r="HI85" s="182">
        <f t="shared" si="1058"/>
        <v>0</v>
      </c>
      <c r="HJ85" s="5"/>
      <c r="HK85" s="182">
        <f t="shared" si="1059"/>
        <v>0</v>
      </c>
      <c r="HL85" s="182">
        <f t="shared" si="1060"/>
        <v>0</v>
      </c>
      <c r="HM85" s="182">
        <f t="shared" si="1061"/>
        <v>0</v>
      </c>
      <c r="HN85" s="5"/>
      <c r="HO85" s="182">
        <f t="shared" si="1062"/>
        <v>0</v>
      </c>
      <c r="HP85" s="182">
        <f t="shared" si="1063"/>
        <v>0</v>
      </c>
      <c r="HQ85" s="182">
        <f t="shared" si="1064"/>
        <v>0</v>
      </c>
      <c r="HR85" s="5"/>
      <c r="HS85" s="182">
        <f t="shared" si="1065"/>
        <v>0</v>
      </c>
      <c r="HT85" s="182">
        <f t="shared" si="1066"/>
        <v>0</v>
      </c>
      <c r="HU85" s="182">
        <f t="shared" si="1067"/>
        <v>0</v>
      </c>
      <c r="HV85" s="5"/>
      <c r="HW85" s="182">
        <f t="shared" si="1068"/>
        <v>0</v>
      </c>
      <c r="HX85" s="182">
        <f t="shared" si="1069"/>
        <v>0</v>
      </c>
      <c r="HY85" s="182">
        <f t="shared" si="1070"/>
        <v>0</v>
      </c>
      <c r="HZ85" s="5"/>
      <c r="IA85" s="182">
        <f t="shared" si="1071"/>
        <v>0</v>
      </c>
      <c r="IB85" s="182">
        <f t="shared" si="1072"/>
        <v>0</v>
      </c>
      <c r="IC85" s="182">
        <f t="shared" si="1073"/>
        <v>0</v>
      </c>
      <c r="ID85" s="5"/>
      <c r="IE85" s="182">
        <f t="shared" si="1074"/>
        <v>0</v>
      </c>
      <c r="IF85" s="182">
        <f t="shared" si="1075"/>
        <v>0</v>
      </c>
      <c r="IG85" s="182">
        <f t="shared" si="1076"/>
        <v>0</v>
      </c>
      <c r="IH85" s="5"/>
      <c r="II85" s="182">
        <f t="shared" si="1077"/>
        <v>0</v>
      </c>
      <c r="IJ85" s="182">
        <f t="shared" si="1078"/>
        <v>0</v>
      </c>
      <c r="IK85" s="182">
        <f t="shared" si="1079"/>
        <v>0</v>
      </c>
      <c r="IL85" s="5"/>
      <c r="IM85" s="182">
        <f t="shared" si="1080"/>
        <v>0</v>
      </c>
      <c r="IN85" s="182">
        <f t="shared" si="1081"/>
        <v>0</v>
      </c>
      <c r="IO85" s="182">
        <f t="shared" si="1082"/>
        <v>0</v>
      </c>
      <c r="IP85" s="5"/>
      <c r="IQ85" s="182">
        <f t="shared" si="1083"/>
        <v>0</v>
      </c>
      <c r="IR85" s="182">
        <f t="shared" si="1084"/>
        <v>0</v>
      </c>
      <c r="IS85" s="182">
        <f t="shared" si="1085"/>
        <v>0</v>
      </c>
      <c r="IT85" s="5"/>
      <c r="IU85" s="182">
        <f t="shared" si="1086"/>
        <v>0</v>
      </c>
      <c r="IV85" s="182">
        <f t="shared" si="1087"/>
        <v>0</v>
      </c>
      <c r="IW85" s="182">
        <f t="shared" si="1088"/>
        <v>0</v>
      </c>
      <c r="IX85" s="5"/>
      <c r="IY85" s="182">
        <f t="shared" si="1089"/>
        <v>0</v>
      </c>
      <c r="IZ85" s="182">
        <f t="shared" si="1090"/>
        <v>0</v>
      </c>
      <c r="JA85" s="182">
        <f t="shared" si="1091"/>
        <v>0</v>
      </c>
      <c r="JB85" s="5"/>
      <c r="JC85" s="182">
        <f t="shared" si="1092"/>
        <v>0</v>
      </c>
      <c r="JD85" s="182">
        <f t="shared" si="1093"/>
        <v>0</v>
      </c>
      <c r="JE85" s="182">
        <f t="shared" si="1094"/>
        <v>0</v>
      </c>
      <c r="JF85" s="5"/>
      <c r="JG85" s="182">
        <f t="shared" si="1095"/>
        <v>0</v>
      </c>
      <c r="JH85" s="182">
        <f t="shared" si="1096"/>
        <v>0</v>
      </c>
      <c r="JI85" s="182">
        <f t="shared" si="1097"/>
        <v>0</v>
      </c>
      <c r="JJ85" s="5"/>
      <c r="JK85" s="182">
        <f t="shared" si="1098"/>
        <v>0</v>
      </c>
      <c r="JL85" s="182">
        <f t="shared" si="1099"/>
        <v>0</v>
      </c>
      <c r="JM85" s="182">
        <f t="shared" si="1100"/>
        <v>0</v>
      </c>
      <c r="JN85" s="5"/>
      <c r="JO85" s="182">
        <f t="shared" si="1101"/>
        <v>0</v>
      </c>
      <c r="JP85" s="182">
        <f t="shared" si="1102"/>
        <v>0</v>
      </c>
      <c r="JQ85" s="182">
        <f t="shared" si="1103"/>
        <v>0</v>
      </c>
      <c r="JR85" s="5"/>
      <c r="JS85" s="182">
        <f t="shared" si="1104"/>
        <v>0</v>
      </c>
      <c r="JT85" s="182">
        <f t="shared" si="1105"/>
        <v>0</v>
      </c>
      <c r="JU85" s="182">
        <f t="shared" si="1106"/>
        <v>0</v>
      </c>
      <c r="JV85" s="5"/>
      <c r="JW85" s="182">
        <f t="shared" si="1107"/>
        <v>0</v>
      </c>
      <c r="JX85" s="182">
        <f t="shared" si="1108"/>
        <v>0</v>
      </c>
      <c r="JY85" s="182">
        <f t="shared" si="1109"/>
        <v>0</v>
      </c>
      <c r="JZ85" s="5"/>
      <c r="KA85" s="182">
        <f t="shared" si="1110"/>
        <v>0</v>
      </c>
      <c r="KB85" s="182">
        <f t="shared" si="1111"/>
        <v>0</v>
      </c>
      <c r="KC85" s="182">
        <f t="shared" si="1112"/>
        <v>0</v>
      </c>
      <c r="KD85" s="5"/>
      <c r="KE85" s="182">
        <f t="shared" si="1113"/>
        <v>0</v>
      </c>
      <c r="KF85" s="182">
        <f t="shared" si="1114"/>
        <v>0</v>
      </c>
      <c r="KG85" s="182">
        <f t="shared" si="1115"/>
        <v>0</v>
      </c>
      <c r="KH85" s="5"/>
      <c r="KI85" s="183">
        <f t="shared" si="1116"/>
        <v>0</v>
      </c>
      <c r="KJ85" s="183" t="e">
        <f t="shared" si="908"/>
        <v>#DIV/0!</v>
      </c>
      <c r="KK85" s="183">
        <f t="shared" si="1117"/>
        <v>0</v>
      </c>
      <c r="KM85" s="183">
        <f t="shared" si="1118"/>
        <v>0</v>
      </c>
      <c r="KN85" s="183" t="e">
        <f t="shared" si="909"/>
        <v>#DIV/0!</v>
      </c>
      <c r="KO85" s="183">
        <f t="shared" si="1119"/>
        <v>0</v>
      </c>
      <c r="KQ85" s="183">
        <f t="shared" si="1120"/>
        <v>0</v>
      </c>
      <c r="KR85" s="183" t="e">
        <f t="shared" si="1121"/>
        <v>#DIV/0!</v>
      </c>
      <c r="KS85" s="183">
        <f t="shared" si="1122"/>
        <v>0</v>
      </c>
      <c r="KU85" s="183">
        <f t="shared" si="1123"/>
        <v>0</v>
      </c>
      <c r="KV85" s="183" t="e">
        <f t="shared" si="1124"/>
        <v>#DIV/0!</v>
      </c>
      <c r="KW85" s="183">
        <f t="shared" si="1125"/>
        <v>0</v>
      </c>
      <c r="KY85" s="183">
        <f t="shared" si="1126"/>
        <v>0</v>
      </c>
      <c r="KZ85" s="183" t="e">
        <f t="shared" si="1127"/>
        <v>#DIV/0!</v>
      </c>
      <c r="LA85" s="183">
        <f t="shared" si="1128"/>
        <v>0</v>
      </c>
      <c r="LC85" s="183">
        <f t="shared" si="1129"/>
        <v>0</v>
      </c>
      <c r="LD85" s="183" t="e">
        <f t="shared" si="1130"/>
        <v>#DIV/0!</v>
      </c>
      <c r="LE85" s="183">
        <f t="shared" si="1131"/>
        <v>0</v>
      </c>
    </row>
    <row r="86" spans="2:317" ht="18.75">
      <c r="B86" s="172"/>
      <c r="C86" s="180"/>
      <c r="D86" s="180"/>
      <c r="E86" s="180" t="str">
        <f>'A.I Revenue Streams - P1'!F84</f>
        <v>Micro Biology</v>
      </c>
      <c r="F86" s="184"/>
      <c r="G86" s="182"/>
      <c r="H86" s="182">
        <f>'A.I Revenue Streams - P1'!J84</f>
        <v>1200</v>
      </c>
      <c r="I86" s="182">
        <f t="shared" si="1132"/>
        <v>0</v>
      </c>
      <c r="J86" s="5"/>
      <c r="K86" s="182">
        <f>'A.I Revenue Streams - P1'!H84*K$2*L$2</f>
        <v>1.125</v>
      </c>
      <c r="L86" s="182">
        <f t="shared" si="910"/>
        <v>1200</v>
      </c>
      <c r="M86" s="182">
        <f t="shared" ref="M86:M149" si="1134">K86*L86</f>
        <v>1350</v>
      </c>
      <c r="N86" s="5"/>
      <c r="O86" s="182">
        <f t="shared" si="911"/>
        <v>1.2009374999999998</v>
      </c>
      <c r="P86" s="182">
        <f t="shared" si="912"/>
        <v>1200</v>
      </c>
      <c r="Q86" s="182">
        <f t="shared" si="903"/>
        <v>1441.1249999999998</v>
      </c>
      <c r="R86" s="5"/>
      <c r="S86" s="182">
        <f t="shared" si="913"/>
        <v>1.8414374999999994</v>
      </c>
      <c r="T86" s="182">
        <f t="shared" si="914"/>
        <v>1200</v>
      </c>
      <c r="U86" s="182">
        <f t="shared" si="904"/>
        <v>2209.7249999999995</v>
      </c>
      <c r="V86" s="5"/>
      <c r="W86" s="182">
        <f t="shared" si="915"/>
        <v>2.6470664062499987</v>
      </c>
      <c r="X86" s="182">
        <f t="shared" si="916"/>
        <v>1200</v>
      </c>
      <c r="Y86" s="182">
        <f t="shared" si="905"/>
        <v>3176.4796874999984</v>
      </c>
      <c r="Z86" s="5"/>
      <c r="AA86" s="182">
        <f t="shared" si="917"/>
        <v>4.8706021874999976</v>
      </c>
      <c r="AB86" s="182">
        <f t="shared" si="918"/>
        <v>1200</v>
      </c>
      <c r="AC86" s="182">
        <f t="shared" si="906"/>
        <v>5844.7226249999967</v>
      </c>
      <c r="AD86" s="5"/>
      <c r="AE86" s="182">
        <f t="shared" si="919"/>
        <v>7.0014906445312457</v>
      </c>
      <c r="AF86" s="182">
        <f t="shared" si="920"/>
        <v>1200</v>
      </c>
      <c r="AG86" s="182">
        <f t="shared" si="907"/>
        <v>8401.7887734374945</v>
      </c>
      <c r="AH86" s="5"/>
      <c r="AI86" s="182">
        <f t="shared" si="921"/>
        <v>10.064642801513665</v>
      </c>
      <c r="AJ86" s="182">
        <f t="shared" si="922"/>
        <v>1200</v>
      </c>
      <c r="AK86" s="182">
        <f t="shared" si="923"/>
        <v>12077.571361816399</v>
      </c>
      <c r="AL86" s="5"/>
      <c r="AM86" s="182">
        <f t="shared" si="924"/>
        <v>11.574339221740715</v>
      </c>
      <c r="AN86" s="182">
        <f t="shared" si="925"/>
        <v>1200</v>
      </c>
      <c r="AO86" s="182">
        <f t="shared" si="926"/>
        <v>13889.207066088858</v>
      </c>
      <c r="AP86" s="5"/>
      <c r="AQ86" s="182">
        <f t="shared" si="927"/>
        <v>13.31049010500182</v>
      </c>
      <c r="AR86" s="182">
        <f t="shared" si="928"/>
        <v>1200</v>
      </c>
      <c r="AS86" s="182">
        <f t="shared" si="929"/>
        <v>15972.588126002185</v>
      </c>
      <c r="AT86" s="5"/>
      <c r="AU86" s="182">
        <f t="shared" si="930"/>
        <v>15.307063620752094</v>
      </c>
      <c r="AV86" s="182">
        <f t="shared" si="931"/>
        <v>1200</v>
      </c>
      <c r="AW86" s="182">
        <f t="shared" si="932"/>
        <v>18368.476344902512</v>
      </c>
      <c r="AX86" s="5"/>
      <c r="AY86" s="182">
        <f t="shared" si="933"/>
        <v>17.603123163864907</v>
      </c>
      <c r="AZ86" s="182">
        <f t="shared" si="934"/>
        <v>1200</v>
      </c>
      <c r="BA86" s="182">
        <f t="shared" si="935"/>
        <v>21123.74779663789</v>
      </c>
      <c r="BB86" s="5"/>
      <c r="BC86" s="182">
        <f t="shared" si="936"/>
        <v>20.243591638444641</v>
      </c>
      <c r="BD86" s="182">
        <f t="shared" si="937"/>
        <v>1200</v>
      </c>
      <c r="BE86" s="182">
        <f t="shared" si="938"/>
        <v>24292.309966133569</v>
      </c>
      <c r="BF86" s="5"/>
      <c r="BG86" s="182">
        <f t="shared" si="939"/>
        <v>23.280130384211336</v>
      </c>
      <c r="BH86" s="182">
        <f t="shared" si="940"/>
        <v>1200</v>
      </c>
      <c r="BI86" s="182">
        <f t="shared" si="941"/>
        <v>27936.156461053604</v>
      </c>
      <c r="BJ86" s="5"/>
      <c r="BK86" s="182">
        <f t="shared" si="942"/>
        <v>26.772149941843036</v>
      </c>
      <c r="BL86" s="182">
        <f t="shared" si="943"/>
        <v>1200</v>
      </c>
      <c r="BM86" s="182">
        <f t="shared" si="944"/>
        <v>32126.579930211643</v>
      </c>
      <c r="BN86" s="5"/>
      <c r="BO86" s="182">
        <f t="shared" si="945"/>
        <v>30.787972433119489</v>
      </c>
      <c r="BP86" s="182">
        <f t="shared" si="946"/>
        <v>1200</v>
      </c>
      <c r="BQ86" s="182">
        <f t="shared" si="947"/>
        <v>36945.566919743389</v>
      </c>
      <c r="BR86" s="5"/>
      <c r="BS86" s="182">
        <f t="shared" si="948"/>
        <v>35.406168298087408</v>
      </c>
      <c r="BT86" s="182">
        <f t="shared" si="949"/>
        <v>1200</v>
      </c>
      <c r="BU86" s="182">
        <f t="shared" si="950"/>
        <v>42487.401957704889</v>
      </c>
      <c r="BV86" s="5"/>
      <c r="BW86" s="182">
        <f t="shared" si="951"/>
        <v>40.717093542800519</v>
      </c>
      <c r="BX86" s="182">
        <f t="shared" si="952"/>
        <v>1200</v>
      </c>
      <c r="BY86" s="182">
        <f t="shared" si="953"/>
        <v>48860.512251360626</v>
      </c>
      <c r="BZ86" s="5"/>
      <c r="CA86" s="182">
        <f t="shared" si="954"/>
        <v>46.824657574220595</v>
      </c>
      <c r="CB86" s="182">
        <f t="shared" si="955"/>
        <v>1200</v>
      </c>
      <c r="CC86" s="182">
        <f t="shared" si="956"/>
        <v>56189.589089064713</v>
      </c>
      <c r="CD86" s="5"/>
      <c r="CE86" s="182">
        <f t="shared" si="957"/>
        <v>64.618027452424414</v>
      </c>
      <c r="CF86" s="182">
        <f t="shared" si="958"/>
        <v>1200</v>
      </c>
      <c r="CG86" s="182">
        <f t="shared" si="959"/>
        <v>77541.632942909302</v>
      </c>
      <c r="CH86" s="5"/>
      <c r="CI86" s="182">
        <f t="shared" si="960"/>
        <v>74.31073157028807</v>
      </c>
      <c r="CJ86" s="182">
        <f t="shared" si="961"/>
        <v>1200</v>
      </c>
      <c r="CK86" s="182">
        <f t="shared" si="962"/>
        <v>89172.877884345682</v>
      </c>
      <c r="CL86" s="5"/>
      <c r="CM86" s="182">
        <f t="shared" si="963"/>
        <v>85.457341305831278</v>
      </c>
      <c r="CN86" s="182">
        <f t="shared" si="964"/>
        <v>1200</v>
      </c>
      <c r="CO86" s="182">
        <f t="shared" si="965"/>
        <v>102548.80956699753</v>
      </c>
      <c r="CP86" s="5"/>
      <c r="CQ86" s="182">
        <f t="shared" si="966"/>
        <v>98.275942501705956</v>
      </c>
      <c r="CR86" s="182">
        <f t="shared" si="967"/>
        <v>1200</v>
      </c>
      <c r="CS86" s="182">
        <f t="shared" si="968"/>
        <v>117931.13100204714</v>
      </c>
      <c r="CT86" s="5"/>
      <c r="CU86" s="182">
        <f t="shared" si="969"/>
        <v>113.01733387696184</v>
      </c>
      <c r="CV86" s="182">
        <f t="shared" si="970"/>
        <v>1200</v>
      </c>
      <c r="CW86" s="182">
        <f t="shared" si="971"/>
        <v>135620.8006523542</v>
      </c>
      <c r="CX86" s="5"/>
      <c r="CY86" s="182">
        <f t="shared" si="972"/>
        <v>129.96993395850609</v>
      </c>
      <c r="CZ86" s="182">
        <f t="shared" si="973"/>
        <v>1200</v>
      </c>
      <c r="DA86" s="182">
        <f t="shared" si="974"/>
        <v>155963.9207502073</v>
      </c>
      <c r="DB86" s="5"/>
      <c r="DC86" s="182">
        <f t="shared" si="975"/>
        <v>149.465424052282</v>
      </c>
      <c r="DD86" s="182">
        <f t="shared" si="976"/>
        <v>1200</v>
      </c>
      <c r="DE86" s="182">
        <f t="shared" si="977"/>
        <v>179358.50886273841</v>
      </c>
      <c r="DF86" s="5"/>
      <c r="DG86" s="182">
        <f t="shared" si="978"/>
        <v>171.88523766012429</v>
      </c>
      <c r="DH86" s="182">
        <f t="shared" si="979"/>
        <v>1200</v>
      </c>
      <c r="DI86" s="182">
        <f t="shared" si="980"/>
        <v>206262.28519214914</v>
      </c>
      <c r="DJ86" s="5"/>
      <c r="DK86" s="182">
        <f t="shared" si="981"/>
        <v>197.66802330914291</v>
      </c>
      <c r="DL86" s="182">
        <f t="shared" si="982"/>
        <v>1200</v>
      </c>
      <c r="DM86" s="182">
        <f t="shared" si="983"/>
        <v>237201.62797097149</v>
      </c>
      <c r="DN86" s="5"/>
      <c r="DO86" s="182">
        <f t="shared" si="984"/>
        <v>227.31822680551434</v>
      </c>
      <c r="DP86" s="182">
        <f t="shared" si="985"/>
        <v>1200</v>
      </c>
      <c r="DQ86" s="182">
        <f t="shared" si="986"/>
        <v>272781.87216661719</v>
      </c>
      <c r="DR86" s="5"/>
      <c r="DS86" s="182">
        <f t="shared" si="987"/>
        <v>261.41596082634152</v>
      </c>
      <c r="DT86" s="182">
        <f t="shared" si="988"/>
        <v>1200</v>
      </c>
      <c r="DU86" s="182">
        <f t="shared" si="989"/>
        <v>313699.15299160982</v>
      </c>
      <c r="DV86" s="5"/>
      <c r="DW86" s="182">
        <f t="shared" si="990"/>
        <v>300.6283549502927</v>
      </c>
      <c r="DX86" s="182">
        <f t="shared" si="991"/>
        <v>1200</v>
      </c>
      <c r="DY86" s="182">
        <f t="shared" si="992"/>
        <v>360754.02594035125</v>
      </c>
      <c r="DZ86" s="5"/>
      <c r="EA86" s="182">
        <f t="shared" si="993"/>
        <v>380.29486901212027</v>
      </c>
      <c r="EB86" s="182">
        <f t="shared" si="994"/>
        <v>1200</v>
      </c>
      <c r="EC86" s="182">
        <f t="shared" si="995"/>
        <v>456353.84281454433</v>
      </c>
      <c r="ED86" s="5"/>
      <c r="EE86" s="182">
        <f t="shared" si="996"/>
        <v>437.33909936393826</v>
      </c>
      <c r="EF86" s="182">
        <f t="shared" si="997"/>
        <v>1200</v>
      </c>
      <c r="EG86" s="182">
        <f t="shared" si="998"/>
        <v>524806.91923672589</v>
      </c>
      <c r="EH86" s="5"/>
      <c r="EI86" s="182">
        <f t="shared" si="999"/>
        <v>502.93996426852902</v>
      </c>
      <c r="EJ86" s="182">
        <f t="shared" si="1000"/>
        <v>1200</v>
      </c>
      <c r="EK86" s="182">
        <f t="shared" si="1001"/>
        <v>603527.95712223486</v>
      </c>
      <c r="EL86" s="5"/>
      <c r="EM86" s="182">
        <f t="shared" si="1002"/>
        <v>578.38095890880834</v>
      </c>
      <c r="EN86" s="182">
        <f t="shared" si="1003"/>
        <v>1200</v>
      </c>
      <c r="EO86" s="182">
        <f t="shared" si="1004"/>
        <v>694057.15069057001</v>
      </c>
      <c r="EP86" s="5"/>
      <c r="EQ86" s="182">
        <f t="shared" si="1005"/>
        <v>665.13810274512957</v>
      </c>
      <c r="ER86" s="182">
        <f t="shared" si="1006"/>
        <v>1200</v>
      </c>
      <c r="ES86" s="182">
        <f t="shared" si="1007"/>
        <v>798165.72329415544</v>
      </c>
      <c r="ET86" s="5"/>
      <c r="EU86" s="182">
        <f t="shared" si="1008"/>
        <v>764.90881815689897</v>
      </c>
      <c r="EV86" s="182">
        <f t="shared" si="1009"/>
        <v>1200</v>
      </c>
      <c r="EW86" s="182">
        <f t="shared" si="1010"/>
        <v>917890.58178827877</v>
      </c>
      <c r="EX86" s="5"/>
      <c r="EY86" s="182">
        <f t="shared" si="1011"/>
        <v>879.6451408804337</v>
      </c>
      <c r="EZ86" s="182">
        <f t="shared" si="1012"/>
        <v>1200</v>
      </c>
      <c r="FA86" s="182">
        <f t="shared" si="1013"/>
        <v>1055574.1690565203</v>
      </c>
      <c r="FB86" s="5"/>
      <c r="FC86" s="182">
        <f t="shared" si="1014"/>
        <v>1011.5919120124986</v>
      </c>
      <c r="FD86" s="182">
        <f t="shared" si="1015"/>
        <v>1200</v>
      </c>
      <c r="FE86" s="182">
        <f t="shared" si="1016"/>
        <v>1213910.2944149983</v>
      </c>
      <c r="FF86" s="5"/>
      <c r="FG86" s="182">
        <f t="shared" si="1017"/>
        <v>1163.3306988143731</v>
      </c>
      <c r="FH86" s="182">
        <f t="shared" si="1018"/>
        <v>1200</v>
      </c>
      <c r="FI86" s="182">
        <f t="shared" si="1019"/>
        <v>1395996.8385772477</v>
      </c>
      <c r="FJ86" s="5"/>
      <c r="FK86" s="182">
        <f t="shared" si="1020"/>
        <v>1337.8303036365289</v>
      </c>
      <c r="FL86" s="182">
        <f t="shared" si="1021"/>
        <v>1200</v>
      </c>
      <c r="FM86" s="182">
        <f t="shared" si="1022"/>
        <v>1605396.3643638347</v>
      </c>
      <c r="FN86" s="5"/>
      <c r="FO86" s="182">
        <f t="shared" si="1023"/>
        <v>1538.5048491820082</v>
      </c>
      <c r="FP86" s="182">
        <f t="shared" si="1024"/>
        <v>1200</v>
      </c>
      <c r="FQ86" s="182">
        <f t="shared" si="1025"/>
        <v>1846205.8190184098</v>
      </c>
      <c r="FR86" s="5"/>
      <c r="FS86" s="182">
        <f t="shared" si="1026"/>
        <v>1769.2805765593093</v>
      </c>
      <c r="FT86" s="182">
        <f t="shared" si="1027"/>
        <v>1200</v>
      </c>
      <c r="FU86" s="182">
        <f t="shared" si="1028"/>
        <v>2123136.6918711714</v>
      </c>
      <c r="FV86" s="5"/>
      <c r="FW86" s="182">
        <f t="shared" si="1029"/>
        <v>2238.1399293475265</v>
      </c>
      <c r="FX86" s="182">
        <f t="shared" si="1030"/>
        <v>1200</v>
      </c>
      <c r="FY86" s="182">
        <f t="shared" si="1031"/>
        <v>2685767.9152170317</v>
      </c>
      <c r="FZ86" s="5"/>
      <c r="GA86" s="182">
        <f t="shared" si="1032"/>
        <v>2573.8609187496554</v>
      </c>
      <c r="GB86" s="182">
        <f t="shared" si="1033"/>
        <v>1200</v>
      </c>
      <c r="GC86" s="182">
        <f t="shared" si="1034"/>
        <v>3088633.1024995865</v>
      </c>
      <c r="GD86" s="5"/>
      <c r="GE86" s="182">
        <f t="shared" si="1035"/>
        <v>2959.9400565621036</v>
      </c>
      <c r="GF86" s="182">
        <f t="shared" si="1036"/>
        <v>1200</v>
      </c>
      <c r="GG86" s="182">
        <f t="shared" si="1037"/>
        <v>3551928.0678745243</v>
      </c>
      <c r="GH86" s="5"/>
      <c r="GI86" s="182">
        <f t="shared" si="1038"/>
        <v>3403.931065046419</v>
      </c>
      <c r="GJ86" s="182">
        <f t="shared" si="1039"/>
        <v>1200</v>
      </c>
      <c r="GK86" s="182">
        <f t="shared" si="1040"/>
        <v>4084717.2780557028</v>
      </c>
      <c r="GL86" s="5"/>
      <c r="GM86" s="182">
        <f t="shared" si="1041"/>
        <v>3914.5207248033817</v>
      </c>
      <c r="GN86" s="182">
        <f t="shared" si="1042"/>
        <v>1200</v>
      </c>
      <c r="GO86" s="182">
        <f t="shared" si="1043"/>
        <v>4697424.8697640579</v>
      </c>
      <c r="GP86" s="5"/>
      <c r="GQ86" s="182">
        <f t="shared" si="1044"/>
        <v>4501.6988335238884</v>
      </c>
      <c r="GR86" s="182">
        <f t="shared" si="1045"/>
        <v>1200</v>
      </c>
      <c r="GS86" s="182">
        <f t="shared" si="1046"/>
        <v>5402038.6002286663</v>
      </c>
      <c r="GT86" s="5"/>
      <c r="GU86" s="182">
        <f t="shared" si="1047"/>
        <v>5176.9536585524711</v>
      </c>
      <c r="GV86" s="182">
        <f t="shared" si="1048"/>
        <v>1200</v>
      </c>
      <c r="GW86" s="182">
        <f t="shared" si="1049"/>
        <v>6212344.3902629651</v>
      </c>
      <c r="GX86" s="5"/>
      <c r="GY86" s="182">
        <f t="shared" si="1050"/>
        <v>5953.4967073353409</v>
      </c>
      <c r="GZ86" s="182">
        <f t="shared" si="1051"/>
        <v>1200</v>
      </c>
      <c r="HA86" s="182">
        <f t="shared" si="1052"/>
        <v>7144196.0488024093</v>
      </c>
      <c r="HB86" s="5"/>
      <c r="HC86" s="182">
        <f t="shared" si="1053"/>
        <v>6846.5212134356416</v>
      </c>
      <c r="HD86" s="182">
        <f t="shared" si="1054"/>
        <v>1200</v>
      </c>
      <c r="HE86" s="182">
        <f t="shared" si="1055"/>
        <v>8215825.45612277</v>
      </c>
      <c r="HF86" s="5"/>
      <c r="HG86" s="182">
        <f t="shared" si="1056"/>
        <v>7873.4993954509882</v>
      </c>
      <c r="HH86" s="182">
        <f t="shared" si="1057"/>
        <v>1200</v>
      </c>
      <c r="HI86" s="182">
        <f t="shared" si="1058"/>
        <v>9448199.2745411862</v>
      </c>
      <c r="HJ86" s="5"/>
      <c r="HK86" s="182">
        <f t="shared" si="1059"/>
        <v>9054.5243047686345</v>
      </c>
      <c r="HL86" s="182">
        <f t="shared" si="1060"/>
        <v>1200</v>
      </c>
      <c r="HM86" s="182">
        <f t="shared" si="1061"/>
        <v>10865429.165722361</v>
      </c>
      <c r="HN86" s="5"/>
      <c r="HO86" s="182">
        <f t="shared" si="1062"/>
        <v>10412.702950483928</v>
      </c>
      <c r="HP86" s="182">
        <f t="shared" si="1063"/>
        <v>1200</v>
      </c>
      <c r="HQ86" s="182">
        <f t="shared" si="1064"/>
        <v>12495243.540580714</v>
      </c>
      <c r="HR86" s="5"/>
      <c r="HS86" s="182">
        <f t="shared" si="1065"/>
        <v>13770.799652014994</v>
      </c>
      <c r="HT86" s="182">
        <f t="shared" si="1066"/>
        <v>1200</v>
      </c>
      <c r="HU86" s="182">
        <f t="shared" si="1067"/>
        <v>16524959.582417993</v>
      </c>
      <c r="HV86" s="5"/>
      <c r="HW86" s="182">
        <f t="shared" si="1068"/>
        <v>15836.419599817242</v>
      </c>
      <c r="HX86" s="182">
        <f t="shared" si="1069"/>
        <v>1200</v>
      </c>
      <c r="HY86" s="182">
        <f t="shared" si="1070"/>
        <v>19003703.519780692</v>
      </c>
      <c r="HZ86" s="5"/>
      <c r="IA86" s="182">
        <f t="shared" si="1071"/>
        <v>18211.882539789825</v>
      </c>
      <c r="IB86" s="182">
        <f t="shared" si="1072"/>
        <v>1200</v>
      </c>
      <c r="IC86" s="182">
        <f t="shared" si="1073"/>
        <v>21854259.047747791</v>
      </c>
      <c r="ID86" s="5"/>
      <c r="IE86" s="182">
        <f t="shared" si="1074"/>
        <v>20943.664920758296</v>
      </c>
      <c r="IF86" s="182">
        <f t="shared" si="1075"/>
        <v>1200</v>
      </c>
      <c r="IG86" s="182">
        <f t="shared" si="1076"/>
        <v>25132397.904909953</v>
      </c>
      <c r="IH86" s="5"/>
      <c r="II86" s="182">
        <f t="shared" si="1077"/>
        <v>24085.214658872039</v>
      </c>
      <c r="IJ86" s="182">
        <f t="shared" si="1078"/>
        <v>1200</v>
      </c>
      <c r="IK86" s="182">
        <f t="shared" si="1079"/>
        <v>28902257.590646446</v>
      </c>
      <c r="IL86" s="5"/>
      <c r="IM86" s="182">
        <f t="shared" si="1080"/>
        <v>27697.996857702841</v>
      </c>
      <c r="IN86" s="182">
        <f t="shared" si="1081"/>
        <v>1200</v>
      </c>
      <c r="IO86" s="182">
        <f t="shared" si="1082"/>
        <v>33237596.229243409</v>
      </c>
      <c r="IP86" s="5"/>
      <c r="IQ86" s="182">
        <f t="shared" si="1083"/>
        <v>31852.696386358264</v>
      </c>
      <c r="IR86" s="182">
        <f t="shared" si="1084"/>
        <v>1200</v>
      </c>
      <c r="IS86" s="182">
        <f t="shared" si="1085"/>
        <v>38223235.663629919</v>
      </c>
      <c r="IT86" s="5"/>
      <c r="IU86" s="182">
        <f t="shared" si="1086"/>
        <v>36630.600844312001</v>
      </c>
      <c r="IV86" s="182">
        <f t="shared" si="1087"/>
        <v>1200</v>
      </c>
      <c r="IW86" s="182">
        <f t="shared" si="1088"/>
        <v>43956721.0131744</v>
      </c>
      <c r="IX86" s="5"/>
      <c r="IY86" s="182">
        <f t="shared" si="1089"/>
        <v>42125.1909709588</v>
      </c>
      <c r="IZ86" s="182">
        <f t="shared" si="1090"/>
        <v>1200</v>
      </c>
      <c r="JA86" s="182">
        <f t="shared" si="1091"/>
        <v>50550229.16515056</v>
      </c>
      <c r="JB86" s="5"/>
      <c r="JC86" s="182">
        <f t="shared" si="1092"/>
        <v>48443.969616602619</v>
      </c>
      <c r="JD86" s="182">
        <f t="shared" si="1093"/>
        <v>1200</v>
      </c>
      <c r="JE86" s="182">
        <f t="shared" si="1094"/>
        <v>58132763.539923139</v>
      </c>
      <c r="JF86" s="5"/>
      <c r="JG86" s="182">
        <f t="shared" si="1095"/>
        <v>55710.565059093009</v>
      </c>
      <c r="JH86" s="182">
        <f t="shared" si="1096"/>
        <v>1200</v>
      </c>
      <c r="JI86" s="182">
        <f t="shared" si="1097"/>
        <v>66852678.070911609</v>
      </c>
      <c r="JJ86" s="5"/>
      <c r="JK86" s="182">
        <f t="shared" si="1098"/>
        <v>64067.149817956961</v>
      </c>
      <c r="JL86" s="182">
        <f t="shared" si="1099"/>
        <v>1200</v>
      </c>
      <c r="JM86" s="182">
        <f t="shared" si="1100"/>
        <v>76880579.781548351</v>
      </c>
      <c r="JN86" s="5"/>
      <c r="JO86" s="182">
        <f t="shared" si="1101"/>
        <v>74413.994513557001</v>
      </c>
      <c r="JP86" s="182">
        <f t="shared" si="1102"/>
        <v>1200</v>
      </c>
      <c r="JQ86" s="182">
        <f t="shared" si="1103"/>
        <v>89296793.416268408</v>
      </c>
      <c r="JR86" s="5"/>
      <c r="JS86" s="182">
        <f t="shared" si="1104"/>
        <v>85576.09369059054</v>
      </c>
      <c r="JT86" s="182">
        <f t="shared" si="1105"/>
        <v>1200</v>
      </c>
      <c r="JU86" s="182">
        <f t="shared" si="1106"/>
        <v>102691312.42870864</v>
      </c>
      <c r="JV86" s="5"/>
      <c r="JW86" s="182">
        <f t="shared" si="1107"/>
        <v>98412.507744179107</v>
      </c>
      <c r="JX86" s="182">
        <f t="shared" si="1108"/>
        <v>1200</v>
      </c>
      <c r="JY86" s="182">
        <f t="shared" si="1109"/>
        <v>118095009.29301493</v>
      </c>
      <c r="JZ86" s="5"/>
      <c r="KA86" s="182">
        <f t="shared" si="1110"/>
        <v>113174.38390580597</v>
      </c>
      <c r="KB86" s="182">
        <f t="shared" si="1111"/>
        <v>1200</v>
      </c>
      <c r="KC86" s="182">
        <f t="shared" si="1112"/>
        <v>135809260.68696716</v>
      </c>
      <c r="KD86" s="5"/>
      <c r="KE86" s="182">
        <f t="shared" si="1113"/>
        <v>130150.54149167685</v>
      </c>
      <c r="KF86" s="182">
        <f t="shared" si="1114"/>
        <v>1200</v>
      </c>
      <c r="KG86" s="182">
        <f t="shared" si="1115"/>
        <v>156180649.79001221</v>
      </c>
      <c r="KH86" s="5"/>
      <c r="KI86" s="183">
        <f t="shared" si="1116"/>
        <v>4.1673749999999989</v>
      </c>
      <c r="KJ86" s="183">
        <f t="shared" si="908"/>
        <v>1200.0000000000002</v>
      </c>
      <c r="KK86" s="183">
        <f t="shared" si="1117"/>
        <v>5000.8499999999995</v>
      </c>
      <c r="KM86" s="183">
        <f t="shared" si="1118"/>
        <v>183.46266254877293</v>
      </c>
      <c r="KN86" s="183">
        <f t="shared" si="909"/>
        <v>1200.0000000000005</v>
      </c>
      <c r="KO86" s="183">
        <f t="shared" si="1119"/>
        <v>220155.19505852758</v>
      </c>
      <c r="KQ86" s="183">
        <f t="shared" si="1120"/>
        <v>1207.6159151023755</v>
      </c>
      <c r="KR86" s="183">
        <f t="shared" si="1121"/>
        <v>1199.9999999999998</v>
      </c>
      <c r="KS86" s="183">
        <f t="shared" si="1122"/>
        <v>1449139.0981228503</v>
      </c>
      <c r="KU86" s="183">
        <f t="shared" si="1123"/>
        <v>7172.9321067448773</v>
      </c>
      <c r="KV86" s="183">
        <f t="shared" si="1124"/>
        <v>1200.0000000000002</v>
      </c>
      <c r="KW86" s="183">
        <f t="shared" si="1125"/>
        <v>8607518.528093854</v>
      </c>
      <c r="KY86" s="183">
        <f t="shared" si="1126"/>
        <v>42214.678836734274</v>
      </c>
      <c r="KZ86" s="183">
        <f t="shared" si="1127"/>
        <v>1199.9999999999998</v>
      </c>
      <c r="LA86" s="183">
        <f t="shared" si="1128"/>
        <v>50657614.604081124</v>
      </c>
      <c r="LC86" s="183">
        <f t="shared" si="1129"/>
        <v>258495.19308128784</v>
      </c>
      <c r="LD86" s="183">
        <f t="shared" si="1130"/>
        <v>1200</v>
      </c>
      <c r="LE86" s="183">
        <f t="shared" si="1131"/>
        <v>310194231.69754541</v>
      </c>
    </row>
    <row r="87" spans="2:317" ht="18.75">
      <c r="B87" s="172"/>
      <c r="C87" s="180"/>
      <c r="D87" s="180" t="str">
        <f>'A.I Revenue Streams - P1'!E85</f>
        <v>Histopathology</v>
      </c>
      <c r="E87" s="180"/>
      <c r="F87" s="184"/>
      <c r="G87" s="182"/>
      <c r="H87" s="182">
        <f>'A.I Revenue Streams - P1'!J85</f>
        <v>0</v>
      </c>
      <c r="I87" s="182">
        <f t="shared" si="1132"/>
        <v>0</v>
      </c>
      <c r="J87" s="5"/>
      <c r="K87" s="182">
        <f>'A.I Revenue Streams - P1'!H85*K$2</f>
        <v>0</v>
      </c>
      <c r="L87" s="182">
        <f t="shared" si="910"/>
        <v>0</v>
      </c>
      <c r="M87" s="182">
        <f t="shared" si="1134"/>
        <v>0</v>
      </c>
      <c r="N87" s="5"/>
      <c r="O87" s="182">
        <f t="shared" si="911"/>
        <v>0</v>
      </c>
      <c r="P87" s="182">
        <f t="shared" si="912"/>
        <v>0</v>
      </c>
      <c r="Q87" s="182">
        <f t="shared" si="903"/>
        <v>0</v>
      </c>
      <c r="R87" s="5"/>
      <c r="S87" s="182">
        <f t="shared" si="913"/>
        <v>0</v>
      </c>
      <c r="T87" s="182">
        <f t="shared" si="914"/>
        <v>0</v>
      </c>
      <c r="U87" s="182">
        <f t="shared" si="904"/>
        <v>0</v>
      </c>
      <c r="V87" s="5"/>
      <c r="W87" s="182">
        <f t="shared" si="915"/>
        <v>0</v>
      </c>
      <c r="X87" s="182">
        <f t="shared" si="916"/>
        <v>0</v>
      </c>
      <c r="Y87" s="182">
        <f t="shared" si="905"/>
        <v>0</v>
      </c>
      <c r="Z87" s="5"/>
      <c r="AA87" s="182">
        <f t="shared" si="917"/>
        <v>0</v>
      </c>
      <c r="AB87" s="182">
        <f t="shared" si="918"/>
        <v>0</v>
      </c>
      <c r="AC87" s="182">
        <f t="shared" si="906"/>
        <v>0</v>
      </c>
      <c r="AD87" s="5"/>
      <c r="AE87" s="182">
        <f t="shared" si="919"/>
        <v>0</v>
      </c>
      <c r="AF87" s="182">
        <f t="shared" si="920"/>
        <v>0</v>
      </c>
      <c r="AG87" s="182">
        <f t="shared" si="907"/>
        <v>0</v>
      </c>
      <c r="AH87" s="5"/>
      <c r="AI87" s="182">
        <f t="shared" si="921"/>
        <v>0</v>
      </c>
      <c r="AJ87" s="182">
        <f t="shared" si="922"/>
        <v>0</v>
      </c>
      <c r="AK87" s="182">
        <f t="shared" si="923"/>
        <v>0</v>
      </c>
      <c r="AL87" s="5"/>
      <c r="AM87" s="182">
        <f t="shared" si="924"/>
        <v>0</v>
      </c>
      <c r="AN87" s="182">
        <f t="shared" si="925"/>
        <v>0</v>
      </c>
      <c r="AO87" s="182">
        <f t="shared" si="926"/>
        <v>0</v>
      </c>
      <c r="AP87" s="5"/>
      <c r="AQ87" s="182">
        <f t="shared" si="927"/>
        <v>0</v>
      </c>
      <c r="AR87" s="182">
        <f t="shared" si="928"/>
        <v>0</v>
      </c>
      <c r="AS87" s="182">
        <f t="shared" si="929"/>
        <v>0</v>
      </c>
      <c r="AT87" s="5"/>
      <c r="AU87" s="182">
        <f t="shared" si="930"/>
        <v>0</v>
      </c>
      <c r="AV87" s="182">
        <f t="shared" si="931"/>
        <v>0</v>
      </c>
      <c r="AW87" s="182">
        <f t="shared" si="932"/>
        <v>0</v>
      </c>
      <c r="AX87" s="5"/>
      <c r="AY87" s="182">
        <f t="shared" si="933"/>
        <v>0</v>
      </c>
      <c r="AZ87" s="182">
        <f t="shared" si="934"/>
        <v>0</v>
      </c>
      <c r="BA87" s="182">
        <f t="shared" si="935"/>
        <v>0</v>
      </c>
      <c r="BB87" s="5"/>
      <c r="BC87" s="182">
        <f t="shared" si="936"/>
        <v>0</v>
      </c>
      <c r="BD87" s="182">
        <f t="shared" si="937"/>
        <v>0</v>
      </c>
      <c r="BE87" s="182">
        <f t="shared" si="938"/>
        <v>0</v>
      </c>
      <c r="BF87" s="5"/>
      <c r="BG87" s="182">
        <f t="shared" si="939"/>
        <v>0</v>
      </c>
      <c r="BH87" s="182">
        <f t="shared" si="940"/>
        <v>0</v>
      </c>
      <c r="BI87" s="182">
        <f t="shared" si="941"/>
        <v>0</v>
      </c>
      <c r="BJ87" s="5"/>
      <c r="BK87" s="182">
        <f t="shared" si="942"/>
        <v>0</v>
      </c>
      <c r="BL87" s="182">
        <f t="shared" si="943"/>
        <v>0</v>
      </c>
      <c r="BM87" s="182">
        <f t="shared" si="944"/>
        <v>0</v>
      </c>
      <c r="BN87" s="5"/>
      <c r="BO87" s="182">
        <f t="shared" si="945"/>
        <v>0</v>
      </c>
      <c r="BP87" s="182">
        <f t="shared" si="946"/>
        <v>0</v>
      </c>
      <c r="BQ87" s="182">
        <f t="shared" si="947"/>
        <v>0</v>
      </c>
      <c r="BR87" s="5"/>
      <c r="BS87" s="182">
        <f t="shared" si="948"/>
        <v>0</v>
      </c>
      <c r="BT87" s="182">
        <f t="shared" si="949"/>
        <v>0</v>
      </c>
      <c r="BU87" s="182">
        <f t="shared" si="950"/>
        <v>0</v>
      </c>
      <c r="BV87" s="5"/>
      <c r="BW87" s="182">
        <f t="shared" si="951"/>
        <v>0</v>
      </c>
      <c r="BX87" s="182">
        <f t="shared" si="952"/>
        <v>0</v>
      </c>
      <c r="BY87" s="182">
        <f t="shared" si="953"/>
        <v>0</v>
      </c>
      <c r="BZ87" s="5"/>
      <c r="CA87" s="182">
        <f t="shared" si="954"/>
        <v>0</v>
      </c>
      <c r="CB87" s="182">
        <f t="shared" si="955"/>
        <v>0</v>
      </c>
      <c r="CC87" s="182">
        <f t="shared" si="956"/>
        <v>0</v>
      </c>
      <c r="CD87" s="5"/>
      <c r="CE87" s="182">
        <f t="shared" si="957"/>
        <v>0</v>
      </c>
      <c r="CF87" s="182">
        <f t="shared" si="958"/>
        <v>0</v>
      </c>
      <c r="CG87" s="182">
        <f t="shared" si="959"/>
        <v>0</v>
      </c>
      <c r="CH87" s="5"/>
      <c r="CI87" s="182">
        <f t="shared" si="960"/>
        <v>0</v>
      </c>
      <c r="CJ87" s="182">
        <f t="shared" si="961"/>
        <v>0</v>
      </c>
      <c r="CK87" s="182">
        <f t="shared" si="962"/>
        <v>0</v>
      </c>
      <c r="CL87" s="5"/>
      <c r="CM87" s="182">
        <f t="shared" si="963"/>
        <v>0</v>
      </c>
      <c r="CN87" s="182">
        <f t="shared" si="964"/>
        <v>0</v>
      </c>
      <c r="CO87" s="182">
        <f t="shared" si="965"/>
        <v>0</v>
      </c>
      <c r="CP87" s="5"/>
      <c r="CQ87" s="182">
        <f t="shared" si="966"/>
        <v>0</v>
      </c>
      <c r="CR87" s="182">
        <f t="shared" si="967"/>
        <v>0</v>
      </c>
      <c r="CS87" s="182">
        <f t="shared" si="968"/>
        <v>0</v>
      </c>
      <c r="CT87" s="5"/>
      <c r="CU87" s="182">
        <f t="shared" si="969"/>
        <v>0</v>
      </c>
      <c r="CV87" s="182">
        <f t="shared" si="970"/>
        <v>0</v>
      </c>
      <c r="CW87" s="182">
        <f t="shared" si="971"/>
        <v>0</v>
      </c>
      <c r="CX87" s="5"/>
      <c r="CY87" s="182">
        <f t="shared" si="972"/>
        <v>0</v>
      </c>
      <c r="CZ87" s="182">
        <f t="shared" si="973"/>
        <v>0</v>
      </c>
      <c r="DA87" s="182">
        <f t="shared" si="974"/>
        <v>0</v>
      </c>
      <c r="DB87" s="5"/>
      <c r="DC87" s="182">
        <f t="shared" si="975"/>
        <v>0</v>
      </c>
      <c r="DD87" s="182">
        <f t="shared" si="976"/>
        <v>0</v>
      </c>
      <c r="DE87" s="182">
        <f t="shared" si="977"/>
        <v>0</v>
      </c>
      <c r="DF87" s="5"/>
      <c r="DG87" s="182">
        <f t="shared" si="978"/>
        <v>0</v>
      </c>
      <c r="DH87" s="182">
        <f t="shared" si="979"/>
        <v>0</v>
      </c>
      <c r="DI87" s="182">
        <f t="shared" si="980"/>
        <v>0</v>
      </c>
      <c r="DJ87" s="5"/>
      <c r="DK87" s="182">
        <f t="shared" si="981"/>
        <v>0</v>
      </c>
      <c r="DL87" s="182">
        <f t="shared" si="982"/>
        <v>0</v>
      </c>
      <c r="DM87" s="182">
        <f t="shared" si="983"/>
        <v>0</v>
      </c>
      <c r="DN87" s="5"/>
      <c r="DO87" s="182">
        <f t="shared" si="984"/>
        <v>0</v>
      </c>
      <c r="DP87" s="182">
        <f t="shared" si="985"/>
        <v>0</v>
      </c>
      <c r="DQ87" s="182">
        <f t="shared" si="986"/>
        <v>0</v>
      </c>
      <c r="DR87" s="5"/>
      <c r="DS87" s="182">
        <f t="shared" si="987"/>
        <v>0</v>
      </c>
      <c r="DT87" s="182">
        <f t="shared" si="988"/>
        <v>0</v>
      </c>
      <c r="DU87" s="182">
        <f t="shared" si="989"/>
        <v>0</v>
      </c>
      <c r="DV87" s="5"/>
      <c r="DW87" s="182">
        <f t="shared" si="990"/>
        <v>0</v>
      </c>
      <c r="DX87" s="182">
        <f t="shared" si="991"/>
        <v>0</v>
      </c>
      <c r="DY87" s="182">
        <f t="shared" si="992"/>
        <v>0</v>
      </c>
      <c r="DZ87" s="5"/>
      <c r="EA87" s="182">
        <f t="shared" si="993"/>
        <v>0</v>
      </c>
      <c r="EB87" s="182">
        <f t="shared" si="994"/>
        <v>0</v>
      </c>
      <c r="EC87" s="182">
        <f t="shared" si="995"/>
        <v>0</v>
      </c>
      <c r="ED87" s="5"/>
      <c r="EE87" s="182">
        <f t="shared" si="996"/>
        <v>0</v>
      </c>
      <c r="EF87" s="182">
        <f t="shared" si="997"/>
        <v>0</v>
      </c>
      <c r="EG87" s="182">
        <f t="shared" si="998"/>
        <v>0</v>
      </c>
      <c r="EH87" s="5"/>
      <c r="EI87" s="182">
        <f t="shared" si="999"/>
        <v>0</v>
      </c>
      <c r="EJ87" s="182">
        <f t="shared" si="1000"/>
        <v>0</v>
      </c>
      <c r="EK87" s="182">
        <f t="shared" si="1001"/>
        <v>0</v>
      </c>
      <c r="EL87" s="5"/>
      <c r="EM87" s="182">
        <f t="shared" si="1002"/>
        <v>0</v>
      </c>
      <c r="EN87" s="182">
        <f t="shared" si="1003"/>
        <v>0</v>
      </c>
      <c r="EO87" s="182">
        <f t="shared" si="1004"/>
        <v>0</v>
      </c>
      <c r="EP87" s="5"/>
      <c r="EQ87" s="182">
        <f t="shared" si="1005"/>
        <v>0</v>
      </c>
      <c r="ER87" s="182">
        <f t="shared" si="1006"/>
        <v>0</v>
      </c>
      <c r="ES87" s="182">
        <f t="shared" si="1007"/>
        <v>0</v>
      </c>
      <c r="ET87" s="5"/>
      <c r="EU87" s="182">
        <f t="shared" si="1008"/>
        <v>0</v>
      </c>
      <c r="EV87" s="182">
        <f t="shared" si="1009"/>
        <v>0</v>
      </c>
      <c r="EW87" s="182">
        <f t="shared" si="1010"/>
        <v>0</v>
      </c>
      <c r="EX87" s="5"/>
      <c r="EY87" s="182">
        <f t="shared" si="1011"/>
        <v>0</v>
      </c>
      <c r="EZ87" s="182">
        <f t="shared" si="1012"/>
        <v>0</v>
      </c>
      <c r="FA87" s="182">
        <f t="shared" si="1013"/>
        <v>0</v>
      </c>
      <c r="FB87" s="5"/>
      <c r="FC87" s="182">
        <f t="shared" si="1014"/>
        <v>0</v>
      </c>
      <c r="FD87" s="182">
        <f t="shared" si="1015"/>
        <v>0</v>
      </c>
      <c r="FE87" s="182">
        <f t="shared" si="1016"/>
        <v>0</v>
      </c>
      <c r="FF87" s="5"/>
      <c r="FG87" s="182">
        <f t="shared" si="1017"/>
        <v>0</v>
      </c>
      <c r="FH87" s="182">
        <f t="shared" si="1018"/>
        <v>0</v>
      </c>
      <c r="FI87" s="182">
        <f t="shared" si="1019"/>
        <v>0</v>
      </c>
      <c r="FJ87" s="5"/>
      <c r="FK87" s="182">
        <f t="shared" si="1020"/>
        <v>0</v>
      </c>
      <c r="FL87" s="182">
        <f t="shared" si="1021"/>
        <v>0</v>
      </c>
      <c r="FM87" s="182">
        <f t="shared" si="1022"/>
        <v>0</v>
      </c>
      <c r="FN87" s="5"/>
      <c r="FO87" s="182">
        <f t="shared" si="1023"/>
        <v>0</v>
      </c>
      <c r="FP87" s="182">
        <f t="shared" si="1024"/>
        <v>0</v>
      </c>
      <c r="FQ87" s="182">
        <f t="shared" si="1025"/>
        <v>0</v>
      </c>
      <c r="FR87" s="5"/>
      <c r="FS87" s="182">
        <f t="shared" si="1026"/>
        <v>0</v>
      </c>
      <c r="FT87" s="182">
        <f t="shared" si="1027"/>
        <v>0</v>
      </c>
      <c r="FU87" s="182">
        <f t="shared" si="1028"/>
        <v>0</v>
      </c>
      <c r="FV87" s="5"/>
      <c r="FW87" s="182">
        <f t="shared" si="1029"/>
        <v>0</v>
      </c>
      <c r="FX87" s="182">
        <f t="shared" si="1030"/>
        <v>0</v>
      </c>
      <c r="FY87" s="182">
        <f t="shared" si="1031"/>
        <v>0</v>
      </c>
      <c r="FZ87" s="5"/>
      <c r="GA87" s="182">
        <f t="shared" si="1032"/>
        <v>0</v>
      </c>
      <c r="GB87" s="182">
        <f t="shared" si="1033"/>
        <v>0</v>
      </c>
      <c r="GC87" s="182">
        <f t="shared" si="1034"/>
        <v>0</v>
      </c>
      <c r="GD87" s="5"/>
      <c r="GE87" s="182">
        <f t="shared" si="1035"/>
        <v>0</v>
      </c>
      <c r="GF87" s="182">
        <f t="shared" si="1036"/>
        <v>0</v>
      </c>
      <c r="GG87" s="182">
        <f t="shared" si="1037"/>
        <v>0</v>
      </c>
      <c r="GH87" s="5"/>
      <c r="GI87" s="182">
        <f t="shared" si="1038"/>
        <v>0</v>
      </c>
      <c r="GJ87" s="182">
        <f t="shared" si="1039"/>
        <v>0</v>
      </c>
      <c r="GK87" s="182">
        <f t="shared" si="1040"/>
        <v>0</v>
      </c>
      <c r="GL87" s="5"/>
      <c r="GM87" s="182">
        <f t="shared" si="1041"/>
        <v>0</v>
      </c>
      <c r="GN87" s="182">
        <f t="shared" si="1042"/>
        <v>0</v>
      </c>
      <c r="GO87" s="182">
        <f t="shared" si="1043"/>
        <v>0</v>
      </c>
      <c r="GP87" s="5"/>
      <c r="GQ87" s="182">
        <f t="shared" si="1044"/>
        <v>0</v>
      </c>
      <c r="GR87" s="182">
        <f t="shared" si="1045"/>
        <v>0</v>
      </c>
      <c r="GS87" s="182">
        <f t="shared" si="1046"/>
        <v>0</v>
      </c>
      <c r="GT87" s="5"/>
      <c r="GU87" s="182">
        <f t="shared" si="1047"/>
        <v>0</v>
      </c>
      <c r="GV87" s="182">
        <f t="shared" si="1048"/>
        <v>0</v>
      </c>
      <c r="GW87" s="182">
        <f t="shared" si="1049"/>
        <v>0</v>
      </c>
      <c r="GX87" s="5"/>
      <c r="GY87" s="182">
        <f t="shared" si="1050"/>
        <v>0</v>
      </c>
      <c r="GZ87" s="182">
        <f t="shared" si="1051"/>
        <v>0</v>
      </c>
      <c r="HA87" s="182">
        <f t="shared" si="1052"/>
        <v>0</v>
      </c>
      <c r="HB87" s="5"/>
      <c r="HC87" s="182">
        <f t="shared" si="1053"/>
        <v>0</v>
      </c>
      <c r="HD87" s="182">
        <f t="shared" si="1054"/>
        <v>0</v>
      </c>
      <c r="HE87" s="182">
        <f t="shared" si="1055"/>
        <v>0</v>
      </c>
      <c r="HF87" s="5"/>
      <c r="HG87" s="182">
        <f t="shared" si="1056"/>
        <v>0</v>
      </c>
      <c r="HH87" s="182">
        <f t="shared" si="1057"/>
        <v>0</v>
      </c>
      <c r="HI87" s="182">
        <f t="shared" si="1058"/>
        <v>0</v>
      </c>
      <c r="HJ87" s="5"/>
      <c r="HK87" s="182">
        <f t="shared" si="1059"/>
        <v>0</v>
      </c>
      <c r="HL87" s="182">
        <f t="shared" si="1060"/>
        <v>0</v>
      </c>
      <c r="HM87" s="182">
        <f t="shared" si="1061"/>
        <v>0</v>
      </c>
      <c r="HN87" s="5"/>
      <c r="HO87" s="182">
        <f t="shared" si="1062"/>
        <v>0</v>
      </c>
      <c r="HP87" s="182">
        <f t="shared" si="1063"/>
        <v>0</v>
      </c>
      <c r="HQ87" s="182">
        <f t="shared" si="1064"/>
        <v>0</v>
      </c>
      <c r="HR87" s="5"/>
      <c r="HS87" s="182">
        <f t="shared" si="1065"/>
        <v>0</v>
      </c>
      <c r="HT87" s="182">
        <f t="shared" si="1066"/>
        <v>0</v>
      </c>
      <c r="HU87" s="182">
        <f t="shared" si="1067"/>
        <v>0</v>
      </c>
      <c r="HV87" s="5"/>
      <c r="HW87" s="182">
        <f t="shared" si="1068"/>
        <v>0</v>
      </c>
      <c r="HX87" s="182">
        <f t="shared" si="1069"/>
        <v>0</v>
      </c>
      <c r="HY87" s="182">
        <f t="shared" si="1070"/>
        <v>0</v>
      </c>
      <c r="HZ87" s="5"/>
      <c r="IA87" s="182">
        <f t="shared" si="1071"/>
        <v>0</v>
      </c>
      <c r="IB87" s="182">
        <f t="shared" si="1072"/>
        <v>0</v>
      </c>
      <c r="IC87" s="182">
        <f t="shared" si="1073"/>
        <v>0</v>
      </c>
      <c r="ID87" s="5"/>
      <c r="IE87" s="182">
        <f t="shared" si="1074"/>
        <v>0</v>
      </c>
      <c r="IF87" s="182">
        <f t="shared" si="1075"/>
        <v>0</v>
      </c>
      <c r="IG87" s="182">
        <f t="shared" si="1076"/>
        <v>0</v>
      </c>
      <c r="IH87" s="5"/>
      <c r="II87" s="182">
        <f t="shared" si="1077"/>
        <v>0</v>
      </c>
      <c r="IJ87" s="182">
        <f t="shared" si="1078"/>
        <v>0</v>
      </c>
      <c r="IK87" s="182">
        <f t="shared" si="1079"/>
        <v>0</v>
      </c>
      <c r="IL87" s="5"/>
      <c r="IM87" s="182">
        <f t="shared" si="1080"/>
        <v>0</v>
      </c>
      <c r="IN87" s="182">
        <f t="shared" si="1081"/>
        <v>0</v>
      </c>
      <c r="IO87" s="182">
        <f t="shared" si="1082"/>
        <v>0</v>
      </c>
      <c r="IP87" s="5"/>
      <c r="IQ87" s="182">
        <f t="shared" si="1083"/>
        <v>0</v>
      </c>
      <c r="IR87" s="182">
        <f t="shared" si="1084"/>
        <v>0</v>
      </c>
      <c r="IS87" s="182">
        <f t="shared" si="1085"/>
        <v>0</v>
      </c>
      <c r="IT87" s="5"/>
      <c r="IU87" s="182">
        <f t="shared" si="1086"/>
        <v>0</v>
      </c>
      <c r="IV87" s="182">
        <f t="shared" si="1087"/>
        <v>0</v>
      </c>
      <c r="IW87" s="182">
        <f t="shared" si="1088"/>
        <v>0</v>
      </c>
      <c r="IX87" s="5"/>
      <c r="IY87" s="182">
        <f t="shared" si="1089"/>
        <v>0</v>
      </c>
      <c r="IZ87" s="182">
        <f t="shared" si="1090"/>
        <v>0</v>
      </c>
      <c r="JA87" s="182">
        <f t="shared" si="1091"/>
        <v>0</v>
      </c>
      <c r="JB87" s="5"/>
      <c r="JC87" s="182">
        <f t="shared" si="1092"/>
        <v>0</v>
      </c>
      <c r="JD87" s="182">
        <f t="shared" si="1093"/>
        <v>0</v>
      </c>
      <c r="JE87" s="182">
        <f t="shared" si="1094"/>
        <v>0</v>
      </c>
      <c r="JF87" s="5"/>
      <c r="JG87" s="182">
        <f t="shared" si="1095"/>
        <v>0</v>
      </c>
      <c r="JH87" s="182">
        <f t="shared" si="1096"/>
        <v>0</v>
      </c>
      <c r="JI87" s="182">
        <f t="shared" si="1097"/>
        <v>0</v>
      </c>
      <c r="JJ87" s="5"/>
      <c r="JK87" s="182">
        <f t="shared" si="1098"/>
        <v>0</v>
      </c>
      <c r="JL87" s="182">
        <f t="shared" si="1099"/>
        <v>0</v>
      </c>
      <c r="JM87" s="182">
        <f t="shared" si="1100"/>
        <v>0</v>
      </c>
      <c r="JN87" s="5"/>
      <c r="JO87" s="182">
        <f t="shared" si="1101"/>
        <v>0</v>
      </c>
      <c r="JP87" s="182">
        <f t="shared" si="1102"/>
        <v>0</v>
      </c>
      <c r="JQ87" s="182">
        <f t="shared" si="1103"/>
        <v>0</v>
      </c>
      <c r="JR87" s="5"/>
      <c r="JS87" s="182">
        <f t="shared" si="1104"/>
        <v>0</v>
      </c>
      <c r="JT87" s="182">
        <f t="shared" si="1105"/>
        <v>0</v>
      </c>
      <c r="JU87" s="182">
        <f t="shared" si="1106"/>
        <v>0</v>
      </c>
      <c r="JV87" s="5"/>
      <c r="JW87" s="182">
        <f t="shared" si="1107"/>
        <v>0</v>
      </c>
      <c r="JX87" s="182">
        <f t="shared" si="1108"/>
        <v>0</v>
      </c>
      <c r="JY87" s="182">
        <f t="shared" si="1109"/>
        <v>0</v>
      </c>
      <c r="JZ87" s="5"/>
      <c r="KA87" s="182">
        <f t="shared" si="1110"/>
        <v>0</v>
      </c>
      <c r="KB87" s="182">
        <f t="shared" si="1111"/>
        <v>0</v>
      </c>
      <c r="KC87" s="182">
        <f t="shared" si="1112"/>
        <v>0</v>
      </c>
      <c r="KD87" s="5"/>
      <c r="KE87" s="182">
        <f t="shared" si="1113"/>
        <v>0</v>
      </c>
      <c r="KF87" s="182">
        <f t="shared" si="1114"/>
        <v>0</v>
      </c>
      <c r="KG87" s="182">
        <f t="shared" si="1115"/>
        <v>0</v>
      </c>
      <c r="KH87" s="5"/>
      <c r="KI87" s="183">
        <f t="shared" si="1116"/>
        <v>0</v>
      </c>
      <c r="KJ87" s="183" t="e">
        <f t="shared" si="908"/>
        <v>#DIV/0!</v>
      </c>
      <c r="KK87" s="183">
        <f t="shared" si="1117"/>
        <v>0</v>
      </c>
      <c r="KM87" s="183">
        <f t="shared" si="1118"/>
        <v>0</v>
      </c>
      <c r="KN87" s="183" t="e">
        <f t="shared" si="909"/>
        <v>#DIV/0!</v>
      </c>
      <c r="KO87" s="183">
        <f t="shared" si="1119"/>
        <v>0</v>
      </c>
      <c r="KQ87" s="183">
        <f t="shared" si="1120"/>
        <v>0</v>
      </c>
      <c r="KR87" s="183" t="e">
        <f t="shared" si="1121"/>
        <v>#DIV/0!</v>
      </c>
      <c r="KS87" s="183">
        <f t="shared" si="1122"/>
        <v>0</v>
      </c>
      <c r="KU87" s="183">
        <f t="shared" si="1123"/>
        <v>0</v>
      </c>
      <c r="KV87" s="183" t="e">
        <f t="shared" si="1124"/>
        <v>#DIV/0!</v>
      </c>
      <c r="KW87" s="183">
        <f t="shared" si="1125"/>
        <v>0</v>
      </c>
      <c r="KY87" s="183">
        <f t="shared" si="1126"/>
        <v>0</v>
      </c>
      <c r="KZ87" s="183" t="e">
        <f t="shared" si="1127"/>
        <v>#DIV/0!</v>
      </c>
      <c r="LA87" s="183">
        <f t="shared" si="1128"/>
        <v>0</v>
      </c>
      <c r="LC87" s="183">
        <f t="shared" si="1129"/>
        <v>0</v>
      </c>
      <c r="LD87" s="183" t="e">
        <f t="shared" si="1130"/>
        <v>#DIV/0!</v>
      </c>
      <c r="LE87" s="183">
        <f t="shared" si="1131"/>
        <v>0</v>
      </c>
    </row>
    <row r="88" spans="2:317" ht="18.75">
      <c r="B88" s="172"/>
      <c r="C88" s="180"/>
      <c r="D88" s="180"/>
      <c r="E88" s="180" t="str">
        <f>'A.I Revenue Streams - P1'!F86</f>
        <v>Histopathology</v>
      </c>
      <c r="F88" s="184"/>
      <c r="G88" s="182"/>
      <c r="H88" s="182">
        <f>'A.I Revenue Streams - P1'!J86</f>
        <v>1500</v>
      </c>
      <c r="I88" s="182">
        <f t="shared" si="1132"/>
        <v>0</v>
      </c>
      <c r="J88" s="5"/>
      <c r="K88" s="182">
        <f>'A.I Revenue Streams - P1'!H86*K$2*L$2</f>
        <v>1.125</v>
      </c>
      <c r="L88" s="182">
        <f t="shared" si="910"/>
        <v>1500</v>
      </c>
      <c r="M88" s="182">
        <f t="shared" si="1134"/>
        <v>1687.5</v>
      </c>
      <c r="N88" s="5"/>
      <c r="O88" s="182">
        <f t="shared" si="911"/>
        <v>1.2009374999999998</v>
      </c>
      <c r="P88" s="182">
        <f t="shared" si="912"/>
        <v>1500</v>
      </c>
      <c r="Q88" s="182">
        <f t="shared" si="903"/>
        <v>1801.4062499999995</v>
      </c>
      <c r="R88" s="5"/>
      <c r="S88" s="182">
        <f t="shared" si="913"/>
        <v>1.8414374999999994</v>
      </c>
      <c r="T88" s="182">
        <f t="shared" si="914"/>
        <v>1500</v>
      </c>
      <c r="U88" s="182">
        <f t="shared" si="904"/>
        <v>2762.1562499999991</v>
      </c>
      <c r="V88" s="5"/>
      <c r="W88" s="182">
        <f t="shared" si="915"/>
        <v>2.6470664062499987</v>
      </c>
      <c r="X88" s="182">
        <f t="shared" si="916"/>
        <v>1500</v>
      </c>
      <c r="Y88" s="182">
        <f t="shared" si="905"/>
        <v>3970.5996093749982</v>
      </c>
      <c r="Z88" s="5"/>
      <c r="AA88" s="182">
        <f t="shared" si="917"/>
        <v>4.8706021874999976</v>
      </c>
      <c r="AB88" s="182">
        <f t="shared" si="918"/>
        <v>1500</v>
      </c>
      <c r="AC88" s="182">
        <f t="shared" si="906"/>
        <v>7305.9032812499963</v>
      </c>
      <c r="AD88" s="5"/>
      <c r="AE88" s="182">
        <f t="shared" si="919"/>
        <v>7.0014906445312457</v>
      </c>
      <c r="AF88" s="182">
        <f t="shared" si="920"/>
        <v>1500</v>
      </c>
      <c r="AG88" s="182">
        <f t="shared" si="907"/>
        <v>10502.235966796869</v>
      </c>
      <c r="AH88" s="5"/>
      <c r="AI88" s="182">
        <f t="shared" si="921"/>
        <v>10.064642801513665</v>
      </c>
      <c r="AJ88" s="182">
        <f t="shared" si="922"/>
        <v>1500</v>
      </c>
      <c r="AK88" s="182">
        <f t="shared" si="923"/>
        <v>15096.964202270497</v>
      </c>
      <c r="AL88" s="5"/>
      <c r="AM88" s="182">
        <f t="shared" si="924"/>
        <v>11.574339221740715</v>
      </c>
      <c r="AN88" s="182">
        <f t="shared" si="925"/>
        <v>1500</v>
      </c>
      <c r="AO88" s="182">
        <f t="shared" si="926"/>
        <v>17361.508832611071</v>
      </c>
      <c r="AP88" s="5"/>
      <c r="AQ88" s="182">
        <f t="shared" si="927"/>
        <v>13.31049010500182</v>
      </c>
      <c r="AR88" s="182">
        <f t="shared" si="928"/>
        <v>1500</v>
      </c>
      <c r="AS88" s="182">
        <f t="shared" si="929"/>
        <v>19965.735157502731</v>
      </c>
      <c r="AT88" s="5"/>
      <c r="AU88" s="182">
        <f t="shared" si="930"/>
        <v>15.307063620752094</v>
      </c>
      <c r="AV88" s="182">
        <f t="shared" si="931"/>
        <v>1500</v>
      </c>
      <c r="AW88" s="182">
        <f t="shared" si="932"/>
        <v>22960.595431128142</v>
      </c>
      <c r="AX88" s="5"/>
      <c r="AY88" s="182">
        <f t="shared" si="933"/>
        <v>17.603123163864907</v>
      </c>
      <c r="AZ88" s="182">
        <f t="shared" si="934"/>
        <v>1500</v>
      </c>
      <c r="BA88" s="182">
        <f t="shared" si="935"/>
        <v>26404.68474579736</v>
      </c>
      <c r="BB88" s="5"/>
      <c r="BC88" s="182">
        <f t="shared" si="936"/>
        <v>20.243591638444641</v>
      </c>
      <c r="BD88" s="182">
        <f t="shared" si="937"/>
        <v>1500</v>
      </c>
      <c r="BE88" s="182">
        <f t="shared" si="938"/>
        <v>30365.387457666962</v>
      </c>
      <c r="BF88" s="5"/>
      <c r="BG88" s="182">
        <f t="shared" si="939"/>
        <v>23.280130384211336</v>
      </c>
      <c r="BH88" s="182">
        <f t="shared" si="940"/>
        <v>1500</v>
      </c>
      <c r="BI88" s="182">
        <f t="shared" si="941"/>
        <v>34920.195576317004</v>
      </c>
      <c r="BJ88" s="5"/>
      <c r="BK88" s="182">
        <f t="shared" si="942"/>
        <v>26.772149941843036</v>
      </c>
      <c r="BL88" s="182">
        <f t="shared" si="943"/>
        <v>1500</v>
      </c>
      <c r="BM88" s="182">
        <f t="shared" si="944"/>
        <v>40158.224912764555</v>
      </c>
      <c r="BN88" s="5"/>
      <c r="BO88" s="182">
        <f t="shared" si="945"/>
        <v>30.787972433119489</v>
      </c>
      <c r="BP88" s="182">
        <f t="shared" si="946"/>
        <v>1500</v>
      </c>
      <c r="BQ88" s="182">
        <f t="shared" si="947"/>
        <v>46181.958649679233</v>
      </c>
      <c r="BR88" s="5"/>
      <c r="BS88" s="182">
        <f t="shared" si="948"/>
        <v>35.406168298087408</v>
      </c>
      <c r="BT88" s="182">
        <f t="shared" si="949"/>
        <v>1500</v>
      </c>
      <c r="BU88" s="182">
        <f t="shared" si="950"/>
        <v>53109.252447131112</v>
      </c>
      <c r="BV88" s="5"/>
      <c r="BW88" s="182">
        <f t="shared" si="951"/>
        <v>40.717093542800519</v>
      </c>
      <c r="BX88" s="182">
        <f t="shared" si="952"/>
        <v>1500</v>
      </c>
      <c r="BY88" s="182">
        <f t="shared" si="953"/>
        <v>61075.640314200777</v>
      </c>
      <c r="BZ88" s="5"/>
      <c r="CA88" s="182">
        <f t="shared" si="954"/>
        <v>46.824657574220595</v>
      </c>
      <c r="CB88" s="182">
        <f t="shared" si="955"/>
        <v>1500</v>
      </c>
      <c r="CC88" s="182">
        <f t="shared" si="956"/>
        <v>70236.986361330899</v>
      </c>
      <c r="CD88" s="5"/>
      <c r="CE88" s="182">
        <f t="shared" si="957"/>
        <v>64.618027452424414</v>
      </c>
      <c r="CF88" s="182">
        <f t="shared" si="958"/>
        <v>1500</v>
      </c>
      <c r="CG88" s="182">
        <f t="shared" si="959"/>
        <v>96927.041178636617</v>
      </c>
      <c r="CH88" s="5"/>
      <c r="CI88" s="182">
        <f t="shared" si="960"/>
        <v>74.31073157028807</v>
      </c>
      <c r="CJ88" s="182">
        <f t="shared" si="961"/>
        <v>1500</v>
      </c>
      <c r="CK88" s="182">
        <f t="shared" si="962"/>
        <v>111466.09735543211</v>
      </c>
      <c r="CL88" s="5"/>
      <c r="CM88" s="182">
        <f t="shared" si="963"/>
        <v>85.457341305831278</v>
      </c>
      <c r="CN88" s="182">
        <f t="shared" si="964"/>
        <v>1500</v>
      </c>
      <c r="CO88" s="182">
        <f t="shared" si="965"/>
        <v>128186.01195874692</v>
      </c>
      <c r="CP88" s="5"/>
      <c r="CQ88" s="182">
        <f t="shared" si="966"/>
        <v>98.275942501705956</v>
      </c>
      <c r="CR88" s="182">
        <f t="shared" si="967"/>
        <v>1500</v>
      </c>
      <c r="CS88" s="182">
        <f t="shared" si="968"/>
        <v>147413.91375255893</v>
      </c>
      <c r="CT88" s="5"/>
      <c r="CU88" s="182">
        <f t="shared" si="969"/>
        <v>113.01733387696184</v>
      </c>
      <c r="CV88" s="182">
        <f t="shared" si="970"/>
        <v>1500</v>
      </c>
      <c r="CW88" s="182">
        <f t="shared" si="971"/>
        <v>169526.00081544276</v>
      </c>
      <c r="CX88" s="5"/>
      <c r="CY88" s="182">
        <f t="shared" si="972"/>
        <v>129.96993395850609</v>
      </c>
      <c r="CZ88" s="182">
        <f t="shared" si="973"/>
        <v>1500</v>
      </c>
      <c r="DA88" s="182">
        <f t="shared" si="974"/>
        <v>194954.90093775914</v>
      </c>
      <c r="DB88" s="5"/>
      <c r="DC88" s="182">
        <f t="shared" si="975"/>
        <v>149.465424052282</v>
      </c>
      <c r="DD88" s="182">
        <f t="shared" si="976"/>
        <v>1500</v>
      </c>
      <c r="DE88" s="182">
        <f t="shared" si="977"/>
        <v>224198.13607842301</v>
      </c>
      <c r="DF88" s="5"/>
      <c r="DG88" s="182">
        <f t="shared" si="978"/>
        <v>171.88523766012429</v>
      </c>
      <c r="DH88" s="182">
        <f t="shared" si="979"/>
        <v>1500</v>
      </c>
      <c r="DI88" s="182">
        <f t="shared" si="980"/>
        <v>257827.85649018644</v>
      </c>
      <c r="DJ88" s="5"/>
      <c r="DK88" s="182">
        <f t="shared" si="981"/>
        <v>197.66802330914291</v>
      </c>
      <c r="DL88" s="182">
        <f t="shared" si="982"/>
        <v>1500</v>
      </c>
      <c r="DM88" s="182">
        <f t="shared" si="983"/>
        <v>296502.03496371437</v>
      </c>
      <c r="DN88" s="5"/>
      <c r="DO88" s="182">
        <f t="shared" si="984"/>
        <v>227.31822680551434</v>
      </c>
      <c r="DP88" s="182">
        <f t="shared" si="985"/>
        <v>1500</v>
      </c>
      <c r="DQ88" s="182">
        <f t="shared" si="986"/>
        <v>340977.34020827152</v>
      </c>
      <c r="DR88" s="5"/>
      <c r="DS88" s="182">
        <f t="shared" si="987"/>
        <v>261.41596082634152</v>
      </c>
      <c r="DT88" s="182">
        <f t="shared" si="988"/>
        <v>1500</v>
      </c>
      <c r="DU88" s="182">
        <f t="shared" si="989"/>
        <v>392123.94123951229</v>
      </c>
      <c r="DV88" s="5"/>
      <c r="DW88" s="182">
        <f t="shared" si="990"/>
        <v>300.6283549502927</v>
      </c>
      <c r="DX88" s="182">
        <f t="shared" si="991"/>
        <v>1500</v>
      </c>
      <c r="DY88" s="182">
        <f t="shared" si="992"/>
        <v>450942.53242543904</v>
      </c>
      <c r="DZ88" s="5"/>
      <c r="EA88" s="182">
        <f t="shared" si="993"/>
        <v>380.29486901212027</v>
      </c>
      <c r="EB88" s="182">
        <f t="shared" si="994"/>
        <v>1500</v>
      </c>
      <c r="EC88" s="182">
        <f t="shared" si="995"/>
        <v>570442.30351818039</v>
      </c>
      <c r="ED88" s="5"/>
      <c r="EE88" s="182">
        <f t="shared" si="996"/>
        <v>437.33909936393826</v>
      </c>
      <c r="EF88" s="182">
        <f t="shared" si="997"/>
        <v>1500</v>
      </c>
      <c r="EG88" s="182">
        <f t="shared" si="998"/>
        <v>656008.64904590743</v>
      </c>
      <c r="EH88" s="5"/>
      <c r="EI88" s="182">
        <f t="shared" si="999"/>
        <v>502.93996426852902</v>
      </c>
      <c r="EJ88" s="182">
        <f t="shared" si="1000"/>
        <v>1500</v>
      </c>
      <c r="EK88" s="182">
        <f t="shared" si="1001"/>
        <v>754409.94640279352</v>
      </c>
      <c r="EL88" s="5"/>
      <c r="EM88" s="182">
        <f t="shared" si="1002"/>
        <v>578.38095890880834</v>
      </c>
      <c r="EN88" s="182">
        <f t="shared" si="1003"/>
        <v>1500</v>
      </c>
      <c r="EO88" s="182">
        <f t="shared" si="1004"/>
        <v>867571.43836321251</v>
      </c>
      <c r="EP88" s="5"/>
      <c r="EQ88" s="182">
        <f t="shared" si="1005"/>
        <v>665.13810274512957</v>
      </c>
      <c r="ER88" s="182">
        <f t="shared" si="1006"/>
        <v>1500</v>
      </c>
      <c r="ES88" s="182">
        <f t="shared" si="1007"/>
        <v>997707.15411769436</v>
      </c>
      <c r="ET88" s="5"/>
      <c r="EU88" s="182">
        <f t="shared" si="1008"/>
        <v>764.90881815689897</v>
      </c>
      <c r="EV88" s="182">
        <f t="shared" si="1009"/>
        <v>1500</v>
      </c>
      <c r="EW88" s="182">
        <f t="shared" si="1010"/>
        <v>1147363.2272353484</v>
      </c>
      <c r="EX88" s="5"/>
      <c r="EY88" s="182">
        <f t="shared" si="1011"/>
        <v>879.6451408804337</v>
      </c>
      <c r="EZ88" s="182">
        <f t="shared" si="1012"/>
        <v>1500</v>
      </c>
      <c r="FA88" s="182">
        <f t="shared" si="1013"/>
        <v>1319467.7113206505</v>
      </c>
      <c r="FB88" s="5"/>
      <c r="FC88" s="182">
        <f t="shared" si="1014"/>
        <v>1011.5919120124986</v>
      </c>
      <c r="FD88" s="182">
        <f t="shared" si="1015"/>
        <v>1500</v>
      </c>
      <c r="FE88" s="182">
        <f t="shared" si="1016"/>
        <v>1517387.868018748</v>
      </c>
      <c r="FF88" s="5"/>
      <c r="FG88" s="182">
        <f t="shared" si="1017"/>
        <v>1163.3306988143731</v>
      </c>
      <c r="FH88" s="182">
        <f t="shared" si="1018"/>
        <v>1500</v>
      </c>
      <c r="FI88" s="182">
        <f t="shared" si="1019"/>
        <v>1744996.0482215597</v>
      </c>
      <c r="FJ88" s="5"/>
      <c r="FK88" s="182">
        <f t="shared" si="1020"/>
        <v>1337.8303036365289</v>
      </c>
      <c r="FL88" s="182">
        <f t="shared" si="1021"/>
        <v>1500</v>
      </c>
      <c r="FM88" s="182">
        <f t="shared" si="1022"/>
        <v>2006745.4554547933</v>
      </c>
      <c r="FN88" s="5"/>
      <c r="FO88" s="182">
        <f t="shared" si="1023"/>
        <v>1538.5048491820082</v>
      </c>
      <c r="FP88" s="182">
        <f t="shared" si="1024"/>
        <v>1500</v>
      </c>
      <c r="FQ88" s="182">
        <f t="shared" si="1025"/>
        <v>2307757.2737730122</v>
      </c>
      <c r="FR88" s="5"/>
      <c r="FS88" s="182">
        <f t="shared" si="1026"/>
        <v>1769.2805765593093</v>
      </c>
      <c r="FT88" s="182">
        <f t="shared" si="1027"/>
        <v>1500</v>
      </c>
      <c r="FU88" s="182">
        <f t="shared" si="1028"/>
        <v>2653920.8648389638</v>
      </c>
      <c r="FV88" s="5"/>
      <c r="FW88" s="182">
        <f t="shared" si="1029"/>
        <v>2238.1399293475265</v>
      </c>
      <c r="FX88" s="182">
        <f t="shared" si="1030"/>
        <v>1500</v>
      </c>
      <c r="FY88" s="182">
        <f t="shared" si="1031"/>
        <v>3357209.8940212899</v>
      </c>
      <c r="FZ88" s="5"/>
      <c r="GA88" s="182">
        <f t="shared" si="1032"/>
        <v>2573.8609187496554</v>
      </c>
      <c r="GB88" s="182">
        <f t="shared" si="1033"/>
        <v>1500</v>
      </c>
      <c r="GC88" s="182">
        <f t="shared" si="1034"/>
        <v>3860791.3781244829</v>
      </c>
      <c r="GD88" s="5"/>
      <c r="GE88" s="182">
        <f t="shared" si="1035"/>
        <v>2959.9400565621036</v>
      </c>
      <c r="GF88" s="182">
        <f t="shared" si="1036"/>
        <v>1500</v>
      </c>
      <c r="GG88" s="182">
        <f t="shared" si="1037"/>
        <v>4439910.084843155</v>
      </c>
      <c r="GH88" s="5"/>
      <c r="GI88" s="182">
        <f t="shared" si="1038"/>
        <v>3403.931065046419</v>
      </c>
      <c r="GJ88" s="182">
        <f t="shared" si="1039"/>
        <v>1500</v>
      </c>
      <c r="GK88" s="182">
        <f t="shared" si="1040"/>
        <v>5105896.5975696286</v>
      </c>
      <c r="GL88" s="5"/>
      <c r="GM88" s="182">
        <f t="shared" si="1041"/>
        <v>3914.5207248033817</v>
      </c>
      <c r="GN88" s="182">
        <f t="shared" si="1042"/>
        <v>1500</v>
      </c>
      <c r="GO88" s="182">
        <f t="shared" si="1043"/>
        <v>5871781.0872050729</v>
      </c>
      <c r="GP88" s="5"/>
      <c r="GQ88" s="182">
        <f t="shared" si="1044"/>
        <v>4501.6988335238884</v>
      </c>
      <c r="GR88" s="182">
        <f t="shared" si="1045"/>
        <v>1500</v>
      </c>
      <c r="GS88" s="182">
        <f t="shared" si="1046"/>
        <v>6752548.2502858322</v>
      </c>
      <c r="GT88" s="5"/>
      <c r="GU88" s="182">
        <f t="shared" si="1047"/>
        <v>5176.9536585524711</v>
      </c>
      <c r="GV88" s="182">
        <f t="shared" si="1048"/>
        <v>1500</v>
      </c>
      <c r="GW88" s="182">
        <f t="shared" si="1049"/>
        <v>7765430.4878287064</v>
      </c>
      <c r="GX88" s="5"/>
      <c r="GY88" s="182">
        <f t="shared" si="1050"/>
        <v>5953.4967073353409</v>
      </c>
      <c r="GZ88" s="182">
        <f t="shared" si="1051"/>
        <v>1500</v>
      </c>
      <c r="HA88" s="182">
        <f t="shared" si="1052"/>
        <v>8930245.0610030107</v>
      </c>
      <c r="HB88" s="5"/>
      <c r="HC88" s="182">
        <f t="shared" si="1053"/>
        <v>6846.5212134356416</v>
      </c>
      <c r="HD88" s="182">
        <f t="shared" si="1054"/>
        <v>1500</v>
      </c>
      <c r="HE88" s="182">
        <f t="shared" si="1055"/>
        <v>10269781.820153462</v>
      </c>
      <c r="HF88" s="5"/>
      <c r="HG88" s="182">
        <f t="shared" si="1056"/>
        <v>7873.4993954509882</v>
      </c>
      <c r="HH88" s="182">
        <f t="shared" si="1057"/>
        <v>1500</v>
      </c>
      <c r="HI88" s="182">
        <f t="shared" si="1058"/>
        <v>11810249.093176482</v>
      </c>
      <c r="HJ88" s="5"/>
      <c r="HK88" s="182">
        <f t="shared" si="1059"/>
        <v>9054.5243047686345</v>
      </c>
      <c r="HL88" s="182">
        <f t="shared" si="1060"/>
        <v>1500</v>
      </c>
      <c r="HM88" s="182">
        <f t="shared" si="1061"/>
        <v>13581786.457152952</v>
      </c>
      <c r="HN88" s="5"/>
      <c r="HO88" s="182">
        <f t="shared" si="1062"/>
        <v>10412.702950483928</v>
      </c>
      <c r="HP88" s="182">
        <f t="shared" si="1063"/>
        <v>1500</v>
      </c>
      <c r="HQ88" s="182">
        <f t="shared" si="1064"/>
        <v>15619054.425725892</v>
      </c>
      <c r="HR88" s="5"/>
      <c r="HS88" s="182">
        <f t="shared" si="1065"/>
        <v>13770.799652014994</v>
      </c>
      <c r="HT88" s="182">
        <f t="shared" si="1066"/>
        <v>1500</v>
      </c>
      <c r="HU88" s="182">
        <f t="shared" si="1067"/>
        <v>20656199.47802249</v>
      </c>
      <c r="HV88" s="5"/>
      <c r="HW88" s="182">
        <f t="shared" si="1068"/>
        <v>15836.419599817242</v>
      </c>
      <c r="HX88" s="182">
        <f t="shared" si="1069"/>
        <v>1500</v>
      </c>
      <c r="HY88" s="182">
        <f t="shared" si="1070"/>
        <v>23754629.399725862</v>
      </c>
      <c r="HZ88" s="5"/>
      <c r="IA88" s="182">
        <f t="shared" si="1071"/>
        <v>18211.882539789825</v>
      </c>
      <c r="IB88" s="182">
        <f t="shared" si="1072"/>
        <v>1500</v>
      </c>
      <c r="IC88" s="182">
        <f t="shared" si="1073"/>
        <v>27317823.809684739</v>
      </c>
      <c r="ID88" s="5"/>
      <c r="IE88" s="182">
        <f t="shared" si="1074"/>
        <v>20943.664920758296</v>
      </c>
      <c r="IF88" s="182">
        <f t="shared" si="1075"/>
        <v>1500</v>
      </c>
      <c r="IG88" s="182">
        <f t="shared" si="1076"/>
        <v>31415497.381137446</v>
      </c>
      <c r="IH88" s="5"/>
      <c r="II88" s="182">
        <f t="shared" si="1077"/>
        <v>24085.214658872039</v>
      </c>
      <c r="IJ88" s="182">
        <f t="shared" si="1078"/>
        <v>1500</v>
      </c>
      <c r="IK88" s="182">
        <f t="shared" si="1079"/>
        <v>36127821.988308057</v>
      </c>
      <c r="IL88" s="5"/>
      <c r="IM88" s="182">
        <f t="shared" si="1080"/>
        <v>27697.996857702841</v>
      </c>
      <c r="IN88" s="182">
        <f t="shared" si="1081"/>
        <v>1500</v>
      </c>
      <c r="IO88" s="182">
        <f t="shared" si="1082"/>
        <v>41546995.286554262</v>
      </c>
      <c r="IP88" s="5"/>
      <c r="IQ88" s="182">
        <f t="shared" si="1083"/>
        <v>31852.696386358264</v>
      </c>
      <c r="IR88" s="182">
        <f t="shared" si="1084"/>
        <v>1500</v>
      </c>
      <c r="IS88" s="182">
        <f t="shared" si="1085"/>
        <v>47779044.579537399</v>
      </c>
      <c r="IT88" s="5"/>
      <c r="IU88" s="182">
        <f t="shared" si="1086"/>
        <v>36630.600844312001</v>
      </c>
      <c r="IV88" s="182">
        <f t="shared" si="1087"/>
        <v>1500</v>
      </c>
      <c r="IW88" s="182">
        <f t="shared" si="1088"/>
        <v>54945901.266468003</v>
      </c>
      <c r="IX88" s="5"/>
      <c r="IY88" s="182">
        <f t="shared" si="1089"/>
        <v>42125.1909709588</v>
      </c>
      <c r="IZ88" s="182">
        <f t="shared" si="1090"/>
        <v>1500</v>
      </c>
      <c r="JA88" s="182">
        <f t="shared" si="1091"/>
        <v>63187786.456438199</v>
      </c>
      <c r="JB88" s="5"/>
      <c r="JC88" s="182">
        <f t="shared" si="1092"/>
        <v>48443.969616602619</v>
      </c>
      <c r="JD88" s="182">
        <f t="shared" si="1093"/>
        <v>1500</v>
      </c>
      <c r="JE88" s="182">
        <f t="shared" si="1094"/>
        <v>72665954.424903929</v>
      </c>
      <c r="JF88" s="5"/>
      <c r="JG88" s="182">
        <f t="shared" si="1095"/>
        <v>55710.565059093009</v>
      </c>
      <c r="JH88" s="182">
        <f t="shared" si="1096"/>
        <v>1500</v>
      </c>
      <c r="JI88" s="182">
        <f t="shared" si="1097"/>
        <v>83565847.588639513</v>
      </c>
      <c r="JJ88" s="5"/>
      <c r="JK88" s="182">
        <f t="shared" si="1098"/>
        <v>64067.149817956961</v>
      </c>
      <c r="JL88" s="182">
        <f t="shared" si="1099"/>
        <v>1500</v>
      </c>
      <c r="JM88" s="182">
        <f t="shared" si="1100"/>
        <v>96100724.726935446</v>
      </c>
      <c r="JN88" s="5"/>
      <c r="JO88" s="182">
        <f t="shared" si="1101"/>
        <v>74413.994513557001</v>
      </c>
      <c r="JP88" s="182">
        <f t="shared" si="1102"/>
        <v>1500</v>
      </c>
      <c r="JQ88" s="182">
        <f t="shared" si="1103"/>
        <v>111620991.7703355</v>
      </c>
      <c r="JR88" s="5"/>
      <c r="JS88" s="182">
        <f t="shared" si="1104"/>
        <v>85576.09369059054</v>
      </c>
      <c r="JT88" s="182">
        <f t="shared" si="1105"/>
        <v>1500</v>
      </c>
      <c r="JU88" s="182">
        <f t="shared" si="1106"/>
        <v>128364140.53588581</v>
      </c>
      <c r="JV88" s="5"/>
      <c r="JW88" s="182">
        <f t="shared" si="1107"/>
        <v>98412.507744179107</v>
      </c>
      <c r="JX88" s="182">
        <f t="shared" si="1108"/>
        <v>1500</v>
      </c>
      <c r="JY88" s="182">
        <f t="shared" si="1109"/>
        <v>147618761.61626866</v>
      </c>
      <c r="JZ88" s="5"/>
      <c r="KA88" s="182">
        <f t="shared" si="1110"/>
        <v>113174.38390580597</v>
      </c>
      <c r="KB88" s="182">
        <f t="shared" si="1111"/>
        <v>1500</v>
      </c>
      <c r="KC88" s="182">
        <f t="shared" si="1112"/>
        <v>169761575.85870895</v>
      </c>
      <c r="KD88" s="5"/>
      <c r="KE88" s="182">
        <f t="shared" si="1113"/>
        <v>130150.54149167685</v>
      </c>
      <c r="KF88" s="182">
        <f t="shared" si="1114"/>
        <v>1500</v>
      </c>
      <c r="KG88" s="182">
        <f t="shared" si="1115"/>
        <v>195225812.23751527</v>
      </c>
      <c r="KH88" s="5"/>
      <c r="KI88" s="183">
        <f t="shared" si="1116"/>
        <v>4.1673749999999989</v>
      </c>
      <c r="KJ88" s="183">
        <f t="shared" si="908"/>
        <v>1500</v>
      </c>
      <c r="KK88" s="183">
        <f t="shared" si="1117"/>
        <v>6251.0624999999982</v>
      </c>
      <c r="KM88" s="183">
        <f t="shared" si="1118"/>
        <v>183.46266254877293</v>
      </c>
      <c r="KN88" s="183">
        <f t="shared" si="909"/>
        <v>1500.0000000000002</v>
      </c>
      <c r="KO88" s="183">
        <f t="shared" si="1119"/>
        <v>275193.99382315943</v>
      </c>
      <c r="KQ88" s="183">
        <f t="shared" si="1120"/>
        <v>1207.6159151023755</v>
      </c>
      <c r="KR88" s="183">
        <f t="shared" si="1121"/>
        <v>1499.9999999999998</v>
      </c>
      <c r="KS88" s="183">
        <f t="shared" si="1122"/>
        <v>1811423.872653563</v>
      </c>
      <c r="KU88" s="183">
        <f t="shared" si="1123"/>
        <v>7172.9321067448773</v>
      </c>
      <c r="KV88" s="183">
        <f t="shared" si="1124"/>
        <v>1500.0000000000005</v>
      </c>
      <c r="KW88" s="183">
        <f t="shared" si="1125"/>
        <v>10759398.160117319</v>
      </c>
      <c r="KY88" s="183">
        <f t="shared" si="1126"/>
        <v>42214.678836734274</v>
      </c>
      <c r="KZ88" s="183">
        <f t="shared" si="1127"/>
        <v>1500</v>
      </c>
      <c r="LA88" s="183">
        <f t="shared" si="1128"/>
        <v>63322018.255101413</v>
      </c>
      <c r="LC88" s="183">
        <f t="shared" si="1129"/>
        <v>258495.19308128784</v>
      </c>
      <c r="LD88" s="183">
        <f t="shared" si="1130"/>
        <v>1499.9999999999998</v>
      </c>
      <c r="LE88" s="183">
        <f t="shared" si="1131"/>
        <v>387742789.62193173</v>
      </c>
    </row>
    <row r="89" spans="2:317" ht="18.75">
      <c r="B89" s="172"/>
      <c r="C89" s="180"/>
      <c r="D89" s="180" t="str">
        <f>'A.I Revenue Streams - P1'!E87</f>
        <v>Packages</v>
      </c>
      <c r="E89" s="180"/>
      <c r="F89" s="184"/>
      <c r="G89" s="182"/>
      <c r="H89" s="182"/>
      <c r="I89" s="182"/>
      <c r="J89" s="5"/>
      <c r="K89" s="182">
        <f>'A.I Revenue Streams - P1'!H87*K$2</f>
        <v>0</v>
      </c>
      <c r="L89" s="182">
        <f t="shared" si="910"/>
        <v>0</v>
      </c>
      <c r="M89" s="182"/>
      <c r="N89" s="5"/>
      <c r="O89" s="182">
        <f t="shared" si="911"/>
        <v>0</v>
      </c>
      <c r="P89" s="182">
        <f t="shared" si="912"/>
        <v>0</v>
      </c>
      <c r="Q89" s="182">
        <f t="shared" si="903"/>
        <v>0</v>
      </c>
      <c r="R89" s="5"/>
      <c r="S89" s="182">
        <f t="shared" si="913"/>
        <v>0</v>
      </c>
      <c r="T89" s="182">
        <f t="shared" si="914"/>
        <v>0</v>
      </c>
      <c r="U89" s="182">
        <f t="shared" si="904"/>
        <v>0</v>
      </c>
      <c r="V89" s="5"/>
      <c r="W89" s="182">
        <f t="shared" si="915"/>
        <v>0</v>
      </c>
      <c r="X89" s="182">
        <f t="shared" si="916"/>
        <v>0</v>
      </c>
      <c r="Y89" s="182">
        <f t="shared" si="905"/>
        <v>0</v>
      </c>
      <c r="Z89" s="5"/>
      <c r="AA89" s="182">
        <f t="shared" si="917"/>
        <v>0</v>
      </c>
      <c r="AB89" s="182">
        <f t="shared" si="918"/>
        <v>0</v>
      </c>
      <c r="AC89" s="182">
        <f t="shared" si="906"/>
        <v>0</v>
      </c>
      <c r="AD89" s="5"/>
      <c r="AE89" s="182">
        <f t="shared" si="919"/>
        <v>0</v>
      </c>
      <c r="AF89" s="182">
        <f t="shared" si="920"/>
        <v>0</v>
      </c>
      <c r="AG89" s="182">
        <f t="shared" si="907"/>
        <v>0</v>
      </c>
      <c r="AH89" s="5"/>
      <c r="AI89" s="182">
        <f t="shared" si="921"/>
        <v>0</v>
      </c>
      <c r="AJ89" s="182">
        <f t="shared" si="922"/>
        <v>0</v>
      </c>
      <c r="AK89" s="182">
        <f t="shared" si="923"/>
        <v>0</v>
      </c>
      <c r="AL89" s="5"/>
      <c r="AM89" s="182">
        <f t="shared" si="924"/>
        <v>0</v>
      </c>
      <c r="AN89" s="182">
        <f t="shared" si="925"/>
        <v>0</v>
      </c>
      <c r="AO89" s="182">
        <f t="shared" si="926"/>
        <v>0</v>
      </c>
      <c r="AP89" s="5"/>
      <c r="AQ89" s="182">
        <f t="shared" si="927"/>
        <v>0</v>
      </c>
      <c r="AR89" s="182">
        <f t="shared" si="928"/>
        <v>0</v>
      </c>
      <c r="AS89" s="182">
        <f t="shared" si="929"/>
        <v>0</v>
      </c>
      <c r="AT89" s="5"/>
      <c r="AU89" s="182">
        <f t="shared" si="930"/>
        <v>0</v>
      </c>
      <c r="AV89" s="182">
        <f t="shared" si="931"/>
        <v>0</v>
      </c>
      <c r="AW89" s="182">
        <f t="shared" si="932"/>
        <v>0</v>
      </c>
      <c r="AX89" s="5"/>
      <c r="AY89" s="182">
        <f t="shared" si="933"/>
        <v>0</v>
      </c>
      <c r="AZ89" s="182">
        <f t="shared" si="934"/>
        <v>0</v>
      </c>
      <c r="BA89" s="182">
        <f t="shared" si="935"/>
        <v>0</v>
      </c>
      <c r="BB89" s="5"/>
      <c r="BC89" s="182">
        <f t="shared" si="936"/>
        <v>0</v>
      </c>
      <c r="BD89" s="182">
        <f t="shared" si="937"/>
        <v>0</v>
      </c>
      <c r="BE89" s="182">
        <f t="shared" si="938"/>
        <v>0</v>
      </c>
      <c r="BF89" s="5"/>
      <c r="BG89" s="182">
        <f t="shared" si="939"/>
        <v>0</v>
      </c>
      <c r="BH89" s="182">
        <f t="shared" si="940"/>
        <v>0</v>
      </c>
      <c r="BI89" s="182">
        <f t="shared" si="941"/>
        <v>0</v>
      </c>
      <c r="BJ89" s="5"/>
      <c r="BK89" s="182">
        <f t="shared" si="942"/>
        <v>0</v>
      </c>
      <c r="BL89" s="182">
        <f t="shared" si="943"/>
        <v>0</v>
      </c>
      <c r="BM89" s="182">
        <f t="shared" si="944"/>
        <v>0</v>
      </c>
      <c r="BN89" s="5"/>
      <c r="BO89" s="182">
        <f t="shared" si="945"/>
        <v>0</v>
      </c>
      <c r="BP89" s="182">
        <f t="shared" si="946"/>
        <v>0</v>
      </c>
      <c r="BQ89" s="182">
        <f t="shared" si="947"/>
        <v>0</v>
      </c>
      <c r="BR89" s="5"/>
      <c r="BS89" s="182">
        <f t="shared" si="948"/>
        <v>0</v>
      </c>
      <c r="BT89" s="182">
        <f t="shared" si="949"/>
        <v>0</v>
      </c>
      <c r="BU89" s="182">
        <f t="shared" si="950"/>
        <v>0</v>
      </c>
      <c r="BV89" s="5"/>
      <c r="BW89" s="182">
        <f t="shared" si="951"/>
        <v>0</v>
      </c>
      <c r="BX89" s="182">
        <f t="shared" si="952"/>
        <v>0</v>
      </c>
      <c r="BY89" s="182">
        <f t="shared" si="953"/>
        <v>0</v>
      </c>
      <c r="BZ89" s="5"/>
      <c r="CA89" s="182">
        <f t="shared" si="954"/>
        <v>0</v>
      </c>
      <c r="CB89" s="182">
        <f t="shared" si="955"/>
        <v>0</v>
      </c>
      <c r="CC89" s="182">
        <f t="shared" si="956"/>
        <v>0</v>
      </c>
      <c r="CD89" s="5"/>
      <c r="CE89" s="182">
        <f t="shared" si="957"/>
        <v>0</v>
      </c>
      <c r="CF89" s="182">
        <f t="shared" si="958"/>
        <v>0</v>
      </c>
      <c r="CG89" s="182">
        <f t="shared" si="959"/>
        <v>0</v>
      </c>
      <c r="CH89" s="5"/>
      <c r="CI89" s="182">
        <f t="shared" si="960"/>
        <v>0</v>
      </c>
      <c r="CJ89" s="182">
        <f t="shared" si="961"/>
        <v>0</v>
      </c>
      <c r="CK89" s="182">
        <f t="shared" si="962"/>
        <v>0</v>
      </c>
      <c r="CL89" s="5"/>
      <c r="CM89" s="182">
        <f t="shared" si="963"/>
        <v>0</v>
      </c>
      <c r="CN89" s="182">
        <f t="shared" si="964"/>
        <v>0</v>
      </c>
      <c r="CO89" s="182">
        <f t="shared" si="965"/>
        <v>0</v>
      </c>
      <c r="CP89" s="5"/>
      <c r="CQ89" s="182">
        <f t="shared" si="966"/>
        <v>0</v>
      </c>
      <c r="CR89" s="182">
        <f t="shared" si="967"/>
        <v>0</v>
      </c>
      <c r="CS89" s="182">
        <f t="shared" si="968"/>
        <v>0</v>
      </c>
      <c r="CT89" s="5"/>
      <c r="CU89" s="182">
        <f t="shared" si="969"/>
        <v>0</v>
      </c>
      <c r="CV89" s="182">
        <f t="shared" si="970"/>
        <v>0</v>
      </c>
      <c r="CW89" s="182">
        <f t="shared" si="971"/>
        <v>0</v>
      </c>
      <c r="CX89" s="5"/>
      <c r="CY89" s="182">
        <f t="shared" si="972"/>
        <v>0</v>
      </c>
      <c r="CZ89" s="182">
        <f t="shared" si="973"/>
        <v>0</v>
      </c>
      <c r="DA89" s="182">
        <f t="shared" si="974"/>
        <v>0</v>
      </c>
      <c r="DB89" s="5"/>
      <c r="DC89" s="182">
        <f t="shared" si="975"/>
        <v>0</v>
      </c>
      <c r="DD89" s="182">
        <f t="shared" si="976"/>
        <v>0</v>
      </c>
      <c r="DE89" s="182">
        <f t="shared" si="977"/>
        <v>0</v>
      </c>
      <c r="DF89" s="5"/>
      <c r="DG89" s="182">
        <f t="shared" si="978"/>
        <v>0</v>
      </c>
      <c r="DH89" s="182">
        <f t="shared" si="979"/>
        <v>0</v>
      </c>
      <c r="DI89" s="182">
        <f t="shared" si="980"/>
        <v>0</v>
      </c>
      <c r="DJ89" s="5"/>
      <c r="DK89" s="182">
        <f t="shared" si="981"/>
        <v>0</v>
      </c>
      <c r="DL89" s="182">
        <f t="shared" si="982"/>
        <v>0</v>
      </c>
      <c r="DM89" s="182">
        <f t="shared" si="983"/>
        <v>0</v>
      </c>
      <c r="DN89" s="5"/>
      <c r="DO89" s="182">
        <f t="shared" si="984"/>
        <v>0</v>
      </c>
      <c r="DP89" s="182">
        <f t="shared" si="985"/>
        <v>0</v>
      </c>
      <c r="DQ89" s="182">
        <f t="shared" si="986"/>
        <v>0</v>
      </c>
      <c r="DR89" s="5"/>
      <c r="DS89" s="182">
        <f t="shared" si="987"/>
        <v>0</v>
      </c>
      <c r="DT89" s="182">
        <f t="shared" si="988"/>
        <v>0</v>
      </c>
      <c r="DU89" s="182">
        <f t="shared" si="989"/>
        <v>0</v>
      </c>
      <c r="DV89" s="5"/>
      <c r="DW89" s="182">
        <f t="shared" si="990"/>
        <v>0</v>
      </c>
      <c r="DX89" s="182">
        <f t="shared" si="991"/>
        <v>0</v>
      </c>
      <c r="DY89" s="182">
        <f t="shared" si="992"/>
        <v>0</v>
      </c>
      <c r="DZ89" s="5"/>
      <c r="EA89" s="182">
        <f t="shared" si="993"/>
        <v>0</v>
      </c>
      <c r="EB89" s="182">
        <f t="shared" si="994"/>
        <v>0</v>
      </c>
      <c r="EC89" s="182">
        <f t="shared" si="995"/>
        <v>0</v>
      </c>
      <c r="ED89" s="5"/>
      <c r="EE89" s="182">
        <f t="shared" si="996"/>
        <v>0</v>
      </c>
      <c r="EF89" s="182">
        <f t="shared" si="997"/>
        <v>0</v>
      </c>
      <c r="EG89" s="182">
        <f t="shared" si="998"/>
        <v>0</v>
      </c>
      <c r="EH89" s="5"/>
      <c r="EI89" s="182">
        <f t="shared" si="999"/>
        <v>0</v>
      </c>
      <c r="EJ89" s="182">
        <f t="shared" si="1000"/>
        <v>0</v>
      </c>
      <c r="EK89" s="182">
        <f t="shared" si="1001"/>
        <v>0</v>
      </c>
      <c r="EL89" s="5"/>
      <c r="EM89" s="182">
        <f t="shared" si="1002"/>
        <v>0</v>
      </c>
      <c r="EN89" s="182">
        <f t="shared" si="1003"/>
        <v>0</v>
      </c>
      <c r="EO89" s="182">
        <f t="shared" si="1004"/>
        <v>0</v>
      </c>
      <c r="EP89" s="5"/>
      <c r="EQ89" s="182">
        <f t="shared" si="1005"/>
        <v>0</v>
      </c>
      <c r="ER89" s="182">
        <f t="shared" si="1006"/>
        <v>0</v>
      </c>
      <c r="ES89" s="182">
        <f t="shared" si="1007"/>
        <v>0</v>
      </c>
      <c r="ET89" s="5"/>
      <c r="EU89" s="182">
        <f t="shared" si="1008"/>
        <v>0</v>
      </c>
      <c r="EV89" s="182">
        <f t="shared" si="1009"/>
        <v>0</v>
      </c>
      <c r="EW89" s="182">
        <f t="shared" si="1010"/>
        <v>0</v>
      </c>
      <c r="EX89" s="5"/>
      <c r="EY89" s="182">
        <f t="shared" si="1011"/>
        <v>0</v>
      </c>
      <c r="EZ89" s="182">
        <f t="shared" si="1012"/>
        <v>0</v>
      </c>
      <c r="FA89" s="182">
        <f t="shared" si="1013"/>
        <v>0</v>
      </c>
      <c r="FB89" s="5"/>
      <c r="FC89" s="182">
        <f t="shared" si="1014"/>
        <v>0</v>
      </c>
      <c r="FD89" s="182">
        <f t="shared" si="1015"/>
        <v>0</v>
      </c>
      <c r="FE89" s="182">
        <f t="shared" si="1016"/>
        <v>0</v>
      </c>
      <c r="FF89" s="5"/>
      <c r="FG89" s="182">
        <f t="shared" si="1017"/>
        <v>0</v>
      </c>
      <c r="FH89" s="182">
        <f t="shared" si="1018"/>
        <v>0</v>
      </c>
      <c r="FI89" s="182">
        <f t="shared" si="1019"/>
        <v>0</v>
      </c>
      <c r="FJ89" s="5"/>
      <c r="FK89" s="182">
        <f t="shared" si="1020"/>
        <v>0</v>
      </c>
      <c r="FL89" s="182">
        <f t="shared" si="1021"/>
        <v>0</v>
      </c>
      <c r="FM89" s="182">
        <f t="shared" si="1022"/>
        <v>0</v>
      </c>
      <c r="FN89" s="5"/>
      <c r="FO89" s="182">
        <f t="shared" si="1023"/>
        <v>0</v>
      </c>
      <c r="FP89" s="182">
        <f t="shared" si="1024"/>
        <v>0</v>
      </c>
      <c r="FQ89" s="182">
        <f t="shared" si="1025"/>
        <v>0</v>
      </c>
      <c r="FR89" s="5"/>
      <c r="FS89" s="182">
        <f t="shared" si="1026"/>
        <v>0</v>
      </c>
      <c r="FT89" s="182">
        <f t="shared" si="1027"/>
        <v>0</v>
      </c>
      <c r="FU89" s="182">
        <f t="shared" si="1028"/>
        <v>0</v>
      </c>
      <c r="FV89" s="5"/>
      <c r="FW89" s="182">
        <f t="shared" si="1029"/>
        <v>0</v>
      </c>
      <c r="FX89" s="182">
        <f t="shared" si="1030"/>
        <v>0</v>
      </c>
      <c r="FY89" s="182">
        <f t="shared" si="1031"/>
        <v>0</v>
      </c>
      <c r="FZ89" s="5"/>
      <c r="GA89" s="182">
        <f t="shared" si="1032"/>
        <v>0</v>
      </c>
      <c r="GB89" s="182">
        <f t="shared" si="1033"/>
        <v>0</v>
      </c>
      <c r="GC89" s="182">
        <f t="shared" si="1034"/>
        <v>0</v>
      </c>
      <c r="GD89" s="5"/>
      <c r="GE89" s="182">
        <f t="shared" si="1035"/>
        <v>0</v>
      </c>
      <c r="GF89" s="182">
        <f t="shared" si="1036"/>
        <v>0</v>
      </c>
      <c r="GG89" s="182">
        <f t="shared" si="1037"/>
        <v>0</v>
      </c>
      <c r="GH89" s="5"/>
      <c r="GI89" s="182">
        <f t="shared" si="1038"/>
        <v>0</v>
      </c>
      <c r="GJ89" s="182">
        <f t="shared" si="1039"/>
        <v>0</v>
      </c>
      <c r="GK89" s="182">
        <f t="shared" si="1040"/>
        <v>0</v>
      </c>
      <c r="GL89" s="5"/>
      <c r="GM89" s="182">
        <f t="shared" si="1041"/>
        <v>0</v>
      </c>
      <c r="GN89" s="182">
        <f t="shared" si="1042"/>
        <v>0</v>
      </c>
      <c r="GO89" s="182">
        <f t="shared" si="1043"/>
        <v>0</v>
      </c>
      <c r="GP89" s="5"/>
      <c r="GQ89" s="182">
        <f t="shared" si="1044"/>
        <v>0</v>
      </c>
      <c r="GR89" s="182">
        <f t="shared" si="1045"/>
        <v>0</v>
      </c>
      <c r="GS89" s="182">
        <f t="shared" si="1046"/>
        <v>0</v>
      </c>
      <c r="GT89" s="5"/>
      <c r="GU89" s="182">
        <f t="shared" si="1047"/>
        <v>0</v>
      </c>
      <c r="GV89" s="182">
        <f t="shared" si="1048"/>
        <v>0</v>
      </c>
      <c r="GW89" s="182">
        <f t="shared" si="1049"/>
        <v>0</v>
      </c>
      <c r="GX89" s="5"/>
      <c r="GY89" s="182">
        <f t="shared" si="1050"/>
        <v>0</v>
      </c>
      <c r="GZ89" s="182">
        <f t="shared" si="1051"/>
        <v>0</v>
      </c>
      <c r="HA89" s="182">
        <f t="shared" si="1052"/>
        <v>0</v>
      </c>
      <c r="HB89" s="5"/>
      <c r="HC89" s="182">
        <f t="shared" si="1053"/>
        <v>0</v>
      </c>
      <c r="HD89" s="182">
        <f t="shared" si="1054"/>
        <v>0</v>
      </c>
      <c r="HE89" s="182">
        <f t="shared" si="1055"/>
        <v>0</v>
      </c>
      <c r="HF89" s="5"/>
      <c r="HG89" s="182">
        <f t="shared" si="1056"/>
        <v>0</v>
      </c>
      <c r="HH89" s="182">
        <f t="shared" si="1057"/>
        <v>0</v>
      </c>
      <c r="HI89" s="182">
        <f t="shared" si="1058"/>
        <v>0</v>
      </c>
      <c r="HJ89" s="5"/>
      <c r="HK89" s="182">
        <f t="shared" si="1059"/>
        <v>0</v>
      </c>
      <c r="HL89" s="182">
        <f t="shared" si="1060"/>
        <v>0</v>
      </c>
      <c r="HM89" s="182">
        <f t="shared" si="1061"/>
        <v>0</v>
      </c>
      <c r="HN89" s="5"/>
      <c r="HO89" s="182">
        <f t="shared" si="1062"/>
        <v>0</v>
      </c>
      <c r="HP89" s="182">
        <f t="shared" si="1063"/>
        <v>0</v>
      </c>
      <c r="HQ89" s="182">
        <f t="shared" si="1064"/>
        <v>0</v>
      </c>
      <c r="HR89" s="5"/>
      <c r="HS89" s="182">
        <f t="shared" si="1065"/>
        <v>0</v>
      </c>
      <c r="HT89" s="182">
        <f t="shared" si="1066"/>
        <v>0</v>
      </c>
      <c r="HU89" s="182">
        <f t="shared" si="1067"/>
        <v>0</v>
      </c>
      <c r="HV89" s="5"/>
      <c r="HW89" s="182">
        <f t="shared" si="1068"/>
        <v>0</v>
      </c>
      <c r="HX89" s="182">
        <f t="shared" si="1069"/>
        <v>0</v>
      </c>
      <c r="HY89" s="182">
        <f t="shared" si="1070"/>
        <v>0</v>
      </c>
      <c r="HZ89" s="5"/>
      <c r="IA89" s="182">
        <f t="shared" si="1071"/>
        <v>0</v>
      </c>
      <c r="IB89" s="182">
        <f t="shared" si="1072"/>
        <v>0</v>
      </c>
      <c r="IC89" s="182">
        <f t="shared" si="1073"/>
        <v>0</v>
      </c>
      <c r="ID89" s="5"/>
      <c r="IE89" s="182">
        <f t="shared" si="1074"/>
        <v>0</v>
      </c>
      <c r="IF89" s="182">
        <f t="shared" si="1075"/>
        <v>0</v>
      </c>
      <c r="IG89" s="182">
        <f t="shared" si="1076"/>
        <v>0</v>
      </c>
      <c r="IH89" s="5"/>
      <c r="II89" s="182">
        <f t="shared" si="1077"/>
        <v>0</v>
      </c>
      <c r="IJ89" s="182">
        <f t="shared" si="1078"/>
        <v>0</v>
      </c>
      <c r="IK89" s="182">
        <f t="shared" si="1079"/>
        <v>0</v>
      </c>
      <c r="IL89" s="5"/>
      <c r="IM89" s="182">
        <f t="shared" si="1080"/>
        <v>0</v>
      </c>
      <c r="IN89" s="182">
        <f t="shared" si="1081"/>
        <v>0</v>
      </c>
      <c r="IO89" s="182">
        <f t="shared" si="1082"/>
        <v>0</v>
      </c>
      <c r="IP89" s="5"/>
      <c r="IQ89" s="182">
        <f t="shared" si="1083"/>
        <v>0</v>
      </c>
      <c r="IR89" s="182">
        <f t="shared" si="1084"/>
        <v>0</v>
      </c>
      <c r="IS89" s="182">
        <f t="shared" si="1085"/>
        <v>0</v>
      </c>
      <c r="IT89" s="5"/>
      <c r="IU89" s="182">
        <f t="shared" si="1086"/>
        <v>0</v>
      </c>
      <c r="IV89" s="182">
        <f t="shared" si="1087"/>
        <v>0</v>
      </c>
      <c r="IW89" s="182">
        <f t="shared" si="1088"/>
        <v>0</v>
      </c>
      <c r="IX89" s="5"/>
      <c r="IY89" s="182">
        <f t="shared" si="1089"/>
        <v>0</v>
      </c>
      <c r="IZ89" s="182">
        <f t="shared" si="1090"/>
        <v>0</v>
      </c>
      <c r="JA89" s="182">
        <f t="shared" si="1091"/>
        <v>0</v>
      </c>
      <c r="JB89" s="5"/>
      <c r="JC89" s="182">
        <f t="shared" si="1092"/>
        <v>0</v>
      </c>
      <c r="JD89" s="182">
        <f t="shared" si="1093"/>
        <v>0</v>
      </c>
      <c r="JE89" s="182">
        <f t="shared" si="1094"/>
        <v>0</v>
      </c>
      <c r="JF89" s="5"/>
      <c r="JG89" s="182">
        <f t="shared" si="1095"/>
        <v>0</v>
      </c>
      <c r="JH89" s="182">
        <f t="shared" si="1096"/>
        <v>0</v>
      </c>
      <c r="JI89" s="182">
        <f t="shared" si="1097"/>
        <v>0</v>
      </c>
      <c r="JJ89" s="5"/>
      <c r="JK89" s="182">
        <f t="shared" si="1098"/>
        <v>0</v>
      </c>
      <c r="JL89" s="182">
        <f t="shared" si="1099"/>
        <v>0</v>
      </c>
      <c r="JM89" s="182">
        <f t="shared" si="1100"/>
        <v>0</v>
      </c>
      <c r="JN89" s="5"/>
      <c r="JO89" s="182">
        <f t="shared" si="1101"/>
        <v>0</v>
      </c>
      <c r="JP89" s="182">
        <f t="shared" si="1102"/>
        <v>0</v>
      </c>
      <c r="JQ89" s="182">
        <f t="shared" si="1103"/>
        <v>0</v>
      </c>
      <c r="JR89" s="5"/>
      <c r="JS89" s="182">
        <f t="shared" si="1104"/>
        <v>0</v>
      </c>
      <c r="JT89" s="182">
        <f t="shared" si="1105"/>
        <v>0</v>
      </c>
      <c r="JU89" s="182">
        <f t="shared" si="1106"/>
        <v>0</v>
      </c>
      <c r="JV89" s="5"/>
      <c r="JW89" s="182">
        <f t="shared" si="1107"/>
        <v>0</v>
      </c>
      <c r="JX89" s="182">
        <f t="shared" si="1108"/>
        <v>0</v>
      </c>
      <c r="JY89" s="182">
        <f t="shared" si="1109"/>
        <v>0</v>
      </c>
      <c r="JZ89" s="5"/>
      <c r="KA89" s="182">
        <f t="shared" si="1110"/>
        <v>0</v>
      </c>
      <c r="KB89" s="182">
        <f t="shared" si="1111"/>
        <v>0</v>
      </c>
      <c r="KC89" s="182">
        <f t="shared" si="1112"/>
        <v>0</v>
      </c>
      <c r="KD89" s="5"/>
      <c r="KE89" s="182">
        <f t="shared" si="1113"/>
        <v>0</v>
      </c>
      <c r="KF89" s="182">
        <f t="shared" si="1114"/>
        <v>0</v>
      </c>
      <c r="KG89" s="182">
        <f t="shared" si="1115"/>
        <v>0</v>
      </c>
      <c r="KH89" s="5"/>
      <c r="KI89" s="183">
        <f t="shared" si="1116"/>
        <v>0</v>
      </c>
      <c r="KJ89" s="183" t="e">
        <f t="shared" si="908"/>
        <v>#DIV/0!</v>
      </c>
      <c r="KK89" s="183">
        <f t="shared" si="1117"/>
        <v>0</v>
      </c>
      <c r="KM89" s="183">
        <f t="shared" si="1118"/>
        <v>0</v>
      </c>
      <c r="KN89" s="183" t="e">
        <f t="shared" si="909"/>
        <v>#DIV/0!</v>
      </c>
      <c r="KO89" s="183">
        <f t="shared" si="1119"/>
        <v>0</v>
      </c>
      <c r="KQ89" s="183">
        <f t="shared" si="1120"/>
        <v>0</v>
      </c>
      <c r="KR89" s="183" t="e">
        <f t="shared" si="1121"/>
        <v>#DIV/0!</v>
      </c>
      <c r="KS89" s="183">
        <f t="shared" si="1122"/>
        <v>0</v>
      </c>
      <c r="KU89" s="183">
        <f t="shared" si="1123"/>
        <v>0</v>
      </c>
      <c r="KV89" s="183" t="e">
        <f t="shared" si="1124"/>
        <v>#DIV/0!</v>
      </c>
      <c r="KW89" s="183">
        <f t="shared" si="1125"/>
        <v>0</v>
      </c>
      <c r="KY89" s="183">
        <f t="shared" si="1126"/>
        <v>0</v>
      </c>
      <c r="KZ89" s="183" t="e">
        <f t="shared" si="1127"/>
        <v>#DIV/0!</v>
      </c>
      <c r="LA89" s="183">
        <f t="shared" si="1128"/>
        <v>0</v>
      </c>
      <c r="LC89" s="183">
        <f t="shared" si="1129"/>
        <v>0</v>
      </c>
      <c r="LD89" s="183" t="e">
        <f t="shared" si="1130"/>
        <v>#DIV/0!</v>
      </c>
      <c r="LE89" s="183">
        <f t="shared" si="1131"/>
        <v>0</v>
      </c>
    </row>
    <row r="90" spans="2:317" ht="18.75">
      <c r="B90" s="172"/>
      <c r="C90" s="180"/>
      <c r="D90" s="180"/>
      <c r="E90" s="180" t="str">
        <f>'A.I Revenue Streams - P1'!F88</f>
        <v>Minor-Surgical Profile</v>
      </c>
      <c r="F90" s="184"/>
      <c r="G90" s="182"/>
      <c r="H90" s="182">
        <f>'A.I Revenue Streams - P1'!J88</f>
        <v>1500</v>
      </c>
      <c r="I90" s="182">
        <f t="shared" si="1132"/>
        <v>0</v>
      </c>
      <c r="J90" s="5"/>
      <c r="K90" s="182">
        <f>'A.I Revenue Streams - P1'!H88*K$2*L$2</f>
        <v>40.5</v>
      </c>
      <c r="L90" s="182">
        <f t="shared" si="910"/>
        <v>1500</v>
      </c>
      <c r="M90" s="182">
        <f t="shared" si="1134"/>
        <v>60750</v>
      </c>
      <c r="N90" s="5"/>
      <c r="O90" s="182">
        <f t="shared" si="911"/>
        <v>43.233749999999993</v>
      </c>
      <c r="P90" s="182">
        <f t="shared" si="912"/>
        <v>1500</v>
      </c>
      <c r="Q90" s="182">
        <f t="shared" si="903"/>
        <v>64850.624999999993</v>
      </c>
      <c r="R90" s="5"/>
      <c r="S90" s="182">
        <f t="shared" si="913"/>
        <v>66.291749999999979</v>
      </c>
      <c r="T90" s="182">
        <f t="shared" si="914"/>
        <v>1500</v>
      </c>
      <c r="U90" s="182">
        <f t="shared" si="904"/>
        <v>99437.624999999971</v>
      </c>
      <c r="V90" s="5"/>
      <c r="W90" s="182">
        <f t="shared" si="915"/>
        <v>95.294390624999963</v>
      </c>
      <c r="X90" s="182">
        <f t="shared" si="916"/>
        <v>1500</v>
      </c>
      <c r="Y90" s="182">
        <f t="shared" si="905"/>
        <v>142941.58593749994</v>
      </c>
      <c r="Z90" s="5"/>
      <c r="AA90" s="182">
        <f t="shared" si="917"/>
        <v>175.34167874999991</v>
      </c>
      <c r="AB90" s="182">
        <f t="shared" si="918"/>
        <v>1500</v>
      </c>
      <c r="AC90" s="182">
        <f t="shared" si="906"/>
        <v>263012.51812499989</v>
      </c>
      <c r="AD90" s="5"/>
      <c r="AE90" s="182">
        <f t="shared" si="919"/>
        <v>252.05366320312487</v>
      </c>
      <c r="AF90" s="182">
        <f t="shared" si="920"/>
        <v>1500</v>
      </c>
      <c r="AG90" s="182">
        <f t="shared" si="907"/>
        <v>378080.49480468733</v>
      </c>
      <c r="AH90" s="5"/>
      <c r="AI90" s="182">
        <f t="shared" si="921"/>
        <v>362.32714085449197</v>
      </c>
      <c r="AJ90" s="182">
        <f t="shared" si="922"/>
        <v>1500</v>
      </c>
      <c r="AK90" s="182">
        <f t="shared" si="923"/>
        <v>543490.71128173801</v>
      </c>
      <c r="AL90" s="5"/>
      <c r="AM90" s="182">
        <f t="shared" si="924"/>
        <v>416.67621198266573</v>
      </c>
      <c r="AN90" s="182">
        <f t="shared" si="925"/>
        <v>1500</v>
      </c>
      <c r="AO90" s="182">
        <f t="shared" si="926"/>
        <v>625014.31797399861</v>
      </c>
      <c r="AP90" s="5"/>
      <c r="AQ90" s="182">
        <f t="shared" si="927"/>
        <v>479.17764378006547</v>
      </c>
      <c r="AR90" s="182">
        <f t="shared" si="928"/>
        <v>1500</v>
      </c>
      <c r="AS90" s="182">
        <f t="shared" si="929"/>
        <v>718766.4656700982</v>
      </c>
      <c r="AT90" s="5"/>
      <c r="AU90" s="182">
        <f t="shared" si="930"/>
        <v>551.05429034707527</v>
      </c>
      <c r="AV90" s="182">
        <f t="shared" si="931"/>
        <v>1500</v>
      </c>
      <c r="AW90" s="182">
        <f t="shared" si="932"/>
        <v>826581.43552061287</v>
      </c>
      <c r="AX90" s="5"/>
      <c r="AY90" s="182">
        <f t="shared" si="933"/>
        <v>633.7124338991365</v>
      </c>
      <c r="AZ90" s="182">
        <f t="shared" si="934"/>
        <v>1500</v>
      </c>
      <c r="BA90" s="182">
        <f t="shared" si="935"/>
        <v>950568.65084870474</v>
      </c>
      <c r="BB90" s="5"/>
      <c r="BC90" s="182">
        <f t="shared" si="936"/>
        <v>728.76929898400692</v>
      </c>
      <c r="BD90" s="182">
        <f t="shared" si="937"/>
        <v>1500</v>
      </c>
      <c r="BE90" s="182">
        <f t="shared" si="938"/>
        <v>1093153.9484760105</v>
      </c>
      <c r="BF90" s="5"/>
      <c r="BG90" s="182">
        <f t="shared" si="939"/>
        <v>838.08469383160786</v>
      </c>
      <c r="BH90" s="182">
        <f t="shared" si="940"/>
        <v>1500</v>
      </c>
      <c r="BI90" s="182">
        <f t="shared" si="941"/>
        <v>1257127.0407474118</v>
      </c>
      <c r="BJ90" s="5"/>
      <c r="BK90" s="182">
        <f t="shared" si="942"/>
        <v>963.79739790634892</v>
      </c>
      <c r="BL90" s="182">
        <f t="shared" si="943"/>
        <v>1500</v>
      </c>
      <c r="BM90" s="182">
        <f t="shared" si="944"/>
        <v>1445696.0968595233</v>
      </c>
      <c r="BN90" s="5"/>
      <c r="BO90" s="182">
        <f t="shared" si="945"/>
        <v>1108.367007592301</v>
      </c>
      <c r="BP90" s="182">
        <f t="shared" si="946"/>
        <v>1500</v>
      </c>
      <c r="BQ90" s="182">
        <f t="shared" si="947"/>
        <v>1662550.5113884516</v>
      </c>
      <c r="BR90" s="5"/>
      <c r="BS90" s="182">
        <f t="shared" si="948"/>
        <v>1274.6220587311461</v>
      </c>
      <c r="BT90" s="182">
        <f t="shared" si="949"/>
        <v>1500</v>
      </c>
      <c r="BU90" s="182">
        <f t="shared" si="950"/>
        <v>1911933.0880967192</v>
      </c>
      <c r="BV90" s="5"/>
      <c r="BW90" s="182">
        <f t="shared" si="951"/>
        <v>1465.815367540818</v>
      </c>
      <c r="BX90" s="182">
        <f t="shared" si="952"/>
        <v>1500</v>
      </c>
      <c r="BY90" s="182">
        <f t="shared" si="953"/>
        <v>2198723.051311227</v>
      </c>
      <c r="BZ90" s="5"/>
      <c r="CA90" s="182">
        <f t="shared" si="954"/>
        <v>1685.6876726719406</v>
      </c>
      <c r="CB90" s="182">
        <f t="shared" si="955"/>
        <v>1500</v>
      </c>
      <c r="CC90" s="182">
        <f t="shared" si="956"/>
        <v>2528531.5090079107</v>
      </c>
      <c r="CD90" s="5"/>
      <c r="CE90" s="182">
        <f t="shared" si="957"/>
        <v>2326.2489882872783</v>
      </c>
      <c r="CF90" s="182">
        <f t="shared" si="958"/>
        <v>1500</v>
      </c>
      <c r="CG90" s="182">
        <f t="shared" si="959"/>
        <v>3489373.4824309172</v>
      </c>
      <c r="CH90" s="5"/>
      <c r="CI90" s="182">
        <f t="shared" si="960"/>
        <v>2675.1863365303698</v>
      </c>
      <c r="CJ90" s="182">
        <f t="shared" si="961"/>
        <v>1500</v>
      </c>
      <c r="CK90" s="182">
        <f t="shared" si="962"/>
        <v>4012779.5047955546</v>
      </c>
      <c r="CL90" s="5"/>
      <c r="CM90" s="182">
        <f t="shared" si="963"/>
        <v>3076.4642870099251</v>
      </c>
      <c r="CN90" s="182">
        <f t="shared" si="964"/>
        <v>1500</v>
      </c>
      <c r="CO90" s="182">
        <f t="shared" si="965"/>
        <v>4614696.4305148879</v>
      </c>
      <c r="CP90" s="5"/>
      <c r="CQ90" s="182">
        <f t="shared" si="966"/>
        <v>3537.9339300614138</v>
      </c>
      <c r="CR90" s="182">
        <f t="shared" si="967"/>
        <v>1500</v>
      </c>
      <c r="CS90" s="182">
        <f t="shared" si="968"/>
        <v>5306900.8950921204</v>
      </c>
      <c r="CT90" s="5"/>
      <c r="CU90" s="182">
        <f t="shared" si="969"/>
        <v>4068.6240195706259</v>
      </c>
      <c r="CV90" s="182">
        <f t="shared" si="970"/>
        <v>1500</v>
      </c>
      <c r="CW90" s="182">
        <f t="shared" si="971"/>
        <v>6102936.0293559385</v>
      </c>
      <c r="CX90" s="5"/>
      <c r="CY90" s="182">
        <f t="shared" si="972"/>
        <v>4678.9176225062192</v>
      </c>
      <c r="CZ90" s="182">
        <f t="shared" si="973"/>
        <v>1500</v>
      </c>
      <c r="DA90" s="182">
        <f t="shared" si="974"/>
        <v>7018376.4337593289</v>
      </c>
      <c r="DB90" s="5"/>
      <c r="DC90" s="182">
        <f t="shared" si="975"/>
        <v>5380.7552658821514</v>
      </c>
      <c r="DD90" s="182">
        <f t="shared" si="976"/>
        <v>1500</v>
      </c>
      <c r="DE90" s="182">
        <f t="shared" si="977"/>
        <v>8071132.8988232268</v>
      </c>
      <c r="DF90" s="5"/>
      <c r="DG90" s="182">
        <f t="shared" si="978"/>
        <v>6187.868555764474</v>
      </c>
      <c r="DH90" s="182">
        <f t="shared" si="979"/>
        <v>1500</v>
      </c>
      <c r="DI90" s="182">
        <f t="shared" si="980"/>
        <v>9281802.833646711</v>
      </c>
      <c r="DJ90" s="5"/>
      <c r="DK90" s="182">
        <f t="shared" si="981"/>
        <v>7116.0488391291447</v>
      </c>
      <c r="DL90" s="182">
        <f t="shared" si="982"/>
        <v>1500</v>
      </c>
      <c r="DM90" s="182">
        <f t="shared" si="983"/>
        <v>10674073.258693717</v>
      </c>
      <c r="DN90" s="5"/>
      <c r="DO90" s="182">
        <f t="shared" si="984"/>
        <v>8183.4561649985171</v>
      </c>
      <c r="DP90" s="182">
        <f t="shared" si="985"/>
        <v>1500</v>
      </c>
      <c r="DQ90" s="182">
        <f t="shared" si="986"/>
        <v>12275184.247497777</v>
      </c>
      <c r="DR90" s="5"/>
      <c r="DS90" s="182">
        <f t="shared" si="987"/>
        <v>9410.9745897482935</v>
      </c>
      <c r="DT90" s="182">
        <f t="shared" si="988"/>
        <v>1500</v>
      </c>
      <c r="DU90" s="182">
        <f t="shared" si="989"/>
        <v>14116461.88462244</v>
      </c>
      <c r="DV90" s="5"/>
      <c r="DW90" s="182">
        <f t="shared" si="990"/>
        <v>10822.620778210538</v>
      </c>
      <c r="DX90" s="182">
        <f t="shared" si="991"/>
        <v>1500</v>
      </c>
      <c r="DY90" s="182">
        <f t="shared" si="992"/>
        <v>16233931.167315807</v>
      </c>
      <c r="DZ90" s="5"/>
      <c r="EA90" s="182">
        <f t="shared" si="993"/>
        <v>13690.61528443633</v>
      </c>
      <c r="EB90" s="182">
        <f t="shared" si="994"/>
        <v>1500</v>
      </c>
      <c r="EC90" s="182">
        <f t="shared" si="995"/>
        <v>20535922.926654495</v>
      </c>
      <c r="ED90" s="5"/>
      <c r="EE90" s="182">
        <f t="shared" si="996"/>
        <v>15744.207577101777</v>
      </c>
      <c r="EF90" s="182">
        <f t="shared" si="997"/>
        <v>1500</v>
      </c>
      <c r="EG90" s="182">
        <f t="shared" si="998"/>
        <v>23616311.365652665</v>
      </c>
      <c r="EH90" s="5"/>
      <c r="EI90" s="182">
        <f t="shared" si="999"/>
        <v>18105.838713667039</v>
      </c>
      <c r="EJ90" s="182">
        <f t="shared" si="1000"/>
        <v>1500</v>
      </c>
      <c r="EK90" s="182">
        <f t="shared" si="1001"/>
        <v>27158758.07050056</v>
      </c>
      <c r="EL90" s="5"/>
      <c r="EM90" s="182">
        <f t="shared" si="1002"/>
        <v>20821.714520717094</v>
      </c>
      <c r="EN90" s="182">
        <f t="shared" si="1003"/>
        <v>1500</v>
      </c>
      <c r="EO90" s="182">
        <f t="shared" si="1004"/>
        <v>31232571.781075642</v>
      </c>
      <c r="EP90" s="5"/>
      <c r="EQ90" s="182">
        <f t="shared" si="1005"/>
        <v>23944.971698824658</v>
      </c>
      <c r="ER90" s="182">
        <f t="shared" si="1006"/>
        <v>1500</v>
      </c>
      <c r="ES90" s="182">
        <f t="shared" si="1007"/>
        <v>35917457.548236988</v>
      </c>
      <c r="ET90" s="5"/>
      <c r="EU90" s="182">
        <f t="shared" si="1008"/>
        <v>27536.717453648354</v>
      </c>
      <c r="EV90" s="182">
        <f t="shared" si="1009"/>
        <v>1500</v>
      </c>
      <c r="EW90" s="182">
        <f t="shared" si="1010"/>
        <v>41305076.18047253</v>
      </c>
      <c r="EX90" s="5"/>
      <c r="EY90" s="182">
        <f t="shared" si="1011"/>
        <v>31667.225071695604</v>
      </c>
      <c r="EZ90" s="182">
        <f t="shared" si="1012"/>
        <v>1500</v>
      </c>
      <c r="FA90" s="182">
        <f t="shared" si="1013"/>
        <v>47500837.607543409</v>
      </c>
      <c r="FB90" s="5"/>
      <c r="FC90" s="182">
        <f t="shared" si="1014"/>
        <v>36417.30883244994</v>
      </c>
      <c r="FD90" s="182">
        <f t="shared" si="1015"/>
        <v>1500</v>
      </c>
      <c r="FE90" s="182">
        <f t="shared" si="1016"/>
        <v>54625963.248674914</v>
      </c>
      <c r="FF90" s="5"/>
      <c r="FG90" s="182">
        <f t="shared" si="1017"/>
        <v>41879.905157317429</v>
      </c>
      <c r="FH90" s="182">
        <f t="shared" si="1018"/>
        <v>1500</v>
      </c>
      <c r="FI90" s="182">
        <f t="shared" si="1019"/>
        <v>62819857.735976145</v>
      </c>
      <c r="FJ90" s="5"/>
      <c r="FK90" s="182">
        <f t="shared" si="1020"/>
        <v>48161.89093091504</v>
      </c>
      <c r="FL90" s="182">
        <f t="shared" si="1021"/>
        <v>1500</v>
      </c>
      <c r="FM90" s="182">
        <f t="shared" si="1022"/>
        <v>72242836.396372557</v>
      </c>
      <c r="FN90" s="5"/>
      <c r="FO90" s="182">
        <f t="shared" si="1023"/>
        <v>55386.174570552292</v>
      </c>
      <c r="FP90" s="182">
        <f t="shared" si="1024"/>
        <v>1500</v>
      </c>
      <c r="FQ90" s="182">
        <f t="shared" si="1025"/>
        <v>83079261.855828434</v>
      </c>
      <c r="FR90" s="5"/>
      <c r="FS90" s="182">
        <f t="shared" si="1026"/>
        <v>63694.100756135129</v>
      </c>
      <c r="FT90" s="182">
        <f t="shared" si="1027"/>
        <v>1500</v>
      </c>
      <c r="FU90" s="182">
        <f t="shared" si="1028"/>
        <v>95541151.134202689</v>
      </c>
      <c r="FV90" s="5"/>
      <c r="FW90" s="182">
        <f t="shared" si="1029"/>
        <v>80573.037456510938</v>
      </c>
      <c r="FX90" s="182">
        <f t="shared" si="1030"/>
        <v>1500</v>
      </c>
      <c r="FY90" s="182">
        <f t="shared" si="1031"/>
        <v>120859556.18476641</v>
      </c>
      <c r="FZ90" s="5"/>
      <c r="GA90" s="182">
        <f t="shared" si="1032"/>
        <v>92658.993074987578</v>
      </c>
      <c r="GB90" s="182">
        <f t="shared" si="1033"/>
        <v>1500</v>
      </c>
      <c r="GC90" s="182">
        <f t="shared" si="1034"/>
        <v>138988489.61248136</v>
      </c>
      <c r="GD90" s="5"/>
      <c r="GE90" s="182">
        <f t="shared" si="1035"/>
        <v>106557.84203623571</v>
      </c>
      <c r="GF90" s="182">
        <f t="shared" si="1036"/>
        <v>1500</v>
      </c>
      <c r="GG90" s="182">
        <f t="shared" si="1037"/>
        <v>159836763.05435356</v>
      </c>
      <c r="GH90" s="5"/>
      <c r="GI90" s="182">
        <f t="shared" si="1038"/>
        <v>122541.51834167105</v>
      </c>
      <c r="GJ90" s="182">
        <f t="shared" si="1039"/>
        <v>1500</v>
      </c>
      <c r="GK90" s="182">
        <f t="shared" si="1040"/>
        <v>183812277.51250657</v>
      </c>
      <c r="GL90" s="5"/>
      <c r="GM90" s="182">
        <f t="shared" si="1041"/>
        <v>140922.7460929217</v>
      </c>
      <c r="GN90" s="182">
        <f t="shared" si="1042"/>
        <v>1500</v>
      </c>
      <c r="GO90" s="182">
        <f t="shared" si="1043"/>
        <v>211384119.13938257</v>
      </c>
      <c r="GP90" s="5"/>
      <c r="GQ90" s="182">
        <f t="shared" si="1044"/>
        <v>162061.15800685994</v>
      </c>
      <c r="GR90" s="182">
        <f t="shared" si="1045"/>
        <v>1500</v>
      </c>
      <c r="GS90" s="182">
        <f t="shared" si="1046"/>
        <v>243091737.01028991</v>
      </c>
      <c r="GT90" s="5"/>
      <c r="GU90" s="182">
        <f t="shared" si="1047"/>
        <v>186370.33170788892</v>
      </c>
      <c r="GV90" s="182">
        <f t="shared" si="1048"/>
        <v>1500</v>
      </c>
      <c r="GW90" s="182">
        <f t="shared" si="1049"/>
        <v>279555497.56183338</v>
      </c>
      <c r="GX90" s="5"/>
      <c r="GY90" s="182">
        <f t="shared" si="1050"/>
        <v>214325.88146407224</v>
      </c>
      <c r="GZ90" s="182">
        <f t="shared" si="1051"/>
        <v>1500</v>
      </c>
      <c r="HA90" s="182">
        <f t="shared" si="1052"/>
        <v>321488822.19610834</v>
      </c>
      <c r="HB90" s="5"/>
      <c r="HC90" s="182">
        <f t="shared" si="1053"/>
        <v>246474.76368368304</v>
      </c>
      <c r="HD90" s="182">
        <f t="shared" si="1054"/>
        <v>1500</v>
      </c>
      <c r="HE90" s="182">
        <f t="shared" si="1055"/>
        <v>369712145.52552456</v>
      </c>
      <c r="HF90" s="5"/>
      <c r="HG90" s="182">
        <f t="shared" si="1056"/>
        <v>283445.9782362355</v>
      </c>
      <c r="HH90" s="182">
        <f t="shared" si="1057"/>
        <v>1500</v>
      </c>
      <c r="HI90" s="182">
        <f t="shared" si="1058"/>
        <v>425168967.35435325</v>
      </c>
      <c r="HJ90" s="5"/>
      <c r="HK90" s="182">
        <f t="shared" si="1059"/>
        <v>325962.8749716708</v>
      </c>
      <c r="HL90" s="182">
        <f t="shared" si="1060"/>
        <v>1500</v>
      </c>
      <c r="HM90" s="182">
        <f t="shared" si="1061"/>
        <v>488944312.45750618</v>
      </c>
      <c r="HN90" s="5"/>
      <c r="HO90" s="182">
        <f t="shared" si="1062"/>
        <v>374857.30621742137</v>
      </c>
      <c r="HP90" s="182">
        <f t="shared" si="1063"/>
        <v>1500</v>
      </c>
      <c r="HQ90" s="182">
        <f t="shared" si="1064"/>
        <v>562285959.32613206</v>
      </c>
      <c r="HR90" s="5"/>
      <c r="HS90" s="182">
        <f t="shared" si="1065"/>
        <v>495748.7874725397</v>
      </c>
      <c r="HT90" s="182">
        <f t="shared" si="1066"/>
        <v>1500</v>
      </c>
      <c r="HU90" s="182">
        <f t="shared" si="1067"/>
        <v>743623181.20880949</v>
      </c>
      <c r="HV90" s="5"/>
      <c r="HW90" s="182">
        <f t="shared" si="1068"/>
        <v>570111.10559342057</v>
      </c>
      <c r="HX90" s="182">
        <f t="shared" si="1069"/>
        <v>1500</v>
      </c>
      <c r="HY90" s="182">
        <f t="shared" si="1070"/>
        <v>855166658.39013088</v>
      </c>
      <c r="HZ90" s="5"/>
      <c r="IA90" s="182">
        <f t="shared" si="1071"/>
        <v>655627.77143243363</v>
      </c>
      <c r="IB90" s="182">
        <f t="shared" si="1072"/>
        <v>1500</v>
      </c>
      <c r="IC90" s="182">
        <f t="shared" si="1073"/>
        <v>983441657.14865041</v>
      </c>
      <c r="ID90" s="5"/>
      <c r="IE90" s="182">
        <f t="shared" si="1074"/>
        <v>753971.93714729859</v>
      </c>
      <c r="IF90" s="182">
        <f t="shared" si="1075"/>
        <v>1500</v>
      </c>
      <c r="IG90" s="182">
        <f t="shared" si="1076"/>
        <v>1130957905.720948</v>
      </c>
      <c r="IH90" s="5"/>
      <c r="II90" s="182">
        <f t="shared" si="1077"/>
        <v>867067.72771939333</v>
      </c>
      <c r="IJ90" s="182">
        <f t="shared" si="1078"/>
        <v>1500</v>
      </c>
      <c r="IK90" s="182">
        <f t="shared" si="1079"/>
        <v>1300601591.5790899</v>
      </c>
      <c r="IL90" s="5"/>
      <c r="IM90" s="182">
        <f t="shared" si="1080"/>
        <v>997127.8868773022</v>
      </c>
      <c r="IN90" s="182">
        <f t="shared" si="1081"/>
        <v>1500</v>
      </c>
      <c r="IO90" s="182">
        <f t="shared" si="1082"/>
        <v>1495691830.3159533</v>
      </c>
      <c r="IP90" s="5"/>
      <c r="IQ90" s="182">
        <f t="shared" si="1083"/>
        <v>1146697.0699088976</v>
      </c>
      <c r="IR90" s="182">
        <f t="shared" si="1084"/>
        <v>1500</v>
      </c>
      <c r="IS90" s="182">
        <f t="shared" si="1085"/>
        <v>1720045604.8633463</v>
      </c>
      <c r="IT90" s="5"/>
      <c r="IU90" s="182">
        <f t="shared" si="1086"/>
        <v>1318701.6303952322</v>
      </c>
      <c r="IV90" s="182">
        <f t="shared" si="1087"/>
        <v>1500</v>
      </c>
      <c r="IW90" s="182">
        <f t="shared" si="1088"/>
        <v>1978052445.5928483</v>
      </c>
      <c r="IX90" s="5"/>
      <c r="IY90" s="182">
        <f t="shared" si="1089"/>
        <v>1516506.874954517</v>
      </c>
      <c r="IZ90" s="182">
        <f t="shared" si="1090"/>
        <v>1500</v>
      </c>
      <c r="JA90" s="182">
        <f t="shared" si="1091"/>
        <v>2274760312.4317756</v>
      </c>
      <c r="JB90" s="5"/>
      <c r="JC90" s="182">
        <f t="shared" si="1092"/>
        <v>1743982.9061976944</v>
      </c>
      <c r="JD90" s="182">
        <f t="shared" si="1093"/>
        <v>1500</v>
      </c>
      <c r="JE90" s="182">
        <f t="shared" si="1094"/>
        <v>2615974359.2965417</v>
      </c>
      <c r="JF90" s="5"/>
      <c r="JG90" s="182">
        <f t="shared" si="1095"/>
        <v>2005580.3421273483</v>
      </c>
      <c r="JH90" s="182">
        <f t="shared" si="1096"/>
        <v>1500</v>
      </c>
      <c r="JI90" s="182">
        <f t="shared" si="1097"/>
        <v>3008370513.1910224</v>
      </c>
      <c r="JJ90" s="5"/>
      <c r="JK90" s="182">
        <f t="shared" si="1098"/>
        <v>2306417.3934464506</v>
      </c>
      <c r="JL90" s="182">
        <f t="shared" si="1099"/>
        <v>1500</v>
      </c>
      <c r="JM90" s="182">
        <f t="shared" si="1100"/>
        <v>3459626090.1696758</v>
      </c>
      <c r="JN90" s="5"/>
      <c r="JO90" s="182">
        <f t="shared" si="1101"/>
        <v>2678903.8024880518</v>
      </c>
      <c r="JP90" s="182">
        <f t="shared" si="1102"/>
        <v>1500</v>
      </c>
      <c r="JQ90" s="182">
        <f t="shared" si="1103"/>
        <v>4018355703.7320776</v>
      </c>
      <c r="JR90" s="5"/>
      <c r="JS90" s="182">
        <f t="shared" si="1104"/>
        <v>3080739.3728612592</v>
      </c>
      <c r="JT90" s="182">
        <f t="shared" si="1105"/>
        <v>1500</v>
      </c>
      <c r="JU90" s="182">
        <f t="shared" si="1106"/>
        <v>4621109059.2918892</v>
      </c>
      <c r="JV90" s="5"/>
      <c r="JW90" s="182">
        <f t="shared" si="1107"/>
        <v>3542850.2787904479</v>
      </c>
      <c r="JX90" s="182">
        <f t="shared" si="1108"/>
        <v>1500</v>
      </c>
      <c r="JY90" s="182">
        <f t="shared" si="1109"/>
        <v>5314275418.1856718</v>
      </c>
      <c r="JZ90" s="5"/>
      <c r="KA90" s="182">
        <f t="shared" si="1110"/>
        <v>4074277.8206090149</v>
      </c>
      <c r="KB90" s="182">
        <f t="shared" si="1111"/>
        <v>1500</v>
      </c>
      <c r="KC90" s="182">
        <f t="shared" si="1112"/>
        <v>6111416730.9135227</v>
      </c>
      <c r="KD90" s="5"/>
      <c r="KE90" s="182">
        <f t="shared" si="1113"/>
        <v>4685419.4937003674</v>
      </c>
      <c r="KF90" s="182">
        <f t="shared" si="1114"/>
        <v>1500</v>
      </c>
      <c r="KG90" s="182">
        <f t="shared" si="1115"/>
        <v>7028129240.5505514</v>
      </c>
      <c r="KH90" s="5"/>
      <c r="KI90" s="183">
        <f t="shared" si="1116"/>
        <v>150.02549999999997</v>
      </c>
      <c r="KJ90" s="183">
        <f t="shared" si="908"/>
        <v>1500.0000000000002</v>
      </c>
      <c r="KK90" s="183">
        <f t="shared" si="1117"/>
        <v>225038.24999999997</v>
      </c>
      <c r="KM90" s="183">
        <f t="shared" si="1118"/>
        <v>6604.6558517558242</v>
      </c>
      <c r="KN90" s="183">
        <f t="shared" si="909"/>
        <v>1500</v>
      </c>
      <c r="KO90" s="183">
        <f t="shared" si="1119"/>
        <v>9906983.7776337359</v>
      </c>
      <c r="KQ90" s="183">
        <f t="shared" si="1120"/>
        <v>43474.172943685502</v>
      </c>
      <c r="KR90" s="183">
        <f t="shared" si="1121"/>
        <v>1500.0000000000002</v>
      </c>
      <c r="KS90" s="183">
        <f t="shared" si="1122"/>
        <v>65211259.41552826</v>
      </c>
      <c r="KU90" s="183">
        <f t="shared" si="1123"/>
        <v>258225.55584281558</v>
      </c>
      <c r="KV90" s="183">
        <f t="shared" si="1124"/>
        <v>1500.0000000000002</v>
      </c>
      <c r="KW90" s="183">
        <f t="shared" si="1125"/>
        <v>387338333.7642234</v>
      </c>
      <c r="KY90" s="183">
        <f t="shared" si="1126"/>
        <v>1519728.4381224336</v>
      </c>
      <c r="KZ90" s="183">
        <f t="shared" si="1127"/>
        <v>1500</v>
      </c>
      <c r="LA90" s="183">
        <f t="shared" si="1128"/>
        <v>2279592657.1836505</v>
      </c>
      <c r="LC90" s="183">
        <f t="shared" si="1129"/>
        <v>9305826.9509263635</v>
      </c>
      <c r="LD90" s="183">
        <f t="shared" si="1130"/>
        <v>1499.9999999999998</v>
      </c>
      <c r="LE90" s="183">
        <f t="shared" si="1131"/>
        <v>13958740426.389544</v>
      </c>
    </row>
    <row r="91" spans="2:317" ht="18.75">
      <c r="B91" s="172"/>
      <c r="C91" s="180"/>
      <c r="D91" s="180"/>
      <c r="E91" s="180" t="str">
        <f>'A.I Revenue Streams - P1'!F89</f>
        <v>Fever Profile</v>
      </c>
      <c r="F91" s="184"/>
      <c r="G91" s="182"/>
      <c r="H91" s="182">
        <f>'A.I Revenue Streams - P1'!J89</f>
        <v>0</v>
      </c>
      <c r="I91" s="182">
        <f t="shared" si="1132"/>
        <v>0</v>
      </c>
      <c r="J91" s="5"/>
      <c r="K91" s="182">
        <f>'A.I Revenue Streams - P1'!H89*K$2</f>
        <v>0</v>
      </c>
      <c r="L91" s="182">
        <f t="shared" si="910"/>
        <v>0</v>
      </c>
      <c r="M91" s="182">
        <f t="shared" si="1134"/>
        <v>0</v>
      </c>
      <c r="N91" s="5"/>
      <c r="O91" s="182">
        <f t="shared" si="911"/>
        <v>0</v>
      </c>
      <c r="P91" s="182">
        <f t="shared" si="912"/>
        <v>0</v>
      </c>
      <c r="Q91" s="182">
        <f t="shared" si="903"/>
        <v>0</v>
      </c>
      <c r="R91" s="5"/>
      <c r="S91" s="182">
        <f t="shared" si="913"/>
        <v>0</v>
      </c>
      <c r="T91" s="182">
        <f t="shared" si="914"/>
        <v>0</v>
      </c>
      <c r="U91" s="182">
        <f t="shared" si="904"/>
        <v>0</v>
      </c>
      <c r="V91" s="5"/>
      <c r="W91" s="182">
        <f t="shared" si="915"/>
        <v>0</v>
      </c>
      <c r="X91" s="182">
        <f t="shared" si="916"/>
        <v>0</v>
      </c>
      <c r="Y91" s="182">
        <f t="shared" si="905"/>
        <v>0</v>
      </c>
      <c r="Z91" s="5"/>
      <c r="AA91" s="182">
        <f t="shared" si="917"/>
        <v>0</v>
      </c>
      <c r="AB91" s="182">
        <f t="shared" si="918"/>
        <v>0</v>
      </c>
      <c r="AC91" s="182">
        <f t="shared" si="906"/>
        <v>0</v>
      </c>
      <c r="AD91" s="5"/>
      <c r="AE91" s="182">
        <f t="shared" si="919"/>
        <v>0</v>
      </c>
      <c r="AF91" s="182">
        <f t="shared" si="920"/>
        <v>0</v>
      </c>
      <c r="AG91" s="182">
        <f t="shared" si="907"/>
        <v>0</v>
      </c>
      <c r="AH91" s="5"/>
      <c r="AI91" s="182">
        <f t="shared" si="921"/>
        <v>0</v>
      </c>
      <c r="AJ91" s="182">
        <f t="shared" si="922"/>
        <v>0</v>
      </c>
      <c r="AK91" s="182">
        <f t="shared" si="923"/>
        <v>0</v>
      </c>
      <c r="AL91" s="5"/>
      <c r="AM91" s="182">
        <f t="shared" si="924"/>
        <v>0</v>
      </c>
      <c r="AN91" s="182">
        <f t="shared" si="925"/>
        <v>0</v>
      </c>
      <c r="AO91" s="182">
        <f t="shared" si="926"/>
        <v>0</v>
      </c>
      <c r="AP91" s="5"/>
      <c r="AQ91" s="182">
        <f t="shared" si="927"/>
        <v>0</v>
      </c>
      <c r="AR91" s="182">
        <f t="shared" si="928"/>
        <v>0</v>
      </c>
      <c r="AS91" s="182">
        <f t="shared" si="929"/>
        <v>0</v>
      </c>
      <c r="AT91" s="5"/>
      <c r="AU91" s="182">
        <f t="shared" si="930"/>
        <v>0</v>
      </c>
      <c r="AV91" s="182">
        <f t="shared" si="931"/>
        <v>0</v>
      </c>
      <c r="AW91" s="182">
        <f t="shared" si="932"/>
        <v>0</v>
      </c>
      <c r="AX91" s="5"/>
      <c r="AY91" s="182">
        <f t="shared" si="933"/>
        <v>0</v>
      </c>
      <c r="AZ91" s="182">
        <f t="shared" si="934"/>
        <v>0</v>
      </c>
      <c r="BA91" s="182">
        <f t="shared" si="935"/>
        <v>0</v>
      </c>
      <c r="BB91" s="5"/>
      <c r="BC91" s="182">
        <f t="shared" si="936"/>
        <v>0</v>
      </c>
      <c r="BD91" s="182">
        <f t="shared" si="937"/>
        <v>0</v>
      </c>
      <c r="BE91" s="182">
        <f t="shared" si="938"/>
        <v>0</v>
      </c>
      <c r="BF91" s="5"/>
      <c r="BG91" s="182">
        <f t="shared" si="939"/>
        <v>0</v>
      </c>
      <c r="BH91" s="182">
        <f t="shared" si="940"/>
        <v>0</v>
      </c>
      <c r="BI91" s="182">
        <f t="shared" si="941"/>
        <v>0</v>
      </c>
      <c r="BJ91" s="5"/>
      <c r="BK91" s="182">
        <f t="shared" si="942"/>
        <v>0</v>
      </c>
      <c r="BL91" s="182">
        <f t="shared" si="943"/>
        <v>0</v>
      </c>
      <c r="BM91" s="182">
        <f t="shared" si="944"/>
        <v>0</v>
      </c>
      <c r="BN91" s="5"/>
      <c r="BO91" s="182">
        <f t="shared" si="945"/>
        <v>0</v>
      </c>
      <c r="BP91" s="182">
        <f t="shared" si="946"/>
        <v>0</v>
      </c>
      <c r="BQ91" s="182">
        <f t="shared" si="947"/>
        <v>0</v>
      </c>
      <c r="BR91" s="5"/>
      <c r="BS91" s="182">
        <f t="shared" si="948"/>
        <v>0</v>
      </c>
      <c r="BT91" s="182">
        <f t="shared" si="949"/>
        <v>0</v>
      </c>
      <c r="BU91" s="182">
        <f t="shared" si="950"/>
        <v>0</v>
      </c>
      <c r="BV91" s="5"/>
      <c r="BW91" s="182">
        <f t="shared" si="951"/>
        <v>0</v>
      </c>
      <c r="BX91" s="182">
        <f t="shared" si="952"/>
        <v>0</v>
      </c>
      <c r="BY91" s="182">
        <f t="shared" si="953"/>
        <v>0</v>
      </c>
      <c r="BZ91" s="5"/>
      <c r="CA91" s="182">
        <f t="shared" si="954"/>
        <v>0</v>
      </c>
      <c r="CB91" s="182">
        <f t="shared" si="955"/>
        <v>0</v>
      </c>
      <c r="CC91" s="182">
        <f t="shared" si="956"/>
        <v>0</v>
      </c>
      <c r="CD91" s="5"/>
      <c r="CE91" s="182">
        <f t="shared" si="957"/>
        <v>0</v>
      </c>
      <c r="CF91" s="182">
        <f t="shared" si="958"/>
        <v>0</v>
      </c>
      <c r="CG91" s="182">
        <f t="shared" si="959"/>
        <v>0</v>
      </c>
      <c r="CH91" s="5"/>
      <c r="CI91" s="182">
        <f t="shared" si="960"/>
        <v>0</v>
      </c>
      <c r="CJ91" s="182">
        <f t="shared" si="961"/>
        <v>0</v>
      </c>
      <c r="CK91" s="182">
        <f t="shared" si="962"/>
        <v>0</v>
      </c>
      <c r="CL91" s="5"/>
      <c r="CM91" s="182">
        <f t="shared" si="963"/>
        <v>0</v>
      </c>
      <c r="CN91" s="182">
        <f t="shared" si="964"/>
        <v>0</v>
      </c>
      <c r="CO91" s="182">
        <f t="shared" si="965"/>
        <v>0</v>
      </c>
      <c r="CP91" s="5"/>
      <c r="CQ91" s="182">
        <f t="shared" si="966"/>
        <v>0</v>
      </c>
      <c r="CR91" s="182">
        <f t="shared" si="967"/>
        <v>0</v>
      </c>
      <c r="CS91" s="182">
        <f t="shared" si="968"/>
        <v>0</v>
      </c>
      <c r="CT91" s="5"/>
      <c r="CU91" s="182">
        <f t="shared" si="969"/>
        <v>0</v>
      </c>
      <c r="CV91" s="182">
        <f t="shared" si="970"/>
        <v>0</v>
      </c>
      <c r="CW91" s="182">
        <f t="shared" si="971"/>
        <v>0</v>
      </c>
      <c r="CX91" s="5"/>
      <c r="CY91" s="182">
        <f t="shared" si="972"/>
        <v>0</v>
      </c>
      <c r="CZ91" s="182">
        <f t="shared" si="973"/>
        <v>0</v>
      </c>
      <c r="DA91" s="182">
        <f t="shared" si="974"/>
        <v>0</v>
      </c>
      <c r="DB91" s="5"/>
      <c r="DC91" s="182">
        <f t="shared" si="975"/>
        <v>0</v>
      </c>
      <c r="DD91" s="182">
        <f t="shared" si="976"/>
        <v>0</v>
      </c>
      <c r="DE91" s="182">
        <f t="shared" si="977"/>
        <v>0</v>
      </c>
      <c r="DF91" s="5"/>
      <c r="DG91" s="182">
        <f t="shared" si="978"/>
        <v>0</v>
      </c>
      <c r="DH91" s="182">
        <f t="shared" si="979"/>
        <v>0</v>
      </c>
      <c r="DI91" s="182">
        <f t="shared" si="980"/>
        <v>0</v>
      </c>
      <c r="DJ91" s="5"/>
      <c r="DK91" s="182">
        <f t="shared" si="981"/>
        <v>0</v>
      </c>
      <c r="DL91" s="182">
        <f t="shared" si="982"/>
        <v>0</v>
      </c>
      <c r="DM91" s="182">
        <f t="shared" si="983"/>
        <v>0</v>
      </c>
      <c r="DN91" s="5"/>
      <c r="DO91" s="182">
        <f t="shared" si="984"/>
        <v>0</v>
      </c>
      <c r="DP91" s="182">
        <f t="shared" si="985"/>
        <v>0</v>
      </c>
      <c r="DQ91" s="182">
        <f t="shared" si="986"/>
        <v>0</v>
      </c>
      <c r="DR91" s="5"/>
      <c r="DS91" s="182">
        <f t="shared" si="987"/>
        <v>0</v>
      </c>
      <c r="DT91" s="182">
        <f t="shared" si="988"/>
        <v>0</v>
      </c>
      <c r="DU91" s="182">
        <f t="shared" si="989"/>
        <v>0</v>
      </c>
      <c r="DV91" s="5"/>
      <c r="DW91" s="182">
        <f t="shared" si="990"/>
        <v>0</v>
      </c>
      <c r="DX91" s="182">
        <f t="shared" si="991"/>
        <v>0</v>
      </c>
      <c r="DY91" s="182">
        <f t="shared" si="992"/>
        <v>0</v>
      </c>
      <c r="DZ91" s="5"/>
      <c r="EA91" s="182">
        <f t="shared" si="993"/>
        <v>0</v>
      </c>
      <c r="EB91" s="182">
        <f t="shared" si="994"/>
        <v>0</v>
      </c>
      <c r="EC91" s="182">
        <f t="shared" si="995"/>
        <v>0</v>
      </c>
      <c r="ED91" s="5"/>
      <c r="EE91" s="182">
        <f t="shared" si="996"/>
        <v>0</v>
      </c>
      <c r="EF91" s="182">
        <f t="shared" si="997"/>
        <v>0</v>
      </c>
      <c r="EG91" s="182">
        <f t="shared" si="998"/>
        <v>0</v>
      </c>
      <c r="EH91" s="5"/>
      <c r="EI91" s="182">
        <f t="shared" si="999"/>
        <v>0</v>
      </c>
      <c r="EJ91" s="182">
        <f t="shared" si="1000"/>
        <v>0</v>
      </c>
      <c r="EK91" s="182">
        <f t="shared" si="1001"/>
        <v>0</v>
      </c>
      <c r="EL91" s="5"/>
      <c r="EM91" s="182">
        <f t="shared" si="1002"/>
        <v>0</v>
      </c>
      <c r="EN91" s="182">
        <f t="shared" si="1003"/>
        <v>0</v>
      </c>
      <c r="EO91" s="182">
        <f t="shared" si="1004"/>
        <v>0</v>
      </c>
      <c r="EP91" s="5"/>
      <c r="EQ91" s="182">
        <f t="shared" si="1005"/>
        <v>0</v>
      </c>
      <c r="ER91" s="182">
        <f t="shared" si="1006"/>
        <v>0</v>
      </c>
      <c r="ES91" s="182">
        <f t="shared" si="1007"/>
        <v>0</v>
      </c>
      <c r="ET91" s="5"/>
      <c r="EU91" s="182">
        <f t="shared" si="1008"/>
        <v>0</v>
      </c>
      <c r="EV91" s="182">
        <f t="shared" si="1009"/>
        <v>0</v>
      </c>
      <c r="EW91" s="182">
        <f t="shared" si="1010"/>
        <v>0</v>
      </c>
      <c r="EX91" s="5"/>
      <c r="EY91" s="182">
        <f t="shared" si="1011"/>
        <v>0</v>
      </c>
      <c r="EZ91" s="182">
        <f t="shared" si="1012"/>
        <v>0</v>
      </c>
      <c r="FA91" s="182">
        <f t="shared" si="1013"/>
        <v>0</v>
      </c>
      <c r="FB91" s="5"/>
      <c r="FC91" s="182">
        <f t="shared" si="1014"/>
        <v>0</v>
      </c>
      <c r="FD91" s="182">
        <f t="shared" si="1015"/>
        <v>0</v>
      </c>
      <c r="FE91" s="182">
        <f t="shared" si="1016"/>
        <v>0</v>
      </c>
      <c r="FF91" s="5"/>
      <c r="FG91" s="182">
        <f t="shared" si="1017"/>
        <v>0</v>
      </c>
      <c r="FH91" s="182">
        <f t="shared" si="1018"/>
        <v>0</v>
      </c>
      <c r="FI91" s="182">
        <f t="shared" si="1019"/>
        <v>0</v>
      </c>
      <c r="FJ91" s="5"/>
      <c r="FK91" s="182">
        <f t="shared" si="1020"/>
        <v>0</v>
      </c>
      <c r="FL91" s="182">
        <f t="shared" si="1021"/>
        <v>0</v>
      </c>
      <c r="FM91" s="182">
        <f t="shared" si="1022"/>
        <v>0</v>
      </c>
      <c r="FN91" s="5"/>
      <c r="FO91" s="182">
        <f t="shared" si="1023"/>
        <v>0</v>
      </c>
      <c r="FP91" s="182">
        <f t="shared" si="1024"/>
        <v>0</v>
      </c>
      <c r="FQ91" s="182">
        <f t="shared" si="1025"/>
        <v>0</v>
      </c>
      <c r="FR91" s="5"/>
      <c r="FS91" s="182">
        <f t="shared" si="1026"/>
        <v>0</v>
      </c>
      <c r="FT91" s="182">
        <f t="shared" si="1027"/>
        <v>0</v>
      </c>
      <c r="FU91" s="182">
        <f t="shared" si="1028"/>
        <v>0</v>
      </c>
      <c r="FV91" s="5"/>
      <c r="FW91" s="182">
        <f t="shared" si="1029"/>
        <v>0</v>
      </c>
      <c r="FX91" s="182">
        <f t="shared" si="1030"/>
        <v>0</v>
      </c>
      <c r="FY91" s="182">
        <f t="shared" si="1031"/>
        <v>0</v>
      </c>
      <c r="FZ91" s="5"/>
      <c r="GA91" s="182">
        <f t="shared" si="1032"/>
        <v>0</v>
      </c>
      <c r="GB91" s="182">
        <f t="shared" si="1033"/>
        <v>0</v>
      </c>
      <c r="GC91" s="182">
        <f t="shared" si="1034"/>
        <v>0</v>
      </c>
      <c r="GD91" s="5"/>
      <c r="GE91" s="182">
        <f t="shared" si="1035"/>
        <v>0</v>
      </c>
      <c r="GF91" s="182">
        <f t="shared" si="1036"/>
        <v>0</v>
      </c>
      <c r="GG91" s="182">
        <f t="shared" si="1037"/>
        <v>0</v>
      </c>
      <c r="GH91" s="5"/>
      <c r="GI91" s="182">
        <f t="shared" si="1038"/>
        <v>0</v>
      </c>
      <c r="GJ91" s="182">
        <f t="shared" si="1039"/>
        <v>0</v>
      </c>
      <c r="GK91" s="182">
        <f t="shared" si="1040"/>
        <v>0</v>
      </c>
      <c r="GL91" s="5"/>
      <c r="GM91" s="182">
        <f t="shared" si="1041"/>
        <v>0</v>
      </c>
      <c r="GN91" s="182">
        <f t="shared" si="1042"/>
        <v>0</v>
      </c>
      <c r="GO91" s="182">
        <f t="shared" si="1043"/>
        <v>0</v>
      </c>
      <c r="GP91" s="5"/>
      <c r="GQ91" s="182">
        <f t="shared" si="1044"/>
        <v>0</v>
      </c>
      <c r="GR91" s="182">
        <f t="shared" si="1045"/>
        <v>0</v>
      </c>
      <c r="GS91" s="182">
        <f t="shared" si="1046"/>
        <v>0</v>
      </c>
      <c r="GT91" s="5"/>
      <c r="GU91" s="182">
        <f t="shared" si="1047"/>
        <v>0</v>
      </c>
      <c r="GV91" s="182">
        <f t="shared" si="1048"/>
        <v>0</v>
      </c>
      <c r="GW91" s="182">
        <f t="shared" si="1049"/>
        <v>0</v>
      </c>
      <c r="GX91" s="5"/>
      <c r="GY91" s="182">
        <f t="shared" si="1050"/>
        <v>0</v>
      </c>
      <c r="GZ91" s="182">
        <f t="shared" si="1051"/>
        <v>0</v>
      </c>
      <c r="HA91" s="182">
        <f t="shared" si="1052"/>
        <v>0</v>
      </c>
      <c r="HB91" s="5"/>
      <c r="HC91" s="182">
        <f t="shared" si="1053"/>
        <v>0</v>
      </c>
      <c r="HD91" s="182">
        <f t="shared" si="1054"/>
        <v>0</v>
      </c>
      <c r="HE91" s="182">
        <f t="shared" si="1055"/>
        <v>0</v>
      </c>
      <c r="HF91" s="5"/>
      <c r="HG91" s="182">
        <f t="shared" si="1056"/>
        <v>0</v>
      </c>
      <c r="HH91" s="182">
        <f t="shared" si="1057"/>
        <v>0</v>
      </c>
      <c r="HI91" s="182">
        <f t="shared" si="1058"/>
        <v>0</v>
      </c>
      <c r="HJ91" s="5"/>
      <c r="HK91" s="182">
        <f t="shared" si="1059"/>
        <v>0</v>
      </c>
      <c r="HL91" s="182">
        <f t="shared" si="1060"/>
        <v>0</v>
      </c>
      <c r="HM91" s="182">
        <f t="shared" si="1061"/>
        <v>0</v>
      </c>
      <c r="HN91" s="5"/>
      <c r="HO91" s="182">
        <f t="shared" si="1062"/>
        <v>0</v>
      </c>
      <c r="HP91" s="182">
        <f t="shared" si="1063"/>
        <v>0</v>
      </c>
      <c r="HQ91" s="182">
        <f t="shared" si="1064"/>
        <v>0</v>
      </c>
      <c r="HR91" s="5"/>
      <c r="HS91" s="182">
        <f t="shared" si="1065"/>
        <v>0</v>
      </c>
      <c r="HT91" s="182">
        <f t="shared" si="1066"/>
        <v>0</v>
      </c>
      <c r="HU91" s="182">
        <f t="shared" si="1067"/>
        <v>0</v>
      </c>
      <c r="HV91" s="5"/>
      <c r="HW91" s="182">
        <f t="shared" si="1068"/>
        <v>0</v>
      </c>
      <c r="HX91" s="182">
        <f t="shared" si="1069"/>
        <v>0</v>
      </c>
      <c r="HY91" s="182">
        <f t="shared" si="1070"/>
        <v>0</v>
      </c>
      <c r="HZ91" s="5"/>
      <c r="IA91" s="182">
        <f t="shared" si="1071"/>
        <v>0</v>
      </c>
      <c r="IB91" s="182">
        <f t="shared" si="1072"/>
        <v>0</v>
      </c>
      <c r="IC91" s="182">
        <f t="shared" si="1073"/>
        <v>0</v>
      </c>
      <c r="ID91" s="5"/>
      <c r="IE91" s="182">
        <f t="shared" si="1074"/>
        <v>0</v>
      </c>
      <c r="IF91" s="182">
        <f t="shared" si="1075"/>
        <v>0</v>
      </c>
      <c r="IG91" s="182">
        <f t="shared" si="1076"/>
        <v>0</v>
      </c>
      <c r="IH91" s="5"/>
      <c r="II91" s="182">
        <f t="shared" si="1077"/>
        <v>0</v>
      </c>
      <c r="IJ91" s="182">
        <f t="shared" si="1078"/>
        <v>0</v>
      </c>
      <c r="IK91" s="182">
        <f t="shared" si="1079"/>
        <v>0</v>
      </c>
      <c r="IL91" s="5"/>
      <c r="IM91" s="182">
        <f t="shared" si="1080"/>
        <v>0</v>
      </c>
      <c r="IN91" s="182">
        <f t="shared" si="1081"/>
        <v>0</v>
      </c>
      <c r="IO91" s="182">
        <f t="shared" si="1082"/>
        <v>0</v>
      </c>
      <c r="IP91" s="5"/>
      <c r="IQ91" s="182">
        <f t="shared" si="1083"/>
        <v>0</v>
      </c>
      <c r="IR91" s="182">
        <f t="shared" si="1084"/>
        <v>0</v>
      </c>
      <c r="IS91" s="182">
        <f t="shared" si="1085"/>
        <v>0</v>
      </c>
      <c r="IT91" s="5"/>
      <c r="IU91" s="182">
        <f t="shared" si="1086"/>
        <v>0</v>
      </c>
      <c r="IV91" s="182">
        <f t="shared" si="1087"/>
        <v>0</v>
      </c>
      <c r="IW91" s="182">
        <f t="shared" si="1088"/>
        <v>0</v>
      </c>
      <c r="IX91" s="5"/>
      <c r="IY91" s="182">
        <f t="shared" si="1089"/>
        <v>0</v>
      </c>
      <c r="IZ91" s="182">
        <f t="shared" si="1090"/>
        <v>0</v>
      </c>
      <c r="JA91" s="182">
        <f t="shared" si="1091"/>
        <v>0</v>
      </c>
      <c r="JB91" s="5"/>
      <c r="JC91" s="182">
        <f t="shared" si="1092"/>
        <v>0</v>
      </c>
      <c r="JD91" s="182">
        <f t="shared" si="1093"/>
        <v>0</v>
      </c>
      <c r="JE91" s="182">
        <f t="shared" si="1094"/>
        <v>0</v>
      </c>
      <c r="JF91" s="5"/>
      <c r="JG91" s="182">
        <f t="shared" si="1095"/>
        <v>0</v>
      </c>
      <c r="JH91" s="182">
        <f t="shared" si="1096"/>
        <v>0</v>
      </c>
      <c r="JI91" s="182">
        <f t="shared" si="1097"/>
        <v>0</v>
      </c>
      <c r="JJ91" s="5"/>
      <c r="JK91" s="182">
        <f t="shared" si="1098"/>
        <v>0</v>
      </c>
      <c r="JL91" s="182">
        <f t="shared" si="1099"/>
        <v>0</v>
      </c>
      <c r="JM91" s="182">
        <f t="shared" si="1100"/>
        <v>0</v>
      </c>
      <c r="JN91" s="5"/>
      <c r="JO91" s="182">
        <f t="shared" si="1101"/>
        <v>0</v>
      </c>
      <c r="JP91" s="182">
        <f t="shared" si="1102"/>
        <v>0</v>
      </c>
      <c r="JQ91" s="182">
        <f t="shared" si="1103"/>
        <v>0</v>
      </c>
      <c r="JR91" s="5"/>
      <c r="JS91" s="182">
        <f t="shared" si="1104"/>
        <v>0</v>
      </c>
      <c r="JT91" s="182">
        <f t="shared" si="1105"/>
        <v>0</v>
      </c>
      <c r="JU91" s="182">
        <f t="shared" si="1106"/>
        <v>0</v>
      </c>
      <c r="JV91" s="5"/>
      <c r="JW91" s="182">
        <f t="shared" si="1107"/>
        <v>0</v>
      </c>
      <c r="JX91" s="182">
        <f t="shared" si="1108"/>
        <v>0</v>
      </c>
      <c r="JY91" s="182">
        <f t="shared" si="1109"/>
        <v>0</v>
      </c>
      <c r="JZ91" s="5"/>
      <c r="KA91" s="182">
        <f t="shared" si="1110"/>
        <v>0</v>
      </c>
      <c r="KB91" s="182">
        <f t="shared" si="1111"/>
        <v>0</v>
      </c>
      <c r="KC91" s="182">
        <f t="shared" si="1112"/>
        <v>0</v>
      </c>
      <c r="KD91" s="5"/>
      <c r="KE91" s="182">
        <f t="shared" si="1113"/>
        <v>0</v>
      </c>
      <c r="KF91" s="182">
        <f t="shared" si="1114"/>
        <v>0</v>
      </c>
      <c r="KG91" s="182">
        <f t="shared" si="1115"/>
        <v>0</v>
      </c>
      <c r="KH91" s="5"/>
      <c r="KI91" s="183">
        <f t="shared" si="1116"/>
        <v>0</v>
      </c>
      <c r="KJ91" s="183" t="e">
        <f t="shared" si="908"/>
        <v>#DIV/0!</v>
      </c>
      <c r="KK91" s="183">
        <f t="shared" si="1117"/>
        <v>0</v>
      </c>
      <c r="KM91" s="183">
        <f t="shared" si="1118"/>
        <v>0</v>
      </c>
      <c r="KN91" s="183" t="e">
        <f t="shared" si="909"/>
        <v>#DIV/0!</v>
      </c>
      <c r="KO91" s="183">
        <f t="shared" si="1119"/>
        <v>0</v>
      </c>
      <c r="KQ91" s="183">
        <f t="shared" si="1120"/>
        <v>0</v>
      </c>
      <c r="KR91" s="183" t="e">
        <f t="shared" si="1121"/>
        <v>#DIV/0!</v>
      </c>
      <c r="KS91" s="183">
        <f t="shared" si="1122"/>
        <v>0</v>
      </c>
      <c r="KU91" s="183">
        <f t="shared" si="1123"/>
        <v>0</v>
      </c>
      <c r="KV91" s="183" t="e">
        <f t="shared" si="1124"/>
        <v>#DIV/0!</v>
      </c>
      <c r="KW91" s="183">
        <f t="shared" si="1125"/>
        <v>0</v>
      </c>
      <c r="KY91" s="183">
        <f t="shared" si="1126"/>
        <v>0</v>
      </c>
      <c r="KZ91" s="183" t="e">
        <f t="shared" si="1127"/>
        <v>#DIV/0!</v>
      </c>
      <c r="LA91" s="183">
        <f t="shared" si="1128"/>
        <v>0</v>
      </c>
      <c r="LC91" s="183">
        <f t="shared" si="1129"/>
        <v>0</v>
      </c>
      <c r="LD91" s="183" t="e">
        <f t="shared" si="1130"/>
        <v>#DIV/0!</v>
      </c>
      <c r="LE91" s="183">
        <f t="shared" si="1131"/>
        <v>0</v>
      </c>
    </row>
    <row r="92" spans="2:317" ht="18.75">
      <c r="B92" s="172"/>
      <c r="C92" s="180"/>
      <c r="D92" s="180"/>
      <c r="E92" s="180" t="str">
        <f>'A.I Revenue Streams - P1'!F90</f>
        <v>Cardiac Profile</v>
      </c>
      <c r="F92" s="184"/>
      <c r="G92" s="182"/>
      <c r="H92" s="182">
        <f>'A.I Revenue Streams - P1'!J90</f>
        <v>0</v>
      </c>
      <c r="I92" s="182">
        <f t="shared" si="1132"/>
        <v>0</v>
      </c>
      <c r="J92" s="5"/>
      <c r="K92" s="182">
        <f>'A.I Revenue Streams - P1'!H90*K$2</f>
        <v>0</v>
      </c>
      <c r="L92" s="182">
        <f t="shared" si="910"/>
        <v>0</v>
      </c>
      <c r="M92" s="182">
        <f t="shared" si="1134"/>
        <v>0</v>
      </c>
      <c r="N92" s="5"/>
      <c r="O92" s="182">
        <f t="shared" si="911"/>
        <v>0</v>
      </c>
      <c r="P92" s="182">
        <f t="shared" si="912"/>
        <v>0</v>
      </c>
      <c r="Q92" s="182">
        <f t="shared" si="903"/>
        <v>0</v>
      </c>
      <c r="R92" s="5"/>
      <c r="S92" s="182">
        <f t="shared" si="913"/>
        <v>0</v>
      </c>
      <c r="T92" s="182">
        <f t="shared" si="914"/>
        <v>0</v>
      </c>
      <c r="U92" s="182">
        <f t="shared" si="904"/>
        <v>0</v>
      </c>
      <c r="V92" s="5"/>
      <c r="W92" s="182">
        <f t="shared" si="915"/>
        <v>0</v>
      </c>
      <c r="X92" s="182">
        <f t="shared" si="916"/>
        <v>0</v>
      </c>
      <c r="Y92" s="182">
        <f t="shared" si="905"/>
        <v>0</v>
      </c>
      <c r="Z92" s="5"/>
      <c r="AA92" s="182">
        <f t="shared" si="917"/>
        <v>0</v>
      </c>
      <c r="AB92" s="182">
        <f t="shared" si="918"/>
        <v>0</v>
      </c>
      <c r="AC92" s="182">
        <f t="shared" si="906"/>
        <v>0</v>
      </c>
      <c r="AD92" s="5"/>
      <c r="AE92" s="182">
        <f t="shared" si="919"/>
        <v>0</v>
      </c>
      <c r="AF92" s="182">
        <f t="shared" si="920"/>
        <v>0</v>
      </c>
      <c r="AG92" s="182">
        <f t="shared" si="907"/>
        <v>0</v>
      </c>
      <c r="AH92" s="5"/>
      <c r="AI92" s="182">
        <f t="shared" si="921"/>
        <v>0</v>
      </c>
      <c r="AJ92" s="182">
        <f t="shared" si="922"/>
        <v>0</v>
      </c>
      <c r="AK92" s="182">
        <f t="shared" si="923"/>
        <v>0</v>
      </c>
      <c r="AL92" s="5"/>
      <c r="AM92" s="182">
        <f t="shared" si="924"/>
        <v>0</v>
      </c>
      <c r="AN92" s="182">
        <f t="shared" si="925"/>
        <v>0</v>
      </c>
      <c r="AO92" s="182">
        <f t="shared" si="926"/>
        <v>0</v>
      </c>
      <c r="AP92" s="5"/>
      <c r="AQ92" s="182">
        <f t="shared" si="927"/>
        <v>0</v>
      </c>
      <c r="AR92" s="182">
        <f t="shared" si="928"/>
        <v>0</v>
      </c>
      <c r="AS92" s="182">
        <f t="shared" si="929"/>
        <v>0</v>
      </c>
      <c r="AT92" s="5"/>
      <c r="AU92" s="182">
        <f t="shared" si="930"/>
        <v>0</v>
      </c>
      <c r="AV92" s="182">
        <f t="shared" si="931"/>
        <v>0</v>
      </c>
      <c r="AW92" s="182">
        <f t="shared" si="932"/>
        <v>0</v>
      </c>
      <c r="AX92" s="5"/>
      <c r="AY92" s="182">
        <f t="shared" si="933"/>
        <v>0</v>
      </c>
      <c r="AZ92" s="182">
        <f t="shared" si="934"/>
        <v>0</v>
      </c>
      <c r="BA92" s="182">
        <f t="shared" si="935"/>
        <v>0</v>
      </c>
      <c r="BB92" s="5"/>
      <c r="BC92" s="182">
        <f t="shared" si="936"/>
        <v>0</v>
      </c>
      <c r="BD92" s="182">
        <f t="shared" si="937"/>
        <v>0</v>
      </c>
      <c r="BE92" s="182">
        <f t="shared" si="938"/>
        <v>0</v>
      </c>
      <c r="BF92" s="5"/>
      <c r="BG92" s="182">
        <f t="shared" si="939"/>
        <v>0</v>
      </c>
      <c r="BH92" s="182">
        <f t="shared" si="940"/>
        <v>0</v>
      </c>
      <c r="BI92" s="182">
        <f t="shared" si="941"/>
        <v>0</v>
      </c>
      <c r="BJ92" s="5"/>
      <c r="BK92" s="182">
        <f t="shared" si="942"/>
        <v>0</v>
      </c>
      <c r="BL92" s="182">
        <f t="shared" si="943"/>
        <v>0</v>
      </c>
      <c r="BM92" s="182">
        <f t="shared" si="944"/>
        <v>0</v>
      </c>
      <c r="BN92" s="5"/>
      <c r="BO92" s="182">
        <f t="shared" si="945"/>
        <v>0</v>
      </c>
      <c r="BP92" s="182">
        <f t="shared" si="946"/>
        <v>0</v>
      </c>
      <c r="BQ92" s="182">
        <f t="shared" si="947"/>
        <v>0</v>
      </c>
      <c r="BR92" s="5"/>
      <c r="BS92" s="182">
        <f t="shared" si="948"/>
        <v>0</v>
      </c>
      <c r="BT92" s="182">
        <f t="shared" si="949"/>
        <v>0</v>
      </c>
      <c r="BU92" s="182">
        <f t="shared" si="950"/>
        <v>0</v>
      </c>
      <c r="BV92" s="5"/>
      <c r="BW92" s="182">
        <f t="shared" si="951"/>
        <v>0</v>
      </c>
      <c r="BX92" s="182">
        <f t="shared" si="952"/>
        <v>0</v>
      </c>
      <c r="BY92" s="182">
        <f t="shared" si="953"/>
        <v>0</v>
      </c>
      <c r="BZ92" s="5"/>
      <c r="CA92" s="182">
        <f t="shared" si="954"/>
        <v>0</v>
      </c>
      <c r="CB92" s="182">
        <f t="shared" si="955"/>
        <v>0</v>
      </c>
      <c r="CC92" s="182">
        <f t="shared" si="956"/>
        <v>0</v>
      </c>
      <c r="CD92" s="5"/>
      <c r="CE92" s="182">
        <f t="shared" si="957"/>
        <v>0</v>
      </c>
      <c r="CF92" s="182">
        <f t="shared" si="958"/>
        <v>0</v>
      </c>
      <c r="CG92" s="182">
        <f t="shared" si="959"/>
        <v>0</v>
      </c>
      <c r="CH92" s="5"/>
      <c r="CI92" s="182">
        <f t="shared" si="960"/>
        <v>0</v>
      </c>
      <c r="CJ92" s="182">
        <f t="shared" si="961"/>
        <v>0</v>
      </c>
      <c r="CK92" s="182">
        <f t="shared" si="962"/>
        <v>0</v>
      </c>
      <c r="CL92" s="5"/>
      <c r="CM92" s="182">
        <f t="shared" si="963"/>
        <v>0</v>
      </c>
      <c r="CN92" s="182">
        <f t="shared" si="964"/>
        <v>0</v>
      </c>
      <c r="CO92" s="182">
        <f t="shared" si="965"/>
        <v>0</v>
      </c>
      <c r="CP92" s="5"/>
      <c r="CQ92" s="182">
        <f t="shared" si="966"/>
        <v>0</v>
      </c>
      <c r="CR92" s="182">
        <f t="shared" si="967"/>
        <v>0</v>
      </c>
      <c r="CS92" s="182">
        <f t="shared" si="968"/>
        <v>0</v>
      </c>
      <c r="CT92" s="5"/>
      <c r="CU92" s="182">
        <f t="shared" si="969"/>
        <v>0</v>
      </c>
      <c r="CV92" s="182">
        <f t="shared" si="970"/>
        <v>0</v>
      </c>
      <c r="CW92" s="182">
        <f t="shared" si="971"/>
        <v>0</v>
      </c>
      <c r="CX92" s="5"/>
      <c r="CY92" s="182">
        <f t="shared" si="972"/>
        <v>0</v>
      </c>
      <c r="CZ92" s="182">
        <f t="shared" si="973"/>
        <v>0</v>
      </c>
      <c r="DA92" s="182">
        <f t="shared" si="974"/>
        <v>0</v>
      </c>
      <c r="DB92" s="5"/>
      <c r="DC92" s="182">
        <f t="shared" si="975"/>
        <v>0</v>
      </c>
      <c r="DD92" s="182">
        <f t="shared" si="976"/>
        <v>0</v>
      </c>
      <c r="DE92" s="182">
        <f t="shared" si="977"/>
        <v>0</v>
      </c>
      <c r="DF92" s="5"/>
      <c r="DG92" s="182">
        <f t="shared" si="978"/>
        <v>0</v>
      </c>
      <c r="DH92" s="182">
        <f t="shared" si="979"/>
        <v>0</v>
      </c>
      <c r="DI92" s="182">
        <f t="shared" si="980"/>
        <v>0</v>
      </c>
      <c r="DJ92" s="5"/>
      <c r="DK92" s="182">
        <f t="shared" si="981"/>
        <v>0</v>
      </c>
      <c r="DL92" s="182">
        <f t="shared" si="982"/>
        <v>0</v>
      </c>
      <c r="DM92" s="182">
        <f t="shared" si="983"/>
        <v>0</v>
      </c>
      <c r="DN92" s="5"/>
      <c r="DO92" s="182">
        <f t="shared" si="984"/>
        <v>0</v>
      </c>
      <c r="DP92" s="182">
        <f t="shared" si="985"/>
        <v>0</v>
      </c>
      <c r="DQ92" s="182">
        <f t="shared" si="986"/>
        <v>0</v>
      </c>
      <c r="DR92" s="5"/>
      <c r="DS92" s="182">
        <f t="shared" si="987"/>
        <v>0</v>
      </c>
      <c r="DT92" s="182">
        <f t="shared" si="988"/>
        <v>0</v>
      </c>
      <c r="DU92" s="182">
        <f t="shared" si="989"/>
        <v>0</v>
      </c>
      <c r="DV92" s="5"/>
      <c r="DW92" s="182">
        <f t="shared" si="990"/>
        <v>0</v>
      </c>
      <c r="DX92" s="182">
        <f t="shared" si="991"/>
        <v>0</v>
      </c>
      <c r="DY92" s="182">
        <f t="shared" si="992"/>
        <v>0</v>
      </c>
      <c r="DZ92" s="5"/>
      <c r="EA92" s="182">
        <f t="shared" si="993"/>
        <v>0</v>
      </c>
      <c r="EB92" s="182">
        <f t="shared" si="994"/>
        <v>0</v>
      </c>
      <c r="EC92" s="182">
        <f t="shared" si="995"/>
        <v>0</v>
      </c>
      <c r="ED92" s="5"/>
      <c r="EE92" s="182">
        <f t="shared" si="996"/>
        <v>0</v>
      </c>
      <c r="EF92" s="182">
        <f t="shared" si="997"/>
        <v>0</v>
      </c>
      <c r="EG92" s="182">
        <f t="shared" si="998"/>
        <v>0</v>
      </c>
      <c r="EH92" s="5"/>
      <c r="EI92" s="182">
        <f t="shared" si="999"/>
        <v>0</v>
      </c>
      <c r="EJ92" s="182">
        <f t="shared" si="1000"/>
        <v>0</v>
      </c>
      <c r="EK92" s="182">
        <f t="shared" si="1001"/>
        <v>0</v>
      </c>
      <c r="EL92" s="5"/>
      <c r="EM92" s="182">
        <f t="shared" si="1002"/>
        <v>0</v>
      </c>
      <c r="EN92" s="182">
        <f t="shared" si="1003"/>
        <v>0</v>
      </c>
      <c r="EO92" s="182">
        <f t="shared" si="1004"/>
        <v>0</v>
      </c>
      <c r="EP92" s="5"/>
      <c r="EQ92" s="182">
        <f t="shared" si="1005"/>
        <v>0</v>
      </c>
      <c r="ER92" s="182">
        <f t="shared" si="1006"/>
        <v>0</v>
      </c>
      <c r="ES92" s="182">
        <f t="shared" si="1007"/>
        <v>0</v>
      </c>
      <c r="ET92" s="5"/>
      <c r="EU92" s="182">
        <f t="shared" si="1008"/>
        <v>0</v>
      </c>
      <c r="EV92" s="182">
        <f t="shared" si="1009"/>
        <v>0</v>
      </c>
      <c r="EW92" s="182">
        <f t="shared" si="1010"/>
        <v>0</v>
      </c>
      <c r="EX92" s="5"/>
      <c r="EY92" s="182">
        <f t="shared" si="1011"/>
        <v>0</v>
      </c>
      <c r="EZ92" s="182">
        <f t="shared" si="1012"/>
        <v>0</v>
      </c>
      <c r="FA92" s="182">
        <f t="shared" si="1013"/>
        <v>0</v>
      </c>
      <c r="FB92" s="5"/>
      <c r="FC92" s="182">
        <f t="shared" si="1014"/>
        <v>0</v>
      </c>
      <c r="FD92" s="182">
        <f t="shared" si="1015"/>
        <v>0</v>
      </c>
      <c r="FE92" s="182">
        <f t="shared" si="1016"/>
        <v>0</v>
      </c>
      <c r="FF92" s="5"/>
      <c r="FG92" s="182">
        <f t="shared" si="1017"/>
        <v>0</v>
      </c>
      <c r="FH92" s="182">
        <f t="shared" si="1018"/>
        <v>0</v>
      </c>
      <c r="FI92" s="182">
        <f t="shared" si="1019"/>
        <v>0</v>
      </c>
      <c r="FJ92" s="5"/>
      <c r="FK92" s="182">
        <f t="shared" si="1020"/>
        <v>0</v>
      </c>
      <c r="FL92" s="182">
        <f t="shared" si="1021"/>
        <v>0</v>
      </c>
      <c r="FM92" s="182">
        <f t="shared" si="1022"/>
        <v>0</v>
      </c>
      <c r="FN92" s="5"/>
      <c r="FO92" s="182">
        <f t="shared" si="1023"/>
        <v>0</v>
      </c>
      <c r="FP92" s="182">
        <f t="shared" si="1024"/>
        <v>0</v>
      </c>
      <c r="FQ92" s="182">
        <f t="shared" si="1025"/>
        <v>0</v>
      </c>
      <c r="FR92" s="5"/>
      <c r="FS92" s="182">
        <f t="shared" si="1026"/>
        <v>0</v>
      </c>
      <c r="FT92" s="182">
        <f t="shared" si="1027"/>
        <v>0</v>
      </c>
      <c r="FU92" s="182">
        <f t="shared" si="1028"/>
        <v>0</v>
      </c>
      <c r="FV92" s="5"/>
      <c r="FW92" s="182">
        <f t="shared" si="1029"/>
        <v>0</v>
      </c>
      <c r="FX92" s="182">
        <f t="shared" si="1030"/>
        <v>0</v>
      </c>
      <c r="FY92" s="182">
        <f t="shared" si="1031"/>
        <v>0</v>
      </c>
      <c r="FZ92" s="5"/>
      <c r="GA92" s="182">
        <f t="shared" si="1032"/>
        <v>0</v>
      </c>
      <c r="GB92" s="182">
        <f t="shared" si="1033"/>
        <v>0</v>
      </c>
      <c r="GC92" s="182">
        <f t="shared" si="1034"/>
        <v>0</v>
      </c>
      <c r="GD92" s="5"/>
      <c r="GE92" s="182">
        <f t="shared" si="1035"/>
        <v>0</v>
      </c>
      <c r="GF92" s="182">
        <f t="shared" si="1036"/>
        <v>0</v>
      </c>
      <c r="GG92" s="182">
        <f t="shared" si="1037"/>
        <v>0</v>
      </c>
      <c r="GH92" s="5"/>
      <c r="GI92" s="182">
        <f t="shared" si="1038"/>
        <v>0</v>
      </c>
      <c r="GJ92" s="182">
        <f t="shared" si="1039"/>
        <v>0</v>
      </c>
      <c r="GK92" s="182">
        <f t="shared" si="1040"/>
        <v>0</v>
      </c>
      <c r="GL92" s="5"/>
      <c r="GM92" s="182">
        <f t="shared" si="1041"/>
        <v>0</v>
      </c>
      <c r="GN92" s="182">
        <f t="shared" si="1042"/>
        <v>0</v>
      </c>
      <c r="GO92" s="182">
        <f t="shared" si="1043"/>
        <v>0</v>
      </c>
      <c r="GP92" s="5"/>
      <c r="GQ92" s="182">
        <f t="shared" si="1044"/>
        <v>0</v>
      </c>
      <c r="GR92" s="182">
        <f t="shared" si="1045"/>
        <v>0</v>
      </c>
      <c r="GS92" s="182">
        <f t="shared" si="1046"/>
        <v>0</v>
      </c>
      <c r="GT92" s="5"/>
      <c r="GU92" s="182">
        <f t="shared" si="1047"/>
        <v>0</v>
      </c>
      <c r="GV92" s="182">
        <f t="shared" si="1048"/>
        <v>0</v>
      </c>
      <c r="GW92" s="182">
        <f t="shared" si="1049"/>
        <v>0</v>
      </c>
      <c r="GX92" s="5"/>
      <c r="GY92" s="182">
        <f t="shared" si="1050"/>
        <v>0</v>
      </c>
      <c r="GZ92" s="182">
        <f t="shared" si="1051"/>
        <v>0</v>
      </c>
      <c r="HA92" s="182">
        <f t="shared" si="1052"/>
        <v>0</v>
      </c>
      <c r="HB92" s="5"/>
      <c r="HC92" s="182">
        <f t="shared" si="1053"/>
        <v>0</v>
      </c>
      <c r="HD92" s="182">
        <f t="shared" si="1054"/>
        <v>0</v>
      </c>
      <c r="HE92" s="182">
        <f t="shared" si="1055"/>
        <v>0</v>
      </c>
      <c r="HF92" s="5"/>
      <c r="HG92" s="182">
        <f t="shared" si="1056"/>
        <v>0</v>
      </c>
      <c r="HH92" s="182">
        <f t="shared" si="1057"/>
        <v>0</v>
      </c>
      <c r="HI92" s="182">
        <f t="shared" si="1058"/>
        <v>0</v>
      </c>
      <c r="HJ92" s="5"/>
      <c r="HK92" s="182">
        <f t="shared" si="1059"/>
        <v>0</v>
      </c>
      <c r="HL92" s="182">
        <f t="shared" si="1060"/>
        <v>0</v>
      </c>
      <c r="HM92" s="182">
        <f t="shared" si="1061"/>
        <v>0</v>
      </c>
      <c r="HN92" s="5"/>
      <c r="HO92" s="182">
        <f t="shared" si="1062"/>
        <v>0</v>
      </c>
      <c r="HP92" s="182">
        <f t="shared" si="1063"/>
        <v>0</v>
      </c>
      <c r="HQ92" s="182">
        <f t="shared" si="1064"/>
        <v>0</v>
      </c>
      <c r="HR92" s="5"/>
      <c r="HS92" s="182">
        <f t="shared" si="1065"/>
        <v>0</v>
      </c>
      <c r="HT92" s="182">
        <f t="shared" si="1066"/>
        <v>0</v>
      </c>
      <c r="HU92" s="182">
        <f t="shared" si="1067"/>
        <v>0</v>
      </c>
      <c r="HV92" s="5"/>
      <c r="HW92" s="182">
        <f t="shared" si="1068"/>
        <v>0</v>
      </c>
      <c r="HX92" s="182">
        <f t="shared" si="1069"/>
        <v>0</v>
      </c>
      <c r="HY92" s="182">
        <f t="shared" si="1070"/>
        <v>0</v>
      </c>
      <c r="HZ92" s="5"/>
      <c r="IA92" s="182">
        <f t="shared" si="1071"/>
        <v>0</v>
      </c>
      <c r="IB92" s="182">
        <f t="shared" si="1072"/>
        <v>0</v>
      </c>
      <c r="IC92" s="182">
        <f t="shared" si="1073"/>
        <v>0</v>
      </c>
      <c r="ID92" s="5"/>
      <c r="IE92" s="182">
        <f t="shared" si="1074"/>
        <v>0</v>
      </c>
      <c r="IF92" s="182">
        <f t="shared" si="1075"/>
        <v>0</v>
      </c>
      <c r="IG92" s="182">
        <f t="shared" si="1076"/>
        <v>0</v>
      </c>
      <c r="IH92" s="5"/>
      <c r="II92" s="182">
        <f t="shared" si="1077"/>
        <v>0</v>
      </c>
      <c r="IJ92" s="182">
        <f t="shared" si="1078"/>
        <v>0</v>
      </c>
      <c r="IK92" s="182">
        <f t="shared" si="1079"/>
        <v>0</v>
      </c>
      <c r="IL92" s="5"/>
      <c r="IM92" s="182">
        <f t="shared" si="1080"/>
        <v>0</v>
      </c>
      <c r="IN92" s="182">
        <f t="shared" si="1081"/>
        <v>0</v>
      </c>
      <c r="IO92" s="182">
        <f t="shared" si="1082"/>
        <v>0</v>
      </c>
      <c r="IP92" s="5"/>
      <c r="IQ92" s="182">
        <f t="shared" si="1083"/>
        <v>0</v>
      </c>
      <c r="IR92" s="182">
        <f t="shared" si="1084"/>
        <v>0</v>
      </c>
      <c r="IS92" s="182">
        <f t="shared" si="1085"/>
        <v>0</v>
      </c>
      <c r="IT92" s="5"/>
      <c r="IU92" s="182">
        <f t="shared" si="1086"/>
        <v>0</v>
      </c>
      <c r="IV92" s="182">
        <f t="shared" si="1087"/>
        <v>0</v>
      </c>
      <c r="IW92" s="182">
        <f t="shared" si="1088"/>
        <v>0</v>
      </c>
      <c r="IX92" s="5"/>
      <c r="IY92" s="182">
        <f t="shared" si="1089"/>
        <v>0</v>
      </c>
      <c r="IZ92" s="182">
        <f t="shared" si="1090"/>
        <v>0</v>
      </c>
      <c r="JA92" s="182">
        <f t="shared" si="1091"/>
        <v>0</v>
      </c>
      <c r="JB92" s="5"/>
      <c r="JC92" s="182">
        <f t="shared" si="1092"/>
        <v>0</v>
      </c>
      <c r="JD92" s="182">
        <f t="shared" si="1093"/>
        <v>0</v>
      </c>
      <c r="JE92" s="182">
        <f t="shared" si="1094"/>
        <v>0</v>
      </c>
      <c r="JF92" s="5"/>
      <c r="JG92" s="182">
        <f t="shared" si="1095"/>
        <v>0</v>
      </c>
      <c r="JH92" s="182">
        <f t="shared" si="1096"/>
        <v>0</v>
      </c>
      <c r="JI92" s="182">
        <f t="shared" si="1097"/>
        <v>0</v>
      </c>
      <c r="JJ92" s="5"/>
      <c r="JK92" s="182">
        <f t="shared" si="1098"/>
        <v>0</v>
      </c>
      <c r="JL92" s="182">
        <f t="shared" si="1099"/>
        <v>0</v>
      </c>
      <c r="JM92" s="182">
        <f t="shared" si="1100"/>
        <v>0</v>
      </c>
      <c r="JN92" s="5"/>
      <c r="JO92" s="182">
        <f t="shared" si="1101"/>
        <v>0</v>
      </c>
      <c r="JP92" s="182">
        <f t="shared" si="1102"/>
        <v>0</v>
      </c>
      <c r="JQ92" s="182">
        <f t="shared" si="1103"/>
        <v>0</v>
      </c>
      <c r="JR92" s="5"/>
      <c r="JS92" s="182">
        <f t="shared" si="1104"/>
        <v>0</v>
      </c>
      <c r="JT92" s="182">
        <f t="shared" si="1105"/>
        <v>0</v>
      </c>
      <c r="JU92" s="182">
        <f t="shared" si="1106"/>
        <v>0</v>
      </c>
      <c r="JV92" s="5"/>
      <c r="JW92" s="182">
        <f t="shared" si="1107"/>
        <v>0</v>
      </c>
      <c r="JX92" s="182">
        <f t="shared" si="1108"/>
        <v>0</v>
      </c>
      <c r="JY92" s="182">
        <f t="shared" si="1109"/>
        <v>0</v>
      </c>
      <c r="JZ92" s="5"/>
      <c r="KA92" s="182">
        <f t="shared" si="1110"/>
        <v>0</v>
      </c>
      <c r="KB92" s="182">
        <f t="shared" si="1111"/>
        <v>0</v>
      </c>
      <c r="KC92" s="182">
        <f t="shared" si="1112"/>
        <v>0</v>
      </c>
      <c r="KD92" s="5"/>
      <c r="KE92" s="182">
        <f t="shared" si="1113"/>
        <v>0</v>
      </c>
      <c r="KF92" s="182">
        <f t="shared" si="1114"/>
        <v>0</v>
      </c>
      <c r="KG92" s="182">
        <f t="shared" si="1115"/>
        <v>0</v>
      </c>
      <c r="KH92" s="5"/>
      <c r="KI92" s="183">
        <f t="shared" si="1116"/>
        <v>0</v>
      </c>
      <c r="KJ92" s="183" t="e">
        <f t="shared" si="908"/>
        <v>#DIV/0!</v>
      </c>
      <c r="KK92" s="183">
        <f t="shared" si="1117"/>
        <v>0</v>
      </c>
      <c r="KM92" s="183">
        <f t="shared" si="1118"/>
        <v>0</v>
      </c>
      <c r="KN92" s="183" t="e">
        <f t="shared" si="909"/>
        <v>#DIV/0!</v>
      </c>
      <c r="KO92" s="183">
        <f t="shared" si="1119"/>
        <v>0</v>
      </c>
      <c r="KQ92" s="183">
        <f t="shared" si="1120"/>
        <v>0</v>
      </c>
      <c r="KR92" s="183" t="e">
        <f t="shared" si="1121"/>
        <v>#DIV/0!</v>
      </c>
      <c r="KS92" s="183">
        <f t="shared" si="1122"/>
        <v>0</v>
      </c>
      <c r="KU92" s="183">
        <f t="shared" si="1123"/>
        <v>0</v>
      </c>
      <c r="KV92" s="183" t="e">
        <f t="shared" si="1124"/>
        <v>#DIV/0!</v>
      </c>
      <c r="KW92" s="183">
        <f t="shared" si="1125"/>
        <v>0</v>
      </c>
      <c r="KY92" s="183">
        <f t="shared" si="1126"/>
        <v>0</v>
      </c>
      <c r="KZ92" s="183" t="e">
        <f t="shared" si="1127"/>
        <v>#DIV/0!</v>
      </c>
      <c r="LA92" s="183">
        <f t="shared" si="1128"/>
        <v>0</v>
      </c>
      <c r="LC92" s="183">
        <f t="shared" si="1129"/>
        <v>0</v>
      </c>
      <c r="LD92" s="183" t="e">
        <f t="shared" si="1130"/>
        <v>#DIV/0!</v>
      </c>
      <c r="LE92" s="183">
        <f t="shared" si="1131"/>
        <v>0</v>
      </c>
    </row>
    <row r="93" spans="2:317" ht="18.75">
      <c r="B93" s="172"/>
      <c r="C93" s="180"/>
      <c r="D93" s="180"/>
      <c r="E93" s="180" t="str">
        <f>'A.I Revenue Streams - P1'!F91</f>
        <v>Diabetic Proflie</v>
      </c>
      <c r="F93" s="184"/>
      <c r="G93" s="182"/>
      <c r="H93" s="182">
        <f>'A.I Revenue Streams - P1'!J91</f>
        <v>0</v>
      </c>
      <c r="I93" s="182">
        <f t="shared" si="1132"/>
        <v>0</v>
      </c>
      <c r="J93" s="5"/>
      <c r="K93" s="182">
        <f>'A.I Revenue Streams - P1'!H91*K$2</f>
        <v>0</v>
      </c>
      <c r="L93" s="182">
        <f t="shared" si="910"/>
        <v>0</v>
      </c>
      <c r="M93" s="182">
        <f t="shared" si="1134"/>
        <v>0</v>
      </c>
      <c r="N93" s="5"/>
      <c r="O93" s="182">
        <f t="shared" si="911"/>
        <v>0</v>
      </c>
      <c r="P93" s="182">
        <f t="shared" si="912"/>
        <v>0</v>
      </c>
      <c r="Q93" s="182">
        <f t="shared" si="903"/>
        <v>0</v>
      </c>
      <c r="R93" s="5"/>
      <c r="S93" s="182">
        <f t="shared" si="913"/>
        <v>0</v>
      </c>
      <c r="T93" s="182">
        <f t="shared" si="914"/>
        <v>0</v>
      </c>
      <c r="U93" s="182">
        <f t="shared" si="904"/>
        <v>0</v>
      </c>
      <c r="V93" s="5"/>
      <c r="W93" s="182">
        <f t="shared" si="915"/>
        <v>0</v>
      </c>
      <c r="X93" s="182">
        <f t="shared" si="916"/>
        <v>0</v>
      </c>
      <c r="Y93" s="182">
        <f t="shared" si="905"/>
        <v>0</v>
      </c>
      <c r="Z93" s="5"/>
      <c r="AA93" s="182">
        <f t="shared" si="917"/>
        <v>0</v>
      </c>
      <c r="AB93" s="182">
        <f t="shared" si="918"/>
        <v>0</v>
      </c>
      <c r="AC93" s="182">
        <f t="shared" si="906"/>
        <v>0</v>
      </c>
      <c r="AD93" s="5"/>
      <c r="AE93" s="182">
        <f t="shared" si="919"/>
        <v>0</v>
      </c>
      <c r="AF93" s="182">
        <f t="shared" si="920"/>
        <v>0</v>
      </c>
      <c r="AG93" s="182">
        <f t="shared" si="907"/>
        <v>0</v>
      </c>
      <c r="AH93" s="5"/>
      <c r="AI93" s="182">
        <f t="shared" si="921"/>
        <v>0</v>
      </c>
      <c r="AJ93" s="182">
        <f t="shared" si="922"/>
        <v>0</v>
      </c>
      <c r="AK93" s="182">
        <f t="shared" si="923"/>
        <v>0</v>
      </c>
      <c r="AL93" s="5"/>
      <c r="AM93" s="182">
        <f t="shared" si="924"/>
        <v>0</v>
      </c>
      <c r="AN93" s="182">
        <f t="shared" si="925"/>
        <v>0</v>
      </c>
      <c r="AO93" s="182">
        <f t="shared" si="926"/>
        <v>0</v>
      </c>
      <c r="AP93" s="5"/>
      <c r="AQ93" s="182">
        <f t="shared" si="927"/>
        <v>0</v>
      </c>
      <c r="AR93" s="182">
        <f t="shared" si="928"/>
        <v>0</v>
      </c>
      <c r="AS93" s="182">
        <f t="shared" si="929"/>
        <v>0</v>
      </c>
      <c r="AT93" s="5"/>
      <c r="AU93" s="182">
        <f t="shared" si="930"/>
        <v>0</v>
      </c>
      <c r="AV93" s="182">
        <f t="shared" si="931"/>
        <v>0</v>
      </c>
      <c r="AW93" s="182">
        <f t="shared" si="932"/>
        <v>0</v>
      </c>
      <c r="AX93" s="5"/>
      <c r="AY93" s="182">
        <f t="shared" si="933"/>
        <v>0</v>
      </c>
      <c r="AZ93" s="182">
        <f t="shared" si="934"/>
        <v>0</v>
      </c>
      <c r="BA93" s="182">
        <f t="shared" si="935"/>
        <v>0</v>
      </c>
      <c r="BB93" s="5"/>
      <c r="BC93" s="182">
        <f t="shared" si="936"/>
        <v>0</v>
      </c>
      <c r="BD93" s="182">
        <f t="shared" si="937"/>
        <v>0</v>
      </c>
      <c r="BE93" s="182">
        <f t="shared" si="938"/>
        <v>0</v>
      </c>
      <c r="BF93" s="5"/>
      <c r="BG93" s="182">
        <f t="shared" si="939"/>
        <v>0</v>
      </c>
      <c r="BH93" s="182">
        <f t="shared" si="940"/>
        <v>0</v>
      </c>
      <c r="BI93" s="182">
        <f t="shared" si="941"/>
        <v>0</v>
      </c>
      <c r="BJ93" s="5"/>
      <c r="BK93" s="182">
        <f t="shared" si="942"/>
        <v>0</v>
      </c>
      <c r="BL93" s="182">
        <f t="shared" si="943"/>
        <v>0</v>
      </c>
      <c r="BM93" s="182">
        <f t="shared" si="944"/>
        <v>0</v>
      </c>
      <c r="BN93" s="5"/>
      <c r="BO93" s="182">
        <f t="shared" si="945"/>
        <v>0</v>
      </c>
      <c r="BP93" s="182">
        <f t="shared" si="946"/>
        <v>0</v>
      </c>
      <c r="BQ93" s="182">
        <f t="shared" si="947"/>
        <v>0</v>
      </c>
      <c r="BR93" s="5"/>
      <c r="BS93" s="182">
        <f t="shared" si="948"/>
        <v>0</v>
      </c>
      <c r="BT93" s="182">
        <f t="shared" si="949"/>
        <v>0</v>
      </c>
      <c r="BU93" s="182">
        <f t="shared" si="950"/>
        <v>0</v>
      </c>
      <c r="BV93" s="5"/>
      <c r="BW93" s="182">
        <f t="shared" si="951"/>
        <v>0</v>
      </c>
      <c r="BX93" s="182">
        <f t="shared" si="952"/>
        <v>0</v>
      </c>
      <c r="BY93" s="182">
        <f t="shared" si="953"/>
        <v>0</v>
      </c>
      <c r="BZ93" s="5"/>
      <c r="CA93" s="182">
        <f t="shared" si="954"/>
        <v>0</v>
      </c>
      <c r="CB93" s="182">
        <f t="shared" si="955"/>
        <v>0</v>
      </c>
      <c r="CC93" s="182">
        <f t="shared" si="956"/>
        <v>0</v>
      </c>
      <c r="CD93" s="5"/>
      <c r="CE93" s="182">
        <f t="shared" si="957"/>
        <v>0</v>
      </c>
      <c r="CF93" s="182">
        <f t="shared" si="958"/>
        <v>0</v>
      </c>
      <c r="CG93" s="182">
        <f t="shared" si="959"/>
        <v>0</v>
      </c>
      <c r="CH93" s="5"/>
      <c r="CI93" s="182">
        <f t="shared" si="960"/>
        <v>0</v>
      </c>
      <c r="CJ93" s="182">
        <f t="shared" si="961"/>
        <v>0</v>
      </c>
      <c r="CK93" s="182">
        <f t="shared" si="962"/>
        <v>0</v>
      </c>
      <c r="CL93" s="5"/>
      <c r="CM93" s="182">
        <f t="shared" si="963"/>
        <v>0</v>
      </c>
      <c r="CN93" s="182">
        <f t="shared" si="964"/>
        <v>0</v>
      </c>
      <c r="CO93" s="182">
        <f t="shared" si="965"/>
        <v>0</v>
      </c>
      <c r="CP93" s="5"/>
      <c r="CQ93" s="182">
        <f t="shared" si="966"/>
        <v>0</v>
      </c>
      <c r="CR93" s="182">
        <f t="shared" si="967"/>
        <v>0</v>
      </c>
      <c r="CS93" s="182">
        <f t="shared" si="968"/>
        <v>0</v>
      </c>
      <c r="CT93" s="5"/>
      <c r="CU93" s="182">
        <f t="shared" si="969"/>
        <v>0</v>
      </c>
      <c r="CV93" s="182">
        <f t="shared" si="970"/>
        <v>0</v>
      </c>
      <c r="CW93" s="182">
        <f t="shared" si="971"/>
        <v>0</v>
      </c>
      <c r="CX93" s="5"/>
      <c r="CY93" s="182">
        <f t="shared" si="972"/>
        <v>0</v>
      </c>
      <c r="CZ93" s="182">
        <f t="shared" si="973"/>
        <v>0</v>
      </c>
      <c r="DA93" s="182">
        <f t="shared" si="974"/>
        <v>0</v>
      </c>
      <c r="DB93" s="5"/>
      <c r="DC93" s="182">
        <f t="shared" si="975"/>
        <v>0</v>
      </c>
      <c r="DD93" s="182">
        <f t="shared" si="976"/>
        <v>0</v>
      </c>
      <c r="DE93" s="182">
        <f t="shared" si="977"/>
        <v>0</v>
      </c>
      <c r="DF93" s="5"/>
      <c r="DG93" s="182">
        <f t="shared" si="978"/>
        <v>0</v>
      </c>
      <c r="DH93" s="182">
        <f t="shared" si="979"/>
        <v>0</v>
      </c>
      <c r="DI93" s="182">
        <f t="shared" si="980"/>
        <v>0</v>
      </c>
      <c r="DJ93" s="5"/>
      <c r="DK93" s="182">
        <f t="shared" si="981"/>
        <v>0</v>
      </c>
      <c r="DL93" s="182">
        <f t="shared" si="982"/>
        <v>0</v>
      </c>
      <c r="DM93" s="182">
        <f t="shared" si="983"/>
        <v>0</v>
      </c>
      <c r="DN93" s="5"/>
      <c r="DO93" s="182">
        <f t="shared" si="984"/>
        <v>0</v>
      </c>
      <c r="DP93" s="182">
        <f t="shared" si="985"/>
        <v>0</v>
      </c>
      <c r="DQ93" s="182">
        <f t="shared" si="986"/>
        <v>0</v>
      </c>
      <c r="DR93" s="5"/>
      <c r="DS93" s="182">
        <f t="shared" si="987"/>
        <v>0</v>
      </c>
      <c r="DT93" s="182">
        <f t="shared" si="988"/>
        <v>0</v>
      </c>
      <c r="DU93" s="182">
        <f t="shared" si="989"/>
        <v>0</v>
      </c>
      <c r="DV93" s="5"/>
      <c r="DW93" s="182">
        <f t="shared" si="990"/>
        <v>0</v>
      </c>
      <c r="DX93" s="182">
        <f t="shared" si="991"/>
        <v>0</v>
      </c>
      <c r="DY93" s="182">
        <f t="shared" si="992"/>
        <v>0</v>
      </c>
      <c r="DZ93" s="5"/>
      <c r="EA93" s="182">
        <f t="shared" si="993"/>
        <v>0</v>
      </c>
      <c r="EB93" s="182">
        <f t="shared" si="994"/>
        <v>0</v>
      </c>
      <c r="EC93" s="182">
        <f t="shared" si="995"/>
        <v>0</v>
      </c>
      <c r="ED93" s="5"/>
      <c r="EE93" s="182">
        <f t="shared" si="996"/>
        <v>0</v>
      </c>
      <c r="EF93" s="182">
        <f t="shared" si="997"/>
        <v>0</v>
      </c>
      <c r="EG93" s="182">
        <f t="shared" si="998"/>
        <v>0</v>
      </c>
      <c r="EH93" s="5"/>
      <c r="EI93" s="182">
        <f t="shared" si="999"/>
        <v>0</v>
      </c>
      <c r="EJ93" s="182">
        <f t="shared" si="1000"/>
        <v>0</v>
      </c>
      <c r="EK93" s="182">
        <f t="shared" si="1001"/>
        <v>0</v>
      </c>
      <c r="EL93" s="5"/>
      <c r="EM93" s="182">
        <f t="shared" si="1002"/>
        <v>0</v>
      </c>
      <c r="EN93" s="182">
        <f t="shared" si="1003"/>
        <v>0</v>
      </c>
      <c r="EO93" s="182">
        <f t="shared" si="1004"/>
        <v>0</v>
      </c>
      <c r="EP93" s="5"/>
      <c r="EQ93" s="182">
        <f t="shared" si="1005"/>
        <v>0</v>
      </c>
      <c r="ER93" s="182">
        <f t="shared" si="1006"/>
        <v>0</v>
      </c>
      <c r="ES93" s="182">
        <f t="shared" si="1007"/>
        <v>0</v>
      </c>
      <c r="ET93" s="5"/>
      <c r="EU93" s="182">
        <f t="shared" si="1008"/>
        <v>0</v>
      </c>
      <c r="EV93" s="182">
        <f t="shared" si="1009"/>
        <v>0</v>
      </c>
      <c r="EW93" s="182">
        <f t="shared" si="1010"/>
        <v>0</v>
      </c>
      <c r="EX93" s="5"/>
      <c r="EY93" s="182">
        <f t="shared" si="1011"/>
        <v>0</v>
      </c>
      <c r="EZ93" s="182">
        <f t="shared" si="1012"/>
        <v>0</v>
      </c>
      <c r="FA93" s="182">
        <f t="shared" si="1013"/>
        <v>0</v>
      </c>
      <c r="FB93" s="5"/>
      <c r="FC93" s="182">
        <f t="shared" si="1014"/>
        <v>0</v>
      </c>
      <c r="FD93" s="182">
        <f t="shared" si="1015"/>
        <v>0</v>
      </c>
      <c r="FE93" s="182">
        <f t="shared" si="1016"/>
        <v>0</v>
      </c>
      <c r="FF93" s="5"/>
      <c r="FG93" s="182">
        <f t="shared" si="1017"/>
        <v>0</v>
      </c>
      <c r="FH93" s="182">
        <f t="shared" si="1018"/>
        <v>0</v>
      </c>
      <c r="FI93" s="182">
        <f t="shared" si="1019"/>
        <v>0</v>
      </c>
      <c r="FJ93" s="5"/>
      <c r="FK93" s="182">
        <f t="shared" si="1020"/>
        <v>0</v>
      </c>
      <c r="FL93" s="182">
        <f t="shared" si="1021"/>
        <v>0</v>
      </c>
      <c r="FM93" s="182">
        <f t="shared" si="1022"/>
        <v>0</v>
      </c>
      <c r="FN93" s="5"/>
      <c r="FO93" s="182">
        <f t="shared" si="1023"/>
        <v>0</v>
      </c>
      <c r="FP93" s="182">
        <f t="shared" si="1024"/>
        <v>0</v>
      </c>
      <c r="FQ93" s="182">
        <f t="shared" si="1025"/>
        <v>0</v>
      </c>
      <c r="FR93" s="5"/>
      <c r="FS93" s="182">
        <f t="shared" si="1026"/>
        <v>0</v>
      </c>
      <c r="FT93" s="182">
        <f t="shared" si="1027"/>
        <v>0</v>
      </c>
      <c r="FU93" s="182">
        <f t="shared" si="1028"/>
        <v>0</v>
      </c>
      <c r="FV93" s="5"/>
      <c r="FW93" s="182">
        <f t="shared" si="1029"/>
        <v>0</v>
      </c>
      <c r="FX93" s="182">
        <f t="shared" si="1030"/>
        <v>0</v>
      </c>
      <c r="FY93" s="182">
        <f t="shared" si="1031"/>
        <v>0</v>
      </c>
      <c r="FZ93" s="5"/>
      <c r="GA93" s="182">
        <f t="shared" si="1032"/>
        <v>0</v>
      </c>
      <c r="GB93" s="182">
        <f t="shared" si="1033"/>
        <v>0</v>
      </c>
      <c r="GC93" s="182">
        <f t="shared" si="1034"/>
        <v>0</v>
      </c>
      <c r="GD93" s="5"/>
      <c r="GE93" s="182">
        <f t="shared" si="1035"/>
        <v>0</v>
      </c>
      <c r="GF93" s="182">
        <f t="shared" si="1036"/>
        <v>0</v>
      </c>
      <c r="GG93" s="182">
        <f t="shared" si="1037"/>
        <v>0</v>
      </c>
      <c r="GH93" s="5"/>
      <c r="GI93" s="182">
        <f t="shared" si="1038"/>
        <v>0</v>
      </c>
      <c r="GJ93" s="182">
        <f t="shared" si="1039"/>
        <v>0</v>
      </c>
      <c r="GK93" s="182">
        <f t="shared" si="1040"/>
        <v>0</v>
      </c>
      <c r="GL93" s="5"/>
      <c r="GM93" s="182">
        <f t="shared" si="1041"/>
        <v>0</v>
      </c>
      <c r="GN93" s="182">
        <f t="shared" si="1042"/>
        <v>0</v>
      </c>
      <c r="GO93" s="182">
        <f t="shared" si="1043"/>
        <v>0</v>
      </c>
      <c r="GP93" s="5"/>
      <c r="GQ93" s="182">
        <f t="shared" si="1044"/>
        <v>0</v>
      </c>
      <c r="GR93" s="182">
        <f t="shared" si="1045"/>
        <v>0</v>
      </c>
      <c r="GS93" s="182">
        <f t="shared" si="1046"/>
        <v>0</v>
      </c>
      <c r="GT93" s="5"/>
      <c r="GU93" s="182">
        <f t="shared" si="1047"/>
        <v>0</v>
      </c>
      <c r="GV93" s="182">
        <f t="shared" si="1048"/>
        <v>0</v>
      </c>
      <c r="GW93" s="182">
        <f t="shared" si="1049"/>
        <v>0</v>
      </c>
      <c r="GX93" s="5"/>
      <c r="GY93" s="182">
        <f t="shared" si="1050"/>
        <v>0</v>
      </c>
      <c r="GZ93" s="182">
        <f t="shared" si="1051"/>
        <v>0</v>
      </c>
      <c r="HA93" s="182">
        <f t="shared" si="1052"/>
        <v>0</v>
      </c>
      <c r="HB93" s="5"/>
      <c r="HC93" s="182">
        <f t="shared" si="1053"/>
        <v>0</v>
      </c>
      <c r="HD93" s="182">
        <f t="shared" si="1054"/>
        <v>0</v>
      </c>
      <c r="HE93" s="182">
        <f t="shared" si="1055"/>
        <v>0</v>
      </c>
      <c r="HF93" s="5"/>
      <c r="HG93" s="182">
        <f t="shared" si="1056"/>
        <v>0</v>
      </c>
      <c r="HH93" s="182">
        <f t="shared" si="1057"/>
        <v>0</v>
      </c>
      <c r="HI93" s="182">
        <f t="shared" si="1058"/>
        <v>0</v>
      </c>
      <c r="HJ93" s="5"/>
      <c r="HK93" s="182">
        <f t="shared" si="1059"/>
        <v>0</v>
      </c>
      <c r="HL93" s="182">
        <f t="shared" si="1060"/>
        <v>0</v>
      </c>
      <c r="HM93" s="182">
        <f t="shared" si="1061"/>
        <v>0</v>
      </c>
      <c r="HN93" s="5"/>
      <c r="HO93" s="182">
        <f t="shared" si="1062"/>
        <v>0</v>
      </c>
      <c r="HP93" s="182">
        <f t="shared" si="1063"/>
        <v>0</v>
      </c>
      <c r="HQ93" s="182">
        <f t="shared" si="1064"/>
        <v>0</v>
      </c>
      <c r="HR93" s="5"/>
      <c r="HS93" s="182">
        <f t="shared" si="1065"/>
        <v>0</v>
      </c>
      <c r="HT93" s="182">
        <f t="shared" si="1066"/>
        <v>0</v>
      </c>
      <c r="HU93" s="182">
        <f t="shared" si="1067"/>
        <v>0</v>
      </c>
      <c r="HV93" s="5"/>
      <c r="HW93" s="182">
        <f t="shared" si="1068"/>
        <v>0</v>
      </c>
      <c r="HX93" s="182">
        <f t="shared" si="1069"/>
        <v>0</v>
      </c>
      <c r="HY93" s="182">
        <f t="shared" si="1070"/>
        <v>0</v>
      </c>
      <c r="HZ93" s="5"/>
      <c r="IA93" s="182">
        <f t="shared" si="1071"/>
        <v>0</v>
      </c>
      <c r="IB93" s="182">
        <f t="shared" si="1072"/>
        <v>0</v>
      </c>
      <c r="IC93" s="182">
        <f t="shared" si="1073"/>
        <v>0</v>
      </c>
      <c r="ID93" s="5"/>
      <c r="IE93" s="182">
        <f t="shared" si="1074"/>
        <v>0</v>
      </c>
      <c r="IF93" s="182">
        <f t="shared" si="1075"/>
        <v>0</v>
      </c>
      <c r="IG93" s="182">
        <f t="shared" si="1076"/>
        <v>0</v>
      </c>
      <c r="IH93" s="5"/>
      <c r="II93" s="182">
        <f t="shared" si="1077"/>
        <v>0</v>
      </c>
      <c r="IJ93" s="182">
        <f t="shared" si="1078"/>
        <v>0</v>
      </c>
      <c r="IK93" s="182">
        <f t="shared" si="1079"/>
        <v>0</v>
      </c>
      <c r="IL93" s="5"/>
      <c r="IM93" s="182">
        <f t="shared" si="1080"/>
        <v>0</v>
      </c>
      <c r="IN93" s="182">
        <f t="shared" si="1081"/>
        <v>0</v>
      </c>
      <c r="IO93" s="182">
        <f t="shared" si="1082"/>
        <v>0</v>
      </c>
      <c r="IP93" s="5"/>
      <c r="IQ93" s="182">
        <f t="shared" si="1083"/>
        <v>0</v>
      </c>
      <c r="IR93" s="182">
        <f t="shared" si="1084"/>
        <v>0</v>
      </c>
      <c r="IS93" s="182">
        <f t="shared" si="1085"/>
        <v>0</v>
      </c>
      <c r="IT93" s="5"/>
      <c r="IU93" s="182">
        <f t="shared" si="1086"/>
        <v>0</v>
      </c>
      <c r="IV93" s="182">
        <f t="shared" si="1087"/>
        <v>0</v>
      </c>
      <c r="IW93" s="182">
        <f t="shared" si="1088"/>
        <v>0</v>
      </c>
      <c r="IX93" s="5"/>
      <c r="IY93" s="182">
        <f t="shared" si="1089"/>
        <v>0</v>
      </c>
      <c r="IZ93" s="182">
        <f t="shared" si="1090"/>
        <v>0</v>
      </c>
      <c r="JA93" s="182">
        <f t="shared" si="1091"/>
        <v>0</v>
      </c>
      <c r="JB93" s="5"/>
      <c r="JC93" s="182">
        <f t="shared" si="1092"/>
        <v>0</v>
      </c>
      <c r="JD93" s="182">
        <f t="shared" si="1093"/>
        <v>0</v>
      </c>
      <c r="JE93" s="182">
        <f t="shared" si="1094"/>
        <v>0</v>
      </c>
      <c r="JF93" s="5"/>
      <c r="JG93" s="182">
        <f t="shared" si="1095"/>
        <v>0</v>
      </c>
      <c r="JH93" s="182">
        <f t="shared" si="1096"/>
        <v>0</v>
      </c>
      <c r="JI93" s="182">
        <f t="shared" si="1097"/>
        <v>0</v>
      </c>
      <c r="JJ93" s="5"/>
      <c r="JK93" s="182">
        <f t="shared" si="1098"/>
        <v>0</v>
      </c>
      <c r="JL93" s="182">
        <f t="shared" si="1099"/>
        <v>0</v>
      </c>
      <c r="JM93" s="182">
        <f t="shared" si="1100"/>
        <v>0</v>
      </c>
      <c r="JN93" s="5"/>
      <c r="JO93" s="182">
        <f t="shared" si="1101"/>
        <v>0</v>
      </c>
      <c r="JP93" s="182">
        <f t="shared" si="1102"/>
        <v>0</v>
      </c>
      <c r="JQ93" s="182">
        <f t="shared" si="1103"/>
        <v>0</v>
      </c>
      <c r="JR93" s="5"/>
      <c r="JS93" s="182">
        <f t="shared" si="1104"/>
        <v>0</v>
      </c>
      <c r="JT93" s="182">
        <f t="shared" si="1105"/>
        <v>0</v>
      </c>
      <c r="JU93" s="182">
        <f t="shared" si="1106"/>
        <v>0</v>
      </c>
      <c r="JV93" s="5"/>
      <c r="JW93" s="182">
        <f t="shared" si="1107"/>
        <v>0</v>
      </c>
      <c r="JX93" s="182">
        <f t="shared" si="1108"/>
        <v>0</v>
      </c>
      <c r="JY93" s="182">
        <f t="shared" si="1109"/>
        <v>0</v>
      </c>
      <c r="JZ93" s="5"/>
      <c r="KA93" s="182">
        <f t="shared" si="1110"/>
        <v>0</v>
      </c>
      <c r="KB93" s="182">
        <f t="shared" si="1111"/>
        <v>0</v>
      </c>
      <c r="KC93" s="182">
        <f t="shared" si="1112"/>
        <v>0</v>
      </c>
      <c r="KD93" s="5"/>
      <c r="KE93" s="182">
        <f t="shared" si="1113"/>
        <v>0</v>
      </c>
      <c r="KF93" s="182">
        <f t="shared" si="1114"/>
        <v>0</v>
      </c>
      <c r="KG93" s="182">
        <f t="shared" si="1115"/>
        <v>0</v>
      </c>
      <c r="KH93" s="5"/>
      <c r="KI93" s="183">
        <f t="shared" si="1116"/>
        <v>0</v>
      </c>
      <c r="KJ93" s="183" t="e">
        <f t="shared" si="908"/>
        <v>#DIV/0!</v>
      </c>
      <c r="KK93" s="183">
        <f t="shared" si="1117"/>
        <v>0</v>
      </c>
      <c r="KM93" s="183">
        <f t="shared" si="1118"/>
        <v>0</v>
      </c>
      <c r="KN93" s="183" t="e">
        <f t="shared" si="909"/>
        <v>#DIV/0!</v>
      </c>
      <c r="KO93" s="183">
        <f t="shared" si="1119"/>
        <v>0</v>
      </c>
      <c r="KQ93" s="183">
        <f t="shared" si="1120"/>
        <v>0</v>
      </c>
      <c r="KR93" s="183" t="e">
        <f t="shared" si="1121"/>
        <v>#DIV/0!</v>
      </c>
      <c r="KS93" s="183">
        <f t="shared" si="1122"/>
        <v>0</v>
      </c>
      <c r="KU93" s="183">
        <f t="shared" si="1123"/>
        <v>0</v>
      </c>
      <c r="KV93" s="183" t="e">
        <f t="shared" si="1124"/>
        <v>#DIV/0!</v>
      </c>
      <c r="KW93" s="183">
        <f t="shared" si="1125"/>
        <v>0</v>
      </c>
      <c r="KY93" s="183">
        <f t="shared" si="1126"/>
        <v>0</v>
      </c>
      <c r="KZ93" s="183" t="e">
        <f t="shared" si="1127"/>
        <v>#DIV/0!</v>
      </c>
      <c r="LA93" s="183">
        <f t="shared" si="1128"/>
        <v>0</v>
      </c>
      <c r="LC93" s="183">
        <f t="shared" si="1129"/>
        <v>0</v>
      </c>
      <c r="LD93" s="183" t="e">
        <f t="shared" si="1130"/>
        <v>#DIV/0!</v>
      </c>
      <c r="LE93" s="183">
        <f t="shared" si="1131"/>
        <v>0</v>
      </c>
    </row>
    <row r="94" spans="2:317" ht="18.75">
      <c r="B94" s="172"/>
      <c r="C94" s="180"/>
      <c r="D94" s="180"/>
      <c r="E94" s="180" t="str">
        <f>'A.I Revenue Streams - P1'!F92</f>
        <v>General Health Check-Basic</v>
      </c>
      <c r="F94" s="184"/>
      <c r="G94" s="182"/>
      <c r="H94" s="182">
        <f>'A.I Revenue Streams - P1'!J92</f>
        <v>0</v>
      </c>
      <c r="I94" s="182">
        <f t="shared" si="1132"/>
        <v>0</v>
      </c>
      <c r="J94" s="5"/>
      <c r="K94" s="182">
        <f>'A.I Revenue Streams - P1'!H92*K$2</f>
        <v>0</v>
      </c>
      <c r="L94" s="182">
        <f t="shared" si="910"/>
        <v>0</v>
      </c>
      <c r="M94" s="182">
        <f t="shared" si="1134"/>
        <v>0</v>
      </c>
      <c r="N94" s="5"/>
      <c r="O94" s="182">
        <f t="shared" si="911"/>
        <v>0</v>
      </c>
      <c r="P94" s="182">
        <f t="shared" si="912"/>
        <v>0</v>
      </c>
      <c r="Q94" s="182">
        <f t="shared" si="903"/>
        <v>0</v>
      </c>
      <c r="R94" s="5"/>
      <c r="S94" s="182">
        <f t="shared" si="913"/>
        <v>0</v>
      </c>
      <c r="T94" s="182">
        <f t="shared" si="914"/>
        <v>0</v>
      </c>
      <c r="U94" s="182">
        <f t="shared" si="904"/>
        <v>0</v>
      </c>
      <c r="V94" s="5"/>
      <c r="W94" s="182">
        <f t="shared" si="915"/>
        <v>0</v>
      </c>
      <c r="X94" s="182">
        <f t="shared" si="916"/>
        <v>0</v>
      </c>
      <c r="Y94" s="182">
        <f t="shared" si="905"/>
        <v>0</v>
      </c>
      <c r="Z94" s="5"/>
      <c r="AA94" s="182">
        <f t="shared" si="917"/>
        <v>0</v>
      </c>
      <c r="AB94" s="182">
        <f t="shared" si="918"/>
        <v>0</v>
      </c>
      <c r="AC94" s="182">
        <f t="shared" si="906"/>
        <v>0</v>
      </c>
      <c r="AD94" s="5"/>
      <c r="AE94" s="182">
        <f t="shared" si="919"/>
        <v>0</v>
      </c>
      <c r="AF94" s="182">
        <f t="shared" si="920"/>
        <v>0</v>
      </c>
      <c r="AG94" s="182">
        <f t="shared" si="907"/>
        <v>0</v>
      </c>
      <c r="AH94" s="5"/>
      <c r="AI94" s="182">
        <f t="shared" si="921"/>
        <v>0</v>
      </c>
      <c r="AJ94" s="182">
        <f t="shared" si="922"/>
        <v>0</v>
      </c>
      <c r="AK94" s="182">
        <f t="shared" si="923"/>
        <v>0</v>
      </c>
      <c r="AL94" s="5"/>
      <c r="AM94" s="182">
        <f t="shared" si="924"/>
        <v>0</v>
      </c>
      <c r="AN94" s="182">
        <f t="shared" si="925"/>
        <v>0</v>
      </c>
      <c r="AO94" s="182">
        <f t="shared" si="926"/>
        <v>0</v>
      </c>
      <c r="AP94" s="5"/>
      <c r="AQ94" s="182">
        <f t="shared" si="927"/>
        <v>0</v>
      </c>
      <c r="AR94" s="182">
        <f t="shared" si="928"/>
        <v>0</v>
      </c>
      <c r="AS94" s="182">
        <f t="shared" si="929"/>
        <v>0</v>
      </c>
      <c r="AT94" s="5"/>
      <c r="AU94" s="182">
        <f t="shared" si="930"/>
        <v>0</v>
      </c>
      <c r="AV94" s="182">
        <f t="shared" si="931"/>
        <v>0</v>
      </c>
      <c r="AW94" s="182">
        <f t="shared" si="932"/>
        <v>0</v>
      </c>
      <c r="AX94" s="5"/>
      <c r="AY94" s="182">
        <f t="shared" si="933"/>
        <v>0</v>
      </c>
      <c r="AZ94" s="182">
        <f t="shared" si="934"/>
        <v>0</v>
      </c>
      <c r="BA94" s="182">
        <f t="shared" si="935"/>
        <v>0</v>
      </c>
      <c r="BB94" s="5"/>
      <c r="BC94" s="182">
        <f t="shared" si="936"/>
        <v>0</v>
      </c>
      <c r="BD94" s="182">
        <f t="shared" si="937"/>
        <v>0</v>
      </c>
      <c r="BE94" s="182">
        <f t="shared" si="938"/>
        <v>0</v>
      </c>
      <c r="BF94" s="5"/>
      <c r="BG94" s="182">
        <f t="shared" si="939"/>
        <v>0</v>
      </c>
      <c r="BH94" s="182">
        <f t="shared" si="940"/>
        <v>0</v>
      </c>
      <c r="BI94" s="182">
        <f t="shared" si="941"/>
        <v>0</v>
      </c>
      <c r="BJ94" s="5"/>
      <c r="BK94" s="182">
        <f t="shared" si="942"/>
        <v>0</v>
      </c>
      <c r="BL94" s="182">
        <f t="shared" si="943"/>
        <v>0</v>
      </c>
      <c r="BM94" s="182">
        <f t="shared" si="944"/>
        <v>0</v>
      </c>
      <c r="BN94" s="5"/>
      <c r="BO94" s="182">
        <f t="shared" si="945"/>
        <v>0</v>
      </c>
      <c r="BP94" s="182">
        <f t="shared" si="946"/>
        <v>0</v>
      </c>
      <c r="BQ94" s="182">
        <f t="shared" si="947"/>
        <v>0</v>
      </c>
      <c r="BR94" s="5"/>
      <c r="BS94" s="182">
        <f t="shared" si="948"/>
        <v>0</v>
      </c>
      <c r="BT94" s="182">
        <f t="shared" si="949"/>
        <v>0</v>
      </c>
      <c r="BU94" s="182">
        <f t="shared" si="950"/>
        <v>0</v>
      </c>
      <c r="BV94" s="5"/>
      <c r="BW94" s="182">
        <f t="shared" si="951"/>
        <v>0</v>
      </c>
      <c r="BX94" s="182">
        <f t="shared" si="952"/>
        <v>0</v>
      </c>
      <c r="BY94" s="182">
        <f t="shared" si="953"/>
        <v>0</v>
      </c>
      <c r="BZ94" s="5"/>
      <c r="CA94" s="182">
        <f t="shared" si="954"/>
        <v>0</v>
      </c>
      <c r="CB94" s="182">
        <f t="shared" si="955"/>
        <v>0</v>
      </c>
      <c r="CC94" s="182">
        <f t="shared" si="956"/>
        <v>0</v>
      </c>
      <c r="CD94" s="5"/>
      <c r="CE94" s="182">
        <f t="shared" si="957"/>
        <v>0</v>
      </c>
      <c r="CF94" s="182">
        <f t="shared" si="958"/>
        <v>0</v>
      </c>
      <c r="CG94" s="182">
        <f t="shared" si="959"/>
        <v>0</v>
      </c>
      <c r="CH94" s="5"/>
      <c r="CI94" s="182">
        <f t="shared" si="960"/>
        <v>0</v>
      </c>
      <c r="CJ94" s="182">
        <f t="shared" si="961"/>
        <v>0</v>
      </c>
      <c r="CK94" s="182">
        <f t="shared" si="962"/>
        <v>0</v>
      </c>
      <c r="CL94" s="5"/>
      <c r="CM94" s="182">
        <f t="shared" si="963"/>
        <v>0</v>
      </c>
      <c r="CN94" s="182">
        <f t="shared" si="964"/>
        <v>0</v>
      </c>
      <c r="CO94" s="182">
        <f t="shared" si="965"/>
        <v>0</v>
      </c>
      <c r="CP94" s="5"/>
      <c r="CQ94" s="182">
        <f t="shared" si="966"/>
        <v>0</v>
      </c>
      <c r="CR94" s="182">
        <f t="shared" si="967"/>
        <v>0</v>
      </c>
      <c r="CS94" s="182">
        <f t="shared" si="968"/>
        <v>0</v>
      </c>
      <c r="CT94" s="5"/>
      <c r="CU94" s="182">
        <f t="shared" si="969"/>
        <v>0</v>
      </c>
      <c r="CV94" s="182">
        <f t="shared" si="970"/>
        <v>0</v>
      </c>
      <c r="CW94" s="182">
        <f t="shared" si="971"/>
        <v>0</v>
      </c>
      <c r="CX94" s="5"/>
      <c r="CY94" s="182">
        <f t="shared" si="972"/>
        <v>0</v>
      </c>
      <c r="CZ94" s="182">
        <f t="shared" si="973"/>
        <v>0</v>
      </c>
      <c r="DA94" s="182">
        <f t="shared" si="974"/>
        <v>0</v>
      </c>
      <c r="DB94" s="5"/>
      <c r="DC94" s="182">
        <f t="shared" si="975"/>
        <v>0</v>
      </c>
      <c r="DD94" s="182">
        <f t="shared" si="976"/>
        <v>0</v>
      </c>
      <c r="DE94" s="182">
        <f t="shared" si="977"/>
        <v>0</v>
      </c>
      <c r="DF94" s="5"/>
      <c r="DG94" s="182">
        <f t="shared" si="978"/>
        <v>0</v>
      </c>
      <c r="DH94" s="182">
        <f t="shared" si="979"/>
        <v>0</v>
      </c>
      <c r="DI94" s="182">
        <f t="shared" si="980"/>
        <v>0</v>
      </c>
      <c r="DJ94" s="5"/>
      <c r="DK94" s="182">
        <f t="shared" si="981"/>
        <v>0</v>
      </c>
      <c r="DL94" s="182">
        <f t="shared" si="982"/>
        <v>0</v>
      </c>
      <c r="DM94" s="182">
        <f t="shared" si="983"/>
        <v>0</v>
      </c>
      <c r="DN94" s="5"/>
      <c r="DO94" s="182">
        <f t="shared" si="984"/>
        <v>0</v>
      </c>
      <c r="DP94" s="182">
        <f t="shared" si="985"/>
        <v>0</v>
      </c>
      <c r="DQ94" s="182">
        <f t="shared" si="986"/>
        <v>0</v>
      </c>
      <c r="DR94" s="5"/>
      <c r="DS94" s="182">
        <f t="shared" si="987"/>
        <v>0</v>
      </c>
      <c r="DT94" s="182">
        <f t="shared" si="988"/>
        <v>0</v>
      </c>
      <c r="DU94" s="182">
        <f t="shared" si="989"/>
        <v>0</v>
      </c>
      <c r="DV94" s="5"/>
      <c r="DW94" s="182">
        <f t="shared" si="990"/>
        <v>0</v>
      </c>
      <c r="DX94" s="182">
        <f t="shared" si="991"/>
        <v>0</v>
      </c>
      <c r="DY94" s="182">
        <f t="shared" si="992"/>
        <v>0</v>
      </c>
      <c r="DZ94" s="5"/>
      <c r="EA94" s="182">
        <f t="shared" si="993"/>
        <v>0</v>
      </c>
      <c r="EB94" s="182">
        <f t="shared" si="994"/>
        <v>0</v>
      </c>
      <c r="EC94" s="182">
        <f t="shared" si="995"/>
        <v>0</v>
      </c>
      <c r="ED94" s="5"/>
      <c r="EE94" s="182">
        <f t="shared" si="996"/>
        <v>0</v>
      </c>
      <c r="EF94" s="182">
        <f t="shared" si="997"/>
        <v>0</v>
      </c>
      <c r="EG94" s="182">
        <f t="shared" si="998"/>
        <v>0</v>
      </c>
      <c r="EH94" s="5"/>
      <c r="EI94" s="182">
        <f t="shared" si="999"/>
        <v>0</v>
      </c>
      <c r="EJ94" s="182">
        <f t="shared" si="1000"/>
        <v>0</v>
      </c>
      <c r="EK94" s="182">
        <f t="shared" si="1001"/>
        <v>0</v>
      </c>
      <c r="EL94" s="5"/>
      <c r="EM94" s="182">
        <f t="shared" si="1002"/>
        <v>0</v>
      </c>
      <c r="EN94" s="182">
        <f t="shared" si="1003"/>
        <v>0</v>
      </c>
      <c r="EO94" s="182">
        <f t="shared" si="1004"/>
        <v>0</v>
      </c>
      <c r="EP94" s="5"/>
      <c r="EQ94" s="182">
        <f t="shared" si="1005"/>
        <v>0</v>
      </c>
      <c r="ER94" s="182">
        <f t="shared" si="1006"/>
        <v>0</v>
      </c>
      <c r="ES94" s="182">
        <f t="shared" si="1007"/>
        <v>0</v>
      </c>
      <c r="ET94" s="5"/>
      <c r="EU94" s="182">
        <f t="shared" si="1008"/>
        <v>0</v>
      </c>
      <c r="EV94" s="182">
        <f t="shared" si="1009"/>
        <v>0</v>
      </c>
      <c r="EW94" s="182">
        <f t="shared" si="1010"/>
        <v>0</v>
      </c>
      <c r="EX94" s="5"/>
      <c r="EY94" s="182">
        <f t="shared" si="1011"/>
        <v>0</v>
      </c>
      <c r="EZ94" s="182">
        <f t="shared" si="1012"/>
        <v>0</v>
      </c>
      <c r="FA94" s="182">
        <f t="shared" si="1013"/>
        <v>0</v>
      </c>
      <c r="FB94" s="5"/>
      <c r="FC94" s="182">
        <f t="shared" si="1014"/>
        <v>0</v>
      </c>
      <c r="FD94" s="182">
        <f t="shared" si="1015"/>
        <v>0</v>
      </c>
      <c r="FE94" s="182">
        <f t="shared" si="1016"/>
        <v>0</v>
      </c>
      <c r="FF94" s="5"/>
      <c r="FG94" s="182">
        <f t="shared" si="1017"/>
        <v>0</v>
      </c>
      <c r="FH94" s="182">
        <f t="shared" si="1018"/>
        <v>0</v>
      </c>
      <c r="FI94" s="182">
        <f t="shared" si="1019"/>
        <v>0</v>
      </c>
      <c r="FJ94" s="5"/>
      <c r="FK94" s="182">
        <f t="shared" si="1020"/>
        <v>0</v>
      </c>
      <c r="FL94" s="182">
        <f t="shared" si="1021"/>
        <v>0</v>
      </c>
      <c r="FM94" s="182">
        <f t="shared" si="1022"/>
        <v>0</v>
      </c>
      <c r="FN94" s="5"/>
      <c r="FO94" s="182">
        <f t="shared" si="1023"/>
        <v>0</v>
      </c>
      <c r="FP94" s="182">
        <f t="shared" si="1024"/>
        <v>0</v>
      </c>
      <c r="FQ94" s="182">
        <f t="shared" si="1025"/>
        <v>0</v>
      </c>
      <c r="FR94" s="5"/>
      <c r="FS94" s="182">
        <f t="shared" si="1026"/>
        <v>0</v>
      </c>
      <c r="FT94" s="182">
        <f t="shared" si="1027"/>
        <v>0</v>
      </c>
      <c r="FU94" s="182">
        <f t="shared" si="1028"/>
        <v>0</v>
      </c>
      <c r="FV94" s="5"/>
      <c r="FW94" s="182">
        <f t="shared" si="1029"/>
        <v>0</v>
      </c>
      <c r="FX94" s="182">
        <f t="shared" si="1030"/>
        <v>0</v>
      </c>
      <c r="FY94" s="182">
        <f t="shared" si="1031"/>
        <v>0</v>
      </c>
      <c r="FZ94" s="5"/>
      <c r="GA94" s="182">
        <f t="shared" si="1032"/>
        <v>0</v>
      </c>
      <c r="GB94" s="182">
        <f t="shared" si="1033"/>
        <v>0</v>
      </c>
      <c r="GC94" s="182">
        <f t="shared" si="1034"/>
        <v>0</v>
      </c>
      <c r="GD94" s="5"/>
      <c r="GE94" s="182">
        <f t="shared" si="1035"/>
        <v>0</v>
      </c>
      <c r="GF94" s="182">
        <f t="shared" si="1036"/>
        <v>0</v>
      </c>
      <c r="GG94" s="182">
        <f t="shared" si="1037"/>
        <v>0</v>
      </c>
      <c r="GH94" s="5"/>
      <c r="GI94" s="182">
        <f t="shared" si="1038"/>
        <v>0</v>
      </c>
      <c r="GJ94" s="182">
        <f t="shared" si="1039"/>
        <v>0</v>
      </c>
      <c r="GK94" s="182">
        <f t="shared" si="1040"/>
        <v>0</v>
      </c>
      <c r="GL94" s="5"/>
      <c r="GM94" s="182">
        <f t="shared" si="1041"/>
        <v>0</v>
      </c>
      <c r="GN94" s="182">
        <f t="shared" si="1042"/>
        <v>0</v>
      </c>
      <c r="GO94" s="182">
        <f t="shared" si="1043"/>
        <v>0</v>
      </c>
      <c r="GP94" s="5"/>
      <c r="GQ94" s="182">
        <f t="shared" si="1044"/>
        <v>0</v>
      </c>
      <c r="GR94" s="182">
        <f t="shared" si="1045"/>
        <v>0</v>
      </c>
      <c r="GS94" s="182">
        <f t="shared" si="1046"/>
        <v>0</v>
      </c>
      <c r="GT94" s="5"/>
      <c r="GU94" s="182">
        <f t="shared" si="1047"/>
        <v>0</v>
      </c>
      <c r="GV94" s="182">
        <f t="shared" si="1048"/>
        <v>0</v>
      </c>
      <c r="GW94" s="182">
        <f t="shared" si="1049"/>
        <v>0</v>
      </c>
      <c r="GX94" s="5"/>
      <c r="GY94" s="182">
        <f t="shared" si="1050"/>
        <v>0</v>
      </c>
      <c r="GZ94" s="182">
        <f t="shared" si="1051"/>
        <v>0</v>
      </c>
      <c r="HA94" s="182">
        <f t="shared" si="1052"/>
        <v>0</v>
      </c>
      <c r="HB94" s="5"/>
      <c r="HC94" s="182">
        <f t="shared" si="1053"/>
        <v>0</v>
      </c>
      <c r="HD94" s="182">
        <f t="shared" si="1054"/>
        <v>0</v>
      </c>
      <c r="HE94" s="182">
        <f t="shared" si="1055"/>
        <v>0</v>
      </c>
      <c r="HF94" s="5"/>
      <c r="HG94" s="182">
        <f t="shared" si="1056"/>
        <v>0</v>
      </c>
      <c r="HH94" s="182">
        <f t="shared" si="1057"/>
        <v>0</v>
      </c>
      <c r="HI94" s="182">
        <f t="shared" si="1058"/>
        <v>0</v>
      </c>
      <c r="HJ94" s="5"/>
      <c r="HK94" s="182">
        <f t="shared" si="1059"/>
        <v>0</v>
      </c>
      <c r="HL94" s="182">
        <f t="shared" si="1060"/>
        <v>0</v>
      </c>
      <c r="HM94" s="182">
        <f t="shared" si="1061"/>
        <v>0</v>
      </c>
      <c r="HN94" s="5"/>
      <c r="HO94" s="182">
        <f t="shared" si="1062"/>
        <v>0</v>
      </c>
      <c r="HP94" s="182">
        <f t="shared" si="1063"/>
        <v>0</v>
      </c>
      <c r="HQ94" s="182">
        <f t="shared" si="1064"/>
        <v>0</v>
      </c>
      <c r="HR94" s="5"/>
      <c r="HS94" s="182">
        <f t="shared" si="1065"/>
        <v>0</v>
      </c>
      <c r="HT94" s="182">
        <f t="shared" si="1066"/>
        <v>0</v>
      </c>
      <c r="HU94" s="182">
        <f t="shared" si="1067"/>
        <v>0</v>
      </c>
      <c r="HV94" s="5"/>
      <c r="HW94" s="182">
        <f t="shared" si="1068"/>
        <v>0</v>
      </c>
      <c r="HX94" s="182">
        <f t="shared" si="1069"/>
        <v>0</v>
      </c>
      <c r="HY94" s="182">
        <f t="shared" si="1070"/>
        <v>0</v>
      </c>
      <c r="HZ94" s="5"/>
      <c r="IA94" s="182">
        <f t="shared" si="1071"/>
        <v>0</v>
      </c>
      <c r="IB94" s="182">
        <f t="shared" si="1072"/>
        <v>0</v>
      </c>
      <c r="IC94" s="182">
        <f t="shared" si="1073"/>
        <v>0</v>
      </c>
      <c r="ID94" s="5"/>
      <c r="IE94" s="182">
        <f t="shared" si="1074"/>
        <v>0</v>
      </c>
      <c r="IF94" s="182">
        <f t="shared" si="1075"/>
        <v>0</v>
      </c>
      <c r="IG94" s="182">
        <f t="shared" si="1076"/>
        <v>0</v>
      </c>
      <c r="IH94" s="5"/>
      <c r="II94" s="182">
        <f t="shared" si="1077"/>
        <v>0</v>
      </c>
      <c r="IJ94" s="182">
        <f t="shared" si="1078"/>
        <v>0</v>
      </c>
      <c r="IK94" s="182">
        <f t="shared" si="1079"/>
        <v>0</v>
      </c>
      <c r="IL94" s="5"/>
      <c r="IM94" s="182">
        <f t="shared" si="1080"/>
        <v>0</v>
      </c>
      <c r="IN94" s="182">
        <f t="shared" si="1081"/>
        <v>0</v>
      </c>
      <c r="IO94" s="182">
        <f t="shared" si="1082"/>
        <v>0</v>
      </c>
      <c r="IP94" s="5"/>
      <c r="IQ94" s="182">
        <f t="shared" si="1083"/>
        <v>0</v>
      </c>
      <c r="IR94" s="182">
        <f t="shared" si="1084"/>
        <v>0</v>
      </c>
      <c r="IS94" s="182">
        <f t="shared" si="1085"/>
        <v>0</v>
      </c>
      <c r="IT94" s="5"/>
      <c r="IU94" s="182">
        <f t="shared" si="1086"/>
        <v>0</v>
      </c>
      <c r="IV94" s="182">
        <f t="shared" si="1087"/>
        <v>0</v>
      </c>
      <c r="IW94" s="182">
        <f t="shared" si="1088"/>
        <v>0</v>
      </c>
      <c r="IX94" s="5"/>
      <c r="IY94" s="182">
        <f t="shared" si="1089"/>
        <v>0</v>
      </c>
      <c r="IZ94" s="182">
        <f t="shared" si="1090"/>
        <v>0</v>
      </c>
      <c r="JA94" s="182">
        <f t="shared" si="1091"/>
        <v>0</v>
      </c>
      <c r="JB94" s="5"/>
      <c r="JC94" s="182">
        <f t="shared" si="1092"/>
        <v>0</v>
      </c>
      <c r="JD94" s="182">
        <f t="shared" si="1093"/>
        <v>0</v>
      </c>
      <c r="JE94" s="182">
        <f t="shared" si="1094"/>
        <v>0</v>
      </c>
      <c r="JF94" s="5"/>
      <c r="JG94" s="182">
        <f t="shared" si="1095"/>
        <v>0</v>
      </c>
      <c r="JH94" s="182">
        <f t="shared" si="1096"/>
        <v>0</v>
      </c>
      <c r="JI94" s="182">
        <f t="shared" si="1097"/>
        <v>0</v>
      </c>
      <c r="JJ94" s="5"/>
      <c r="JK94" s="182">
        <f t="shared" si="1098"/>
        <v>0</v>
      </c>
      <c r="JL94" s="182">
        <f t="shared" si="1099"/>
        <v>0</v>
      </c>
      <c r="JM94" s="182">
        <f t="shared" si="1100"/>
        <v>0</v>
      </c>
      <c r="JN94" s="5"/>
      <c r="JO94" s="182">
        <f t="shared" si="1101"/>
        <v>0</v>
      </c>
      <c r="JP94" s="182">
        <f t="shared" si="1102"/>
        <v>0</v>
      </c>
      <c r="JQ94" s="182">
        <f t="shared" si="1103"/>
        <v>0</v>
      </c>
      <c r="JR94" s="5"/>
      <c r="JS94" s="182">
        <f t="shared" si="1104"/>
        <v>0</v>
      </c>
      <c r="JT94" s="182">
        <f t="shared" si="1105"/>
        <v>0</v>
      </c>
      <c r="JU94" s="182">
        <f t="shared" si="1106"/>
        <v>0</v>
      </c>
      <c r="JV94" s="5"/>
      <c r="JW94" s="182">
        <f t="shared" si="1107"/>
        <v>0</v>
      </c>
      <c r="JX94" s="182">
        <f t="shared" si="1108"/>
        <v>0</v>
      </c>
      <c r="JY94" s="182">
        <f t="shared" si="1109"/>
        <v>0</v>
      </c>
      <c r="JZ94" s="5"/>
      <c r="KA94" s="182">
        <f t="shared" si="1110"/>
        <v>0</v>
      </c>
      <c r="KB94" s="182">
        <f t="shared" si="1111"/>
        <v>0</v>
      </c>
      <c r="KC94" s="182">
        <f t="shared" si="1112"/>
        <v>0</v>
      </c>
      <c r="KD94" s="5"/>
      <c r="KE94" s="182">
        <f t="shared" si="1113"/>
        <v>0</v>
      </c>
      <c r="KF94" s="182">
        <f t="shared" si="1114"/>
        <v>0</v>
      </c>
      <c r="KG94" s="182">
        <f t="shared" si="1115"/>
        <v>0</v>
      </c>
      <c r="KH94" s="5"/>
      <c r="KI94" s="183">
        <f t="shared" si="1116"/>
        <v>0</v>
      </c>
      <c r="KJ94" s="183" t="e">
        <f t="shared" si="908"/>
        <v>#DIV/0!</v>
      </c>
      <c r="KK94" s="183">
        <f t="shared" si="1117"/>
        <v>0</v>
      </c>
      <c r="KM94" s="183">
        <f t="shared" si="1118"/>
        <v>0</v>
      </c>
      <c r="KN94" s="183" t="e">
        <f t="shared" si="909"/>
        <v>#DIV/0!</v>
      </c>
      <c r="KO94" s="183">
        <f t="shared" si="1119"/>
        <v>0</v>
      </c>
      <c r="KQ94" s="183">
        <f t="shared" si="1120"/>
        <v>0</v>
      </c>
      <c r="KR94" s="183" t="e">
        <f t="shared" si="1121"/>
        <v>#DIV/0!</v>
      </c>
      <c r="KS94" s="183">
        <f t="shared" si="1122"/>
        <v>0</v>
      </c>
      <c r="KU94" s="183">
        <f t="shared" si="1123"/>
        <v>0</v>
      </c>
      <c r="KV94" s="183" t="e">
        <f t="shared" si="1124"/>
        <v>#DIV/0!</v>
      </c>
      <c r="KW94" s="183">
        <f t="shared" si="1125"/>
        <v>0</v>
      </c>
      <c r="KY94" s="183">
        <f t="shared" si="1126"/>
        <v>0</v>
      </c>
      <c r="KZ94" s="183" t="e">
        <f t="shared" si="1127"/>
        <v>#DIV/0!</v>
      </c>
      <c r="LA94" s="183">
        <f t="shared" si="1128"/>
        <v>0</v>
      </c>
      <c r="LC94" s="183">
        <f t="shared" si="1129"/>
        <v>0</v>
      </c>
      <c r="LD94" s="183" t="e">
        <f t="shared" si="1130"/>
        <v>#DIV/0!</v>
      </c>
      <c r="LE94" s="183">
        <f t="shared" si="1131"/>
        <v>0</v>
      </c>
    </row>
    <row r="95" spans="2:317" ht="18.75">
      <c r="B95" s="172"/>
      <c r="C95" s="180"/>
      <c r="D95" s="180"/>
      <c r="E95" s="180" t="str">
        <f>'A.I Revenue Streams - P1'!F93</f>
        <v>General Health Check-Basic Plus</v>
      </c>
      <c r="F95" s="184"/>
      <c r="G95" s="182"/>
      <c r="H95" s="182">
        <f>'A.I Revenue Streams - P1'!J93</f>
        <v>0</v>
      </c>
      <c r="I95" s="182">
        <f t="shared" si="1132"/>
        <v>0</v>
      </c>
      <c r="J95" s="5"/>
      <c r="K95" s="182">
        <f>'A.I Revenue Streams - P1'!H93*K$2</f>
        <v>0</v>
      </c>
      <c r="L95" s="182">
        <f t="shared" si="910"/>
        <v>0</v>
      </c>
      <c r="M95" s="182">
        <f t="shared" si="1134"/>
        <v>0</v>
      </c>
      <c r="N95" s="5"/>
      <c r="O95" s="182">
        <f t="shared" si="911"/>
        <v>0</v>
      </c>
      <c r="P95" s="182">
        <f t="shared" si="912"/>
        <v>0</v>
      </c>
      <c r="Q95" s="182">
        <f t="shared" si="903"/>
        <v>0</v>
      </c>
      <c r="R95" s="5"/>
      <c r="S95" s="182">
        <f t="shared" si="913"/>
        <v>0</v>
      </c>
      <c r="T95" s="182">
        <f t="shared" si="914"/>
        <v>0</v>
      </c>
      <c r="U95" s="182">
        <f t="shared" si="904"/>
        <v>0</v>
      </c>
      <c r="V95" s="5"/>
      <c r="W95" s="182">
        <f t="shared" si="915"/>
        <v>0</v>
      </c>
      <c r="X95" s="182">
        <f t="shared" si="916"/>
        <v>0</v>
      </c>
      <c r="Y95" s="182">
        <f t="shared" si="905"/>
        <v>0</v>
      </c>
      <c r="Z95" s="5"/>
      <c r="AA95" s="182">
        <f t="shared" si="917"/>
        <v>0</v>
      </c>
      <c r="AB95" s="182">
        <f t="shared" si="918"/>
        <v>0</v>
      </c>
      <c r="AC95" s="182">
        <f t="shared" si="906"/>
        <v>0</v>
      </c>
      <c r="AD95" s="5"/>
      <c r="AE95" s="182">
        <f t="shared" si="919"/>
        <v>0</v>
      </c>
      <c r="AF95" s="182">
        <f t="shared" si="920"/>
        <v>0</v>
      </c>
      <c r="AG95" s="182">
        <f t="shared" si="907"/>
        <v>0</v>
      </c>
      <c r="AH95" s="5"/>
      <c r="AI95" s="182">
        <f t="shared" si="921"/>
        <v>0</v>
      </c>
      <c r="AJ95" s="182">
        <f t="shared" si="922"/>
        <v>0</v>
      </c>
      <c r="AK95" s="182">
        <f t="shared" si="923"/>
        <v>0</v>
      </c>
      <c r="AL95" s="5"/>
      <c r="AM95" s="182">
        <f t="shared" si="924"/>
        <v>0</v>
      </c>
      <c r="AN95" s="182">
        <f t="shared" si="925"/>
        <v>0</v>
      </c>
      <c r="AO95" s="182">
        <f t="shared" si="926"/>
        <v>0</v>
      </c>
      <c r="AP95" s="5"/>
      <c r="AQ95" s="182">
        <f t="shared" si="927"/>
        <v>0</v>
      </c>
      <c r="AR95" s="182">
        <f t="shared" si="928"/>
        <v>0</v>
      </c>
      <c r="AS95" s="182">
        <f t="shared" si="929"/>
        <v>0</v>
      </c>
      <c r="AT95" s="5"/>
      <c r="AU95" s="182">
        <f t="shared" si="930"/>
        <v>0</v>
      </c>
      <c r="AV95" s="182">
        <f t="shared" si="931"/>
        <v>0</v>
      </c>
      <c r="AW95" s="182">
        <f t="shared" si="932"/>
        <v>0</v>
      </c>
      <c r="AX95" s="5"/>
      <c r="AY95" s="182">
        <f t="shared" si="933"/>
        <v>0</v>
      </c>
      <c r="AZ95" s="182">
        <f t="shared" si="934"/>
        <v>0</v>
      </c>
      <c r="BA95" s="182">
        <f t="shared" si="935"/>
        <v>0</v>
      </c>
      <c r="BB95" s="5"/>
      <c r="BC95" s="182">
        <f t="shared" si="936"/>
        <v>0</v>
      </c>
      <c r="BD95" s="182">
        <f t="shared" si="937"/>
        <v>0</v>
      </c>
      <c r="BE95" s="182">
        <f t="shared" si="938"/>
        <v>0</v>
      </c>
      <c r="BF95" s="5"/>
      <c r="BG95" s="182">
        <f t="shared" si="939"/>
        <v>0</v>
      </c>
      <c r="BH95" s="182">
        <f t="shared" si="940"/>
        <v>0</v>
      </c>
      <c r="BI95" s="182">
        <f t="shared" si="941"/>
        <v>0</v>
      </c>
      <c r="BJ95" s="5"/>
      <c r="BK95" s="182">
        <f t="shared" si="942"/>
        <v>0</v>
      </c>
      <c r="BL95" s="182">
        <f t="shared" si="943"/>
        <v>0</v>
      </c>
      <c r="BM95" s="182">
        <f t="shared" si="944"/>
        <v>0</v>
      </c>
      <c r="BN95" s="5"/>
      <c r="BO95" s="182">
        <f t="shared" si="945"/>
        <v>0</v>
      </c>
      <c r="BP95" s="182">
        <f t="shared" si="946"/>
        <v>0</v>
      </c>
      <c r="BQ95" s="182">
        <f t="shared" si="947"/>
        <v>0</v>
      </c>
      <c r="BR95" s="5"/>
      <c r="BS95" s="182">
        <f t="shared" si="948"/>
        <v>0</v>
      </c>
      <c r="BT95" s="182">
        <f t="shared" si="949"/>
        <v>0</v>
      </c>
      <c r="BU95" s="182">
        <f t="shared" si="950"/>
        <v>0</v>
      </c>
      <c r="BV95" s="5"/>
      <c r="BW95" s="182">
        <f t="shared" si="951"/>
        <v>0</v>
      </c>
      <c r="BX95" s="182">
        <f t="shared" si="952"/>
        <v>0</v>
      </c>
      <c r="BY95" s="182">
        <f t="shared" si="953"/>
        <v>0</v>
      </c>
      <c r="BZ95" s="5"/>
      <c r="CA95" s="182">
        <f t="shared" si="954"/>
        <v>0</v>
      </c>
      <c r="CB95" s="182">
        <f t="shared" si="955"/>
        <v>0</v>
      </c>
      <c r="CC95" s="182">
        <f t="shared" si="956"/>
        <v>0</v>
      </c>
      <c r="CD95" s="5"/>
      <c r="CE95" s="182">
        <f t="shared" si="957"/>
        <v>0</v>
      </c>
      <c r="CF95" s="182">
        <f t="shared" si="958"/>
        <v>0</v>
      </c>
      <c r="CG95" s="182">
        <f t="shared" si="959"/>
        <v>0</v>
      </c>
      <c r="CH95" s="5"/>
      <c r="CI95" s="182">
        <f t="shared" si="960"/>
        <v>0</v>
      </c>
      <c r="CJ95" s="182">
        <f t="shared" si="961"/>
        <v>0</v>
      </c>
      <c r="CK95" s="182">
        <f t="shared" si="962"/>
        <v>0</v>
      </c>
      <c r="CL95" s="5"/>
      <c r="CM95" s="182">
        <f t="shared" si="963"/>
        <v>0</v>
      </c>
      <c r="CN95" s="182">
        <f t="shared" si="964"/>
        <v>0</v>
      </c>
      <c r="CO95" s="182">
        <f t="shared" si="965"/>
        <v>0</v>
      </c>
      <c r="CP95" s="5"/>
      <c r="CQ95" s="182">
        <f t="shared" si="966"/>
        <v>0</v>
      </c>
      <c r="CR95" s="182">
        <f t="shared" si="967"/>
        <v>0</v>
      </c>
      <c r="CS95" s="182">
        <f t="shared" si="968"/>
        <v>0</v>
      </c>
      <c r="CT95" s="5"/>
      <c r="CU95" s="182">
        <f t="shared" si="969"/>
        <v>0</v>
      </c>
      <c r="CV95" s="182">
        <f t="shared" si="970"/>
        <v>0</v>
      </c>
      <c r="CW95" s="182">
        <f t="shared" si="971"/>
        <v>0</v>
      </c>
      <c r="CX95" s="5"/>
      <c r="CY95" s="182">
        <f t="shared" si="972"/>
        <v>0</v>
      </c>
      <c r="CZ95" s="182">
        <f t="shared" si="973"/>
        <v>0</v>
      </c>
      <c r="DA95" s="182">
        <f t="shared" si="974"/>
        <v>0</v>
      </c>
      <c r="DB95" s="5"/>
      <c r="DC95" s="182">
        <f t="shared" si="975"/>
        <v>0</v>
      </c>
      <c r="DD95" s="182">
        <f t="shared" si="976"/>
        <v>0</v>
      </c>
      <c r="DE95" s="182">
        <f t="shared" si="977"/>
        <v>0</v>
      </c>
      <c r="DF95" s="5"/>
      <c r="DG95" s="182">
        <f t="shared" si="978"/>
        <v>0</v>
      </c>
      <c r="DH95" s="182">
        <f t="shared" si="979"/>
        <v>0</v>
      </c>
      <c r="DI95" s="182">
        <f t="shared" si="980"/>
        <v>0</v>
      </c>
      <c r="DJ95" s="5"/>
      <c r="DK95" s="182">
        <f t="shared" si="981"/>
        <v>0</v>
      </c>
      <c r="DL95" s="182">
        <f t="shared" si="982"/>
        <v>0</v>
      </c>
      <c r="DM95" s="182">
        <f t="shared" si="983"/>
        <v>0</v>
      </c>
      <c r="DN95" s="5"/>
      <c r="DO95" s="182">
        <f t="shared" si="984"/>
        <v>0</v>
      </c>
      <c r="DP95" s="182">
        <f t="shared" si="985"/>
        <v>0</v>
      </c>
      <c r="DQ95" s="182">
        <f t="shared" si="986"/>
        <v>0</v>
      </c>
      <c r="DR95" s="5"/>
      <c r="DS95" s="182">
        <f t="shared" si="987"/>
        <v>0</v>
      </c>
      <c r="DT95" s="182">
        <f t="shared" si="988"/>
        <v>0</v>
      </c>
      <c r="DU95" s="182">
        <f t="shared" si="989"/>
        <v>0</v>
      </c>
      <c r="DV95" s="5"/>
      <c r="DW95" s="182">
        <f t="shared" si="990"/>
        <v>0</v>
      </c>
      <c r="DX95" s="182">
        <f t="shared" si="991"/>
        <v>0</v>
      </c>
      <c r="DY95" s="182">
        <f t="shared" si="992"/>
        <v>0</v>
      </c>
      <c r="DZ95" s="5"/>
      <c r="EA95" s="182">
        <f t="shared" si="993"/>
        <v>0</v>
      </c>
      <c r="EB95" s="182">
        <f t="shared" si="994"/>
        <v>0</v>
      </c>
      <c r="EC95" s="182">
        <f t="shared" si="995"/>
        <v>0</v>
      </c>
      <c r="ED95" s="5"/>
      <c r="EE95" s="182">
        <f t="shared" si="996"/>
        <v>0</v>
      </c>
      <c r="EF95" s="182">
        <f t="shared" si="997"/>
        <v>0</v>
      </c>
      <c r="EG95" s="182">
        <f t="shared" si="998"/>
        <v>0</v>
      </c>
      <c r="EH95" s="5"/>
      <c r="EI95" s="182">
        <f t="shared" si="999"/>
        <v>0</v>
      </c>
      <c r="EJ95" s="182">
        <f t="shared" si="1000"/>
        <v>0</v>
      </c>
      <c r="EK95" s="182">
        <f t="shared" si="1001"/>
        <v>0</v>
      </c>
      <c r="EL95" s="5"/>
      <c r="EM95" s="182">
        <f t="shared" si="1002"/>
        <v>0</v>
      </c>
      <c r="EN95" s="182">
        <f t="shared" si="1003"/>
        <v>0</v>
      </c>
      <c r="EO95" s="182">
        <f t="shared" si="1004"/>
        <v>0</v>
      </c>
      <c r="EP95" s="5"/>
      <c r="EQ95" s="182">
        <f t="shared" si="1005"/>
        <v>0</v>
      </c>
      <c r="ER95" s="182">
        <f t="shared" si="1006"/>
        <v>0</v>
      </c>
      <c r="ES95" s="182">
        <f t="shared" si="1007"/>
        <v>0</v>
      </c>
      <c r="ET95" s="5"/>
      <c r="EU95" s="182">
        <f t="shared" si="1008"/>
        <v>0</v>
      </c>
      <c r="EV95" s="182">
        <f t="shared" si="1009"/>
        <v>0</v>
      </c>
      <c r="EW95" s="182">
        <f t="shared" si="1010"/>
        <v>0</v>
      </c>
      <c r="EX95" s="5"/>
      <c r="EY95" s="182">
        <f t="shared" si="1011"/>
        <v>0</v>
      </c>
      <c r="EZ95" s="182">
        <f t="shared" si="1012"/>
        <v>0</v>
      </c>
      <c r="FA95" s="182">
        <f t="shared" si="1013"/>
        <v>0</v>
      </c>
      <c r="FB95" s="5"/>
      <c r="FC95" s="182">
        <f t="shared" si="1014"/>
        <v>0</v>
      </c>
      <c r="FD95" s="182">
        <f t="shared" si="1015"/>
        <v>0</v>
      </c>
      <c r="FE95" s="182">
        <f t="shared" si="1016"/>
        <v>0</v>
      </c>
      <c r="FF95" s="5"/>
      <c r="FG95" s="182">
        <f t="shared" si="1017"/>
        <v>0</v>
      </c>
      <c r="FH95" s="182">
        <f t="shared" si="1018"/>
        <v>0</v>
      </c>
      <c r="FI95" s="182">
        <f t="shared" si="1019"/>
        <v>0</v>
      </c>
      <c r="FJ95" s="5"/>
      <c r="FK95" s="182">
        <f t="shared" si="1020"/>
        <v>0</v>
      </c>
      <c r="FL95" s="182">
        <f t="shared" si="1021"/>
        <v>0</v>
      </c>
      <c r="FM95" s="182">
        <f t="shared" si="1022"/>
        <v>0</v>
      </c>
      <c r="FN95" s="5"/>
      <c r="FO95" s="182">
        <f t="shared" si="1023"/>
        <v>0</v>
      </c>
      <c r="FP95" s="182">
        <f t="shared" si="1024"/>
        <v>0</v>
      </c>
      <c r="FQ95" s="182">
        <f t="shared" si="1025"/>
        <v>0</v>
      </c>
      <c r="FR95" s="5"/>
      <c r="FS95" s="182">
        <f t="shared" si="1026"/>
        <v>0</v>
      </c>
      <c r="FT95" s="182">
        <f t="shared" si="1027"/>
        <v>0</v>
      </c>
      <c r="FU95" s="182">
        <f t="shared" si="1028"/>
        <v>0</v>
      </c>
      <c r="FV95" s="5"/>
      <c r="FW95" s="182">
        <f t="shared" si="1029"/>
        <v>0</v>
      </c>
      <c r="FX95" s="182">
        <f t="shared" si="1030"/>
        <v>0</v>
      </c>
      <c r="FY95" s="182">
        <f t="shared" si="1031"/>
        <v>0</v>
      </c>
      <c r="FZ95" s="5"/>
      <c r="GA95" s="182">
        <f t="shared" si="1032"/>
        <v>0</v>
      </c>
      <c r="GB95" s="182">
        <f t="shared" si="1033"/>
        <v>0</v>
      </c>
      <c r="GC95" s="182">
        <f t="shared" si="1034"/>
        <v>0</v>
      </c>
      <c r="GD95" s="5"/>
      <c r="GE95" s="182">
        <f t="shared" si="1035"/>
        <v>0</v>
      </c>
      <c r="GF95" s="182">
        <f t="shared" si="1036"/>
        <v>0</v>
      </c>
      <c r="GG95" s="182">
        <f t="shared" si="1037"/>
        <v>0</v>
      </c>
      <c r="GH95" s="5"/>
      <c r="GI95" s="182">
        <f t="shared" si="1038"/>
        <v>0</v>
      </c>
      <c r="GJ95" s="182">
        <f t="shared" si="1039"/>
        <v>0</v>
      </c>
      <c r="GK95" s="182">
        <f t="shared" si="1040"/>
        <v>0</v>
      </c>
      <c r="GL95" s="5"/>
      <c r="GM95" s="182">
        <f t="shared" si="1041"/>
        <v>0</v>
      </c>
      <c r="GN95" s="182">
        <f t="shared" si="1042"/>
        <v>0</v>
      </c>
      <c r="GO95" s="182">
        <f t="shared" si="1043"/>
        <v>0</v>
      </c>
      <c r="GP95" s="5"/>
      <c r="GQ95" s="182">
        <f t="shared" si="1044"/>
        <v>0</v>
      </c>
      <c r="GR95" s="182">
        <f t="shared" si="1045"/>
        <v>0</v>
      </c>
      <c r="GS95" s="182">
        <f t="shared" si="1046"/>
        <v>0</v>
      </c>
      <c r="GT95" s="5"/>
      <c r="GU95" s="182">
        <f t="shared" si="1047"/>
        <v>0</v>
      </c>
      <c r="GV95" s="182">
        <f t="shared" si="1048"/>
        <v>0</v>
      </c>
      <c r="GW95" s="182">
        <f t="shared" si="1049"/>
        <v>0</v>
      </c>
      <c r="GX95" s="5"/>
      <c r="GY95" s="182">
        <f t="shared" si="1050"/>
        <v>0</v>
      </c>
      <c r="GZ95" s="182">
        <f t="shared" si="1051"/>
        <v>0</v>
      </c>
      <c r="HA95" s="182">
        <f t="shared" si="1052"/>
        <v>0</v>
      </c>
      <c r="HB95" s="5"/>
      <c r="HC95" s="182">
        <f t="shared" si="1053"/>
        <v>0</v>
      </c>
      <c r="HD95" s="182">
        <f t="shared" si="1054"/>
        <v>0</v>
      </c>
      <c r="HE95" s="182">
        <f t="shared" si="1055"/>
        <v>0</v>
      </c>
      <c r="HF95" s="5"/>
      <c r="HG95" s="182">
        <f t="shared" si="1056"/>
        <v>0</v>
      </c>
      <c r="HH95" s="182">
        <f t="shared" si="1057"/>
        <v>0</v>
      </c>
      <c r="HI95" s="182">
        <f t="shared" si="1058"/>
        <v>0</v>
      </c>
      <c r="HJ95" s="5"/>
      <c r="HK95" s="182">
        <f t="shared" si="1059"/>
        <v>0</v>
      </c>
      <c r="HL95" s="182">
        <f t="shared" si="1060"/>
        <v>0</v>
      </c>
      <c r="HM95" s="182">
        <f t="shared" si="1061"/>
        <v>0</v>
      </c>
      <c r="HN95" s="5"/>
      <c r="HO95" s="182">
        <f t="shared" si="1062"/>
        <v>0</v>
      </c>
      <c r="HP95" s="182">
        <f t="shared" si="1063"/>
        <v>0</v>
      </c>
      <c r="HQ95" s="182">
        <f t="shared" si="1064"/>
        <v>0</v>
      </c>
      <c r="HR95" s="5"/>
      <c r="HS95" s="182">
        <f t="shared" si="1065"/>
        <v>0</v>
      </c>
      <c r="HT95" s="182">
        <f t="shared" si="1066"/>
        <v>0</v>
      </c>
      <c r="HU95" s="182">
        <f t="shared" si="1067"/>
        <v>0</v>
      </c>
      <c r="HV95" s="5"/>
      <c r="HW95" s="182">
        <f t="shared" si="1068"/>
        <v>0</v>
      </c>
      <c r="HX95" s="182">
        <f t="shared" si="1069"/>
        <v>0</v>
      </c>
      <c r="HY95" s="182">
        <f t="shared" si="1070"/>
        <v>0</v>
      </c>
      <c r="HZ95" s="5"/>
      <c r="IA95" s="182">
        <f t="shared" si="1071"/>
        <v>0</v>
      </c>
      <c r="IB95" s="182">
        <f t="shared" si="1072"/>
        <v>0</v>
      </c>
      <c r="IC95" s="182">
        <f t="shared" si="1073"/>
        <v>0</v>
      </c>
      <c r="ID95" s="5"/>
      <c r="IE95" s="182">
        <f t="shared" si="1074"/>
        <v>0</v>
      </c>
      <c r="IF95" s="182">
        <f t="shared" si="1075"/>
        <v>0</v>
      </c>
      <c r="IG95" s="182">
        <f t="shared" si="1076"/>
        <v>0</v>
      </c>
      <c r="IH95" s="5"/>
      <c r="II95" s="182">
        <f t="shared" si="1077"/>
        <v>0</v>
      </c>
      <c r="IJ95" s="182">
        <f t="shared" si="1078"/>
        <v>0</v>
      </c>
      <c r="IK95" s="182">
        <f t="shared" si="1079"/>
        <v>0</v>
      </c>
      <c r="IL95" s="5"/>
      <c r="IM95" s="182">
        <f t="shared" si="1080"/>
        <v>0</v>
      </c>
      <c r="IN95" s="182">
        <f t="shared" si="1081"/>
        <v>0</v>
      </c>
      <c r="IO95" s="182">
        <f t="shared" si="1082"/>
        <v>0</v>
      </c>
      <c r="IP95" s="5"/>
      <c r="IQ95" s="182">
        <f t="shared" si="1083"/>
        <v>0</v>
      </c>
      <c r="IR95" s="182">
        <f t="shared" si="1084"/>
        <v>0</v>
      </c>
      <c r="IS95" s="182">
        <f t="shared" si="1085"/>
        <v>0</v>
      </c>
      <c r="IT95" s="5"/>
      <c r="IU95" s="182">
        <f t="shared" si="1086"/>
        <v>0</v>
      </c>
      <c r="IV95" s="182">
        <f t="shared" si="1087"/>
        <v>0</v>
      </c>
      <c r="IW95" s="182">
        <f t="shared" si="1088"/>
        <v>0</v>
      </c>
      <c r="IX95" s="5"/>
      <c r="IY95" s="182">
        <f t="shared" si="1089"/>
        <v>0</v>
      </c>
      <c r="IZ95" s="182">
        <f t="shared" si="1090"/>
        <v>0</v>
      </c>
      <c r="JA95" s="182">
        <f t="shared" si="1091"/>
        <v>0</v>
      </c>
      <c r="JB95" s="5"/>
      <c r="JC95" s="182">
        <f t="shared" si="1092"/>
        <v>0</v>
      </c>
      <c r="JD95" s="182">
        <f t="shared" si="1093"/>
        <v>0</v>
      </c>
      <c r="JE95" s="182">
        <f t="shared" si="1094"/>
        <v>0</v>
      </c>
      <c r="JF95" s="5"/>
      <c r="JG95" s="182">
        <f t="shared" si="1095"/>
        <v>0</v>
      </c>
      <c r="JH95" s="182">
        <f t="shared" si="1096"/>
        <v>0</v>
      </c>
      <c r="JI95" s="182">
        <f t="shared" si="1097"/>
        <v>0</v>
      </c>
      <c r="JJ95" s="5"/>
      <c r="JK95" s="182">
        <f t="shared" si="1098"/>
        <v>0</v>
      </c>
      <c r="JL95" s="182">
        <f t="shared" si="1099"/>
        <v>0</v>
      </c>
      <c r="JM95" s="182">
        <f t="shared" si="1100"/>
        <v>0</v>
      </c>
      <c r="JN95" s="5"/>
      <c r="JO95" s="182">
        <f t="shared" si="1101"/>
        <v>0</v>
      </c>
      <c r="JP95" s="182">
        <f t="shared" si="1102"/>
        <v>0</v>
      </c>
      <c r="JQ95" s="182">
        <f t="shared" si="1103"/>
        <v>0</v>
      </c>
      <c r="JR95" s="5"/>
      <c r="JS95" s="182">
        <f t="shared" si="1104"/>
        <v>0</v>
      </c>
      <c r="JT95" s="182">
        <f t="shared" si="1105"/>
        <v>0</v>
      </c>
      <c r="JU95" s="182">
        <f t="shared" si="1106"/>
        <v>0</v>
      </c>
      <c r="JV95" s="5"/>
      <c r="JW95" s="182">
        <f t="shared" si="1107"/>
        <v>0</v>
      </c>
      <c r="JX95" s="182">
        <f t="shared" si="1108"/>
        <v>0</v>
      </c>
      <c r="JY95" s="182">
        <f t="shared" si="1109"/>
        <v>0</v>
      </c>
      <c r="JZ95" s="5"/>
      <c r="KA95" s="182">
        <f t="shared" si="1110"/>
        <v>0</v>
      </c>
      <c r="KB95" s="182">
        <f t="shared" si="1111"/>
        <v>0</v>
      </c>
      <c r="KC95" s="182">
        <f t="shared" si="1112"/>
        <v>0</v>
      </c>
      <c r="KD95" s="5"/>
      <c r="KE95" s="182">
        <f t="shared" si="1113"/>
        <v>0</v>
      </c>
      <c r="KF95" s="182">
        <f t="shared" si="1114"/>
        <v>0</v>
      </c>
      <c r="KG95" s="182">
        <f t="shared" si="1115"/>
        <v>0</v>
      </c>
      <c r="KH95" s="5"/>
      <c r="KI95" s="183">
        <f t="shared" si="1116"/>
        <v>0</v>
      </c>
      <c r="KJ95" s="183" t="e">
        <f t="shared" si="908"/>
        <v>#DIV/0!</v>
      </c>
      <c r="KK95" s="183">
        <f t="shared" si="1117"/>
        <v>0</v>
      </c>
      <c r="KM95" s="183">
        <f t="shared" si="1118"/>
        <v>0</v>
      </c>
      <c r="KN95" s="183" t="e">
        <f t="shared" si="909"/>
        <v>#DIV/0!</v>
      </c>
      <c r="KO95" s="183">
        <f t="shared" si="1119"/>
        <v>0</v>
      </c>
      <c r="KQ95" s="183">
        <f t="shared" si="1120"/>
        <v>0</v>
      </c>
      <c r="KR95" s="183" t="e">
        <f t="shared" si="1121"/>
        <v>#DIV/0!</v>
      </c>
      <c r="KS95" s="183">
        <f t="shared" si="1122"/>
        <v>0</v>
      </c>
      <c r="KU95" s="183">
        <f t="shared" si="1123"/>
        <v>0</v>
      </c>
      <c r="KV95" s="183" t="e">
        <f t="shared" si="1124"/>
        <v>#DIV/0!</v>
      </c>
      <c r="KW95" s="183">
        <f t="shared" si="1125"/>
        <v>0</v>
      </c>
      <c r="KY95" s="183">
        <f t="shared" si="1126"/>
        <v>0</v>
      </c>
      <c r="KZ95" s="183" t="e">
        <f t="shared" si="1127"/>
        <v>#DIV/0!</v>
      </c>
      <c r="LA95" s="183">
        <f t="shared" si="1128"/>
        <v>0</v>
      </c>
      <c r="LC95" s="183">
        <f t="shared" si="1129"/>
        <v>0</v>
      </c>
      <c r="LD95" s="183" t="e">
        <f t="shared" si="1130"/>
        <v>#DIV/0!</v>
      </c>
      <c r="LE95" s="183">
        <f t="shared" si="1131"/>
        <v>0</v>
      </c>
    </row>
    <row r="96" spans="2:317" ht="18.75">
      <c r="B96" s="172"/>
      <c r="C96" s="180"/>
      <c r="D96" s="180"/>
      <c r="E96" s="180" t="str">
        <f>'A.I Revenue Streams - P1'!F94</f>
        <v>Master Health Checkup</v>
      </c>
      <c r="F96" s="184"/>
      <c r="G96" s="182"/>
      <c r="H96" s="182">
        <f>'A.I Revenue Streams - P1'!J94</f>
        <v>0</v>
      </c>
      <c r="I96" s="182">
        <f t="shared" si="1132"/>
        <v>0</v>
      </c>
      <c r="J96" s="5"/>
      <c r="K96" s="182">
        <f>'A.I Revenue Streams - P1'!H94*K$2</f>
        <v>0</v>
      </c>
      <c r="L96" s="182">
        <f t="shared" si="910"/>
        <v>0</v>
      </c>
      <c r="M96" s="182">
        <f t="shared" si="1134"/>
        <v>0</v>
      </c>
      <c r="N96" s="5"/>
      <c r="O96" s="182">
        <f t="shared" si="911"/>
        <v>0</v>
      </c>
      <c r="P96" s="182">
        <f t="shared" si="912"/>
        <v>0</v>
      </c>
      <c r="Q96" s="182">
        <f t="shared" si="903"/>
        <v>0</v>
      </c>
      <c r="R96" s="5"/>
      <c r="S96" s="182">
        <f t="shared" si="913"/>
        <v>0</v>
      </c>
      <c r="T96" s="182">
        <f t="shared" si="914"/>
        <v>0</v>
      </c>
      <c r="U96" s="182">
        <f t="shared" si="904"/>
        <v>0</v>
      </c>
      <c r="V96" s="5"/>
      <c r="W96" s="182">
        <f t="shared" si="915"/>
        <v>0</v>
      </c>
      <c r="X96" s="182">
        <f t="shared" si="916"/>
        <v>0</v>
      </c>
      <c r="Y96" s="182">
        <f t="shared" si="905"/>
        <v>0</v>
      </c>
      <c r="Z96" s="5"/>
      <c r="AA96" s="182">
        <f t="shared" si="917"/>
        <v>0</v>
      </c>
      <c r="AB96" s="182">
        <f t="shared" si="918"/>
        <v>0</v>
      </c>
      <c r="AC96" s="182">
        <f t="shared" si="906"/>
        <v>0</v>
      </c>
      <c r="AD96" s="5"/>
      <c r="AE96" s="182">
        <f t="shared" si="919"/>
        <v>0</v>
      </c>
      <c r="AF96" s="182">
        <f t="shared" si="920"/>
        <v>0</v>
      </c>
      <c r="AG96" s="182">
        <f t="shared" si="907"/>
        <v>0</v>
      </c>
      <c r="AH96" s="5"/>
      <c r="AI96" s="182">
        <f t="shared" si="921"/>
        <v>0</v>
      </c>
      <c r="AJ96" s="182">
        <f t="shared" si="922"/>
        <v>0</v>
      </c>
      <c r="AK96" s="182">
        <f t="shared" si="923"/>
        <v>0</v>
      </c>
      <c r="AL96" s="5"/>
      <c r="AM96" s="182">
        <f t="shared" si="924"/>
        <v>0</v>
      </c>
      <c r="AN96" s="182">
        <f t="shared" si="925"/>
        <v>0</v>
      </c>
      <c r="AO96" s="182">
        <f t="shared" si="926"/>
        <v>0</v>
      </c>
      <c r="AP96" s="5"/>
      <c r="AQ96" s="182">
        <f t="shared" si="927"/>
        <v>0</v>
      </c>
      <c r="AR96" s="182">
        <f t="shared" si="928"/>
        <v>0</v>
      </c>
      <c r="AS96" s="182">
        <f t="shared" si="929"/>
        <v>0</v>
      </c>
      <c r="AT96" s="5"/>
      <c r="AU96" s="182">
        <f t="shared" si="930"/>
        <v>0</v>
      </c>
      <c r="AV96" s="182">
        <f t="shared" si="931"/>
        <v>0</v>
      </c>
      <c r="AW96" s="182">
        <f t="shared" si="932"/>
        <v>0</v>
      </c>
      <c r="AX96" s="5"/>
      <c r="AY96" s="182">
        <f t="shared" si="933"/>
        <v>0</v>
      </c>
      <c r="AZ96" s="182">
        <f t="shared" si="934"/>
        <v>0</v>
      </c>
      <c r="BA96" s="182">
        <f t="shared" si="935"/>
        <v>0</v>
      </c>
      <c r="BB96" s="5"/>
      <c r="BC96" s="182">
        <f t="shared" si="936"/>
        <v>0</v>
      </c>
      <c r="BD96" s="182">
        <f t="shared" si="937"/>
        <v>0</v>
      </c>
      <c r="BE96" s="182">
        <f t="shared" si="938"/>
        <v>0</v>
      </c>
      <c r="BF96" s="5"/>
      <c r="BG96" s="182">
        <f t="shared" si="939"/>
        <v>0</v>
      </c>
      <c r="BH96" s="182">
        <f t="shared" si="940"/>
        <v>0</v>
      </c>
      <c r="BI96" s="182">
        <f t="shared" si="941"/>
        <v>0</v>
      </c>
      <c r="BJ96" s="5"/>
      <c r="BK96" s="182">
        <f t="shared" si="942"/>
        <v>0</v>
      </c>
      <c r="BL96" s="182">
        <f t="shared" si="943"/>
        <v>0</v>
      </c>
      <c r="BM96" s="182">
        <f t="shared" si="944"/>
        <v>0</v>
      </c>
      <c r="BN96" s="5"/>
      <c r="BO96" s="182">
        <f t="shared" si="945"/>
        <v>0</v>
      </c>
      <c r="BP96" s="182">
        <f t="shared" si="946"/>
        <v>0</v>
      </c>
      <c r="BQ96" s="182">
        <f t="shared" si="947"/>
        <v>0</v>
      </c>
      <c r="BR96" s="5"/>
      <c r="BS96" s="182">
        <f t="shared" si="948"/>
        <v>0</v>
      </c>
      <c r="BT96" s="182">
        <f t="shared" si="949"/>
        <v>0</v>
      </c>
      <c r="BU96" s="182">
        <f t="shared" si="950"/>
        <v>0</v>
      </c>
      <c r="BV96" s="5"/>
      <c r="BW96" s="182">
        <f t="shared" si="951"/>
        <v>0</v>
      </c>
      <c r="BX96" s="182">
        <f t="shared" si="952"/>
        <v>0</v>
      </c>
      <c r="BY96" s="182">
        <f t="shared" si="953"/>
        <v>0</v>
      </c>
      <c r="BZ96" s="5"/>
      <c r="CA96" s="182">
        <f t="shared" si="954"/>
        <v>0</v>
      </c>
      <c r="CB96" s="182">
        <f t="shared" si="955"/>
        <v>0</v>
      </c>
      <c r="CC96" s="182">
        <f t="shared" si="956"/>
        <v>0</v>
      </c>
      <c r="CD96" s="5"/>
      <c r="CE96" s="182">
        <f t="shared" si="957"/>
        <v>0</v>
      </c>
      <c r="CF96" s="182">
        <f t="shared" si="958"/>
        <v>0</v>
      </c>
      <c r="CG96" s="182">
        <f t="shared" si="959"/>
        <v>0</v>
      </c>
      <c r="CH96" s="5"/>
      <c r="CI96" s="182">
        <f t="shared" si="960"/>
        <v>0</v>
      </c>
      <c r="CJ96" s="182">
        <f t="shared" si="961"/>
        <v>0</v>
      </c>
      <c r="CK96" s="182">
        <f t="shared" si="962"/>
        <v>0</v>
      </c>
      <c r="CL96" s="5"/>
      <c r="CM96" s="182">
        <f t="shared" si="963"/>
        <v>0</v>
      </c>
      <c r="CN96" s="182">
        <f t="shared" si="964"/>
        <v>0</v>
      </c>
      <c r="CO96" s="182">
        <f t="shared" si="965"/>
        <v>0</v>
      </c>
      <c r="CP96" s="5"/>
      <c r="CQ96" s="182">
        <f t="shared" si="966"/>
        <v>0</v>
      </c>
      <c r="CR96" s="182">
        <f t="shared" si="967"/>
        <v>0</v>
      </c>
      <c r="CS96" s="182">
        <f t="shared" si="968"/>
        <v>0</v>
      </c>
      <c r="CT96" s="5"/>
      <c r="CU96" s="182">
        <f t="shared" si="969"/>
        <v>0</v>
      </c>
      <c r="CV96" s="182">
        <f t="shared" si="970"/>
        <v>0</v>
      </c>
      <c r="CW96" s="182">
        <f t="shared" si="971"/>
        <v>0</v>
      </c>
      <c r="CX96" s="5"/>
      <c r="CY96" s="182">
        <f t="shared" si="972"/>
        <v>0</v>
      </c>
      <c r="CZ96" s="182">
        <f t="shared" si="973"/>
        <v>0</v>
      </c>
      <c r="DA96" s="182">
        <f t="shared" si="974"/>
        <v>0</v>
      </c>
      <c r="DB96" s="5"/>
      <c r="DC96" s="182">
        <f t="shared" si="975"/>
        <v>0</v>
      </c>
      <c r="DD96" s="182">
        <f t="shared" si="976"/>
        <v>0</v>
      </c>
      <c r="DE96" s="182">
        <f t="shared" si="977"/>
        <v>0</v>
      </c>
      <c r="DF96" s="5"/>
      <c r="DG96" s="182">
        <f t="shared" si="978"/>
        <v>0</v>
      </c>
      <c r="DH96" s="182">
        <f t="shared" si="979"/>
        <v>0</v>
      </c>
      <c r="DI96" s="182">
        <f t="shared" si="980"/>
        <v>0</v>
      </c>
      <c r="DJ96" s="5"/>
      <c r="DK96" s="182">
        <f t="shared" si="981"/>
        <v>0</v>
      </c>
      <c r="DL96" s="182">
        <f t="shared" si="982"/>
        <v>0</v>
      </c>
      <c r="DM96" s="182">
        <f t="shared" si="983"/>
        <v>0</v>
      </c>
      <c r="DN96" s="5"/>
      <c r="DO96" s="182">
        <f t="shared" si="984"/>
        <v>0</v>
      </c>
      <c r="DP96" s="182">
        <f t="shared" si="985"/>
        <v>0</v>
      </c>
      <c r="DQ96" s="182">
        <f t="shared" si="986"/>
        <v>0</v>
      </c>
      <c r="DR96" s="5"/>
      <c r="DS96" s="182">
        <f t="shared" si="987"/>
        <v>0</v>
      </c>
      <c r="DT96" s="182">
        <f t="shared" si="988"/>
        <v>0</v>
      </c>
      <c r="DU96" s="182">
        <f t="shared" si="989"/>
        <v>0</v>
      </c>
      <c r="DV96" s="5"/>
      <c r="DW96" s="182">
        <f t="shared" si="990"/>
        <v>0</v>
      </c>
      <c r="DX96" s="182">
        <f t="shared" si="991"/>
        <v>0</v>
      </c>
      <c r="DY96" s="182">
        <f t="shared" si="992"/>
        <v>0</v>
      </c>
      <c r="DZ96" s="5"/>
      <c r="EA96" s="182">
        <f t="shared" si="993"/>
        <v>0</v>
      </c>
      <c r="EB96" s="182">
        <f t="shared" si="994"/>
        <v>0</v>
      </c>
      <c r="EC96" s="182">
        <f t="shared" si="995"/>
        <v>0</v>
      </c>
      <c r="ED96" s="5"/>
      <c r="EE96" s="182">
        <f t="shared" si="996"/>
        <v>0</v>
      </c>
      <c r="EF96" s="182">
        <f t="shared" si="997"/>
        <v>0</v>
      </c>
      <c r="EG96" s="182">
        <f t="shared" si="998"/>
        <v>0</v>
      </c>
      <c r="EH96" s="5"/>
      <c r="EI96" s="182">
        <f t="shared" si="999"/>
        <v>0</v>
      </c>
      <c r="EJ96" s="182">
        <f t="shared" si="1000"/>
        <v>0</v>
      </c>
      <c r="EK96" s="182">
        <f t="shared" si="1001"/>
        <v>0</v>
      </c>
      <c r="EL96" s="5"/>
      <c r="EM96" s="182">
        <f t="shared" si="1002"/>
        <v>0</v>
      </c>
      <c r="EN96" s="182">
        <f t="shared" si="1003"/>
        <v>0</v>
      </c>
      <c r="EO96" s="182">
        <f t="shared" si="1004"/>
        <v>0</v>
      </c>
      <c r="EP96" s="5"/>
      <c r="EQ96" s="182">
        <f t="shared" si="1005"/>
        <v>0</v>
      </c>
      <c r="ER96" s="182">
        <f t="shared" si="1006"/>
        <v>0</v>
      </c>
      <c r="ES96" s="182">
        <f t="shared" si="1007"/>
        <v>0</v>
      </c>
      <c r="ET96" s="5"/>
      <c r="EU96" s="182">
        <f t="shared" si="1008"/>
        <v>0</v>
      </c>
      <c r="EV96" s="182">
        <f t="shared" si="1009"/>
        <v>0</v>
      </c>
      <c r="EW96" s="182">
        <f t="shared" si="1010"/>
        <v>0</v>
      </c>
      <c r="EX96" s="5"/>
      <c r="EY96" s="182">
        <f t="shared" si="1011"/>
        <v>0</v>
      </c>
      <c r="EZ96" s="182">
        <f t="shared" si="1012"/>
        <v>0</v>
      </c>
      <c r="FA96" s="182">
        <f t="shared" si="1013"/>
        <v>0</v>
      </c>
      <c r="FB96" s="5"/>
      <c r="FC96" s="182">
        <f t="shared" si="1014"/>
        <v>0</v>
      </c>
      <c r="FD96" s="182">
        <f t="shared" si="1015"/>
        <v>0</v>
      </c>
      <c r="FE96" s="182">
        <f t="shared" si="1016"/>
        <v>0</v>
      </c>
      <c r="FF96" s="5"/>
      <c r="FG96" s="182">
        <f t="shared" si="1017"/>
        <v>0</v>
      </c>
      <c r="FH96" s="182">
        <f t="shared" si="1018"/>
        <v>0</v>
      </c>
      <c r="FI96" s="182">
        <f t="shared" si="1019"/>
        <v>0</v>
      </c>
      <c r="FJ96" s="5"/>
      <c r="FK96" s="182">
        <f t="shared" si="1020"/>
        <v>0</v>
      </c>
      <c r="FL96" s="182">
        <f t="shared" si="1021"/>
        <v>0</v>
      </c>
      <c r="FM96" s="182">
        <f t="shared" si="1022"/>
        <v>0</v>
      </c>
      <c r="FN96" s="5"/>
      <c r="FO96" s="182">
        <f t="shared" si="1023"/>
        <v>0</v>
      </c>
      <c r="FP96" s="182">
        <f t="shared" si="1024"/>
        <v>0</v>
      </c>
      <c r="FQ96" s="182">
        <f t="shared" si="1025"/>
        <v>0</v>
      </c>
      <c r="FR96" s="5"/>
      <c r="FS96" s="182">
        <f t="shared" si="1026"/>
        <v>0</v>
      </c>
      <c r="FT96" s="182">
        <f t="shared" si="1027"/>
        <v>0</v>
      </c>
      <c r="FU96" s="182">
        <f t="shared" si="1028"/>
        <v>0</v>
      </c>
      <c r="FV96" s="5"/>
      <c r="FW96" s="182">
        <f t="shared" si="1029"/>
        <v>0</v>
      </c>
      <c r="FX96" s="182">
        <f t="shared" si="1030"/>
        <v>0</v>
      </c>
      <c r="FY96" s="182">
        <f t="shared" si="1031"/>
        <v>0</v>
      </c>
      <c r="FZ96" s="5"/>
      <c r="GA96" s="182">
        <f t="shared" si="1032"/>
        <v>0</v>
      </c>
      <c r="GB96" s="182">
        <f t="shared" si="1033"/>
        <v>0</v>
      </c>
      <c r="GC96" s="182">
        <f t="shared" si="1034"/>
        <v>0</v>
      </c>
      <c r="GD96" s="5"/>
      <c r="GE96" s="182">
        <f t="shared" si="1035"/>
        <v>0</v>
      </c>
      <c r="GF96" s="182">
        <f t="shared" si="1036"/>
        <v>0</v>
      </c>
      <c r="GG96" s="182">
        <f t="shared" si="1037"/>
        <v>0</v>
      </c>
      <c r="GH96" s="5"/>
      <c r="GI96" s="182">
        <f t="shared" si="1038"/>
        <v>0</v>
      </c>
      <c r="GJ96" s="182">
        <f t="shared" si="1039"/>
        <v>0</v>
      </c>
      <c r="GK96" s="182">
        <f t="shared" si="1040"/>
        <v>0</v>
      </c>
      <c r="GL96" s="5"/>
      <c r="GM96" s="182">
        <f t="shared" si="1041"/>
        <v>0</v>
      </c>
      <c r="GN96" s="182">
        <f t="shared" si="1042"/>
        <v>0</v>
      </c>
      <c r="GO96" s="182">
        <f t="shared" si="1043"/>
        <v>0</v>
      </c>
      <c r="GP96" s="5"/>
      <c r="GQ96" s="182">
        <f t="shared" si="1044"/>
        <v>0</v>
      </c>
      <c r="GR96" s="182">
        <f t="shared" si="1045"/>
        <v>0</v>
      </c>
      <c r="GS96" s="182">
        <f t="shared" si="1046"/>
        <v>0</v>
      </c>
      <c r="GT96" s="5"/>
      <c r="GU96" s="182">
        <f t="shared" si="1047"/>
        <v>0</v>
      </c>
      <c r="GV96" s="182">
        <f t="shared" si="1048"/>
        <v>0</v>
      </c>
      <c r="GW96" s="182">
        <f t="shared" si="1049"/>
        <v>0</v>
      </c>
      <c r="GX96" s="5"/>
      <c r="GY96" s="182">
        <f t="shared" si="1050"/>
        <v>0</v>
      </c>
      <c r="GZ96" s="182">
        <f t="shared" si="1051"/>
        <v>0</v>
      </c>
      <c r="HA96" s="182">
        <f t="shared" si="1052"/>
        <v>0</v>
      </c>
      <c r="HB96" s="5"/>
      <c r="HC96" s="182">
        <f t="shared" si="1053"/>
        <v>0</v>
      </c>
      <c r="HD96" s="182">
        <f t="shared" si="1054"/>
        <v>0</v>
      </c>
      <c r="HE96" s="182">
        <f t="shared" si="1055"/>
        <v>0</v>
      </c>
      <c r="HF96" s="5"/>
      <c r="HG96" s="182">
        <f t="shared" si="1056"/>
        <v>0</v>
      </c>
      <c r="HH96" s="182">
        <f t="shared" si="1057"/>
        <v>0</v>
      </c>
      <c r="HI96" s="182">
        <f t="shared" si="1058"/>
        <v>0</v>
      </c>
      <c r="HJ96" s="5"/>
      <c r="HK96" s="182">
        <f t="shared" si="1059"/>
        <v>0</v>
      </c>
      <c r="HL96" s="182">
        <f t="shared" si="1060"/>
        <v>0</v>
      </c>
      <c r="HM96" s="182">
        <f t="shared" si="1061"/>
        <v>0</v>
      </c>
      <c r="HN96" s="5"/>
      <c r="HO96" s="182">
        <f t="shared" si="1062"/>
        <v>0</v>
      </c>
      <c r="HP96" s="182">
        <f t="shared" si="1063"/>
        <v>0</v>
      </c>
      <c r="HQ96" s="182">
        <f t="shared" si="1064"/>
        <v>0</v>
      </c>
      <c r="HR96" s="5"/>
      <c r="HS96" s="182">
        <f t="shared" si="1065"/>
        <v>0</v>
      </c>
      <c r="HT96" s="182">
        <f t="shared" si="1066"/>
        <v>0</v>
      </c>
      <c r="HU96" s="182">
        <f t="shared" si="1067"/>
        <v>0</v>
      </c>
      <c r="HV96" s="5"/>
      <c r="HW96" s="182">
        <f t="shared" si="1068"/>
        <v>0</v>
      </c>
      <c r="HX96" s="182">
        <f t="shared" si="1069"/>
        <v>0</v>
      </c>
      <c r="HY96" s="182">
        <f t="shared" si="1070"/>
        <v>0</v>
      </c>
      <c r="HZ96" s="5"/>
      <c r="IA96" s="182">
        <f t="shared" si="1071"/>
        <v>0</v>
      </c>
      <c r="IB96" s="182">
        <f t="shared" si="1072"/>
        <v>0</v>
      </c>
      <c r="IC96" s="182">
        <f t="shared" si="1073"/>
        <v>0</v>
      </c>
      <c r="ID96" s="5"/>
      <c r="IE96" s="182">
        <f t="shared" si="1074"/>
        <v>0</v>
      </c>
      <c r="IF96" s="182">
        <f t="shared" si="1075"/>
        <v>0</v>
      </c>
      <c r="IG96" s="182">
        <f t="shared" si="1076"/>
        <v>0</v>
      </c>
      <c r="IH96" s="5"/>
      <c r="II96" s="182">
        <f t="shared" si="1077"/>
        <v>0</v>
      </c>
      <c r="IJ96" s="182">
        <f t="shared" si="1078"/>
        <v>0</v>
      </c>
      <c r="IK96" s="182">
        <f t="shared" si="1079"/>
        <v>0</v>
      </c>
      <c r="IL96" s="5"/>
      <c r="IM96" s="182">
        <f t="shared" si="1080"/>
        <v>0</v>
      </c>
      <c r="IN96" s="182">
        <f t="shared" si="1081"/>
        <v>0</v>
      </c>
      <c r="IO96" s="182">
        <f t="shared" si="1082"/>
        <v>0</v>
      </c>
      <c r="IP96" s="5"/>
      <c r="IQ96" s="182">
        <f t="shared" si="1083"/>
        <v>0</v>
      </c>
      <c r="IR96" s="182">
        <f t="shared" si="1084"/>
        <v>0</v>
      </c>
      <c r="IS96" s="182">
        <f t="shared" si="1085"/>
        <v>0</v>
      </c>
      <c r="IT96" s="5"/>
      <c r="IU96" s="182">
        <f t="shared" si="1086"/>
        <v>0</v>
      </c>
      <c r="IV96" s="182">
        <f t="shared" si="1087"/>
        <v>0</v>
      </c>
      <c r="IW96" s="182">
        <f t="shared" si="1088"/>
        <v>0</v>
      </c>
      <c r="IX96" s="5"/>
      <c r="IY96" s="182">
        <f t="shared" si="1089"/>
        <v>0</v>
      </c>
      <c r="IZ96" s="182">
        <f t="shared" si="1090"/>
        <v>0</v>
      </c>
      <c r="JA96" s="182">
        <f t="shared" si="1091"/>
        <v>0</v>
      </c>
      <c r="JB96" s="5"/>
      <c r="JC96" s="182">
        <f t="shared" si="1092"/>
        <v>0</v>
      </c>
      <c r="JD96" s="182">
        <f t="shared" si="1093"/>
        <v>0</v>
      </c>
      <c r="JE96" s="182">
        <f t="shared" si="1094"/>
        <v>0</v>
      </c>
      <c r="JF96" s="5"/>
      <c r="JG96" s="182">
        <f t="shared" si="1095"/>
        <v>0</v>
      </c>
      <c r="JH96" s="182">
        <f t="shared" si="1096"/>
        <v>0</v>
      </c>
      <c r="JI96" s="182">
        <f t="shared" si="1097"/>
        <v>0</v>
      </c>
      <c r="JJ96" s="5"/>
      <c r="JK96" s="182">
        <f t="shared" si="1098"/>
        <v>0</v>
      </c>
      <c r="JL96" s="182">
        <f t="shared" si="1099"/>
        <v>0</v>
      </c>
      <c r="JM96" s="182">
        <f t="shared" si="1100"/>
        <v>0</v>
      </c>
      <c r="JN96" s="5"/>
      <c r="JO96" s="182">
        <f t="shared" si="1101"/>
        <v>0</v>
      </c>
      <c r="JP96" s="182">
        <f t="shared" si="1102"/>
        <v>0</v>
      </c>
      <c r="JQ96" s="182">
        <f t="shared" si="1103"/>
        <v>0</v>
      </c>
      <c r="JR96" s="5"/>
      <c r="JS96" s="182">
        <f t="shared" si="1104"/>
        <v>0</v>
      </c>
      <c r="JT96" s="182">
        <f t="shared" si="1105"/>
        <v>0</v>
      </c>
      <c r="JU96" s="182">
        <f t="shared" si="1106"/>
        <v>0</v>
      </c>
      <c r="JV96" s="5"/>
      <c r="JW96" s="182">
        <f t="shared" si="1107"/>
        <v>0</v>
      </c>
      <c r="JX96" s="182">
        <f t="shared" si="1108"/>
        <v>0</v>
      </c>
      <c r="JY96" s="182">
        <f t="shared" si="1109"/>
        <v>0</v>
      </c>
      <c r="JZ96" s="5"/>
      <c r="KA96" s="182">
        <f t="shared" si="1110"/>
        <v>0</v>
      </c>
      <c r="KB96" s="182">
        <f t="shared" si="1111"/>
        <v>0</v>
      </c>
      <c r="KC96" s="182">
        <f t="shared" si="1112"/>
        <v>0</v>
      </c>
      <c r="KD96" s="5"/>
      <c r="KE96" s="182">
        <f t="shared" si="1113"/>
        <v>0</v>
      </c>
      <c r="KF96" s="182">
        <f t="shared" si="1114"/>
        <v>0</v>
      </c>
      <c r="KG96" s="182">
        <f t="shared" si="1115"/>
        <v>0</v>
      </c>
      <c r="KH96" s="5"/>
      <c r="KI96" s="183">
        <f t="shared" si="1116"/>
        <v>0</v>
      </c>
      <c r="KJ96" s="183" t="e">
        <f t="shared" si="908"/>
        <v>#DIV/0!</v>
      </c>
      <c r="KK96" s="183">
        <f t="shared" si="1117"/>
        <v>0</v>
      </c>
      <c r="KM96" s="183">
        <f t="shared" si="1118"/>
        <v>0</v>
      </c>
      <c r="KN96" s="183" t="e">
        <f t="shared" si="909"/>
        <v>#DIV/0!</v>
      </c>
      <c r="KO96" s="183">
        <f t="shared" si="1119"/>
        <v>0</v>
      </c>
      <c r="KQ96" s="183">
        <f t="shared" si="1120"/>
        <v>0</v>
      </c>
      <c r="KR96" s="183" t="e">
        <f t="shared" si="1121"/>
        <v>#DIV/0!</v>
      </c>
      <c r="KS96" s="183">
        <f t="shared" si="1122"/>
        <v>0</v>
      </c>
      <c r="KU96" s="183">
        <f t="shared" si="1123"/>
        <v>0</v>
      </c>
      <c r="KV96" s="183" t="e">
        <f t="shared" si="1124"/>
        <v>#DIV/0!</v>
      </c>
      <c r="KW96" s="183">
        <f t="shared" si="1125"/>
        <v>0</v>
      </c>
      <c r="KY96" s="183">
        <f t="shared" si="1126"/>
        <v>0</v>
      </c>
      <c r="KZ96" s="183" t="e">
        <f t="shared" si="1127"/>
        <v>#DIV/0!</v>
      </c>
      <c r="LA96" s="183">
        <f t="shared" si="1128"/>
        <v>0</v>
      </c>
      <c r="LC96" s="183">
        <f t="shared" si="1129"/>
        <v>0</v>
      </c>
      <c r="LD96" s="183" t="e">
        <f t="shared" si="1130"/>
        <v>#DIV/0!</v>
      </c>
      <c r="LE96" s="183">
        <f t="shared" si="1131"/>
        <v>0</v>
      </c>
    </row>
    <row r="97" spans="2:317" ht="18.75">
      <c r="B97" s="172"/>
      <c r="C97" s="180"/>
      <c r="D97" s="180"/>
      <c r="E97" s="180" t="str">
        <f>'A.I Revenue Streams - P1'!F95</f>
        <v>Master Health Checkup Plus</v>
      </c>
      <c r="F97" s="184"/>
      <c r="G97" s="182"/>
      <c r="H97" s="182">
        <f>'A.I Revenue Streams - P1'!J95</f>
        <v>0</v>
      </c>
      <c r="I97" s="182">
        <f t="shared" si="1132"/>
        <v>0</v>
      </c>
      <c r="J97" s="5"/>
      <c r="K97" s="182">
        <f>'A.I Revenue Streams - P1'!H95*K$2</f>
        <v>0</v>
      </c>
      <c r="L97" s="182">
        <f t="shared" si="910"/>
        <v>0</v>
      </c>
      <c r="M97" s="182">
        <f t="shared" si="1134"/>
        <v>0</v>
      </c>
      <c r="N97" s="5"/>
      <c r="O97" s="182">
        <f t="shared" si="911"/>
        <v>0</v>
      </c>
      <c r="P97" s="182">
        <f t="shared" si="912"/>
        <v>0</v>
      </c>
      <c r="Q97" s="182">
        <f t="shared" si="903"/>
        <v>0</v>
      </c>
      <c r="R97" s="5"/>
      <c r="S97" s="182">
        <f t="shared" si="913"/>
        <v>0</v>
      </c>
      <c r="T97" s="182">
        <f t="shared" si="914"/>
        <v>0</v>
      </c>
      <c r="U97" s="182">
        <f t="shared" si="904"/>
        <v>0</v>
      </c>
      <c r="V97" s="5"/>
      <c r="W97" s="182">
        <f t="shared" si="915"/>
        <v>0</v>
      </c>
      <c r="X97" s="182">
        <f t="shared" si="916"/>
        <v>0</v>
      </c>
      <c r="Y97" s="182">
        <f t="shared" si="905"/>
        <v>0</v>
      </c>
      <c r="Z97" s="5"/>
      <c r="AA97" s="182">
        <f t="shared" si="917"/>
        <v>0</v>
      </c>
      <c r="AB97" s="182">
        <f t="shared" si="918"/>
        <v>0</v>
      </c>
      <c r="AC97" s="182">
        <f t="shared" si="906"/>
        <v>0</v>
      </c>
      <c r="AD97" s="5"/>
      <c r="AE97" s="182">
        <f t="shared" si="919"/>
        <v>0</v>
      </c>
      <c r="AF97" s="182">
        <f t="shared" si="920"/>
        <v>0</v>
      </c>
      <c r="AG97" s="182">
        <f t="shared" si="907"/>
        <v>0</v>
      </c>
      <c r="AH97" s="5"/>
      <c r="AI97" s="182">
        <f t="shared" si="921"/>
        <v>0</v>
      </c>
      <c r="AJ97" s="182">
        <f t="shared" si="922"/>
        <v>0</v>
      </c>
      <c r="AK97" s="182">
        <f t="shared" si="923"/>
        <v>0</v>
      </c>
      <c r="AL97" s="5"/>
      <c r="AM97" s="182">
        <f t="shared" si="924"/>
        <v>0</v>
      </c>
      <c r="AN97" s="182">
        <f t="shared" si="925"/>
        <v>0</v>
      </c>
      <c r="AO97" s="182">
        <f t="shared" si="926"/>
        <v>0</v>
      </c>
      <c r="AP97" s="5"/>
      <c r="AQ97" s="182">
        <f t="shared" si="927"/>
        <v>0</v>
      </c>
      <c r="AR97" s="182">
        <f t="shared" si="928"/>
        <v>0</v>
      </c>
      <c r="AS97" s="182">
        <f t="shared" si="929"/>
        <v>0</v>
      </c>
      <c r="AT97" s="5"/>
      <c r="AU97" s="182">
        <f t="shared" si="930"/>
        <v>0</v>
      </c>
      <c r="AV97" s="182">
        <f t="shared" si="931"/>
        <v>0</v>
      </c>
      <c r="AW97" s="182">
        <f t="shared" si="932"/>
        <v>0</v>
      </c>
      <c r="AX97" s="5"/>
      <c r="AY97" s="182">
        <f t="shared" si="933"/>
        <v>0</v>
      </c>
      <c r="AZ97" s="182">
        <f t="shared" si="934"/>
        <v>0</v>
      </c>
      <c r="BA97" s="182">
        <f t="shared" si="935"/>
        <v>0</v>
      </c>
      <c r="BB97" s="5"/>
      <c r="BC97" s="182">
        <f t="shared" si="936"/>
        <v>0</v>
      </c>
      <c r="BD97" s="182">
        <f t="shared" si="937"/>
        <v>0</v>
      </c>
      <c r="BE97" s="182">
        <f t="shared" si="938"/>
        <v>0</v>
      </c>
      <c r="BF97" s="5"/>
      <c r="BG97" s="182">
        <f t="shared" si="939"/>
        <v>0</v>
      </c>
      <c r="BH97" s="182">
        <f t="shared" si="940"/>
        <v>0</v>
      </c>
      <c r="BI97" s="182">
        <f t="shared" si="941"/>
        <v>0</v>
      </c>
      <c r="BJ97" s="5"/>
      <c r="BK97" s="182">
        <f t="shared" si="942"/>
        <v>0</v>
      </c>
      <c r="BL97" s="182">
        <f t="shared" si="943"/>
        <v>0</v>
      </c>
      <c r="BM97" s="182">
        <f t="shared" si="944"/>
        <v>0</v>
      </c>
      <c r="BN97" s="5"/>
      <c r="BO97" s="182">
        <f t="shared" si="945"/>
        <v>0</v>
      </c>
      <c r="BP97" s="182">
        <f t="shared" si="946"/>
        <v>0</v>
      </c>
      <c r="BQ97" s="182">
        <f t="shared" si="947"/>
        <v>0</v>
      </c>
      <c r="BR97" s="5"/>
      <c r="BS97" s="182">
        <f t="shared" si="948"/>
        <v>0</v>
      </c>
      <c r="BT97" s="182">
        <f t="shared" si="949"/>
        <v>0</v>
      </c>
      <c r="BU97" s="182">
        <f t="shared" si="950"/>
        <v>0</v>
      </c>
      <c r="BV97" s="5"/>
      <c r="BW97" s="182">
        <f t="shared" si="951"/>
        <v>0</v>
      </c>
      <c r="BX97" s="182">
        <f t="shared" si="952"/>
        <v>0</v>
      </c>
      <c r="BY97" s="182">
        <f t="shared" si="953"/>
        <v>0</v>
      </c>
      <c r="BZ97" s="5"/>
      <c r="CA97" s="182">
        <f t="shared" si="954"/>
        <v>0</v>
      </c>
      <c r="CB97" s="182">
        <f t="shared" si="955"/>
        <v>0</v>
      </c>
      <c r="CC97" s="182">
        <f t="shared" si="956"/>
        <v>0</v>
      </c>
      <c r="CD97" s="5"/>
      <c r="CE97" s="182">
        <f t="shared" si="957"/>
        <v>0</v>
      </c>
      <c r="CF97" s="182">
        <f t="shared" si="958"/>
        <v>0</v>
      </c>
      <c r="CG97" s="182">
        <f t="shared" si="959"/>
        <v>0</v>
      </c>
      <c r="CH97" s="5"/>
      <c r="CI97" s="182">
        <f t="shared" si="960"/>
        <v>0</v>
      </c>
      <c r="CJ97" s="182">
        <f t="shared" si="961"/>
        <v>0</v>
      </c>
      <c r="CK97" s="182">
        <f t="shared" si="962"/>
        <v>0</v>
      </c>
      <c r="CL97" s="5"/>
      <c r="CM97" s="182">
        <f t="shared" si="963"/>
        <v>0</v>
      </c>
      <c r="CN97" s="182">
        <f t="shared" si="964"/>
        <v>0</v>
      </c>
      <c r="CO97" s="182">
        <f t="shared" si="965"/>
        <v>0</v>
      </c>
      <c r="CP97" s="5"/>
      <c r="CQ97" s="182">
        <f t="shared" si="966"/>
        <v>0</v>
      </c>
      <c r="CR97" s="182">
        <f t="shared" si="967"/>
        <v>0</v>
      </c>
      <c r="CS97" s="182">
        <f t="shared" si="968"/>
        <v>0</v>
      </c>
      <c r="CT97" s="5"/>
      <c r="CU97" s="182">
        <f t="shared" si="969"/>
        <v>0</v>
      </c>
      <c r="CV97" s="182">
        <f t="shared" si="970"/>
        <v>0</v>
      </c>
      <c r="CW97" s="182">
        <f t="shared" si="971"/>
        <v>0</v>
      </c>
      <c r="CX97" s="5"/>
      <c r="CY97" s="182">
        <f t="shared" si="972"/>
        <v>0</v>
      </c>
      <c r="CZ97" s="182">
        <f t="shared" si="973"/>
        <v>0</v>
      </c>
      <c r="DA97" s="182">
        <f t="shared" si="974"/>
        <v>0</v>
      </c>
      <c r="DB97" s="5"/>
      <c r="DC97" s="182">
        <f t="shared" si="975"/>
        <v>0</v>
      </c>
      <c r="DD97" s="182">
        <f t="shared" si="976"/>
        <v>0</v>
      </c>
      <c r="DE97" s="182">
        <f t="shared" si="977"/>
        <v>0</v>
      </c>
      <c r="DF97" s="5"/>
      <c r="DG97" s="182">
        <f t="shared" si="978"/>
        <v>0</v>
      </c>
      <c r="DH97" s="182">
        <f t="shared" si="979"/>
        <v>0</v>
      </c>
      <c r="DI97" s="182">
        <f t="shared" si="980"/>
        <v>0</v>
      </c>
      <c r="DJ97" s="5"/>
      <c r="DK97" s="182">
        <f t="shared" si="981"/>
        <v>0</v>
      </c>
      <c r="DL97" s="182">
        <f t="shared" si="982"/>
        <v>0</v>
      </c>
      <c r="DM97" s="182">
        <f t="shared" si="983"/>
        <v>0</v>
      </c>
      <c r="DN97" s="5"/>
      <c r="DO97" s="182">
        <f t="shared" si="984"/>
        <v>0</v>
      </c>
      <c r="DP97" s="182">
        <f t="shared" si="985"/>
        <v>0</v>
      </c>
      <c r="DQ97" s="182">
        <f t="shared" si="986"/>
        <v>0</v>
      </c>
      <c r="DR97" s="5"/>
      <c r="DS97" s="182">
        <f t="shared" si="987"/>
        <v>0</v>
      </c>
      <c r="DT97" s="182">
        <f t="shared" si="988"/>
        <v>0</v>
      </c>
      <c r="DU97" s="182">
        <f t="shared" si="989"/>
        <v>0</v>
      </c>
      <c r="DV97" s="5"/>
      <c r="DW97" s="182">
        <f t="shared" si="990"/>
        <v>0</v>
      </c>
      <c r="DX97" s="182">
        <f t="shared" si="991"/>
        <v>0</v>
      </c>
      <c r="DY97" s="182">
        <f t="shared" si="992"/>
        <v>0</v>
      </c>
      <c r="DZ97" s="5"/>
      <c r="EA97" s="182">
        <f t="shared" si="993"/>
        <v>0</v>
      </c>
      <c r="EB97" s="182">
        <f t="shared" si="994"/>
        <v>0</v>
      </c>
      <c r="EC97" s="182">
        <f t="shared" si="995"/>
        <v>0</v>
      </c>
      <c r="ED97" s="5"/>
      <c r="EE97" s="182">
        <f t="shared" si="996"/>
        <v>0</v>
      </c>
      <c r="EF97" s="182">
        <f t="shared" si="997"/>
        <v>0</v>
      </c>
      <c r="EG97" s="182">
        <f t="shared" si="998"/>
        <v>0</v>
      </c>
      <c r="EH97" s="5"/>
      <c r="EI97" s="182">
        <f t="shared" si="999"/>
        <v>0</v>
      </c>
      <c r="EJ97" s="182">
        <f t="shared" si="1000"/>
        <v>0</v>
      </c>
      <c r="EK97" s="182">
        <f t="shared" si="1001"/>
        <v>0</v>
      </c>
      <c r="EL97" s="5"/>
      <c r="EM97" s="182">
        <f t="shared" si="1002"/>
        <v>0</v>
      </c>
      <c r="EN97" s="182">
        <f t="shared" si="1003"/>
        <v>0</v>
      </c>
      <c r="EO97" s="182">
        <f t="shared" si="1004"/>
        <v>0</v>
      </c>
      <c r="EP97" s="5"/>
      <c r="EQ97" s="182">
        <f t="shared" si="1005"/>
        <v>0</v>
      </c>
      <c r="ER97" s="182">
        <f t="shared" si="1006"/>
        <v>0</v>
      </c>
      <c r="ES97" s="182">
        <f t="shared" si="1007"/>
        <v>0</v>
      </c>
      <c r="ET97" s="5"/>
      <c r="EU97" s="182">
        <f t="shared" si="1008"/>
        <v>0</v>
      </c>
      <c r="EV97" s="182">
        <f t="shared" si="1009"/>
        <v>0</v>
      </c>
      <c r="EW97" s="182">
        <f t="shared" si="1010"/>
        <v>0</v>
      </c>
      <c r="EX97" s="5"/>
      <c r="EY97" s="182">
        <f t="shared" si="1011"/>
        <v>0</v>
      </c>
      <c r="EZ97" s="182">
        <f t="shared" si="1012"/>
        <v>0</v>
      </c>
      <c r="FA97" s="182">
        <f t="shared" si="1013"/>
        <v>0</v>
      </c>
      <c r="FB97" s="5"/>
      <c r="FC97" s="182">
        <f t="shared" si="1014"/>
        <v>0</v>
      </c>
      <c r="FD97" s="182">
        <f t="shared" si="1015"/>
        <v>0</v>
      </c>
      <c r="FE97" s="182">
        <f t="shared" si="1016"/>
        <v>0</v>
      </c>
      <c r="FF97" s="5"/>
      <c r="FG97" s="182">
        <f t="shared" si="1017"/>
        <v>0</v>
      </c>
      <c r="FH97" s="182">
        <f t="shared" si="1018"/>
        <v>0</v>
      </c>
      <c r="FI97" s="182">
        <f t="shared" si="1019"/>
        <v>0</v>
      </c>
      <c r="FJ97" s="5"/>
      <c r="FK97" s="182">
        <f t="shared" si="1020"/>
        <v>0</v>
      </c>
      <c r="FL97" s="182">
        <f t="shared" si="1021"/>
        <v>0</v>
      </c>
      <c r="FM97" s="182">
        <f t="shared" si="1022"/>
        <v>0</v>
      </c>
      <c r="FN97" s="5"/>
      <c r="FO97" s="182">
        <f t="shared" si="1023"/>
        <v>0</v>
      </c>
      <c r="FP97" s="182">
        <f t="shared" si="1024"/>
        <v>0</v>
      </c>
      <c r="FQ97" s="182">
        <f t="shared" si="1025"/>
        <v>0</v>
      </c>
      <c r="FR97" s="5"/>
      <c r="FS97" s="182">
        <f t="shared" si="1026"/>
        <v>0</v>
      </c>
      <c r="FT97" s="182">
        <f t="shared" si="1027"/>
        <v>0</v>
      </c>
      <c r="FU97" s="182">
        <f t="shared" si="1028"/>
        <v>0</v>
      </c>
      <c r="FV97" s="5"/>
      <c r="FW97" s="182">
        <f t="shared" si="1029"/>
        <v>0</v>
      </c>
      <c r="FX97" s="182">
        <f t="shared" si="1030"/>
        <v>0</v>
      </c>
      <c r="FY97" s="182">
        <f t="shared" si="1031"/>
        <v>0</v>
      </c>
      <c r="FZ97" s="5"/>
      <c r="GA97" s="182">
        <f t="shared" si="1032"/>
        <v>0</v>
      </c>
      <c r="GB97" s="182">
        <f t="shared" si="1033"/>
        <v>0</v>
      </c>
      <c r="GC97" s="182">
        <f t="shared" si="1034"/>
        <v>0</v>
      </c>
      <c r="GD97" s="5"/>
      <c r="GE97" s="182">
        <f t="shared" si="1035"/>
        <v>0</v>
      </c>
      <c r="GF97" s="182">
        <f t="shared" si="1036"/>
        <v>0</v>
      </c>
      <c r="GG97" s="182">
        <f t="shared" si="1037"/>
        <v>0</v>
      </c>
      <c r="GH97" s="5"/>
      <c r="GI97" s="182">
        <f t="shared" si="1038"/>
        <v>0</v>
      </c>
      <c r="GJ97" s="182">
        <f t="shared" si="1039"/>
        <v>0</v>
      </c>
      <c r="GK97" s="182">
        <f t="shared" si="1040"/>
        <v>0</v>
      </c>
      <c r="GL97" s="5"/>
      <c r="GM97" s="182">
        <f t="shared" si="1041"/>
        <v>0</v>
      </c>
      <c r="GN97" s="182">
        <f t="shared" si="1042"/>
        <v>0</v>
      </c>
      <c r="GO97" s="182">
        <f t="shared" si="1043"/>
        <v>0</v>
      </c>
      <c r="GP97" s="5"/>
      <c r="GQ97" s="182">
        <f t="shared" si="1044"/>
        <v>0</v>
      </c>
      <c r="GR97" s="182">
        <f t="shared" si="1045"/>
        <v>0</v>
      </c>
      <c r="GS97" s="182">
        <f t="shared" si="1046"/>
        <v>0</v>
      </c>
      <c r="GT97" s="5"/>
      <c r="GU97" s="182">
        <f t="shared" si="1047"/>
        <v>0</v>
      </c>
      <c r="GV97" s="182">
        <f t="shared" si="1048"/>
        <v>0</v>
      </c>
      <c r="GW97" s="182">
        <f t="shared" si="1049"/>
        <v>0</v>
      </c>
      <c r="GX97" s="5"/>
      <c r="GY97" s="182">
        <f t="shared" si="1050"/>
        <v>0</v>
      </c>
      <c r="GZ97" s="182">
        <f t="shared" si="1051"/>
        <v>0</v>
      </c>
      <c r="HA97" s="182">
        <f t="shared" si="1052"/>
        <v>0</v>
      </c>
      <c r="HB97" s="5"/>
      <c r="HC97" s="182">
        <f t="shared" si="1053"/>
        <v>0</v>
      </c>
      <c r="HD97" s="182">
        <f t="shared" si="1054"/>
        <v>0</v>
      </c>
      <c r="HE97" s="182">
        <f t="shared" si="1055"/>
        <v>0</v>
      </c>
      <c r="HF97" s="5"/>
      <c r="HG97" s="182">
        <f t="shared" si="1056"/>
        <v>0</v>
      </c>
      <c r="HH97" s="182">
        <f t="shared" si="1057"/>
        <v>0</v>
      </c>
      <c r="HI97" s="182">
        <f t="shared" si="1058"/>
        <v>0</v>
      </c>
      <c r="HJ97" s="5"/>
      <c r="HK97" s="182">
        <f t="shared" si="1059"/>
        <v>0</v>
      </c>
      <c r="HL97" s="182">
        <f t="shared" si="1060"/>
        <v>0</v>
      </c>
      <c r="HM97" s="182">
        <f t="shared" si="1061"/>
        <v>0</v>
      </c>
      <c r="HN97" s="5"/>
      <c r="HO97" s="182">
        <f t="shared" si="1062"/>
        <v>0</v>
      </c>
      <c r="HP97" s="182">
        <f t="shared" si="1063"/>
        <v>0</v>
      </c>
      <c r="HQ97" s="182">
        <f t="shared" si="1064"/>
        <v>0</v>
      </c>
      <c r="HR97" s="5"/>
      <c r="HS97" s="182">
        <f t="shared" si="1065"/>
        <v>0</v>
      </c>
      <c r="HT97" s="182">
        <f t="shared" si="1066"/>
        <v>0</v>
      </c>
      <c r="HU97" s="182">
        <f t="shared" si="1067"/>
        <v>0</v>
      </c>
      <c r="HV97" s="5"/>
      <c r="HW97" s="182">
        <f t="shared" si="1068"/>
        <v>0</v>
      </c>
      <c r="HX97" s="182">
        <f t="shared" si="1069"/>
        <v>0</v>
      </c>
      <c r="HY97" s="182">
        <f t="shared" si="1070"/>
        <v>0</v>
      </c>
      <c r="HZ97" s="5"/>
      <c r="IA97" s="182">
        <f t="shared" si="1071"/>
        <v>0</v>
      </c>
      <c r="IB97" s="182">
        <f t="shared" si="1072"/>
        <v>0</v>
      </c>
      <c r="IC97" s="182">
        <f t="shared" si="1073"/>
        <v>0</v>
      </c>
      <c r="ID97" s="5"/>
      <c r="IE97" s="182">
        <f t="shared" si="1074"/>
        <v>0</v>
      </c>
      <c r="IF97" s="182">
        <f t="shared" si="1075"/>
        <v>0</v>
      </c>
      <c r="IG97" s="182">
        <f t="shared" si="1076"/>
        <v>0</v>
      </c>
      <c r="IH97" s="5"/>
      <c r="II97" s="182">
        <f t="shared" si="1077"/>
        <v>0</v>
      </c>
      <c r="IJ97" s="182">
        <f t="shared" si="1078"/>
        <v>0</v>
      </c>
      <c r="IK97" s="182">
        <f t="shared" si="1079"/>
        <v>0</v>
      </c>
      <c r="IL97" s="5"/>
      <c r="IM97" s="182">
        <f t="shared" si="1080"/>
        <v>0</v>
      </c>
      <c r="IN97" s="182">
        <f t="shared" si="1081"/>
        <v>0</v>
      </c>
      <c r="IO97" s="182">
        <f t="shared" si="1082"/>
        <v>0</v>
      </c>
      <c r="IP97" s="5"/>
      <c r="IQ97" s="182">
        <f t="shared" si="1083"/>
        <v>0</v>
      </c>
      <c r="IR97" s="182">
        <f t="shared" si="1084"/>
        <v>0</v>
      </c>
      <c r="IS97" s="182">
        <f t="shared" si="1085"/>
        <v>0</v>
      </c>
      <c r="IT97" s="5"/>
      <c r="IU97" s="182">
        <f t="shared" si="1086"/>
        <v>0</v>
      </c>
      <c r="IV97" s="182">
        <f t="shared" si="1087"/>
        <v>0</v>
      </c>
      <c r="IW97" s="182">
        <f t="shared" si="1088"/>
        <v>0</v>
      </c>
      <c r="IX97" s="5"/>
      <c r="IY97" s="182">
        <f t="shared" si="1089"/>
        <v>0</v>
      </c>
      <c r="IZ97" s="182">
        <f t="shared" si="1090"/>
        <v>0</v>
      </c>
      <c r="JA97" s="182">
        <f t="shared" si="1091"/>
        <v>0</v>
      </c>
      <c r="JB97" s="5"/>
      <c r="JC97" s="182">
        <f t="shared" si="1092"/>
        <v>0</v>
      </c>
      <c r="JD97" s="182">
        <f t="shared" si="1093"/>
        <v>0</v>
      </c>
      <c r="JE97" s="182">
        <f t="shared" si="1094"/>
        <v>0</v>
      </c>
      <c r="JF97" s="5"/>
      <c r="JG97" s="182">
        <f t="shared" si="1095"/>
        <v>0</v>
      </c>
      <c r="JH97" s="182">
        <f t="shared" si="1096"/>
        <v>0</v>
      </c>
      <c r="JI97" s="182">
        <f t="shared" si="1097"/>
        <v>0</v>
      </c>
      <c r="JJ97" s="5"/>
      <c r="JK97" s="182">
        <f t="shared" si="1098"/>
        <v>0</v>
      </c>
      <c r="JL97" s="182">
        <f t="shared" si="1099"/>
        <v>0</v>
      </c>
      <c r="JM97" s="182">
        <f t="shared" si="1100"/>
        <v>0</v>
      </c>
      <c r="JN97" s="5"/>
      <c r="JO97" s="182">
        <f t="shared" si="1101"/>
        <v>0</v>
      </c>
      <c r="JP97" s="182">
        <f t="shared" si="1102"/>
        <v>0</v>
      </c>
      <c r="JQ97" s="182">
        <f t="shared" si="1103"/>
        <v>0</v>
      </c>
      <c r="JR97" s="5"/>
      <c r="JS97" s="182">
        <f t="shared" si="1104"/>
        <v>0</v>
      </c>
      <c r="JT97" s="182">
        <f t="shared" si="1105"/>
        <v>0</v>
      </c>
      <c r="JU97" s="182">
        <f t="shared" si="1106"/>
        <v>0</v>
      </c>
      <c r="JV97" s="5"/>
      <c r="JW97" s="182">
        <f t="shared" si="1107"/>
        <v>0</v>
      </c>
      <c r="JX97" s="182">
        <f t="shared" si="1108"/>
        <v>0</v>
      </c>
      <c r="JY97" s="182">
        <f t="shared" si="1109"/>
        <v>0</v>
      </c>
      <c r="JZ97" s="5"/>
      <c r="KA97" s="182">
        <f t="shared" si="1110"/>
        <v>0</v>
      </c>
      <c r="KB97" s="182">
        <f t="shared" si="1111"/>
        <v>0</v>
      </c>
      <c r="KC97" s="182">
        <f t="shared" si="1112"/>
        <v>0</v>
      </c>
      <c r="KD97" s="5"/>
      <c r="KE97" s="182">
        <f t="shared" si="1113"/>
        <v>0</v>
      </c>
      <c r="KF97" s="182">
        <f t="shared" si="1114"/>
        <v>0</v>
      </c>
      <c r="KG97" s="182">
        <f t="shared" si="1115"/>
        <v>0</v>
      </c>
      <c r="KH97" s="5"/>
      <c r="KI97" s="183">
        <f t="shared" si="1116"/>
        <v>0</v>
      </c>
      <c r="KJ97" s="183" t="e">
        <f t="shared" si="908"/>
        <v>#DIV/0!</v>
      </c>
      <c r="KK97" s="183">
        <f t="shared" si="1117"/>
        <v>0</v>
      </c>
      <c r="KM97" s="183">
        <f t="shared" si="1118"/>
        <v>0</v>
      </c>
      <c r="KN97" s="183" t="e">
        <f t="shared" si="909"/>
        <v>#DIV/0!</v>
      </c>
      <c r="KO97" s="183">
        <f t="shared" si="1119"/>
        <v>0</v>
      </c>
      <c r="KQ97" s="183">
        <f t="shared" si="1120"/>
        <v>0</v>
      </c>
      <c r="KR97" s="183" t="e">
        <f t="shared" si="1121"/>
        <v>#DIV/0!</v>
      </c>
      <c r="KS97" s="183">
        <f t="shared" si="1122"/>
        <v>0</v>
      </c>
      <c r="KU97" s="183">
        <f t="shared" si="1123"/>
        <v>0</v>
      </c>
      <c r="KV97" s="183" t="e">
        <f t="shared" si="1124"/>
        <v>#DIV/0!</v>
      </c>
      <c r="KW97" s="183">
        <f t="shared" si="1125"/>
        <v>0</v>
      </c>
      <c r="KY97" s="183">
        <f t="shared" si="1126"/>
        <v>0</v>
      </c>
      <c r="KZ97" s="183" t="e">
        <f t="shared" si="1127"/>
        <v>#DIV/0!</v>
      </c>
      <c r="LA97" s="183">
        <f t="shared" si="1128"/>
        <v>0</v>
      </c>
      <c r="LC97" s="183">
        <f t="shared" si="1129"/>
        <v>0</v>
      </c>
      <c r="LD97" s="183" t="e">
        <f t="shared" si="1130"/>
        <v>#DIV/0!</v>
      </c>
      <c r="LE97" s="183">
        <f t="shared" si="1131"/>
        <v>0</v>
      </c>
    </row>
    <row r="98" spans="2:317" ht="18.75">
      <c r="B98" s="172"/>
      <c r="C98" s="180"/>
      <c r="D98" s="180"/>
      <c r="E98" s="180" t="str">
        <f>'A.I Revenue Streams - P1'!F96</f>
        <v>Monsoon Checkups Basic</v>
      </c>
      <c r="F98" s="184"/>
      <c r="G98" s="182"/>
      <c r="H98" s="182">
        <f>'A.I Revenue Streams - P1'!J96</f>
        <v>0</v>
      </c>
      <c r="I98" s="182">
        <f t="shared" si="1132"/>
        <v>0</v>
      </c>
      <c r="J98" s="5"/>
      <c r="K98" s="182">
        <f>'A.I Revenue Streams - P1'!H96*K$2</f>
        <v>0</v>
      </c>
      <c r="L98" s="182">
        <f t="shared" si="910"/>
        <v>0</v>
      </c>
      <c r="M98" s="182">
        <f t="shared" si="1134"/>
        <v>0</v>
      </c>
      <c r="N98" s="5"/>
      <c r="O98" s="182">
        <f t="shared" si="911"/>
        <v>0</v>
      </c>
      <c r="P98" s="182">
        <f t="shared" si="912"/>
        <v>0</v>
      </c>
      <c r="Q98" s="182">
        <f t="shared" si="903"/>
        <v>0</v>
      </c>
      <c r="R98" s="5"/>
      <c r="S98" s="182">
        <f t="shared" si="913"/>
        <v>0</v>
      </c>
      <c r="T98" s="182">
        <f t="shared" si="914"/>
        <v>0</v>
      </c>
      <c r="U98" s="182">
        <f t="shared" si="904"/>
        <v>0</v>
      </c>
      <c r="V98" s="5"/>
      <c r="W98" s="182">
        <f t="shared" si="915"/>
        <v>0</v>
      </c>
      <c r="X98" s="182">
        <f t="shared" si="916"/>
        <v>0</v>
      </c>
      <c r="Y98" s="182">
        <f t="shared" si="905"/>
        <v>0</v>
      </c>
      <c r="Z98" s="5"/>
      <c r="AA98" s="182">
        <f t="shared" si="917"/>
        <v>0</v>
      </c>
      <c r="AB98" s="182">
        <f t="shared" si="918"/>
        <v>0</v>
      </c>
      <c r="AC98" s="182">
        <f t="shared" si="906"/>
        <v>0</v>
      </c>
      <c r="AD98" s="5"/>
      <c r="AE98" s="182">
        <f t="shared" si="919"/>
        <v>0</v>
      </c>
      <c r="AF98" s="182">
        <f t="shared" si="920"/>
        <v>0</v>
      </c>
      <c r="AG98" s="182">
        <f t="shared" si="907"/>
        <v>0</v>
      </c>
      <c r="AH98" s="5"/>
      <c r="AI98" s="182">
        <f t="shared" si="921"/>
        <v>0</v>
      </c>
      <c r="AJ98" s="182">
        <f t="shared" si="922"/>
        <v>0</v>
      </c>
      <c r="AK98" s="182">
        <f t="shared" si="923"/>
        <v>0</v>
      </c>
      <c r="AL98" s="5"/>
      <c r="AM98" s="182">
        <f t="shared" si="924"/>
        <v>0</v>
      </c>
      <c r="AN98" s="182">
        <f t="shared" si="925"/>
        <v>0</v>
      </c>
      <c r="AO98" s="182">
        <f t="shared" si="926"/>
        <v>0</v>
      </c>
      <c r="AP98" s="5"/>
      <c r="AQ98" s="182">
        <f t="shared" si="927"/>
        <v>0</v>
      </c>
      <c r="AR98" s="182">
        <f t="shared" si="928"/>
        <v>0</v>
      </c>
      <c r="AS98" s="182">
        <f t="shared" si="929"/>
        <v>0</v>
      </c>
      <c r="AT98" s="5"/>
      <c r="AU98" s="182">
        <f t="shared" si="930"/>
        <v>0</v>
      </c>
      <c r="AV98" s="182">
        <f t="shared" si="931"/>
        <v>0</v>
      </c>
      <c r="AW98" s="182">
        <f t="shared" si="932"/>
        <v>0</v>
      </c>
      <c r="AX98" s="5"/>
      <c r="AY98" s="182">
        <f t="shared" si="933"/>
        <v>0</v>
      </c>
      <c r="AZ98" s="182">
        <f t="shared" si="934"/>
        <v>0</v>
      </c>
      <c r="BA98" s="182">
        <f t="shared" si="935"/>
        <v>0</v>
      </c>
      <c r="BB98" s="5"/>
      <c r="BC98" s="182">
        <f t="shared" si="936"/>
        <v>0</v>
      </c>
      <c r="BD98" s="182">
        <f t="shared" si="937"/>
        <v>0</v>
      </c>
      <c r="BE98" s="182">
        <f t="shared" si="938"/>
        <v>0</v>
      </c>
      <c r="BF98" s="5"/>
      <c r="BG98" s="182">
        <f t="shared" si="939"/>
        <v>0</v>
      </c>
      <c r="BH98" s="182">
        <f t="shared" si="940"/>
        <v>0</v>
      </c>
      <c r="BI98" s="182">
        <f t="shared" si="941"/>
        <v>0</v>
      </c>
      <c r="BJ98" s="5"/>
      <c r="BK98" s="182">
        <f t="shared" si="942"/>
        <v>0</v>
      </c>
      <c r="BL98" s="182">
        <f t="shared" si="943"/>
        <v>0</v>
      </c>
      <c r="BM98" s="182">
        <f t="shared" si="944"/>
        <v>0</v>
      </c>
      <c r="BN98" s="5"/>
      <c r="BO98" s="182">
        <f t="shared" si="945"/>
        <v>0</v>
      </c>
      <c r="BP98" s="182">
        <f t="shared" si="946"/>
        <v>0</v>
      </c>
      <c r="BQ98" s="182">
        <f t="shared" si="947"/>
        <v>0</v>
      </c>
      <c r="BR98" s="5"/>
      <c r="BS98" s="182">
        <f t="shared" si="948"/>
        <v>0</v>
      </c>
      <c r="BT98" s="182">
        <f t="shared" si="949"/>
        <v>0</v>
      </c>
      <c r="BU98" s="182">
        <f t="shared" si="950"/>
        <v>0</v>
      </c>
      <c r="BV98" s="5"/>
      <c r="BW98" s="182">
        <f t="shared" si="951"/>
        <v>0</v>
      </c>
      <c r="BX98" s="182">
        <f t="shared" si="952"/>
        <v>0</v>
      </c>
      <c r="BY98" s="182">
        <f t="shared" si="953"/>
        <v>0</v>
      </c>
      <c r="BZ98" s="5"/>
      <c r="CA98" s="182">
        <f t="shared" si="954"/>
        <v>0</v>
      </c>
      <c r="CB98" s="182">
        <f t="shared" si="955"/>
        <v>0</v>
      </c>
      <c r="CC98" s="182">
        <f t="shared" si="956"/>
        <v>0</v>
      </c>
      <c r="CD98" s="5"/>
      <c r="CE98" s="182">
        <f t="shared" si="957"/>
        <v>0</v>
      </c>
      <c r="CF98" s="182">
        <f t="shared" si="958"/>
        <v>0</v>
      </c>
      <c r="CG98" s="182">
        <f t="shared" si="959"/>
        <v>0</v>
      </c>
      <c r="CH98" s="5"/>
      <c r="CI98" s="182">
        <f t="shared" si="960"/>
        <v>0</v>
      </c>
      <c r="CJ98" s="182">
        <f t="shared" si="961"/>
        <v>0</v>
      </c>
      <c r="CK98" s="182">
        <f t="shared" si="962"/>
        <v>0</v>
      </c>
      <c r="CL98" s="5"/>
      <c r="CM98" s="182">
        <f t="shared" si="963"/>
        <v>0</v>
      </c>
      <c r="CN98" s="182">
        <f t="shared" si="964"/>
        <v>0</v>
      </c>
      <c r="CO98" s="182">
        <f t="shared" si="965"/>
        <v>0</v>
      </c>
      <c r="CP98" s="5"/>
      <c r="CQ98" s="182">
        <f t="shared" si="966"/>
        <v>0</v>
      </c>
      <c r="CR98" s="182">
        <f t="shared" si="967"/>
        <v>0</v>
      </c>
      <c r="CS98" s="182">
        <f t="shared" si="968"/>
        <v>0</v>
      </c>
      <c r="CT98" s="5"/>
      <c r="CU98" s="182">
        <f t="shared" si="969"/>
        <v>0</v>
      </c>
      <c r="CV98" s="182">
        <f t="shared" si="970"/>
        <v>0</v>
      </c>
      <c r="CW98" s="182">
        <f t="shared" si="971"/>
        <v>0</v>
      </c>
      <c r="CX98" s="5"/>
      <c r="CY98" s="182">
        <f t="shared" si="972"/>
        <v>0</v>
      </c>
      <c r="CZ98" s="182">
        <f t="shared" si="973"/>
        <v>0</v>
      </c>
      <c r="DA98" s="182">
        <f t="shared" si="974"/>
        <v>0</v>
      </c>
      <c r="DB98" s="5"/>
      <c r="DC98" s="182">
        <f t="shared" si="975"/>
        <v>0</v>
      </c>
      <c r="DD98" s="182">
        <f t="shared" si="976"/>
        <v>0</v>
      </c>
      <c r="DE98" s="182">
        <f t="shared" si="977"/>
        <v>0</v>
      </c>
      <c r="DF98" s="5"/>
      <c r="DG98" s="182">
        <f t="shared" si="978"/>
        <v>0</v>
      </c>
      <c r="DH98" s="182">
        <f t="shared" si="979"/>
        <v>0</v>
      </c>
      <c r="DI98" s="182">
        <f t="shared" si="980"/>
        <v>0</v>
      </c>
      <c r="DJ98" s="5"/>
      <c r="DK98" s="182">
        <f t="shared" si="981"/>
        <v>0</v>
      </c>
      <c r="DL98" s="182">
        <f t="shared" si="982"/>
        <v>0</v>
      </c>
      <c r="DM98" s="182">
        <f t="shared" si="983"/>
        <v>0</v>
      </c>
      <c r="DN98" s="5"/>
      <c r="DO98" s="182">
        <f t="shared" si="984"/>
        <v>0</v>
      </c>
      <c r="DP98" s="182">
        <f t="shared" si="985"/>
        <v>0</v>
      </c>
      <c r="DQ98" s="182">
        <f t="shared" si="986"/>
        <v>0</v>
      </c>
      <c r="DR98" s="5"/>
      <c r="DS98" s="182">
        <f t="shared" si="987"/>
        <v>0</v>
      </c>
      <c r="DT98" s="182">
        <f t="shared" si="988"/>
        <v>0</v>
      </c>
      <c r="DU98" s="182">
        <f t="shared" si="989"/>
        <v>0</v>
      </c>
      <c r="DV98" s="5"/>
      <c r="DW98" s="182">
        <f t="shared" si="990"/>
        <v>0</v>
      </c>
      <c r="DX98" s="182">
        <f t="shared" si="991"/>
        <v>0</v>
      </c>
      <c r="DY98" s="182">
        <f t="shared" si="992"/>
        <v>0</v>
      </c>
      <c r="DZ98" s="5"/>
      <c r="EA98" s="182">
        <f t="shared" si="993"/>
        <v>0</v>
      </c>
      <c r="EB98" s="182">
        <f t="shared" si="994"/>
        <v>0</v>
      </c>
      <c r="EC98" s="182">
        <f t="shared" si="995"/>
        <v>0</v>
      </c>
      <c r="ED98" s="5"/>
      <c r="EE98" s="182">
        <f t="shared" si="996"/>
        <v>0</v>
      </c>
      <c r="EF98" s="182">
        <f t="shared" si="997"/>
        <v>0</v>
      </c>
      <c r="EG98" s="182">
        <f t="shared" si="998"/>
        <v>0</v>
      </c>
      <c r="EH98" s="5"/>
      <c r="EI98" s="182">
        <f t="shared" si="999"/>
        <v>0</v>
      </c>
      <c r="EJ98" s="182">
        <f t="shared" si="1000"/>
        <v>0</v>
      </c>
      <c r="EK98" s="182">
        <f t="shared" si="1001"/>
        <v>0</v>
      </c>
      <c r="EL98" s="5"/>
      <c r="EM98" s="182">
        <f t="shared" si="1002"/>
        <v>0</v>
      </c>
      <c r="EN98" s="182">
        <f t="shared" si="1003"/>
        <v>0</v>
      </c>
      <c r="EO98" s="182">
        <f t="shared" si="1004"/>
        <v>0</v>
      </c>
      <c r="EP98" s="5"/>
      <c r="EQ98" s="182">
        <f t="shared" si="1005"/>
        <v>0</v>
      </c>
      <c r="ER98" s="182">
        <f t="shared" si="1006"/>
        <v>0</v>
      </c>
      <c r="ES98" s="182">
        <f t="shared" si="1007"/>
        <v>0</v>
      </c>
      <c r="ET98" s="5"/>
      <c r="EU98" s="182">
        <f t="shared" si="1008"/>
        <v>0</v>
      </c>
      <c r="EV98" s="182">
        <f t="shared" si="1009"/>
        <v>0</v>
      </c>
      <c r="EW98" s="182">
        <f t="shared" si="1010"/>
        <v>0</v>
      </c>
      <c r="EX98" s="5"/>
      <c r="EY98" s="182">
        <f t="shared" si="1011"/>
        <v>0</v>
      </c>
      <c r="EZ98" s="182">
        <f t="shared" si="1012"/>
        <v>0</v>
      </c>
      <c r="FA98" s="182">
        <f t="shared" si="1013"/>
        <v>0</v>
      </c>
      <c r="FB98" s="5"/>
      <c r="FC98" s="182">
        <f t="shared" si="1014"/>
        <v>0</v>
      </c>
      <c r="FD98" s="182">
        <f t="shared" si="1015"/>
        <v>0</v>
      </c>
      <c r="FE98" s="182">
        <f t="shared" si="1016"/>
        <v>0</v>
      </c>
      <c r="FF98" s="5"/>
      <c r="FG98" s="182">
        <f t="shared" si="1017"/>
        <v>0</v>
      </c>
      <c r="FH98" s="182">
        <f t="shared" si="1018"/>
        <v>0</v>
      </c>
      <c r="FI98" s="182">
        <f t="shared" si="1019"/>
        <v>0</v>
      </c>
      <c r="FJ98" s="5"/>
      <c r="FK98" s="182">
        <f t="shared" si="1020"/>
        <v>0</v>
      </c>
      <c r="FL98" s="182">
        <f t="shared" si="1021"/>
        <v>0</v>
      </c>
      <c r="FM98" s="182">
        <f t="shared" si="1022"/>
        <v>0</v>
      </c>
      <c r="FN98" s="5"/>
      <c r="FO98" s="182">
        <f t="shared" si="1023"/>
        <v>0</v>
      </c>
      <c r="FP98" s="182">
        <f t="shared" si="1024"/>
        <v>0</v>
      </c>
      <c r="FQ98" s="182">
        <f t="shared" si="1025"/>
        <v>0</v>
      </c>
      <c r="FR98" s="5"/>
      <c r="FS98" s="182">
        <f t="shared" si="1026"/>
        <v>0</v>
      </c>
      <c r="FT98" s="182">
        <f t="shared" si="1027"/>
        <v>0</v>
      </c>
      <c r="FU98" s="182">
        <f t="shared" si="1028"/>
        <v>0</v>
      </c>
      <c r="FV98" s="5"/>
      <c r="FW98" s="182">
        <f t="shared" si="1029"/>
        <v>0</v>
      </c>
      <c r="FX98" s="182">
        <f t="shared" si="1030"/>
        <v>0</v>
      </c>
      <c r="FY98" s="182">
        <f t="shared" si="1031"/>
        <v>0</v>
      </c>
      <c r="FZ98" s="5"/>
      <c r="GA98" s="182">
        <f t="shared" si="1032"/>
        <v>0</v>
      </c>
      <c r="GB98" s="182">
        <f t="shared" si="1033"/>
        <v>0</v>
      </c>
      <c r="GC98" s="182">
        <f t="shared" si="1034"/>
        <v>0</v>
      </c>
      <c r="GD98" s="5"/>
      <c r="GE98" s="182">
        <f t="shared" si="1035"/>
        <v>0</v>
      </c>
      <c r="GF98" s="182">
        <f t="shared" si="1036"/>
        <v>0</v>
      </c>
      <c r="GG98" s="182">
        <f t="shared" si="1037"/>
        <v>0</v>
      </c>
      <c r="GH98" s="5"/>
      <c r="GI98" s="182">
        <f t="shared" si="1038"/>
        <v>0</v>
      </c>
      <c r="GJ98" s="182">
        <f t="shared" si="1039"/>
        <v>0</v>
      </c>
      <c r="GK98" s="182">
        <f t="shared" si="1040"/>
        <v>0</v>
      </c>
      <c r="GL98" s="5"/>
      <c r="GM98" s="182">
        <f t="shared" si="1041"/>
        <v>0</v>
      </c>
      <c r="GN98" s="182">
        <f t="shared" si="1042"/>
        <v>0</v>
      </c>
      <c r="GO98" s="182">
        <f t="shared" si="1043"/>
        <v>0</v>
      </c>
      <c r="GP98" s="5"/>
      <c r="GQ98" s="182">
        <f t="shared" si="1044"/>
        <v>0</v>
      </c>
      <c r="GR98" s="182">
        <f t="shared" si="1045"/>
        <v>0</v>
      </c>
      <c r="GS98" s="182">
        <f t="shared" si="1046"/>
        <v>0</v>
      </c>
      <c r="GT98" s="5"/>
      <c r="GU98" s="182">
        <f t="shared" si="1047"/>
        <v>0</v>
      </c>
      <c r="GV98" s="182">
        <f t="shared" si="1048"/>
        <v>0</v>
      </c>
      <c r="GW98" s="182">
        <f t="shared" si="1049"/>
        <v>0</v>
      </c>
      <c r="GX98" s="5"/>
      <c r="GY98" s="182">
        <f t="shared" si="1050"/>
        <v>0</v>
      </c>
      <c r="GZ98" s="182">
        <f t="shared" si="1051"/>
        <v>0</v>
      </c>
      <c r="HA98" s="182">
        <f t="shared" si="1052"/>
        <v>0</v>
      </c>
      <c r="HB98" s="5"/>
      <c r="HC98" s="182">
        <f t="shared" si="1053"/>
        <v>0</v>
      </c>
      <c r="HD98" s="182">
        <f t="shared" si="1054"/>
        <v>0</v>
      </c>
      <c r="HE98" s="182">
        <f t="shared" si="1055"/>
        <v>0</v>
      </c>
      <c r="HF98" s="5"/>
      <c r="HG98" s="182">
        <f t="shared" si="1056"/>
        <v>0</v>
      </c>
      <c r="HH98" s="182">
        <f t="shared" si="1057"/>
        <v>0</v>
      </c>
      <c r="HI98" s="182">
        <f t="shared" si="1058"/>
        <v>0</v>
      </c>
      <c r="HJ98" s="5"/>
      <c r="HK98" s="182">
        <f t="shared" si="1059"/>
        <v>0</v>
      </c>
      <c r="HL98" s="182">
        <f t="shared" si="1060"/>
        <v>0</v>
      </c>
      <c r="HM98" s="182">
        <f t="shared" si="1061"/>
        <v>0</v>
      </c>
      <c r="HN98" s="5"/>
      <c r="HO98" s="182">
        <f t="shared" si="1062"/>
        <v>0</v>
      </c>
      <c r="HP98" s="182">
        <f t="shared" si="1063"/>
        <v>0</v>
      </c>
      <c r="HQ98" s="182">
        <f t="shared" si="1064"/>
        <v>0</v>
      </c>
      <c r="HR98" s="5"/>
      <c r="HS98" s="182">
        <f t="shared" si="1065"/>
        <v>0</v>
      </c>
      <c r="HT98" s="182">
        <f t="shared" si="1066"/>
        <v>0</v>
      </c>
      <c r="HU98" s="182">
        <f t="shared" si="1067"/>
        <v>0</v>
      </c>
      <c r="HV98" s="5"/>
      <c r="HW98" s="182">
        <f t="shared" si="1068"/>
        <v>0</v>
      </c>
      <c r="HX98" s="182">
        <f t="shared" si="1069"/>
        <v>0</v>
      </c>
      <c r="HY98" s="182">
        <f t="shared" si="1070"/>
        <v>0</v>
      </c>
      <c r="HZ98" s="5"/>
      <c r="IA98" s="182">
        <f t="shared" si="1071"/>
        <v>0</v>
      </c>
      <c r="IB98" s="182">
        <f t="shared" si="1072"/>
        <v>0</v>
      </c>
      <c r="IC98" s="182">
        <f t="shared" si="1073"/>
        <v>0</v>
      </c>
      <c r="ID98" s="5"/>
      <c r="IE98" s="182">
        <f t="shared" si="1074"/>
        <v>0</v>
      </c>
      <c r="IF98" s="182">
        <f t="shared" si="1075"/>
        <v>0</v>
      </c>
      <c r="IG98" s="182">
        <f t="shared" si="1076"/>
        <v>0</v>
      </c>
      <c r="IH98" s="5"/>
      <c r="II98" s="182">
        <f t="shared" si="1077"/>
        <v>0</v>
      </c>
      <c r="IJ98" s="182">
        <f t="shared" si="1078"/>
        <v>0</v>
      </c>
      <c r="IK98" s="182">
        <f t="shared" si="1079"/>
        <v>0</v>
      </c>
      <c r="IL98" s="5"/>
      <c r="IM98" s="182">
        <f t="shared" si="1080"/>
        <v>0</v>
      </c>
      <c r="IN98" s="182">
        <f t="shared" si="1081"/>
        <v>0</v>
      </c>
      <c r="IO98" s="182">
        <f t="shared" si="1082"/>
        <v>0</v>
      </c>
      <c r="IP98" s="5"/>
      <c r="IQ98" s="182">
        <f t="shared" si="1083"/>
        <v>0</v>
      </c>
      <c r="IR98" s="182">
        <f t="shared" si="1084"/>
        <v>0</v>
      </c>
      <c r="IS98" s="182">
        <f t="shared" si="1085"/>
        <v>0</v>
      </c>
      <c r="IT98" s="5"/>
      <c r="IU98" s="182">
        <f t="shared" si="1086"/>
        <v>0</v>
      </c>
      <c r="IV98" s="182">
        <f t="shared" si="1087"/>
        <v>0</v>
      </c>
      <c r="IW98" s="182">
        <f t="shared" si="1088"/>
        <v>0</v>
      </c>
      <c r="IX98" s="5"/>
      <c r="IY98" s="182">
        <f t="shared" si="1089"/>
        <v>0</v>
      </c>
      <c r="IZ98" s="182">
        <f t="shared" si="1090"/>
        <v>0</v>
      </c>
      <c r="JA98" s="182">
        <f t="shared" si="1091"/>
        <v>0</v>
      </c>
      <c r="JB98" s="5"/>
      <c r="JC98" s="182">
        <f t="shared" si="1092"/>
        <v>0</v>
      </c>
      <c r="JD98" s="182">
        <f t="shared" si="1093"/>
        <v>0</v>
      </c>
      <c r="JE98" s="182">
        <f t="shared" si="1094"/>
        <v>0</v>
      </c>
      <c r="JF98" s="5"/>
      <c r="JG98" s="182">
        <f t="shared" si="1095"/>
        <v>0</v>
      </c>
      <c r="JH98" s="182">
        <f t="shared" si="1096"/>
        <v>0</v>
      </c>
      <c r="JI98" s="182">
        <f t="shared" si="1097"/>
        <v>0</v>
      </c>
      <c r="JJ98" s="5"/>
      <c r="JK98" s="182">
        <f t="shared" si="1098"/>
        <v>0</v>
      </c>
      <c r="JL98" s="182">
        <f t="shared" si="1099"/>
        <v>0</v>
      </c>
      <c r="JM98" s="182">
        <f t="shared" si="1100"/>
        <v>0</v>
      </c>
      <c r="JN98" s="5"/>
      <c r="JO98" s="182">
        <f t="shared" si="1101"/>
        <v>0</v>
      </c>
      <c r="JP98" s="182">
        <f t="shared" si="1102"/>
        <v>0</v>
      </c>
      <c r="JQ98" s="182">
        <f t="shared" si="1103"/>
        <v>0</v>
      </c>
      <c r="JR98" s="5"/>
      <c r="JS98" s="182">
        <f t="shared" si="1104"/>
        <v>0</v>
      </c>
      <c r="JT98" s="182">
        <f t="shared" si="1105"/>
        <v>0</v>
      </c>
      <c r="JU98" s="182">
        <f t="shared" si="1106"/>
        <v>0</v>
      </c>
      <c r="JV98" s="5"/>
      <c r="JW98" s="182">
        <f t="shared" si="1107"/>
        <v>0</v>
      </c>
      <c r="JX98" s="182">
        <f t="shared" si="1108"/>
        <v>0</v>
      </c>
      <c r="JY98" s="182">
        <f t="shared" si="1109"/>
        <v>0</v>
      </c>
      <c r="JZ98" s="5"/>
      <c r="KA98" s="182">
        <f t="shared" si="1110"/>
        <v>0</v>
      </c>
      <c r="KB98" s="182">
        <f t="shared" si="1111"/>
        <v>0</v>
      </c>
      <c r="KC98" s="182">
        <f t="shared" si="1112"/>
        <v>0</v>
      </c>
      <c r="KD98" s="5"/>
      <c r="KE98" s="182">
        <f t="shared" si="1113"/>
        <v>0</v>
      </c>
      <c r="KF98" s="182">
        <f t="shared" si="1114"/>
        <v>0</v>
      </c>
      <c r="KG98" s="182">
        <f t="shared" si="1115"/>
        <v>0</v>
      </c>
      <c r="KH98" s="5"/>
      <c r="KI98" s="183">
        <f t="shared" si="1116"/>
        <v>0</v>
      </c>
      <c r="KJ98" s="183" t="e">
        <f t="shared" si="908"/>
        <v>#DIV/0!</v>
      </c>
      <c r="KK98" s="183">
        <f t="shared" si="1117"/>
        <v>0</v>
      </c>
      <c r="KM98" s="183">
        <f t="shared" si="1118"/>
        <v>0</v>
      </c>
      <c r="KN98" s="183" t="e">
        <f t="shared" si="909"/>
        <v>#DIV/0!</v>
      </c>
      <c r="KO98" s="183">
        <f t="shared" si="1119"/>
        <v>0</v>
      </c>
      <c r="KQ98" s="183">
        <f t="shared" si="1120"/>
        <v>0</v>
      </c>
      <c r="KR98" s="183" t="e">
        <f t="shared" si="1121"/>
        <v>#DIV/0!</v>
      </c>
      <c r="KS98" s="183">
        <f t="shared" si="1122"/>
        <v>0</v>
      </c>
      <c r="KU98" s="183">
        <f t="shared" si="1123"/>
        <v>0</v>
      </c>
      <c r="KV98" s="183" t="e">
        <f t="shared" si="1124"/>
        <v>#DIV/0!</v>
      </c>
      <c r="KW98" s="183">
        <f t="shared" si="1125"/>
        <v>0</v>
      </c>
      <c r="KY98" s="183">
        <f t="shared" si="1126"/>
        <v>0</v>
      </c>
      <c r="KZ98" s="183" t="e">
        <f t="shared" si="1127"/>
        <v>#DIV/0!</v>
      </c>
      <c r="LA98" s="183">
        <f t="shared" si="1128"/>
        <v>0</v>
      </c>
      <c r="LC98" s="183">
        <f t="shared" si="1129"/>
        <v>0</v>
      </c>
      <c r="LD98" s="183" t="e">
        <f t="shared" si="1130"/>
        <v>#DIV/0!</v>
      </c>
      <c r="LE98" s="183">
        <f t="shared" si="1131"/>
        <v>0</v>
      </c>
    </row>
    <row r="99" spans="2:317" ht="18.75">
      <c r="B99" s="172"/>
      <c r="C99" s="180"/>
      <c r="D99" s="180"/>
      <c r="E99" s="180" t="str">
        <f>'A.I Revenue Streams - P1'!F97</f>
        <v>Monsoon Checkups Advanced</v>
      </c>
      <c r="F99" s="184"/>
      <c r="G99" s="182"/>
      <c r="H99" s="182">
        <f>'A.I Revenue Streams - P1'!J97</f>
        <v>0</v>
      </c>
      <c r="I99" s="182">
        <f t="shared" si="1132"/>
        <v>0</v>
      </c>
      <c r="J99" s="5"/>
      <c r="K99" s="182">
        <f>'A.I Revenue Streams - P1'!H97*K$2</f>
        <v>0</v>
      </c>
      <c r="L99" s="182">
        <f t="shared" si="910"/>
        <v>0</v>
      </c>
      <c r="M99" s="182">
        <f t="shared" si="1134"/>
        <v>0</v>
      </c>
      <c r="N99" s="5"/>
      <c r="O99" s="182">
        <f t="shared" si="911"/>
        <v>0</v>
      </c>
      <c r="P99" s="182">
        <f t="shared" si="912"/>
        <v>0</v>
      </c>
      <c r="Q99" s="182">
        <f t="shared" si="903"/>
        <v>0</v>
      </c>
      <c r="R99" s="5"/>
      <c r="S99" s="182">
        <f t="shared" si="913"/>
        <v>0</v>
      </c>
      <c r="T99" s="182">
        <f t="shared" si="914"/>
        <v>0</v>
      </c>
      <c r="U99" s="182">
        <f t="shared" si="904"/>
        <v>0</v>
      </c>
      <c r="V99" s="5"/>
      <c r="W99" s="182">
        <f t="shared" si="915"/>
        <v>0</v>
      </c>
      <c r="X99" s="182">
        <f t="shared" si="916"/>
        <v>0</v>
      </c>
      <c r="Y99" s="182">
        <f t="shared" si="905"/>
        <v>0</v>
      </c>
      <c r="Z99" s="5"/>
      <c r="AA99" s="182">
        <f t="shared" si="917"/>
        <v>0</v>
      </c>
      <c r="AB99" s="182">
        <f t="shared" si="918"/>
        <v>0</v>
      </c>
      <c r="AC99" s="182">
        <f t="shared" si="906"/>
        <v>0</v>
      </c>
      <c r="AD99" s="5"/>
      <c r="AE99" s="182">
        <f t="shared" si="919"/>
        <v>0</v>
      </c>
      <c r="AF99" s="182">
        <f t="shared" si="920"/>
        <v>0</v>
      </c>
      <c r="AG99" s="182">
        <f t="shared" si="907"/>
        <v>0</v>
      </c>
      <c r="AH99" s="5"/>
      <c r="AI99" s="182">
        <f t="shared" si="921"/>
        <v>0</v>
      </c>
      <c r="AJ99" s="182">
        <f t="shared" si="922"/>
        <v>0</v>
      </c>
      <c r="AK99" s="182">
        <f t="shared" si="923"/>
        <v>0</v>
      </c>
      <c r="AL99" s="5"/>
      <c r="AM99" s="182">
        <f t="shared" si="924"/>
        <v>0</v>
      </c>
      <c r="AN99" s="182">
        <f t="shared" si="925"/>
        <v>0</v>
      </c>
      <c r="AO99" s="182">
        <f t="shared" si="926"/>
        <v>0</v>
      </c>
      <c r="AP99" s="5"/>
      <c r="AQ99" s="182">
        <f t="shared" si="927"/>
        <v>0</v>
      </c>
      <c r="AR99" s="182">
        <f t="shared" si="928"/>
        <v>0</v>
      </c>
      <c r="AS99" s="182">
        <f t="shared" si="929"/>
        <v>0</v>
      </c>
      <c r="AT99" s="5"/>
      <c r="AU99" s="182">
        <f t="shared" si="930"/>
        <v>0</v>
      </c>
      <c r="AV99" s="182">
        <f t="shared" si="931"/>
        <v>0</v>
      </c>
      <c r="AW99" s="182">
        <f t="shared" si="932"/>
        <v>0</v>
      </c>
      <c r="AX99" s="5"/>
      <c r="AY99" s="182">
        <f t="shared" si="933"/>
        <v>0</v>
      </c>
      <c r="AZ99" s="182">
        <f t="shared" si="934"/>
        <v>0</v>
      </c>
      <c r="BA99" s="182">
        <f t="shared" si="935"/>
        <v>0</v>
      </c>
      <c r="BB99" s="5"/>
      <c r="BC99" s="182">
        <f t="shared" si="936"/>
        <v>0</v>
      </c>
      <c r="BD99" s="182">
        <f t="shared" si="937"/>
        <v>0</v>
      </c>
      <c r="BE99" s="182">
        <f t="shared" si="938"/>
        <v>0</v>
      </c>
      <c r="BF99" s="5"/>
      <c r="BG99" s="182">
        <f t="shared" si="939"/>
        <v>0</v>
      </c>
      <c r="BH99" s="182">
        <f t="shared" si="940"/>
        <v>0</v>
      </c>
      <c r="BI99" s="182">
        <f t="shared" si="941"/>
        <v>0</v>
      </c>
      <c r="BJ99" s="5"/>
      <c r="BK99" s="182">
        <f t="shared" si="942"/>
        <v>0</v>
      </c>
      <c r="BL99" s="182">
        <f t="shared" si="943"/>
        <v>0</v>
      </c>
      <c r="BM99" s="182">
        <f t="shared" si="944"/>
        <v>0</v>
      </c>
      <c r="BN99" s="5"/>
      <c r="BO99" s="182">
        <f t="shared" si="945"/>
        <v>0</v>
      </c>
      <c r="BP99" s="182">
        <f t="shared" si="946"/>
        <v>0</v>
      </c>
      <c r="BQ99" s="182">
        <f t="shared" si="947"/>
        <v>0</v>
      </c>
      <c r="BR99" s="5"/>
      <c r="BS99" s="182">
        <f t="shared" si="948"/>
        <v>0</v>
      </c>
      <c r="BT99" s="182">
        <f t="shared" si="949"/>
        <v>0</v>
      </c>
      <c r="BU99" s="182">
        <f t="shared" si="950"/>
        <v>0</v>
      </c>
      <c r="BV99" s="5"/>
      <c r="BW99" s="182">
        <f t="shared" si="951"/>
        <v>0</v>
      </c>
      <c r="BX99" s="182">
        <f t="shared" si="952"/>
        <v>0</v>
      </c>
      <c r="BY99" s="182">
        <f t="shared" si="953"/>
        <v>0</v>
      </c>
      <c r="BZ99" s="5"/>
      <c r="CA99" s="182">
        <f t="shared" si="954"/>
        <v>0</v>
      </c>
      <c r="CB99" s="182">
        <f t="shared" si="955"/>
        <v>0</v>
      </c>
      <c r="CC99" s="182">
        <f t="shared" si="956"/>
        <v>0</v>
      </c>
      <c r="CD99" s="5"/>
      <c r="CE99" s="182">
        <f t="shared" si="957"/>
        <v>0</v>
      </c>
      <c r="CF99" s="182">
        <f t="shared" si="958"/>
        <v>0</v>
      </c>
      <c r="CG99" s="182">
        <f t="shared" si="959"/>
        <v>0</v>
      </c>
      <c r="CH99" s="5"/>
      <c r="CI99" s="182">
        <f t="shared" si="960"/>
        <v>0</v>
      </c>
      <c r="CJ99" s="182">
        <f t="shared" si="961"/>
        <v>0</v>
      </c>
      <c r="CK99" s="182">
        <f t="shared" si="962"/>
        <v>0</v>
      </c>
      <c r="CL99" s="5"/>
      <c r="CM99" s="182">
        <f t="shared" si="963"/>
        <v>0</v>
      </c>
      <c r="CN99" s="182">
        <f t="shared" si="964"/>
        <v>0</v>
      </c>
      <c r="CO99" s="182">
        <f t="shared" si="965"/>
        <v>0</v>
      </c>
      <c r="CP99" s="5"/>
      <c r="CQ99" s="182">
        <f t="shared" si="966"/>
        <v>0</v>
      </c>
      <c r="CR99" s="182">
        <f t="shared" si="967"/>
        <v>0</v>
      </c>
      <c r="CS99" s="182">
        <f t="shared" si="968"/>
        <v>0</v>
      </c>
      <c r="CT99" s="5"/>
      <c r="CU99" s="182">
        <f t="shared" si="969"/>
        <v>0</v>
      </c>
      <c r="CV99" s="182">
        <f t="shared" si="970"/>
        <v>0</v>
      </c>
      <c r="CW99" s="182">
        <f t="shared" si="971"/>
        <v>0</v>
      </c>
      <c r="CX99" s="5"/>
      <c r="CY99" s="182">
        <f t="shared" si="972"/>
        <v>0</v>
      </c>
      <c r="CZ99" s="182">
        <f t="shared" si="973"/>
        <v>0</v>
      </c>
      <c r="DA99" s="182">
        <f t="shared" si="974"/>
        <v>0</v>
      </c>
      <c r="DB99" s="5"/>
      <c r="DC99" s="182">
        <f t="shared" si="975"/>
        <v>0</v>
      </c>
      <c r="DD99" s="182">
        <f t="shared" si="976"/>
        <v>0</v>
      </c>
      <c r="DE99" s="182">
        <f t="shared" si="977"/>
        <v>0</v>
      </c>
      <c r="DF99" s="5"/>
      <c r="DG99" s="182">
        <f t="shared" si="978"/>
        <v>0</v>
      </c>
      <c r="DH99" s="182">
        <f t="shared" si="979"/>
        <v>0</v>
      </c>
      <c r="DI99" s="182">
        <f t="shared" si="980"/>
        <v>0</v>
      </c>
      <c r="DJ99" s="5"/>
      <c r="DK99" s="182">
        <f t="shared" si="981"/>
        <v>0</v>
      </c>
      <c r="DL99" s="182">
        <f t="shared" si="982"/>
        <v>0</v>
      </c>
      <c r="DM99" s="182">
        <f t="shared" si="983"/>
        <v>0</v>
      </c>
      <c r="DN99" s="5"/>
      <c r="DO99" s="182">
        <f t="shared" si="984"/>
        <v>0</v>
      </c>
      <c r="DP99" s="182">
        <f t="shared" si="985"/>
        <v>0</v>
      </c>
      <c r="DQ99" s="182">
        <f t="shared" si="986"/>
        <v>0</v>
      </c>
      <c r="DR99" s="5"/>
      <c r="DS99" s="182">
        <f t="shared" si="987"/>
        <v>0</v>
      </c>
      <c r="DT99" s="182">
        <f t="shared" si="988"/>
        <v>0</v>
      </c>
      <c r="DU99" s="182">
        <f t="shared" si="989"/>
        <v>0</v>
      </c>
      <c r="DV99" s="5"/>
      <c r="DW99" s="182">
        <f t="shared" si="990"/>
        <v>0</v>
      </c>
      <c r="DX99" s="182">
        <f t="shared" si="991"/>
        <v>0</v>
      </c>
      <c r="DY99" s="182">
        <f t="shared" si="992"/>
        <v>0</v>
      </c>
      <c r="DZ99" s="5"/>
      <c r="EA99" s="182">
        <f t="shared" si="993"/>
        <v>0</v>
      </c>
      <c r="EB99" s="182">
        <f t="shared" si="994"/>
        <v>0</v>
      </c>
      <c r="EC99" s="182">
        <f t="shared" si="995"/>
        <v>0</v>
      </c>
      <c r="ED99" s="5"/>
      <c r="EE99" s="182">
        <f t="shared" si="996"/>
        <v>0</v>
      </c>
      <c r="EF99" s="182">
        <f t="shared" si="997"/>
        <v>0</v>
      </c>
      <c r="EG99" s="182">
        <f t="shared" si="998"/>
        <v>0</v>
      </c>
      <c r="EH99" s="5"/>
      <c r="EI99" s="182">
        <f t="shared" si="999"/>
        <v>0</v>
      </c>
      <c r="EJ99" s="182">
        <f t="shared" si="1000"/>
        <v>0</v>
      </c>
      <c r="EK99" s="182">
        <f t="shared" si="1001"/>
        <v>0</v>
      </c>
      <c r="EL99" s="5"/>
      <c r="EM99" s="182">
        <f t="shared" si="1002"/>
        <v>0</v>
      </c>
      <c r="EN99" s="182">
        <f t="shared" si="1003"/>
        <v>0</v>
      </c>
      <c r="EO99" s="182">
        <f t="shared" si="1004"/>
        <v>0</v>
      </c>
      <c r="EP99" s="5"/>
      <c r="EQ99" s="182">
        <f t="shared" si="1005"/>
        <v>0</v>
      </c>
      <c r="ER99" s="182">
        <f t="shared" si="1006"/>
        <v>0</v>
      </c>
      <c r="ES99" s="182">
        <f t="shared" si="1007"/>
        <v>0</v>
      </c>
      <c r="ET99" s="5"/>
      <c r="EU99" s="182">
        <f t="shared" si="1008"/>
        <v>0</v>
      </c>
      <c r="EV99" s="182">
        <f t="shared" si="1009"/>
        <v>0</v>
      </c>
      <c r="EW99" s="182">
        <f t="shared" si="1010"/>
        <v>0</v>
      </c>
      <c r="EX99" s="5"/>
      <c r="EY99" s="182">
        <f t="shared" si="1011"/>
        <v>0</v>
      </c>
      <c r="EZ99" s="182">
        <f t="shared" si="1012"/>
        <v>0</v>
      </c>
      <c r="FA99" s="182">
        <f t="shared" si="1013"/>
        <v>0</v>
      </c>
      <c r="FB99" s="5"/>
      <c r="FC99" s="182">
        <f t="shared" si="1014"/>
        <v>0</v>
      </c>
      <c r="FD99" s="182">
        <f t="shared" si="1015"/>
        <v>0</v>
      </c>
      <c r="FE99" s="182">
        <f t="shared" si="1016"/>
        <v>0</v>
      </c>
      <c r="FF99" s="5"/>
      <c r="FG99" s="182">
        <f t="shared" si="1017"/>
        <v>0</v>
      </c>
      <c r="FH99" s="182">
        <f t="shared" si="1018"/>
        <v>0</v>
      </c>
      <c r="FI99" s="182">
        <f t="shared" si="1019"/>
        <v>0</v>
      </c>
      <c r="FJ99" s="5"/>
      <c r="FK99" s="182">
        <f t="shared" si="1020"/>
        <v>0</v>
      </c>
      <c r="FL99" s="182">
        <f t="shared" si="1021"/>
        <v>0</v>
      </c>
      <c r="FM99" s="182">
        <f t="shared" si="1022"/>
        <v>0</v>
      </c>
      <c r="FN99" s="5"/>
      <c r="FO99" s="182">
        <f t="shared" si="1023"/>
        <v>0</v>
      </c>
      <c r="FP99" s="182">
        <f t="shared" si="1024"/>
        <v>0</v>
      </c>
      <c r="FQ99" s="182">
        <f t="shared" si="1025"/>
        <v>0</v>
      </c>
      <c r="FR99" s="5"/>
      <c r="FS99" s="182">
        <f t="shared" si="1026"/>
        <v>0</v>
      </c>
      <c r="FT99" s="182">
        <f t="shared" si="1027"/>
        <v>0</v>
      </c>
      <c r="FU99" s="182">
        <f t="shared" si="1028"/>
        <v>0</v>
      </c>
      <c r="FV99" s="5"/>
      <c r="FW99" s="182">
        <f t="shared" si="1029"/>
        <v>0</v>
      </c>
      <c r="FX99" s="182">
        <f t="shared" si="1030"/>
        <v>0</v>
      </c>
      <c r="FY99" s="182">
        <f t="shared" si="1031"/>
        <v>0</v>
      </c>
      <c r="FZ99" s="5"/>
      <c r="GA99" s="182">
        <f t="shared" si="1032"/>
        <v>0</v>
      </c>
      <c r="GB99" s="182">
        <f t="shared" si="1033"/>
        <v>0</v>
      </c>
      <c r="GC99" s="182">
        <f t="shared" si="1034"/>
        <v>0</v>
      </c>
      <c r="GD99" s="5"/>
      <c r="GE99" s="182">
        <f t="shared" si="1035"/>
        <v>0</v>
      </c>
      <c r="GF99" s="182">
        <f t="shared" si="1036"/>
        <v>0</v>
      </c>
      <c r="GG99" s="182">
        <f t="shared" si="1037"/>
        <v>0</v>
      </c>
      <c r="GH99" s="5"/>
      <c r="GI99" s="182">
        <f t="shared" si="1038"/>
        <v>0</v>
      </c>
      <c r="GJ99" s="182">
        <f t="shared" si="1039"/>
        <v>0</v>
      </c>
      <c r="GK99" s="182">
        <f t="shared" si="1040"/>
        <v>0</v>
      </c>
      <c r="GL99" s="5"/>
      <c r="GM99" s="182">
        <f t="shared" si="1041"/>
        <v>0</v>
      </c>
      <c r="GN99" s="182">
        <f t="shared" si="1042"/>
        <v>0</v>
      </c>
      <c r="GO99" s="182">
        <f t="shared" si="1043"/>
        <v>0</v>
      </c>
      <c r="GP99" s="5"/>
      <c r="GQ99" s="182">
        <f t="shared" si="1044"/>
        <v>0</v>
      </c>
      <c r="GR99" s="182">
        <f t="shared" si="1045"/>
        <v>0</v>
      </c>
      <c r="GS99" s="182">
        <f t="shared" si="1046"/>
        <v>0</v>
      </c>
      <c r="GT99" s="5"/>
      <c r="GU99" s="182">
        <f t="shared" si="1047"/>
        <v>0</v>
      </c>
      <c r="GV99" s="182">
        <f t="shared" si="1048"/>
        <v>0</v>
      </c>
      <c r="GW99" s="182">
        <f t="shared" si="1049"/>
        <v>0</v>
      </c>
      <c r="GX99" s="5"/>
      <c r="GY99" s="182">
        <f t="shared" si="1050"/>
        <v>0</v>
      </c>
      <c r="GZ99" s="182">
        <f t="shared" si="1051"/>
        <v>0</v>
      </c>
      <c r="HA99" s="182">
        <f t="shared" si="1052"/>
        <v>0</v>
      </c>
      <c r="HB99" s="5"/>
      <c r="HC99" s="182">
        <f t="shared" si="1053"/>
        <v>0</v>
      </c>
      <c r="HD99" s="182">
        <f t="shared" si="1054"/>
        <v>0</v>
      </c>
      <c r="HE99" s="182">
        <f t="shared" si="1055"/>
        <v>0</v>
      </c>
      <c r="HF99" s="5"/>
      <c r="HG99" s="182">
        <f t="shared" si="1056"/>
        <v>0</v>
      </c>
      <c r="HH99" s="182">
        <f t="shared" si="1057"/>
        <v>0</v>
      </c>
      <c r="HI99" s="182">
        <f t="shared" si="1058"/>
        <v>0</v>
      </c>
      <c r="HJ99" s="5"/>
      <c r="HK99" s="182">
        <f t="shared" si="1059"/>
        <v>0</v>
      </c>
      <c r="HL99" s="182">
        <f t="shared" si="1060"/>
        <v>0</v>
      </c>
      <c r="HM99" s="182">
        <f t="shared" si="1061"/>
        <v>0</v>
      </c>
      <c r="HN99" s="5"/>
      <c r="HO99" s="182">
        <f t="shared" si="1062"/>
        <v>0</v>
      </c>
      <c r="HP99" s="182">
        <f t="shared" si="1063"/>
        <v>0</v>
      </c>
      <c r="HQ99" s="182">
        <f t="shared" si="1064"/>
        <v>0</v>
      </c>
      <c r="HR99" s="5"/>
      <c r="HS99" s="182">
        <f t="shared" si="1065"/>
        <v>0</v>
      </c>
      <c r="HT99" s="182">
        <f t="shared" si="1066"/>
        <v>0</v>
      </c>
      <c r="HU99" s="182">
        <f t="shared" si="1067"/>
        <v>0</v>
      </c>
      <c r="HV99" s="5"/>
      <c r="HW99" s="182">
        <f t="shared" si="1068"/>
        <v>0</v>
      </c>
      <c r="HX99" s="182">
        <f t="shared" si="1069"/>
        <v>0</v>
      </c>
      <c r="HY99" s="182">
        <f t="shared" si="1070"/>
        <v>0</v>
      </c>
      <c r="HZ99" s="5"/>
      <c r="IA99" s="182">
        <f t="shared" si="1071"/>
        <v>0</v>
      </c>
      <c r="IB99" s="182">
        <f t="shared" si="1072"/>
        <v>0</v>
      </c>
      <c r="IC99" s="182">
        <f t="shared" si="1073"/>
        <v>0</v>
      </c>
      <c r="ID99" s="5"/>
      <c r="IE99" s="182">
        <f t="shared" si="1074"/>
        <v>0</v>
      </c>
      <c r="IF99" s="182">
        <f t="shared" si="1075"/>
        <v>0</v>
      </c>
      <c r="IG99" s="182">
        <f t="shared" si="1076"/>
        <v>0</v>
      </c>
      <c r="IH99" s="5"/>
      <c r="II99" s="182">
        <f t="shared" si="1077"/>
        <v>0</v>
      </c>
      <c r="IJ99" s="182">
        <f t="shared" si="1078"/>
        <v>0</v>
      </c>
      <c r="IK99" s="182">
        <f t="shared" si="1079"/>
        <v>0</v>
      </c>
      <c r="IL99" s="5"/>
      <c r="IM99" s="182">
        <f t="shared" si="1080"/>
        <v>0</v>
      </c>
      <c r="IN99" s="182">
        <f t="shared" si="1081"/>
        <v>0</v>
      </c>
      <c r="IO99" s="182">
        <f t="shared" si="1082"/>
        <v>0</v>
      </c>
      <c r="IP99" s="5"/>
      <c r="IQ99" s="182">
        <f t="shared" si="1083"/>
        <v>0</v>
      </c>
      <c r="IR99" s="182">
        <f t="shared" si="1084"/>
        <v>0</v>
      </c>
      <c r="IS99" s="182">
        <f t="shared" si="1085"/>
        <v>0</v>
      </c>
      <c r="IT99" s="5"/>
      <c r="IU99" s="182">
        <f t="shared" si="1086"/>
        <v>0</v>
      </c>
      <c r="IV99" s="182">
        <f t="shared" si="1087"/>
        <v>0</v>
      </c>
      <c r="IW99" s="182">
        <f t="shared" si="1088"/>
        <v>0</v>
      </c>
      <c r="IX99" s="5"/>
      <c r="IY99" s="182">
        <f t="shared" si="1089"/>
        <v>0</v>
      </c>
      <c r="IZ99" s="182">
        <f t="shared" si="1090"/>
        <v>0</v>
      </c>
      <c r="JA99" s="182">
        <f t="shared" si="1091"/>
        <v>0</v>
      </c>
      <c r="JB99" s="5"/>
      <c r="JC99" s="182">
        <f t="shared" si="1092"/>
        <v>0</v>
      </c>
      <c r="JD99" s="182">
        <f t="shared" si="1093"/>
        <v>0</v>
      </c>
      <c r="JE99" s="182">
        <f t="shared" si="1094"/>
        <v>0</v>
      </c>
      <c r="JF99" s="5"/>
      <c r="JG99" s="182">
        <f t="shared" si="1095"/>
        <v>0</v>
      </c>
      <c r="JH99" s="182">
        <f t="shared" si="1096"/>
        <v>0</v>
      </c>
      <c r="JI99" s="182">
        <f t="shared" si="1097"/>
        <v>0</v>
      </c>
      <c r="JJ99" s="5"/>
      <c r="JK99" s="182">
        <f t="shared" si="1098"/>
        <v>0</v>
      </c>
      <c r="JL99" s="182">
        <f t="shared" si="1099"/>
        <v>0</v>
      </c>
      <c r="JM99" s="182">
        <f t="shared" si="1100"/>
        <v>0</v>
      </c>
      <c r="JN99" s="5"/>
      <c r="JO99" s="182">
        <f t="shared" si="1101"/>
        <v>0</v>
      </c>
      <c r="JP99" s="182">
        <f t="shared" si="1102"/>
        <v>0</v>
      </c>
      <c r="JQ99" s="182">
        <f t="shared" si="1103"/>
        <v>0</v>
      </c>
      <c r="JR99" s="5"/>
      <c r="JS99" s="182">
        <f t="shared" si="1104"/>
        <v>0</v>
      </c>
      <c r="JT99" s="182">
        <f t="shared" si="1105"/>
        <v>0</v>
      </c>
      <c r="JU99" s="182">
        <f t="shared" si="1106"/>
        <v>0</v>
      </c>
      <c r="JV99" s="5"/>
      <c r="JW99" s="182">
        <f t="shared" si="1107"/>
        <v>0</v>
      </c>
      <c r="JX99" s="182">
        <f t="shared" si="1108"/>
        <v>0</v>
      </c>
      <c r="JY99" s="182">
        <f t="shared" si="1109"/>
        <v>0</v>
      </c>
      <c r="JZ99" s="5"/>
      <c r="KA99" s="182">
        <f t="shared" si="1110"/>
        <v>0</v>
      </c>
      <c r="KB99" s="182">
        <f t="shared" si="1111"/>
        <v>0</v>
      </c>
      <c r="KC99" s="182">
        <f t="shared" si="1112"/>
        <v>0</v>
      </c>
      <c r="KD99" s="5"/>
      <c r="KE99" s="182">
        <f t="shared" si="1113"/>
        <v>0</v>
      </c>
      <c r="KF99" s="182">
        <f t="shared" si="1114"/>
        <v>0</v>
      </c>
      <c r="KG99" s="182">
        <f t="shared" si="1115"/>
        <v>0</v>
      </c>
      <c r="KH99" s="5"/>
      <c r="KI99" s="183">
        <f t="shared" si="1116"/>
        <v>0</v>
      </c>
      <c r="KJ99" s="183" t="e">
        <f t="shared" si="908"/>
        <v>#DIV/0!</v>
      </c>
      <c r="KK99" s="183">
        <f t="shared" si="1117"/>
        <v>0</v>
      </c>
      <c r="KM99" s="183">
        <f t="shared" si="1118"/>
        <v>0</v>
      </c>
      <c r="KN99" s="183" t="e">
        <f t="shared" si="909"/>
        <v>#DIV/0!</v>
      </c>
      <c r="KO99" s="183">
        <f t="shared" si="1119"/>
        <v>0</v>
      </c>
      <c r="KQ99" s="183">
        <f t="shared" si="1120"/>
        <v>0</v>
      </c>
      <c r="KR99" s="183" t="e">
        <f t="shared" si="1121"/>
        <v>#DIV/0!</v>
      </c>
      <c r="KS99" s="183">
        <f t="shared" si="1122"/>
        <v>0</v>
      </c>
      <c r="KU99" s="183">
        <f t="shared" si="1123"/>
        <v>0</v>
      </c>
      <c r="KV99" s="183" t="e">
        <f t="shared" si="1124"/>
        <v>#DIV/0!</v>
      </c>
      <c r="KW99" s="183">
        <f t="shared" si="1125"/>
        <v>0</v>
      </c>
      <c r="KY99" s="183">
        <f t="shared" si="1126"/>
        <v>0</v>
      </c>
      <c r="KZ99" s="183" t="e">
        <f t="shared" si="1127"/>
        <v>#DIV/0!</v>
      </c>
      <c r="LA99" s="183">
        <f t="shared" si="1128"/>
        <v>0</v>
      </c>
      <c r="LC99" s="183">
        <f t="shared" si="1129"/>
        <v>0</v>
      </c>
      <c r="LD99" s="183" t="e">
        <f t="shared" si="1130"/>
        <v>#DIV/0!</v>
      </c>
      <c r="LE99" s="183">
        <f t="shared" si="1131"/>
        <v>0</v>
      </c>
    </row>
    <row r="100" spans="2:317" ht="18.75">
      <c r="B100" s="172"/>
      <c r="C100" s="180"/>
      <c r="D100" s="180"/>
      <c r="E100" s="180" t="str">
        <f>'A.I Revenue Streams - P1'!F98</f>
        <v>Women Checkup-Basic</v>
      </c>
      <c r="F100" s="184"/>
      <c r="G100" s="182"/>
      <c r="H100" s="182">
        <f>'A.I Revenue Streams - P1'!J98</f>
        <v>0</v>
      </c>
      <c r="I100" s="182">
        <f t="shared" si="1132"/>
        <v>0</v>
      </c>
      <c r="J100" s="5"/>
      <c r="K100" s="182">
        <f>'A.I Revenue Streams - P1'!H98*K$2</f>
        <v>0</v>
      </c>
      <c r="L100" s="182">
        <f t="shared" si="910"/>
        <v>0</v>
      </c>
      <c r="M100" s="182">
        <f t="shared" si="1134"/>
        <v>0</v>
      </c>
      <c r="N100" s="5"/>
      <c r="O100" s="182">
        <f t="shared" si="911"/>
        <v>0</v>
      </c>
      <c r="P100" s="182">
        <f t="shared" si="912"/>
        <v>0</v>
      </c>
      <c r="Q100" s="182">
        <f t="shared" si="903"/>
        <v>0</v>
      </c>
      <c r="R100" s="5"/>
      <c r="S100" s="182">
        <f t="shared" si="913"/>
        <v>0</v>
      </c>
      <c r="T100" s="182">
        <f t="shared" si="914"/>
        <v>0</v>
      </c>
      <c r="U100" s="182">
        <f t="shared" si="904"/>
        <v>0</v>
      </c>
      <c r="V100" s="5"/>
      <c r="W100" s="182">
        <f t="shared" si="915"/>
        <v>0</v>
      </c>
      <c r="X100" s="182">
        <f t="shared" si="916"/>
        <v>0</v>
      </c>
      <c r="Y100" s="182">
        <f t="shared" si="905"/>
        <v>0</v>
      </c>
      <c r="Z100" s="5"/>
      <c r="AA100" s="182">
        <f t="shared" si="917"/>
        <v>0</v>
      </c>
      <c r="AB100" s="182">
        <f t="shared" si="918"/>
        <v>0</v>
      </c>
      <c r="AC100" s="182">
        <f t="shared" si="906"/>
        <v>0</v>
      </c>
      <c r="AD100" s="5"/>
      <c r="AE100" s="182">
        <f t="shared" si="919"/>
        <v>0</v>
      </c>
      <c r="AF100" s="182">
        <f t="shared" si="920"/>
        <v>0</v>
      </c>
      <c r="AG100" s="182">
        <f t="shared" si="907"/>
        <v>0</v>
      </c>
      <c r="AH100" s="5"/>
      <c r="AI100" s="182">
        <f t="shared" si="921"/>
        <v>0</v>
      </c>
      <c r="AJ100" s="182">
        <f t="shared" si="922"/>
        <v>0</v>
      </c>
      <c r="AK100" s="182">
        <f t="shared" si="923"/>
        <v>0</v>
      </c>
      <c r="AL100" s="5"/>
      <c r="AM100" s="182">
        <f t="shared" si="924"/>
        <v>0</v>
      </c>
      <c r="AN100" s="182">
        <f t="shared" si="925"/>
        <v>0</v>
      </c>
      <c r="AO100" s="182">
        <f t="shared" si="926"/>
        <v>0</v>
      </c>
      <c r="AP100" s="5"/>
      <c r="AQ100" s="182">
        <f t="shared" si="927"/>
        <v>0</v>
      </c>
      <c r="AR100" s="182">
        <f t="shared" si="928"/>
        <v>0</v>
      </c>
      <c r="AS100" s="182">
        <f t="shared" si="929"/>
        <v>0</v>
      </c>
      <c r="AT100" s="5"/>
      <c r="AU100" s="182">
        <f t="shared" si="930"/>
        <v>0</v>
      </c>
      <c r="AV100" s="182">
        <f t="shared" si="931"/>
        <v>0</v>
      </c>
      <c r="AW100" s="182">
        <f t="shared" si="932"/>
        <v>0</v>
      </c>
      <c r="AX100" s="5"/>
      <c r="AY100" s="182">
        <f t="shared" si="933"/>
        <v>0</v>
      </c>
      <c r="AZ100" s="182">
        <f t="shared" si="934"/>
        <v>0</v>
      </c>
      <c r="BA100" s="182">
        <f t="shared" si="935"/>
        <v>0</v>
      </c>
      <c r="BB100" s="5"/>
      <c r="BC100" s="182">
        <f t="shared" si="936"/>
        <v>0</v>
      </c>
      <c r="BD100" s="182">
        <f t="shared" si="937"/>
        <v>0</v>
      </c>
      <c r="BE100" s="182">
        <f t="shared" si="938"/>
        <v>0</v>
      </c>
      <c r="BF100" s="5"/>
      <c r="BG100" s="182">
        <f t="shared" si="939"/>
        <v>0</v>
      </c>
      <c r="BH100" s="182">
        <f t="shared" si="940"/>
        <v>0</v>
      </c>
      <c r="BI100" s="182">
        <f t="shared" si="941"/>
        <v>0</v>
      </c>
      <c r="BJ100" s="5"/>
      <c r="BK100" s="182">
        <f t="shared" si="942"/>
        <v>0</v>
      </c>
      <c r="BL100" s="182">
        <f t="shared" si="943"/>
        <v>0</v>
      </c>
      <c r="BM100" s="182">
        <f t="shared" si="944"/>
        <v>0</v>
      </c>
      <c r="BN100" s="5"/>
      <c r="BO100" s="182">
        <f t="shared" si="945"/>
        <v>0</v>
      </c>
      <c r="BP100" s="182">
        <f t="shared" si="946"/>
        <v>0</v>
      </c>
      <c r="BQ100" s="182">
        <f t="shared" si="947"/>
        <v>0</v>
      </c>
      <c r="BR100" s="5"/>
      <c r="BS100" s="182">
        <f t="shared" si="948"/>
        <v>0</v>
      </c>
      <c r="BT100" s="182">
        <f t="shared" si="949"/>
        <v>0</v>
      </c>
      <c r="BU100" s="182">
        <f t="shared" si="950"/>
        <v>0</v>
      </c>
      <c r="BV100" s="5"/>
      <c r="BW100" s="182">
        <f t="shared" si="951"/>
        <v>0</v>
      </c>
      <c r="BX100" s="182">
        <f t="shared" si="952"/>
        <v>0</v>
      </c>
      <c r="BY100" s="182">
        <f t="shared" si="953"/>
        <v>0</v>
      </c>
      <c r="BZ100" s="5"/>
      <c r="CA100" s="182">
        <f t="shared" si="954"/>
        <v>0</v>
      </c>
      <c r="CB100" s="182">
        <f t="shared" si="955"/>
        <v>0</v>
      </c>
      <c r="CC100" s="182">
        <f t="shared" si="956"/>
        <v>0</v>
      </c>
      <c r="CD100" s="5"/>
      <c r="CE100" s="182">
        <f t="shared" si="957"/>
        <v>0</v>
      </c>
      <c r="CF100" s="182">
        <f t="shared" si="958"/>
        <v>0</v>
      </c>
      <c r="CG100" s="182">
        <f t="shared" si="959"/>
        <v>0</v>
      </c>
      <c r="CH100" s="5"/>
      <c r="CI100" s="182">
        <f t="shared" si="960"/>
        <v>0</v>
      </c>
      <c r="CJ100" s="182">
        <f t="shared" si="961"/>
        <v>0</v>
      </c>
      <c r="CK100" s="182">
        <f t="shared" si="962"/>
        <v>0</v>
      </c>
      <c r="CL100" s="5"/>
      <c r="CM100" s="182">
        <f t="shared" si="963"/>
        <v>0</v>
      </c>
      <c r="CN100" s="182">
        <f t="shared" si="964"/>
        <v>0</v>
      </c>
      <c r="CO100" s="182">
        <f t="shared" si="965"/>
        <v>0</v>
      </c>
      <c r="CP100" s="5"/>
      <c r="CQ100" s="182">
        <f t="shared" si="966"/>
        <v>0</v>
      </c>
      <c r="CR100" s="182">
        <f t="shared" si="967"/>
        <v>0</v>
      </c>
      <c r="CS100" s="182">
        <f t="shared" si="968"/>
        <v>0</v>
      </c>
      <c r="CT100" s="5"/>
      <c r="CU100" s="182">
        <f t="shared" si="969"/>
        <v>0</v>
      </c>
      <c r="CV100" s="182">
        <f t="shared" si="970"/>
        <v>0</v>
      </c>
      <c r="CW100" s="182">
        <f t="shared" si="971"/>
        <v>0</v>
      </c>
      <c r="CX100" s="5"/>
      <c r="CY100" s="182">
        <f t="shared" si="972"/>
        <v>0</v>
      </c>
      <c r="CZ100" s="182">
        <f t="shared" si="973"/>
        <v>0</v>
      </c>
      <c r="DA100" s="182">
        <f t="shared" si="974"/>
        <v>0</v>
      </c>
      <c r="DB100" s="5"/>
      <c r="DC100" s="182">
        <f t="shared" si="975"/>
        <v>0</v>
      </c>
      <c r="DD100" s="182">
        <f t="shared" si="976"/>
        <v>0</v>
      </c>
      <c r="DE100" s="182">
        <f t="shared" si="977"/>
        <v>0</v>
      </c>
      <c r="DF100" s="5"/>
      <c r="DG100" s="182">
        <f t="shared" si="978"/>
        <v>0</v>
      </c>
      <c r="DH100" s="182">
        <f t="shared" si="979"/>
        <v>0</v>
      </c>
      <c r="DI100" s="182">
        <f t="shared" si="980"/>
        <v>0</v>
      </c>
      <c r="DJ100" s="5"/>
      <c r="DK100" s="182">
        <f t="shared" si="981"/>
        <v>0</v>
      </c>
      <c r="DL100" s="182">
        <f t="shared" si="982"/>
        <v>0</v>
      </c>
      <c r="DM100" s="182">
        <f t="shared" si="983"/>
        <v>0</v>
      </c>
      <c r="DN100" s="5"/>
      <c r="DO100" s="182">
        <f t="shared" si="984"/>
        <v>0</v>
      </c>
      <c r="DP100" s="182">
        <f t="shared" si="985"/>
        <v>0</v>
      </c>
      <c r="DQ100" s="182">
        <f t="shared" si="986"/>
        <v>0</v>
      </c>
      <c r="DR100" s="5"/>
      <c r="DS100" s="182">
        <f t="shared" si="987"/>
        <v>0</v>
      </c>
      <c r="DT100" s="182">
        <f t="shared" si="988"/>
        <v>0</v>
      </c>
      <c r="DU100" s="182">
        <f t="shared" si="989"/>
        <v>0</v>
      </c>
      <c r="DV100" s="5"/>
      <c r="DW100" s="182">
        <f t="shared" si="990"/>
        <v>0</v>
      </c>
      <c r="DX100" s="182">
        <f t="shared" si="991"/>
        <v>0</v>
      </c>
      <c r="DY100" s="182">
        <f t="shared" si="992"/>
        <v>0</v>
      </c>
      <c r="DZ100" s="5"/>
      <c r="EA100" s="182">
        <f t="shared" si="993"/>
        <v>0</v>
      </c>
      <c r="EB100" s="182">
        <f t="shared" si="994"/>
        <v>0</v>
      </c>
      <c r="EC100" s="182">
        <f t="shared" si="995"/>
        <v>0</v>
      </c>
      <c r="ED100" s="5"/>
      <c r="EE100" s="182">
        <f t="shared" si="996"/>
        <v>0</v>
      </c>
      <c r="EF100" s="182">
        <f t="shared" si="997"/>
        <v>0</v>
      </c>
      <c r="EG100" s="182">
        <f t="shared" si="998"/>
        <v>0</v>
      </c>
      <c r="EH100" s="5"/>
      <c r="EI100" s="182">
        <f t="shared" si="999"/>
        <v>0</v>
      </c>
      <c r="EJ100" s="182">
        <f t="shared" si="1000"/>
        <v>0</v>
      </c>
      <c r="EK100" s="182">
        <f t="shared" si="1001"/>
        <v>0</v>
      </c>
      <c r="EL100" s="5"/>
      <c r="EM100" s="182">
        <f t="shared" si="1002"/>
        <v>0</v>
      </c>
      <c r="EN100" s="182">
        <f t="shared" si="1003"/>
        <v>0</v>
      </c>
      <c r="EO100" s="182">
        <f t="shared" si="1004"/>
        <v>0</v>
      </c>
      <c r="EP100" s="5"/>
      <c r="EQ100" s="182">
        <f t="shared" si="1005"/>
        <v>0</v>
      </c>
      <c r="ER100" s="182">
        <f t="shared" si="1006"/>
        <v>0</v>
      </c>
      <c r="ES100" s="182">
        <f t="shared" si="1007"/>
        <v>0</v>
      </c>
      <c r="ET100" s="5"/>
      <c r="EU100" s="182">
        <f t="shared" si="1008"/>
        <v>0</v>
      </c>
      <c r="EV100" s="182">
        <f t="shared" si="1009"/>
        <v>0</v>
      </c>
      <c r="EW100" s="182">
        <f t="shared" si="1010"/>
        <v>0</v>
      </c>
      <c r="EX100" s="5"/>
      <c r="EY100" s="182">
        <f t="shared" si="1011"/>
        <v>0</v>
      </c>
      <c r="EZ100" s="182">
        <f t="shared" si="1012"/>
        <v>0</v>
      </c>
      <c r="FA100" s="182">
        <f t="shared" si="1013"/>
        <v>0</v>
      </c>
      <c r="FB100" s="5"/>
      <c r="FC100" s="182">
        <f t="shared" si="1014"/>
        <v>0</v>
      </c>
      <c r="FD100" s="182">
        <f t="shared" si="1015"/>
        <v>0</v>
      </c>
      <c r="FE100" s="182">
        <f t="shared" si="1016"/>
        <v>0</v>
      </c>
      <c r="FF100" s="5"/>
      <c r="FG100" s="182">
        <f t="shared" si="1017"/>
        <v>0</v>
      </c>
      <c r="FH100" s="182">
        <f t="shared" si="1018"/>
        <v>0</v>
      </c>
      <c r="FI100" s="182">
        <f t="shared" si="1019"/>
        <v>0</v>
      </c>
      <c r="FJ100" s="5"/>
      <c r="FK100" s="182">
        <f t="shared" si="1020"/>
        <v>0</v>
      </c>
      <c r="FL100" s="182">
        <f t="shared" si="1021"/>
        <v>0</v>
      </c>
      <c r="FM100" s="182">
        <f t="shared" si="1022"/>
        <v>0</v>
      </c>
      <c r="FN100" s="5"/>
      <c r="FO100" s="182">
        <f t="shared" si="1023"/>
        <v>0</v>
      </c>
      <c r="FP100" s="182">
        <f t="shared" si="1024"/>
        <v>0</v>
      </c>
      <c r="FQ100" s="182">
        <f t="shared" si="1025"/>
        <v>0</v>
      </c>
      <c r="FR100" s="5"/>
      <c r="FS100" s="182">
        <f t="shared" si="1026"/>
        <v>0</v>
      </c>
      <c r="FT100" s="182">
        <f t="shared" si="1027"/>
        <v>0</v>
      </c>
      <c r="FU100" s="182">
        <f t="shared" si="1028"/>
        <v>0</v>
      </c>
      <c r="FV100" s="5"/>
      <c r="FW100" s="182">
        <f t="shared" si="1029"/>
        <v>0</v>
      </c>
      <c r="FX100" s="182">
        <f t="shared" si="1030"/>
        <v>0</v>
      </c>
      <c r="FY100" s="182">
        <f t="shared" si="1031"/>
        <v>0</v>
      </c>
      <c r="FZ100" s="5"/>
      <c r="GA100" s="182">
        <f t="shared" si="1032"/>
        <v>0</v>
      </c>
      <c r="GB100" s="182">
        <f t="shared" si="1033"/>
        <v>0</v>
      </c>
      <c r="GC100" s="182">
        <f t="shared" si="1034"/>
        <v>0</v>
      </c>
      <c r="GD100" s="5"/>
      <c r="GE100" s="182">
        <f t="shared" si="1035"/>
        <v>0</v>
      </c>
      <c r="GF100" s="182">
        <f t="shared" si="1036"/>
        <v>0</v>
      </c>
      <c r="GG100" s="182">
        <f t="shared" si="1037"/>
        <v>0</v>
      </c>
      <c r="GH100" s="5"/>
      <c r="GI100" s="182">
        <f t="shared" si="1038"/>
        <v>0</v>
      </c>
      <c r="GJ100" s="182">
        <f t="shared" si="1039"/>
        <v>0</v>
      </c>
      <c r="GK100" s="182">
        <f t="shared" si="1040"/>
        <v>0</v>
      </c>
      <c r="GL100" s="5"/>
      <c r="GM100" s="182">
        <f t="shared" si="1041"/>
        <v>0</v>
      </c>
      <c r="GN100" s="182">
        <f t="shared" si="1042"/>
        <v>0</v>
      </c>
      <c r="GO100" s="182">
        <f t="shared" si="1043"/>
        <v>0</v>
      </c>
      <c r="GP100" s="5"/>
      <c r="GQ100" s="182">
        <f t="shared" si="1044"/>
        <v>0</v>
      </c>
      <c r="GR100" s="182">
        <f t="shared" si="1045"/>
        <v>0</v>
      </c>
      <c r="GS100" s="182">
        <f t="shared" si="1046"/>
        <v>0</v>
      </c>
      <c r="GT100" s="5"/>
      <c r="GU100" s="182">
        <f t="shared" si="1047"/>
        <v>0</v>
      </c>
      <c r="GV100" s="182">
        <f t="shared" si="1048"/>
        <v>0</v>
      </c>
      <c r="GW100" s="182">
        <f t="shared" si="1049"/>
        <v>0</v>
      </c>
      <c r="GX100" s="5"/>
      <c r="GY100" s="182">
        <f t="shared" si="1050"/>
        <v>0</v>
      </c>
      <c r="GZ100" s="182">
        <f t="shared" si="1051"/>
        <v>0</v>
      </c>
      <c r="HA100" s="182">
        <f t="shared" si="1052"/>
        <v>0</v>
      </c>
      <c r="HB100" s="5"/>
      <c r="HC100" s="182">
        <f t="shared" si="1053"/>
        <v>0</v>
      </c>
      <c r="HD100" s="182">
        <f t="shared" si="1054"/>
        <v>0</v>
      </c>
      <c r="HE100" s="182">
        <f t="shared" si="1055"/>
        <v>0</v>
      </c>
      <c r="HF100" s="5"/>
      <c r="HG100" s="182">
        <f t="shared" si="1056"/>
        <v>0</v>
      </c>
      <c r="HH100" s="182">
        <f t="shared" si="1057"/>
        <v>0</v>
      </c>
      <c r="HI100" s="182">
        <f t="shared" si="1058"/>
        <v>0</v>
      </c>
      <c r="HJ100" s="5"/>
      <c r="HK100" s="182">
        <f t="shared" si="1059"/>
        <v>0</v>
      </c>
      <c r="HL100" s="182">
        <f t="shared" si="1060"/>
        <v>0</v>
      </c>
      <c r="HM100" s="182">
        <f t="shared" si="1061"/>
        <v>0</v>
      </c>
      <c r="HN100" s="5"/>
      <c r="HO100" s="182">
        <f t="shared" si="1062"/>
        <v>0</v>
      </c>
      <c r="HP100" s="182">
        <f t="shared" si="1063"/>
        <v>0</v>
      </c>
      <c r="HQ100" s="182">
        <f t="shared" si="1064"/>
        <v>0</v>
      </c>
      <c r="HR100" s="5"/>
      <c r="HS100" s="182">
        <f t="shared" si="1065"/>
        <v>0</v>
      </c>
      <c r="HT100" s="182">
        <f t="shared" si="1066"/>
        <v>0</v>
      </c>
      <c r="HU100" s="182">
        <f t="shared" si="1067"/>
        <v>0</v>
      </c>
      <c r="HV100" s="5"/>
      <c r="HW100" s="182">
        <f t="shared" si="1068"/>
        <v>0</v>
      </c>
      <c r="HX100" s="182">
        <f t="shared" si="1069"/>
        <v>0</v>
      </c>
      <c r="HY100" s="182">
        <f t="shared" si="1070"/>
        <v>0</v>
      </c>
      <c r="HZ100" s="5"/>
      <c r="IA100" s="182">
        <f t="shared" si="1071"/>
        <v>0</v>
      </c>
      <c r="IB100" s="182">
        <f t="shared" si="1072"/>
        <v>0</v>
      </c>
      <c r="IC100" s="182">
        <f t="shared" si="1073"/>
        <v>0</v>
      </c>
      <c r="ID100" s="5"/>
      <c r="IE100" s="182">
        <f t="shared" si="1074"/>
        <v>0</v>
      </c>
      <c r="IF100" s="182">
        <f t="shared" si="1075"/>
        <v>0</v>
      </c>
      <c r="IG100" s="182">
        <f t="shared" si="1076"/>
        <v>0</v>
      </c>
      <c r="IH100" s="5"/>
      <c r="II100" s="182">
        <f t="shared" si="1077"/>
        <v>0</v>
      </c>
      <c r="IJ100" s="182">
        <f t="shared" si="1078"/>
        <v>0</v>
      </c>
      <c r="IK100" s="182">
        <f t="shared" si="1079"/>
        <v>0</v>
      </c>
      <c r="IL100" s="5"/>
      <c r="IM100" s="182">
        <f t="shared" si="1080"/>
        <v>0</v>
      </c>
      <c r="IN100" s="182">
        <f t="shared" si="1081"/>
        <v>0</v>
      </c>
      <c r="IO100" s="182">
        <f t="shared" si="1082"/>
        <v>0</v>
      </c>
      <c r="IP100" s="5"/>
      <c r="IQ100" s="182">
        <f t="shared" si="1083"/>
        <v>0</v>
      </c>
      <c r="IR100" s="182">
        <f t="shared" si="1084"/>
        <v>0</v>
      </c>
      <c r="IS100" s="182">
        <f t="shared" si="1085"/>
        <v>0</v>
      </c>
      <c r="IT100" s="5"/>
      <c r="IU100" s="182">
        <f t="shared" si="1086"/>
        <v>0</v>
      </c>
      <c r="IV100" s="182">
        <f t="shared" si="1087"/>
        <v>0</v>
      </c>
      <c r="IW100" s="182">
        <f t="shared" si="1088"/>
        <v>0</v>
      </c>
      <c r="IX100" s="5"/>
      <c r="IY100" s="182">
        <f t="shared" si="1089"/>
        <v>0</v>
      </c>
      <c r="IZ100" s="182">
        <f t="shared" si="1090"/>
        <v>0</v>
      </c>
      <c r="JA100" s="182">
        <f t="shared" si="1091"/>
        <v>0</v>
      </c>
      <c r="JB100" s="5"/>
      <c r="JC100" s="182">
        <f t="shared" si="1092"/>
        <v>0</v>
      </c>
      <c r="JD100" s="182">
        <f t="shared" si="1093"/>
        <v>0</v>
      </c>
      <c r="JE100" s="182">
        <f t="shared" si="1094"/>
        <v>0</v>
      </c>
      <c r="JF100" s="5"/>
      <c r="JG100" s="182">
        <f t="shared" si="1095"/>
        <v>0</v>
      </c>
      <c r="JH100" s="182">
        <f t="shared" si="1096"/>
        <v>0</v>
      </c>
      <c r="JI100" s="182">
        <f t="shared" si="1097"/>
        <v>0</v>
      </c>
      <c r="JJ100" s="5"/>
      <c r="JK100" s="182">
        <f t="shared" si="1098"/>
        <v>0</v>
      </c>
      <c r="JL100" s="182">
        <f t="shared" si="1099"/>
        <v>0</v>
      </c>
      <c r="JM100" s="182">
        <f t="shared" si="1100"/>
        <v>0</v>
      </c>
      <c r="JN100" s="5"/>
      <c r="JO100" s="182">
        <f t="shared" si="1101"/>
        <v>0</v>
      </c>
      <c r="JP100" s="182">
        <f t="shared" si="1102"/>
        <v>0</v>
      </c>
      <c r="JQ100" s="182">
        <f t="shared" si="1103"/>
        <v>0</v>
      </c>
      <c r="JR100" s="5"/>
      <c r="JS100" s="182">
        <f t="shared" si="1104"/>
        <v>0</v>
      </c>
      <c r="JT100" s="182">
        <f t="shared" si="1105"/>
        <v>0</v>
      </c>
      <c r="JU100" s="182">
        <f t="shared" si="1106"/>
        <v>0</v>
      </c>
      <c r="JV100" s="5"/>
      <c r="JW100" s="182">
        <f t="shared" si="1107"/>
        <v>0</v>
      </c>
      <c r="JX100" s="182">
        <f t="shared" si="1108"/>
        <v>0</v>
      </c>
      <c r="JY100" s="182">
        <f t="shared" si="1109"/>
        <v>0</v>
      </c>
      <c r="JZ100" s="5"/>
      <c r="KA100" s="182">
        <f t="shared" si="1110"/>
        <v>0</v>
      </c>
      <c r="KB100" s="182">
        <f t="shared" si="1111"/>
        <v>0</v>
      </c>
      <c r="KC100" s="182">
        <f t="shared" si="1112"/>
        <v>0</v>
      </c>
      <c r="KD100" s="5"/>
      <c r="KE100" s="182">
        <f t="shared" si="1113"/>
        <v>0</v>
      </c>
      <c r="KF100" s="182">
        <f t="shared" si="1114"/>
        <v>0</v>
      </c>
      <c r="KG100" s="182">
        <f t="shared" si="1115"/>
        <v>0</v>
      </c>
      <c r="KH100" s="5"/>
      <c r="KI100" s="183">
        <f t="shared" si="1116"/>
        <v>0</v>
      </c>
      <c r="KJ100" s="183" t="e">
        <f t="shared" si="908"/>
        <v>#DIV/0!</v>
      </c>
      <c r="KK100" s="183">
        <f t="shared" si="1117"/>
        <v>0</v>
      </c>
      <c r="KM100" s="183">
        <f t="shared" si="1118"/>
        <v>0</v>
      </c>
      <c r="KN100" s="183" t="e">
        <f t="shared" si="909"/>
        <v>#DIV/0!</v>
      </c>
      <c r="KO100" s="183">
        <f t="shared" si="1119"/>
        <v>0</v>
      </c>
      <c r="KQ100" s="183">
        <f t="shared" si="1120"/>
        <v>0</v>
      </c>
      <c r="KR100" s="183" t="e">
        <f t="shared" si="1121"/>
        <v>#DIV/0!</v>
      </c>
      <c r="KS100" s="183">
        <f t="shared" si="1122"/>
        <v>0</v>
      </c>
      <c r="KU100" s="183">
        <f t="shared" si="1123"/>
        <v>0</v>
      </c>
      <c r="KV100" s="183" t="e">
        <f t="shared" si="1124"/>
        <v>#DIV/0!</v>
      </c>
      <c r="KW100" s="183">
        <f t="shared" si="1125"/>
        <v>0</v>
      </c>
      <c r="KY100" s="183">
        <f t="shared" si="1126"/>
        <v>0</v>
      </c>
      <c r="KZ100" s="183" t="e">
        <f t="shared" si="1127"/>
        <v>#DIV/0!</v>
      </c>
      <c r="LA100" s="183">
        <f t="shared" si="1128"/>
        <v>0</v>
      </c>
      <c r="LC100" s="183">
        <f t="shared" si="1129"/>
        <v>0</v>
      </c>
      <c r="LD100" s="183" t="e">
        <f t="shared" si="1130"/>
        <v>#DIV/0!</v>
      </c>
      <c r="LE100" s="183">
        <f t="shared" si="1131"/>
        <v>0</v>
      </c>
    </row>
    <row r="101" spans="2:317" ht="18.75">
      <c r="B101" s="172"/>
      <c r="C101" s="180"/>
      <c r="D101" s="180"/>
      <c r="E101" s="180" t="str">
        <f>'A.I Revenue Streams - P1'!F99</f>
        <v>Women Checkup-Basic Plus</v>
      </c>
      <c r="F101" s="184"/>
      <c r="G101" s="182"/>
      <c r="H101" s="182">
        <f>'A.I Revenue Streams - P1'!J99</f>
        <v>0</v>
      </c>
      <c r="I101" s="182">
        <f t="shared" si="1132"/>
        <v>0</v>
      </c>
      <c r="J101" s="5"/>
      <c r="K101" s="182">
        <f>'A.I Revenue Streams - P1'!H99*K$2</f>
        <v>0</v>
      </c>
      <c r="L101" s="182">
        <f t="shared" si="910"/>
        <v>0</v>
      </c>
      <c r="M101" s="182">
        <f t="shared" si="1134"/>
        <v>0</v>
      </c>
      <c r="N101" s="5"/>
      <c r="O101" s="182">
        <f t="shared" si="911"/>
        <v>0</v>
      </c>
      <c r="P101" s="182">
        <f t="shared" si="912"/>
        <v>0</v>
      </c>
      <c r="Q101" s="182">
        <f t="shared" si="903"/>
        <v>0</v>
      </c>
      <c r="R101" s="5"/>
      <c r="S101" s="182">
        <f t="shared" si="913"/>
        <v>0</v>
      </c>
      <c r="T101" s="182">
        <f t="shared" si="914"/>
        <v>0</v>
      </c>
      <c r="U101" s="182">
        <f t="shared" si="904"/>
        <v>0</v>
      </c>
      <c r="V101" s="5"/>
      <c r="W101" s="182">
        <f t="shared" si="915"/>
        <v>0</v>
      </c>
      <c r="X101" s="182">
        <f t="shared" si="916"/>
        <v>0</v>
      </c>
      <c r="Y101" s="182">
        <f t="shared" si="905"/>
        <v>0</v>
      </c>
      <c r="Z101" s="5"/>
      <c r="AA101" s="182">
        <f t="shared" si="917"/>
        <v>0</v>
      </c>
      <c r="AB101" s="182">
        <f t="shared" si="918"/>
        <v>0</v>
      </c>
      <c r="AC101" s="182">
        <f t="shared" si="906"/>
        <v>0</v>
      </c>
      <c r="AD101" s="5"/>
      <c r="AE101" s="182">
        <f t="shared" si="919"/>
        <v>0</v>
      </c>
      <c r="AF101" s="182">
        <f t="shared" si="920"/>
        <v>0</v>
      </c>
      <c r="AG101" s="182">
        <f t="shared" si="907"/>
        <v>0</v>
      </c>
      <c r="AH101" s="5"/>
      <c r="AI101" s="182">
        <f t="shared" si="921"/>
        <v>0</v>
      </c>
      <c r="AJ101" s="182">
        <f t="shared" si="922"/>
        <v>0</v>
      </c>
      <c r="AK101" s="182">
        <f t="shared" si="923"/>
        <v>0</v>
      </c>
      <c r="AL101" s="5"/>
      <c r="AM101" s="182">
        <f t="shared" si="924"/>
        <v>0</v>
      </c>
      <c r="AN101" s="182">
        <f t="shared" si="925"/>
        <v>0</v>
      </c>
      <c r="AO101" s="182">
        <f t="shared" si="926"/>
        <v>0</v>
      </c>
      <c r="AP101" s="5"/>
      <c r="AQ101" s="182">
        <f t="shared" si="927"/>
        <v>0</v>
      </c>
      <c r="AR101" s="182">
        <f t="shared" si="928"/>
        <v>0</v>
      </c>
      <c r="AS101" s="182">
        <f t="shared" si="929"/>
        <v>0</v>
      </c>
      <c r="AT101" s="5"/>
      <c r="AU101" s="182">
        <f t="shared" si="930"/>
        <v>0</v>
      </c>
      <c r="AV101" s="182">
        <f t="shared" si="931"/>
        <v>0</v>
      </c>
      <c r="AW101" s="182">
        <f t="shared" si="932"/>
        <v>0</v>
      </c>
      <c r="AX101" s="5"/>
      <c r="AY101" s="182">
        <f t="shared" si="933"/>
        <v>0</v>
      </c>
      <c r="AZ101" s="182">
        <f t="shared" si="934"/>
        <v>0</v>
      </c>
      <c r="BA101" s="182">
        <f t="shared" si="935"/>
        <v>0</v>
      </c>
      <c r="BB101" s="5"/>
      <c r="BC101" s="182">
        <f t="shared" si="936"/>
        <v>0</v>
      </c>
      <c r="BD101" s="182">
        <f t="shared" si="937"/>
        <v>0</v>
      </c>
      <c r="BE101" s="182">
        <f t="shared" si="938"/>
        <v>0</v>
      </c>
      <c r="BF101" s="5"/>
      <c r="BG101" s="182">
        <f t="shared" si="939"/>
        <v>0</v>
      </c>
      <c r="BH101" s="182">
        <f t="shared" si="940"/>
        <v>0</v>
      </c>
      <c r="BI101" s="182">
        <f t="shared" si="941"/>
        <v>0</v>
      </c>
      <c r="BJ101" s="5"/>
      <c r="BK101" s="182">
        <f t="shared" si="942"/>
        <v>0</v>
      </c>
      <c r="BL101" s="182">
        <f t="shared" si="943"/>
        <v>0</v>
      </c>
      <c r="BM101" s="182">
        <f t="shared" si="944"/>
        <v>0</v>
      </c>
      <c r="BN101" s="5"/>
      <c r="BO101" s="182">
        <f t="shared" si="945"/>
        <v>0</v>
      </c>
      <c r="BP101" s="182">
        <f t="shared" si="946"/>
        <v>0</v>
      </c>
      <c r="BQ101" s="182">
        <f t="shared" si="947"/>
        <v>0</v>
      </c>
      <c r="BR101" s="5"/>
      <c r="BS101" s="182">
        <f t="shared" si="948"/>
        <v>0</v>
      </c>
      <c r="BT101" s="182">
        <f t="shared" si="949"/>
        <v>0</v>
      </c>
      <c r="BU101" s="182">
        <f t="shared" si="950"/>
        <v>0</v>
      </c>
      <c r="BV101" s="5"/>
      <c r="BW101" s="182">
        <f t="shared" si="951"/>
        <v>0</v>
      </c>
      <c r="BX101" s="182">
        <f t="shared" si="952"/>
        <v>0</v>
      </c>
      <c r="BY101" s="182">
        <f t="shared" si="953"/>
        <v>0</v>
      </c>
      <c r="BZ101" s="5"/>
      <c r="CA101" s="182">
        <f t="shared" si="954"/>
        <v>0</v>
      </c>
      <c r="CB101" s="182">
        <f t="shared" si="955"/>
        <v>0</v>
      </c>
      <c r="CC101" s="182">
        <f t="shared" si="956"/>
        <v>0</v>
      </c>
      <c r="CD101" s="5"/>
      <c r="CE101" s="182">
        <f t="shared" si="957"/>
        <v>0</v>
      </c>
      <c r="CF101" s="182">
        <f t="shared" si="958"/>
        <v>0</v>
      </c>
      <c r="CG101" s="182">
        <f t="shared" si="959"/>
        <v>0</v>
      </c>
      <c r="CH101" s="5"/>
      <c r="CI101" s="182">
        <f t="shared" si="960"/>
        <v>0</v>
      </c>
      <c r="CJ101" s="182">
        <f t="shared" si="961"/>
        <v>0</v>
      </c>
      <c r="CK101" s="182">
        <f t="shared" si="962"/>
        <v>0</v>
      </c>
      <c r="CL101" s="5"/>
      <c r="CM101" s="182">
        <f t="shared" si="963"/>
        <v>0</v>
      </c>
      <c r="CN101" s="182">
        <f t="shared" si="964"/>
        <v>0</v>
      </c>
      <c r="CO101" s="182">
        <f t="shared" si="965"/>
        <v>0</v>
      </c>
      <c r="CP101" s="5"/>
      <c r="CQ101" s="182">
        <f t="shared" si="966"/>
        <v>0</v>
      </c>
      <c r="CR101" s="182">
        <f t="shared" si="967"/>
        <v>0</v>
      </c>
      <c r="CS101" s="182">
        <f t="shared" si="968"/>
        <v>0</v>
      </c>
      <c r="CT101" s="5"/>
      <c r="CU101" s="182">
        <f t="shared" si="969"/>
        <v>0</v>
      </c>
      <c r="CV101" s="182">
        <f t="shared" si="970"/>
        <v>0</v>
      </c>
      <c r="CW101" s="182">
        <f t="shared" si="971"/>
        <v>0</v>
      </c>
      <c r="CX101" s="5"/>
      <c r="CY101" s="182">
        <f t="shared" si="972"/>
        <v>0</v>
      </c>
      <c r="CZ101" s="182">
        <f t="shared" si="973"/>
        <v>0</v>
      </c>
      <c r="DA101" s="182">
        <f t="shared" si="974"/>
        <v>0</v>
      </c>
      <c r="DB101" s="5"/>
      <c r="DC101" s="182">
        <f t="shared" si="975"/>
        <v>0</v>
      </c>
      <c r="DD101" s="182">
        <f t="shared" si="976"/>
        <v>0</v>
      </c>
      <c r="DE101" s="182">
        <f t="shared" si="977"/>
        <v>0</v>
      </c>
      <c r="DF101" s="5"/>
      <c r="DG101" s="182">
        <f t="shared" si="978"/>
        <v>0</v>
      </c>
      <c r="DH101" s="182">
        <f t="shared" si="979"/>
        <v>0</v>
      </c>
      <c r="DI101" s="182">
        <f t="shared" si="980"/>
        <v>0</v>
      </c>
      <c r="DJ101" s="5"/>
      <c r="DK101" s="182">
        <f t="shared" si="981"/>
        <v>0</v>
      </c>
      <c r="DL101" s="182">
        <f t="shared" si="982"/>
        <v>0</v>
      </c>
      <c r="DM101" s="182">
        <f t="shared" si="983"/>
        <v>0</v>
      </c>
      <c r="DN101" s="5"/>
      <c r="DO101" s="182">
        <f t="shared" si="984"/>
        <v>0</v>
      </c>
      <c r="DP101" s="182">
        <f t="shared" si="985"/>
        <v>0</v>
      </c>
      <c r="DQ101" s="182">
        <f t="shared" si="986"/>
        <v>0</v>
      </c>
      <c r="DR101" s="5"/>
      <c r="DS101" s="182">
        <f t="shared" si="987"/>
        <v>0</v>
      </c>
      <c r="DT101" s="182">
        <f t="shared" si="988"/>
        <v>0</v>
      </c>
      <c r="DU101" s="182">
        <f t="shared" si="989"/>
        <v>0</v>
      </c>
      <c r="DV101" s="5"/>
      <c r="DW101" s="182">
        <f t="shared" si="990"/>
        <v>0</v>
      </c>
      <c r="DX101" s="182">
        <f t="shared" si="991"/>
        <v>0</v>
      </c>
      <c r="DY101" s="182">
        <f t="shared" si="992"/>
        <v>0</v>
      </c>
      <c r="DZ101" s="5"/>
      <c r="EA101" s="182">
        <f t="shared" si="993"/>
        <v>0</v>
      </c>
      <c r="EB101" s="182">
        <f t="shared" si="994"/>
        <v>0</v>
      </c>
      <c r="EC101" s="182">
        <f t="shared" si="995"/>
        <v>0</v>
      </c>
      <c r="ED101" s="5"/>
      <c r="EE101" s="182">
        <f t="shared" si="996"/>
        <v>0</v>
      </c>
      <c r="EF101" s="182">
        <f t="shared" si="997"/>
        <v>0</v>
      </c>
      <c r="EG101" s="182">
        <f t="shared" si="998"/>
        <v>0</v>
      </c>
      <c r="EH101" s="5"/>
      <c r="EI101" s="182">
        <f t="shared" si="999"/>
        <v>0</v>
      </c>
      <c r="EJ101" s="182">
        <f t="shared" si="1000"/>
        <v>0</v>
      </c>
      <c r="EK101" s="182">
        <f t="shared" si="1001"/>
        <v>0</v>
      </c>
      <c r="EL101" s="5"/>
      <c r="EM101" s="182">
        <f t="shared" si="1002"/>
        <v>0</v>
      </c>
      <c r="EN101" s="182">
        <f t="shared" si="1003"/>
        <v>0</v>
      </c>
      <c r="EO101" s="182">
        <f t="shared" si="1004"/>
        <v>0</v>
      </c>
      <c r="EP101" s="5"/>
      <c r="EQ101" s="182">
        <f t="shared" si="1005"/>
        <v>0</v>
      </c>
      <c r="ER101" s="182">
        <f t="shared" si="1006"/>
        <v>0</v>
      </c>
      <c r="ES101" s="182">
        <f t="shared" si="1007"/>
        <v>0</v>
      </c>
      <c r="ET101" s="5"/>
      <c r="EU101" s="182">
        <f t="shared" si="1008"/>
        <v>0</v>
      </c>
      <c r="EV101" s="182">
        <f t="shared" si="1009"/>
        <v>0</v>
      </c>
      <c r="EW101" s="182">
        <f t="shared" si="1010"/>
        <v>0</v>
      </c>
      <c r="EX101" s="5"/>
      <c r="EY101" s="182">
        <f t="shared" si="1011"/>
        <v>0</v>
      </c>
      <c r="EZ101" s="182">
        <f t="shared" si="1012"/>
        <v>0</v>
      </c>
      <c r="FA101" s="182">
        <f t="shared" si="1013"/>
        <v>0</v>
      </c>
      <c r="FB101" s="5"/>
      <c r="FC101" s="182">
        <f t="shared" si="1014"/>
        <v>0</v>
      </c>
      <c r="FD101" s="182">
        <f t="shared" si="1015"/>
        <v>0</v>
      </c>
      <c r="FE101" s="182">
        <f t="shared" si="1016"/>
        <v>0</v>
      </c>
      <c r="FF101" s="5"/>
      <c r="FG101" s="182">
        <f t="shared" si="1017"/>
        <v>0</v>
      </c>
      <c r="FH101" s="182">
        <f t="shared" si="1018"/>
        <v>0</v>
      </c>
      <c r="FI101" s="182">
        <f t="shared" si="1019"/>
        <v>0</v>
      </c>
      <c r="FJ101" s="5"/>
      <c r="FK101" s="182">
        <f t="shared" si="1020"/>
        <v>0</v>
      </c>
      <c r="FL101" s="182">
        <f t="shared" si="1021"/>
        <v>0</v>
      </c>
      <c r="FM101" s="182">
        <f t="shared" si="1022"/>
        <v>0</v>
      </c>
      <c r="FN101" s="5"/>
      <c r="FO101" s="182">
        <f t="shared" si="1023"/>
        <v>0</v>
      </c>
      <c r="FP101" s="182">
        <f t="shared" si="1024"/>
        <v>0</v>
      </c>
      <c r="FQ101" s="182">
        <f t="shared" si="1025"/>
        <v>0</v>
      </c>
      <c r="FR101" s="5"/>
      <c r="FS101" s="182">
        <f t="shared" si="1026"/>
        <v>0</v>
      </c>
      <c r="FT101" s="182">
        <f t="shared" si="1027"/>
        <v>0</v>
      </c>
      <c r="FU101" s="182">
        <f t="shared" si="1028"/>
        <v>0</v>
      </c>
      <c r="FV101" s="5"/>
      <c r="FW101" s="182">
        <f t="shared" si="1029"/>
        <v>0</v>
      </c>
      <c r="FX101" s="182">
        <f t="shared" si="1030"/>
        <v>0</v>
      </c>
      <c r="FY101" s="182">
        <f t="shared" si="1031"/>
        <v>0</v>
      </c>
      <c r="FZ101" s="5"/>
      <c r="GA101" s="182">
        <f t="shared" si="1032"/>
        <v>0</v>
      </c>
      <c r="GB101" s="182">
        <f t="shared" si="1033"/>
        <v>0</v>
      </c>
      <c r="GC101" s="182">
        <f t="shared" si="1034"/>
        <v>0</v>
      </c>
      <c r="GD101" s="5"/>
      <c r="GE101" s="182">
        <f t="shared" si="1035"/>
        <v>0</v>
      </c>
      <c r="GF101" s="182">
        <f t="shared" si="1036"/>
        <v>0</v>
      </c>
      <c r="GG101" s="182">
        <f t="shared" si="1037"/>
        <v>0</v>
      </c>
      <c r="GH101" s="5"/>
      <c r="GI101" s="182">
        <f t="shared" si="1038"/>
        <v>0</v>
      </c>
      <c r="GJ101" s="182">
        <f t="shared" si="1039"/>
        <v>0</v>
      </c>
      <c r="GK101" s="182">
        <f t="shared" si="1040"/>
        <v>0</v>
      </c>
      <c r="GL101" s="5"/>
      <c r="GM101" s="182">
        <f t="shared" si="1041"/>
        <v>0</v>
      </c>
      <c r="GN101" s="182">
        <f t="shared" si="1042"/>
        <v>0</v>
      </c>
      <c r="GO101" s="182">
        <f t="shared" si="1043"/>
        <v>0</v>
      </c>
      <c r="GP101" s="5"/>
      <c r="GQ101" s="182">
        <f t="shared" si="1044"/>
        <v>0</v>
      </c>
      <c r="GR101" s="182">
        <f t="shared" si="1045"/>
        <v>0</v>
      </c>
      <c r="GS101" s="182">
        <f t="shared" si="1046"/>
        <v>0</v>
      </c>
      <c r="GT101" s="5"/>
      <c r="GU101" s="182">
        <f t="shared" si="1047"/>
        <v>0</v>
      </c>
      <c r="GV101" s="182">
        <f t="shared" si="1048"/>
        <v>0</v>
      </c>
      <c r="GW101" s="182">
        <f t="shared" si="1049"/>
        <v>0</v>
      </c>
      <c r="GX101" s="5"/>
      <c r="GY101" s="182">
        <f t="shared" si="1050"/>
        <v>0</v>
      </c>
      <c r="GZ101" s="182">
        <f t="shared" si="1051"/>
        <v>0</v>
      </c>
      <c r="HA101" s="182">
        <f t="shared" si="1052"/>
        <v>0</v>
      </c>
      <c r="HB101" s="5"/>
      <c r="HC101" s="182">
        <f t="shared" si="1053"/>
        <v>0</v>
      </c>
      <c r="HD101" s="182">
        <f t="shared" si="1054"/>
        <v>0</v>
      </c>
      <c r="HE101" s="182">
        <f t="shared" si="1055"/>
        <v>0</v>
      </c>
      <c r="HF101" s="5"/>
      <c r="HG101" s="182">
        <f t="shared" si="1056"/>
        <v>0</v>
      </c>
      <c r="HH101" s="182">
        <f t="shared" si="1057"/>
        <v>0</v>
      </c>
      <c r="HI101" s="182">
        <f t="shared" si="1058"/>
        <v>0</v>
      </c>
      <c r="HJ101" s="5"/>
      <c r="HK101" s="182">
        <f t="shared" si="1059"/>
        <v>0</v>
      </c>
      <c r="HL101" s="182">
        <f t="shared" si="1060"/>
        <v>0</v>
      </c>
      <c r="HM101" s="182">
        <f t="shared" si="1061"/>
        <v>0</v>
      </c>
      <c r="HN101" s="5"/>
      <c r="HO101" s="182">
        <f t="shared" si="1062"/>
        <v>0</v>
      </c>
      <c r="HP101" s="182">
        <f t="shared" si="1063"/>
        <v>0</v>
      </c>
      <c r="HQ101" s="182">
        <f t="shared" si="1064"/>
        <v>0</v>
      </c>
      <c r="HR101" s="5"/>
      <c r="HS101" s="182">
        <f t="shared" si="1065"/>
        <v>0</v>
      </c>
      <c r="HT101" s="182">
        <f t="shared" si="1066"/>
        <v>0</v>
      </c>
      <c r="HU101" s="182">
        <f t="shared" si="1067"/>
        <v>0</v>
      </c>
      <c r="HV101" s="5"/>
      <c r="HW101" s="182">
        <f t="shared" si="1068"/>
        <v>0</v>
      </c>
      <c r="HX101" s="182">
        <f t="shared" si="1069"/>
        <v>0</v>
      </c>
      <c r="HY101" s="182">
        <f t="shared" si="1070"/>
        <v>0</v>
      </c>
      <c r="HZ101" s="5"/>
      <c r="IA101" s="182">
        <f t="shared" si="1071"/>
        <v>0</v>
      </c>
      <c r="IB101" s="182">
        <f t="shared" si="1072"/>
        <v>0</v>
      </c>
      <c r="IC101" s="182">
        <f t="shared" si="1073"/>
        <v>0</v>
      </c>
      <c r="ID101" s="5"/>
      <c r="IE101" s="182">
        <f t="shared" si="1074"/>
        <v>0</v>
      </c>
      <c r="IF101" s="182">
        <f t="shared" si="1075"/>
        <v>0</v>
      </c>
      <c r="IG101" s="182">
        <f t="shared" si="1076"/>
        <v>0</v>
      </c>
      <c r="IH101" s="5"/>
      <c r="II101" s="182">
        <f t="shared" si="1077"/>
        <v>0</v>
      </c>
      <c r="IJ101" s="182">
        <f t="shared" si="1078"/>
        <v>0</v>
      </c>
      <c r="IK101" s="182">
        <f t="shared" si="1079"/>
        <v>0</v>
      </c>
      <c r="IL101" s="5"/>
      <c r="IM101" s="182">
        <f t="shared" si="1080"/>
        <v>0</v>
      </c>
      <c r="IN101" s="182">
        <f t="shared" si="1081"/>
        <v>0</v>
      </c>
      <c r="IO101" s="182">
        <f t="shared" si="1082"/>
        <v>0</v>
      </c>
      <c r="IP101" s="5"/>
      <c r="IQ101" s="182">
        <f t="shared" si="1083"/>
        <v>0</v>
      </c>
      <c r="IR101" s="182">
        <f t="shared" si="1084"/>
        <v>0</v>
      </c>
      <c r="IS101" s="182">
        <f t="shared" si="1085"/>
        <v>0</v>
      </c>
      <c r="IT101" s="5"/>
      <c r="IU101" s="182">
        <f t="shared" si="1086"/>
        <v>0</v>
      </c>
      <c r="IV101" s="182">
        <f t="shared" si="1087"/>
        <v>0</v>
      </c>
      <c r="IW101" s="182">
        <f t="shared" si="1088"/>
        <v>0</v>
      </c>
      <c r="IX101" s="5"/>
      <c r="IY101" s="182">
        <f t="shared" si="1089"/>
        <v>0</v>
      </c>
      <c r="IZ101" s="182">
        <f t="shared" si="1090"/>
        <v>0</v>
      </c>
      <c r="JA101" s="182">
        <f t="shared" si="1091"/>
        <v>0</v>
      </c>
      <c r="JB101" s="5"/>
      <c r="JC101" s="182">
        <f t="shared" si="1092"/>
        <v>0</v>
      </c>
      <c r="JD101" s="182">
        <f t="shared" si="1093"/>
        <v>0</v>
      </c>
      <c r="JE101" s="182">
        <f t="shared" si="1094"/>
        <v>0</v>
      </c>
      <c r="JF101" s="5"/>
      <c r="JG101" s="182">
        <f t="shared" si="1095"/>
        <v>0</v>
      </c>
      <c r="JH101" s="182">
        <f t="shared" si="1096"/>
        <v>0</v>
      </c>
      <c r="JI101" s="182">
        <f t="shared" si="1097"/>
        <v>0</v>
      </c>
      <c r="JJ101" s="5"/>
      <c r="JK101" s="182">
        <f t="shared" si="1098"/>
        <v>0</v>
      </c>
      <c r="JL101" s="182">
        <f t="shared" si="1099"/>
        <v>0</v>
      </c>
      <c r="JM101" s="182">
        <f t="shared" si="1100"/>
        <v>0</v>
      </c>
      <c r="JN101" s="5"/>
      <c r="JO101" s="182">
        <f t="shared" si="1101"/>
        <v>0</v>
      </c>
      <c r="JP101" s="182">
        <f t="shared" si="1102"/>
        <v>0</v>
      </c>
      <c r="JQ101" s="182">
        <f t="shared" si="1103"/>
        <v>0</v>
      </c>
      <c r="JR101" s="5"/>
      <c r="JS101" s="182">
        <f t="shared" si="1104"/>
        <v>0</v>
      </c>
      <c r="JT101" s="182">
        <f t="shared" si="1105"/>
        <v>0</v>
      </c>
      <c r="JU101" s="182">
        <f t="shared" si="1106"/>
        <v>0</v>
      </c>
      <c r="JV101" s="5"/>
      <c r="JW101" s="182">
        <f t="shared" si="1107"/>
        <v>0</v>
      </c>
      <c r="JX101" s="182">
        <f t="shared" si="1108"/>
        <v>0</v>
      </c>
      <c r="JY101" s="182">
        <f t="shared" si="1109"/>
        <v>0</v>
      </c>
      <c r="JZ101" s="5"/>
      <c r="KA101" s="182">
        <f t="shared" si="1110"/>
        <v>0</v>
      </c>
      <c r="KB101" s="182">
        <f t="shared" si="1111"/>
        <v>0</v>
      </c>
      <c r="KC101" s="182">
        <f t="shared" si="1112"/>
        <v>0</v>
      </c>
      <c r="KD101" s="5"/>
      <c r="KE101" s="182">
        <f t="shared" si="1113"/>
        <v>0</v>
      </c>
      <c r="KF101" s="182">
        <f t="shared" si="1114"/>
        <v>0</v>
      </c>
      <c r="KG101" s="182">
        <f t="shared" si="1115"/>
        <v>0</v>
      </c>
      <c r="KH101" s="5"/>
      <c r="KI101" s="183">
        <f t="shared" si="1116"/>
        <v>0</v>
      </c>
      <c r="KJ101" s="183" t="e">
        <f t="shared" si="908"/>
        <v>#DIV/0!</v>
      </c>
      <c r="KK101" s="183">
        <f t="shared" si="1117"/>
        <v>0</v>
      </c>
      <c r="KM101" s="183">
        <f t="shared" si="1118"/>
        <v>0</v>
      </c>
      <c r="KN101" s="183" t="e">
        <f t="shared" si="909"/>
        <v>#DIV/0!</v>
      </c>
      <c r="KO101" s="183">
        <f t="shared" si="1119"/>
        <v>0</v>
      </c>
      <c r="KQ101" s="183">
        <f t="shared" si="1120"/>
        <v>0</v>
      </c>
      <c r="KR101" s="183" t="e">
        <f t="shared" si="1121"/>
        <v>#DIV/0!</v>
      </c>
      <c r="KS101" s="183">
        <f t="shared" si="1122"/>
        <v>0</v>
      </c>
      <c r="KU101" s="183">
        <f t="shared" si="1123"/>
        <v>0</v>
      </c>
      <c r="KV101" s="183" t="e">
        <f t="shared" si="1124"/>
        <v>#DIV/0!</v>
      </c>
      <c r="KW101" s="183">
        <f t="shared" si="1125"/>
        <v>0</v>
      </c>
      <c r="KY101" s="183">
        <f t="shared" si="1126"/>
        <v>0</v>
      </c>
      <c r="KZ101" s="183" t="e">
        <f t="shared" si="1127"/>
        <v>#DIV/0!</v>
      </c>
      <c r="LA101" s="183">
        <f t="shared" si="1128"/>
        <v>0</v>
      </c>
      <c r="LC101" s="183">
        <f t="shared" si="1129"/>
        <v>0</v>
      </c>
      <c r="LD101" s="183" t="e">
        <f t="shared" si="1130"/>
        <v>#DIV/0!</v>
      </c>
      <c r="LE101" s="183">
        <f t="shared" si="1131"/>
        <v>0</v>
      </c>
    </row>
    <row r="102" spans="2:317" ht="18.75">
      <c r="B102" s="172"/>
      <c r="C102" s="180"/>
      <c r="D102" s="180"/>
      <c r="E102" s="180" t="str">
        <f>'A.I Revenue Streams - P1'!F100</f>
        <v>Women Checkup-Comprehensive</v>
      </c>
      <c r="F102" s="184"/>
      <c r="G102" s="182"/>
      <c r="H102" s="182">
        <f>'A.I Revenue Streams - P1'!J100</f>
        <v>0</v>
      </c>
      <c r="I102" s="182">
        <f t="shared" si="1132"/>
        <v>0</v>
      </c>
      <c r="J102" s="5"/>
      <c r="K102" s="182">
        <f>'A.I Revenue Streams - P1'!H100*K$2</f>
        <v>0</v>
      </c>
      <c r="L102" s="182">
        <f t="shared" si="910"/>
        <v>0</v>
      </c>
      <c r="M102" s="182">
        <f t="shared" si="1134"/>
        <v>0</v>
      </c>
      <c r="N102" s="5"/>
      <c r="O102" s="182">
        <f t="shared" si="911"/>
        <v>0</v>
      </c>
      <c r="P102" s="182">
        <f t="shared" si="912"/>
        <v>0</v>
      </c>
      <c r="Q102" s="182">
        <f t="shared" si="903"/>
        <v>0</v>
      </c>
      <c r="R102" s="5"/>
      <c r="S102" s="182">
        <f t="shared" si="913"/>
        <v>0</v>
      </c>
      <c r="T102" s="182">
        <f t="shared" si="914"/>
        <v>0</v>
      </c>
      <c r="U102" s="182">
        <f t="shared" si="904"/>
        <v>0</v>
      </c>
      <c r="V102" s="5"/>
      <c r="W102" s="182">
        <f t="shared" si="915"/>
        <v>0</v>
      </c>
      <c r="X102" s="182">
        <f t="shared" si="916"/>
        <v>0</v>
      </c>
      <c r="Y102" s="182">
        <f t="shared" si="905"/>
        <v>0</v>
      </c>
      <c r="Z102" s="5"/>
      <c r="AA102" s="182">
        <f t="shared" si="917"/>
        <v>0</v>
      </c>
      <c r="AB102" s="182">
        <f t="shared" si="918"/>
        <v>0</v>
      </c>
      <c r="AC102" s="182">
        <f t="shared" si="906"/>
        <v>0</v>
      </c>
      <c r="AD102" s="5"/>
      <c r="AE102" s="182">
        <f t="shared" si="919"/>
        <v>0</v>
      </c>
      <c r="AF102" s="182">
        <f t="shared" si="920"/>
        <v>0</v>
      </c>
      <c r="AG102" s="182">
        <f t="shared" si="907"/>
        <v>0</v>
      </c>
      <c r="AH102" s="5"/>
      <c r="AI102" s="182">
        <f t="shared" si="921"/>
        <v>0</v>
      </c>
      <c r="AJ102" s="182">
        <f t="shared" si="922"/>
        <v>0</v>
      </c>
      <c r="AK102" s="182">
        <f t="shared" si="923"/>
        <v>0</v>
      </c>
      <c r="AL102" s="5"/>
      <c r="AM102" s="182">
        <f t="shared" si="924"/>
        <v>0</v>
      </c>
      <c r="AN102" s="182">
        <f t="shared" si="925"/>
        <v>0</v>
      </c>
      <c r="AO102" s="182">
        <f t="shared" si="926"/>
        <v>0</v>
      </c>
      <c r="AP102" s="5"/>
      <c r="AQ102" s="182">
        <f t="shared" si="927"/>
        <v>0</v>
      </c>
      <c r="AR102" s="182">
        <f t="shared" si="928"/>
        <v>0</v>
      </c>
      <c r="AS102" s="182">
        <f t="shared" si="929"/>
        <v>0</v>
      </c>
      <c r="AT102" s="5"/>
      <c r="AU102" s="182">
        <f t="shared" si="930"/>
        <v>0</v>
      </c>
      <c r="AV102" s="182">
        <f t="shared" si="931"/>
        <v>0</v>
      </c>
      <c r="AW102" s="182">
        <f t="shared" si="932"/>
        <v>0</v>
      </c>
      <c r="AX102" s="5"/>
      <c r="AY102" s="182">
        <f t="shared" si="933"/>
        <v>0</v>
      </c>
      <c r="AZ102" s="182">
        <f t="shared" si="934"/>
        <v>0</v>
      </c>
      <c r="BA102" s="182">
        <f t="shared" si="935"/>
        <v>0</v>
      </c>
      <c r="BB102" s="5"/>
      <c r="BC102" s="182">
        <f t="shared" si="936"/>
        <v>0</v>
      </c>
      <c r="BD102" s="182">
        <f t="shared" si="937"/>
        <v>0</v>
      </c>
      <c r="BE102" s="182">
        <f t="shared" si="938"/>
        <v>0</v>
      </c>
      <c r="BF102" s="5"/>
      <c r="BG102" s="182">
        <f t="shared" si="939"/>
        <v>0</v>
      </c>
      <c r="BH102" s="182">
        <f t="shared" si="940"/>
        <v>0</v>
      </c>
      <c r="BI102" s="182">
        <f t="shared" si="941"/>
        <v>0</v>
      </c>
      <c r="BJ102" s="5"/>
      <c r="BK102" s="182">
        <f t="shared" si="942"/>
        <v>0</v>
      </c>
      <c r="BL102" s="182">
        <f t="shared" si="943"/>
        <v>0</v>
      </c>
      <c r="BM102" s="182">
        <f t="shared" si="944"/>
        <v>0</v>
      </c>
      <c r="BN102" s="5"/>
      <c r="BO102" s="182">
        <f t="shared" si="945"/>
        <v>0</v>
      </c>
      <c r="BP102" s="182">
        <f t="shared" si="946"/>
        <v>0</v>
      </c>
      <c r="BQ102" s="182">
        <f t="shared" si="947"/>
        <v>0</v>
      </c>
      <c r="BR102" s="5"/>
      <c r="BS102" s="182">
        <f t="shared" si="948"/>
        <v>0</v>
      </c>
      <c r="BT102" s="182">
        <f t="shared" si="949"/>
        <v>0</v>
      </c>
      <c r="BU102" s="182">
        <f t="shared" si="950"/>
        <v>0</v>
      </c>
      <c r="BV102" s="5"/>
      <c r="BW102" s="182">
        <f t="shared" si="951"/>
        <v>0</v>
      </c>
      <c r="BX102" s="182">
        <f t="shared" si="952"/>
        <v>0</v>
      </c>
      <c r="BY102" s="182">
        <f t="shared" si="953"/>
        <v>0</v>
      </c>
      <c r="BZ102" s="5"/>
      <c r="CA102" s="182">
        <f t="shared" si="954"/>
        <v>0</v>
      </c>
      <c r="CB102" s="182">
        <f t="shared" si="955"/>
        <v>0</v>
      </c>
      <c r="CC102" s="182">
        <f t="shared" si="956"/>
        <v>0</v>
      </c>
      <c r="CD102" s="5"/>
      <c r="CE102" s="182">
        <f t="shared" si="957"/>
        <v>0</v>
      </c>
      <c r="CF102" s="182">
        <f t="shared" si="958"/>
        <v>0</v>
      </c>
      <c r="CG102" s="182">
        <f t="shared" si="959"/>
        <v>0</v>
      </c>
      <c r="CH102" s="5"/>
      <c r="CI102" s="182">
        <f t="shared" si="960"/>
        <v>0</v>
      </c>
      <c r="CJ102" s="182">
        <f t="shared" si="961"/>
        <v>0</v>
      </c>
      <c r="CK102" s="182">
        <f t="shared" si="962"/>
        <v>0</v>
      </c>
      <c r="CL102" s="5"/>
      <c r="CM102" s="182">
        <f t="shared" si="963"/>
        <v>0</v>
      </c>
      <c r="CN102" s="182">
        <f t="shared" si="964"/>
        <v>0</v>
      </c>
      <c r="CO102" s="182">
        <f t="shared" si="965"/>
        <v>0</v>
      </c>
      <c r="CP102" s="5"/>
      <c r="CQ102" s="182">
        <f t="shared" si="966"/>
        <v>0</v>
      </c>
      <c r="CR102" s="182">
        <f t="shared" si="967"/>
        <v>0</v>
      </c>
      <c r="CS102" s="182">
        <f t="shared" si="968"/>
        <v>0</v>
      </c>
      <c r="CT102" s="5"/>
      <c r="CU102" s="182">
        <f t="shared" si="969"/>
        <v>0</v>
      </c>
      <c r="CV102" s="182">
        <f t="shared" si="970"/>
        <v>0</v>
      </c>
      <c r="CW102" s="182">
        <f t="shared" si="971"/>
        <v>0</v>
      </c>
      <c r="CX102" s="5"/>
      <c r="CY102" s="182">
        <f t="shared" si="972"/>
        <v>0</v>
      </c>
      <c r="CZ102" s="182">
        <f t="shared" si="973"/>
        <v>0</v>
      </c>
      <c r="DA102" s="182">
        <f t="shared" si="974"/>
        <v>0</v>
      </c>
      <c r="DB102" s="5"/>
      <c r="DC102" s="182">
        <f t="shared" si="975"/>
        <v>0</v>
      </c>
      <c r="DD102" s="182">
        <f t="shared" si="976"/>
        <v>0</v>
      </c>
      <c r="DE102" s="182">
        <f t="shared" si="977"/>
        <v>0</v>
      </c>
      <c r="DF102" s="5"/>
      <c r="DG102" s="182">
        <f t="shared" si="978"/>
        <v>0</v>
      </c>
      <c r="DH102" s="182">
        <f t="shared" si="979"/>
        <v>0</v>
      </c>
      <c r="DI102" s="182">
        <f t="shared" si="980"/>
        <v>0</v>
      </c>
      <c r="DJ102" s="5"/>
      <c r="DK102" s="182">
        <f t="shared" si="981"/>
        <v>0</v>
      </c>
      <c r="DL102" s="182">
        <f t="shared" si="982"/>
        <v>0</v>
      </c>
      <c r="DM102" s="182">
        <f t="shared" si="983"/>
        <v>0</v>
      </c>
      <c r="DN102" s="5"/>
      <c r="DO102" s="182">
        <f t="shared" si="984"/>
        <v>0</v>
      </c>
      <c r="DP102" s="182">
        <f t="shared" si="985"/>
        <v>0</v>
      </c>
      <c r="DQ102" s="182">
        <f t="shared" si="986"/>
        <v>0</v>
      </c>
      <c r="DR102" s="5"/>
      <c r="DS102" s="182">
        <f t="shared" si="987"/>
        <v>0</v>
      </c>
      <c r="DT102" s="182">
        <f t="shared" si="988"/>
        <v>0</v>
      </c>
      <c r="DU102" s="182">
        <f t="shared" si="989"/>
        <v>0</v>
      </c>
      <c r="DV102" s="5"/>
      <c r="DW102" s="182">
        <f t="shared" si="990"/>
        <v>0</v>
      </c>
      <c r="DX102" s="182">
        <f t="shared" si="991"/>
        <v>0</v>
      </c>
      <c r="DY102" s="182">
        <f t="shared" si="992"/>
        <v>0</v>
      </c>
      <c r="DZ102" s="5"/>
      <c r="EA102" s="182">
        <f t="shared" si="993"/>
        <v>0</v>
      </c>
      <c r="EB102" s="182">
        <f t="shared" si="994"/>
        <v>0</v>
      </c>
      <c r="EC102" s="182">
        <f t="shared" si="995"/>
        <v>0</v>
      </c>
      <c r="ED102" s="5"/>
      <c r="EE102" s="182">
        <f t="shared" si="996"/>
        <v>0</v>
      </c>
      <c r="EF102" s="182">
        <f t="shared" si="997"/>
        <v>0</v>
      </c>
      <c r="EG102" s="182">
        <f t="shared" si="998"/>
        <v>0</v>
      </c>
      <c r="EH102" s="5"/>
      <c r="EI102" s="182">
        <f t="shared" si="999"/>
        <v>0</v>
      </c>
      <c r="EJ102" s="182">
        <f t="shared" si="1000"/>
        <v>0</v>
      </c>
      <c r="EK102" s="182">
        <f t="shared" si="1001"/>
        <v>0</v>
      </c>
      <c r="EL102" s="5"/>
      <c r="EM102" s="182">
        <f t="shared" si="1002"/>
        <v>0</v>
      </c>
      <c r="EN102" s="182">
        <f t="shared" si="1003"/>
        <v>0</v>
      </c>
      <c r="EO102" s="182">
        <f t="shared" si="1004"/>
        <v>0</v>
      </c>
      <c r="EP102" s="5"/>
      <c r="EQ102" s="182">
        <f t="shared" si="1005"/>
        <v>0</v>
      </c>
      <c r="ER102" s="182">
        <f t="shared" si="1006"/>
        <v>0</v>
      </c>
      <c r="ES102" s="182">
        <f t="shared" si="1007"/>
        <v>0</v>
      </c>
      <c r="ET102" s="5"/>
      <c r="EU102" s="182">
        <f t="shared" si="1008"/>
        <v>0</v>
      </c>
      <c r="EV102" s="182">
        <f t="shared" si="1009"/>
        <v>0</v>
      </c>
      <c r="EW102" s="182">
        <f t="shared" si="1010"/>
        <v>0</v>
      </c>
      <c r="EX102" s="5"/>
      <c r="EY102" s="182">
        <f t="shared" si="1011"/>
        <v>0</v>
      </c>
      <c r="EZ102" s="182">
        <f t="shared" si="1012"/>
        <v>0</v>
      </c>
      <c r="FA102" s="182">
        <f t="shared" si="1013"/>
        <v>0</v>
      </c>
      <c r="FB102" s="5"/>
      <c r="FC102" s="182">
        <f t="shared" si="1014"/>
        <v>0</v>
      </c>
      <c r="FD102" s="182">
        <f t="shared" si="1015"/>
        <v>0</v>
      </c>
      <c r="FE102" s="182">
        <f t="shared" si="1016"/>
        <v>0</v>
      </c>
      <c r="FF102" s="5"/>
      <c r="FG102" s="182">
        <f t="shared" si="1017"/>
        <v>0</v>
      </c>
      <c r="FH102" s="182">
        <f t="shared" si="1018"/>
        <v>0</v>
      </c>
      <c r="FI102" s="182">
        <f t="shared" si="1019"/>
        <v>0</v>
      </c>
      <c r="FJ102" s="5"/>
      <c r="FK102" s="182">
        <f t="shared" si="1020"/>
        <v>0</v>
      </c>
      <c r="FL102" s="182">
        <f t="shared" si="1021"/>
        <v>0</v>
      </c>
      <c r="FM102" s="182">
        <f t="shared" si="1022"/>
        <v>0</v>
      </c>
      <c r="FN102" s="5"/>
      <c r="FO102" s="182">
        <f t="shared" si="1023"/>
        <v>0</v>
      </c>
      <c r="FP102" s="182">
        <f t="shared" si="1024"/>
        <v>0</v>
      </c>
      <c r="FQ102" s="182">
        <f t="shared" si="1025"/>
        <v>0</v>
      </c>
      <c r="FR102" s="5"/>
      <c r="FS102" s="182">
        <f t="shared" si="1026"/>
        <v>0</v>
      </c>
      <c r="FT102" s="182">
        <f t="shared" si="1027"/>
        <v>0</v>
      </c>
      <c r="FU102" s="182">
        <f t="shared" si="1028"/>
        <v>0</v>
      </c>
      <c r="FV102" s="5"/>
      <c r="FW102" s="182">
        <f t="shared" si="1029"/>
        <v>0</v>
      </c>
      <c r="FX102" s="182">
        <f t="shared" si="1030"/>
        <v>0</v>
      </c>
      <c r="FY102" s="182">
        <f t="shared" si="1031"/>
        <v>0</v>
      </c>
      <c r="FZ102" s="5"/>
      <c r="GA102" s="182">
        <f t="shared" si="1032"/>
        <v>0</v>
      </c>
      <c r="GB102" s="182">
        <f t="shared" si="1033"/>
        <v>0</v>
      </c>
      <c r="GC102" s="182">
        <f t="shared" si="1034"/>
        <v>0</v>
      </c>
      <c r="GD102" s="5"/>
      <c r="GE102" s="182">
        <f t="shared" si="1035"/>
        <v>0</v>
      </c>
      <c r="GF102" s="182">
        <f t="shared" si="1036"/>
        <v>0</v>
      </c>
      <c r="GG102" s="182">
        <f t="shared" si="1037"/>
        <v>0</v>
      </c>
      <c r="GH102" s="5"/>
      <c r="GI102" s="182">
        <f t="shared" si="1038"/>
        <v>0</v>
      </c>
      <c r="GJ102" s="182">
        <f t="shared" si="1039"/>
        <v>0</v>
      </c>
      <c r="GK102" s="182">
        <f t="shared" si="1040"/>
        <v>0</v>
      </c>
      <c r="GL102" s="5"/>
      <c r="GM102" s="182">
        <f t="shared" si="1041"/>
        <v>0</v>
      </c>
      <c r="GN102" s="182">
        <f t="shared" si="1042"/>
        <v>0</v>
      </c>
      <c r="GO102" s="182">
        <f t="shared" si="1043"/>
        <v>0</v>
      </c>
      <c r="GP102" s="5"/>
      <c r="GQ102" s="182">
        <f t="shared" si="1044"/>
        <v>0</v>
      </c>
      <c r="GR102" s="182">
        <f t="shared" si="1045"/>
        <v>0</v>
      </c>
      <c r="GS102" s="182">
        <f t="shared" si="1046"/>
        <v>0</v>
      </c>
      <c r="GT102" s="5"/>
      <c r="GU102" s="182">
        <f t="shared" si="1047"/>
        <v>0</v>
      </c>
      <c r="GV102" s="182">
        <f t="shared" si="1048"/>
        <v>0</v>
      </c>
      <c r="GW102" s="182">
        <f t="shared" si="1049"/>
        <v>0</v>
      </c>
      <c r="GX102" s="5"/>
      <c r="GY102" s="182">
        <f t="shared" si="1050"/>
        <v>0</v>
      </c>
      <c r="GZ102" s="182">
        <f t="shared" si="1051"/>
        <v>0</v>
      </c>
      <c r="HA102" s="182">
        <f t="shared" si="1052"/>
        <v>0</v>
      </c>
      <c r="HB102" s="5"/>
      <c r="HC102" s="182">
        <f t="shared" si="1053"/>
        <v>0</v>
      </c>
      <c r="HD102" s="182">
        <f t="shared" si="1054"/>
        <v>0</v>
      </c>
      <c r="HE102" s="182">
        <f t="shared" si="1055"/>
        <v>0</v>
      </c>
      <c r="HF102" s="5"/>
      <c r="HG102" s="182">
        <f t="shared" si="1056"/>
        <v>0</v>
      </c>
      <c r="HH102" s="182">
        <f t="shared" si="1057"/>
        <v>0</v>
      </c>
      <c r="HI102" s="182">
        <f t="shared" si="1058"/>
        <v>0</v>
      </c>
      <c r="HJ102" s="5"/>
      <c r="HK102" s="182">
        <f t="shared" si="1059"/>
        <v>0</v>
      </c>
      <c r="HL102" s="182">
        <f t="shared" si="1060"/>
        <v>0</v>
      </c>
      <c r="HM102" s="182">
        <f t="shared" si="1061"/>
        <v>0</v>
      </c>
      <c r="HN102" s="5"/>
      <c r="HO102" s="182">
        <f t="shared" si="1062"/>
        <v>0</v>
      </c>
      <c r="HP102" s="182">
        <f t="shared" si="1063"/>
        <v>0</v>
      </c>
      <c r="HQ102" s="182">
        <f t="shared" si="1064"/>
        <v>0</v>
      </c>
      <c r="HR102" s="5"/>
      <c r="HS102" s="182">
        <f t="shared" si="1065"/>
        <v>0</v>
      </c>
      <c r="HT102" s="182">
        <f t="shared" si="1066"/>
        <v>0</v>
      </c>
      <c r="HU102" s="182">
        <f t="shared" si="1067"/>
        <v>0</v>
      </c>
      <c r="HV102" s="5"/>
      <c r="HW102" s="182">
        <f t="shared" si="1068"/>
        <v>0</v>
      </c>
      <c r="HX102" s="182">
        <f t="shared" si="1069"/>
        <v>0</v>
      </c>
      <c r="HY102" s="182">
        <f t="shared" si="1070"/>
        <v>0</v>
      </c>
      <c r="HZ102" s="5"/>
      <c r="IA102" s="182">
        <f t="shared" si="1071"/>
        <v>0</v>
      </c>
      <c r="IB102" s="182">
        <f t="shared" si="1072"/>
        <v>0</v>
      </c>
      <c r="IC102" s="182">
        <f t="shared" si="1073"/>
        <v>0</v>
      </c>
      <c r="ID102" s="5"/>
      <c r="IE102" s="182">
        <f t="shared" si="1074"/>
        <v>0</v>
      </c>
      <c r="IF102" s="182">
        <f t="shared" si="1075"/>
        <v>0</v>
      </c>
      <c r="IG102" s="182">
        <f t="shared" si="1076"/>
        <v>0</v>
      </c>
      <c r="IH102" s="5"/>
      <c r="II102" s="182">
        <f t="shared" si="1077"/>
        <v>0</v>
      </c>
      <c r="IJ102" s="182">
        <f t="shared" si="1078"/>
        <v>0</v>
      </c>
      <c r="IK102" s="182">
        <f t="shared" si="1079"/>
        <v>0</v>
      </c>
      <c r="IL102" s="5"/>
      <c r="IM102" s="182">
        <f t="shared" si="1080"/>
        <v>0</v>
      </c>
      <c r="IN102" s="182">
        <f t="shared" si="1081"/>
        <v>0</v>
      </c>
      <c r="IO102" s="182">
        <f t="shared" si="1082"/>
        <v>0</v>
      </c>
      <c r="IP102" s="5"/>
      <c r="IQ102" s="182">
        <f t="shared" si="1083"/>
        <v>0</v>
      </c>
      <c r="IR102" s="182">
        <f t="shared" si="1084"/>
        <v>0</v>
      </c>
      <c r="IS102" s="182">
        <f t="shared" si="1085"/>
        <v>0</v>
      </c>
      <c r="IT102" s="5"/>
      <c r="IU102" s="182">
        <f t="shared" si="1086"/>
        <v>0</v>
      </c>
      <c r="IV102" s="182">
        <f t="shared" si="1087"/>
        <v>0</v>
      </c>
      <c r="IW102" s="182">
        <f t="shared" si="1088"/>
        <v>0</v>
      </c>
      <c r="IX102" s="5"/>
      <c r="IY102" s="182">
        <f t="shared" si="1089"/>
        <v>0</v>
      </c>
      <c r="IZ102" s="182">
        <f t="shared" si="1090"/>
        <v>0</v>
      </c>
      <c r="JA102" s="182">
        <f t="shared" si="1091"/>
        <v>0</v>
      </c>
      <c r="JB102" s="5"/>
      <c r="JC102" s="182">
        <f t="shared" si="1092"/>
        <v>0</v>
      </c>
      <c r="JD102" s="182">
        <f t="shared" si="1093"/>
        <v>0</v>
      </c>
      <c r="JE102" s="182">
        <f t="shared" si="1094"/>
        <v>0</v>
      </c>
      <c r="JF102" s="5"/>
      <c r="JG102" s="182">
        <f t="shared" si="1095"/>
        <v>0</v>
      </c>
      <c r="JH102" s="182">
        <f t="shared" si="1096"/>
        <v>0</v>
      </c>
      <c r="JI102" s="182">
        <f t="shared" si="1097"/>
        <v>0</v>
      </c>
      <c r="JJ102" s="5"/>
      <c r="JK102" s="182">
        <f t="shared" si="1098"/>
        <v>0</v>
      </c>
      <c r="JL102" s="182">
        <f t="shared" si="1099"/>
        <v>0</v>
      </c>
      <c r="JM102" s="182">
        <f t="shared" si="1100"/>
        <v>0</v>
      </c>
      <c r="JN102" s="5"/>
      <c r="JO102" s="182">
        <f t="shared" si="1101"/>
        <v>0</v>
      </c>
      <c r="JP102" s="182">
        <f t="shared" si="1102"/>
        <v>0</v>
      </c>
      <c r="JQ102" s="182">
        <f t="shared" si="1103"/>
        <v>0</v>
      </c>
      <c r="JR102" s="5"/>
      <c r="JS102" s="182">
        <f t="shared" si="1104"/>
        <v>0</v>
      </c>
      <c r="JT102" s="182">
        <f t="shared" si="1105"/>
        <v>0</v>
      </c>
      <c r="JU102" s="182">
        <f t="shared" si="1106"/>
        <v>0</v>
      </c>
      <c r="JV102" s="5"/>
      <c r="JW102" s="182">
        <f t="shared" si="1107"/>
        <v>0</v>
      </c>
      <c r="JX102" s="182">
        <f t="shared" si="1108"/>
        <v>0</v>
      </c>
      <c r="JY102" s="182">
        <f t="shared" si="1109"/>
        <v>0</v>
      </c>
      <c r="JZ102" s="5"/>
      <c r="KA102" s="182">
        <f t="shared" si="1110"/>
        <v>0</v>
      </c>
      <c r="KB102" s="182">
        <f t="shared" si="1111"/>
        <v>0</v>
      </c>
      <c r="KC102" s="182">
        <f t="shared" si="1112"/>
        <v>0</v>
      </c>
      <c r="KD102" s="5"/>
      <c r="KE102" s="182">
        <f t="shared" si="1113"/>
        <v>0</v>
      </c>
      <c r="KF102" s="182">
        <f t="shared" si="1114"/>
        <v>0</v>
      </c>
      <c r="KG102" s="182">
        <f t="shared" si="1115"/>
        <v>0</v>
      </c>
      <c r="KH102" s="5"/>
      <c r="KI102" s="183">
        <f t="shared" si="1116"/>
        <v>0</v>
      </c>
      <c r="KJ102" s="183" t="e">
        <f t="shared" si="908"/>
        <v>#DIV/0!</v>
      </c>
      <c r="KK102" s="183">
        <f t="shared" si="1117"/>
        <v>0</v>
      </c>
      <c r="KM102" s="183">
        <f t="shared" si="1118"/>
        <v>0</v>
      </c>
      <c r="KN102" s="183" t="e">
        <f t="shared" si="909"/>
        <v>#DIV/0!</v>
      </c>
      <c r="KO102" s="183">
        <f t="shared" si="1119"/>
        <v>0</v>
      </c>
      <c r="KQ102" s="183">
        <f t="shared" si="1120"/>
        <v>0</v>
      </c>
      <c r="KR102" s="183" t="e">
        <f t="shared" si="1121"/>
        <v>#DIV/0!</v>
      </c>
      <c r="KS102" s="183">
        <f t="shared" si="1122"/>
        <v>0</v>
      </c>
      <c r="KU102" s="183">
        <f t="shared" si="1123"/>
        <v>0</v>
      </c>
      <c r="KV102" s="183" t="e">
        <f t="shared" si="1124"/>
        <v>#DIV/0!</v>
      </c>
      <c r="KW102" s="183">
        <f t="shared" si="1125"/>
        <v>0</v>
      </c>
      <c r="KY102" s="183">
        <f t="shared" si="1126"/>
        <v>0</v>
      </c>
      <c r="KZ102" s="183" t="e">
        <f t="shared" si="1127"/>
        <v>#DIV/0!</v>
      </c>
      <c r="LA102" s="183">
        <f t="shared" si="1128"/>
        <v>0</v>
      </c>
      <c r="LC102" s="183">
        <f t="shared" si="1129"/>
        <v>0</v>
      </c>
      <c r="LD102" s="183" t="e">
        <f t="shared" si="1130"/>
        <v>#DIV/0!</v>
      </c>
      <c r="LE102" s="183">
        <f t="shared" si="1131"/>
        <v>0</v>
      </c>
    </row>
    <row r="103" spans="2:317" ht="18.75">
      <c r="B103" s="172"/>
      <c r="C103" s="180"/>
      <c r="D103" s="180"/>
      <c r="E103" s="180" t="str">
        <f>'A.I Revenue Streams - P1'!F101</f>
        <v>Women Checkup-Comprehensive Plus</v>
      </c>
      <c r="F103" s="184"/>
      <c r="G103" s="182"/>
      <c r="H103" s="182">
        <f>'A.I Revenue Streams - P1'!J101</f>
        <v>0</v>
      </c>
      <c r="I103" s="182">
        <f t="shared" si="1132"/>
        <v>0</v>
      </c>
      <c r="J103" s="5"/>
      <c r="K103" s="182">
        <f>'A.I Revenue Streams - P1'!H101*K$2</f>
        <v>0</v>
      </c>
      <c r="L103" s="182">
        <f t="shared" si="910"/>
        <v>0</v>
      </c>
      <c r="M103" s="182">
        <f t="shared" si="1134"/>
        <v>0</v>
      </c>
      <c r="N103" s="5"/>
      <c r="O103" s="182">
        <f t="shared" si="911"/>
        <v>0</v>
      </c>
      <c r="P103" s="182">
        <f t="shared" si="912"/>
        <v>0</v>
      </c>
      <c r="Q103" s="182">
        <f t="shared" si="903"/>
        <v>0</v>
      </c>
      <c r="R103" s="5"/>
      <c r="S103" s="182">
        <f t="shared" si="913"/>
        <v>0</v>
      </c>
      <c r="T103" s="182">
        <f t="shared" si="914"/>
        <v>0</v>
      </c>
      <c r="U103" s="182">
        <f t="shared" si="904"/>
        <v>0</v>
      </c>
      <c r="V103" s="5"/>
      <c r="W103" s="182">
        <f t="shared" si="915"/>
        <v>0</v>
      </c>
      <c r="X103" s="182">
        <f t="shared" si="916"/>
        <v>0</v>
      </c>
      <c r="Y103" s="182">
        <f t="shared" si="905"/>
        <v>0</v>
      </c>
      <c r="Z103" s="5"/>
      <c r="AA103" s="182">
        <f t="shared" si="917"/>
        <v>0</v>
      </c>
      <c r="AB103" s="182">
        <f t="shared" si="918"/>
        <v>0</v>
      </c>
      <c r="AC103" s="182">
        <f t="shared" si="906"/>
        <v>0</v>
      </c>
      <c r="AD103" s="5"/>
      <c r="AE103" s="182">
        <f t="shared" si="919"/>
        <v>0</v>
      </c>
      <c r="AF103" s="182">
        <f t="shared" si="920"/>
        <v>0</v>
      </c>
      <c r="AG103" s="182">
        <f t="shared" si="907"/>
        <v>0</v>
      </c>
      <c r="AH103" s="5"/>
      <c r="AI103" s="182">
        <f t="shared" si="921"/>
        <v>0</v>
      </c>
      <c r="AJ103" s="182">
        <f t="shared" si="922"/>
        <v>0</v>
      </c>
      <c r="AK103" s="182">
        <f t="shared" si="923"/>
        <v>0</v>
      </c>
      <c r="AL103" s="5"/>
      <c r="AM103" s="182">
        <f t="shared" si="924"/>
        <v>0</v>
      </c>
      <c r="AN103" s="182">
        <f t="shared" si="925"/>
        <v>0</v>
      </c>
      <c r="AO103" s="182">
        <f t="shared" si="926"/>
        <v>0</v>
      </c>
      <c r="AP103" s="5"/>
      <c r="AQ103" s="182">
        <f t="shared" si="927"/>
        <v>0</v>
      </c>
      <c r="AR103" s="182">
        <f t="shared" si="928"/>
        <v>0</v>
      </c>
      <c r="AS103" s="182">
        <f t="shared" si="929"/>
        <v>0</v>
      </c>
      <c r="AT103" s="5"/>
      <c r="AU103" s="182">
        <f t="shared" si="930"/>
        <v>0</v>
      </c>
      <c r="AV103" s="182">
        <f t="shared" si="931"/>
        <v>0</v>
      </c>
      <c r="AW103" s="182">
        <f t="shared" si="932"/>
        <v>0</v>
      </c>
      <c r="AX103" s="5"/>
      <c r="AY103" s="182">
        <f t="shared" si="933"/>
        <v>0</v>
      </c>
      <c r="AZ103" s="182">
        <f t="shared" si="934"/>
        <v>0</v>
      </c>
      <c r="BA103" s="182">
        <f t="shared" si="935"/>
        <v>0</v>
      </c>
      <c r="BB103" s="5"/>
      <c r="BC103" s="182">
        <f t="shared" si="936"/>
        <v>0</v>
      </c>
      <c r="BD103" s="182">
        <f t="shared" si="937"/>
        <v>0</v>
      </c>
      <c r="BE103" s="182">
        <f t="shared" si="938"/>
        <v>0</v>
      </c>
      <c r="BF103" s="5"/>
      <c r="BG103" s="182">
        <f t="shared" si="939"/>
        <v>0</v>
      </c>
      <c r="BH103" s="182">
        <f t="shared" si="940"/>
        <v>0</v>
      </c>
      <c r="BI103" s="182">
        <f t="shared" si="941"/>
        <v>0</v>
      </c>
      <c r="BJ103" s="5"/>
      <c r="BK103" s="182">
        <f t="shared" si="942"/>
        <v>0</v>
      </c>
      <c r="BL103" s="182">
        <f t="shared" si="943"/>
        <v>0</v>
      </c>
      <c r="BM103" s="182">
        <f t="shared" si="944"/>
        <v>0</v>
      </c>
      <c r="BN103" s="5"/>
      <c r="BO103" s="182">
        <f t="shared" si="945"/>
        <v>0</v>
      </c>
      <c r="BP103" s="182">
        <f t="shared" si="946"/>
        <v>0</v>
      </c>
      <c r="BQ103" s="182">
        <f t="shared" si="947"/>
        <v>0</v>
      </c>
      <c r="BR103" s="5"/>
      <c r="BS103" s="182">
        <f t="shared" si="948"/>
        <v>0</v>
      </c>
      <c r="BT103" s="182">
        <f t="shared" si="949"/>
        <v>0</v>
      </c>
      <c r="BU103" s="182">
        <f t="shared" si="950"/>
        <v>0</v>
      </c>
      <c r="BV103" s="5"/>
      <c r="BW103" s="182">
        <f t="shared" si="951"/>
        <v>0</v>
      </c>
      <c r="BX103" s="182">
        <f t="shared" si="952"/>
        <v>0</v>
      </c>
      <c r="BY103" s="182">
        <f t="shared" si="953"/>
        <v>0</v>
      </c>
      <c r="BZ103" s="5"/>
      <c r="CA103" s="182">
        <f t="shared" si="954"/>
        <v>0</v>
      </c>
      <c r="CB103" s="182">
        <f t="shared" si="955"/>
        <v>0</v>
      </c>
      <c r="CC103" s="182">
        <f t="shared" si="956"/>
        <v>0</v>
      </c>
      <c r="CD103" s="5"/>
      <c r="CE103" s="182">
        <f t="shared" si="957"/>
        <v>0</v>
      </c>
      <c r="CF103" s="182">
        <f t="shared" si="958"/>
        <v>0</v>
      </c>
      <c r="CG103" s="182">
        <f t="shared" si="959"/>
        <v>0</v>
      </c>
      <c r="CH103" s="5"/>
      <c r="CI103" s="182">
        <f t="shared" si="960"/>
        <v>0</v>
      </c>
      <c r="CJ103" s="182">
        <f t="shared" si="961"/>
        <v>0</v>
      </c>
      <c r="CK103" s="182">
        <f t="shared" si="962"/>
        <v>0</v>
      </c>
      <c r="CL103" s="5"/>
      <c r="CM103" s="182">
        <f t="shared" si="963"/>
        <v>0</v>
      </c>
      <c r="CN103" s="182">
        <f t="shared" si="964"/>
        <v>0</v>
      </c>
      <c r="CO103" s="182">
        <f t="shared" si="965"/>
        <v>0</v>
      </c>
      <c r="CP103" s="5"/>
      <c r="CQ103" s="182">
        <f t="shared" si="966"/>
        <v>0</v>
      </c>
      <c r="CR103" s="182">
        <f t="shared" si="967"/>
        <v>0</v>
      </c>
      <c r="CS103" s="182">
        <f t="shared" si="968"/>
        <v>0</v>
      </c>
      <c r="CT103" s="5"/>
      <c r="CU103" s="182">
        <f t="shared" si="969"/>
        <v>0</v>
      </c>
      <c r="CV103" s="182">
        <f t="shared" si="970"/>
        <v>0</v>
      </c>
      <c r="CW103" s="182">
        <f t="shared" si="971"/>
        <v>0</v>
      </c>
      <c r="CX103" s="5"/>
      <c r="CY103" s="182">
        <f t="shared" si="972"/>
        <v>0</v>
      </c>
      <c r="CZ103" s="182">
        <f t="shared" si="973"/>
        <v>0</v>
      </c>
      <c r="DA103" s="182">
        <f t="shared" si="974"/>
        <v>0</v>
      </c>
      <c r="DB103" s="5"/>
      <c r="DC103" s="182">
        <f t="shared" si="975"/>
        <v>0</v>
      </c>
      <c r="DD103" s="182">
        <f t="shared" si="976"/>
        <v>0</v>
      </c>
      <c r="DE103" s="182">
        <f t="shared" si="977"/>
        <v>0</v>
      </c>
      <c r="DF103" s="5"/>
      <c r="DG103" s="182">
        <f t="shared" si="978"/>
        <v>0</v>
      </c>
      <c r="DH103" s="182">
        <f t="shared" si="979"/>
        <v>0</v>
      </c>
      <c r="DI103" s="182">
        <f t="shared" si="980"/>
        <v>0</v>
      </c>
      <c r="DJ103" s="5"/>
      <c r="DK103" s="182">
        <f t="shared" si="981"/>
        <v>0</v>
      </c>
      <c r="DL103" s="182">
        <f t="shared" si="982"/>
        <v>0</v>
      </c>
      <c r="DM103" s="182">
        <f t="shared" si="983"/>
        <v>0</v>
      </c>
      <c r="DN103" s="5"/>
      <c r="DO103" s="182">
        <f t="shared" si="984"/>
        <v>0</v>
      </c>
      <c r="DP103" s="182">
        <f t="shared" si="985"/>
        <v>0</v>
      </c>
      <c r="DQ103" s="182">
        <f t="shared" si="986"/>
        <v>0</v>
      </c>
      <c r="DR103" s="5"/>
      <c r="DS103" s="182">
        <f t="shared" si="987"/>
        <v>0</v>
      </c>
      <c r="DT103" s="182">
        <f t="shared" si="988"/>
        <v>0</v>
      </c>
      <c r="DU103" s="182">
        <f t="shared" si="989"/>
        <v>0</v>
      </c>
      <c r="DV103" s="5"/>
      <c r="DW103" s="182">
        <f t="shared" si="990"/>
        <v>0</v>
      </c>
      <c r="DX103" s="182">
        <f t="shared" si="991"/>
        <v>0</v>
      </c>
      <c r="DY103" s="182">
        <f t="shared" si="992"/>
        <v>0</v>
      </c>
      <c r="DZ103" s="5"/>
      <c r="EA103" s="182">
        <f t="shared" si="993"/>
        <v>0</v>
      </c>
      <c r="EB103" s="182">
        <f t="shared" si="994"/>
        <v>0</v>
      </c>
      <c r="EC103" s="182">
        <f t="shared" si="995"/>
        <v>0</v>
      </c>
      <c r="ED103" s="5"/>
      <c r="EE103" s="182">
        <f t="shared" si="996"/>
        <v>0</v>
      </c>
      <c r="EF103" s="182">
        <f t="shared" si="997"/>
        <v>0</v>
      </c>
      <c r="EG103" s="182">
        <f t="shared" si="998"/>
        <v>0</v>
      </c>
      <c r="EH103" s="5"/>
      <c r="EI103" s="182">
        <f t="shared" si="999"/>
        <v>0</v>
      </c>
      <c r="EJ103" s="182">
        <f t="shared" si="1000"/>
        <v>0</v>
      </c>
      <c r="EK103" s="182">
        <f t="shared" si="1001"/>
        <v>0</v>
      </c>
      <c r="EL103" s="5"/>
      <c r="EM103" s="182">
        <f t="shared" si="1002"/>
        <v>0</v>
      </c>
      <c r="EN103" s="182">
        <f t="shared" si="1003"/>
        <v>0</v>
      </c>
      <c r="EO103" s="182">
        <f t="shared" si="1004"/>
        <v>0</v>
      </c>
      <c r="EP103" s="5"/>
      <c r="EQ103" s="182">
        <f t="shared" si="1005"/>
        <v>0</v>
      </c>
      <c r="ER103" s="182">
        <f t="shared" si="1006"/>
        <v>0</v>
      </c>
      <c r="ES103" s="182">
        <f t="shared" si="1007"/>
        <v>0</v>
      </c>
      <c r="ET103" s="5"/>
      <c r="EU103" s="182">
        <f t="shared" si="1008"/>
        <v>0</v>
      </c>
      <c r="EV103" s="182">
        <f t="shared" si="1009"/>
        <v>0</v>
      </c>
      <c r="EW103" s="182">
        <f t="shared" si="1010"/>
        <v>0</v>
      </c>
      <c r="EX103" s="5"/>
      <c r="EY103" s="182">
        <f t="shared" si="1011"/>
        <v>0</v>
      </c>
      <c r="EZ103" s="182">
        <f t="shared" si="1012"/>
        <v>0</v>
      </c>
      <c r="FA103" s="182">
        <f t="shared" si="1013"/>
        <v>0</v>
      </c>
      <c r="FB103" s="5"/>
      <c r="FC103" s="182">
        <f t="shared" si="1014"/>
        <v>0</v>
      </c>
      <c r="FD103" s="182">
        <f t="shared" si="1015"/>
        <v>0</v>
      </c>
      <c r="FE103" s="182">
        <f t="shared" si="1016"/>
        <v>0</v>
      </c>
      <c r="FF103" s="5"/>
      <c r="FG103" s="182">
        <f t="shared" si="1017"/>
        <v>0</v>
      </c>
      <c r="FH103" s="182">
        <f t="shared" si="1018"/>
        <v>0</v>
      </c>
      <c r="FI103" s="182">
        <f t="shared" si="1019"/>
        <v>0</v>
      </c>
      <c r="FJ103" s="5"/>
      <c r="FK103" s="182">
        <f t="shared" si="1020"/>
        <v>0</v>
      </c>
      <c r="FL103" s="182">
        <f t="shared" si="1021"/>
        <v>0</v>
      </c>
      <c r="FM103" s="182">
        <f t="shared" si="1022"/>
        <v>0</v>
      </c>
      <c r="FN103" s="5"/>
      <c r="FO103" s="182">
        <f t="shared" si="1023"/>
        <v>0</v>
      </c>
      <c r="FP103" s="182">
        <f t="shared" si="1024"/>
        <v>0</v>
      </c>
      <c r="FQ103" s="182">
        <f t="shared" si="1025"/>
        <v>0</v>
      </c>
      <c r="FR103" s="5"/>
      <c r="FS103" s="182">
        <f t="shared" si="1026"/>
        <v>0</v>
      </c>
      <c r="FT103" s="182">
        <f t="shared" si="1027"/>
        <v>0</v>
      </c>
      <c r="FU103" s="182">
        <f t="shared" si="1028"/>
        <v>0</v>
      </c>
      <c r="FV103" s="5"/>
      <c r="FW103" s="182">
        <f t="shared" si="1029"/>
        <v>0</v>
      </c>
      <c r="FX103" s="182">
        <f t="shared" si="1030"/>
        <v>0</v>
      </c>
      <c r="FY103" s="182">
        <f t="shared" si="1031"/>
        <v>0</v>
      </c>
      <c r="FZ103" s="5"/>
      <c r="GA103" s="182">
        <f t="shared" si="1032"/>
        <v>0</v>
      </c>
      <c r="GB103" s="182">
        <f t="shared" si="1033"/>
        <v>0</v>
      </c>
      <c r="GC103" s="182">
        <f t="shared" si="1034"/>
        <v>0</v>
      </c>
      <c r="GD103" s="5"/>
      <c r="GE103" s="182">
        <f t="shared" si="1035"/>
        <v>0</v>
      </c>
      <c r="GF103" s="182">
        <f t="shared" si="1036"/>
        <v>0</v>
      </c>
      <c r="GG103" s="182">
        <f t="shared" si="1037"/>
        <v>0</v>
      </c>
      <c r="GH103" s="5"/>
      <c r="GI103" s="182">
        <f t="shared" si="1038"/>
        <v>0</v>
      </c>
      <c r="GJ103" s="182">
        <f t="shared" si="1039"/>
        <v>0</v>
      </c>
      <c r="GK103" s="182">
        <f t="shared" si="1040"/>
        <v>0</v>
      </c>
      <c r="GL103" s="5"/>
      <c r="GM103" s="182">
        <f t="shared" si="1041"/>
        <v>0</v>
      </c>
      <c r="GN103" s="182">
        <f t="shared" si="1042"/>
        <v>0</v>
      </c>
      <c r="GO103" s="182">
        <f t="shared" si="1043"/>
        <v>0</v>
      </c>
      <c r="GP103" s="5"/>
      <c r="GQ103" s="182">
        <f t="shared" si="1044"/>
        <v>0</v>
      </c>
      <c r="GR103" s="182">
        <f t="shared" si="1045"/>
        <v>0</v>
      </c>
      <c r="GS103" s="182">
        <f t="shared" si="1046"/>
        <v>0</v>
      </c>
      <c r="GT103" s="5"/>
      <c r="GU103" s="182">
        <f t="shared" si="1047"/>
        <v>0</v>
      </c>
      <c r="GV103" s="182">
        <f t="shared" si="1048"/>
        <v>0</v>
      </c>
      <c r="GW103" s="182">
        <f t="shared" si="1049"/>
        <v>0</v>
      </c>
      <c r="GX103" s="5"/>
      <c r="GY103" s="182">
        <f t="shared" si="1050"/>
        <v>0</v>
      </c>
      <c r="GZ103" s="182">
        <f t="shared" si="1051"/>
        <v>0</v>
      </c>
      <c r="HA103" s="182">
        <f t="shared" si="1052"/>
        <v>0</v>
      </c>
      <c r="HB103" s="5"/>
      <c r="HC103" s="182">
        <f t="shared" si="1053"/>
        <v>0</v>
      </c>
      <c r="HD103" s="182">
        <f t="shared" si="1054"/>
        <v>0</v>
      </c>
      <c r="HE103" s="182">
        <f t="shared" si="1055"/>
        <v>0</v>
      </c>
      <c r="HF103" s="5"/>
      <c r="HG103" s="182">
        <f t="shared" si="1056"/>
        <v>0</v>
      </c>
      <c r="HH103" s="182">
        <f t="shared" si="1057"/>
        <v>0</v>
      </c>
      <c r="HI103" s="182">
        <f t="shared" si="1058"/>
        <v>0</v>
      </c>
      <c r="HJ103" s="5"/>
      <c r="HK103" s="182">
        <f t="shared" si="1059"/>
        <v>0</v>
      </c>
      <c r="HL103" s="182">
        <f t="shared" si="1060"/>
        <v>0</v>
      </c>
      <c r="HM103" s="182">
        <f t="shared" si="1061"/>
        <v>0</v>
      </c>
      <c r="HN103" s="5"/>
      <c r="HO103" s="182">
        <f t="shared" si="1062"/>
        <v>0</v>
      </c>
      <c r="HP103" s="182">
        <f t="shared" si="1063"/>
        <v>0</v>
      </c>
      <c r="HQ103" s="182">
        <f t="shared" si="1064"/>
        <v>0</v>
      </c>
      <c r="HR103" s="5"/>
      <c r="HS103" s="182">
        <f t="shared" si="1065"/>
        <v>0</v>
      </c>
      <c r="HT103" s="182">
        <f t="shared" si="1066"/>
        <v>0</v>
      </c>
      <c r="HU103" s="182">
        <f t="shared" si="1067"/>
        <v>0</v>
      </c>
      <c r="HV103" s="5"/>
      <c r="HW103" s="182">
        <f t="shared" si="1068"/>
        <v>0</v>
      </c>
      <c r="HX103" s="182">
        <f t="shared" si="1069"/>
        <v>0</v>
      </c>
      <c r="HY103" s="182">
        <f t="shared" si="1070"/>
        <v>0</v>
      </c>
      <c r="HZ103" s="5"/>
      <c r="IA103" s="182">
        <f t="shared" si="1071"/>
        <v>0</v>
      </c>
      <c r="IB103" s="182">
        <f t="shared" si="1072"/>
        <v>0</v>
      </c>
      <c r="IC103" s="182">
        <f t="shared" si="1073"/>
        <v>0</v>
      </c>
      <c r="ID103" s="5"/>
      <c r="IE103" s="182">
        <f t="shared" si="1074"/>
        <v>0</v>
      </c>
      <c r="IF103" s="182">
        <f t="shared" si="1075"/>
        <v>0</v>
      </c>
      <c r="IG103" s="182">
        <f t="shared" si="1076"/>
        <v>0</v>
      </c>
      <c r="IH103" s="5"/>
      <c r="II103" s="182">
        <f t="shared" si="1077"/>
        <v>0</v>
      </c>
      <c r="IJ103" s="182">
        <f t="shared" si="1078"/>
        <v>0</v>
      </c>
      <c r="IK103" s="182">
        <f t="shared" si="1079"/>
        <v>0</v>
      </c>
      <c r="IL103" s="5"/>
      <c r="IM103" s="182">
        <f t="shared" si="1080"/>
        <v>0</v>
      </c>
      <c r="IN103" s="182">
        <f t="shared" si="1081"/>
        <v>0</v>
      </c>
      <c r="IO103" s="182">
        <f t="shared" si="1082"/>
        <v>0</v>
      </c>
      <c r="IP103" s="5"/>
      <c r="IQ103" s="182">
        <f t="shared" si="1083"/>
        <v>0</v>
      </c>
      <c r="IR103" s="182">
        <f t="shared" si="1084"/>
        <v>0</v>
      </c>
      <c r="IS103" s="182">
        <f t="shared" si="1085"/>
        <v>0</v>
      </c>
      <c r="IT103" s="5"/>
      <c r="IU103" s="182">
        <f t="shared" si="1086"/>
        <v>0</v>
      </c>
      <c r="IV103" s="182">
        <f t="shared" si="1087"/>
        <v>0</v>
      </c>
      <c r="IW103" s="182">
        <f t="shared" si="1088"/>
        <v>0</v>
      </c>
      <c r="IX103" s="5"/>
      <c r="IY103" s="182">
        <f t="shared" si="1089"/>
        <v>0</v>
      </c>
      <c r="IZ103" s="182">
        <f t="shared" si="1090"/>
        <v>0</v>
      </c>
      <c r="JA103" s="182">
        <f t="shared" si="1091"/>
        <v>0</v>
      </c>
      <c r="JB103" s="5"/>
      <c r="JC103" s="182">
        <f t="shared" si="1092"/>
        <v>0</v>
      </c>
      <c r="JD103" s="182">
        <f t="shared" si="1093"/>
        <v>0</v>
      </c>
      <c r="JE103" s="182">
        <f t="shared" si="1094"/>
        <v>0</v>
      </c>
      <c r="JF103" s="5"/>
      <c r="JG103" s="182">
        <f t="shared" si="1095"/>
        <v>0</v>
      </c>
      <c r="JH103" s="182">
        <f t="shared" si="1096"/>
        <v>0</v>
      </c>
      <c r="JI103" s="182">
        <f t="shared" si="1097"/>
        <v>0</v>
      </c>
      <c r="JJ103" s="5"/>
      <c r="JK103" s="182">
        <f t="shared" si="1098"/>
        <v>0</v>
      </c>
      <c r="JL103" s="182">
        <f t="shared" si="1099"/>
        <v>0</v>
      </c>
      <c r="JM103" s="182">
        <f t="shared" si="1100"/>
        <v>0</v>
      </c>
      <c r="JN103" s="5"/>
      <c r="JO103" s="182">
        <f t="shared" si="1101"/>
        <v>0</v>
      </c>
      <c r="JP103" s="182">
        <f t="shared" si="1102"/>
        <v>0</v>
      </c>
      <c r="JQ103" s="182">
        <f t="shared" si="1103"/>
        <v>0</v>
      </c>
      <c r="JR103" s="5"/>
      <c r="JS103" s="182">
        <f t="shared" si="1104"/>
        <v>0</v>
      </c>
      <c r="JT103" s="182">
        <f t="shared" si="1105"/>
        <v>0</v>
      </c>
      <c r="JU103" s="182">
        <f t="shared" si="1106"/>
        <v>0</v>
      </c>
      <c r="JV103" s="5"/>
      <c r="JW103" s="182">
        <f t="shared" si="1107"/>
        <v>0</v>
      </c>
      <c r="JX103" s="182">
        <f t="shared" si="1108"/>
        <v>0</v>
      </c>
      <c r="JY103" s="182">
        <f t="shared" si="1109"/>
        <v>0</v>
      </c>
      <c r="JZ103" s="5"/>
      <c r="KA103" s="182">
        <f t="shared" si="1110"/>
        <v>0</v>
      </c>
      <c r="KB103" s="182">
        <f t="shared" si="1111"/>
        <v>0</v>
      </c>
      <c r="KC103" s="182">
        <f t="shared" si="1112"/>
        <v>0</v>
      </c>
      <c r="KD103" s="5"/>
      <c r="KE103" s="182">
        <f t="shared" si="1113"/>
        <v>0</v>
      </c>
      <c r="KF103" s="182">
        <f t="shared" si="1114"/>
        <v>0</v>
      </c>
      <c r="KG103" s="182">
        <f t="shared" si="1115"/>
        <v>0</v>
      </c>
      <c r="KH103" s="5"/>
      <c r="KI103" s="183">
        <f t="shared" si="1116"/>
        <v>0</v>
      </c>
      <c r="KJ103" s="183" t="e">
        <f t="shared" si="908"/>
        <v>#DIV/0!</v>
      </c>
      <c r="KK103" s="183">
        <f t="shared" si="1117"/>
        <v>0</v>
      </c>
      <c r="KM103" s="183">
        <f t="shared" si="1118"/>
        <v>0</v>
      </c>
      <c r="KN103" s="183" t="e">
        <f t="shared" si="909"/>
        <v>#DIV/0!</v>
      </c>
      <c r="KO103" s="183">
        <f t="shared" si="1119"/>
        <v>0</v>
      </c>
      <c r="KQ103" s="183">
        <f t="shared" si="1120"/>
        <v>0</v>
      </c>
      <c r="KR103" s="183" t="e">
        <f t="shared" si="1121"/>
        <v>#DIV/0!</v>
      </c>
      <c r="KS103" s="183">
        <f t="shared" si="1122"/>
        <v>0</v>
      </c>
      <c r="KU103" s="183">
        <f t="shared" si="1123"/>
        <v>0</v>
      </c>
      <c r="KV103" s="183" t="e">
        <f t="shared" si="1124"/>
        <v>#DIV/0!</v>
      </c>
      <c r="KW103" s="183">
        <f t="shared" si="1125"/>
        <v>0</v>
      </c>
      <c r="KY103" s="183">
        <f t="shared" si="1126"/>
        <v>0</v>
      </c>
      <c r="KZ103" s="183" t="e">
        <f t="shared" si="1127"/>
        <v>#DIV/0!</v>
      </c>
      <c r="LA103" s="183">
        <f t="shared" si="1128"/>
        <v>0</v>
      </c>
      <c r="LC103" s="183">
        <f t="shared" si="1129"/>
        <v>0</v>
      </c>
      <c r="LD103" s="183" t="e">
        <f t="shared" si="1130"/>
        <v>#DIV/0!</v>
      </c>
      <c r="LE103" s="183">
        <f t="shared" si="1131"/>
        <v>0</v>
      </c>
    </row>
    <row r="104" spans="2:317" ht="18.75">
      <c r="B104" s="172"/>
      <c r="C104" s="180"/>
      <c r="D104" s="180"/>
      <c r="E104" s="180" t="str">
        <f>'A.I Revenue Streams - P1'!F102</f>
        <v>Women Checkup-Advanced</v>
      </c>
      <c r="F104" s="184"/>
      <c r="G104" s="182"/>
      <c r="H104" s="182">
        <f>'A.I Revenue Streams - P1'!J102</f>
        <v>0</v>
      </c>
      <c r="I104" s="182">
        <f t="shared" si="1132"/>
        <v>0</v>
      </c>
      <c r="J104" s="5"/>
      <c r="K104" s="182">
        <f>'A.I Revenue Streams - P1'!H102*K$2</f>
        <v>0</v>
      </c>
      <c r="L104" s="182">
        <f t="shared" si="910"/>
        <v>0</v>
      </c>
      <c r="M104" s="182">
        <f t="shared" si="1134"/>
        <v>0</v>
      </c>
      <c r="N104" s="5"/>
      <c r="O104" s="182">
        <f t="shared" si="911"/>
        <v>0</v>
      </c>
      <c r="P104" s="182">
        <f t="shared" si="912"/>
        <v>0</v>
      </c>
      <c r="Q104" s="182">
        <f t="shared" si="903"/>
        <v>0</v>
      </c>
      <c r="R104" s="5"/>
      <c r="S104" s="182">
        <f t="shared" si="913"/>
        <v>0</v>
      </c>
      <c r="T104" s="182">
        <f t="shared" si="914"/>
        <v>0</v>
      </c>
      <c r="U104" s="182">
        <f t="shared" si="904"/>
        <v>0</v>
      </c>
      <c r="V104" s="5"/>
      <c r="W104" s="182">
        <f t="shared" si="915"/>
        <v>0</v>
      </c>
      <c r="X104" s="182">
        <f t="shared" si="916"/>
        <v>0</v>
      </c>
      <c r="Y104" s="182">
        <f t="shared" si="905"/>
        <v>0</v>
      </c>
      <c r="Z104" s="5"/>
      <c r="AA104" s="182">
        <f t="shared" si="917"/>
        <v>0</v>
      </c>
      <c r="AB104" s="182">
        <f t="shared" si="918"/>
        <v>0</v>
      </c>
      <c r="AC104" s="182">
        <f t="shared" si="906"/>
        <v>0</v>
      </c>
      <c r="AD104" s="5"/>
      <c r="AE104" s="182">
        <f t="shared" si="919"/>
        <v>0</v>
      </c>
      <c r="AF104" s="182">
        <f t="shared" si="920"/>
        <v>0</v>
      </c>
      <c r="AG104" s="182">
        <f t="shared" si="907"/>
        <v>0</v>
      </c>
      <c r="AH104" s="5"/>
      <c r="AI104" s="182">
        <f t="shared" si="921"/>
        <v>0</v>
      </c>
      <c r="AJ104" s="182">
        <f t="shared" si="922"/>
        <v>0</v>
      </c>
      <c r="AK104" s="182">
        <f t="shared" si="923"/>
        <v>0</v>
      </c>
      <c r="AL104" s="5"/>
      <c r="AM104" s="182">
        <f t="shared" si="924"/>
        <v>0</v>
      </c>
      <c r="AN104" s="182">
        <f t="shared" si="925"/>
        <v>0</v>
      </c>
      <c r="AO104" s="182">
        <f t="shared" si="926"/>
        <v>0</v>
      </c>
      <c r="AP104" s="5"/>
      <c r="AQ104" s="182">
        <f t="shared" si="927"/>
        <v>0</v>
      </c>
      <c r="AR104" s="182">
        <f t="shared" si="928"/>
        <v>0</v>
      </c>
      <c r="AS104" s="182">
        <f t="shared" si="929"/>
        <v>0</v>
      </c>
      <c r="AT104" s="5"/>
      <c r="AU104" s="182">
        <f t="shared" si="930"/>
        <v>0</v>
      </c>
      <c r="AV104" s="182">
        <f t="shared" si="931"/>
        <v>0</v>
      </c>
      <c r="AW104" s="182">
        <f t="shared" si="932"/>
        <v>0</v>
      </c>
      <c r="AX104" s="5"/>
      <c r="AY104" s="182">
        <f t="shared" si="933"/>
        <v>0</v>
      </c>
      <c r="AZ104" s="182">
        <f t="shared" si="934"/>
        <v>0</v>
      </c>
      <c r="BA104" s="182">
        <f t="shared" si="935"/>
        <v>0</v>
      </c>
      <c r="BB104" s="5"/>
      <c r="BC104" s="182">
        <f t="shared" si="936"/>
        <v>0</v>
      </c>
      <c r="BD104" s="182">
        <f t="shared" si="937"/>
        <v>0</v>
      </c>
      <c r="BE104" s="182">
        <f t="shared" si="938"/>
        <v>0</v>
      </c>
      <c r="BF104" s="5"/>
      <c r="BG104" s="182">
        <f t="shared" si="939"/>
        <v>0</v>
      </c>
      <c r="BH104" s="182">
        <f t="shared" si="940"/>
        <v>0</v>
      </c>
      <c r="BI104" s="182">
        <f t="shared" si="941"/>
        <v>0</v>
      </c>
      <c r="BJ104" s="5"/>
      <c r="BK104" s="182">
        <f t="shared" si="942"/>
        <v>0</v>
      </c>
      <c r="BL104" s="182">
        <f t="shared" si="943"/>
        <v>0</v>
      </c>
      <c r="BM104" s="182">
        <f t="shared" si="944"/>
        <v>0</v>
      </c>
      <c r="BN104" s="5"/>
      <c r="BO104" s="182">
        <f t="shared" si="945"/>
        <v>0</v>
      </c>
      <c r="BP104" s="182">
        <f t="shared" si="946"/>
        <v>0</v>
      </c>
      <c r="BQ104" s="182">
        <f t="shared" si="947"/>
        <v>0</v>
      </c>
      <c r="BR104" s="5"/>
      <c r="BS104" s="182">
        <f t="shared" si="948"/>
        <v>0</v>
      </c>
      <c r="BT104" s="182">
        <f t="shared" si="949"/>
        <v>0</v>
      </c>
      <c r="BU104" s="182">
        <f t="shared" si="950"/>
        <v>0</v>
      </c>
      <c r="BV104" s="5"/>
      <c r="BW104" s="182">
        <f t="shared" si="951"/>
        <v>0</v>
      </c>
      <c r="BX104" s="182">
        <f t="shared" si="952"/>
        <v>0</v>
      </c>
      <c r="BY104" s="182">
        <f t="shared" si="953"/>
        <v>0</v>
      </c>
      <c r="BZ104" s="5"/>
      <c r="CA104" s="182">
        <f t="shared" si="954"/>
        <v>0</v>
      </c>
      <c r="CB104" s="182">
        <f t="shared" si="955"/>
        <v>0</v>
      </c>
      <c r="CC104" s="182">
        <f t="shared" si="956"/>
        <v>0</v>
      </c>
      <c r="CD104" s="5"/>
      <c r="CE104" s="182">
        <f t="shared" si="957"/>
        <v>0</v>
      </c>
      <c r="CF104" s="182">
        <f t="shared" si="958"/>
        <v>0</v>
      </c>
      <c r="CG104" s="182">
        <f t="shared" si="959"/>
        <v>0</v>
      </c>
      <c r="CH104" s="5"/>
      <c r="CI104" s="182">
        <f t="shared" si="960"/>
        <v>0</v>
      </c>
      <c r="CJ104" s="182">
        <f t="shared" si="961"/>
        <v>0</v>
      </c>
      <c r="CK104" s="182">
        <f t="shared" si="962"/>
        <v>0</v>
      </c>
      <c r="CL104" s="5"/>
      <c r="CM104" s="182">
        <f t="shared" si="963"/>
        <v>0</v>
      </c>
      <c r="CN104" s="182">
        <f t="shared" si="964"/>
        <v>0</v>
      </c>
      <c r="CO104" s="182">
        <f t="shared" si="965"/>
        <v>0</v>
      </c>
      <c r="CP104" s="5"/>
      <c r="CQ104" s="182">
        <f t="shared" si="966"/>
        <v>0</v>
      </c>
      <c r="CR104" s="182">
        <f t="shared" si="967"/>
        <v>0</v>
      </c>
      <c r="CS104" s="182">
        <f t="shared" si="968"/>
        <v>0</v>
      </c>
      <c r="CT104" s="5"/>
      <c r="CU104" s="182">
        <f t="shared" si="969"/>
        <v>0</v>
      </c>
      <c r="CV104" s="182">
        <f t="shared" si="970"/>
        <v>0</v>
      </c>
      <c r="CW104" s="182">
        <f t="shared" si="971"/>
        <v>0</v>
      </c>
      <c r="CX104" s="5"/>
      <c r="CY104" s="182">
        <f t="shared" si="972"/>
        <v>0</v>
      </c>
      <c r="CZ104" s="182">
        <f t="shared" si="973"/>
        <v>0</v>
      </c>
      <c r="DA104" s="182">
        <f t="shared" si="974"/>
        <v>0</v>
      </c>
      <c r="DB104" s="5"/>
      <c r="DC104" s="182">
        <f t="shared" si="975"/>
        <v>0</v>
      </c>
      <c r="DD104" s="182">
        <f t="shared" si="976"/>
        <v>0</v>
      </c>
      <c r="DE104" s="182">
        <f t="shared" si="977"/>
        <v>0</v>
      </c>
      <c r="DF104" s="5"/>
      <c r="DG104" s="182">
        <f t="shared" si="978"/>
        <v>0</v>
      </c>
      <c r="DH104" s="182">
        <f t="shared" si="979"/>
        <v>0</v>
      </c>
      <c r="DI104" s="182">
        <f t="shared" si="980"/>
        <v>0</v>
      </c>
      <c r="DJ104" s="5"/>
      <c r="DK104" s="182">
        <f t="shared" si="981"/>
        <v>0</v>
      </c>
      <c r="DL104" s="182">
        <f t="shared" si="982"/>
        <v>0</v>
      </c>
      <c r="DM104" s="182">
        <f t="shared" si="983"/>
        <v>0</v>
      </c>
      <c r="DN104" s="5"/>
      <c r="DO104" s="182">
        <f t="shared" si="984"/>
        <v>0</v>
      </c>
      <c r="DP104" s="182">
        <f t="shared" si="985"/>
        <v>0</v>
      </c>
      <c r="DQ104" s="182">
        <f t="shared" si="986"/>
        <v>0</v>
      </c>
      <c r="DR104" s="5"/>
      <c r="DS104" s="182">
        <f t="shared" si="987"/>
        <v>0</v>
      </c>
      <c r="DT104" s="182">
        <f t="shared" si="988"/>
        <v>0</v>
      </c>
      <c r="DU104" s="182">
        <f t="shared" si="989"/>
        <v>0</v>
      </c>
      <c r="DV104" s="5"/>
      <c r="DW104" s="182">
        <f t="shared" si="990"/>
        <v>0</v>
      </c>
      <c r="DX104" s="182">
        <f t="shared" si="991"/>
        <v>0</v>
      </c>
      <c r="DY104" s="182">
        <f t="shared" si="992"/>
        <v>0</v>
      </c>
      <c r="DZ104" s="5"/>
      <c r="EA104" s="182">
        <f t="shared" si="993"/>
        <v>0</v>
      </c>
      <c r="EB104" s="182">
        <f t="shared" si="994"/>
        <v>0</v>
      </c>
      <c r="EC104" s="182">
        <f t="shared" si="995"/>
        <v>0</v>
      </c>
      <c r="ED104" s="5"/>
      <c r="EE104" s="182">
        <f t="shared" si="996"/>
        <v>0</v>
      </c>
      <c r="EF104" s="182">
        <f t="shared" si="997"/>
        <v>0</v>
      </c>
      <c r="EG104" s="182">
        <f t="shared" si="998"/>
        <v>0</v>
      </c>
      <c r="EH104" s="5"/>
      <c r="EI104" s="182">
        <f t="shared" si="999"/>
        <v>0</v>
      </c>
      <c r="EJ104" s="182">
        <f t="shared" si="1000"/>
        <v>0</v>
      </c>
      <c r="EK104" s="182">
        <f t="shared" si="1001"/>
        <v>0</v>
      </c>
      <c r="EL104" s="5"/>
      <c r="EM104" s="182">
        <f t="shared" si="1002"/>
        <v>0</v>
      </c>
      <c r="EN104" s="182">
        <f t="shared" si="1003"/>
        <v>0</v>
      </c>
      <c r="EO104" s="182">
        <f t="shared" si="1004"/>
        <v>0</v>
      </c>
      <c r="EP104" s="5"/>
      <c r="EQ104" s="182">
        <f t="shared" si="1005"/>
        <v>0</v>
      </c>
      <c r="ER104" s="182">
        <f t="shared" si="1006"/>
        <v>0</v>
      </c>
      <c r="ES104" s="182">
        <f t="shared" si="1007"/>
        <v>0</v>
      </c>
      <c r="ET104" s="5"/>
      <c r="EU104" s="182">
        <f t="shared" si="1008"/>
        <v>0</v>
      </c>
      <c r="EV104" s="182">
        <f t="shared" si="1009"/>
        <v>0</v>
      </c>
      <c r="EW104" s="182">
        <f t="shared" si="1010"/>
        <v>0</v>
      </c>
      <c r="EX104" s="5"/>
      <c r="EY104" s="182">
        <f t="shared" si="1011"/>
        <v>0</v>
      </c>
      <c r="EZ104" s="182">
        <f t="shared" si="1012"/>
        <v>0</v>
      </c>
      <c r="FA104" s="182">
        <f t="shared" si="1013"/>
        <v>0</v>
      </c>
      <c r="FB104" s="5"/>
      <c r="FC104" s="182">
        <f t="shared" si="1014"/>
        <v>0</v>
      </c>
      <c r="FD104" s="182">
        <f t="shared" si="1015"/>
        <v>0</v>
      </c>
      <c r="FE104" s="182">
        <f t="shared" si="1016"/>
        <v>0</v>
      </c>
      <c r="FF104" s="5"/>
      <c r="FG104" s="182">
        <f t="shared" si="1017"/>
        <v>0</v>
      </c>
      <c r="FH104" s="182">
        <f t="shared" si="1018"/>
        <v>0</v>
      </c>
      <c r="FI104" s="182">
        <f t="shared" si="1019"/>
        <v>0</v>
      </c>
      <c r="FJ104" s="5"/>
      <c r="FK104" s="182">
        <f t="shared" si="1020"/>
        <v>0</v>
      </c>
      <c r="FL104" s="182">
        <f t="shared" si="1021"/>
        <v>0</v>
      </c>
      <c r="FM104" s="182">
        <f t="shared" si="1022"/>
        <v>0</v>
      </c>
      <c r="FN104" s="5"/>
      <c r="FO104" s="182">
        <f t="shared" si="1023"/>
        <v>0</v>
      </c>
      <c r="FP104" s="182">
        <f t="shared" si="1024"/>
        <v>0</v>
      </c>
      <c r="FQ104" s="182">
        <f t="shared" si="1025"/>
        <v>0</v>
      </c>
      <c r="FR104" s="5"/>
      <c r="FS104" s="182">
        <f t="shared" si="1026"/>
        <v>0</v>
      </c>
      <c r="FT104" s="182">
        <f t="shared" si="1027"/>
        <v>0</v>
      </c>
      <c r="FU104" s="182">
        <f t="shared" si="1028"/>
        <v>0</v>
      </c>
      <c r="FV104" s="5"/>
      <c r="FW104" s="182">
        <f t="shared" si="1029"/>
        <v>0</v>
      </c>
      <c r="FX104" s="182">
        <f t="shared" si="1030"/>
        <v>0</v>
      </c>
      <c r="FY104" s="182">
        <f t="shared" si="1031"/>
        <v>0</v>
      </c>
      <c r="FZ104" s="5"/>
      <c r="GA104" s="182">
        <f t="shared" si="1032"/>
        <v>0</v>
      </c>
      <c r="GB104" s="182">
        <f t="shared" si="1033"/>
        <v>0</v>
      </c>
      <c r="GC104" s="182">
        <f t="shared" si="1034"/>
        <v>0</v>
      </c>
      <c r="GD104" s="5"/>
      <c r="GE104" s="182">
        <f t="shared" si="1035"/>
        <v>0</v>
      </c>
      <c r="GF104" s="182">
        <f t="shared" si="1036"/>
        <v>0</v>
      </c>
      <c r="GG104" s="182">
        <f t="shared" si="1037"/>
        <v>0</v>
      </c>
      <c r="GH104" s="5"/>
      <c r="GI104" s="182">
        <f t="shared" si="1038"/>
        <v>0</v>
      </c>
      <c r="GJ104" s="182">
        <f t="shared" si="1039"/>
        <v>0</v>
      </c>
      <c r="GK104" s="182">
        <f t="shared" si="1040"/>
        <v>0</v>
      </c>
      <c r="GL104" s="5"/>
      <c r="GM104" s="182">
        <f t="shared" si="1041"/>
        <v>0</v>
      </c>
      <c r="GN104" s="182">
        <f t="shared" si="1042"/>
        <v>0</v>
      </c>
      <c r="GO104" s="182">
        <f t="shared" si="1043"/>
        <v>0</v>
      </c>
      <c r="GP104" s="5"/>
      <c r="GQ104" s="182">
        <f t="shared" si="1044"/>
        <v>0</v>
      </c>
      <c r="GR104" s="182">
        <f t="shared" si="1045"/>
        <v>0</v>
      </c>
      <c r="GS104" s="182">
        <f t="shared" si="1046"/>
        <v>0</v>
      </c>
      <c r="GT104" s="5"/>
      <c r="GU104" s="182">
        <f t="shared" si="1047"/>
        <v>0</v>
      </c>
      <c r="GV104" s="182">
        <f t="shared" si="1048"/>
        <v>0</v>
      </c>
      <c r="GW104" s="182">
        <f t="shared" si="1049"/>
        <v>0</v>
      </c>
      <c r="GX104" s="5"/>
      <c r="GY104" s="182">
        <f t="shared" si="1050"/>
        <v>0</v>
      </c>
      <c r="GZ104" s="182">
        <f t="shared" si="1051"/>
        <v>0</v>
      </c>
      <c r="HA104" s="182">
        <f t="shared" si="1052"/>
        <v>0</v>
      </c>
      <c r="HB104" s="5"/>
      <c r="HC104" s="182">
        <f t="shared" si="1053"/>
        <v>0</v>
      </c>
      <c r="HD104" s="182">
        <f t="shared" si="1054"/>
        <v>0</v>
      </c>
      <c r="HE104" s="182">
        <f t="shared" si="1055"/>
        <v>0</v>
      </c>
      <c r="HF104" s="5"/>
      <c r="HG104" s="182">
        <f t="shared" si="1056"/>
        <v>0</v>
      </c>
      <c r="HH104" s="182">
        <f t="shared" si="1057"/>
        <v>0</v>
      </c>
      <c r="HI104" s="182">
        <f t="shared" si="1058"/>
        <v>0</v>
      </c>
      <c r="HJ104" s="5"/>
      <c r="HK104" s="182">
        <f t="shared" si="1059"/>
        <v>0</v>
      </c>
      <c r="HL104" s="182">
        <f t="shared" si="1060"/>
        <v>0</v>
      </c>
      <c r="HM104" s="182">
        <f t="shared" si="1061"/>
        <v>0</v>
      </c>
      <c r="HN104" s="5"/>
      <c r="HO104" s="182">
        <f t="shared" si="1062"/>
        <v>0</v>
      </c>
      <c r="HP104" s="182">
        <f t="shared" si="1063"/>
        <v>0</v>
      </c>
      <c r="HQ104" s="182">
        <f t="shared" si="1064"/>
        <v>0</v>
      </c>
      <c r="HR104" s="5"/>
      <c r="HS104" s="182">
        <f t="shared" si="1065"/>
        <v>0</v>
      </c>
      <c r="HT104" s="182">
        <f t="shared" si="1066"/>
        <v>0</v>
      </c>
      <c r="HU104" s="182">
        <f t="shared" si="1067"/>
        <v>0</v>
      </c>
      <c r="HV104" s="5"/>
      <c r="HW104" s="182">
        <f t="shared" si="1068"/>
        <v>0</v>
      </c>
      <c r="HX104" s="182">
        <f t="shared" si="1069"/>
        <v>0</v>
      </c>
      <c r="HY104" s="182">
        <f t="shared" si="1070"/>
        <v>0</v>
      </c>
      <c r="HZ104" s="5"/>
      <c r="IA104" s="182">
        <f t="shared" si="1071"/>
        <v>0</v>
      </c>
      <c r="IB104" s="182">
        <f t="shared" si="1072"/>
        <v>0</v>
      </c>
      <c r="IC104" s="182">
        <f t="shared" si="1073"/>
        <v>0</v>
      </c>
      <c r="ID104" s="5"/>
      <c r="IE104" s="182">
        <f t="shared" si="1074"/>
        <v>0</v>
      </c>
      <c r="IF104" s="182">
        <f t="shared" si="1075"/>
        <v>0</v>
      </c>
      <c r="IG104" s="182">
        <f t="shared" si="1076"/>
        <v>0</v>
      </c>
      <c r="IH104" s="5"/>
      <c r="II104" s="182">
        <f t="shared" si="1077"/>
        <v>0</v>
      </c>
      <c r="IJ104" s="182">
        <f t="shared" si="1078"/>
        <v>0</v>
      </c>
      <c r="IK104" s="182">
        <f t="shared" si="1079"/>
        <v>0</v>
      </c>
      <c r="IL104" s="5"/>
      <c r="IM104" s="182">
        <f t="shared" si="1080"/>
        <v>0</v>
      </c>
      <c r="IN104" s="182">
        <f t="shared" si="1081"/>
        <v>0</v>
      </c>
      <c r="IO104" s="182">
        <f t="shared" si="1082"/>
        <v>0</v>
      </c>
      <c r="IP104" s="5"/>
      <c r="IQ104" s="182">
        <f t="shared" si="1083"/>
        <v>0</v>
      </c>
      <c r="IR104" s="182">
        <f t="shared" si="1084"/>
        <v>0</v>
      </c>
      <c r="IS104" s="182">
        <f t="shared" si="1085"/>
        <v>0</v>
      </c>
      <c r="IT104" s="5"/>
      <c r="IU104" s="182">
        <f t="shared" si="1086"/>
        <v>0</v>
      </c>
      <c r="IV104" s="182">
        <f t="shared" si="1087"/>
        <v>0</v>
      </c>
      <c r="IW104" s="182">
        <f t="shared" si="1088"/>
        <v>0</v>
      </c>
      <c r="IX104" s="5"/>
      <c r="IY104" s="182">
        <f t="shared" si="1089"/>
        <v>0</v>
      </c>
      <c r="IZ104" s="182">
        <f t="shared" si="1090"/>
        <v>0</v>
      </c>
      <c r="JA104" s="182">
        <f t="shared" si="1091"/>
        <v>0</v>
      </c>
      <c r="JB104" s="5"/>
      <c r="JC104" s="182">
        <f t="shared" si="1092"/>
        <v>0</v>
      </c>
      <c r="JD104" s="182">
        <f t="shared" si="1093"/>
        <v>0</v>
      </c>
      <c r="JE104" s="182">
        <f t="shared" si="1094"/>
        <v>0</v>
      </c>
      <c r="JF104" s="5"/>
      <c r="JG104" s="182">
        <f t="shared" si="1095"/>
        <v>0</v>
      </c>
      <c r="JH104" s="182">
        <f t="shared" si="1096"/>
        <v>0</v>
      </c>
      <c r="JI104" s="182">
        <f t="shared" si="1097"/>
        <v>0</v>
      </c>
      <c r="JJ104" s="5"/>
      <c r="JK104" s="182">
        <f t="shared" si="1098"/>
        <v>0</v>
      </c>
      <c r="JL104" s="182">
        <f t="shared" si="1099"/>
        <v>0</v>
      </c>
      <c r="JM104" s="182">
        <f t="shared" si="1100"/>
        <v>0</v>
      </c>
      <c r="JN104" s="5"/>
      <c r="JO104" s="182">
        <f t="shared" si="1101"/>
        <v>0</v>
      </c>
      <c r="JP104" s="182">
        <f t="shared" si="1102"/>
        <v>0</v>
      </c>
      <c r="JQ104" s="182">
        <f t="shared" si="1103"/>
        <v>0</v>
      </c>
      <c r="JR104" s="5"/>
      <c r="JS104" s="182">
        <f t="shared" si="1104"/>
        <v>0</v>
      </c>
      <c r="JT104" s="182">
        <f t="shared" si="1105"/>
        <v>0</v>
      </c>
      <c r="JU104" s="182">
        <f t="shared" si="1106"/>
        <v>0</v>
      </c>
      <c r="JV104" s="5"/>
      <c r="JW104" s="182">
        <f t="shared" si="1107"/>
        <v>0</v>
      </c>
      <c r="JX104" s="182">
        <f t="shared" si="1108"/>
        <v>0</v>
      </c>
      <c r="JY104" s="182">
        <f t="shared" si="1109"/>
        <v>0</v>
      </c>
      <c r="JZ104" s="5"/>
      <c r="KA104" s="182">
        <f t="shared" si="1110"/>
        <v>0</v>
      </c>
      <c r="KB104" s="182">
        <f t="shared" si="1111"/>
        <v>0</v>
      </c>
      <c r="KC104" s="182">
        <f t="shared" si="1112"/>
        <v>0</v>
      </c>
      <c r="KD104" s="5"/>
      <c r="KE104" s="182">
        <f t="shared" si="1113"/>
        <v>0</v>
      </c>
      <c r="KF104" s="182">
        <f t="shared" si="1114"/>
        <v>0</v>
      </c>
      <c r="KG104" s="182">
        <f t="shared" si="1115"/>
        <v>0</v>
      </c>
      <c r="KH104" s="5"/>
      <c r="KI104" s="183">
        <f t="shared" si="1116"/>
        <v>0</v>
      </c>
      <c r="KJ104" s="183" t="e">
        <f t="shared" si="908"/>
        <v>#DIV/0!</v>
      </c>
      <c r="KK104" s="183">
        <f t="shared" si="1117"/>
        <v>0</v>
      </c>
      <c r="KM104" s="183">
        <f t="shared" si="1118"/>
        <v>0</v>
      </c>
      <c r="KN104" s="183" t="e">
        <f t="shared" si="909"/>
        <v>#DIV/0!</v>
      </c>
      <c r="KO104" s="183">
        <f t="shared" si="1119"/>
        <v>0</v>
      </c>
      <c r="KQ104" s="183">
        <f t="shared" si="1120"/>
        <v>0</v>
      </c>
      <c r="KR104" s="183" t="e">
        <f t="shared" si="1121"/>
        <v>#DIV/0!</v>
      </c>
      <c r="KS104" s="183">
        <f t="shared" si="1122"/>
        <v>0</v>
      </c>
      <c r="KU104" s="183">
        <f t="shared" si="1123"/>
        <v>0</v>
      </c>
      <c r="KV104" s="183" t="e">
        <f t="shared" si="1124"/>
        <v>#DIV/0!</v>
      </c>
      <c r="KW104" s="183">
        <f t="shared" si="1125"/>
        <v>0</v>
      </c>
      <c r="KY104" s="183">
        <f t="shared" si="1126"/>
        <v>0</v>
      </c>
      <c r="KZ104" s="183" t="e">
        <f t="shared" si="1127"/>
        <v>#DIV/0!</v>
      </c>
      <c r="LA104" s="183">
        <f t="shared" si="1128"/>
        <v>0</v>
      </c>
      <c r="LC104" s="183">
        <f t="shared" si="1129"/>
        <v>0</v>
      </c>
      <c r="LD104" s="183" t="e">
        <f t="shared" si="1130"/>
        <v>#DIV/0!</v>
      </c>
      <c r="LE104" s="183">
        <f t="shared" si="1131"/>
        <v>0</v>
      </c>
    </row>
    <row r="105" spans="2:317" ht="18.75">
      <c r="B105" s="172"/>
      <c r="C105" s="180"/>
      <c r="D105" s="180" t="str">
        <f>'A.I Revenue Streams - P1'!E103</f>
        <v>Diagnostics</v>
      </c>
      <c r="E105" s="180"/>
      <c r="F105" s="184"/>
      <c r="G105" s="182"/>
      <c r="H105" s="182"/>
      <c r="I105" s="182"/>
      <c r="J105" s="5"/>
      <c r="K105" s="182">
        <f>'A.I Revenue Streams - P1'!H103*K$2</f>
        <v>0</v>
      </c>
      <c r="L105" s="182">
        <f t="shared" si="910"/>
        <v>0</v>
      </c>
      <c r="M105" s="182"/>
      <c r="N105" s="5"/>
      <c r="O105" s="182">
        <f t="shared" si="911"/>
        <v>0</v>
      </c>
      <c r="P105" s="182">
        <f t="shared" si="912"/>
        <v>0</v>
      </c>
      <c r="Q105" s="182">
        <f t="shared" si="903"/>
        <v>0</v>
      </c>
      <c r="R105" s="5"/>
      <c r="S105" s="182">
        <f t="shared" si="913"/>
        <v>0</v>
      </c>
      <c r="T105" s="182">
        <f t="shared" si="914"/>
        <v>0</v>
      </c>
      <c r="U105" s="182">
        <f t="shared" si="904"/>
        <v>0</v>
      </c>
      <c r="V105" s="5"/>
      <c r="W105" s="182">
        <f t="shared" si="915"/>
        <v>0</v>
      </c>
      <c r="X105" s="182">
        <f t="shared" si="916"/>
        <v>0</v>
      </c>
      <c r="Y105" s="182">
        <f t="shared" si="905"/>
        <v>0</v>
      </c>
      <c r="Z105" s="5"/>
      <c r="AA105" s="182">
        <f t="shared" si="917"/>
        <v>0</v>
      </c>
      <c r="AB105" s="182">
        <f t="shared" si="918"/>
        <v>0</v>
      </c>
      <c r="AC105" s="182">
        <f t="shared" si="906"/>
        <v>0</v>
      </c>
      <c r="AD105" s="5"/>
      <c r="AE105" s="182">
        <f t="shared" si="919"/>
        <v>0</v>
      </c>
      <c r="AF105" s="182">
        <f t="shared" si="920"/>
        <v>0</v>
      </c>
      <c r="AG105" s="182">
        <f t="shared" si="907"/>
        <v>0</v>
      </c>
      <c r="AH105" s="5"/>
      <c r="AI105" s="182">
        <f t="shared" si="921"/>
        <v>0</v>
      </c>
      <c r="AJ105" s="182">
        <f t="shared" si="922"/>
        <v>0</v>
      </c>
      <c r="AK105" s="182">
        <f t="shared" si="923"/>
        <v>0</v>
      </c>
      <c r="AL105" s="5"/>
      <c r="AM105" s="182">
        <f t="shared" si="924"/>
        <v>0</v>
      </c>
      <c r="AN105" s="182">
        <f t="shared" si="925"/>
        <v>0</v>
      </c>
      <c r="AO105" s="182">
        <f t="shared" si="926"/>
        <v>0</v>
      </c>
      <c r="AP105" s="5"/>
      <c r="AQ105" s="182">
        <f t="shared" si="927"/>
        <v>0</v>
      </c>
      <c r="AR105" s="182">
        <f t="shared" si="928"/>
        <v>0</v>
      </c>
      <c r="AS105" s="182">
        <f t="shared" si="929"/>
        <v>0</v>
      </c>
      <c r="AT105" s="5"/>
      <c r="AU105" s="182">
        <f t="shared" si="930"/>
        <v>0</v>
      </c>
      <c r="AV105" s="182">
        <f t="shared" si="931"/>
        <v>0</v>
      </c>
      <c r="AW105" s="182">
        <f t="shared" si="932"/>
        <v>0</v>
      </c>
      <c r="AX105" s="5"/>
      <c r="AY105" s="182">
        <f t="shared" si="933"/>
        <v>0</v>
      </c>
      <c r="AZ105" s="182">
        <f t="shared" si="934"/>
        <v>0</v>
      </c>
      <c r="BA105" s="182">
        <f t="shared" si="935"/>
        <v>0</v>
      </c>
      <c r="BB105" s="5"/>
      <c r="BC105" s="182">
        <f t="shared" si="936"/>
        <v>0</v>
      </c>
      <c r="BD105" s="182">
        <f t="shared" si="937"/>
        <v>0</v>
      </c>
      <c r="BE105" s="182">
        <f t="shared" si="938"/>
        <v>0</v>
      </c>
      <c r="BF105" s="5"/>
      <c r="BG105" s="182">
        <f t="shared" si="939"/>
        <v>0</v>
      </c>
      <c r="BH105" s="182">
        <f t="shared" si="940"/>
        <v>0</v>
      </c>
      <c r="BI105" s="182">
        <f t="shared" si="941"/>
        <v>0</v>
      </c>
      <c r="BJ105" s="5"/>
      <c r="BK105" s="182">
        <f t="shared" si="942"/>
        <v>0</v>
      </c>
      <c r="BL105" s="182">
        <f t="shared" si="943"/>
        <v>0</v>
      </c>
      <c r="BM105" s="182">
        <f t="shared" si="944"/>
        <v>0</v>
      </c>
      <c r="BN105" s="5"/>
      <c r="BO105" s="182">
        <f t="shared" si="945"/>
        <v>0</v>
      </c>
      <c r="BP105" s="182">
        <f t="shared" si="946"/>
        <v>0</v>
      </c>
      <c r="BQ105" s="182">
        <f t="shared" si="947"/>
        <v>0</v>
      </c>
      <c r="BR105" s="5"/>
      <c r="BS105" s="182">
        <f t="shared" si="948"/>
        <v>0</v>
      </c>
      <c r="BT105" s="182">
        <f t="shared" si="949"/>
        <v>0</v>
      </c>
      <c r="BU105" s="182">
        <f t="shared" si="950"/>
        <v>0</v>
      </c>
      <c r="BV105" s="5"/>
      <c r="BW105" s="182">
        <f t="shared" si="951"/>
        <v>0</v>
      </c>
      <c r="BX105" s="182">
        <f t="shared" si="952"/>
        <v>0</v>
      </c>
      <c r="BY105" s="182">
        <f t="shared" si="953"/>
        <v>0</v>
      </c>
      <c r="BZ105" s="5"/>
      <c r="CA105" s="182">
        <f t="shared" si="954"/>
        <v>0</v>
      </c>
      <c r="CB105" s="182">
        <f t="shared" si="955"/>
        <v>0</v>
      </c>
      <c r="CC105" s="182">
        <f t="shared" si="956"/>
        <v>0</v>
      </c>
      <c r="CD105" s="5"/>
      <c r="CE105" s="182">
        <f t="shared" si="957"/>
        <v>0</v>
      </c>
      <c r="CF105" s="182">
        <f t="shared" si="958"/>
        <v>0</v>
      </c>
      <c r="CG105" s="182">
        <f t="shared" si="959"/>
        <v>0</v>
      </c>
      <c r="CH105" s="5"/>
      <c r="CI105" s="182">
        <f t="shared" si="960"/>
        <v>0</v>
      </c>
      <c r="CJ105" s="182">
        <f t="shared" si="961"/>
        <v>0</v>
      </c>
      <c r="CK105" s="182">
        <f t="shared" si="962"/>
        <v>0</v>
      </c>
      <c r="CL105" s="5"/>
      <c r="CM105" s="182">
        <f t="shared" si="963"/>
        <v>0</v>
      </c>
      <c r="CN105" s="182">
        <f t="shared" si="964"/>
        <v>0</v>
      </c>
      <c r="CO105" s="182">
        <f t="shared" si="965"/>
        <v>0</v>
      </c>
      <c r="CP105" s="5"/>
      <c r="CQ105" s="182">
        <f t="shared" si="966"/>
        <v>0</v>
      </c>
      <c r="CR105" s="182">
        <f t="shared" si="967"/>
        <v>0</v>
      </c>
      <c r="CS105" s="182">
        <f t="shared" si="968"/>
        <v>0</v>
      </c>
      <c r="CT105" s="5"/>
      <c r="CU105" s="182">
        <f t="shared" si="969"/>
        <v>0</v>
      </c>
      <c r="CV105" s="182">
        <f t="shared" si="970"/>
        <v>0</v>
      </c>
      <c r="CW105" s="182">
        <f t="shared" si="971"/>
        <v>0</v>
      </c>
      <c r="CX105" s="5"/>
      <c r="CY105" s="182">
        <f t="shared" si="972"/>
        <v>0</v>
      </c>
      <c r="CZ105" s="182">
        <f t="shared" si="973"/>
        <v>0</v>
      </c>
      <c r="DA105" s="182">
        <f t="shared" si="974"/>
        <v>0</v>
      </c>
      <c r="DB105" s="5"/>
      <c r="DC105" s="182">
        <f t="shared" si="975"/>
        <v>0</v>
      </c>
      <c r="DD105" s="182">
        <f t="shared" si="976"/>
        <v>0</v>
      </c>
      <c r="DE105" s="182">
        <f t="shared" si="977"/>
        <v>0</v>
      </c>
      <c r="DF105" s="5"/>
      <c r="DG105" s="182">
        <f t="shared" si="978"/>
        <v>0</v>
      </c>
      <c r="DH105" s="182">
        <f t="shared" si="979"/>
        <v>0</v>
      </c>
      <c r="DI105" s="182">
        <f t="shared" si="980"/>
        <v>0</v>
      </c>
      <c r="DJ105" s="5"/>
      <c r="DK105" s="182">
        <f t="shared" si="981"/>
        <v>0</v>
      </c>
      <c r="DL105" s="182">
        <f t="shared" si="982"/>
        <v>0</v>
      </c>
      <c r="DM105" s="182">
        <f t="shared" si="983"/>
        <v>0</v>
      </c>
      <c r="DN105" s="5"/>
      <c r="DO105" s="182">
        <f t="shared" si="984"/>
        <v>0</v>
      </c>
      <c r="DP105" s="182">
        <f t="shared" si="985"/>
        <v>0</v>
      </c>
      <c r="DQ105" s="182">
        <f t="shared" si="986"/>
        <v>0</v>
      </c>
      <c r="DR105" s="5"/>
      <c r="DS105" s="182">
        <f t="shared" si="987"/>
        <v>0</v>
      </c>
      <c r="DT105" s="182">
        <f t="shared" si="988"/>
        <v>0</v>
      </c>
      <c r="DU105" s="182">
        <f t="shared" si="989"/>
        <v>0</v>
      </c>
      <c r="DV105" s="5"/>
      <c r="DW105" s="182">
        <f t="shared" si="990"/>
        <v>0</v>
      </c>
      <c r="DX105" s="182">
        <f t="shared" si="991"/>
        <v>0</v>
      </c>
      <c r="DY105" s="182">
        <f t="shared" si="992"/>
        <v>0</v>
      </c>
      <c r="DZ105" s="5"/>
      <c r="EA105" s="182">
        <f t="shared" si="993"/>
        <v>0</v>
      </c>
      <c r="EB105" s="182">
        <f t="shared" si="994"/>
        <v>0</v>
      </c>
      <c r="EC105" s="182">
        <f t="shared" si="995"/>
        <v>0</v>
      </c>
      <c r="ED105" s="5"/>
      <c r="EE105" s="182">
        <f t="shared" si="996"/>
        <v>0</v>
      </c>
      <c r="EF105" s="182">
        <f t="shared" si="997"/>
        <v>0</v>
      </c>
      <c r="EG105" s="182">
        <f t="shared" si="998"/>
        <v>0</v>
      </c>
      <c r="EH105" s="5"/>
      <c r="EI105" s="182">
        <f t="shared" si="999"/>
        <v>0</v>
      </c>
      <c r="EJ105" s="182">
        <f t="shared" si="1000"/>
        <v>0</v>
      </c>
      <c r="EK105" s="182">
        <f t="shared" si="1001"/>
        <v>0</v>
      </c>
      <c r="EL105" s="5"/>
      <c r="EM105" s="182">
        <f t="shared" si="1002"/>
        <v>0</v>
      </c>
      <c r="EN105" s="182">
        <f t="shared" si="1003"/>
        <v>0</v>
      </c>
      <c r="EO105" s="182">
        <f t="shared" si="1004"/>
        <v>0</v>
      </c>
      <c r="EP105" s="5"/>
      <c r="EQ105" s="182">
        <f t="shared" si="1005"/>
        <v>0</v>
      </c>
      <c r="ER105" s="182">
        <f t="shared" si="1006"/>
        <v>0</v>
      </c>
      <c r="ES105" s="182">
        <f t="shared" si="1007"/>
        <v>0</v>
      </c>
      <c r="ET105" s="5"/>
      <c r="EU105" s="182">
        <f t="shared" si="1008"/>
        <v>0</v>
      </c>
      <c r="EV105" s="182">
        <f t="shared" si="1009"/>
        <v>0</v>
      </c>
      <c r="EW105" s="182">
        <f t="shared" si="1010"/>
        <v>0</v>
      </c>
      <c r="EX105" s="5"/>
      <c r="EY105" s="182">
        <f t="shared" si="1011"/>
        <v>0</v>
      </c>
      <c r="EZ105" s="182">
        <f t="shared" si="1012"/>
        <v>0</v>
      </c>
      <c r="FA105" s="182">
        <f t="shared" si="1013"/>
        <v>0</v>
      </c>
      <c r="FB105" s="5"/>
      <c r="FC105" s="182">
        <f t="shared" si="1014"/>
        <v>0</v>
      </c>
      <c r="FD105" s="182">
        <f t="shared" si="1015"/>
        <v>0</v>
      </c>
      <c r="FE105" s="182">
        <f t="shared" si="1016"/>
        <v>0</v>
      </c>
      <c r="FF105" s="5"/>
      <c r="FG105" s="182">
        <f t="shared" si="1017"/>
        <v>0</v>
      </c>
      <c r="FH105" s="182">
        <f t="shared" si="1018"/>
        <v>0</v>
      </c>
      <c r="FI105" s="182">
        <f t="shared" si="1019"/>
        <v>0</v>
      </c>
      <c r="FJ105" s="5"/>
      <c r="FK105" s="182">
        <f t="shared" si="1020"/>
        <v>0</v>
      </c>
      <c r="FL105" s="182">
        <f t="shared" si="1021"/>
        <v>0</v>
      </c>
      <c r="FM105" s="182">
        <f t="shared" si="1022"/>
        <v>0</v>
      </c>
      <c r="FN105" s="5"/>
      <c r="FO105" s="182">
        <f t="shared" si="1023"/>
        <v>0</v>
      </c>
      <c r="FP105" s="182">
        <f t="shared" si="1024"/>
        <v>0</v>
      </c>
      <c r="FQ105" s="182">
        <f t="shared" si="1025"/>
        <v>0</v>
      </c>
      <c r="FR105" s="5"/>
      <c r="FS105" s="182">
        <f t="shared" si="1026"/>
        <v>0</v>
      </c>
      <c r="FT105" s="182">
        <f t="shared" si="1027"/>
        <v>0</v>
      </c>
      <c r="FU105" s="182">
        <f t="shared" si="1028"/>
        <v>0</v>
      </c>
      <c r="FV105" s="5"/>
      <c r="FW105" s="182">
        <f t="shared" si="1029"/>
        <v>0</v>
      </c>
      <c r="FX105" s="182">
        <f t="shared" si="1030"/>
        <v>0</v>
      </c>
      <c r="FY105" s="182">
        <f t="shared" si="1031"/>
        <v>0</v>
      </c>
      <c r="FZ105" s="5"/>
      <c r="GA105" s="182">
        <f t="shared" si="1032"/>
        <v>0</v>
      </c>
      <c r="GB105" s="182">
        <f t="shared" si="1033"/>
        <v>0</v>
      </c>
      <c r="GC105" s="182">
        <f t="shared" si="1034"/>
        <v>0</v>
      </c>
      <c r="GD105" s="5"/>
      <c r="GE105" s="182">
        <f t="shared" si="1035"/>
        <v>0</v>
      </c>
      <c r="GF105" s="182">
        <f t="shared" si="1036"/>
        <v>0</v>
      </c>
      <c r="GG105" s="182">
        <f t="shared" si="1037"/>
        <v>0</v>
      </c>
      <c r="GH105" s="5"/>
      <c r="GI105" s="182">
        <f t="shared" si="1038"/>
        <v>0</v>
      </c>
      <c r="GJ105" s="182">
        <f t="shared" si="1039"/>
        <v>0</v>
      </c>
      <c r="GK105" s="182">
        <f t="shared" si="1040"/>
        <v>0</v>
      </c>
      <c r="GL105" s="5"/>
      <c r="GM105" s="182">
        <f t="shared" si="1041"/>
        <v>0</v>
      </c>
      <c r="GN105" s="182">
        <f t="shared" si="1042"/>
        <v>0</v>
      </c>
      <c r="GO105" s="182">
        <f t="shared" si="1043"/>
        <v>0</v>
      </c>
      <c r="GP105" s="5"/>
      <c r="GQ105" s="182">
        <f t="shared" si="1044"/>
        <v>0</v>
      </c>
      <c r="GR105" s="182">
        <f t="shared" si="1045"/>
        <v>0</v>
      </c>
      <c r="GS105" s="182">
        <f t="shared" si="1046"/>
        <v>0</v>
      </c>
      <c r="GT105" s="5"/>
      <c r="GU105" s="182">
        <f t="shared" si="1047"/>
        <v>0</v>
      </c>
      <c r="GV105" s="182">
        <f t="shared" si="1048"/>
        <v>0</v>
      </c>
      <c r="GW105" s="182">
        <f t="shared" si="1049"/>
        <v>0</v>
      </c>
      <c r="GX105" s="5"/>
      <c r="GY105" s="182">
        <f t="shared" si="1050"/>
        <v>0</v>
      </c>
      <c r="GZ105" s="182">
        <f t="shared" si="1051"/>
        <v>0</v>
      </c>
      <c r="HA105" s="182">
        <f t="shared" si="1052"/>
        <v>0</v>
      </c>
      <c r="HB105" s="5"/>
      <c r="HC105" s="182">
        <f t="shared" si="1053"/>
        <v>0</v>
      </c>
      <c r="HD105" s="182">
        <f t="shared" si="1054"/>
        <v>0</v>
      </c>
      <c r="HE105" s="182">
        <f t="shared" si="1055"/>
        <v>0</v>
      </c>
      <c r="HF105" s="5"/>
      <c r="HG105" s="182">
        <f t="shared" si="1056"/>
        <v>0</v>
      </c>
      <c r="HH105" s="182">
        <f t="shared" si="1057"/>
        <v>0</v>
      </c>
      <c r="HI105" s="182">
        <f t="shared" si="1058"/>
        <v>0</v>
      </c>
      <c r="HJ105" s="5"/>
      <c r="HK105" s="182">
        <f t="shared" si="1059"/>
        <v>0</v>
      </c>
      <c r="HL105" s="182">
        <f t="shared" si="1060"/>
        <v>0</v>
      </c>
      <c r="HM105" s="182">
        <f t="shared" si="1061"/>
        <v>0</v>
      </c>
      <c r="HN105" s="5"/>
      <c r="HO105" s="182">
        <f t="shared" si="1062"/>
        <v>0</v>
      </c>
      <c r="HP105" s="182">
        <f t="shared" si="1063"/>
        <v>0</v>
      </c>
      <c r="HQ105" s="182">
        <f t="shared" si="1064"/>
        <v>0</v>
      </c>
      <c r="HR105" s="5"/>
      <c r="HS105" s="182">
        <f t="shared" si="1065"/>
        <v>0</v>
      </c>
      <c r="HT105" s="182">
        <f t="shared" si="1066"/>
        <v>0</v>
      </c>
      <c r="HU105" s="182">
        <f t="shared" si="1067"/>
        <v>0</v>
      </c>
      <c r="HV105" s="5"/>
      <c r="HW105" s="182">
        <f t="shared" si="1068"/>
        <v>0</v>
      </c>
      <c r="HX105" s="182">
        <f t="shared" si="1069"/>
        <v>0</v>
      </c>
      <c r="HY105" s="182">
        <f t="shared" si="1070"/>
        <v>0</v>
      </c>
      <c r="HZ105" s="5"/>
      <c r="IA105" s="182">
        <f t="shared" si="1071"/>
        <v>0</v>
      </c>
      <c r="IB105" s="182">
        <f t="shared" si="1072"/>
        <v>0</v>
      </c>
      <c r="IC105" s="182">
        <f t="shared" si="1073"/>
        <v>0</v>
      </c>
      <c r="ID105" s="5"/>
      <c r="IE105" s="182">
        <f t="shared" si="1074"/>
        <v>0</v>
      </c>
      <c r="IF105" s="182">
        <f t="shared" si="1075"/>
        <v>0</v>
      </c>
      <c r="IG105" s="182">
        <f t="shared" si="1076"/>
        <v>0</v>
      </c>
      <c r="IH105" s="5"/>
      <c r="II105" s="182">
        <f t="shared" si="1077"/>
        <v>0</v>
      </c>
      <c r="IJ105" s="182">
        <f t="shared" si="1078"/>
        <v>0</v>
      </c>
      <c r="IK105" s="182">
        <f t="shared" si="1079"/>
        <v>0</v>
      </c>
      <c r="IL105" s="5"/>
      <c r="IM105" s="182">
        <f t="shared" si="1080"/>
        <v>0</v>
      </c>
      <c r="IN105" s="182">
        <f t="shared" si="1081"/>
        <v>0</v>
      </c>
      <c r="IO105" s="182">
        <f t="shared" si="1082"/>
        <v>0</v>
      </c>
      <c r="IP105" s="5"/>
      <c r="IQ105" s="182">
        <f t="shared" si="1083"/>
        <v>0</v>
      </c>
      <c r="IR105" s="182">
        <f t="shared" si="1084"/>
        <v>0</v>
      </c>
      <c r="IS105" s="182">
        <f t="shared" si="1085"/>
        <v>0</v>
      </c>
      <c r="IT105" s="5"/>
      <c r="IU105" s="182">
        <f t="shared" si="1086"/>
        <v>0</v>
      </c>
      <c r="IV105" s="182">
        <f t="shared" si="1087"/>
        <v>0</v>
      </c>
      <c r="IW105" s="182">
        <f t="shared" si="1088"/>
        <v>0</v>
      </c>
      <c r="IX105" s="5"/>
      <c r="IY105" s="182">
        <f t="shared" si="1089"/>
        <v>0</v>
      </c>
      <c r="IZ105" s="182">
        <f t="shared" si="1090"/>
        <v>0</v>
      </c>
      <c r="JA105" s="182">
        <f t="shared" si="1091"/>
        <v>0</v>
      </c>
      <c r="JB105" s="5"/>
      <c r="JC105" s="182">
        <f t="shared" si="1092"/>
        <v>0</v>
      </c>
      <c r="JD105" s="182">
        <f t="shared" si="1093"/>
        <v>0</v>
      </c>
      <c r="JE105" s="182">
        <f t="shared" si="1094"/>
        <v>0</v>
      </c>
      <c r="JF105" s="5"/>
      <c r="JG105" s="182">
        <f t="shared" si="1095"/>
        <v>0</v>
      </c>
      <c r="JH105" s="182">
        <f t="shared" si="1096"/>
        <v>0</v>
      </c>
      <c r="JI105" s="182">
        <f t="shared" si="1097"/>
        <v>0</v>
      </c>
      <c r="JJ105" s="5"/>
      <c r="JK105" s="182">
        <f t="shared" si="1098"/>
        <v>0</v>
      </c>
      <c r="JL105" s="182">
        <f t="shared" si="1099"/>
        <v>0</v>
      </c>
      <c r="JM105" s="182">
        <f t="shared" si="1100"/>
        <v>0</v>
      </c>
      <c r="JN105" s="5"/>
      <c r="JO105" s="182">
        <f t="shared" si="1101"/>
        <v>0</v>
      </c>
      <c r="JP105" s="182">
        <f t="shared" si="1102"/>
        <v>0</v>
      </c>
      <c r="JQ105" s="182">
        <f t="shared" si="1103"/>
        <v>0</v>
      </c>
      <c r="JR105" s="5"/>
      <c r="JS105" s="182">
        <f t="shared" si="1104"/>
        <v>0</v>
      </c>
      <c r="JT105" s="182">
        <f t="shared" si="1105"/>
        <v>0</v>
      </c>
      <c r="JU105" s="182">
        <f t="shared" si="1106"/>
        <v>0</v>
      </c>
      <c r="JV105" s="5"/>
      <c r="JW105" s="182">
        <f t="shared" si="1107"/>
        <v>0</v>
      </c>
      <c r="JX105" s="182">
        <f t="shared" si="1108"/>
        <v>0</v>
      </c>
      <c r="JY105" s="182">
        <f t="shared" si="1109"/>
        <v>0</v>
      </c>
      <c r="JZ105" s="5"/>
      <c r="KA105" s="182">
        <f t="shared" si="1110"/>
        <v>0</v>
      </c>
      <c r="KB105" s="182">
        <f t="shared" si="1111"/>
        <v>0</v>
      </c>
      <c r="KC105" s="182">
        <f t="shared" si="1112"/>
        <v>0</v>
      </c>
      <c r="KD105" s="5"/>
      <c r="KE105" s="182">
        <f t="shared" si="1113"/>
        <v>0</v>
      </c>
      <c r="KF105" s="182">
        <f t="shared" si="1114"/>
        <v>0</v>
      </c>
      <c r="KG105" s="182">
        <f t="shared" si="1115"/>
        <v>0</v>
      </c>
      <c r="KH105" s="5"/>
      <c r="KI105" s="183">
        <f t="shared" si="1116"/>
        <v>0</v>
      </c>
      <c r="KJ105" s="183" t="e">
        <f t="shared" si="908"/>
        <v>#DIV/0!</v>
      </c>
      <c r="KK105" s="183">
        <f t="shared" si="1117"/>
        <v>0</v>
      </c>
      <c r="KM105" s="183">
        <f t="shared" si="1118"/>
        <v>0</v>
      </c>
      <c r="KN105" s="183" t="e">
        <f t="shared" si="909"/>
        <v>#DIV/0!</v>
      </c>
      <c r="KO105" s="183">
        <f t="shared" si="1119"/>
        <v>0</v>
      </c>
      <c r="KQ105" s="183">
        <f t="shared" si="1120"/>
        <v>0</v>
      </c>
      <c r="KR105" s="183" t="e">
        <f t="shared" si="1121"/>
        <v>#DIV/0!</v>
      </c>
      <c r="KS105" s="183">
        <f t="shared" si="1122"/>
        <v>0</v>
      </c>
      <c r="KU105" s="183">
        <f t="shared" si="1123"/>
        <v>0</v>
      </c>
      <c r="KV105" s="183" t="e">
        <f t="shared" si="1124"/>
        <v>#DIV/0!</v>
      </c>
      <c r="KW105" s="183">
        <f t="shared" si="1125"/>
        <v>0</v>
      </c>
      <c r="KY105" s="183">
        <f t="shared" si="1126"/>
        <v>0</v>
      </c>
      <c r="KZ105" s="183" t="e">
        <f t="shared" si="1127"/>
        <v>#DIV/0!</v>
      </c>
      <c r="LA105" s="183">
        <f t="shared" si="1128"/>
        <v>0</v>
      </c>
      <c r="LC105" s="183">
        <f t="shared" si="1129"/>
        <v>0</v>
      </c>
      <c r="LD105" s="183" t="e">
        <f t="shared" si="1130"/>
        <v>#DIV/0!</v>
      </c>
      <c r="LE105" s="183">
        <f t="shared" si="1131"/>
        <v>0</v>
      </c>
    </row>
    <row r="106" spans="2:317" ht="18.75">
      <c r="B106" s="172"/>
      <c r="C106" s="180"/>
      <c r="D106" s="180"/>
      <c r="E106" s="180" t="str">
        <f>'A.I Revenue Streams - P1'!F104</f>
        <v>X-Ray</v>
      </c>
      <c r="F106" s="184"/>
      <c r="G106" s="182"/>
      <c r="H106" s="182">
        <f>'A.I Revenue Streams - P1'!J104</f>
        <v>300</v>
      </c>
      <c r="I106" s="182">
        <f t="shared" si="1132"/>
        <v>0</v>
      </c>
      <c r="J106" s="5"/>
      <c r="K106" s="182">
        <f>'A.I Revenue Streams - P1'!H104*K$2*L$2</f>
        <v>135</v>
      </c>
      <c r="L106" s="182">
        <f t="shared" si="910"/>
        <v>300</v>
      </c>
      <c r="M106" s="182">
        <f t="shared" si="1134"/>
        <v>40500</v>
      </c>
      <c r="N106" s="5"/>
      <c r="O106" s="182">
        <f t="shared" si="911"/>
        <v>144.11249999999998</v>
      </c>
      <c r="P106" s="182">
        <f t="shared" si="912"/>
        <v>300</v>
      </c>
      <c r="Q106" s="182">
        <f t="shared" si="903"/>
        <v>43233.749999999993</v>
      </c>
      <c r="R106" s="5"/>
      <c r="S106" s="182">
        <f t="shared" si="913"/>
        <v>220.97249999999997</v>
      </c>
      <c r="T106" s="182">
        <f t="shared" si="914"/>
        <v>300</v>
      </c>
      <c r="U106" s="182">
        <f t="shared" si="904"/>
        <v>66291.749999999985</v>
      </c>
      <c r="V106" s="5"/>
      <c r="W106" s="182">
        <f t="shared" si="915"/>
        <v>317.6479687499999</v>
      </c>
      <c r="X106" s="182">
        <f t="shared" si="916"/>
        <v>300</v>
      </c>
      <c r="Y106" s="182">
        <f t="shared" si="905"/>
        <v>95294.390624999971</v>
      </c>
      <c r="Z106" s="5"/>
      <c r="AA106" s="182">
        <f t="shared" si="917"/>
        <v>584.47226249999983</v>
      </c>
      <c r="AB106" s="182">
        <f t="shared" si="918"/>
        <v>300</v>
      </c>
      <c r="AC106" s="182">
        <f t="shared" si="906"/>
        <v>175341.67874999996</v>
      </c>
      <c r="AD106" s="5"/>
      <c r="AE106" s="182">
        <f t="shared" si="919"/>
        <v>840.17887734374972</v>
      </c>
      <c r="AF106" s="182">
        <f t="shared" si="920"/>
        <v>300</v>
      </c>
      <c r="AG106" s="182">
        <f t="shared" si="907"/>
        <v>252053.66320312492</v>
      </c>
      <c r="AH106" s="5"/>
      <c r="AI106" s="182">
        <f t="shared" si="921"/>
        <v>1207.7571361816399</v>
      </c>
      <c r="AJ106" s="182">
        <f t="shared" si="922"/>
        <v>300</v>
      </c>
      <c r="AK106" s="182">
        <f t="shared" si="923"/>
        <v>362327.14085449197</v>
      </c>
      <c r="AL106" s="5"/>
      <c r="AM106" s="182">
        <f t="shared" si="924"/>
        <v>1388.9207066088859</v>
      </c>
      <c r="AN106" s="182">
        <f t="shared" si="925"/>
        <v>300</v>
      </c>
      <c r="AO106" s="182">
        <f t="shared" si="926"/>
        <v>416676.21198266576</v>
      </c>
      <c r="AP106" s="5"/>
      <c r="AQ106" s="182">
        <f t="shared" si="927"/>
        <v>1597.2588126002186</v>
      </c>
      <c r="AR106" s="182">
        <f t="shared" si="928"/>
        <v>300</v>
      </c>
      <c r="AS106" s="182">
        <f t="shared" si="929"/>
        <v>479177.64378006558</v>
      </c>
      <c r="AT106" s="5"/>
      <c r="AU106" s="182">
        <f t="shared" si="930"/>
        <v>1836.8476344902513</v>
      </c>
      <c r="AV106" s="182">
        <f t="shared" si="931"/>
        <v>300</v>
      </c>
      <c r="AW106" s="182">
        <f t="shared" si="932"/>
        <v>551054.29034707532</v>
      </c>
      <c r="AX106" s="5"/>
      <c r="AY106" s="182">
        <f t="shared" si="933"/>
        <v>2112.374779663789</v>
      </c>
      <c r="AZ106" s="182">
        <f t="shared" si="934"/>
        <v>300</v>
      </c>
      <c r="BA106" s="182">
        <f t="shared" si="935"/>
        <v>633712.43389913673</v>
      </c>
      <c r="BB106" s="5"/>
      <c r="BC106" s="182">
        <f t="shared" si="936"/>
        <v>2429.2309966133571</v>
      </c>
      <c r="BD106" s="182">
        <f t="shared" si="937"/>
        <v>300</v>
      </c>
      <c r="BE106" s="182">
        <f t="shared" si="938"/>
        <v>728769.29898400709</v>
      </c>
      <c r="BF106" s="5"/>
      <c r="BG106" s="182">
        <f t="shared" si="939"/>
        <v>2793.6156461053606</v>
      </c>
      <c r="BH106" s="182">
        <f t="shared" si="940"/>
        <v>300</v>
      </c>
      <c r="BI106" s="182">
        <f t="shared" si="941"/>
        <v>838084.69383160817</v>
      </c>
      <c r="BJ106" s="5"/>
      <c r="BK106" s="182">
        <f t="shared" si="942"/>
        <v>3212.6579930211647</v>
      </c>
      <c r="BL106" s="182">
        <f t="shared" si="943"/>
        <v>300</v>
      </c>
      <c r="BM106" s="182">
        <f t="shared" si="944"/>
        <v>963797.39790634939</v>
      </c>
      <c r="BN106" s="5"/>
      <c r="BO106" s="182">
        <f t="shared" si="945"/>
        <v>3694.5566919743392</v>
      </c>
      <c r="BP106" s="182">
        <f t="shared" si="946"/>
        <v>300</v>
      </c>
      <c r="BQ106" s="182">
        <f t="shared" si="947"/>
        <v>1108367.0075923018</v>
      </c>
      <c r="BR106" s="5"/>
      <c r="BS106" s="182">
        <f t="shared" si="948"/>
        <v>4248.7401957704888</v>
      </c>
      <c r="BT106" s="182">
        <f t="shared" si="949"/>
        <v>300</v>
      </c>
      <c r="BU106" s="182">
        <f t="shared" si="950"/>
        <v>1274622.0587311466</v>
      </c>
      <c r="BV106" s="5"/>
      <c r="BW106" s="182">
        <f t="shared" si="951"/>
        <v>4886.0512251360615</v>
      </c>
      <c r="BX106" s="182">
        <f t="shared" si="952"/>
        <v>300</v>
      </c>
      <c r="BY106" s="182">
        <f t="shared" si="953"/>
        <v>1465815.3675408184</v>
      </c>
      <c r="BZ106" s="5"/>
      <c r="CA106" s="182">
        <f t="shared" si="954"/>
        <v>5618.9589089064702</v>
      </c>
      <c r="CB106" s="182">
        <f t="shared" si="955"/>
        <v>300</v>
      </c>
      <c r="CC106" s="182">
        <f t="shared" si="956"/>
        <v>1685687.6726719411</v>
      </c>
      <c r="CD106" s="5"/>
      <c r="CE106" s="182">
        <f t="shared" si="957"/>
        <v>7754.1632942909291</v>
      </c>
      <c r="CF106" s="182">
        <f t="shared" si="958"/>
        <v>300</v>
      </c>
      <c r="CG106" s="182">
        <f t="shared" si="959"/>
        <v>2326248.9882872789</v>
      </c>
      <c r="CH106" s="5"/>
      <c r="CI106" s="182">
        <f t="shared" si="960"/>
        <v>8917.2877884345671</v>
      </c>
      <c r="CJ106" s="182">
        <f t="shared" si="961"/>
        <v>300</v>
      </c>
      <c r="CK106" s="182">
        <f t="shared" si="962"/>
        <v>2675186.3365303702</v>
      </c>
      <c r="CL106" s="5"/>
      <c r="CM106" s="182">
        <f t="shared" si="963"/>
        <v>10254.880956699752</v>
      </c>
      <c r="CN106" s="182">
        <f t="shared" si="964"/>
        <v>300</v>
      </c>
      <c r="CO106" s="182">
        <f t="shared" si="965"/>
        <v>3076464.2870099256</v>
      </c>
      <c r="CP106" s="5"/>
      <c r="CQ106" s="182">
        <f t="shared" si="966"/>
        <v>11793.113100204713</v>
      </c>
      <c r="CR106" s="182">
        <f t="shared" si="967"/>
        <v>300</v>
      </c>
      <c r="CS106" s="182">
        <f t="shared" si="968"/>
        <v>3537933.9300614139</v>
      </c>
      <c r="CT106" s="5"/>
      <c r="CU106" s="182">
        <f t="shared" si="969"/>
        <v>13562.080065235419</v>
      </c>
      <c r="CV106" s="182">
        <f t="shared" si="970"/>
        <v>300</v>
      </c>
      <c r="CW106" s="182">
        <f t="shared" si="971"/>
        <v>4068624.0195706259</v>
      </c>
      <c r="CX106" s="5"/>
      <c r="CY106" s="182">
        <f t="shared" si="972"/>
        <v>15596.392075020731</v>
      </c>
      <c r="CZ106" s="182">
        <f t="shared" si="973"/>
        <v>300</v>
      </c>
      <c r="DA106" s="182">
        <f t="shared" si="974"/>
        <v>4678917.622506219</v>
      </c>
      <c r="DB106" s="5"/>
      <c r="DC106" s="182">
        <f t="shared" si="975"/>
        <v>17935.850886273838</v>
      </c>
      <c r="DD106" s="182">
        <f t="shared" si="976"/>
        <v>300</v>
      </c>
      <c r="DE106" s="182">
        <f t="shared" si="977"/>
        <v>5380755.2658821512</v>
      </c>
      <c r="DF106" s="5"/>
      <c r="DG106" s="182">
        <f t="shared" si="978"/>
        <v>20626.228519214914</v>
      </c>
      <c r="DH106" s="182">
        <f t="shared" si="979"/>
        <v>300</v>
      </c>
      <c r="DI106" s="182">
        <f t="shared" si="980"/>
        <v>6187868.555764474</v>
      </c>
      <c r="DJ106" s="5"/>
      <c r="DK106" s="182">
        <f t="shared" si="981"/>
        <v>23720.162797097149</v>
      </c>
      <c r="DL106" s="182">
        <f t="shared" si="982"/>
        <v>300</v>
      </c>
      <c r="DM106" s="182">
        <f t="shared" si="983"/>
        <v>7116048.8391291453</v>
      </c>
      <c r="DN106" s="5"/>
      <c r="DO106" s="182">
        <f t="shared" si="984"/>
        <v>27278.187216661721</v>
      </c>
      <c r="DP106" s="182">
        <f t="shared" si="985"/>
        <v>300</v>
      </c>
      <c r="DQ106" s="182">
        <f t="shared" si="986"/>
        <v>8183456.1649985164</v>
      </c>
      <c r="DR106" s="5"/>
      <c r="DS106" s="182">
        <f t="shared" si="987"/>
        <v>31369.915299160974</v>
      </c>
      <c r="DT106" s="182">
        <f t="shared" si="988"/>
        <v>300</v>
      </c>
      <c r="DU106" s="182">
        <f t="shared" si="989"/>
        <v>9410974.5897482913</v>
      </c>
      <c r="DV106" s="5"/>
      <c r="DW106" s="182">
        <f t="shared" si="990"/>
        <v>36075.40259403512</v>
      </c>
      <c r="DX106" s="182">
        <f t="shared" si="991"/>
        <v>300</v>
      </c>
      <c r="DY106" s="182">
        <f t="shared" si="992"/>
        <v>10822620.778210536</v>
      </c>
      <c r="DZ106" s="5"/>
      <c r="EA106" s="182">
        <f t="shared" si="993"/>
        <v>45635.384281454433</v>
      </c>
      <c r="EB106" s="182">
        <f t="shared" si="994"/>
        <v>300</v>
      </c>
      <c r="EC106" s="182">
        <f t="shared" si="995"/>
        <v>13690615.28443633</v>
      </c>
      <c r="ED106" s="5"/>
      <c r="EE106" s="182">
        <f t="shared" si="996"/>
        <v>52480.691923672595</v>
      </c>
      <c r="EF106" s="182">
        <f t="shared" si="997"/>
        <v>300</v>
      </c>
      <c r="EG106" s="182">
        <f t="shared" si="998"/>
        <v>15744207.577101778</v>
      </c>
      <c r="EH106" s="5"/>
      <c r="EI106" s="182">
        <f t="shared" si="999"/>
        <v>60352.795712223473</v>
      </c>
      <c r="EJ106" s="182">
        <f t="shared" si="1000"/>
        <v>300</v>
      </c>
      <c r="EK106" s="182">
        <f t="shared" si="1001"/>
        <v>18105838.713667043</v>
      </c>
      <c r="EL106" s="5"/>
      <c r="EM106" s="182">
        <f t="shared" si="1002"/>
        <v>69405.715069056983</v>
      </c>
      <c r="EN106" s="182">
        <f t="shared" si="1003"/>
        <v>300</v>
      </c>
      <c r="EO106" s="182">
        <f t="shared" si="1004"/>
        <v>20821714.520717096</v>
      </c>
      <c r="EP106" s="5"/>
      <c r="EQ106" s="182">
        <f t="shared" si="1005"/>
        <v>79816.572329415518</v>
      </c>
      <c r="ER106" s="182">
        <f t="shared" si="1006"/>
        <v>300</v>
      </c>
      <c r="ES106" s="182">
        <f t="shared" si="1007"/>
        <v>23944971.698824655</v>
      </c>
      <c r="ET106" s="5"/>
      <c r="EU106" s="182">
        <f t="shared" si="1008"/>
        <v>91789.058178827836</v>
      </c>
      <c r="EV106" s="182">
        <f t="shared" si="1009"/>
        <v>300</v>
      </c>
      <c r="EW106" s="182">
        <f t="shared" si="1010"/>
        <v>27536717.453648351</v>
      </c>
      <c r="EX106" s="5"/>
      <c r="EY106" s="182">
        <f t="shared" si="1011"/>
        <v>105557.416905652</v>
      </c>
      <c r="EZ106" s="182">
        <f t="shared" si="1012"/>
        <v>300</v>
      </c>
      <c r="FA106" s="182">
        <f t="shared" si="1013"/>
        <v>31667225.0716956</v>
      </c>
      <c r="FB106" s="5"/>
      <c r="FC106" s="182">
        <f t="shared" si="1014"/>
        <v>121391.02944149979</v>
      </c>
      <c r="FD106" s="182">
        <f t="shared" si="1015"/>
        <v>300</v>
      </c>
      <c r="FE106" s="182">
        <f t="shared" si="1016"/>
        <v>36417308.832449935</v>
      </c>
      <c r="FF106" s="5"/>
      <c r="FG106" s="182">
        <f t="shared" si="1017"/>
        <v>139599.68385772477</v>
      </c>
      <c r="FH106" s="182">
        <f t="shared" si="1018"/>
        <v>300</v>
      </c>
      <c r="FI106" s="182">
        <f t="shared" si="1019"/>
        <v>41879905.15731743</v>
      </c>
      <c r="FJ106" s="5"/>
      <c r="FK106" s="182">
        <f t="shared" si="1020"/>
        <v>160539.63643638347</v>
      </c>
      <c r="FL106" s="182">
        <f t="shared" si="1021"/>
        <v>300</v>
      </c>
      <c r="FM106" s="182">
        <f t="shared" si="1022"/>
        <v>48161890.930915043</v>
      </c>
      <c r="FN106" s="5"/>
      <c r="FO106" s="182">
        <f t="shared" si="1023"/>
        <v>184620.58190184098</v>
      </c>
      <c r="FP106" s="182">
        <f t="shared" si="1024"/>
        <v>300</v>
      </c>
      <c r="FQ106" s="182">
        <f t="shared" si="1025"/>
        <v>55386174.570552297</v>
      </c>
      <c r="FR106" s="5"/>
      <c r="FS106" s="182">
        <f t="shared" si="1026"/>
        <v>212313.66918711711</v>
      </c>
      <c r="FT106" s="182">
        <f t="shared" si="1027"/>
        <v>300</v>
      </c>
      <c r="FU106" s="182">
        <f t="shared" si="1028"/>
        <v>63694100.756135128</v>
      </c>
      <c r="FV106" s="5"/>
      <c r="FW106" s="182">
        <f t="shared" si="1029"/>
        <v>268576.79152170313</v>
      </c>
      <c r="FX106" s="182">
        <f t="shared" si="1030"/>
        <v>300</v>
      </c>
      <c r="FY106" s="182">
        <f t="shared" si="1031"/>
        <v>80573037.456510931</v>
      </c>
      <c r="FZ106" s="5"/>
      <c r="GA106" s="182">
        <f t="shared" si="1032"/>
        <v>308863.31024995859</v>
      </c>
      <c r="GB106" s="182">
        <f t="shared" si="1033"/>
        <v>300</v>
      </c>
      <c r="GC106" s="182">
        <f t="shared" si="1034"/>
        <v>92658993.074987575</v>
      </c>
      <c r="GD106" s="5"/>
      <c r="GE106" s="182">
        <f t="shared" si="1035"/>
        <v>355192.80678745237</v>
      </c>
      <c r="GF106" s="182">
        <f t="shared" si="1036"/>
        <v>300</v>
      </c>
      <c r="GG106" s="182">
        <f t="shared" si="1037"/>
        <v>106557842.03623571</v>
      </c>
      <c r="GH106" s="5"/>
      <c r="GI106" s="182">
        <f t="shared" si="1038"/>
        <v>408471.72780557018</v>
      </c>
      <c r="GJ106" s="182">
        <f t="shared" si="1039"/>
        <v>300</v>
      </c>
      <c r="GK106" s="182">
        <f t="shared" si="1040"/>
        <v>122541518.34167105</v>
      </c>
      <c r="GL106" s="5"/>
      <c r="GM106" s="182">
        <f t="shared" si="1041"/>
        <v>469742.48697640566</v>
      </c>
      <c r="GN106" s="182">
        <f t="shared" si="1042"/>
        <v>300</v>
      </c>
      <c r="GO106" s="182">
        <f t="shared" si="1043"/>
        <v>140922746.0929217</v>
      </c>
      <c r="GP106" s="5"/>
      <c r="GQ106" s="182">
        <f t="shared" si="1044"/>
        <v>540203.86002286652</v>
      </c>
      <c r="GR106" s="182">
        <f t="shared" si="1045"/>
        <v>300</v>
      </c>
      <c r="GS106" s="182">
        <f t="shared" si="1046"/>
        <v>162061158.00685996</v>
      </c>
      <c r="GT106" s="5"/>
      <c r="GU106" s="182">
        <f t="shared" si="1047"/>
        <v>621234.43902629649</v>
      </c>
      <c r="GV106" s="182">
        <f t="shared" si="1048"/>
        <v>300</v>
      </c>
      <c r="GW106" s="182">
        <f t="shared" si="1049"/>
        <v>186370331.70788896</v>
      </c>
      <c r="GX106" s="5"/>
      <c r="GY106" s="182">
        <f t="shared" si="1050"/>
        <v>714419.60488024086</v>
      </c>
      <c r="GZ106" s="182">
        <f t="shared" si="1051"/>
        <v>300</v>
      </c>
      <c r="HA106" s="182">
        <f t="shared" si="1052"/>
        <v>214325881.46407226</v>
      </c>
      <c r="HB106" s="5"/>
      <c r="HC106" s="182">
        <f t="shared" si="1053"/>
        <v>821582.54561227688</v>
      </c>
      <c r="HD106" s="182">
        <f t="shared" si="1054"/>
        <v>300</v>
      </c>
      <c r="HE106" s="182">
        <f t="shared" si="1055"/>
        <v>246474763.68368307</v>
      </c>
      <c r="HF106" s="5"/>
      <c r="HG106" s="182">
        <f t="shared" si="1056"/>
        <v>944819.92745411838</v>
      </c>
      <c r="HH106" s="182">
        <f t="shared" si="1057"/>
        <v>300</v>
      </c>
      <c r="HI106" s="182">
        <f t="shared" si="1058"/>
        <v>283445978.2362355</v>
      </c>
      <c r="HJ106" s="5"/>
      <c r="HK106" s="182">
        <f t="shared" si="1059"/>
        <v>1086542.916572236</v>
      </c>
      <c r="HL106" s="182">
        <f t="shared" si="1060"/>
        <v>300</v>
      </c>
      <c r="HM106" s="182">
        <f t="shared" si="1061"/>
        <v>325962874.97167081</v>
      </c>
      <c r="HN106" s="5"/>
      <c r="HO106" s="182">
        <f t="shared" si="1062"/>
        <v>1249524.3540580713</v>
      </c>
      <c r="HP106" s="182">
        <f t="shared" si="1063"/>
        <v>300</v>
      </c>
      <c r="HQ106" s="182">
        <f t="shared" si="1064"/>
        <v>374857306.21742135</v>
      </c>
      <c r="HR106" s="5"/>
      <c r="HS106" s="182">
        <f t="shared" si="1065"/>
        <v>1652495.9582417991</v>
      </c>
      <c r="HT106" s="182">
        <f t="shared" si="1066"/>
        <v>300</v>
      </c>
      <c r="HU106" s="182">
        <f t="shared" si="1067"/>
        <v>495748787.47253972</v>
      </c>
      <c r="HV106" s="5"/>
      <c r="HW106" s="182">
        <f t="shared" si="1068"/>
        <v>1900370.3519780689</v>
      </c>
      <c r="HX106" s="182">
        <f t="shared" si="1069"/>
        <v>300</v>
      </c>
      <c r="HY106" s="182">
        <f t="shared" si="1070"/>
        <v>570111105.59342062</v>
      </c>
      <c r="HZ106" s="5"/>
      <c r="IA106" s="182">
        <f t="shared" si="1071"/>
        <v>2185425.904774779</v>
      </c>
      <c r="IB106" s="182">
        <f t="shared" si="1072"/>
        <v>300</v>
      </c>
      <c r="IC106" s="182">
        <f t="shared" si="1073"/>
        <v>655627771.43243372</v>
      </c>
      <c r="ID106" s="5"/>
      <c r="IE106" s="182">
        <f t="shared" si="1074"/>
        <v>2513239.7904909956</v>
      </c>
      <c r="IF106" s="182">
        <f t="shared" si="1075"/>
        <v>300</v>
      </c>
      <c r="IG106" s="182">
        <f t="shared" si="1076"/>
        <v>753971937.14729869</v>
      </c>
      <c r="IH106" s="5"/>
      <c r="II106" s="182">
        <f t="shared" si="1077"/>
        <v>2890225.7590646446</v>
      </c>
      <c r="IJ106" s="182">
        <f t="shared" si="1078"/>
        <v>300</v>
      </c>
      <c r="IK106" s="182">
        <f t="shared" si="1079"/>
        <v>867067727.71939337</v>
      </c>
      <c r="IL106" s="5"/>
      <c r="IM106" s="182">
        <f t="shared" si="1080"/>
        <v>3323759.6229243409</v>
      </c>
      <c r="IN106" s="182">
        <f t="shared" si="1081"/>
        <v>300</v>
      </c>
      <c r="IO106" s="182">
        <f t="shared" si="1082"/>
        <v>997127886.87730229</v>
      </c>
      <c r="IP106" s="5"/>
      <c r="IQ106" s="182">
        <f t="shared" si="1083"/>
        <v>3822323.5663629919</v>
      </c>
      <c r="IR106" s="182">
        <f t="shared" si="1084"/>
        <v>300</v>
      </c>
      <c r="IS106" s="182">
        <f t="shared" si="1085"/>
        <v>1146697069.9088976</v>
      </c>
      <c r="IT106" s="5"/>
      <c r="IU106" s="182">
        <f t="shared" si="1086"/>
        <v>4395672.1013174402</v>
      </c>
      <c r="IV106" s="182">
        <f t="shared" si="1087"/>
        <v>300</v>
      </c>
      <c r="IW106" s="182">
        <f t="shared" si="1088"/>
        <v>1318701630.395232</v>
      </c>
      <c r="IX106" s="5"/>
      <c r="IY106" s="182">
        <f t="shared" si="1089"/>
        <v>5055022.916515056</v>
      </c>
      <c r="IZ106" s="182">
        <f t="shared" si="1090"/>
        <v>300</v>
      </c>
      <c r="JA106" s="182">
        <f t="shared" si="1091"/>
        <v>1516506874.9545169</v>
      </c>
      <c r="JB106" s="5"/>
      <c r="JC106" s="182">
        <f t="shared" si="1092"/>
        <v>5813276.3539923141</v>
      </c>
      <c r="JD106" s="182">
        <f t="shared" si="1093"/>
        <v>300</v>
      </c>
      <c r="JE106" s="182">
        <f t="shared" si="1094"/>
        <v>1743982906.1976943</v>
      </c>
      <c r="JF106" s="5"/>
      <c r="JG106" s="182">
        <f t="shared" si="1095"/>
        <v>6685267.8070911607</v>
      </c>
      <c r="JH106" s="182">
        <f t="shared" si="1096"/>
        <v>300</v>
      </c>
      <c r="JI106" s="182">
        <f t="shared" si="1097"/>
        <v>2005580342.1273482</v>
      </c>
      <c r="JJ106" s="5"/>
      <c r="JK106" s="182">
        <f t="shared" si="1098"/>
        <v>7688057.9781548344</v>
      </c>
      <c r="JL106" s="182">
        <f t="shared" si="1099"/>
        <v>300</v>
      </c>
      <c r="JM106" s="182">
        <f t="shared" si="1100"/>
        <v>2306417393.4464502</v>
      </c>
      <c r="JN106" s="5"/>
      <c r="JO106" s="182">
        <f t="shared" si="1101"/>
        <v>8929679.3416268397</v>
      </c>
      <c r="JP106" s="182">
        <f t="shared" si="1102"/>
        <v>300</v>
      </c>
      <c r="JQ106" s="182">
        <f t="shared" si="1103"/>
        <v>2678903802.4880519</v>
      </c>
      <c r="JR106" s="5"/>
      <c r="JS106" s="182">
        <f t="shared" si="1104"/>
        <v>10269131.242870865</v>
      </c>
      <c r="JT106" s="182">
        <f t="shared" si="1105"/>
        <v>300</v>
      </c>
      <c r="JU106" s="182">
        <f t="shared" si="1106"/>
        <v>3080739372.8612595</v>
      </c>
      <c r="JV106" s="5"/>
      <c r="JW106" s="182">
        <f t="shared" si="1107"/>
        <v>11809500.929301495</v>
      </c>
      <c r="JX106" s="182">
        <f t="shared" si="1108"/>
        <v>300</v>
      </c>
      <c r="JY106" s="182">
        <f t="shared" si="1109"/>
        <v>3542850278.7904482</v>
      </c>
      <c r="JZ106" s="5"/>
      <c r="KA106" s="182">
        <f t="shared" si="1110"/>
        <v>13580926.068696719</v>
      </c>
      <c r="KB106" s="182">
        <f t="shared" si="1111"/>
        <v>300</v>
      </c>
      <c r="KC106" s="182">
        <f t="shared" si="1112"/>
        <v>4074277820.6090155</v>
      </c>
      <c r="KD106" s="5"/>
      <c r="KE106" s="182">
        <f t="shared" si="1113"/>
        <v>15618064.979001226</v>
      </c>
      <c r="KF106" s="182">
        <f t="shared" si="1114"/>
        <v>300</v>
      </c>
      <c r="KG106" s="182">
        <f t="shared" si="1115"/>
        <v>4685419493.7003679</v>
      </c>
      <c r="KH106" s="5"/>
      <c r="KI106" s="183">
        <f t="shared" si="1116"/>
        <v>500.08499999999992</v>
      </c>
      <c r="KJ106" s="183">
        <f t="shared" si="908"/>
        <v>300.00000000000006</v>
      </c>
      <c r="KK106" s="183">
        <f t="shared" si="1117"/>
        <v>150025.5</v>
      </c>
      <c r="KM106" s="183">
        <f t="shared" si="1118"/>
        <v>22015.519505852757</v>
      </c>
      <c r="KN106" s="183">
        <f t="shared" si="909"/>
        <v>299.99999999999994</v>
      </c>
      <c r="KO106" s="183">
        <f t="shared" si="1119"/>
        <v>6604655.8517558258</v>
      </c>
      <c r="KQ106" s="183">
        <f t="shared" si="1120"/>
        <v>144913.90981228504</v>
      </c>
      <c r="KR106" s="183">
        <f t="shared" si="1121"/>
        <v>300</v>
      </c>
      <c r="KS106" s="183">
        <f t="shared" si="1122"/>
        <v>43474172.943685509</v>
      </c>
      <c r="KU106" s="183">
        <f t="shared" si="1123"/>
        <v>860751.85280938516</v>
      </c>
      <c r="KV106" s="183">
        <f t="shared" si="1124"/>
        <v>300.00000000000006</v>
      </c>
      <c r="KW106" s="183">
        <f t="shared" si="1125"/>
        <v>258225555.84281558</v>
      </c>
      <c r="KY106" s="183">
        <f t="shared" si="1126"/>
        <v>5065761.460408112</v>
      </c>
      <c r="KZ106" s="183">
        <f t="shared" si="1127"/>
        <v>300.00000000000006</v>
      </c>
      <c r="LA106" s="183">
        <f t="shared" si="1128"/>
        <v>1519728438.1224339</v>
      </c>
      <c r="LC106" s="183">
        <f t="shared" si="1129"/>
        <v>31019423.169754542</v>
      </c>
      <c r="LD106" s="183">
        <f t="shared" si="1130"/>
        <v>300</v>
      </c>
      <c r="LE106" s="183">
        <f t="shared" si="1131"/>
        <v>9305826950.926363</v>
      </c>
    </row>
    <row r="107" spans="2:317" ht="18.75">
      <c r="B107" s="172"/>
      <c r="C107" s="180"/>
      <c r="D107" s="180"/>
      <c r="E107" s="180" t="str">
        <f>'A.I Revenue Streams - P1'!F105</f>
        <v>2D Echo</v>
      </c>
      <c r="F107" s="184"/>
      <c r="G107" s="182"/>
      <c r="H107" s="182">
        <f>'A.I Revenue Streams - P1'!J105</f>
        <v>1000</v>
      </c>
      <c r="I107" s="182">
        <f t="shared" si="1132"/>
        <v>0</v>
      </c>
      <c r="J107" s="5"/>
      <c r="K107" s="182">
        <f>'A.I Revenue Streams - P1'!H105*K$2*L$2</f>
        <v>135</v>
      </c>
      <c r="L107" s="182">
        <f t="shared" si="910"/>
        <v>1000</v>
      </c>
      <c r="M107" s="182">
        <f t="shared" si="1134"/>
        <v>135000</v>
      </c>
      <c r="N107" s="5"/>
      <c r="O107" s="182">
        <f t="shared" si="911"/>
        <v>144.11249999999998</v>
      </c>
      <c r="P107" s="182">
        <f t="shared" si="912"/>
        <v>1000</v>
      </c>
      <c r="Q107" s="182">
        <f t="shared" si="903"/>
        <v>144112.49999999997</v>
      </c>
      <c r="R107" s="5"/>
      <c r="S107" s="182">
        <f t="shared" si="913"/>
        <v>220.97249999999997</v>
      </c>
      <c r="T107" s="182">
        <f t="shared" si="914"/>
        <v>1000</v>
      </c>
      <c r="U107" s="182">
        <f t="shared" si="904"/>
        <v>220972.49999999997</v>
      </c>
      <c r="V107" s="5"/>
      <c r="W107" s="182">
        <f t="shared" si="915"/>
        <v>317.6479687499999</v>
      </c>
      <c r="X107" s="182">
        <f t="shared" si="916"/>
        <v>1000</v>
      </c>
      <c r="Y107" s="182">
        <f t="shared" si="905"/>
        <v>317647.96874999988</v>
      </c>
      <c r="Z107" s="5"/>
      <c r="AA107" s="182">
        <f t="shared" si="917"/>
        <v>584.47226249999983</v>
      </c>
      <c r="AB107" s="182">
        <f t="shared" si="918"/>
        <v>1000</v>
      </c>
      <c r="AC107" s="182">
        <f t="shared" si="906"/>
        <v>584472.26249999984</v>
      </c>
      <c r="AD107" s="5"/>
      <c r="AE107" s="182">
        <f t="shared" si="919"/>
        <v>840.17887734374972</v>
      </c>
      <c r="AF107" s="182">
        <f t="shared" si="920"/>
        <v>1000</v>
      </c>
      <c r="AG107" s="182">
        <f t="shared" si="907"/>
        <v>840178.87734374974</v>
      </c>
      <c r="AH107" s="5"/>
      <c r="AI107" s="182">
        <f t="shared" si="921"/>
        <v>1207.7571361816399</v>
      </c>
      <c r="AJ107" s="182">
        <f t="shared" si="922"/>
        <v>1000</v>
      </c>
      <c r="AK107" s="182">
        <f t="shared" si="923"/>
        <v>1207757.13618164</v>
      </c>
      <c r="AL107" s="5"/>
      <c r="AM107" s="182">
        <f t="shared" si="924"/>
        <v>1388.9207066088859</v>
      </c>
      <c r="AN107" s="182">
        <f t="shared" si="925"/>
        <v>1000</v>
      </c>
      <c r="AO107" s="182">
        <f t="shared" si="926"/>
        <v>1388920.7066088859</v>
      </c>
      <c r="AP107" s="5"/>
      <c r="AQ107" s="182">
        <f t="shared" si="927"/>
        <v>1597.2588126002186</v>
      </c>
      <c r="AR107" s="182">
        <f t="shared" si="928"/>
        <v>1000</v>
      </c>
      <c r="AS107" s="182">
        <f t="shared" si="929"/>
        <v>1597258.8126002185</v>
      </c>
      <c r="AT107" s="5"/>
      <c r="AU107" s="182">
        <f t="shared" si="930"/>
        <v>1836.8476344902513</v>
      </c>
      <c r="AV107" s="182">
        <f t="shared" si="931"/>
        <v>1000</v>
      </c>
      <c r="AW107" s="182">
        <f t="shared" si="932"/>
        <v>1836847.6344902513</v>
      </c>
      <c r="AX107" s="5"/>
      <c r="AY107" s="182">
        <f t="shared" si="933"/>
        <v>2112.374779663789</v>
      </c>
      <c r="AZ107" s="182">
        <f t="shared" si="934"/>
        <v>1000</v>
      </c>
      <c r="BA107" s="182">
        <f t="shared" si="935"/>
        <v>2112374.7796637891</v>
      </c>
      <c r="BB107" s="5"/>
      <c r="BC107" s="182">
        <f t="shared" si="936"/>
        <v>2429.2309966133571</v>
      </c>
      <c r="BD107" s="182">
        <f t="shared" si="937"/>
        <v>1000</v>
      </c>
      <c r="BE107" s="182">
        <f t="shared" si="938"/>
        <v>2429230.9966133572</v>
      </c>
      <c r="BF107" s="5"/>
      <c r="BG107" s="182">
        <f t="shared" si="939"/>
        <v>2793.6156461053606</v>
      </c>
      <c r="BH107" s="182">
        <f t="shared" si="940"/>
        <v>1000</v>
      </c>
      <c r="BI107" s="182">
        <f t="shared" si="941"/>
        <v>2793615.6461053607</v>
      </c>
      <c r="BJ107" s="5"/>
      <c r="BK107" s="182">
        <f t="shared" si="942"/>
        <v>3212.6579930211647</v>
      </c>
      <c r="BL107" s="182">
        <f t="shared" si="943"/>
        <v>1000</v>
      </c>
      <c r="BM107" s="182">
        <f t="shared" si="944"/>
        <v>3212657.9930211646</v>
      </c>
      <c r="BN107" s="5"/>
      <c r="BO107" s="182">
        <f t="shared" si="945"/>
        <v>3694.5566919743392</v>
      </c>
      <c r="BP107" s="182">
        <f t="shared" si="946"/>
        <v>1000</v>
      </c>
      <c r="BQ107" s="182">
        <f t="shared" si="947"/>
        <v>3694556.6919743391</v>
      </c>
      <c r="BR107" s="5"/>
      <c r="BS107" s="182">
        <f t="shared" si="948"/>
        <v>4248.7401957704888</v>
      </c>
      <c r="BT107" s="182">
        <f t="shared" si="949"/>
        <v>1000</v>
      </c>
      <c r="BU107" s="182">
        <f t="shared" si="950"/>
        <v>4248740.1957704891</v>
      </c>
      <c r="BV107" s="5"/>
      <c r="BW107" s="182">
        <f t="shared" si="951"/>
        <v>4886.0512251360615</v>
      </c>
      <c r="BX107" s="182">
        <f t="shared" si="952"/>
        <v>1000</v>
      </c>
      <c r="BY107" s="182">
        <f t="shared" si="953"/>
        <v>4886051.2251360612</v>
      </c>
      <c r="BZ107" s="5"/>
      <c r="CA107" s="182">
        <f t="shared" si="954"/>
        <v>5618.9589089064702</v>
      </c>
      <c r="CB107" s="182">
        <f t="shared" si="955"/>
        <v>1000</v>
      </c>
      <c r="CC107" s="182">
        <f t="shared" si="956"/>
        <v>5618958.9089064701</v>
      </c>
      <c r="CD107" s="5"/>
      <c r="CE107" s="182">
        <f t="shared" si="957"/>
        <v>7754.1632942909291</v>
      </c>
      <c r="CF107" s="182">
        <f t="shared" si="958"/>
        <v>1000</v>
      </c>
      <c r="CG107" s="182">
        <f t="shared" si="959"/>
        <v>7754163.2942909291</v>
      </c>
      <c r="CH107" s="5"/>
      <c r="CI107" s="182">
        <f t="shared" si="960"/>
        <v>8917.2877884345671</v>
      </c>
      <c r="CJ107" s="182">
        <f t="shared" si="961"/>
        <v>1000</v>
      </c>
      <c r="CK107" s="182">
        <f t="shared" si="962"/>
        <v>8917287.7884345669</v>
      </c>
      <c r="CL107" s="5"/>
      <c r="CM107" s="182">
        <f t="shared" si="963"/>
        <v>10254.880956699752</v>
      </c>
      <c r="CN107" s="182">
        <f t="shared" si="964"/>
        <v>1000</v>
      </c>
      <c r="CO107" s="182">
        <f t="shared" si="965"/>
        <v>10254880.956699751</v>
      </c>
      <c r="CP107" s="5"/>
      <c r="CQ107" s="182">
        <f t="shared" si="966"/>
        <v>11793.113100204713</v>
      </c>
      <c r="CR107" s="182">
        <f t="shared" si="967"/>
        <v>1000</v>
      </c>
      <c r="CS107" s="182">
        <f t="shared" si="968"/>
        <v>11793113.100204714</v>
      </c>
      <c r="CT107" s="5"/>
      <c r="CU107" s="182">
        <f t="shared" si="969"/>
        <v>13562.080065235419</v>
      </c>
      <c r="CV107" s="182">
        <f t="shared" si="970"/>
        <v>1000</v>
      </c>
      <c r="CW107" s="182">
        <f t="shared" si="971"/>
        <v>13562080.065235419</v>
      </c>
      <c r="CX107" s="5"/>
      <c r="CY107" s="182">
        <f t="shared" si="972"/>
        <v>15596.392075020731</v>
      </c>
      <c r="CZ107" s="182">
        <f t="shared" si="973"/>
        <v>1000</v>
      </c>
      <c r="DA107" s="182">
        <f t="shared" si="974"/>
        <v>15596392.07502073</v>
      </c>
      <c r="DB107" s="5"/>
      <c r="DC107" s="182">
        <f t="shared" si="975"/>
        <v>17935.850886273838</v>
      </c>
      <c r="DD107" s="182">
        <f t="shared" si="976"/>
        <v>1000</v>
      </c>
      <c r="DE107" s="182">
        <f t="shared" si="977"/>
        <v>17935850.886273839</v>
      </c>
      <c r="DF107" s="5"/>
      <c r="DG107" s="182">
        <f t="shared" si="978"/>
        <v>20626.228519214914</v>
      </c>
      <c r="DH107" s="182">
        <f t="shared" si="979"/>
        <v>1000</v>
      </c>
      <c r="DI107" s="182">
        <f t="shared" si="980"/>
        <v>20626228.519214913</v>
      </c>
      <c r="DJ107" s="5"/>
      <c r="DK107" s="182">
        <f t="shared" si="981"/>
        <v>23720.162797097149</v>
      </c>
      <c r="DL107" s="182">
        <f t="shared" si="982"/>
        <v>1000</v>
      </c>
      <c r="DM107" s="182">
        <f t="shared" si="983"/>
        <v>23720162.79709715</v>
      </c>
      <c r="DN107" s="5"/>
      <c r="DO107" s="182">
        <f t="shared" si="984"/>
        <v>27278.187216661721</v>
      </c>
      <c r="DP107" s="182">
        <f t="shared" si="985"/>
        <v>1000</v>
      </c>
      <c r="DQ107" s="182">
        <f t="shared" si="986"/>
        <v>27278187.216661721</v>
      </c>
      <c r="DR107" s="5"/>
      <c r="DS107" s="182">
        <f t="shared" si="987"/>
        <v>31369.915299160974</v>
      </c>
      <c r="DT107" s="182">
        <f t="shared" si="988"/>
        <v>1000</v>
      </c>
      <c r="DU107" s="182">
        <f t="shared" si="989"/>
        <v>31369915.299160972</v>
      </c>
      <c r="DV107" s="5"/>
      <c r="DW107" s="182">
        <f t="shared" si="990"/>
        <v>36075.40259403512</v>
      </c>
      <c r="DX107" s="182">
        <f t="shared" si="991"/>
        <v>1000</v>
      </c>
      <c r="DY107" s="182">
        <f t="shared" si="992"/>
        <v>36075402.594035119</v>
      </c>
      <c r="DZ107" s="5"/>
      <c r="EA107" s="182">
        <f t="shared" si="993"/>
        <v>45635.384281454433</v>
      </c>
      <c r="EB107" s="182">
        <f t="shared" si="994"/>
        <v>1000</v>
      </c>
      <c r="EC107" s="182">
        <f t="shared" si="995"/>
        <v>45635384.281454436</v>
      </c>
      <c r="ED107" s="5"/>
      <c r="EE107" s="182">
        <f t="shared" si="996"/>
        <v>52480.691923672595</v>
      </c>
      <c r="EF107" s="182">
        <f t="shared" si="997"/>
        <v>1000</v>
      </c>
      <c r="EG107" s="182">
        <f t="shared" si="998"/>
        <v>52480691.923672594</v>
      </c>
      <c r="EH107" s="5"/>
      <c r="EI107" s="182">
        <f t="shared" si="999"/>
        <v>60352.795712223473</v>
      </c>
      <c r="EJ107" s="182">
        <f t="shared" si="1000"/>
        <v>1000</v>
      </c>
      <c r="EK107" s="182">
        <f t="shared" si="1001"/>
        <v>60352795.71222347</v>
      </c>
      <c r="EL107" s="5"/>
      <c r="EM107" s="182">
        <f t="shared" si="1002"/>
        <v>69405.715069056983</v>
      </c>
      <c r="EN107" s="182">
        <f t="shared" si="1003"/>
        <v>1000</v>
      </c>
      <c r="EO107" s="182">
        <f t="shared" si="1004"/>
        <v>69405715.069056988</v>
      </c>
      <c r="EP107" s="5"/>
      <c r="EQ107" s="182">
        <f t="shared" si="1005"/>
        <v>79816.572329415518</v>
      </c>
      <c r="ER107" s="182">
        <f t="shared" si="1006"/>
        <v>1000</v>
      </c>
      <c r="ES107" s="182">
        <f t="shared" si="1007"/>
        <v>79816572.329415515</v>
      </c>
      <c r="ET107" s="5"/>
      <c r="EU107" s="182">
        <f t="shared" si="1008"/>
        <v>91789.058178827836</v>
      </c>
      <c r="EV107" s="182">
        <f t="shared" si="1009"/>
        <v>1000</v>
      </c>
      <c r="EW107" s="182">
        <f t="shared" si="1010"/>
        <v>91789058.178827837</v>
      </c>
      <c r="EX107" s="5"/>
      <c r="EY107" s="182">
        <f t="shared" si="1011"/>
        <v>105557.416905652</v>
      </c>
      <c r="EZ107" s="182">
        <f t="shared" si="1012"/>
        <v>1000</v>
      </c>
      <c r="FA107" s="182">
        <f t="shared" si="1013"/>
        <v>105557416.905652</v>
      </c>
      <c r="FB107" s="5"/>
      <c r="FC107" s="182">
        <f t="shared" si="1014"/>
        <v>121391.02944149979</v>
      </c>
      <c r="FD107" s="182">
        <f t="shared" si="1015"/>
        <v>1000</v>
      </c>
      <c r="FE107" s="182">
        <f t="shared" si="1016"/>
        <v>121391029.44149978</v>
      </c>
      <c r="FF107" s="5"/>
      <c r="FG107" s="182">
        <f t="shared" si="1017"/>
        <v>139599.68385772477</v>
      </c>
      <c r="FH107" s="182">
        <f t="shared" si="1018"/>
        <v>1000</v>
      </c>
      <c r="FI107" s="182">
        <f t="shared" si="1019"/>
        <v>139599683.85772476</v>
      </c>
      <c r="FJ107" s="5"/>
      <c r="FK107" s="182">
        <f t="shared" si="1020"/>
        <v>160539.63643638347</v>
      </c>
      <c r="FL107" s="182">
        <f t="shared" si="1021"/>
        <v>1000</v>
      </c>
      <c r="FM107" s="182">
        <f t="shared" si="1022"/>
        <v>160539636.43638349</v>
      </c>
      <c r="FN107" s="5"/>
      <c r="FO107" s="182">
        <f t="shared" si="1023"/>
        <v>184620.58190184098</v>
      </c>
      <c r="FP107" s="182">
        <f t="shared" si="1024"/>
        <v>1000</v>
      </c>
      <c r="FQ107" s="182">
        <f t="shared" si="1025"/>
        <v>184620581.90184098</v>
      </c>
      <c r="FR107" s="5"/>
      <c r="FS107" s="182">
        <f t="shared" si="1026"/>
        <v>212313.66918711711</v>
      </c>
      <c r="FT107" s="182">
        <f t="shared" si="1027"/>
        <v>1000</v>
      </c>
      <c r="FU107" s="182">
        <f t="shared" si="1028"/>
        <v>212313669.1871171</v>
      </c>
      <c r="FV107" s="5"/>
      <c r="FW107" s="182">
        <f t="shared" si="1029"/>
        <v>268576.79152170313</v>
      </c>
      <c r="FX107" s="182">
        <f t="shared" si="1030"/>
        <v>1000</v>
      </c>
      <c r="FY107" s="182">
        <f t="shared" si="1031"/>
        <v>268576791.52170312</v>
      </c>
      <c r="FZ107" s="5"/>
      <c r="GA107" s="182">
        <f t="shared" si="1032"/>
        <v>308863.31024995859</v>
      </c>
      <c r="GB107" s="182">
        <f t="shared" si="1033"/>
        <v>1000</v>
      </c>
      <c r="GC107" s="182">
        <f t="shared" si="1034"/>
        <v>308863310.24995857</v>
      </c>
      <c r="GD107" s="5"/>
      <c r="GE107" s="182">
        <f t="shared" si="1035"/>
        <v>355192.80678745237</v>
      </c>
      <c r="GF107" s="182">
        <f t="shared" si="1036"/>
        <v>1000</v>
      </c>
      <c r="GG107" s="182">
        <f t="shared" si="1037"/>
        <v>355192806.78745234</v>
      </c>
      <c r="GH107" s="5"/>
      <c r="GI107" s="182">
        <f t="shared" si="1038"/>
        <v>408471.72780557018</v>
      </c>
      <c r="GJ107" s="182">
        <f t="shared" si="1039"/>
        <v>1000</v>
      </c>
      <c r="GK107" s="182">
        <f t="shared" si="1040"/>
        <v>408471727.80557019</v>
      </c>
      <c r="GL107" s="5"/>
      <c r="GM107" s="182">
        <f t="shared" si="1041"/>
        <v>469742.48697640566</v>
      </c>
      <c r="GN107" s="182">
        <f t="shared" si="1042"/>
        <v>1000</v>
      </c>
      <c r="GO107" s="182">
        <f t="shared" si="1043"/>
        <v>469742486.97640568</v>
      </c>
      <c r="GP107" s="5"/>
      <c r="GQ107" s="182">
        <f t="shared" si="1044"/>
        <v>540203.86002286652</v>
      </c>
      <c r="GR107" s="182">
        <f t="shared" si="1045"/>
        <v>1000</v>
      </c>
      <c r="GS107" s="182">
        <f t="shared" si="1046"/>
        <v>540203860.02286649</v>
      </c>
      <c r="GT107" s="5"/>
      <c r="GU107" s="182">
        <f t="shared" si="1047"/>
        <v>621234.43902629649</v>
      </c>
      <c r="GV107" s="182">
        <f t="shared" si="1048"/>
        <v>1000</v>
      </c>
      <c r="GW107" s="182">
        <f t="shared" si="1049"/>
        <v>621234439.0262965</v>
      </c>
      <c r="GX107" s="5"/>
      <c r="GY107" s="182">
        <f t="shared" si="1050"/>
        <v>714419.60488024086</v>
      </c>
      <c r="GZ107" s="182">
        <f t="shared" si="1051"/>
        <v>1000</v>
      </c>
      <c r="HA107" s="182">
        <f t="shared" si="1052"/>
        <v>714419604.88024092</v>
      </c>
      <c r="HB107" s="5"/>
      <c r="HC107" s="182">
        <f t="shared" si="1053"/>
        <v>821582.54561227688</v>
      </c>
      <c r="HD107" s="182">
        <f t="shared" si="1054"/>
        <v>1000</v>
      </c>
      <c r="HE107" s="182">
        <f t="shared" si="1055"/>
        <v>821582545.61227691</v>
      </c>
      <c r="HF107" s="5"/>
      <c r="HG107" s="182">
        <f t="shared" si="1056"/>
        <v>944819.92745411838</v>
      </c>
      <c r="HH107" s="182">
        <f t="shared" si="1057"/>
        <v>1000</v>
      </c>
      <c r="HI107" s="182">
        <f t="shared" si="1058"/>
        <v>944819927.45411837</v>
      </c>
      <c r="HJ107" s="5"/>
      <c r="HK107" s="182">
        <f t="shared" si="1059"/>
        <v>1086542.916572236</v>
      </c>
      <c r="HL107" s="182">
        <f t="shared" si="1060"/>
        <v>1000</v>
      </c>
      <c r="HM107" s="182">
        <f t="shared" si="1061"/>
        <v>1086542916.5722361</v>
      </c>
      <c r="HN107" s="5"/>
      <c r="HO107" s="182">
        <f t="shared" si="1062"/>
        <v>1249524.3540580713</v>
      </c>
      <c r="HP107" s="182">
        <f t="shared" si="1063"/>
        <v>1000</v>
      </c>
      <c r="HQ107" s="182">
        <f t="shared" si="1064"/>
        <v>1249524354.0580714</v>
      </c>
      <c r="HR107" s="5"/>
      <c r="HS107" s="182">
        <f t="shared" si="1065"/>
        <v>1652495.9582417991</v>
      </c>
      <c r="HT107" s="182">
        <f t="shared" si="1066"/>
        <v>1000</v>
      </c>
      <c r="HU107" s="182">
        <f t="shared" si="1067"/>
        <v>1652495958.2417991</v>
      </c>
      <c r="HV107" s="5"/>
      <c r="HW107" s="182">
        <f t="shared" si="1068"/>
        <v>1900370.3519780689</v>
      </c>
      <c r="HX107" s="182">
        <f t="shared" si="1069"/>
        <v>1000</v>
      </c>
      <c r="HY107" s="182">
        <f t="shared" si="1070"/>
        <v>1900370351.9780688</v>
      </c>
      <c r="HZ107" s="5"/>
      <c r="IA107" s="182">
        <f t="shared" si="1071"/>
        <v>2185425.904774779</v>
      </c>
      <c r="IB107" s="182">
        <f t="shared" si="1072"/>
        <v>1000</v>
      </c>
      <c r="IC107" s="182">
        <f t="shared" si="1073"/>
        <v>2185425904.7747788</v>
      </c>
      <c r="ID107" s="5"/>
      <c r="IE107" s="182">
        <f t="shared" si="1074"/>
        <v>2513239.7904909956</v>
      </c>
      <c r="IF107" s="182">
        <f t="shared" si="1075"/>
        <v>1000</v>
      </c>
      <c r="IG107" s="182">
        <f t="shared" si="1076"/>
        <v>2513239790.4909954</v>
      </c>
      <c r="IH107" s="5"/>
      <c r="II107" s="182">
        <f t="shared" si="1077"/>
        <v>2890225.7590646446</v>
      </c>
      <c r="IJ107" s="182">
        <f t="shared" si="1078"/>
        <v>1000</v>
      </c>
      <c r="IK107" s="182">
        <f t="shared" si="1079"/>
        <v>2890225759.0646448</v>
      </c>
      <c r="IL107" s="5"/>
      <c r="IM107" s="182">
        <f t="shared" si="1080"/>
        <v>3323759.6229243409</v>
      </c>
      <c r="IN107" s="182">
        <f t="shared" si="1081"/>
        <v>1000</v>
      </c>
      <c r="IO107" s="182">
        <f t="shared" si="1082"/>
        <v>3323759622.9243407</v>
      </c>
      <c r="IP107" s="5"/>
      <c r="IQ107" s="182">
        <f t="shared" si="1083"/>
        <v>3822323.5663629919</v>
      </c>
      <c r="IR107" s="182">
        <f t="shared" si="1084"/>
        <v>1000</v>
      </c>
      <c r="IS107" s="182">
        <f t="shared" si="1085"/>
        <v>3822323566.3629918</v>
      </c>
      <c r="IT107" s="5"/>
      <c r="IU107" s="182">
        <f t="shared" si="1086"/>
        <v>4395672.1013174402</v>
      </c>
      <c r="IV107" s="182">
        <f t="shared" si="1087"/>
        <v>1000</v>
      </c>
      <c r="IW107" s="182">
        <f t="shared" si="1088"/>
        <v>4395672101.31744</v>
      </c>
      <c r="IX107" s="5"/>
      <c r="IY107" s="182">
        <f t="shared" si="1089"/>
        <v>5055022.916515056</v>
      </c>
      <c r="IZ107" s="182">
        <f t="shared" si="1090"/>
        <v>1000</v>
      </c>
      <c r="JA107" s="182">
        <f t="shared" si="1091"/>
        <v>5055022916.5150557</v>
      </c>
      <c r="JB107" s="5"/>
      <c r="JC107" s="182">
        <f t="shared" si="1092"/>
        <v>5813276.3539923141</v>
      </c>
      <c r="JD107" s="182">
        <f t="shared" si="1093"/>
        <v>1000</v>
      </c>
      <c r="JE107" s="182">
        <f t="shared" si="1094"/>
        <v>5813276353.9923143</v>
      </c>
      <c r="JF107" s="5"/>
      <c r="JG107" s="182">
        <f t="shared" si="1095"/>
        <v>6685267.8070911607</v>
      </c>
      <c r="JH107" s="182">
        <f t="shared" si="1096"/>
        <v>1000</v>
      </c>
      <c r="JI107" s="182">
        <f t="shared" si="1097"/>
        <v>6685267807.0911608</v>
      </c>
      <c r="JJ107" s="5"/>
      <c r="JK107" s="182">
        <f t="shared" si="1098"/>
        <v>7688057.9781548344</v>
      </c>
      <c r="JL107" s="182">
        <f t="shared" si="1099"/>
        <v>1000</v>
      </c>
      <c r="JM107" s="182">
        <f t="shared" si="1100"/>
        <v>7688057978.1548347</v>
      </c>
      <c r="JN107" s="5"/>
      <c r="JO107" s="182">
        <f t="shared" si="1101"/>
        <v>8929679.3416268397</v>
      </c>
      <c r="JP107" s="182">
        <f t="shared" si="1102"/>
        <v>1000</v>
      </c>
      <c r="JQ107" s="182">
        <f t="shared" si="1103"/>
        <v>8929679341.6268406</v>
      </c>
      <c r="JR107" s="5"/>
      <c r="JS107" s="182">
        <f t="shared" si="1104"/>
        <v>10269131.242870865</v>
      </c>
      <c r="JT107" s="182">
        <f t="shared" si="1105"/>
        <v>1000</v>
      </c>
      <c r="JU107" s="182">
        <f t="shared" si="1106"/>
        <v>10269131242.870865</v>
      </c>
      <c r="JV107" s="5"/>
      <c r="JW107" s="182">
        <f t="shared" si="1107"/>
        <v>11809500.929301495</v>
      </c>
      <c r="JX107" s="182">
        <f t="shared" si="1108"/>
        <v>1000</v>
      </c>
      <c r="JY107" s="182">
        <f t="shared" si="1109"/>
        <v>11809500929.301495</v>
      </c>
      <c r="JZ107" s="5"/>
      <c r="KA107" s="182">
        <f t="shared" si="1110"/>
        <v>13580926.068696719</v>
      </c>
      <c r="KB107" s="182">
        <f t="shared" si="1111"/>
        <v>1000</v>
      </c>
      <c r="KC107" s="182">
        <f t="shared" si="1112"/>
        <v>13580926068.696718</v>
      </c>
      <c r="KD107" s="5"/>
      <c r="KE107" s="182">
        <f t="shared" si="1113"/>
        <v>15618064.979001226</v>
      </c>
      <c r="KF107" s="182">
        <f t="shared" si="1114"/>
        <v>1000</v>
      </c>
      <c r="KG107" s="182">
        <f t="shared" si="1115"/>
        <v>15618064979.001226</v>
      </c>
      <c r="KH107" s="5"/>
      <c r="KI107" s="183">
        <f t="shared" si="1116"/>
        <v>500.08499999999992</v>
      </c>
      <c r="KJ107" s="183">
        <f t="shared" si="908"/>
        <v>1000.0000000000001</v>
      </c>
      <c r="KK107" s="183">
        <f t="shared" si="1117"/>
        <v>500085</v>
      </c>
      <c r="KM107" s="183">
        <f t="shared" si="1118"/>
        <v>22015.519505852757</v>
      </c>
      <c r="KN107" s="183">
        <f t="shared" si="909"/>
        <v>999.99999999999989</v>
      </c>
      <c r="KO107" s="183">
        <f t="shared" si="1119"/>
        <v>22015519.505852755</v>
      </c>
      <c r="KQ107" s="183">
        <f t="shared" si="1120"/>
        <v>144913.90981228504</v>
      </c>
      <c r="KR107" s="183">
        <f t="shared" si="1121"/>
        <v>1000</v>
      </c>
      <c r="KS107" s="183">
        <f t="shared" si="1122"/>
        <v>144913909.81228504</v>
      </c>
      <c r="KU107" s="183">
        <f t="shared" si="1123"/>
        <v>860751.85280938516</v>
      </c>
      <c r="KV107" s="183">
        <f t="shared" si="1124"/>
        <v>1000.0000000000001</v>
      </c>
      <c r="KW107" s="183">
        <f t="shared" si="1125"/>
        <v>860751852.8093853</v>
      </c>
      <c r="KY107" s="183">
        <f t="shared" si="1126"/>
        <v>5065761.460408112</v>
      </c>
      <c r="KZ107" s="183">
        <f t="shared" si="1127"/>
        <v>999.99999999999989</v>
      </c>
      <c r="LA107" s="183">
        <f t="shared" si="1128"/>
        <v>5065761460.4081116</v>
      </c>
      <c r="LC107" s="183">
        <f t="shared" si="1129"/>
        <v>31019423.169754542</v>
      </c>
      <c r="LD107" s="183">
        <f t="shared" si="1130"/>
        <v>999.99999999999989</v>
      </c>
      <c r="LE107" s="183">
        <f t="shared" si="1131"/>
        <v>31019423169.754539</v>
      </c>
    </row>
    <row r="108" spans="2:317" ht="18.75">
      <c r="B108" s="172"/>
      <c r="C108" s="180"/>
      <c r="D108" s="180"/>
      <c r="E108" s="180" t="str">
        <f>'A.I Revenue Streams - P1'!F106</f>
        <v>ECG</v>
      </c>
      <c r="F108" s="184"/>
      <c r="G108" s="182"/>
      <c r="H108" s="182">
        <f>'A.I Revenue Streams - P1'!J106</f>
        <v>300</v>
      </c>
      <c r="I108" s="182">
        <f t="shared" si="1132"/>
        <v>0</v>
      </c>
      <c r="J108" s="5"/>
      <c r="K108" s="182">
        <f>'A.I Revenue Streams - P1'!H106*K$2*L$2</f>
        <v>135</v>
      </c>
      <c r="L108" s="182">
        <f t="shared" si="910"/>
        <v>300</v>
      </c>
      <c r="M108" s="182">
        <f t="shared" si="1134"/>
        <v>40500</v>
      </c>
      <c r="N108" s="5"/>
      <c r="O108" s="182">
        <f t="shared" si="911"/>
        <v>144.11249999999998</v>
      </c>
      <c r="P108" s="182">
        <f t="shared" si="912"/>
        <v>300</v>
      </c>
      <c r="Q108" s="182">
        <f t="shared" si="903"/>
        <v>43233.749999999993</v>
      </c>
      <c r="R108" s="5"/>
      <c r="S108" s="182">
        <f t="shared" si="913"/>
        <v>220.97249999999997</v>
      </c>
      <c r="T108" s="182">
        <f t="shared" si="914"/>
        <v>300</v>
      </c>
      <c r="U108" s="182">
        <f t="shared" si="904"/>
        <v>66291.749999999985</v>
      </c>
      <c r="V108" s="5"/>
      <c r="W108" s="182">
        <f t="shared" si="915"/>
        <v>317.6479687499999</v>
      </c>
      <c r="X108" s="182">
        <f t="shared" si="916"/>
        <v>300</v>
      </c>
      <c r="Y108" s="182">
        <f t="shared" si="905"/>
        <v>95294.390624999971</v>
      </c>
      <c r="Z108" s="5"/>
      <c r="AA108" s="182">
        <f t="shared" si="917"/>
        <v>584.47226249999983</v>
      </c>
      <c r="AB108" s="182">
        <f t="shared" si="918"/>
        <v>300</v>
      </c>
      <c r="AC108" s="182">
        <f t="shared" si="906"/>
        <v>175341.67874999996</v>
      </c>
      <c r="AD108" s="5"/>
      <c r="AE108" s="182">
        <f t="shared" si="919"/>
        <v>840.17887734374972</v>
      </c>
      <c r="AF108" s="182">
        <f t="shared" si="920"/>
        <v>300</v>
      </c>
      <c r="AG108" s="182">
        <f t="shared" si="907"/>
        <v>252053.66320312492</v>
      </c>
      <c r="AH108" s="5"/>
      <c r="AI108" s="182">
        <f t="shared" si="921"/>
        <v>1207.7571361816399</v>
      </c>
      <c r="AJ108" s="182">
        <f t="shared" si="922"/>
        <v>300</v>
      </c>
      <c r="AK108" s="182">
        <f t="shared" si="923"/>
        <v>362327.14085449197</v>
      </c>
      <c r="AL108" s="5"/>
      <c r="AM108" s="182">
        <f t="shared" si="924"/>
        <v>1388.9207066088859</v>
      </c>
      <c r="AN108" s="182">
        <f t="shared" si="925"/>
        <v>300</v>
      </c>
      <c r="AO108" s="182">
        <f t="shared" si="926"/>
        <v>416676.21198266576</v>
      </c>
      <c r="AP108" s="5"/>
      <c r="AQ108" s="182">
        <f t="shared" si="927"/>
        <v>1597.2588126002186</v>
      </c>
      <c r="AR108" s="182">
        <f t="shared" si="928"/>
        <v>300</v>
      </c>
      <c r="AS108" s="182">
        <f t="shared" si="929"/>
        <v>479177.64378006558</v>
      </c>
      <c r="AT108" s="5"/>
      <c r="AU108" s="182">
        <f t="shared" si="930"/>
        <v>1836.8476344902513</v>
      </c>
      <c r="AV108" s="182">
        <f t="shared" si="931"/>
        <v>300</v>
      </c>
      <c r="AW108" s="182">
        <f t="shared" si="932"/>
        <v>551054.29034707532</v>
      </c>
      <c r="AX108" s="5"/>
      <c r="AY108" s="182">
        <f t="shared" si="933"/>
        <v>2112.374779663789</v>
      </c>
      <c r="AZ108" s="182">
        <f t="shared" si="934"/>
        <v>300</v>
      </c>
      <c r="BA108" s="182">
        <f t="shared" si="935"/>
        <v>633712.43389913673</v>
      </c>
      <c r="BB108" s="5"/>
      <c r="BC108" s="182">
        <f t="shared" si="936"/>
        <v>2429.2309966133571</v>
      </c>
      <c r="BD108" s="182">
        <f t="shared" si="937"/>
        <v>300</v>
      </c>
      <c r="BE108" s="182">
        <f t="shared" si="938"/>
        <v>728769.29898400709</v>
      </c>
      <c r="BF108" s="5"/>
      <c r="BG108" s="182">
        <f t="shared" si="939"/>
        <v>2793.6156461053606</v>
      </c>
      <c r="BH108" s="182">
        <f t="shared" si="940"/>
        <v>300</v>
      </c>
      <c r="BI108" s="182">
        <f t="shared" si="941"/>
        <v>838084.69383160817</v>
      </c>
      <c r="BJ108" s="5"/>
      <c r="BK108" s="182">
        <f t="shared" si="942"/>
        <v>3212.6579930211647</v>
      </c>
      <c r="BL108" s="182">
        <f t="shared" si="943"/>
        <v>300</v>
      </c>
      <c r="BM108" s="182">
        <f t="shared" si="944"/>
        <v>963797.39790634939</v>
      </c>
      <c r="BN108" s="5"/>
      <c r="BO108" s="182">
        <f t="shared" si="945"/>
        <v>3694.5566919743392</v>
      </c>
      <c r="BP108" s="182">
        <f t="shared" si="946"/>
        <v>300</v>
      </c>
      <c r="BQ108" s="182">
        <f t="shared" si="947"/>
        <v>1108367.0075923018</v>
      </c>
      <c r="BR108" s="5"/>
      <c r="BS108" s="182">
        <f t="shared" si="948"/>
        <v>4248.7401957704888</v>
      </c>
      <c r="BT108" s="182">
        <f t="shared" si="949"/>
        <v>300</v>
      </c>
      <c r="BU108" s="182">
        <f t="shared" si="950"/>
        <v>1274622.0587311466</v>
      </c>
      <c r="BV108" s="5"/>
      <c r="BW108" s="182">
        <f t="shared" si="951"/>
        <v>4886.0512251360615</v>
      </c>
      <c r="BX108" s="182">
        <f t="shared" si="952"/>
        <v>300</v>
      </c>
      <c r="BY108" s="182">
        <f t="shared" si="953"/>
        <v>1465815.3675408184</v>
      </c>
      <c r="BZ108" s="5"/>
      <c r="CA108" s="182">
        <f t="shared" si="954"/>
        <v>5618.9589089064702</v>
      </c>
      <c r="CB108" s="182">
        <f t="shared" si="955"/>
        <v>300</v>
      </c>
      <c r="CC108" s="182">
        <f t="shared" si="956"/>
        <v>1685687.6726719411</v>
      </c>
      <c r="CD108" s="5"/>
      <c r="CE108" s="182">
        <f t="shared" si="957"/>
        <v>7754.1632942909291</v>
      </c>
      <c r="CF108" s="182">
        <f t="shared" si="958"/>
        <v>300</v>
      </c>
      <c r="CG108" s="182">
        <f t="shared" si="959"/>
        <v>2326248.9882872789</v>
      </c>
      <c r="CH108" s="5"/>
      <c r="CI108" s="182">
        <f t="shared" si="960"/>
        <v>8917.2877884345671</v>
      </c>
      <c r="CJ108" s="182">
        <f t="shared" si="961"/>
        <v>300</v>
      </c>
      <c r="CK108" s="182">
        <f t="shared" si="962"/>
        <v>2675186.3365303702</v>
      </c>
      <c r="CL108" s="5"/>
      <c r="CM108" s="182">
        <f t="shared" si="963"/>
        <v>10254.880956699752</v>
      </c>
      <c r="CN108" s="182">
        <f t="shared" si="964"/>
        <v>300</v>
      </c>
      <c r="CO108" s="182">
        <f t="shared" si="965"/>
        <v>3076464.2870099256</v>
      </c>
      <c r="CP108" s="5"/>
      <c r="CQ108" s="182">
        <f t="shared" si="966"/>
        <v>11793.113100204713</v>
      </c>
      <c r="CR108" s="182">
        <f t="shared" si="967"/>
        <v>300</v>
      </c>
      <c r="CS108" s="182">
        <f t="shared" si="968"/>
        <v>3537933.9300614139</v>
      </c>
      <c r="CT108" s="5"/>
      <c r="CU108" s="182">
        <f t="shared" si="969"/>
        <v>13562.080065235419</v>
      </c>
      <c r="CV108" s="182">
        <f t="shared" si="970"/>
        <v>300</v>
      </c>
      <c r="CW108" s="182">
        <f t="shared" si="971"/>
        <v>4068624.0195706259</v>
      </c>
      <c r="CX108" s="5"/>
      <c r="CY108" s="182">
        <f t="shared" si="972"/>
        <v>15596.392075020731</v>
      </c>
      <c r="CZ108" s="182">
        <f t="shared" si="973"/>
        <v>300</v>
      </c>
      <c r="DA108" s="182">
        <f t="shared" si="974"/>
        <v>4678917.622506219</v>
      </c>
      <c r="DB108" s="5"/>
      <c r="DC108" s="182">
        <f t="shared" si="975"/>
        <v>17935.850886273838</v>
      </c>
      <c r="DD108" s="182">
        <f t="shared" si="976"/>
        <v>300</v>
      </c>
      <c r="DE108" s="182">
        <f t="shared" si="977"/>
        <v>5380755.2658821512</v>
      </c>
      <c r="DF108" s="5"/>
      <c r="DG108" s="182">
        <f t="shared" si="978"/>
        <v>20626.228519214914</v>
      </c>
      <c r="DH108" s="182">
        <f t="shared" si="979"/>
        <v>300</v>
      </c>
      <c r="DI108" s="182">
        <f t="shared" si="980"/>
        <v>6187868.555764474</v>
      </c>
      <c r="DJ108" s="5"/>
      <c r="DK108" s="182">
        <f t="shared" si="981"/>
        <v>23720.162797097149</v>
      </c>
      <c r="DL108" s="182">
        <f t="shared" si="982"/>
        <v>300</v>
      </c>
      <c r="DM108" s="182">
        <f t="shared" si="983"/>
        <v>7116048.8391291453</v>
      </c>
      <c r="DN108" s="5"/>
      <c r="DO108" s="182">
        <f t="shared" si="984"/>
        <v>27278.187216661721</v>
      </c>
      <c r="DP108" s="182">
        <f t="shared" si="985"/>
        <v>300</v>
      </c>
      <c r="DQ108" s="182">
        <f t="shared" si="986"/>
        <v>8183456.1649985164</v>
      </c>
      <c r="DR108" s="5"/>
      <c r="DS108" s="182">
        <f t="shared" si="987"/>
        <v>31369.915299160974</v>
      </c>
      <c r="DT108" s="182">
        <f t="shared" si="988"/>
        <v>300</v>
      </c>
      <c r="DU108" s="182">
        <f t="shared" si="989"/>
        <v>9410974.5897482913</v>
      </c>
      <c r="DV108" s="5"/>
      <c r="DW108" s="182">
        <f t="shared" si="990"/>
        <v>36075.40259403512</v>
      </c>
      <c r="DX108" s="182">
        <f t="shared" si="991"/>
        <v>300</v>
      </c>
      <c r="DY108" s="182">
        <f t="shared" si="992"/>
        <v>10822620.778210536</v>
      </c>
      <c r="DZ108" s="5"/>
      <c r="EA108" s="182">
        <f t="shared" si="993"/>
        <v>45635.384281454433</v>
      </c>
      <c r="EB108" s="182">
        <f t="shared" si="994"/>
        <v>300</v>
      </c>
      <c r="EC108" s="182">
        <f t="shared" si="995"/>
        <v>13690615.28443633</v>
      </c>
      <c r="ED108" s="5"/>
      <c r="EE108" s="182">
        <f t="shared" si="996"/>
        <v>52480.691923672595</v>
      </c>
      <c r="EF108" s="182">
        <f t="shared" si="997"/>
        <v>300</v>
      </c>
      <c r="EG108" s="182">
        <f t="shared" si="998"/>
        <v>15744207.577101778</v>
      </c>
      <c r="EH108" s="5"/>
      <c r="EI108" s="182">
        <f t="shared" si="999"/>
        <v>60352.795712223473</v>
      </c>
      <c r="EJ108" s="182">
        <f t="shared" si="1000"/>
        <v>300</v>
      </c>
      <c r="EK108" s="182">
        <f t="shared" si="1001"/>
        <v>18105838.713667043</v>
      </c>
      <c r="EL108" s="5"/>
      <c r="EM108" s="182">
        <f t="shared" si="1002"/>
        <v>69405.715069056983</v>
      </c>
      <c r="EN108" s="182">
        <f t="shared" si="1003"/>
        <v>300</v>
      </c>
      <c r="EO108" s="182">
        <f t="shared" si="1004"/>
        <v>20821714.520717096</v>
      </c>
      <c r="EP108" s="5"/>
      <c r="EQ108" s="182">
        <f t="shared" si="1005"/>
        <v>79816.572329415518</v>
      </c>
      <c r="ER108" s="182">
        <f t="shared" si="1006"/>
        <v>300</v>
      </c>
      <c r="ES108" s="182">
        <f t="shared" si="1007"/>
        <v>23944971.698824655</v>
      </c>
      <c r="ET108" s="5"/>
      <c r="EU108" s="182">
        <f t="shared" si="1008"/>
        <v>91789.058178827836</v>
      </c>
      <c r="EV108" s="182">
        <f t="shared" si="1009"/>
        <v>300</v>
      </c>
      <c r="EW108" s="182">
        <f t="shared" si="1010"/>
        <v>27536717.453648351</v>
      </c>
      <c r="EX108" s="5"/>
      <c r="EY108" s="182">
        <f t="shared" si="1011"/>
        <v>105557.416905652</v>
      </c>
      <c r="EZ108" s="182">
        <f t="shared" si="1012"/>
        <v>300</v>
      </c>
      <c r="FA108" s="182">
        <f t="shared" si="1013"/>
        <v>31667225.0716956</v>
      </c>
      <c r="FB108" s="5"/>
      <c r="FC108" s="182">
        <f t="shared" si="1014"/>
        <v>121391.02944149979</v>
      </c>
      <c r="FD108" s="182">
        <f t="shared" si="1015"/>
        <v>300</v>
      </c>
      <c r="FE108" s="182">
        <f t="shared" si="1016"/>
        <v>36417308.832449935</v>
      </c>
      <c r="FF108" s="5"/>
      <c r="FG108" s="182">
        <f t="shared" si="1017"/>
        <v>139599.68385772477</v>
      </c>
      <c r="FH108" s="182">
        <f t="shared" si="1018"/>
        <v>300</v>
      </c>
      <c r="FI108" s="182">
        <f t="shared" si="1019"/>
        <v>41879905.15731743</v>
      </c>
      <c r="FJ108" s="5"/>
      <c r="FK108" s="182">
        <f t="shared" si="1020"/>
        <v>160539.63643638347</v>
      </c>
      <c r="FL108" s="182">
        <f t="shared" si="1021"/>
        <v>300</v>
      </c>
      <c r="FM108" s="182">
        <f t="shared" si="1022"/>
        <v>48161890.930915043</v>
      </c>
      <c r="FN108" s="5"/>
      <c r="FO108" s="182">
        <f t="shared" si="1023"/>
        <v>184620.58190184098</v>
      </c>
      <c r="FP108" s="182">
        <f t="shared" si="1024"/>
        <v>300</v>
      </c>
      <c r="FQ108" s="182">
        <f t="shared" si="1025"/>
        <v>55386174.570552297</v>
      </c>
      <c r="FR108" s="5"/>
      <c r="FS108" s="182">
        <f t="shared" si="1026"/>
        <v>212313.66918711711</v>
      </c>
      <c r="FT108" s="182">
        <f t="shared" si="1027"/>
        <v>300</v>
      </c>
      <c r="FU108" s="182">
        <f t="shared" si="1028"/>
        <v>63694100.756135128</v>
      </c>
      <c r="FV108" s="5"/>
      <c r="FW108" s="182">
        <f t="shared" si="1029"/>
        <v>268576.79152170313</v>
      </c>
      <c r="FX108" s="182">
        <f t="shared" si="1030"/>
        <v>300</v>
      </c>
      <c r="FY108" s="182">
        <f t="shared" si="1031"/>
        <v>80573037.456510931</v>
      </c>
      <c r="FZ108" s="5"/>
      <c r="GA108" s="182">
        <f t="shared" si="1032"/>
        <v>308863.31024995859</v>
      </c>
      <c r="GB108" s="182">
        <f t="shared" si="1033"/>
        <v>300</v>
      </c>
      <c r="GC108" s="182">
        <f t="shared" si="1034"/>
        <v>92658993.074987575</v>
      </c>
      <c r="GD108" s="5"/>
      <c r="GE108" s="182">
        <f t="shared" si="1035"/>
        <v>355192.80678745237</v>
      </c>
      <c r="GF108" s="182">
        <f t="shared" si="1036"/>
        <v>300</v>
      </c>
      <c r="GG108" s="182">
        <f t="shared" si="1037"/>
        <v>106557842.03623571</v>
      </c>
      <c r="GH108" s="5"/>
      <c r="GI108" s="182">
        <f t="shared" si="1038"/>
        <v>408471.72780557018</v>
      </c>
      <c r="GJ108" s="182">
        <f t="shared" si="1039"/>
        <v>300</v>
      </c>
      <c r="GK108" s="182">
        <f t="shared" si="1040"/>
        <v>122541518.34167105</v>
      </c>
      <c r="GL108" s="5"/>
      <c r="GM108" s="182">
        <f t="shared" si="1041"/>
        <v>469742.48697640566</v>
      </c>
      <c r="GN108" s="182">
        <f t="shared" si="1042"/>
        <v>300</v>
      </c>
      <c r="GO108" s="182">
        <f t="shared" si="1043"/>
        <v>140922746.0929217</v>
      </c>
      <c r="GP108" s="5"/>
      <c r="GQ108" s="182">
        <f t="shared" si="1044"/>
        <v>540203.86002286652</v>
      </c>
      <c r="GR108" s="182">
        <f t="shared" si="1045"/>
        <v>300</v>
      </c>
      <c r="GS108" s="182">
        <f t="shared" si="1046"/>
        <v>162061158.00685996</v>
      </c>
      <c r="GT108" s="5"/>
      <c r="GU108" s="182">
        <f t="shared" si="1047"/>
        <v>621234.43902629649</v>
      </c>
      <c r="GV108" s="182">
        <f t="shared" si="1048"/>
        <v>300</v>
      </c>
      <c r="GW108" s="182">
        <f t="shared" si="1049"/>
        <v>186370331.70788896</v>
      </c>
      <c r="GX108" s="5"/>
      <c r="GY108" s="182">
        <f t="shared" si="1050"/>
        <v>714419.60488024086</v>
      </c>
      <c r="GZ108" s="182">
        <f t="shared" si="1051"/>
        <v>300</v>
      </c>
      <c r="HA108" s="182">
        <f t="shared" si="1052"/>
        <v>214325881.46407226</v>
      </c>
      <c r="HB108" s="5"/>
      <c r="HC108" s="182">
        <f t="shared" si="1053"/>
        <v>821582.54561227688</v>
      </c>
      <c r="HD108" s="182">
        <f t="shared" si="1054"/>
        <v>300</v>
      </c>
      <c r="HE108" s="182">
        <f t="shared" si="1055"/>
        <v>246474763.68368307</v>
      </c>
      <c r="HF108" s="5"/>
      <c r="HG108" s="182">
        <f t="shared" si="1056"/>
        <v>944819.92745411838</v>
      </c>
      <c r="HH108" s="182">
        <f t="shared" si="1057"/>
        <v>300</v>
      </c>
      <c r="HI108" s="182">
        <f t="shared" si="1058"/>
        <v>283445978.2362355</v>
      </c>
      <c r="HJ108" s="5"/>
      <c r="HK108" s="182">
        <f t="shared" si="1059"/>
        <v>1086542.916572236</v>
      </c>
      <c r="HL108" s="182">
        <f t="shared" si="1060"/>
        <v>300</v>
      </c>
      <c r="HM108" s="182">
        <f t="shared" si="1061"/>
        <v>325962874.97167081</v>
      </c>
      <c r="HN108" s="5"/>
      <c r="HO108" s="182">
        <f t="shared" si="1062"/>
        <v>1249524.3540580713</v>
      </c>
      <c r="HP108" s="182">
        <f t="shared" si="1063"/>
        <v>300</v>
      </c>
      <c r="HQ108" s="182">
        <f t="shared" si="1064"/>
        <v>374857306.21742135</v>
      </c>
      <c r="HR108" s="5"/>
      <c r="HS108" s="182">
        <f t="shared" si="1065"/>
        <v>1652495.9582417991</v>
      </c>
      <c r="HT108" s="182">
        <f t="shared" si="1066"/>
        <v>300</v>
      </c>
      <c r="HU108" s="182">
        <f t="shared" si="1067"/>
        <v>495748787.47253972</v>
      </c>
      <c r="HV108" s="5"/>
      <c r="HW108" s="182">
        <f t="shared" si="1068"/>
        <v>1900370.3519780689</v>
      </c>
      <c r="HX108" s="182">
        <f t="shared" si="1069"/>
        <v>300</v>
      </c>
      <c r="HY108" s="182">
        <f t="shared" si="1070"/>
        <v>570111105.59342062</v>
      </c>
      <c r="HZ108" s="5"/>
      <c r="IA108" s="182">
        <f t="shared" si="1071"/>
        <v>2185425.904774779</v>
      </c>
      <c r="IB108" s="182">
        <f t="shared" si="1072"/>
        <v>300</v>
      </c>
      <c r="IC108" s="182">
        <f t="shared" si="1073"/>
        <v>655627771.43243372</v>
      </c>
      <c r="ID108" s="5"/>
      <c r="IE108" s="182">
        <f t="shared" si="1074"/>
        <v>2513239.7904909956</v>
      </c>
      <c r="IF108" s="182">
        <f t="shared" si="1075"/>
        <v>300</v>
      </c>
      <c r="IG108" s="182">
        <f t="shared" si="1076"/>
        <v>753971937.14729869</v>
      </c>
      <c r="IH108" s="5"/>
      <c r="II108" s="182">
        <f t="shared" si="1077"/>
        <v>2890225.7590646446</v>
      </c>
      <c r="IJ108" s="182">
        <f t="shared" si="1078"/>
        <v>300</v>
      </c>
      <c r="IK108" s="182">
        <f t="shared" si="1079"/>
        <v>867067727.71939337</v>
      </c>
      <c r="IL108" s="5"/>
      <c r="IM108" s="182">
        <f t="shared" si="1080"/>
        <v>3323759.6229243409</v>
      </c>
      <c r="IN108" s="182">
        <f t="shared" si="1081"/>
        <v>300</v>
      </c>
      <c r="IO108" s="182">
        <f t="shared" si="1082"/>
        <v>997127886.87730229</v>
      </c>
      <c r="IP108" s="5"/>
      <c r="IQ108" s="182">
        <f t="shared" si="1083"/>
        <v>3822323.5663629919</v>
      </c>
      <c r="IR108" s="182">
        <f t="shared" si="1084"/>
        <v>300</v>
      </c>
      <c r="IS108" s="182">
        <f t="shared" si="1085"/>
        <v>1146697069.9088976</v>
      </c>
      <c r="IT108" s="5"/>
      <c r="IU108" s="182">
        <f t="shared" si="1086"/>
        <v>4395672.1013174402</v>
      </c>
      <c r="IV108" s="182">
        <f t="shared" si="1087"/>
        <v>300</v>
      </c>
      <c r="IW108" s="182">
        <f t="shared" si="1088"/>
        <v>1318701630.395232</v>
      </c>
      <c r="IX108" s="5"/>
      <c r="IY108" s="182">
        <f t="shared" si="1089"/>
        <v>5055022.916515056</v>
      </c>
      <c r="IZ108" s="182">
        <f t="shared" si="1090"/>
        <v>300</v>
      </c>
      <c r="JA108" s="182">
        <f t="shared" si="1091"/>
        <v>1516506874.9545169</v>
      </c>
      <c r="JB108" s="5"/>
      <c r="JC108" s="182">
        <f t="shared" si="1092"/>
        <v>5813276.3539923141</v>
      </c>
      <c r="JD108" s="182">
        <f t="shared" si="1093"/>
        <v>300</v>
      </c>
      <c r="JE108" s="182">
        <f t="shared" si="1094"/>
        <v>1743982906.1976943</v>
      </c>
      <c r="JF108" s="5"/>
      <c r="JG108" s="182">
        <f t="shared" si="1095"/>
        <v>6685267.8070911607</v>
      </c>
      <c r="JH108" s="182">
        <f t="shared" si="1096"/>
        <v>300</v>
      </c>
      <c r="JI108" s="182">
        <f t="shared" si="1097"/>
        <v>2005580342.1273482</v>
      </c>
      <c r="JJ108" s="5"/>
      <c r="JK108" s="182">
        <f t="shared" si="1098"/>
        <v>7688057.9781548344</v>
      </c>
      <c r="JL108" s="182">
        <f t="shared" si="1099"/>
        <v>300</v>
      </c>
      <c r="JM108" s="182">
        <f t="shared" si="1100"/>
        <v>2306417393.4464502</v>
      </c>
      <c r="JN108" s="5"/>
      <c r="JO108" s="182">
        <f t="shared" si="1101"/>
        <v>8929679.3416268397</v>
      </c>
      <c r="JP108" s="182">
        <f t="shared" si="1102"/>
        <v>300</v>
      </c>
      <c r="JQ108" s="182">
        <f t="shared" si="1103"/>
        <v>2678903802.4880519</v>
      </c>
      <c r="JR108" s="5"/>
      <c r="JS108" s="182">
        <f t="shared" si="1104"/>
        <v>10269131.242870865</v>
      </c>
      <c r="JT108" s="182">
        <f t="shared" si="1105"/>
        <v>300</v>
      </c>
      <c r="JU108" s="182">
        <f t="shared" si="1106"/>
        <v>3080739372.8612595</v>
      </c>
      <c r="JV108" s="5"/>
      <c r="JW108" s="182">
        <f t="shared" si="1107"/>
        <v>11809500.929301495</v>
      </c>
      <c r="JX108" s="182">
        <f t="shared" si="1108"/>
        <v>300</v>
      </c>
      <c r="JY108" s="182">
        <f t="shared" si="1109"/>
        <v>3542850278.7904482</v>
      </c>
      <c r="JZ108" s="5"/>
      <c r="KA108" s="182">
        <f t="shared" si="1110"/>
        <v>13580926.068696719</v>
      </c>
      <c r="KB108" s="182">
        <f t="shared" si="1111"/>
        <v>300</v>
      </c>
      <c r="KC108" s="182">
        <f t="shared" si="1112"/>
        <v>4074277820.6090155</v>
      </c>
      <c r="KD108" s="5"/>
      <c r="KE108" s="182">
        <f t="shared" si="1113"/>
        <v>15618064.979001226</v>
      </c>
      <c r="KF108" s="182">
        <f t="shared" si="1114"/>
        <v>300</v>
      </c>
      <c r="KG108" s="182">
        <f t="shared" si="1115"/>
        <v>4685419493.7003679</v>
      </c>
      <c r="KH108" s="5"/>
      <c r="KI108" s="183">
        <f t="shared" si="1116"/>
        <v>500.08499999999992</v>
      </c>
      <c r="KJ108" s="183">
        <f t="shared" si="908"/>
        <v>300.00000000000006</v>
      </c>
      <c r="KK108" s="183">
        <f t="shared" si="1117"/>
        <v>150025.5</v>
      </c>
      <c r="KM108" s="183">
        <f t="shared" si="1118"/>
        <v>22015.519505852757</v>
      </c>
      <c r="KN108" s="183">
        <f t="shared" si="909"/>
        <v>299.99999999999994</v>
      </c>
      <c r="KO108" s="183">
        <f t="shared" si="1119"/>
        <v>6604655.8517558258</v>
      </c>
      <c r="KQ108" s="183">
        <f t="shared" si="1120"/>
        <v>144913.90981228504</v>
      </c>
      <c r="KR108" s="183">
        <f t="shared" si="1121"/>
        <v>300</v>
      </c>
      <c r="KS108" s="183">
        <f t="shared" si="1122"/>
        <v>43474172.943685509</v>
      </c>
      <c r="KU108" s="183">
        <f t="shared" si="1123"/>
        <v>860751.85280938516</v>
      </c>
      <c r="KV108" s="183">
        <f t="shared" si="1124"/>
        <v>300.00000000000006</v>
      </c>
      <c r="KW108" s="183">
        <f t="shared" si="1125"/>
        <v>258225555.84281558</v>
      </c>
      <c r="KY108" s="183">
        <f t="shared" si="1126"/>
        <v>5065761.460408112</v>
      </c>
      <c r="KZ108" s="183">
        <f t="shared" si="1127"/>
        <v>300.00000000000006</v>
      </c>
      <c r="LA108" s="183">
        <f t="shared" si="1128"/>
        <v>1519728438.1224339</v>
      </c>
      <c r="LC108" s="183">
        <f t="shared" si="1129"/>
        <v>31019423.169754542</v>
      </c>
      <c r="LD108" s="183">
        <f t="shared" si="1130"/>
        <v>300</v>
      </c>
      <c r="LE108" s="183">
        <f t="shared" si="1131"/>
        <v>9305826950.926363</v>
      </c>
    </row>
    <row r="109" spans="2:317" ht="18.75">
      <c r="B109" s="172"/>
      <c r="C109" s="180"/>
      <c r="D109" s="180" t="str">
        <f>'A.I Revenue Streams - P1'!E107</f>
        <v>Radiology-USD</v>
      </c>
      <c r="E109" s="180"/>
      <c r="F109" s="184"/>
      <c r="G109" s="182"/>
      <c r="H109" s="182"/>
      <c r="I109" s="182"/>
      <c r="J109" s="5"/>
      <c r="K109" s="182">
        <f>'A.I Revenue Streams - P1'!H107*K$2</f>
        <v>0</v>
      </c>
      <c r="L109" s="182">
        <f t="shared" si="910"/>
        <v>0</v>
      </c>
      <c r="M109" s="182"/>
      <c r="N109" s="5"/>
      <c r="O109" s="182">
        <f t="shared" si="911"/>
        <v>0</v>
      </c>
      <c r="P109" s="182">
        <f t="shared" si="912"/>
        <v>0</v>
      </c>
      <c r="Q109" s="182">
        <f t="shared" si="903"/>
        <v>0</v>
      </c>
      <c r="R109" s="5"/>
      <c r="S109" s="182">
        <f t="shared" si="913"/>
        <v>0</v>
      </c>
      <c r="T109" s="182">
        <f t="shared" si="914"/>
        <v>0</v>
      </c>
      <c r="U109" s="182">
        <f t="shared" si="904"/>
        <v>0</v>
      </c>
      <c r="V109" s="5"/>
      <c r="W109" s="182">
        <f t="shared" si="915"/>
        <v>0</v>
      </c>
      <c r="X109" s="182">
        <f t="shared" si="916"/>
        <v>0</v>
      </c>
      <c r="Y109" s="182">
        <f t="shared" si="905"/>
        <v>0</v>
      </c>
      <c r="Z109" s="5"/>
      <c r="AA109" s="182">
        <f t="shared" si="917"/>
        <v>0</v>
      </c>
      <c r="AB109" s="182">
        <f t="shared" si="918"/>
        <v>0</v>
      </c>
      <c r="AC109" s="182">
        <f t="shared" si="906"/>
        <v>0</v>
      </c>
      <c r="AD109" s="5"/>
      <c r="AE109" s="182">
        <f t="shared" si="919"/>
        <v>0</v>
      </c>
      <c r="AF109" s="182">
        <f t="shared" si="920"/>
        <v>0</v>
      </c>
      <c r="AG109" s="182">
        <f t="shared" si="907"/>
        <v>0</v>
      </c>
      <c r="AH109" s="5"/>
      <c r="AI109" s="182">
        <f t="shared" si="921"/>
        <v>0</v>
      </c>
      <c r="AJ109" s="182">
        <f t="shared" si="922"/>
        <v>0</v>
      </c>
      <c r="AK109" s="182">
        <f t="shared" si="923"/>
        <v>0</v>
      </c>
      <c r="AL109" s="5"/>
      <c r="AM109" s="182">
        <f t="shared" si="924"/>
        <v>0</v>
      </c>
      <c r="AN109" s="182">
        <f t="shared" si="925"/>
        <v>0</v>
      </c>
      <c r="AO109" s="182">
        <f t="shared" si="926"/>
        <v>0</v>
      </c>
      <c r="AP109" s="5"/>
      <c r="AQ109" s="182">
        <f t="shared" si="927"/>
        <v>0</v>
      </c>
      <c r="AR109" s="182">
        <f t="shared" si="928"/>
        <v>0</v>
      </c>
      <c r="AS109" s="182">
        <f t="shared" si="929"/>
        <v>0</v>
      </c>
      <c r="AT109" s="5"/>
      <c r="AU109" s="182">
        <f t="shared" si="930"/>
        <v>0</v>
      </c>
      <c r="AV109" s="182">
        <f t="shared" si="931"/>
        <v>0</v>
      </c>
      <c r="AW109" s="182">
        <f t="shared" si="932"/>
        <v>0</v>
      </c>
      <c r="AX109" s="5"/>
      <c r="AY109" s="182">
        <f t="shared" si="933"/>
        <v>0</v>
      </c>
      <c r="AZ109" s="182">
        <f t="shared" si="934"/>
        <v>0</v>
      </c>
      <c r="BA109" s="182">
        <f t="shared" si="935"/>
        <v>0</v>
      </c>
      <c r="BB109" s="5"/>
      <c r="BC109" s="182">
        <f t="shared" si="936"/>
        <v>0</v>
      </c>
      <c r="BD109" s="182">
        <f t="shared" si="937"/>
        <v>0</v>
      </c>
      <c r="BE109" s="182">
        <f t="shared" si="938"/>
        <v>0</v>
      </c>
      <c r="BF109" s="5"/>
      <c r="BG109" s="182">
        <f t="shared" si="939"/>
        <v>0</v>
      </c>
      <c r="BH109" s="182">
        <f t="shared" si="940"/>
        <v>0</v>
      </c>
      <c r="BI109" s="182">
        <f t="shared" si="941"/>
        <v>0</v>
      </c>
      <c r="BJ109" s="5"/>
      <c r="BK109" s="182">
        <f t="shared" si="942"/>
        <v>0</v>
      </c>
      <c r="BL109" s="182">
        <f t="shared" si="943"/>
        <v>0</v>
      </c>
      <c r="BM109" s="182">
        <f t="shared" si="944"/>
        <v>0</v>
      </c>
      <c r="BN109" s="5"/>
      <c r="BO109" s="182">
        <f t="shared" si="945"/>
        <v>0</v>
      </c>
      <c r="BP109" s="182">
        <f t="shared" si="946"/>
        <v>0</v>
      </c>
      <c r="BQ109" s="182">
        <f t="shared" si="947"/>
        <v>0</v>
      </c>
      <c r="BR109" s="5"/>
      <c r="BS109" s="182">
        <f t="shared" si="948"/>
        <v>0</v>
      </c>
      <c r="BT109" s="182">
        <f t="shared" si="949"/>
        <v>0</v>
      </c>
      <c r="BU109" s="182">
        <f t="shared" si="950"/>
        <v>0</v>
      </c>
      <c r="BV109" s="5"/>
      <c r="BW109" s="182">
        <f t="shared" si="951"/>
        <v>0</v>
      </c>
      <c r="BX109" s="182">
        <f t="shared" si="952"/>
        <v>0</v>
      </c>
      <c r="BY109" s="182">
        <f t="shared" si="953"/>
        <v>0</v>
      </c>
      <c r="BZ109" s="5"/>
      <c r="CA109" s="182">
        <f t="shared" si="954"/>
        <v>0</v>
      </c>
      <c r="CB109" s="182">
        <f t="shared" si="955"/>
        <v>0</v>
      </c>
      <c r="CC109" s="182">
        <f t="shared" si="956"/>
        <v>0</v>
      </c>
      <c r="CD109" s="5"/>
      <c r="CE109" s="182">
        <f t="shared" si="957"/>
        <v>0</v>
      </c>
      <c r="CF109" s="182">
        <f t="shared" si="958"/>
        <v>0</v>
      </c>
      <c r="CG109" s="182">
        <f t="shared" si="959"/>
        <v>0</v>
      </c>
      <c r="CH109" s="5"/>
      <c r="CI109" s="182">
        <f t="shared" si="960"/>
        <v>0</v>
      </c>
      <c r="CJ109" s="182">
        <f t="shared" si="961"/>
        <v>0</v>
      </c>
      <c r="CK109" s="182">
        <f t="shared" si="962"/>
        <v>0</v>
      </c>
      <c r="CL109" s="5"/>
      <c r="CM109" s="182">
        <f t="shared" si="963"/>
        <v>0</v>
      </c>
      <c r="CN109" s="182">
        <f t="shared" si="964"/>
        <v>0</v>
      </c>
      <c r="CO109" s="182">
        <f t="shared" si="965"/>
        <v>0</v>
      </c>
      <c r="CP109" s="5"/>
      <c r="CQ109" s="182">
        <f t="shared" si="966"/>
        <v>0</v>
      </c>
      <c r="CR109" s="182">
        <f t="shared" si="967"/>
        <v>0</v>
      </c>
      <c r="CS109" s="182">
        <f t="shared" si="968"/>
        <v>0</v>
      </c>
      <c r="CT109" s="5"/>
      <c r="CU109" s="182">
        <f t="shared" si="969"/>
        <v>0</v>
      </c>
      <c r="CV109" s="182">
        <f t="shared" si="970"/>
        <v>0</v>
      </c>
      <c r="CW109" s="182">
        <f t="shared" si="971"/>
        <v>0</v>
      </c>
      <c r="CX109" s="5"/>
      <c r="CY109" s="182">
        <f t="shared" si="972"/>
        <v>0</v>
      </c>
      <c r="CZ109" s="182">
        <f t="shared" si="973"/>
        <v>0</v>
      </c>
      <c r="DA109" s="182">
        <f t="shared" si="974"/>
        <v>0</v>
      </c>
      <c r="DB109" s="5"/>
      <c r="DC109" s="182">
        <f t="shared" si="975"/>
        <v>0</v>
      </c>
      <c r="DD109" s="182">
        <f t="shared" si="976"/>
        <v>0</v>
      </c>
      <c r="DE109" s="182">
        <f t="shared" si="977"/>
        <v>0</v>
      </c>
      <c r="DF109" s="5"/>
      <c r="DG109" s="182">
        <f t="shared" si="978"/>
        <v>0</v>
      </c>
      <c r="DH109" s="182">
        <f t="shared" si="979"/>
        <v>0</v>
      </c>
      <c r="DI109" s="182">
        <f t="shared" si="980"/>
        <v>0</v>
      </c>
      <c r="DJ109" s="5"/>
      <c r="DK109" s="182">
        <f t="shared" si="981"/>
        <v>0</v>
      </c>
      <c r="DL109" s="182">
        <f t="shared" si="982"/>
        <v>0</v>
      </c>
      <c r="DM109" s="182">
        <f t="shared" si="983"/>
        <v>0</v>
      </c>
      <c r="DN109" s="5"/>
      <c r="DO109" s="182">
        <f t="shared" si="984"/>
        <v>0</v>
      </c>
      <c r="DP109" s="182">
        <f t="shared" si="985"/>
        <v>0</v>
      </c>
      <c r="DQ109" s="182">
        <f t="shared" si="986"/>
        <v>0</v>
      </c>
      <c r="DR109" s="5"/>
      <c r="DS109" s="182">
        <f t="shared" si="987"/>
        <v>0</v>
      </c>
      <c r="DT109" s="182">
        <f t="shared" si="988"/>
        <v>0</v>
      </c>
      <c r="DU109" s="182">
        <f t="shared" si="989"/>
        <v>0</v>
      </c>
      <c r="DV109" s="5"/>
      <c r="DW109" s="182">
        <f t="shared" si="990"/>
        <v>0</v>
      </c>
      <c r="DX109" s="182">
        <f t="shared" si="991"/>
        <v>0</v>
      </c>
      <c r="DY109" s="182">
        <f t="shared" si="992"/>
        <v>0</v>
      </c>
      <c r="DZ109" s="5"/>
      <c r="EA109" s="182">
        <f t="shared" si="993"/>
        <v>0</v>
      </c>
      <c r="EB109" s="182">
        <f t="shared" si="994"/>
        <v>0</v>
      </c>
      <c r="EC109" s="182">
        <f t="shared" si="995"/>
        <v>0</v>
      </c>
      <c r="ED109" s="5"/>
      <c r="EE109" s="182">
        <f t="shared" si="996"/>
        <v>0</v>
      </c>
      <c r="EF109" s="182">
        <f t="shared" si="997"/>
        <v>0</v>
      </c>
      <c r="EG109" s="182">
        <f t="shared" si="998"/>
        <v>0</v>
      </c>
      <c r="EH109" s="5"/>
      <c r="EI109" s="182">
        <f t="shared" si="999"/>
        <v>0</v>
      </c>
      <c r="EJ109" s="182">
        <f t="shared" si="1000"/>
        <v>0</v>
      </c>
      <c r="EK109" s="182">
        <f t="shared" si="1001"/>
        <v>0</v>
      </c>
      <c r="EL109" s="5"/>
      <c r="EM109" s="182">
        <f t="shared" si="1002"/>
        <v>0</v>
      </c>
      <c r="EN109" s="182">
        <f t="shared" si="1003"/>
        <v>0</v>
      </c>
      <c r="EO109" s="182">
        <f t="shared" si="1004"/>
        <v>0</v>
      </c>
      <c r="EP109" s="5"/>
      <c r="EQ109" s="182">
        <f t="shared" si="1005"/>
        <v>0</v>
      </c>
      <c r="ER109" s="182">
        <f t="shared" si="1006"/>
        <v>0</v>
      </c>
      <c r="ES109" s="182">
        <f t="shared" si="1007"/>
        <v>0</v>
      </c>
      <c r="ET109" s="5"/>
      <c r="EU109" s="182">
        <f t="shared" si="1008"/>
        <v>0</v>
      </c>
      <c r="EV109" s="182">
        <f t="shared" si="1009"/>
        <v>0</v>
      </c>
      <c r="EW109" s="182">
        <f t="shared" si="1010"/>
        <v>0</v>
      </c>
      <c r="EX109" s="5"/>
      <c r="EY109" s="182">
        <f t="shared" si="1011"/>
        <v>0</v>
      </c>
      <c r="EZ109" s="182">
        <f t="shared" si="1012"/>
        <v>0</v>
      </c>
      <c r="FA109" s="182">
        <f t="shared" si="1013"/>
        <v>0</v>
      </c>
      <c r="FB109" s="5"/>
      <c r="FC109" s="182">
        <f t="shared" si="1014"/>
        <v>0</v>
      </c>
      <c r="FD109" s="182">
        <f t="shared" si="1015"/>
        <v>0</v>
      </c>
      <c r="FE109" s="182">
        <f t="shared" si="1016"/>
        <v>0</v>
      </c>
      <c r="FF109" s="5"/>
      <c r="FG109" s="182">
        <f t="shared" si="1017"/>
        <v>0</v>
      </c>
      <c r="FH109" s="182">
        <f t="shared" si="1018"/>
        <v>0</v>
      </c>
      <c r="FI109" s="182">
        <f t="shared" si="1019"/>
        <v>0</v>
      </c>
      <c r="FJ109" s="5"/>
      <c r="FK109" s="182">
        <f t="shared" si="1020"/>
        <v>0</v>
      </c>
      <c r="FL109" s="182">
        <f t="shared" si="1021"/>
        <v>0</v>
      </c>
      <c r="FM109" s="182">
        <f t="shared" si="1022"/>
        <v>0</v>
      </c>
      <c r="FN109" s="5"/>
      <c r="FO109" s="182">
        <f t="shared" si="1023"/>
        <v>0</v>
      </c>
      <c r="FP109" s="182">
        <f t="shared" si="1024"/>
        <v>0</v>
      </c>
      <c r="FQ109" s="182">
        <f t="shared" si="1025"/>
        <v>0</v>
      </c>
      <c r="FR109" s="5"/>
      <c r="FS109" s="182">
        <f t="shared" si="1026"/>
        <v>0</v>
      </c>
      <c r="FT109" s="182">
        <f t="shared" si="1027"/>
        <v>0</v>
      </c>
      <c r="FU109" s="182">
        <f t="shared" si="1028"/>
        <v>0</v>
      </c>
      <c r="FV109" s="5"/>
      <c r="FW109" s="182">
        <f t="shared" si="1029"/>
        <v>0</v>
      </c>
      <c r="FX109" s="182">
        <f t="shared" si="1030"/>
        <v>0</v>
      </c>
      <c r="FY109" s="182">
        <f t="shared" si="1031"/>
        <v>0</v>
      </c>
      <c r="FZ109" s="5"/>
      <c r="GA109" s="182">
        <f t="shared" si="1032"/>
        <v>0</v>
      </c>
      <c r="GB109" s="182">
        <f t="shared" si="1033"/>
        <v>0</v>
      </c>
      <c r="GC109" s="182">
        <f t="shared" si="1034"/>
        <v>0</v>
      </c>
      <c r="GD109" s="5"/>
      <c r="GE109" s="182">
        <f t="shared" si="1035"/>
        <v>0</v>
      </c>
      <c r="GF109" s="182">
        <f t="shared" si="1036"/>
        <v>0</v>
      </c>
      <c r="GG109" s="182">
        <f t="shared" si="1037"/>
        <v>0</v>
      </c>
      <c r="GH109" s="5"/>
      <c r="GI109" s="182">
        <f t="shared" si="1038"/>
        <v>0</v>
      </c>
      <c r="GJ109" s="182">
        <f t="shared" si="1039"/>
        <v>0</v>
      </c>
      <c r="GK109" s="182">
        <f t="shared" si="1040"/>
        <v>0</v>
      </c>
      <c r="GL109" s="5"/>
      <c r="GM109" s="182">
        <f t="shared" si="1041"/>
        <v>0</v>
      </c>
      <c r="GN109" s="182">
        <f t="shared" si="1042"/>
        <v>0</v>
      </c>
      <c r="GO109" s="182">
        <f t="shared" si="1043"/>
        <v>0</v>
      </c>
      <c r="GP109" s="5"/>
      <c r="GQ109" s="182">
        <f t="shared" si="1044"/>
        <v>0</v>
      </c>
      <c r="GR109" s="182">
        <f t="shared" si="1045"/>
        <v>0</v>
      </c>
      <c r="GS109" s="182">
        <f t="shared" si="1046"/>
        <v>0</v>
      </c>
      <c r="GT109" s="5"/>
      <c r="GU109" s="182">
        <f t="shared" si="1047"/>
        <v>0</v>
      </c>
      <c r="GV109" s="182">
        <f t="shared" si="1048"/>
        <v>0</v>
      </c>
      <c r="GW109" s="182">
        <f t="shared" si="1049"/>
        <v>0</v>
      </c>
      <c r="GX109" s="5"/>
      <c r="GY109" s="182">
        <f t="shared" si="1050"/>
        <v>0</v>
      </c>
      <c r="GZ109" s="182">
        <f t="shared" si="1051"/>
        <v>0</v>
      </c>
      <c r="HA109" s="182">
        <f t="shared" si="1052"/>
        <v>0</v>
      </c>
      <c r="HB109" s="5"/>
      <c r="HC109" s="182">
        <f t="shared" si="1053"/>
        <v>0</v>
      </c>
      <c r="HD109" s="182">
        <f t="shared" si="1054"/>
        <v>0</v>
      </c>
      <c r="HE109" s="182">
        <f t="shared" si="1055"/>
        <v>0</v>
      </c>
      <c r="HF109" s="5"/>
      <c r="HG109" s="182">
        <f t="shared" si="1056"/>
        <v>0</v>
      </c>
      <c r="HH109" s="182">
        <f t="shared" si="1057"/>
        <v>0</v>
      </c>
      <c r="HI109" s="182">
        <f t="shared" si="1058"/>
        <v>0</v>
      </c>
      <c r="HJ109" s="5"/>
      <c r="HK109" s="182">
        <f t="shared" si="1059"/>
        <v>0</v>
      </c>
      <c r="HL109" s="182">
        <f t="shared" si="1060"/>
        <v>0</v>
      </c>
      <c r="HM109" s="182">
        <f t="shared" si="1061"/>
        <v>0</v>
      </c>
      <c r="HN109" s="5"/>
      <c r="HO109" s="182">
        <f t="shared" si="1062"/>
        <v>0</v>
      </c>
      <c r="HP109" s="182">
        <f t="shared" si="1063"/>
        <v>0</v>
      </c>
      <c r="HQ109" s="182">
        <f t="shared" si="1064"/>
        <v>0</v>
      </c>
      <c r="HR109" s="5"/>
      <c r="HS109" s="182">
        <f t="shared" si="1065"/>
        <v>0</v>
      </c>
      <c r="HT109" s="182">
        <f t="shared" si="1066"/>
        <v>0</v>
      </c>
      <c r="HU109" s="182">
        <f t="shared" si="1067"/>
        <v>0</v>
      </c>
      <c r="HV109" s="5"/>
      <c r="HW109" s="182">
        <f t="shared" si="1068"/>
        <v>0</v>
      </c>
      <c r="HX109" s="182">
        <f t="shared" si="1069"/>
        <v>0</v>
      </c>
      <c r="HY109" s="182">
        <f t="shared" si="1070"/>
        <v>0</v>
      </c>
      <c r="HZ109" s="5"/>
      <c r="IA109" s="182">
        <f t="shared" si="1071"/>
        <v>0</v>
      </c>
      <c r="IB109" s="182">
        <f t="shared" si="1072"/>
        <v>0</v>
      </c>
      <c r="IC109" s="182">
        <f t="shared" si="1073"/>
        <v>0</v>
      </c>
      <c r="ID109" s="5"/>
      <c r="IE109" s="182">
        <f t="shared" si="1074"/>
        <v>0</v>
      </c>
      <c r="IF109" s="182">
        <f t="shared" si="1075"/>
        <v>0</v>
      </c>
      <c r="IG109" s="182">
        <f t="shared" si="1076"/>
        <v>0</v>
      </c>
      <c r="IH109" s="5"/>
      <c r="II109" s="182">
        <f t="shared" si="1077"/>
        <v>0</v>
      </c>
      <c r="IJ109" s="182">
        <f t="shared" si="1078"/>
        <v>0</v>
      </c>
      <c r="IK109" s="182">
        <f t="shared" si="1079"/>
        <v>0</v>
      </c>
      <c r="IL109" s="5"/>
      <c r="IM109" s="182">
        <f t="shared" si="1080"/>
        <v>0</v>
      </c>
      <c r="IN109" s="182">
        <f t="shared" si="1081"/>
        <v>0</v>
      </c>
      <c r="IO109" s="182">
        <f t="shared" si="1082"/>
        <v>0</v>
      </c>
      <c r="IP109" s="5"/>
      <c r="IQ109" s="182">
        <f t="shared" si="1083"/>
        <v>0</v>
      </c>
      <c r="IR109" s="182">
        <f t="shared" si="1084"/>
        <v>0</v>
      </c>
      <c r="IS109" s="182">
        <f t="shared" si="1085"/>
        <v>0</v>
      </c>
      <c r="IT109" s="5"/>
      <c r="IU109" s="182">
        <f t="shared" si="1086"/>
        <v>0</v>
      </c>
      <c r="IV109" s="182">
        <f t="shared" si="1087"/>
        <v>0</v>
      </c>
      <c r="IW109" s="182">
        <f t="shared" si="1088"/>
        <v>0</v>
      </c>
      <c r="IX109" s="5"/>
      <c r="IY109" s="182">
        <f t="shared" si="1089"/>
        <v>0</v>
      </c>
      <c r="IZ109" s="182">
        <f t="shared" si="1090"/>
        <v>0</v>
      </c>
      <c r="JA109" s="182">
        <f t="shared" si="1091"/>
        <v>0</v>
      </c>
      <c r="JB109" s="5"/>
      <c r="JC109" s="182">
        <f t="shared" si="1092"/>
        <v>0</v>
      </c>
      <c r="JD109" s="182">
        <f t="shared" si="1093"/>
        <v>0</v>
      </c>
      <c r="JE109" s="182">
        <f t="shared" si="1094"/>
        <v>0</v>
      </c>
      <c r="JF109" s="5"/>
      <c r="JG109" s="182">
        <f t="shared" si="1095"/>
        <v>0</v>
      </c>
      <c r="JH109" s="182">
        <f t="shared" si="1096"/>
        <v>0</v>
      </c>
      <c r="JI109" s="182">
        <f t="shared" si="1097"/>
        <v>0</v>
      </c>
      <c r="JJ109" s="5"/>
      <c r="JK109" s="182">
        <f t="shared" si="1098"/>
        <v>0</v>
      </c>
      <c r="JL109" s="182">
        <f t="shared" si="1099"/>
        <v>0</v>
      </c>
      <c r="JM109" s="182">
        <f t="shared" si="1100"/>
        <v>0</v>
      </c>
      <c r="JN109" s="5"/>
      <c r="JO109" s="182">
        <f t="shared" si="1101"/>
        <v>0</v>
      </c>
      <c r="JP109" s="182">
        <f t="shared" si="1102"/>
        <v>0</v>
      </c>
      <c r="JQ109" s="182">
        <f t="shared" si="1103"/>
        <v>0</v>
      </c>
      <c r="JR109" s="5"/>
      <c r="JS109" s="182">
        <f t="shared" si="1104"/>
        <v>0</v>
      </c>
      <c r="JT109" s="182">
        <f t="shared" si="1105"/>
        <v>0</v>
      </c>
      <c r="JU109" s="182">
        <f t="shared" si="1106"/>
        <v>0</v>
      </c>
      <c r="JV109" s="5"/>
      <c r="JW109" s="182">
        <f t="shared" si="1107"/>
        <v>0</v>
      </c>
      <c r="JX109" s="182">
        <f t="shared" si="1108"/>
        <v>0</v>
      </c>
      <c r="JY109" s="182">
        <f t="shared" si="1109"/>
        <v>0</v>
      </c>
      <c r="JZ109" s="5"/>
      <c r="KA109" s="182">
        <f t="shared" si="1110"/>
        <v>0</v>
      </c>
      <c r="KB109" s="182">
        <f t="shared" si="1111"/>
        <v>0</v>
      </c>
      <c r="KC109" s="182">
        <f t="shared" si="1112"/>
        <v>0</v>
      </c>
      <c r="KD109" s="5"/>
      <c r="KE109" s="182">
        <f t="shared" si="1113"/>
        <v>0</v>
      </c>
      <c r="KF109" s="182">
        <f t="shared" si="1114"/>
        <v>0</v>
      </c>
      <c r="KG109" s="182">
        <f t="shared" si="1115"/>
        <v>0</v>
      </c>
      <c r="KH109" s="5"/>
      <c r="KI109" s="183">
        <f t="shared" si="1116"/>
        <v>0</v>
      </c>
      <c r="KJ109" s="183" t="e">
        <f t="shared" si="908"/>
        <v>#DIV/0!</v>
      </c>
      <c r="KK109" s="183">
        <f t="shared" si="1117"/>
        <v>0</v>
      </c>
      <c r="KM109" s="183">
        <f t="shared" si="1118"/>
        <v>0</v>
      </c>
      <c r="KN109" s="183" t="e">
        <f t="shared" si="909"/>
        <v>#DIV/0!</v>
      </c>
      <c r="KO109" s="183">
        <f t="shared" si="1119"/>
        <v>0</v>
      </c>
      <c r="KQ109" s="183">
        <f t="shared" si="1120"/>
        <v>0</v>
      </c>
      <c r="KR109" s="183" t="e">
        <f t="shared" si="1121"/>
        <v>#DIV/0!</v>
      </c>
      <c r="KS109" s="183">
        <f t="shared" si="1122"/>
        <v>0</v>
      </c>
      <c r="KU109" s="183">
        <f t="shared" si="1123"/>
        <v>0</v>
      </c>
      <c r="KV109" s="183" t="e">
        <f t="shared" si="1124"/>
        <v>#DIV/0!</v>
      </c>
      <c r="KW109" s="183">
        <f t="shared" si="1125"/>
        <v>0</v>
      </c>
      <c r="KY109" s="183">
        <f t="shared" si="1126"/>
        <v>0</v>
      </c>
      <c r="KZ109" s="183" t="e">
        <f t="shared" si="1127"/>
        <v>#DIV/0!</v>
      </c>
      <c r="LA109" s="183">
        <f t="shared" si="1128"/>
        <v>0</v>
      </c>
      <c r="LC109" s="183">
        <f t="shared" si="1129"/>
        <v>0</v>
      </c>
      <c r="LD109" s="183" t="e">
        <f t="shared" si="1130"/>
        <v>#DIV/0!</v>
      </c>
      <c r="LE109" s="183">
        <f t="shared" si="1131"/>
        <v>0</v>
      </c>
    </row>
    <row r="110" spans="2:317" ht="18.75">
      <c r="B110" s="172"/>
      <c r="C110" s="180"/>
      <c r="D110" s="180"/>
      <c r="E110" s="180" t="str">
        <f>'A.I Revenue Streams - P1'!F108</f>
        <v>Ultrasound Whole Abdomen</v>
      </c>
      <c r="F110" s="184"/>
      <c r="G110" s="182"/>
      <c r="H110" s="182">
        <f>'A.I Revenue Streams - P1'!J108</f>
        <v>1500</v>
      </c>
      <c r="I110" s="182">
        <f t="shared" si="1132"/>
        <v>0</v>
      </c>
      <c r="J110" s="5"/>
      <c r="K110" s="182">
        <f>'A.I Revenue Streams - P1'!H108*K$2*L$2</f>
        <v>54</v>
      </c>
      <c r="L110" s="182">
        <f t="shared" si="910"/>
        <v>1500</v>
      </c>
      <c r="M110" s="182">
        <f t="shared" si="1134"/>
        <v>81000</v>
      </c>
      <c r="N110" s="5"/>
      <c r="O110" s="182">
        <f t="shared" si="911"/>
        <v>57.644999999999996</v>
      </c>
      <c r="P110" s="182">
        <f t="shared" si="912"/>
        <v>1500</v>
      </c>
      <c r="Q110" s="182">
        <f t="shared" si="903"/>
        <v>86467.5</v>
      </c>
      <c r="R110" s="5"/>
      <c r="S110" s="182">
        <f t="shared" si="913"/>
        <v>88.388999999999996</v>
      </c>
      <c r="T110" s="182">
        <f t="shared" si="914"/>
        <v>1500</v>
      </c>
      <c r="U110" s="182">
        <f t="shared" si="904"/>
        <v>132583.5</v>
      </c>
      <c r="V110" s="5"/>
      <c r="W110" s="182">
        <f t="shared" si="915"/>
        <v>127.05918749999999</v>
      </c>
      <c r="X110" s="182">
        <f t="shared" si="916"/>
        <v>1500</v>
      </c>
      <c r="Y110" s="182">
        <f t="shared" si="905"/>
        <v>190588.78125</v>
      </c>
      <c r="Z110" s="5"/>
      <c r="AA110" s="182">
        <f t="shared" si="917"/>
        <v>233.78890499999994</v>
      </c>
      <c r="AB110" s="182">
        <f t="shared" si="918"/>
        <v>1500</v>
      </c>
      <c r="AC110" s="182">
        <f t="shared" si="906"/>
        <v>350683.35749999993</v>
      </c>
      <c r="AD110" s="5"/>
      <c r="AE110" s="182">
        <f t="shared" si="919"/>
        <v>336.07155093749986</v>
      </c>
      <c r="AF110" s="182">
        <f t="shared" si="920"/>
        <v>1500</v>
      </c>
      <c r="AG110" s="182">
        <f t="shared" si="907"/>
        <v>504107.32640624978</v>
      </c>
      <c r="AH110" s="5"/>
      <c r="AI110" s="182">
        <f t="shared" si="921"/>
        <v>483.10285447265596</v>
      </c>
      <c r="AJ110" s="182">
        <f t="shared" si="922"/>
        <v>1500</v>
      </c>
      <c r="AK110" s="182">
        <f t="shared" si="923"/>
        <v>724654.28170898394</v>
      </c>
      <c r="AL110" s="5"/>
      <c r="AM110" s="182">
        <f t="shared" si="924"/>
        <v>555.56828264355431</v>
      </c>
      <c r="AN110" s="182">
        <f t="shared" si="925"/>
        <v>1500</v>
      </c>
      <c r="AO110" s="182">
        <f t="shared" si="926"/>
        <v>833352.42396533152</v>
      </c>
      <c r="AP110" s="5"/>
      <c r="AQ110" s="182">
        <f t="shared" si="927"/>
        <v>638.9035250400874</v>
      </c>
      <c r="AR110" s="182">
        <f t="shared" si="928"/>
        <v>1500</v>
      </c>
      <c r="AS110" s="182">
        <f t="shared" si="929"/>
        <v>958355.28756013105</v>
      </c>
      <c r="AT110" s="5"/>
      <c r="AU110" s="182">
        <f t="shared" si="930"/>
        <v>734.73905379610051</v>
      </c>
      <c r="AV110" s="182">
        <f t="shared" si="931"/>
        <v>1500</v>
      </c>
      <c r="AW110" s="182">
        <f t="shared" si="932"/>
        <v>1102108.5806941506</v>
      </c>
      <c r="AX110" s="5"/>
      <c r="AY110" s="182">
        <f t="shared" si="933"/>
        <v>844.94991186551556</v>
      </c>
      <c r="AZ110" s="182">
        <f t="shared" si="934"/>
        <v>1500</v>
      </c>
      <c r="BA110" s="182">
        <f t="shared" si="935"/>
        <v>1267424.8677982735</v>
      </c>
      <c r="BB110" s="5"/>
      <c r="BC110" s="182">
        <f t="shared" si="936"/>
        <v>971.69239864534279</v>
      </c>
      <c r="BD110" s="182">
        <f t="shared" si="937"/>
        <v>1500</v>
      </c>
      <c r="BE110" s="182">
        <f t="shared" si="938"/>
        <v>1457538.5979680142</v>
      </c>
      <c r="BF110" s="5"/>
      <c r="BG110" s="182">
        <f t="shared" si="939"/>
        <v>1117.4462584421442</v>
      </c>
      <c r="BH110" s="182">
        <f t="shared" si="940"/>
        <v>1500</v>
      </c>
      <c r="BI110" s="182">
        <f t="shared" si="941"/>
        <v>1676169.3876632163</v>
      </c>
      <c r="BJ110" s="5"/>
      <c r="BK110" s="182">
        <f t="shared" si="942"/>
        <v>1285.0631972084657</v>
      </c>
      <c r="BL110" s="182">
        <f t="shared" si="943"/>
        <v>1500</v>
      </c>
      <c r="BM110" s="182">
        <f t="shared" si="944"/>
        <v>1927594.7958126985</v>
      </c>
      <c r="BN110" s="5"/>
      <c r="BO110" s="182">
        <f t="shared" si="945"/>
        <v>1477.8226767897354</v>
      </c>
      <c r="BP110" s="182">
        <f t="shared" si="946"/>
        <v>1500</v>
      </c>
      <c r="BQ110" s="182">
        <f t="shared" si="947"/>
        <v>2216734.0151846032</v>
      </c>
      <c r="BR110" s="5"/>
      <c r="BS110" s="182">
        <f t="shared" si="948"/>
        <v>1699.4960783081956</v>
      </c>
      <c r="BT110" s="182">
        <f t="shared" si="949"/>
        <v>1500</v>
      </c>
      <c r="BU110" s="182">
        <f t="shared" si="950"/>
        <v>2549244.1174622932</v>
      </c>
      <c r="BV110" s="5"/>
      <c r="BW110" s="182">
        <f t="shared" si="951"/>
        <v>1954.4204900544248</v>
      </c>
      <c r="BX110" s="182">
        <f t="shared" si="952"/>
        <v>1500</v>
      </c>
      <c r="BY110" s="182">
        <f t="shared" si="953"/>
        <v>2931630.7350816373</v>
      </c>
      <c r="BZ110" s="5"/>
      <c r="CA110" s="182">
        <f t="shared" si="954"/>
        <v>2247.5835635625886</v>
      </c>
      <c r="CB110" s="182">
        <f t="shared" si="955"/>
        <v>1500</v>
      </c>
      <c r="CC110" s="182">
        <f t="shared" si="956"/>
        <v>3371375.3453438827</v>
      </c>
      <c r="CD110" s="5"/>
      <c r="CE110" s="182">
        <f t="shared" si="957"/>
        <v>3101.6653177163721</v>
      </c>
      <c r="CF110" s="182">
        <f t="shared" si="958"/>
        <v>1500</v>
      </c>
      <c r="CG110" s="182">
        <f t="shared" si="959"/>
        <v>4652497.9765745578</v>
      </c>
      <c r="CH110" s="5"/>
      <c r="CI110" s="182">
        <f t="shared" si="960"/>
        <v>3566.9151153738276</v>
      </c>
      <c r="CJ110" s="182">
        <f t="shared" si="961"/>
        <v>1500</v>
      </c>
      <c r="CK110" s="182">
        <f t="shared" si="962"/>
        <v>5350372.6730607413</v>
      </c>
      <c r="CL110" s="5"/>
      <c r="CM110" s="182">
        <f t="shared" si="963"/>
        <v>4101.9523826799013</v>
      </c>
      <c r="CN110" s="182">
        <f t="shared" si="964"/>
        <v>1500</v>
      </c>
      <c r="CO110" s="182">
        <f t="shared" si="965"/>
        <v>6152928.5740198521</v>
      </c>
      <c r="CP110" s="5"/>
      <c r="CQ110" s="182">
        <f t="shared" si="966"/>
        <v>4717.2452400818865</v>
      </c>
      <c r="CR110" s="182">
        <f t="shared" si="967"/>
        <v>1500</v>
      </c>
      <c r="CS110" s="182">
        <f t="shared" si="968"/>
        <v>7075867.8601228297</v>
      </c>
      <c r="CT110" s="5"/>
      <c r="CU110" s="182">
        <f t="shared" si="969"/>
        <v>5424.8320260941691</v>
      </c>
      <c r="CV110" s="182">
        <f t="shared" si="970"/>
        <v>1500</v>
      </c>
      <c r="CW110" s="182">
        <f t="shared" si="971"/>
        <v>8137248.0391412536</v>
      </c>
      <c r="CX110" s="5"/>
      <c r="CY110" s="182">
        <f t="shared" si="972"/>
        <v>6238.5568300082941</v>
      </c>
      <c r="CZ110" s="182">
        <f t="shared" si="973"/>
        <v>1500</v>
      </c>
      <c r="DA110" s="182">
        <f t="shared" si="974"/>
        <v>9357835.2450124417</v>
      </c>
      <c r="DB110" s="5"/>
      <c r="DC110" s="182">
        <f t="shared" si="975"/>
        <v>7174.340354509538</v>
      </c>
      <c r="DD110" s="182">
        <f t="shared" si="976"/>
        <v>1500</v>
      </c>
      <c r="DE110" s="182">
        <f t="shared" si="977"/>
        <v>10761510.531764306</v>
      </c>
      <c r="DF110" s="5"/>
      <c r="DG110" s="182">
        <f t="shared" si="978"/>
        <v>8250.4914076859677</v>
      </c>
      <c r="DH110" s="182">
        <f t="shared" si="979"/>
        <v>1500</v>
      </c>
      <c r="DI110" s="182">
        <f t="shared" si="980"/>
        <v>12375737.111528952</v>
      </c>
      <c r="DJ110" s="5"/>
      <c r="DK110" s="182">
        <f t="shared" si="981"/>
        <v>9488.065118838862</v>
      </c>
      <c r="DL110" s="182">
        <f t="shared" si="982"/>
        <v>1500</v>
      </c>
      <c r="DM110" s="182">
        <f t="shared" si="983"/>
        <v>14232097.678258292</v>
      </c>
      <c r="DN110" s="5"/>
      <c r="DO110" s="182">
        <f t="shared" si="984"/>
        <v>10911.274886664691</v>
      </c>
      <c r="DP110" s="182">
        <f t="shared" si="985"/>
        <v>1500</v>
      </c>
      <c r="DQ110" s="182">
        <f t="shared" si="986"/>
        <v>16366912.329997037</v>
      </c>
      <c r="DR110" s="5"/>
      <c r="DS110" s="182">
        <f t="shared" si="987"/>
        <v>12547.966119664394</v>
      </c>
      <c r="DT110" s="182">
        <f t="shared" si="988"/>
        <v>1500</v>
      </c>
      <c r="DU110" s="182">
        <f t="shared" si="989"/>
        <v>18821949.17949659</v>
      </c>
      <c r="DV110" s="5"/>
      <c r="DW110" s="182">
        <f t="shared" si="990"/>
        <v>14430.161037614052</v>
      </c>
      <c r="DX110" s="182">
        <f t="shared" si="991"/>
        <v>1500</v>
      </c>
      <c r="DY110" s="182">
        <f t="shared" si="992"/>
        <v>21645241.556421079</v>
      </c>
      <c r="DZ110" s="5"/>
      <c r="EA110" s="182">
        <f t="shared" si="993"/>
        <v>18254.153712581774</v>
      </c>
      <c r="EB110" s="182">
        <f t="shared" si="994"/>
        <v>1500</v>
      </c>
      <c r="EC110" s="182">
        <f t="shared" si="995"/>
        <v>27381230.56887266</v>
      </c>
      <c r="ED110" s="5"/>
      <c r="EE110" s="182">
        <f t="shared" si="996"/>
        <v>20992.276769469037</v>
      </c>
      <c r="EF110" s="182">
        <f t="shared" si="997"/>
        <v>1500</v>
      </c>
      <c r="EG110" s="182">
        <f t="shared" si="998"/>
        <v>31488415.154203556</v>
      </c>
      <c r="EH110" s="5"/>
      <c r="EI110" s="182">
        <f t="shared" si="999"/>
        <v>24141.118284889391</v>
      </c>
      <c r="EJ110" s="182">
        <f t="shared" si="1000"/>
        <v>1500</v>
      </c>
      <c r="EK110" s="182">
        <f t="shared" si="1001"/>
        <v>36211677.427334085</v>
      </c>
      <c r="EL110" s="5"/>
      <c r="EM110" s="182">
        <f t="shared" si="1002"/>
        <v>27762.286027622798</v>
      </c>
      <c r="EN110" s="182">
        <f t="shared" si="1003"/>
        <v>1500</v>
      </c>
      <c r="EO110" s="182">
        <f t="shared" si="1004"/>
        <v>41643429.041434199</v>
      </c>
      <c r="EP110" s="5"/>
      <c r="EQ110" s="182">
        <f t="shared" si="1005"/>
        <v>31926.628931766216</v>
      </c>
      <c r="ER110" s="182">
        <f t="shared" si="1006"/>
        <v>1500</v>
      </c>
      <c r="ES110" s="182">
        <f t="shared" si="1007"/>
        <v>47889943.397649325</v>
      </c>
      <c r="ET110" s="5"/>
      <c r="EU110" s="182">
        <f t="shared" si="1008"/>
        <v>36715.623271531142</v>
      </c>
      <c r="EV110" s="182">
        <f t="shared" si="1009"/>
        <v>1500</v>
      </c>
      <c r="EW110" s="182">
        <f t="shared" si="1010"/>
        <v>55073434.90729671</v>
      </c>
      <c r="EX110" s="5"/>
      <c r="EY110" s="182">
        <f t="shared" si="1011"/>
        <v>42222.96676226081</v>
      </c>
      <c r="EZ110" s="182">
        <f t="shared" si="1012"/>
        <v>1500</v>
      </c>
      <c r="FA110" s="182">
        <f t="shared" si="1013"/>
        <v>63334450.143391214</v>
      </c>
      <c r="FB110" s="5"/>
      <c r="FC110" s="182">
        <f t="shared" si="1014"/>
        <v>48556.411776599925</v>
      </c>
      <c r="FD110" s="182">
        <f t="shared" si="1015"/>
        <v>1500</v>
      </c>
      <c r="FE110" s="182">
        <f t="shared" si="1016"/>
        <v>72834617.664899886</v>
      </c>
      <c r="FF110" s="5"/>
      <c r="FG110" s="182">
        <f t="shared" si="1017"/>
        <v>55839.873543089911</v>
      </c>
      <c r="FH110" s="182">
        <f t="shared" si="1018"/>
        <v>1500</v>
      </c>
      <c r="FI110" s="182">
        <f t="shared" si="1019"/>
        <v>83759810.31463486</v>
      </c>
      <c r="FJ110" s="5"/>
      <c r="FK110" s="182">
        <f t="shared" si="1020"/>
        <v>64215.854574553392</v>
      </c>
      <c r="FL110" s="182">
        <f t="shared" si="1021"/>
        <v>1500</v>
      </c>
      <c r="FM110" s="182">
        <f t="shared" si="1022"/>
        <v>96323781.861830086</v>
      </c>
      <c r="FN110" s="5"/>
      <c r="FO110" s="182">
        <f t="shared" si="1023"/>
        <v>73848.232760736399</v>
      </c>
      <c r="FP110" s="182">
        <f t="shared" si="1024"/>
        <v>1500</v>
      </c>
      <c r="FQ110" s="182">
        <f t="shared" si="1025"/>
        <v>110772349.14110459</v>
      </c>
      <c r="FR110" s="5"/>
      <c r="FS110" s="182">
        <f t="shared" si="1026"/>
        <v>84925.467674846848</v>
      </c>
      <c r="FT110" s="182">
        <f t="shared" si="1027"/>
        <v>1500</v>
      </c>
      <c r="FU110" s="182">
        <f t="shared" si="1028"/>
        <v>127388201.51227027</v>
      </c>
      <c r="FV110" s="5"/>
      <c r="FW110" s="182">
        <f t="shared" si="1029"/>
        <v>107430.71660868126</v>
      </c>
      <c r="FX110" s="182">
        <f t="shared" si="1030"/>
        <v>1500</v>
      </c>
      <c r="FY110" s="182">
        <f t="shared" si="1031"/>
        <v>161146074.91302189</v>
      </c>
      <c r="FZ110" s="5"/>
      <c r="GA110" s="182">
        <f t="shared" si="1032"/>
        <v>123545.32409998347</v>
      </c>
      <c r="GB110" s="182">
        <f t="shared" si="1033"/>
        <v>1500</v>
      </c>
      <c r="GC110" s="182">
        <f t="shared" si="1034"/>
        <v>185317986.14997521</v>
      </c>
      <c r="GD110" s="5"/>
      <c r="GE110" s="182">
        <f t="shared" si="1035"/>
        <v>142077.12271498097</v>
      </c>
      <c r="GF110" s="182">
        <f t="shared" si="1036"/>
        <v>1500</v>
      </c>
      <c r="GG110" s="182">
        <f t="shared" si="1037"/>
        <v>213115684.07247147</v>
      </c>
      <c r="GH110" s="5"/>
      <c r="GI110" s="182">
        <f t="shared" si="1038"/>
        <v>163388.69112222811</v>
      </c>
      <c r="GJ110" s="182">
        <f t="shared" si="1039"/>
        <v>1500</v>
      </c>
      <c r="GK110" s="182">
        <f t="shared" si="1040"/>
        <v>245083036.68334216</v>
      </c>
      <c r="GL110" s="5"/>
      <c r="GM110" s="182">
        <f t="shared" si="1041"/>
        <v>187896.99479056231</v>
      </c>
      <c r="GN110" s="182">
        <f t="shared" si="1042"/>
        <v>1500</v>
      </c>
      <c r="GO110" s="182">
        <f t="shared" si="1043"/>
        <v>281845492.18584347</v>
      </c>
      <c r="GP110" s="5"/>
      <c r="GQ110" s="182">
        <f t="shared" si="1044"/>
        <v>216081.54400914663</v>
      </c>
      <c r="GR110" s="182">
        <f t="shared" si="1045"/>
        <v>1500</v>
      </c>
      <c r="GS110" s="182">
        <f t="shared" si="1046"/>
        <v>324122316.01371992</v>
      </c>
      <c r="GT110" s="5"/>
      <c r="GU110" s="182">
        <f t="shared" si="1047"/>
        <v>248493.77561051864</v>
      </c>
      <c r="GV110" s="182">
        <f t="shared" si="1048"/>
        <v>1500</v>
      </c>
      <c r="GW110" s="182">
        <f t="shared" si="1049"/>
        <v>372740663.41577798</v>
      </c>
      <c r="GX110" s="5"/>
      <c r="GY110" s="182">
        <f t="shared" si="1050"/>
        <v>285767.84195209644</v>
      </c>
      <c r="GZ110" s="182">
        <f t="shared" si="1051"/>
        <v>1500</v>
      </c>
      <c r="HA110" s="182">
        <f t="shared" si="1052"/>
        <v>428651762.92814463</v>
      </c>
      <c r="HB110" s="5"/>
      <c r="HC110" s="182">
        <f t="shared" si="1053"/>
        <v>328633.01824491087</v>
      </c>
      <c r="HD110" s="182">
        <f t="shared" si="1054"/>
        <v>1500</v>
      </c>
      <c r="HE110" s="182">
        <f t="shared" si="1055"/>
        <v>492949527.36736631</v>
      </c>
      <c r="HF110" s="5"/>
      <c r="HG110" s="182">
        <f t="shared" si="1056"/>
        <v>377927.97098164749</v>
      </c>
      <c r="HH110" s="182">
        <f t="shared" si="1057"/>
        <v>1500</v>
      </c>
      <c r="HI110" s="182">
        <f t="shared" si="1058"/>
        <v>566891956.47247124</v>
      </c>
      <c r="HJ110" s="5"/>
      <c r="HK110" s="182">
        <f t="shared" si="1059"/>
        <v>434617.16662889457</v>
      </c>
      <c r="HL110" s="182">
        <f t="shared" si="1060"/>
        <v>1500</v>
      </c>
      <c r="HM110" s="182">
        <f t="shared" si="1061"/>
        <v>651925749.94334185</v>
      </c>
      <c r="HN110" s="5"/>
      <c r="HO110" s="182">
        <f t="shared" si="1062"/>
        <v>499809.74162322871</v>
      </c>
      <c r="HP110" s="182">
        <f t="shared" si="1063"/>
        <v>1500</v>
      </c>
      <c r="HQ110" s="182">
        <f t="shared" si="1064"/>
        <v>749714612.43484306</v>
      </c>
      <c r="HR110" s="5"/>
      <c r="HS110" s="182">
        <f t="shared" si="1065"/>
        <v>660998.38329671987</v>
      </c>
      <c r="HT110" s="182">
        <f t="shared" si="1066"/>
        <v>1500</v>
      </c>
      <c r="HU110" s="182">
        <f t="shared" si="1067"/>
        <v>991497574.9450798</v>
      </c>
      <c r="HV110" s="5"/>
      <c r="HW110" s="182">
        <f t="shared" si="1068"/>
        <v>760148.14079122781</v>
      </c>
      <c r="HX110" s="182">
        <f t="shared" si="1069"/>
        <v>1500</v>
      </c>
      <c r="HY110" s="182">
        <f t="shared" si="1070"/>
        <v>1140222211.1868417</v>
      </c>
      <c r="HZ110" s="5"/>
      <c r="IA110" s="182">
        <f t="shared" si="1071"/>
        <v>874170.36190991197</v>
      </c>
      <c r="IB110" s="182">
        <f t="shared" si="1072"/>
        <v>1500</v>
      </c>
      <c r="IC110" s="182">
        <f t="shared" si="1073"/>
        <v>1311255542.8648679</v>
      </c>
      <c r="ID110" s="5"/>
      <c r="IE110" s="182">
        <f t="shared" si="1074"/>
        <v>1005295.9161963987</v>
      </c>
      <c r="IF110" s="182">
        <f t="shared" si="1075"/>
        <v>1500</v>
      </c>
      <c r="IG110" s="182">
        <f t="shared" si="1076"/>
        <v>1507943874.2945981</v>
      </c>
      <c r="IH110" s="5"/>
      <c r="II110" s="182">
        <f t="shared" si="1077"/>
        <v>1156090.3036258584</v>
      </c>
      <c r="IJ110" s="182">
        <f t="shared" si="1078"/>
        <v>1500</v>
      </c>
      <c r="IK110" s="182">
        <f t="shared" si="1079"/>
        <v>1734135455.4387877</v>
      </c>
      <c r="IL110" s="5"/>
      <c r="IM110" s="182">
        <f t="shared" si="1080"/>
        <v>1329503.849169737</v>
      </c>
      <c r="IN110" s="182">
        <f t="shared" si="1081"/>
        <v>1500</v>
      </c>
      <c r="IO110" s="182">
        <f t="shared" si="1082"/>
        <v>1994255773.7546055</v>
      </c>
      <c r="IP110" s="5"/>
      <c r="IQ110" s="182">
        <f t="shared" si="1083"/>
        <v>1528929.4265451974</v>
      </c>
      <c r="IR110" s="182">
        <f t="shared" si="1084"/>
        <v>1500</v>
      </c>
      <c r="IS110" s="182">
        <f t="shared" si="1085"/>
        <v>2293394139.8177962</v>
      </c>
      <c r="IT110" s="5"/>
      <c r="IU110" s="182">
        <f t="shared" si="1086"/>
        <v>1758268.8405269769</v>
      </c>
      <c r="IV110" s="182">
        <f t="shared" si="1087"/>
        <v>1500</v>
      </c>
      <c r="IW110" s="182">
        <f t="shared" si="1088"/>
        <v>2637403260.7904654</v>
      </c>
      <c r="IX110" s="5"/>
      <c r="IY110" s="182">
        <f t="shared" si="1089"/>
        <v>2022009.1666060232</v>
      </c>
      <c r="IZ110" s="182">
        <f t="shared" si="1090"/>
        <v>1500</v>
      </c>
      <c r="JA110" s="182">
        <f t="shared" si="1091"/>
        <v>3033013749.9090347</v>
      </c>
      <c r="JB110" s="5"/>
      <c r="JC110" s="182">
        <f t="shared" si="1092"/>
        <v>2325310.5415969263</v>
      </c>
      <c r="JD110" s="182">
        <f t="shared" si="1093"/>
        <v>1500</v>
      </c>
      <c r="JE110" s="182">
        <f t="shared" si="1094"/>
        <v>3487965812.3953896</v>
      </c>
      <c r="JF110" s="5"/>
      <c r="JG110" s="182">
        <f t="shared" si="1095"/>
        <v>2674107.122836465</v>
      </c>
      <c r="JH110" s="182">
        <f t="shared" si="1096"/>
        <v>1500</v>
      </c>
      <c r="JI110" s="182">
        <f t="shared" si="1097"/>
        <v>4011160684.2546973</v>
      </c>
      <c r="JJ110" s="5"/>
      <c r="JK110" s="182">
        <f t="shared" si="1098"/>
        <v>3075223.1912619346</v>
      </c>
      <c r="JL110" s="182">
        <f t="shared" si="1099"/>
        <v>1500</v>
      </c>
      <c r="JM110" s="182">
        <f t="shared" si="1100"/>
        <v>4612834786.8929014</v>
      </c>
      <c r="JN110" s="5"/>
      <c r="JO110" s="182">
        <f t="shared" si="1101"/>
        <v>3571871.736650737</v>
      </c>
      <c r="JP110" s="182">
        <f t="shared" si="1102"/>
        <v>1500</v>
      </c>
      <c r="JQ110" s="182">
        <f t="shared" si="1103"/>
        <v>5357807604.9761057</v>
      </c>
      <c r="JR110" s="5"/>
      <c r="JS110" s="182">
        <f t="shared" si="1104"/>
        <v>4107652.4971483466</v>
      </c>
      <c r="JT110" s="182">
        <f t="shared" si="1105"/>
        <v>1500</v>
      </c>
      <c r="JU110" s="182">
        <f t="shared" si="1106"/>
        <v>6161478745.7225199</v>
      </c>
      <c r="JV110" s="5"/>
      <c r="JW110" s="182">
        <f t="shared" si="1107"/>
        <v>4723800.371720599</v>
      </c>
      <c r="JX110" s="182">
        <f t="shared" si="1108"/>
        <v>1500</v>
      </c>
      <c r="JY110" s="182">
        <f t="shared" si="1109"/>
        <v>7085700557.5808983</v>
      </c>
      <c r="JZ110" s="5"/>
      <c r="KA110" s="182">
        <f t="shared" si="1110"/>
        <v>5432370.4274786888</v>
      </c>
      <c r="KB110" s="182">
        <f t="shared" si="1111"/>
        <v>1500</v>
      </c>
      <c r="KC110" s="182">
        <f t="shared" si="1112"/>
        <v>8148555641.2180328</v>
      </c>
      <c r="KD110" s="5"/>
      <c r="KE110" s="182">
        <f t="shared" si="1113"/>
        <v>6247225.991600492</v>
      </c>
      <c r="KF110" s="182">
        <f t="shared" si="1114"/>
        <v>1500</v>
      </c>
      <c r="KG110" s="182">
        <f t="shared" si="1115"/>
        <v>9370838987.4007378</v>
      </c>
      <c r="KH110" s="5"/>
      <c r="KI110" s="183">
        <f t="shared" si="1116"/>
        <v>200.03399999999999</v>
      </c>
      <c r="KJ110" s="183">
        <f t="shared" si="908"/>
        <v>1500</v>
      </c>
      <c r="KK110" s="183">
        <f t="shared" si="1117"/>
        <v>300051</v>
      </c>
      <c r="KM110" s="183">
        <f t="shared" si="1118"/>
        <v>8806.2078023411013</v>
      </c>
      <c r="KN110" s="183">
        <f t="shared" si="909"/>
        <v>1500</v>
      </c>
      <c r="KO110" s="183">
        <f t="shared" si="1119"/>
        <v>13209311.703511652</v>
      </c>
      <c r="KQ110" s="183">
        <f t="shared" si="1120"/>
        <v>57965.563924914022</v>
      </c>
      <c r="KR110" s="183">
        <f t="shared" si="1121"/>
        <v>1500</v>
      </c>
      <c r="KS110" s="183">
        <f t="shared" si="1122"/>
        <v>86948345.887371033</v>
      </c>
      <c r="KU110" s="183">
        <f t="shared" si="1123"/>
        <v>344300.74112375412</v>
      </c>
      <c r="KV110" s="183">
        <f t="shared" si="1124"/>
        <v>1500</v>
      </c>
      <c r="KW110" s="183">
        <f t="shared" si="1125"/>
        <v>516451111.68563116</v>
      </c>
      <c r="KY110" s="183">
        <f t="shared" si="1126"/>
        <v>2026304.5841632453</v>
      </c>
      <c r="KZ110" s="183">
        <f t="shared" si="1127"/>
        <v>1500</v>
      </c>
      <c r="LA110" s="183">
        <f t="shared" si="1128"/>
        <v>3039456876.2448678</v>
      </c>
      <c r="LC110" s="183">
        <f t="shared" si="1129"/>
        <v>12407769.267901823</v>
      </c>
      <c r="LD110" s="183">
        <f t="shared" si="1130"/>
        <v>1500</v>
      </c>
      <c r="LE110" s="183">
        <f t="shared" si="1131"/>
        <v>18611653901.852734</v>
      </c>
    </row>
    <row r="111" spans="2:317" ht="18.75">
      <c r="B111" s="172"/>
      <c r="C111" s="180"/>
      <c r="D111" s="180"/>
      <c r="E111" s="180" t="str">
        <f>'A.I Revenue Streams - P1'!F109</f>
        <v>Ultrasoundscanning Folicular Study-1 Sitting</v>
      </c>
      <c r="F111" s="184"/>
      <c r="G111" s="182"/>
      <c r="H111" s="182">
        <f>'A.I Revenue Streams - P1'!J109</f>
        <v>0</v>
      </c>
      <c r="I111" s="182">
        <f t="shared" si="1132"/>
        <v>0</v>
      </c>
      <c r="J111" s="5"/>
      <c r="K111" s="182">
        <f>'A.I Revenue Streams - P1'!H109*K$2</f>
        <v>0</v>
      </c>
      <c r="L111" s="182">
        <f t="shared" si="910"/>
        <v>0</v>
      </c>
      <c r="M111" s="182">
        <f t="shared" si="1134"/>
        <v>0</v>
      </c>
      <c r="N111" s="5"/>
      <c r="O111" s="182">
        <f t="shared" si="911"/>
        <v>0</v>
      </c>
      <c r="P111" s="182">
        <f t="shared" si="912"/>
        <v>0</v>
      </c>
      <c r="Q111" s="182">
        <f t="shared" si="903"/>
        <v>0</v>
      </c>
      <c r="R111" s="5"/>
      <c r="S111" s="182">
        <f t="shared" si="913"/>
        <v>0</v>
      </c>
      <c r="T111" s="182">
        <f t="shared" si="914"/>
        <v>0</v>
      </c>
      <c r="U111" s="182">
        <f t="shared" si="904"/>
        <v>0</v>
      </c>
      <c r="V111" s="5"/>
      <c r="W111" s="182">
        <f t="shared" si="915"/>
        <v>0</v>
      </c>
      <c r="X111" s="182">
        <f t="shared" si="916"/>
        <v>0</v>
      </c>
      <c r="Y111" s="182">
        <f t="shared" si="905"/>
        <v>0</v>
      </c>
      <c r="Z111" s="5"/>
      <c r="AA111" s="182">
        <f t="shared" si="917"/>
        <v>0</v>
      </c>
      <c r="AB111" s="182">
        <f t="shared" si="918"/>
        <v>0</v>
      </c>
      <c r="AC111" s="182">
        <f t="shared" si="906"/>
        <v>0</v>
      </c>
      <c r="AD111" s="5"/>
      <c r="AE111" s="182">
        <f t="shared" si="919"/>
        <v>0</v>
      </c>
      <c r="AF111" s="182">
        <f t="shared" si="920"/>
        <v>0</v>
      </c>
      <c r="AG111" s="182">
        <f t="shared" si="907"/>
        <v>0</v>
      </c>
      <c r="AH111" s="5"/>
      <c r="AI111" s="182">
        <f t="shared" si="921"/>
        <v>0</v>
      </c>
      <c r="AJ111" s="182">
        <f t="shared" si="922"/>
        <v>0</v>
      </c>
      <c r="AK111" s="182">
        <f t="shared" si="923"/>
        <v>0</v>
      </c>
      <c r="AL111" s="5"/>
      <c r="AM111" s="182">
        <f t="shared" si="924"/>
        <v>0</v>
      </c>
      <c r="AN111" s="182">
        <f t="shared" si="925"/>
        <v>0</v>
      </c>
      <c r="AO111" s="182">
        <f t="shared" si="926"/>
        <v>0</v>
      </c>
      <c r="AP111" s="5"/>
      <c r="AQ111" s="182">
        <f t="shared" si="927"/>
        <v>0</v>
      </c>
      <c r="AR111" s="182">
        <f t="shared" si="928"/>
        <v>0</v>
      </c>
      <c r="AS111" s="182">
        <f t="shared" si="929"/>
        <v>0</v>
      </c>
      <c r="AT111" s="5"/>
      <c r="AU111" s="182">
        <f t="shared" si="930"/>
        <v>0</v>
      </c>
      <c r="AV111" s="182">
        <f t="shared" si="931"/>
        <v>0</v>
      </c>
      <c r="AW111" s="182">
        <f t="shared" si="932"/>
        <v>0</v>
      </c>
      <c r="AX111" s="5"/>
      <c r="AY111" s="182">
        <f t="shared" si="933"/>
        <v>0</v>
      </c>
      <c r="AZ111" s="182">
        <f t="shared" si="934"/>
        <v>0</v>
      </c>
      <c r="BA111" s="182">
        <f t="shared" si="935"/>
        <v>0</v>
      </c>
      <c r="BB111" s="5"/>
      <c r="BC111" s="182">
        <f t="shared" si="936"/>
        <v>0</v>
      </c>
      <c r="BD111" s="182">
        <f t="shared" si="937"/>
        <v>0</v>
      </c>
      <c r="BE111" s="182">
        <f t="shared" si="938"/>
        <v>0</v>
      </c>
      <c r="BF111" s="5"/>
      <c r="BG111" s="182">
        <f t="shared" si="939"/>
        <v>0</v>
      </c>
      <c r="BH111" s="182">
        <f t="shared" si="940"/>
        <v>0</v>
      </c>
      <c r="BI111" s="182">
        <f t="shared" si="941"/>
        <v>0</v>
      </c>
      <c r="BJ111" s="5"/>
      <c r="BK111" s="182">
        <f t="shared" si="942"/>
        <v>0</v>
      </c>
      <c r="BL111" s="182">
        <f t="shared" si="943"/>
        <v>0</v>
      </c>
      <c r="BM111" s="182">
        <f t="shared" si="944"/>
        <v>0</v>
      </c>
      <c r="BN111" s="5"/>
      <c r="BO111" s="182">
        <f t="shared" si="945"/>
        <v>0</v>
      </c>
      <c r="BP111" s="182">
        <f t="shared" si="946"/>
        <v>0</v>
      </c>
      <c r="BQ111" s="182">
        <f t="shared" si="947"/>
        <v>0</v>
      </c>
      <c r="BR111" s="5"/>
      <c r="BS111" s="182">
        <f t="shared" si="948"/>
        <v>0</v>
      </c>
      <c r="BT111" s="182">
        <f t="shared" si="949"/>
        <v>0</v>
      </c>
      <c r="BU111" s="182">
        <f t="shared" si="950"/>
        <v>0</v>
      </c>
      <c r="BV111" s="5"/>
      <c r="BW111" s="182">
        <f t="shared" si="951"/>
        <v>0</v>
      </c>
      <c r="BX111" s="182">
        <f t="shared" si="952"/>
        <v>0</v>
      </c>
      <c r="BY111" s="182">
        <f t="shared" si="953"/>
        <v>0</v>
      </c>
      <c r="BZ111" s="5"/>
      <c r="CA111" s="182">
        <f t="shared" si="954"/>
        <v>0</v>
      </c>
      <c r="CB111" s="182">
        <f t="shared" si="955"/>
        <v>0</v>
      </c>
      <c r="CC111" s="182">
        <f t="shared" si="956"/>
        <v>0</v>
      </c>
      <c r="CD111" s="5"/>
      <c r="CE111" s="182">
        <f t="shared" si="957"/>
        <v>0</v>
      </c>
      <c r="CF111" s="182">
        <f t="shared" si="958"/>
        <v>0</v>
      </c>
      <c r="CG111" s="182">
        <f t="shared" si="959"/>
        <v>0</v>
      </c>
      <c r="CH111" s="5"/>
      <c r="CI111" s="182">
        <f t="shared" si="960"/>
        <v>0</v>
      </c>
      <c r="CJ111" s="182">
        <f t="shared" si="961"/>
        <v>0</v>
      </c>
      <c r="CK111" s="182">
        <f t="shared" si="962"/>
        <v>0</v>
      </c>
      <c r="CL111" s="5"/>
      <c r="CM111" s="182">
        <f t="shared" si="963"/>
        <v>0</v>
      </c>
      <c r="CN111" s="182">
        <f t="shared" si="964"/>
        <v>0</v>
      </c>
      <c r="CO111" s="182">
        <f t="shared" si="965"/>
        <v>0</v>
      </c>
      <c r="CP111" s="5"/>
      <c r="CQ111" s="182">
        <f t="shared" si="966"/>
        <v>0</v>
      </c>
      <c r="CR111" s="182">
        <f t="shared" si="967"/>
        <v>0</v>
      </c>
      <c r="CS111" s="182">
        <f t="shared" si="968"/>
        <v>0</v>
      </c>
      <c r="CT111" s="5"/>
      <c r="CU111" s="182">
        <f t="shared" si="969"/>
        <v>0</v>
      </c>
      <c r="CV111" s="182">
        <f t="shared" si="970"/>
        <v>0</v>
      </c>
      <c r="CW111" s="182">
        <f t="shared" si="971"/>
        <v>0</v>
      </c>
      <c r="CX111" s="5"/>
      <c r="CY111" s="182">
        <f t="shared" si="972"/>
        <v>0</v>
      </c>
      <c r="CZ111" s="182">
        <f t="shared" si="973"/>
        <v>0</v>
      </c>
      <c r="DA111" s="182">
        <f t="shared" si="974"/>
        <v>0</v>
      </c>
      <c r="DB111" s="5"/>
      <c r="DC111" s="182">
        <f t="shared" si="975"/>
        <v>0</v>
      </c>
      <c r="DD111" s="182">
        <f t="shared" si="976"/>
        <v>0</v>
      </c>
      <c r="DE111" s="182">
        <f t="shared" si="977"/>
        <v>0</v>
      </c>
      <c r="DF111" s="5"/>
      <c r="DG111" s="182">
        <f t="shared" si="978"/>
        <v>0</v>
      </c>
      <c r="DH111" s="182">
        <f t="shared" si="979"/>
        <v>0</v>
      </c>
      <c r="DI111" s="182">
        <f t="shared" si="980"/>
        <v>0</v>
      </c>
      <c r="DJ111" s="5"/>
      <c r="DK111" s="182">
        <f t="shared" si="981"/>
        <v>0</v>
      </c>
      <c r="DL111" s="182">
        <f t="shared" si="982"/>
        <v>0</v>
      </c>
      <c r="DM111" s="182">
        <f t="shared" si="983"/>
        <v>0</v>
      </c>
      <c r="DN111" s="5"/>
      <c r="DO111" s="182">
        <f t="shared" si="984"/>
        <v>0</v>
      </c>
      <c r="DP111" s="182">
        <f t="shared" si="985"/>
        <v>0</v>
      </c>
      <c r="DQ111" s="182">
        <f t="shared" si="986"/>
        <v>0</v>
      </c>
      <c r="DR111" s="5"/>
      <c r="DS111" s="182">
        <f t="shared" si="987"/>
        <v>0</v>
      </c>
      <c r="DT111" s="182">
        <f t="shared" si="988"/>
        <v>0</v>
      </c>
      <c r="DU111" s="182">
        <f t="shared" si="989"/>
        <v>0</v>
      </c>
      <c r="DV111" s="5"/>
      <c r="DW111" s="182">
        <f t="shared" si="990"/>
        <v>0</v>
      </c>
      <c r="DX111" s="182">
        <f t="shared" si="991"/>
        <v>0</v>
      </c>
      <c r="DY111" s="182">
        <f t="shared" si="992"/>
        <v>0</v>
      </c>
      <c r="DZ111" s="5"/>
      <c r="EA111" s="182">
        <f t="shared" si="993"/>
        <v>0</v>
      </c>
      <c r="EB111" s="182">
        <f t="shared" si="994"/>
        <v>0</v>
      </c>
      <c r="EC111" s="182">
        <f t="shared" si="995"/>
        <v>0</v>
      </c>
      <c r="ED111" s="5"/>
      <c r="EE111" s="182">
        <f t="shared" si="996"/>
        <v>0</v>
      </c>
      <c r="EF111" s="182">
        <f t="shared" si="997"/>
        <v>0</v>
      </c>
      <c r="EG111" s="182">
        <f t="shared" si="998"/>
        <v>0</v>
      </c>
      <c r="EH111" s="5"/>
      <c r="EI111" s="182">
        <f t="shared" si="999"/>
        <v>0</v>
      </c>
      <c r="EJ111" s="182">
        <f t="shared" si="1000"/>
        <v>0</v>
      </c>
      <c r="EK111" s="182">
        <f t="shared" si="1001"/>
        <v>0</v>
      </c>
      <c r="EL111" s="5"/>
      <c r="EM111" s="182">
        <f t="shared" si="1002"/>
        <v>0</v>
      </c>
      <c r="EN111" s="182">
        <f t="shared" si="1003"/>
        <v>0</v>
      </c>
      <c r="EO111" s="182">
        <f t="shared" si="1004"/>
        <v>0</v>
      </c>
      <c r="EP111" s="5"/>
      <c r="EQ111" s="182">
        <f t="shared" si="1005"/>
        <v>0</v>
      </c>
      <c r="ER111" s="182">
        <f t="shared" si="1006"/>
        <v>0</v>
      </c>
      <c r="ES111" s="182">
        <f t="shared" si="1007"/>
        <v>0</v>
      </c>
      <c r="ET111" s="5"/>
      <c r="EU111" s="182">
        <f t="shared" si="1008"/>
        <v>0</v>
      </c>
      <c r="EV111" s="182">
        <f t="shared" si="1009"/>
        <v>0</v>
      </c>
      <c r="EW111" s="182">
        <f t="shared" si="1010"/>
        <v>0</v>
      </c>
      <c r="EX111" s="5"/>
      <c r="EY111" s="182">
        <f t="shared" si="1011"/>
        <v>0</v>
      </c>
      <c r="EZ111" s="182">
        <f t="shared" si="1012"/>
        <v>0</v>
      </c>
      <c r="FA111" s="182">
        <f t="shared" si="1013"/>
        <v>0</v>
      </c>
      <c r="FB111" s="5"/>
      <c r="FC111" s="182">
        <f t="shared" si="1014"/>
        <v>0</v>
      </c>
      <c r="FD111" s="182">
        <f t="shared" si="1015"/>
        <v>0</v>
      </c>
      <c r="FE111" s="182">
        <f t="shared" si="1016"/>
        <v>0</v>
      </c>
      <c r="FF111" s="5"/>
      <c r="FG111" s="182">
        <f t="shared" si="1017"/>
        <v>0</v>
      </c>
      <c r="FH111" s="182">
        <f t="shared" si="1018"/>
        <v>0</v>
      </c>
      <c r="FI111" s="182">
        <f t="shared" si="1019"/>
        <v>0</v>
      </c>
      <c r="FJ111" s="5"/>
      <c r="FK111" s="182">
        <f t="shared" si="1020"/>
        <v>0</v>
      </c>
      <c r="FL111" s="182">
        <f t="shared" si="1021"/>
        <v>0</v>
      </c>
      <c r="FM111" s="182">
        <f t="shared" si="1022"/>
        <v>0</v>
      </c>
      <c r="FN111" s="5"/>
      <c r="FO111" s="182">
        <f t="shared" si="1023"/>
        <v>0</v>
      </c>
      <c r="FP111" s="182">
        <f t="shared" si="1024"/>
        <v>0</v>
      </c>
      <c r="FQ111" s="182">
        <f t="shared" si="1025"/>
        <v>0</v>
      </c>
      <c r="FR111" s="5"/>
      <c r="FS111" s="182">
        <f t="shared" si="1026"/>
        <v>0</v>
      </c>
      <c r="FT111" s="182">
        <f t="shared" si="1027"/>
        <v>0</v>
      </c>
      <c r="FU111" s="182">
        <f t="shared" si="1028"/>
        <v>0</v>
      </c>
      <c r="FV111" s="5"/>
      <c r="FW111" s="182">
        <f t="shared" si="1029"/>
        <v>0</v>
      </c>
      <c r="FX111" s="182">
        <f t="shared" si="1030"/>
        <v>0</v>
      </c>
      <c r="FY111" s="182">
        <f t="shared" si="1031"/>
        <v>0</v>
      </c>
      <c r="FZ111" s="5"/>
      <c r="GA111" s="182">
        <f t="shared" si="1032"/>
        <v>0</v>
      </c>
      <c r="GB111" s="182">
        <f t="shared" si="1033"/>
        <v>0</v>
      </c>
      <c r="GC111" s="182">
        <f t="shared" si="1034"/>
        <v>0</v>
      </c>
      <c r="GD111" s="5"/>
      <c r="GE111" s="182">
        <f t="shared" si="1035"/>
        <v>0</v>
      </c>
      <c r="GF111" s="182">
        <f t="shared" si="1036"/>
        <v>0</v>
      </c>
      <c r="GG111" s="182">
        <f t="shared" si="1037"/>
        <v>0</v>
      </c>
      <c r="GH111" s="5"/>
      <c r="GI111" s="182">
        <f t="shared" si="1038"/>
        <v>0</v>
      </c>
      <c r="GJ111" s="182">
        <f t="shared" si="1039"/>
        <v>0</v>
      </c>
      <c r="GK111" s="182">
        <f t="shared" si="1040"/>
        <v>0</v>
      </c>
      <c r="GL111" s="5"/>
      <c r="GM111" s="182">
        <f t="shared" si="1041"/>
        <v>0</v>
      </c>
      <c r="GN111" s="182">
        <f t="shared" si="1042"/>
        <v>0</v>
      </c>
      <c r="GO111" s="182">
        <f t="shared" si="1043"/>
        <v>0</v>
      </c>
      <c r="GP111" s="5"/>
      <c r="GQ111" s="182">
        <f t="shared" si="1044"/>
        <v>0</v>
      </c>
      <c r="GR111" s="182">
        <f t="shared" si="1045"/>
        <v>0</v>
      </c>
      <c r="GS111" s="182">
        <f t="shared" si="1046"/>
        <v>0</v>
      </c>
      <c r="GT111" s="5"/>
      <c r="GU111" s="182">
        <f t="shared" si="1047"/>
        <v>0</v>
      </c>
      <c r="GV111" s="182">
        <f t="shared" si="1048"/>
        <v>0</v>
      </c>
      <c r="GW111" s="182">
        <f t="shared" si="1049"/>
        <v>0</v>
      </c>
      <c r="GX111" s="5"/>
      <c r="GY111" s="182">
        <f t="shared" si="1050"/>
        <v>0</v>
      </c>
      <c r="GZ111" s="182">
        <f t="shared" si="1051"/>
        <v>0</v>
      </c>
      <c r="HA111" s="182">
        <f t="shared" si="1052"/>
        <v>0</v>
      </c>
      <c r="HB111" s="5"/>
      <c r="HC111" s="182">
        <f t="shared" si="1053"/>
        <v>0</v>
      </c>
      <c r="HD111" s="182">
        <f t="shared" si="1054"/>
        <v>0</v>
      </c>
      <c r="HE111" s="182">
        <f t="shared" si="1055"/>
        <v>0</v>
      </c>
      <c r="HF111" s="5"/>
      <c r="HG111" s="182">
        <f t="shared" si="1056"/>
        <v>0</v>
      </c>
      <c r="HH111" s="182">
        <f t="shared" si="1057"/>
        <v>0</v>
      </c>
      <c r="HI111" s="182">
        <f t="shared" si="1058"/>
        <v>0</v>
      </c>
      <c r="HJ111" s="5"/>
      <c r="HK111" s="182">
        <f t="shared" si="1059"/>
        <v>0</v>
      </c>
      <c r="HL111" s="182">
        <f t="shared" si="1060"/>
        <v>0</v>
      </c>
      <c r="HM111" s="182">
        <f t="shared" si="1061"/>
        <v>0</v>
      </c>
      <c r="HN111" s="5"/>
      <c r="HO111" s="182">
        <f t="shared" si="1062"/>
        <v>0</v>
      </c>
      <c r="HP111" s="182">
        <f t="shared" si="1063"/>
        <v>0</v>
      </c>
      <c r="HQ111" s="182">
        <f t="shared" si="1064"/>
        <v>0</v>
      </c>
      <c r="HR111" s="5"/>
      <c r="HS111" s="182">
        <f t="shared" si="1065"/>
        <v>0</v>
      </c>
      <c r="HT111" s="182">
        <f t="shared" si="1066"/>
        <v>0</v>
      </c>
      <c r="HU111" s="182">
        <f t="shared" si="1067"/>
        <v>0</v>
      </c>
      <c r="HV111" s="5"/>
      <c r="HW111" s="182">
        <f t="shared" si="1068"/>
        <v>0</v>
      </c>
      <c r="HX111" s="182">
        <f t="shared" si="1069"/>
        <v>0</v>
      </c>
      <c r="HY111" s="182">
        <f t="shared" si="1070"/>
        <v>0</v>
      </c>
      <c r="HZ111" s="5"/>
      <c r="IA111" s="182">
        <f t="shared" si="1071"/>
        <v>0</v>
      </c>
      <c r="IB111" s="182">
        <f t="shared" si="1072"/>
        <v>0</v>
      </c>
      <c r="IC111" s="182">
        <f t="shared" si="1073"/>
        <v>0</v>
      </c>
      <c r="ID111" s="5"/>
      <c r="IE111" s="182">
        <f t="shared" si="1074"/>
        <v>0</v>
      </c>
      <c r="IF111" s="182">
        <f t="shared" si="1075"/>
        <v>0</v>
      </c>
      <c r="IG111" s="182">
        <f t="shared" si="1076"/>
        <v>0</v>
      </c>
      <c r="IH111" s="5"/>
      <c r="II111" s="182">
        <f t="shared" si="1077"/>
        <v>0</v>
      </c>
      <c r="IJ111" s="182">
        <f t="shared" si="1078"/>
        <v>0</v>
      </c>
      <c r="IK111" s="182">
        <f t="shared" si="1079"/>
        <v>0</v>
      </c>
      <c r="IL111" s="5"/>
      <c r="IM111" s="182">
        <f t="shared" si="1080"/>
        <v>0</v>
      </c>
      <c r="IN111" s="182">
        <f t="shared" si="1081"/>
        <v>0</v>
      </c>
      <c r="IO111" s="182">
        <f t="shared" si="1082"/>
        <v>0</v>
      </c>
      <c r="IP111" s="5"/>
      <c r="IQ111" s="182">
        <f t="shared" si="1083"/>
        <v>0</v>
      </c>
      <c r="IR111" s="182">
        <f t="shared" si="1084"/>
        <v>0</v>
      </c>
      <c r="IS111" s="182">
        <f t="shared" si="1085"/>
        <v>0</v>
      </c>
      <c r="IT111" s="5"/>
      <c r="IU111" s="182">
        <f t="shared" si="1086"/>
        <v>0</v>
      </c>
      <c r="IV111" s="182">
        <f t="shared" si="1087"/>
        <v>0</v>
      </c>
      <c r="IW111" s="182">
        <f t="shared" si="1088"/>
        <v>0</v>
      </c>
      <c r="IX111" s="5"/>
      <c r="IY111" s="182">
        <f t="shared" si="1089"/>
        <v>0</v>
      </c>
      <c r="IZ111" s="182">
        <f t="shared" si="1090"/>
        <v>0</v>
      </c>
      <c r="JA111" s="182">
        <f t="shared" si="1091"/>
        <v>0</v>
      </c>
      <c r="JB111" s="5"/>
      <c r="JC111" s="182">
        <f t="shared" si="1092"/>
        <v>0</v>
      </c>
      <c r="JD111" s="182">
        <f t="shared" si="1093"/>
        <v>0</v>
      </c>
      <c r="JE111" s="182">
        <f t="shared" si="1094"/>
        <v>0</v>
      </c>
      <c r="JF111" s="5"/>
      <c r="JG111" s="182">
        <f t="shared" si="1095"/>
        <v>0</v>
      </c>
      <c r="JH111" s="182">
        <f t="shared" si="1096"/>
        <v>0</v>
      </c>
      <c r="JI111" s="182">
        <f t="shared" si="1097"/>
        <v>0</v>
      </c>
      <c r="JJ111" s="5"/>
      <c r="JK111" s="182">
        <f t="shared" si="1098"/>
        <v>0</v>
      </c>
      <c r="JL111" s="182">
        <f t="shared" si="1099"/>
        <v>0</v>
      </c>
      <c r="JM111" s="182">
        <f t="shared" si="1100"/>
        <v>0</v>
      </c>
      <c r="JN111" s="5"/>
      <c r="JO111" s="182">
        <f t="shared" si="1101"/>
        <v>0</v>
      </c>
      <c r="JP111" s="182">
        <f t="shared" si="1102"/>
        <v>0</v>
      </c>
      <c r="JQ111" s="182">
        <f t="shared" si="1103"/>
        <v>0</v>
      </c>
      <c r="JR111" s="5"/>
      <c r="JS111" s="182">
        <f t="shared" si="1104"/>
        <v>0</v>
      </c>
      <c r="JT111" s="182">
        <f t="shared" si="1105"/>
        <v>0</v>
      </c>
      <c r="JU111" s="182">
        <f t="shared" si="1106"/>
        <v>0</v>
      </c>
      <c r="JV111" s="5"/>
      <c r="JW111" s="182">
        <f t="shared" si="1107"/>
        <v>0</v>
      </c>
      <c r="JX111" s="182">
        <f t="shared" si="1108"/>
        <v>0</v>
      </c>
      <c r="JY111" s="182">
        <f t="shared" si="1109"/>
        <v>0</v>
      </c>
      <c r="JZ111" s="5"/>
      <c r="KA111" s="182">
        <f t="shared" si="1110"/>
        <v>0</v>
      </c>
      <c r="KB111" s="182">
        <f t="shared" si="1111"/>
        <v>0</v>
      </c>
      <c r="KC111" s="182">
        <f t="shared" si="1112"/>
        <v>0</v>
      </c>
      <c r="KD111" s="5"/>
      <c r="KE111" s="182">
        <f t="shared" si="1113"/>
        <v>0</v>
      </c>
      <c r="KF111" s="182">
        <f t="shared" si="1114"/>
        <v>0</v>
      </c>
      <c r="KG111" s="182">
        <f t="shared" si="1115"/>
        <v>0</v>
      </c>
      <c r="KH111" s="5"/>
      <c r="KI111" s="183">
        <f t="shared" si="1116"/>
        <v>0</v>
      </c>
      <c r="KJ111" s="183" t="e">
        <f t="shared" si="908"/>
        <v>#DIV/0!</v>
      </c>
      <c r="KK111" s="183">
        <f t="shared" si="1117"/>
        <v>0</v>
      </c>
      <c r="KM111" s="183">
        <f t="shared" si="1118"/>
        <v>0</v>
      </c>
      <c r="KN111" s="183" t="e">
        <f t="shared" si="909"/>
        <v>#DIV/0!</v>
      </c>
      <c r="KO111" s="183">
        <f t="shared" si="1119"/>
        <v>0</v>
      </c>
      <c r="KQ111" s="183">
        <f t="shared" si="1120"/>
        <v>0</v>
      </c>
      <c r="KR111" s="183" t="e">
        <f t="shared" si="1121"/>
        <v>#DIV/0!</v>
      </c>
      <c r="KS111" s="183">
        <f t="shared" si="1122"/>
        <v>0</v>
      </c>
      <c r="KU111" s="183">
        <f t="shared" si="1123"/>
        <v>0</v>
      </c>
      <c r="KV111" s="183" t="e">
        <f t="shared" si="1124"/>
        <v>#DIV/0!</v>
      </c>
      <c r="KW111" s="183">
        <f t="shared" si="1125"/>
        <v>0</v>
      </c>
      <c r="KY111" s="183">
        <f t="shared" si="1126"/>
        <v>0</v>
      </c>
      <c r="KZ111" s="183" t="e">
        <f t="shared" si="1127"/>
        <v>#DIV/0!</v>
      </c>
      <c r="LA111" s="183">
        <f t="shared" si="1128"/>
        <v>0</v>
      </c>
      <c r="LC111" s="183">
        <f t="shared" si="1129"/>
        <v>0</v>
      </c>
      <c r="LD111" s="183" t="e">
        <f t="shared" si="1130"/>
        <v>#DIV/0!</v>
      </c>
      <c r="LE111" s="183">
        <f t="shared" si="1131"/>
        <v>0</v>
      </c>
    </row>
    <row r="112" spans="2:317" ht="18.75">
      <c r="B112" s="172"/>
      <c r="C112" s="180"/>
      <c r="D112" s="180"/>
      <c r="E112" s="180" t="str">
        <f>'A.I Revenue Streams - P1'!F110</f>
        <v>Ultrasoundscanning Folicular Study-3 Sitting</v>
      </c>
      <c r="F112" s="184"/>
      <c r="G112" s="182"/>
      <c r="H112" s="182">
        <f>'A.I Revenue Streams - P1'!J110</f>
        <v>0</v>
      </c>
      <c r="I112" s="182">
        <f t="shared" si="1132"/>
        <v>0</v>
      </c>
      <c r="J112" s="5"/>
      <c r="K112" s="182">
        <f>'A.I Revenue Streams - P1'!H110*K$2</f>
        <v>0</v>
      </c>
      <c r="L112" s="182">
        <f t="shared" si="910"/>
        <v>0</v>
      </c>
      <c r="M112" s="182">
        <f t="shared" si="1134"/>
        <v>0</v>
      </c>
      <c r="N112" s="5"/>
      <c r="O112" s="182">
        <f t="shared" si="911"/>
        <v>0</v>
      </c>
      <c r="P112" s="182">
        <f t="shared" si="912"/>
        <v>0</v>
      </c>
      <c r="Q112" s="182">
        <f t="shared" si="903"/>
        <v>0</v>
      </c>
      <c r="R112" s="5"/>
      <c r="S112" s="182">
        <f t="shared" si="913"/>
        <v>0</v>
      </c>
      <c r="T112" s="182">
        <f t="shared" si="914"/>
        <v>0</v>
      </c>
      <c r="U112" s="182">
        <f t="shared" si="904"/>
        <v>0</v>
      </c>
      <c r="V112" s="5"/>
      <c r="W112" s="182">
        <f t="shared" si="915"/>
        <v>0</v>
      </c>
      <c r="X112" s="182">
        <f t="shared" si="916"/>
        <v>0</v>
      </c>
      <c r="Y112" s="182">
        <f t="shared" si="905"/>
        <v>0</v>
      </c>
      <c r="Z112" s="5"/>
      <c r="AA112" s="182">
        <f t="shared" si="917"/>
        <v>0</v>
      </c>
      <c r="AB112" s="182">
        <f t="shared" si="918"/>
        <v>0</v>
      </c>
      <c r="AC112" s="182">
        <f t="shared" si="906"/>
        <v>0</v>
      </c>
      <c r="AD112" s="5"/>
      <c r="AE112" s="182">
        <f t="shared" si="919"/>
        <v>0</v>
      </c>
      <c r="AF112" s="182">
        <f t="shared" si="920"/>
        <v>0</v>
      </c>
      <c r="AG112" s="182">
        <f t="shared" si="907"/>
        <v>0</v>
      </c>
      <c r="AH112" s="5"/>
      <c r="AI112" s="182">
        <f t="shared" si="921"/>
        <v>0</v>
      </c>
      <c r="AJ112" s="182">
        <f t="shared" si="922"/>
        <v>0</v>
      </c>
      <c r="AK112" s="182">
        <f t="shared" si="923"/>
        <v>0</v>
      </c>
      <c r="AL112" s="5"/>
      <c r="AM112" s="182">
        <f t="shared" si="924"/>
        <v>0</v>
      </c>
      <c r="AN112" s="182">
        <f t="shared" si="925"/>
        <v>0</v>
      </c>
      <c r="AO112" s="182">
        <f t="shared" si="926"/>
        <v>0</v>
      </c>
      <c r="AP112" s="5"/>
      <c r="AQ112" s="182">
        <f t="shared" si="927"/>
        <v>0</v>
      </c>
      <c r="AR112" s="182">
        <f t="shared" si="928"/>
        <v>0</v>
      </c>
      <c r="AS112" s="182">
        <f t="shared" si="929"/>
        <v>0</v>
      </c>
      <c r="AT112" s="5"/>
      <c r="AU112" s="182">
        <f t="shared" si="930"/>
        <v>0</v>
      </c>
      <c r="AV112" s="182">
        <f t="shared" si="931"/>
        <v>0</v>
      </c>
      <c r="AW112" s="182">
        <f t="shared" si="932"/>
        <v>0</v>
      </c>
      <c r="AX112" s="5"/>
      <c r="AY112" s="182">
        <f t="shared" si="933"/>
        <v>0</v>
      </c>
      <c r="AZ112" s="182">
        <f t="shared" si="934"/>
        <v>0</v>
      </c>
      <c r="BA112" s="182">
        <f t="shared" si="935"/>
        <v>0</v>
      </c>
      <c r="BB112" s="5"/>
      <c r="BC112" s="182">
        <f t="shared" si="936"/>
        <v>0</v>
      </c>
      <c r="BD112" s="182">
        <f t="shared" si="937"/>
        <v>0</v>
      </c>
      <c r="BE112" s="182">
        <f t="shared" si="938"/>
        <v>0</v>
      </c>
      <c r="BF112" s="5"/>
      <c r="BG112" s="182">
        <f t="shared" si="939"/>
        <v>0</v>
      </c>
      <c r="BH112" s="182">
        <f t="shared" si="940"/>
        <v>0</v>
      </c>
      <c r="BI112" s="182">
        <f t="shared" si="941"/>
        <v>0</v>
      </c>
      <c r="BJ112" s="5"/>
      <c r="BK112" s="182">
        <f t="shared" si="942"/>
        <v>0</v>
      </c>
      <c r="BL112" s="182">
        <f t="shared" si="943"/>
        <v>0</v>
      </c>
      <c r="BM112" s="182">
        <f t="shared" si="944"/>
        <v>0</v>
      </c>
      <c r="BN112" s="5"/>
      <c r="BO112" s="182">
        <f t="shared" si="945"/>
        <v>0</v>
      </c>
      <c r="BP112" s="182">
        <f t="shared" si="946"/>
        <v>0</v>
      </c>
      <c r="BQ112" s="182">
        <f t="shared" si="947"/>
        <v>0</v>
      </c>
      <c r="BR112" s="5"/>
      <c r="BS112" s="182">
        <f t="shared" si="948"/>
        <v>0</v>
      </c>
      <c r="BT112" s="182">
        <f t="shared" si="949"/>
        <v>0</v>
      </c>
      <c r="BU112" s="182">
        <f t="shared" si="950"/>
        <v>0</v>
      </c>
      <c r="BV112" s="5"/>
      <c r="BW112" s="182">
        <f t="shared" si="951"/>
        <v>0</v>
      </c>
      <c r="BX112" s="182">
        <f t="shared" si="952"/>
        <v>0</v>
      </c>
      <c r="BY112" s="182">
        <f t="shared" si="953"/>
        <v>0</v>
      </c>
      <c r="BZ112" s="5"/>
      <c r="CA112" s="182">
        <f t="shared" si="954"/>
        <v>0</v>
      </c>
      <c r="CB112" s="182">
        <f t="shared" si="955"/>
        <v>0</v>
      </c>
      <c r="CC112" s="182">
        <f t="shared" si="956"/>
        <v>0</v>
      </c>
      <c r="CD112" s="5"/>
      <c r="CE112" s="182">
        <f t="shared" si="957"/>
        <v>0</v>
      </c>
      <c r="CF112" s="182">
        <f t="shared" si="958"/>
        <v>0</v>
      </c>
      <c r="CG112" s="182">
        <f t="shared" si="959"/>
        <v>0</v>
      </c>
      <c r="CH112" s="5"/>
      <c r="CI112" s="182">
        <f t="shared" si="960"/>
        <v>0</v>
      </c>
      <c r="CJ112" s="182">
        <f t="shared" si="961"/>
        <v>0</v>
      </c>
      <c r="CK112" s="182">
        <f t="shared" si="962"/>
        <v>0</v>
      </c>
      <c r="CL112" s="5"/>
      <c r="CM112" s="182">
        <f t="shared" si="963"/>
        <v>0</v>
      </c>
      <c r="CN112" s="182">
        <f t="shared" si="964"/>
        <v>0</v>
      </c>
      <c r="CO112" s="182">
        <f t="shared" si="965"/>
        <v>0</v>
      </c>
      <c r="CP112" s="5"/>
      <c r="CQ112" s="182">
        <f t="shared" si="966"/>
        <v>0</v>
      </c>
      <c r="CR112" s="182">
        <f t="shared" si="967"/>
        <v>0</v>
      </c>
      <c r="CS112" s="182">
        <f t="shared" si="968"/>
        <v>0</v>
      </c>
      <c r="CT112" s="5"/>
      <c r="CU112" s="182">
        <f t="shared" si="969"/>
        <v>0</v>
      </c>
      <c r="CV112" s="182">
        <f t="shared" si="970"/>
        <v>0</v>
      </c>
      <c r="CW112" s="182">
        <f t="shared" si="971"/>
        <v>0</v>
      </c>
      <c r="CX112" s="5"/>
      <c r="CY112" s="182">
        <f t="shared" si="972"/>
        <v>0</v>
      </c>
      <c r="CZ112" s="182">
        <f t="shared" si="973"/>
        <v>0</v>
      </c>
      <c r="DA112" s="182">
        <f t="shared" si="974"/>
        <v>0</v>
      </c>
      <c r="DB112" s="5"/>
      <c r="DC112" s="182">
        <f t="shared" si="975"/>
        <v>0</v>
      </c>
      <c r="DD112" s="182">
        <f t="shared" si="976"/>
        <v>0</v>
      </c>
      <c r="DE112" s="182">
        <f t="shared" si="977"/>
        <v>0</v>
      </c>
      <c r="DF112" s="5"/>
      <c r="DG112" s="182">
        <f t="shared" si="978"/>
        <v>0</v>
      </c>
      <c r="DH112" s="182">
        <f t="shared" si="979"/>
        <v>0</v>
      </c>
      <c r="DI112" s="182">
        <f t="shared" si="980"/>
        <v>0</v>
      </c>
      <c r="DJ112" s="5"/>
      <c r="DK112" s="182">
        <f t="shared" si="981"/>
        <v>0</v>
      </c>
      <c r="DL112" s="182">
        <f t="shared" si="982"/>
        <v>0</v>
      </c>
      <c r="DM112" s="182">
        <f t="shared" si="983"/>
        <v>0</v>
      </c>
      <c r="DN112" s="5"/>
      <c r="DO112" s="182">
        <f t="shared" si="984"/>
        <v>0</v>
      </c>
      <c r="DP112" s="182">
        <f t="shared" si="985"/>
        <v>0</v>
      </c>
      <c r="DQ112" s="182">
        <f t="shared" si="986"/>
        <v>0</v>
      </c>
      <c r="DR112" s="5"/>
      <c r="DS112" s="182">
        <f t="shared" si="987"/>
        <v>0</v>
      </c>
      <c r="DT112" s="182">
        <f t="shared" si="988"/>
        <v>0</v>
      </c>
      <c r="DU112" s="182">
        <f t="shared" si="989"/>
        <v>0</v>
      </c>
      <c r="DV112" s="5"/>
      <c r="DW112" s="182">
        <f t="shared" si="990"/>
        <v>0</v>
      </c>
      <c r="DX112" s="182">
        <f t="shared" si="991"/>
        <v>0</v>
      </c>
      <c r="DY112" s="182">
        <f t="shared" si="992"/>
        <v>0</v>
      </c>
      <c r="DZ112" s="5"/>
      <c r="EA112" s="182">
        <f t="shared" si="993"/>
        <v>0</v>
      </c>
      <c r="EB112" s="182">
        <f t="shared" si="994"/>
        <v>0</v>
      </c>
      <c r="EC112" s="182">
        <f t="shared" si="995"/>
        <v>0</v>
      </c>
      <c r="ED112" s="5"/>
      <c r="EE112" s="182">
        <f t="shared" si="996"/>
        <v>0</v>
      </c>
      <c r="EF112" s="182">
        <f t="shared" si="997"/>
        <v>0</v>
      </c>
      <c r="EG112" s="182">
        <f t="shared" si="998"/>
        <v>0</v>
      </c>
      <c r="EH112" s="5"/>
      <c r="EI112" s="182">
        <f t="shared" si="999"/>
        <v>0</v>
      </c>
      <c r="EJ112" s="182">
        <f t="shared" si="1000"/>
        <v>0</v>
      </c>
      <c r="EK112" s="182">
        <f t="shared" si="1001"/>
        <v>0</v>
      </c>
      <c r="EL112" s="5"/>
      <c r="EM112" s="182">
        <f t="shared" si="1002"/>
        <v>0</v>
      </c>
      <c r="EN112" s="182">
        <f t="shared" si="1003"/>
        <v>0</v>
      </c>
      <c r="EO112" s="182">
        <f t="shared" si="1004"/>
        <v>0</v>
      </c>
      <c r="EP112" s="5"/>
      <c r="EQ112" s="182">
        <f t="shared" si="1005"/>
        <v>0</v>
      </c>
      <c r="ER112" s="182">
        <f t="shared" si="1006"/>
        <v>0</v>
      </c>
      <c r="ES112" s="182">
        <f t="shared" si="1007"/>
        <v>0</v>
      </c>
      <c r="ET112" s="5"/>
      <c r="EU112" s="182">
        <f t="shared" si="1008"/>
        <v>0</v>
      </c>
      <c r="EV112" s="182">
        <f t="shared" si="1009"/>
        <v>0</v>
      </c>
      <c r="EW112" s="182">
        <f t="shared" si="1010"/>
        <v>0</v>
      </c>
      <c r="EX112" s="5"/>
      <c r="EY112" s="182">
        <f t="shared" si="1011"/>
        <v>0</v>
      </c>
      <c r="EZ112" s="182">
        <f t="shared" si="1012"/>
        <v>0</v>
      </c>
      <c r="FA112" s="182">
        <f t="shared" si="1013"/>
        <v>0</v>
      </c>
      <c r="FB112" s="5"/>
      <c r="FC112" s="182">
        <f t="shared" si="1014"/>
        <v>0</v>
      </c>
      <c r="FD112" s="182">
        <f t="shared" si="1015"/>
        <v>0</v>
      </c>
      <c r="FE112" s="182">
        <f t="shared" si="1016"/>
        <v>0</v>
      </c>
      <c r="FF112" s="5"/>
      <c r="FG112" s="182">
        <f t="shared" si="1017"/>
        <v>0</v>
      </c>
      <c r="FH112" s="182">
        <f t="shared" si="1018"/>
        <v>0</v>
      </c>
      <c r="FI112" s="182">
        <f t="shared" si="1019"/>
        <v>0</v>
      </c>
      <c r="FJ112" s="5"/>
      <c r="FK112" s="182">
        <f t="shared" si="1020"/>
        <v>0</v>
      </c>
      <c r="FL112" s="182">
        <f t="shared" si="1021"/>
        <v>0</v>
      </c>
      <c r="FM112" s="182">
        <f t="shared" si="1022"/>
        <v>0</v>
      </c>
      <c r="FN112" s="5"/>
      <c r="FO112" s="182">
        <f t="shared" si="1023"/>
        <v>0</v>
      </c>
      <c r="FP112" s="182">
        <f t="shared" si="1024"/>
        <v>0</v>
      </c>
      <c r="FQ112" s="182">
        <f t="shared" si="1025"/>
        <v>0</v>
      </c>
      <c r="FR112" s="5"/>
      <c r="FS112" s="182">
        <f t="shared" si="1026"/>
        <v>0</v>
      </c>
      <c r="FT112" s="182">
        <f t="shared" si="1027"/>
        <v>0</v>
      </c>
      <c r="FU112" s="182">
        <f t="shared" si="1028"/>
        <v>0</v>
      </c>
      <c r="FV112" s="5"/>
      <c r="FW112" s="182">
        <f t="shared" si="1029"/>
        <v>0</v>
      </c>
      <c r="FX112" s="182">
        <f t="shared" si="1030"/>
        <v>0</v>
      </c>
      <c r="FY112" s="182">
        <f t="shared" si="1031"/>
        <v>0</v>
      </c>
      <c r="FZ112" s="5"/>
      <c r="GA112" s="182">
        <f t="shared" si="1032"/>
        <v>0</v>
      </c>
      <c r="GB112" s="182">
        <f t="shared" si="1033"/>
        <v>0</v>
      </c>
      <c r="GC112" s="182">
        <f t="shared" si="1034"/>
        <v>0</v>
      </c>
      <c r="GD112" s="5"/>
      <c r="GE112" s="182">
        <f t="shared" si="1035"/>
        <v>0</v>
      </c>
      <c r="GF112" s="182">
        <f t="shared" si="1036"/>
        <v>0</v>
      </c>
      <c r="GG112" s="182">
        <f t="shared" si="1037"/>
        <v>0</v>
      </c>
      <c r="GH112" s="5"/>
      <c r="GI112" s="182">
        <f t="shared" si="1038"/>
        <v>0</v>
      </c>
      <c r="GJ112" s="182">
        <f t="shared" si="1039"/>
        <v>0</v>
      </c>
      <c r="GK112" s="182">
        <f t="shared" si="1040"/>
        <v>0</v>
      </c>
      <c r="GL112" s="5"/>
      <c r="GM112" s="182">
        <f t="shared" si="1041"/>
        <v>0</v>
      </c>
      <c r="GN112" s="182">
        <f t="shared" si="1042"/>
        <v>0</v>
      </c>
      <c r="GO112" s="182">
        <f t="shared" si="1043"/>
        <v>0</v>
      </c>
      <c r="GP112" s="5"/>
      <c r="GQ112" s="182">
        <f t="shared" si="1044"/>
        <v>0</v>
      </c>
      <c r="GR112" s="182">
        <f t="shared" si="1045"/>
        <v>0</v>
      </c>
      <c r="GS112" s="182">
        <f t="shared" si="1046"/>
        <v>0</v>
      </c>
      <c r="GT112" s="5"/>
      <c r="GU112" s="182">
        <f t="shared" si="1047"/>
        <v>0</v>
      </c>
      <c r="GV112" s="182">
        <f t="shared" si="1048"/>
        <v>0</v>
      </c>
      <c r="GW112" s="182">
        <f t="shared" si="1049"/>
        <v>0</v>
      </c>
      <c r="GX112" s="5"/>
      <c r="GY112" s="182">
        <f t="shared" si="1050"/>
        <v>0</v>
      </c>
      <c r="GZ112" s="182">
        <f t="shared" si="1051"/>
        <v>0</v>
      </c>
      <c r="HA112" s="182">
        <f t="shared" si="1052"/>
        <v>0</v>
      </c>
      <c r="HB112" s="5"/>
      <c r="HC112" s="182">
        <f t="shared" si="1053"/>
        <v>0</v>
      </c>
      <c r="HD112" s="182">
        <f t="shared" si="1054"/>
        <v>0</v>
      </c>
      <c r="HE112" s="182">
        <f t="shared" si="1055"/>
        <v>0</v>
      </c>
      <c r="HF112" s="5"/>
      <c r="HG112" s="182">
        <f t="shared" si="1056"/>
        <v>0</v>
      </c>
      <c r="HH112" s="182">
        <f t="shared" si="1057"/>
        <v>0</v>
      </c>
      <c r="HI112" s="182">
        <f t="shared" si="1058"/>
        <v>0</v>
      </c>
      <c r="HJ112" s="5"/>
      <c r="HK112" s="182">
        <f t="shared" si="1059"/>
        <v>0</v>
      </c>
      <c r="HL112" s="182">
        <f t="shared" si="1060"/>
        <v>0</v>
      </c>
      <c r="HM112" s="182">
        <f t="shared" si="1061"/>
        <v>0</v>
      </c>
      <c r="HN112" s="5"/>
      <c r="HO112" s="182">
        <f t="shared" si="1062"/>
        <v>0</v>
      </c>
      <c r="HP112" s="182">
        <f t="shared" si="1063"/>
        <v>0</v>
      </c>
      <c r="HQ112" s="182">
        <f t="shared" si="1064"/>
        <v>0</v>
      </c>
      <c r="HR112" s="5"/>
      <c r="HS112" s="182">
        <f t="shared" si="1065"/>
        <v>0</v>
      </c>
      <c r="HT112" s="182">
        <f t="shared" si="1066"/>
        <v>0</v>
      </c>
      <c r="HU112" s="182">
        <f t="shared" si="1067"/>
        <v>0</v>
      </c>
      <c r="HV112" s="5"/>
      <c r="HW112" s="182">
        <f t="shared" si="1068"/>
        <v>0</v>
      </c>
      <c r="HX112" s="182">
        <f t="shared" si="1069"/>
        <v>0</v>
      </c>
      <c r="HY112" s="182">
        <f t="shared" si="1070"/>
        <v>0</v>
      </c>
      <c r="HZ112" s="5"/>
      <c r="IA112" s="182">
        <f t="shared" si="1071"/>
        <v>0</v>
      </c>
      <c r="IB112" s="182">
        <f t="shared" si="1072"/>
        <v>0</v>
      </c>
      <c r="IC112" s="182">
        <f t="shared" si="1073"/>
        <v>0</v>
      </c>
      <c r="ID112" s="5"/>
      <c r="IE112" s="182">
        <f t="shared" si="1074"/>
        <v>0</v>
      </c>
      <c r="IF112" s="182">
        <f t="shared" si="1075"/>
        <v>0</v>
      </c>
      <c r="IG112" s="182">
        <f t="shared" si="1076"/>
        <v>0</v>
      </c>
      <c r="IH112" s="5"/>
      <c r="II112" s="182">
        <f t="shared" si="1077"/>
        <v>0</v>
      </c>
      <c r="IJ112" s="182">
        <f t="shared" si="1078"/>
        <v>0</v>
      </c>
      <c r="IK112" s="182">
        <f t="shared" si="1079"/>
        <v>0</v>
      </c>
      <c r="IL112" s="5"/>
      <c r="IM112" s="182">
        <f t="shared" si="1080"/>
        <v>0</v>
      </c>
      <c r="IN112" s="182">
        <f t="shared" si="1081"/>
        <v>0</v>
      </c>
      <c r="IO112" s="182">
        <f t="shared" si="1082"/>
        <v>0</v>
      </c>
      <c r="IP112" s="5"/>
      <c r="IQ112" s="182">
        <f t="shared" si="1083"/>
        <v>0</v>
      </c>
      <c r="IR112" s="182">
        <f t="shared" si="1084"/>
        <v>0</v>
      </c>
      <c r="IS112" s="182">
        <f t="shared" si="1085"/>
        <v>0</v>
      </c>
      <c r="IT112" s="5"/>
      <c r="IU112" s="182">
        <f t="shared" si="1086"/>
        <v>0</v>
      </c>
      <c r="IV112" s="182">
        <f t="shared" si="1087"/>
        <v>0</v>
      </c>
      <c r="IW112" s="182">
        <f t="shared" si="1088"/>
        <v>0</v>
      </c>
      <c r="IX112" s="5"/>
      <c r="IY112" s="182">
        <f t="shared" si="1089"/>
        <v>0</v>
      </c>
      <c r="IZ112" s="182">
        <f t="shared" si="1090"/>
        <v>0</v>
      </c>
      <c r="JA112" s="182">
        <f t="shared" si="1091"/>
        <v>0</v>
      </c>
      <c r="JB112" s="5"/>
      <c r="JC112" s="182">
        <f t="shared" si="1092"/>
        <v>0</v>
      </c>
      <c r="JD112" s="182">
        <f t="shared" si="1093"/>
        <v>0</v>
      </c>
      <c r="JE112" s="182">
        <f t="shared" si="1094"/>
        <v>0</v>
      </c>
      <c r="JF112" s="5"/>
      <c r="JG112" s="182">
        <f t="shared" si="1095"/>
        <v>0</v>
      </c>
      <c r="JH112" s="182">
        <f t="shared" si="1096"/>
        <v>0</v>
      </c>
      <c r="JI112" s="182">
        <f t="shared" si="1097"/>
        <v>0</v>
      </c>
      <c r="JJ112" s="5"/>
      <c r="JK112" s="182">
        <f t="shared" si="1098"/>
        <v>0</v>
      </c>
      <c r="JL112" s="182">
        <f t="shared" si="1099"/>
        <v>0</v>
      </c>
      <c r="JM112" s="182">
        <f t="shared" si="1100"/>
        <v>0</v>
      </c>
      <c r="JN112" s="5"/>
      <c r="JO112" s="182">
        <f t="shared" si="1101"/>
        <v>0</v>
      </c>
      <c r="JP112" s="182">
        <f t="shared" si="1102"/>
        <v>0</v>
      </c>
      <c r="JQ112" s="182">
        <f t="shared" si="1103"/>
        <v>0</v>
      </c>
      <c r="JR112" s="5"/>
      <c r="JS112" s="182">
        <f t="shared" si="1104"/>
        <v>0</v>
      </c>
      <c r="JT112" s="182">
        <f t="shared" si="1105"/>
        <v>0</v>
      </c>
      <c r="JU112" s="182">
        <f t="shared" si="1106"/>
        <v>0</v>
      </c>
      <c r="JV112" s="5"/>
      <c r="JW112" s="182">
        <f t="shared" si="1107"/>
        <v>0</v>
      </c>
      <c r="JX112" s="182">
        <f t="shared" si="1108"/>
        <v>0</v>
      </c>
      <c r="JY112" s="182">
        <f t="shared" si="1109"/>
        <v>0</v>
      </c>
      <c r="JZ112" s="5"/>
      <c r="KA112" s="182">
        <f t="shared" si="1110"/>
        <v>0</v>
      </c>
      <c r="KB112" s="182">
        <f t="shared" si="1111"/>
        <v>0</v>
      </c>
      <c r="KC112" s="182">
        <f t="shared" si="1112"/>
        <v>0</v>
      </c>
      <c r="KD112" s="5"/>
      <c r="KE112" s="182">
        <f t="shared" si="1113"/>
        <v>0</v>
      </c>
      <c r="KF112" s="182">
        <f t="shared" si="1114"/>
        <v>0</v>
      </c>
      <c r="KG112" s="182">
        <f t="shared" si="1115"/>
        <v>0</v>
      </c>
      <c r="KH112" s="5"/>
      <c r="KI112" s="183">
        <f t="shared" si="1116"/>
        <v>0</v>
      </c>
      <c r="KJ112" s="183" t="e">
        <f t="shared" si="908"/>
        <v>#DIV/0!</v>
      </c>
      <c r="KK112" s="183">
        <f t="shared" si="1117"/>
        <v>0</v>
      </c>
      <c r="KM112" s="183">
        <f t="shared" si="1118"/>
        <v>0</v>
      </c>
      <c r="KN112" s="183" t="e">
        <f t="shared" si="909"/>
        <v>#DIV/0!</v>
      </c>
      <c r="KO112" s="183">
        <f t="shared" si="1119"/>
        <v>0</v>
      </c>
      <c r="KQ112" s="183">
        <f t="shared" si="1120"/>
        <v>0</v>
      </c>
      <c r="KR112" s="183" t="e">
        <f t="shared" si="1121"/>
        <v>#DIV/0!</v>
      </c>
      <c r="KS112" s="183">
        <f t="shared" si="1122"/>
        <v>0</v>
      </c>
      <c r="KU112" s="183">
        <f t="shared" si="1123"/>
        <v>0</v>
      </c>
      <c r="KV112" s="183" t="e">
        <f t="shared" si="1124"/>
        <v>#DIV/0!</v>
      </c>
      <c r="KW112" s="183">
        <f t="shared" si="1125"/>
        <v>0</v>
      </c>
      <c r="KY112" s="183">
        <f t="shared" si="1126"/>
        <v>0</v>
      </c>
      <c r="KZ112" s="183" t="e">
        <f t="shared" si="1127"/>
        <v>#DIV/0!</v>
      </c>
      <c r="LA112" s="183">
        <f t="shared" si="1128"/>
        <v>0</v>
      </c>
      <c r="LC112" s="183">
        <f t="shared" si="1129"/>
        <v>0</v>
      </c>
      <c r="LD112" s="183" t="e">
        <f t="shared" si="1130"/>
        <v>#DIV/0!</v>
      </c>
      <c r="LE112" s="183">
        <f t="shared" si="1131"/>
        <v>0</v>
      </c>
    </row>
    <row r="113" spans="2:317" ht="18.75">
      <c r="B113" s="172"/>
      <c r="C113" s="180"/>
      <c r="D113" s="180"/>
      <c r="E113" s="180" t="str">
        <f>'A.I Revenue Streams - P1'!F111</f>
        <v>Ultrasound Pelvis</v>
      </c>
      <c r="F113" s="184"/>
      <c r="G113" s="182"/>
      <c r="H113" s="182">
        <f>'A.I Revenue Streams - P1'!J111</f>
        <v>0</v>
      </c>
      <c r="I113" s="182">
        <f t="shared" si="1132"/>
        <v>0</v>
      </c>
      <c r="J113" s="5"/>
      <c r="K113" s="182">
        <f>'A.I Revenue Streams - P1'!H111*K$2</f>
        <v>0</v>
      </c>
      <c r="L113" s="182">
        <f t="shared" si="910"/>
        <v>0</v>
      </c>
      <c r="M113" s="182">
        <f t="shared" si="1134"/>
        <v>0</v>
      </c>
      <c r="N113" s="5"/>
      <c r="O113" s="182">
        <f t="shared" si="911"/>
        <v>0</v>
      </c>
      <c r="P113" s="182">
        <f t="shared" si="912"/>
        <v>0</v>
      </c>
      <c r="Q113" s="182">
        <f t="shared" si="903"/>
        <v>0</v>
      </c>
      <c r="R113" s="5"/>
      <c r="S113" s="182">
        <f t="shared" si="913"/>
        <v>0</v>
      </c>
      <c r="T113" s="182">
        <f t="shared" si="914"/>
        <v>0</v>
      </c>
      <c r="U113" s="182">
        <f t="shared" si="904"/>
        <v>0</v>
      </c>
      <c r="V113" s="5"/>
      <c r="W113" s="182">
        <f t="shared" si="915"/>
        <v>0</v>
      </c>
      <c r="X113" s="182">
        <f t="shared" si="916"/>
        <v>0</v>
      </c>
      <c r="Y113" s="182">
        <f t="shared" si="905"/>
        <v>0</v>
      </c>
      <c r="Z113" s="5"/>
      <c r="AA113" s="182">
        <f t="shared" si="917"/>
        <v>0</v>
      </c>
      <c r="AB113" s="182">
        <f t="shared" si="918"/>
        <v>0</v>
      </c>
      <c r="AC113" s="182">
        <f t="shared" si="906"/>
        <v>0</v>
      </c>
      <c r="AD113" s="5"/>
      <c r="AE113" s="182">
        <f t="shared" si="919"/>
        <v>0</v>
      </c>
      <c r="AF113" s="182">
        <f t="shared" si="920"/>
        <v>0</v>
      </c>
      <c r="AG113" s="182">
        <f t="shared" si="907"/>
        <v>0</v>
      </c>
      <c r="AH113" s="5"/>
      <c r="AI113" s="182">
        <f t="shared" si="921"/>
        <v>0</v>
      </c>
      <c r="AJ113" s="182">
        <f t="shared" si="922"/>
        <v>0</v>
      </c>
      <c r="AK113" s="182">
        <f t="shared" si="923"/>
        <v>0</v>
      </c>
      <c r="AL113" s="5"/>
      <c r="AM113" s="182">
        <f t="shared" si="924"/>
        <v>0</v>
      </c>
      <c r="AN113" s="182">
        <f t="shared" si="925"/>
        <v>0</v>
      </c>
      <c r="AO113" s="182">
        <f t="shared" si="926"/>
        <v>0</v>
      </c>
      <c r="AP113" s="5"/>
      <c r="AQ113" s="182">
        <f t="shared" si="927"/>
        <v>0</v>
      </c>
      <c r="AR113" s="182">
        <f t="shared" si="928"/>
        <v>0</v>
      </c>
      <c r="AS113" s="182">
        <f t="shared" si="929"/>
        <v>0</v>
      </c>
      <c r="AT113" s="5"/>
      <c r="AU113" s="182">
        <f t="shared" si="930"/>
        <v>0</v>
      </c>
      <c r="AV113" s="182">
        <f t="shared" si="931"/>
        <v>0</v>
      </c>
      <c r="AW113" s="182">
        <f t="shared" si="932"/>
        <v>0</v>
      </c>
      <c r="AX113" s="5"/>
      <c r="AY113" s="182">
        <f t="shared" si="933"/>
        <v>0</v>
      </c>
      <c r="AZ113" s="182">
        <f t="shared" si="934"/>
        <v>0</v>
      </c>
      <c r="BA113" s="182">
        <f t="shared" si="935"/>
        <v>0</v>
      </c>
      <c r="BB113" s="5"/>
      <c r="BC113" s="182">
        <f t="shared" si="936"/>
        <v>0</v>
      </c>
      <c r="BD113" s="182">
        <f t="shared" si="937"/>
        <v>0</v>
      </c>
      <c r="BE113" s="182">
        <f t="shared" si="938"/>
        <v>0</v>
      </c>
      <c r="BF113" s="5"/>
      <c r="BG113" s="182">
        <f t="shared" si="939"/>
        <v>0</v>
      </c>
      <c r="BH113" s="182">
        <f t="shared" si="940"/>
        <v>0</v>
      </c>
      <c r="BI113" s="182">
        <f t="shared" si="941"/>
        <v>0</v>
      </c>
      <c r="BJ113" s="5"/>
      <c r="BK113" s="182">
        <f t="shared" si="942"/>
        <v>0</v>
      </c>
      <c r="BL113" s="182">
        <f t="shared" si="943"/>
        <v>0</v>
      </c>
      <c r="BM113" s="182">
        <f t="shared" si="944"/>
        <v>0</v>
      </c>
      <c r="BN113" s="5"/>
      <c r="BO113" s="182">
        <f t="shared" si="945"/>
        <v>0</v>
      </c>
      <c r="BP113" s="182">
        <f t="shared" si="946"/>
        <v>0</v>
      </c>
      <c r="BQ113" s="182">
        <f t="shared" si="947"/>
        <v>0</v>
      </c>
      <c r="BR113" s="5"/>
      <c r="BS113" s="182">
        <f t="shared" si="948"/>
        <v>0</v>
      </c>
      <c r="BT113" s="182">
        <f t="shared" si="949"/>
        <v>0</v>
      </c>
      <c r="BU113" s="182">
        <f t="shared" si="950"/>
        <v>0</v>
      </c>
      <c r="BV113" s="5"/>
      <c r="BW113" s="182">
        <f t="shared" si="951"/>
        <v>0</v>
      </c>
      <c r="BX113" s="182">
        <f t="shared" si="952"/>
        <v>0</v>
      </c>
      <c r="BY113" s="182">
        <f t="shared" si="953"/>
        <v>0</v>
      </c>
      <c r="BZ113" s="5"/>
      <c r="CA113" s="182">
        <f t="shared" si="954"/>
        <v>0</v>
      </c>
      <c r="CB113" s="182">
        <f t="shared" si="955"/>
        <v>0</v>
      </c>
      <c r="CC113" s="182">
        <f t="shared" si="956"/>
        <v>0</v>
      </c>
      <c r="CD113" s="5"/>
      <c r="CE113" s="182">
        <f t="shared" si="957"/>
        <v>0</v>
      </c>
      <c r="CF113" s="182">
        <f t="shared" si="958"/>
        <v>0</v>
      </c>
      <c r="CG113" s="182">
        <f t="shared" si="959"/>
        <v>0</v>
      </c>
      <c r="CH113" s="5"/>
      <c r="CI113" s="182">
        <f t="shared" si="960"/>
        <v>0</v>
      </c>
      <c r="CJ113" s="182">
        <f t="shared" si="961"/>
        <v>0</v>
      </c>
      <c r="CK113" s="182">
        <f t="shared" si="962"/>
        <v>0</v>
      </c>
      <c r="CL113" s="5"/>
      <c r="CM113" s="182">
        <f t="shared" si="963"/>
        <v>0</v>
      </c>
      <c r="CN113" s="182">
        <f t="shared" si="964"/>
        <v>0</v>
      </c>
      <c r="CO113" s="182">
        <f t="shared" si="965"/>
        <v>0</v>
      </c>
      <c r="CP113" s="5"/>
      <c r="CQ113" s="182">
        <f t="shared" si="966"/>
        <v>0</v>
      </c>
      <c r="CR113" s="182">
        <f t="shared" si="967"/>
        <v>0</v>
      </c>
      <c r="CS113" s="182">
        <f t="shared" si="968"/>
        <v>0</v>
      </c>
      <c r="CT113" s="5"/>
      <c r="CU113" s="182">
        <f t="shared" si="969"/>
        <v>0</v>
      </c>
      <c r="CV113" s="182">
        <f t="shared" si="970"/>
        <v>0</v>
      </c>
      <c r="CW113" s="182">
        <f t="shared" si="971"/>
        <v>0</v>
      </c>
      <c r="CX113" s="5"/>
      <c r="CY113" s="182">
        <f t="shared" si="972"/>
        <v>0</v>
      </c>
      <c r="CZ113" s="182">
        <f t="shared" si="973"/>
        <v>0</v>
      </c>
      <c r="DA113" s="182">
        <f t="shared" si="974"/>
        <v>0</v>
      </c>
      <c r="DB113" s="5"/>
      <c r="DC113" s="182">
        <f t="shared" si="975"/>
        <v>0</v>
      </c>
      <c r="DD113" s="182">
        <f t="shared" si="976"/>
        <v>0</v>
      </c>
      <c r="DE113" s="182">
        <f t="shared" si="977"/>
        <v>0</v>
      </c>
      <c r="DF113" s="5"/>
      <c r="DG113" s="182">
        <f t="shared" si="978"/>
        <v>0</v>
      </c>
      <c r="DH113" s="182">
        <f t="shared" si="979"/>
        <v>0</v>
      </c>
      <c r="DI113" s="182">
        <f t="shared" si="980"/>
        <v>0</v>
      </c>
      <c r="DJ113" s="5"/>
      <c r="DK113" s="182">
        <f t="shared" si="981"/>
        <v>0</v>
      </c>
      <c r="DL113" s="182">
        <f t="shared" si="982"/>
        <v>0</v>
      </c>
      <c r="DM113" s="182">
        <f t="shared" si="983"/>
        <v>0</v>
      </c>
      <c r="DN113" s="5"/>
      <c r="DO113" s="182">
        <f t="shared" si="984"/>
        <v>0</v>
      </c>
      <c r="DP113" s="182">
        <f t="shared" si="985"/>
        <v>0</v>
      </c>
      <c r="DQ113" s="182">
        <f t="shared" si="986"/>
        <v>0</v>
      </c>
      <c r="DR113" s="5"/>
      <c r="DS113" s="182">
        <f t="shared" si="987"/>
        <v>0</v>
      </c>
      <c r="DT113" s="182">
        <f t="shared" si="988"/>
        <v>0</v>
      </c>
      <c r="DU113" s="182">
        <f t="shared" si="989"/>
        <v>0</v>
      </c>
      <c r="DV113" s="5"/>
      <c r="DW113" s="182">
        <f t="shared" si="990"/>
        <v>0</v>
      </c>
      <c r="DX113" s="182">
        <f t="shared" si="991"/>
        <v>0</v>
      </c>
      <c r="DY113" s="182">
        <f t="shared" si="992"/>
        <v>0</v>
      </c>
      <c r="DZ113" s="5"/>
      <c r="EA113" s="182">
        <f t="shared" si="993"/>
        <v>0</v>
      </c>
      <c r="EB113" s="182">
        <f t="shared" si="994"/>
        <v>0</v>
      </c>
      <c r="EC113" s="182">
        <f t="shared" si="995"/>
        <v>0</v>
      </c>
      <c r="ED113" s="5"/>
      <c r="EE113" s="182">
        <f t="shared" si="996"/>
        <v>0</v>
      </c>
      <c r="EF113" s="182">
        <f t="shared" si="997"/>
        <v>0</v>
      </c>
      <c r="EG113" s="182">
        <f t="shared" si="998"/>
        <v>0</v>
      </c>
      <c r="EH113" s="5"/>
      <c r="EI113" s="182">
        <f t="shared" si="999"/>
        <v>0</v>
      </c>
      <c r="EJ113" s="182">
        <f t="shared" si="1000"/>
        <v>0</v>
      </c>
      <c r="EK113" s="182">
        <f t="shared" si="1001"/>
        <v>0</v>
      </c>
      <c r="EL113" s="5"/>
      <c r="EM113" s="182">
        <f t="shared" si="1002"/>
        <v>0</v>
      </c>
      <c r="EN113" s="182">
        <f t="shared" si="1003"/>
        <v>0</v>
      </c>
      <c r="EO113" s="182">
        <f t="shared" si="1004"/>
        <v>0</v>
      </c>
      <c r="EP113" s="5"/>
      <c r="EQ113" s="182">
        <f t="shared" si="1005"/>
        <v>0</v>
      </c>
      <c r="ER113" s="182">
        <f t="shared" si="1006"/>
        <v>0</v>
      </c>
      <c r="ES113" s="182">
        <f t="shared" si="1007"/>
        <v>0</v>
      </c>
      <c r="ET113" s="5"/>
      <c r="EU113" s="182">
        <f t="shared" si="1008"/>
        <v>0</v>
      </c>
      <c r="EV113" s="182">
        <f t="shared" si="1009"/>
        <v>0</v>
      </c>
      <c r="EW113" s="182">
        <f t="shared" si="1010"/>
        <v>0</v>
      </c>
      <c r="EX113" s="5"/>
      <c r="EY113" s="182">
        <f t="shared" si="1011"/>
        <v>0</v>
      </c>
      <c r="EZ113" s="182">
        <f t="shared" si="1012"/>
        <v>0</v>
      </c>
      <c r="FA113" s="182">
        <f t="shared" si="1013"/>
        <v>0</v>
      </c>
      <c r="FB113" s="5"/>
      <c r="FC113" s="182">
        <f t="shared" si="1014"/>
        <v>0</v>
      </c>
      <c r="FD113" s="182">
        <f t="shared" si="1015"/>
        <v>0</v>
      </c>
      <c r="FE113" s="182">
        <f t="shared" si="1016"/>
        <v>0</v>
      </c>
      <c r="FF113" s="5"/>
      <c r="FG113" s="182">
        <f t="shared" si="1017"/>
        <v>0</v>
      </c>
      <c r="FH113" s="182">
        <f t="shared" si="1018"/>
        <v>0</v>
      </c>
      <c r="FI113" s="182">
        <f t="shared" si="1019"/>
        <v>0</v>
      </c>
      <c r="FJ113" s="5"/>
      <c r="FK113" s="182">
        <f t="shared" si="1020"/>
        <v>0</v>
      </c>
      <c r="FL113" s="182">
        <f t="shared" si="1021"/>
        <v>0</v>
      </c>
      <c r="FM113" s="182">
        <f t="shared" si="1022"/>
        <v>0</v>
      </c>
      <c r="FN113" s="5"/>
      <c r="FO113" s="182">
        <f t="shared" si="1023"/>
        <v>0</v>
      </c>
      <c r="FP113" s="182">
        <f t="shared" si="1024"/>
        <v>0</v>
      </c>
      <c r="FQ113" s="182">
        <f t="shared" si="1025"/>
        <v>0</v>
      </c>
      <c r="FR113" s="5"/>
      <c r="FS113" s="182">
        <f t="shared" si="1026"/>
        <v>0</v>
      </c>
      <c r="FT113" s="182">
        <f t="shared" si="1027"/>
        <v>0</v>
      </c>
      <c r="FU113" s="182">
        <f t="shared" si="1028"/>
        <v>0</v>
      </c>
      <c r="FV113" s="5"/>
      <c r="FW113" s="182">
        <f t="shared" si="1029"/>
        <v>0</v>
      </c>
      <c r="FX113" s="182">
        <f t="shared" si="1030"/>
        <v>0</v>
      </c>
      <c r="FY113" s="182">
        <f t="shared" si="1031"/>
        <v>0</v>
      </c>
      <c r="FZ113" s="5"/>
      <c r="GA113" s="182">
        <f t="shared" si="1032"/>
        <v>0</v>
      </c>
      <c r="GB113" s="182">
        <f t="shared" si="1033"/>
        <v>0</v>
      </c>
      <c r="GC113" s="182">
        <f t="shared" si="1034"/>
        <v>0</v>
      </c>
      <c r="GD113" s="5"/>
      <c r="GE113" s="182">
        <f t="shared" si="1035"/>
        <v>0</v>
      </c>
      <c r="GF113" s="182">
        <f t="shared" si="1036"/>
        <v>0</v>
      </c>
      <c r="GG113" s="182">
        <f t="shared" si="1037"/>
        <v>0</v>
      </c>
      <c r="GH113" s="5"/>
      <c r="GI113" s="182">
        <f t="shared" si="1038"/>
        <v>0</v>
      </c>
      <c r="GJ113" s="182">
        <f t="shared" si="1039"/>
        <v>0</v>
      </c>
      <c r="GK113" s="182">
        <f t="shared" si="1040"/>
        <v>0</v>
      </c>
      <c r="GL113" s="5"/>
      <c r="GM113" s="182">
        <f t="shared" si="1041"/>
        <v>0</v>
      </c>
      <c r="GN113" s="182">
        <f t="shared" si="1042"/>
        <v>0</v>
      </c>
      <c r="GO113" s="182">
        <f t="shared" si="1043"/>
        <v>0</v>
      </c>
      <c r="GP113" s="5"/>
      <c r="GQ113" s="182">
        <f t="shared" si="1044"/>
        <v>0</v>
      </c>
      <c r="GR113" s="182">
        <f t="shared" si="1045"/>
        <v>0</v>
      </c>
      <c r="GS113" s="182">
        <f t="shared" si="1046"/>
        <v>0</v>
      </c>
      <c r="GT113" s="5"/>
      <c r="GU113" s="182">
        <f t="shared" si="1047"/>
        <v>0</v>
      </c>
      <c r="GV113" s="182">
        <f t="shared" si="1048"/>
        <v>0</v>
      </c>
      <c r="GW113" s="182">
        <f t="shared" si="1049"/>
        <v>0</v>
      </c>
      <c r="GX113" s="5"/>
      <c r="GY113" s="182">
        <f t="shared" si="1050"/>
        <v>0</v>
      </c>
      <c r="GZ113" s="182">
        <f t="shared" si="1051"/>
        <v>0</v>
      </c>
      <c r="HA113" s="182">
        <f t="shared" si="1052"/>
        <v>0</v>
      </c>
      <c r="HB113" s="5"/>
      <c r="HC113" s="182">
        <f t="shared" si="1053"/>
        <v>0</v>
      </c>
      <c r="HD113" s="182">
        <f t="shared" si="1054"/>
        <v>0</v>
      </c>
      <c r="HE113" s="182">
        <f t="shared" si="1055"/>
        <v>0</v>
      </c>
      <c r="HF113" s="5"/>
      <c r="HG113" s="182">
        <f t="shared" si="1056"/>
        <v>0</v>
      </c>
      <c r="HH113" s="182">
        <f t="shared" si="1057"/>
        <v>0</v>
      </c>
      <c r="HI113" s="182">
        <f t="shared" si="1058"/>
        <v>0</v>
      </c>
      <c r="HJ113" s="5"/>
      <c r="HK113" s="182">
        <f t="shared" si="1059"/>
        <v>0</v>
      </c>
      <c r="HL113" s="182">
        <f t="shared" si="1060"/>
        <v>0</v>
      </c>
      <c r="HM113" s="182">
        <f t="shared" si="1061"/>
        <v>0</v>
      </c>
      <c r="HN113" s="5"/>
      <c r="HO113" s="182">
        <f t="shared" si="1062"/>
        <v>0</v>
      </c>
      <c r="HP113" s="182">
        <f t="shared" si="1063"/>
        <v>0</v>
      </c>
      <c r="HQ113" s="182">
        <f t="shared" si="1064"/>
        <v>0</v>
      </c>
      <c r="HR113" s="5"/>
      <c r="HS113" s="182">
        <f t="shared" si="1065"/>
        <v>0</v>
      </c>
      <c r="HT113" s="182">
        <f t="shared" si="1066"/>
        <v>0</v>
      </c>
      <c r="HU113" s="182">
        <f t="shared" si="1067"/>
        <v>0</v>
      </c>
      <c r="HV113" s="5"/>
      <c r="HW113" s="182">
        <f t="shared" si="1068"/>
        <v>0</v>
      </c>
      <c r="HX113" s="182">
        <f t="shared" si="1069"/>
        <v>0</v>
      </c>
      <c r="HY113" s="182">
        <f t="shared" si="1070"/>
        <v>0</v>
      </c>
      <c r="HZ113" s="5"/>
      <c r="IA113" s="182">
        <f t="shared" si="1071"/>
        <v>0</v>
      </c>
      <c r="IB113" s="182">
        <f t="shared" si="1072"/>
        <v>0</v>
      </c>
      <c r="IC113" s="182">
        <f t="shared" si="1073"/>
        <v>0</v>
      </c>
      <c r="ID113" s="5"/>
      <c r="IE113" s="182">
        <f t="shared" si="1074"/>
        <v>0</v>
      </c>
      <c r="IF113" s="182">
        <f t="shared" si="1075"/>
        <v>0</v>
      </c>
      <c r="IG113" s="182">
        <f t="shared" si="1076"/>
        <v>0</v>
      </c>
      <c r="IH113" s="5"/>
      <c r="II113" s="182">
        <f t="shared" si="1077"/>
        <v>0</v>
      </c>
      <c r="IJ113" s="182">
        <f t="shared" si="1078"/>
        <v>0</v>
      </c>
      <c r="IK113" s="182">
        <f t="shared" si="1079"/>
        <v>0</v>
      </c>
      <c r="IL113" s="5"/>
      <c r="IM113" s="182">
        <f t="shared" si="1080"/>
        <v>0</v>
      </c>
      <c r="IN113" s="182">
        <f t="shared" si="1081"/>
        <v>0</v>
      </c>
      <c r="IO113" s="182">
        <f t="shared" si="1082"/>
        <v>0</v>
      </c>
      <c r="IP113" s="5"/>
      <c r="IQ113" s="182">
        <f t="shared" si="1083"/>
        <v>0</v>
      </c>
      <c r="IR113" s="182">
        <f t="shared" si="1084"/>
        <v>0</v>
      </c>
      <c r="IS113" s="182">
        <f t="shared" si="1085"/>
        <v>0</v>
      </c>
      <c r="IT113" s="5"/>
      <c r="IU113" s="182">
        <f t="shared" si="1086"/>
        <v>0</v>
      </c>
      <c r="IV113" s="182">
        <f t="shared" si="1087"/>
        <v>0</v>
      </c>
      <c r="IW113" s="182">
        <f t="shared" si="1088"/>
        <v>0</v>
      </c>
      <c r="IX113" s="5"/>
      <c r="IY113" s="182">
        <f t="shared" si="1089"/>
        <v>0</v>
      </c>
      <c r="IZ113" s="182">
        <f t="shared" si="1090"/>
        <v>0</v>
      </c>
      <c r="JA113" s="182">
        <f t="shared" si="1091"/>
        <v>0</v>
      </c>
      <c r="JB113" s="5"/>
      <c r="JC113" s="182">
        <f t="shared" si="1092"/>
        <v>0</v>
      </c>
      <c r="JD113" s="182">
        <f t="shared" si="1093"/>
        <v>0</v>
      </c>
      <c r="JE113" s="182">
        <f t="shared" si="1094"/>
        <v>0</v>
      </c>
      <c r="JF113" s="5"/>
      <c r="JG113" s="182">
        <f t="shared" si="1095"/>
        <v>0</v>
      </c>
      <c r="JH113" s="182">
        <f t="shared" si="1096"/>
        <v>0</v>
      </c>
      <c r="JI113" s="182">
        <f t="shared" si="1097"/>
        <v>0</v>
      </c>
      <c r="JJ113" s="5"/>
      <c r="JK113" s="182">
        <f t="shared" si="1098"/>
        <v>0</v>
      </c>
      <c r="JL113" s="182">
        <f t="shared" si="1099"/>
        <v>0</v>
      </c>
      <c r="JM113" s="182">
        <f t="shared" si="1100"/>
        <v>0</v>
      </c>
      <c r="JN113" s="5"/>
      <c r="JO113" s="182">
        <f t="shared" si="1101"/>
        <v>0</v>
      </c>
      <c r="JP113" s="182">
        <f t="shared" si="1102"/>
        <v>0</v>
      </c>
      <c r="JQ113" s="182">
        <f t="shared" si="1103"/>
        <v>0</v>
      </c>
      <c r="JR113" s="5"/>
      <c r="JS113" s="182">
        <f t="shared" si="1104"/>
        <v>0</v>
      </c>
      <c r="JT113" s="182">
        <f t="shared" si="1105"/>
        <v>0</v>
      </c>
      <c r="JU113" s="182">
        <f t="shared" si="1106"/>
        <v>0</v>
      </c>
      <c r="JV113" s="5"/>
      <c r="JW113" s="182">
        <f t="shared" si="1107"/>
        <v>0</v>
      </c>
      <c r="JX113" s="182">
        <f t="shared" si="1108"/>
        <v>0</v>
      </c>
      <c r="JY113" s="182">
        <f t="shared" si="1109"/>
        <v>0</v>
      </c>
      <c r="JZ113" s="5"/>
      <c r="KA113" s="182">
        <f t="shared" si="1110"/>
        <v>0</v>
      </c>
      <c r="KB113" s="182">
        <f t="shared" si="1111"/>
        <v>0</v>
      </c>
      <c r="KC113" s="182">
        <f t="shared" si="1112"/>
        <v>0</v>
      </c>
      <c r="KD113" s="5"/>
      <c r="KE113" s="182">
        <f t="shared" si="1113"/>
        <v>0</v>
      </c>
      <c r="KF113" s="182">
        <f t="shared" si="1114"/>
        <v>0</v>
      </c>
      <c r="KG113" s="182">
        <f t="shared" si="1115"/>
        <v>0</v>
      </c>
      <c r="KH113" s="5"/>
      <c r="KI113" s="183">
        <f t="shared" si="1116"/>
        <v>0</v>
      </c>
      <c r="KJ113" s="183" t="e">
        <f t="shared" si="908"/>
        <v>#DIV/0!</v>
      </c>
      <c r="KK113" s="183">
        <f t="shared" si="1117"/>
        <v>0</v>
      </c>
      <c r="KM113" s="183">
        <f t="shared" si="1118"/>
        <v>0</v>
      </c>
      <c r="KN113" s="183" t="e">
        <f t="shared" si="909"/>
        <v>#DIV/0!</v>
      </c>
      <c r="KO113" s="183">
        <f t="shared" si="1119"/>
        <v>0</v>
      </c>
      <c r="KQ113" s="183">
        <f t="shared" si="1120"/>
        <v>0</v>
      </c>
      <c r="KR113" s="183" t="e">
        <f t="shared" si="1121"/>
        <v>#DIV/0!</v>
      </c>
      <c r="KS113" s="183">
        <f t="shared" si="1122"/>
        <v>0</v>
      </c>
      <c r="KU113" s="183">
        <f t="shared" si="1123"/>
        <v>0</v>
      </c>
      <c r="KV113" s="183" t="e">
        <f t="shared" si="1124"/>
        <v>#DIV/0!</v>
      </c>
      <c r="KW113" s="183">
        <f t="shared" si="1125"/>
        <v>0</v>
      </c>
      <c r="KY113" s="183">
        <f t="shared" si="1126"/>
        <v>0</v>
      </c>
      <c r="KZ113" s="183" t="e">
        <f t="shared" si="1127"/>
        <v>#DIV/0!</v>
      </c>
      <c r="LA113" s="183">
        <f t="shared" si="1128"/>
        <v>0</v>
      </c>
      <c r="LC113" s="183">
        <f t="shared" si="1129"/>
        <v>0</v>
      </c>
      <c r="LD113" s="183" t="e">
        <f t="shared" si="1130"/>
        <v>#DIV/0!</v>
      </c>
      <c r="LE113" s="183">
        <f t="shared" si="1131"/>
        <v>0</v>
      </c>
    </row>
    <row r="114" spans="2:317" ht="18.75">
      <c r="B114" s="172"/>
      <c r="C114" s="180"/>
      <c r="D114" s="180"/>
      <c r="E114" s="180" t="str">
        <f>'A.I Revenue Streams - P1'!F112</f>
        <v>Ultrasound Small Parts</v>
      </c>
      <c r="F114" s="184"/>
      <c r="G114" s="182"/>
      <c r="H114" s="182">
        <f>'A.I Revenue Streams - P1'!J112</f>
        <v>0</v>
      </c>
      <c r="I114" s="182">
        <f t="shared" si="1132"/>
        <v>0</v>
      </c>
      <c r="J114" s="5"/>
      <c r="K114" s="182">
        <f>'A.I Revenue Streams - P1'!H112*K$2</f>
        <v>0</v>
      </c>
      <c r="L114" s="182">
        <f t="shared" si="910"/>
        <v>0</v>
      </c>
      <c r="M114" s="182">
        <f t="shared" si="1134"/>
        <v>0</v>
      </c>
      <c r="N114" s="5"/>
      <c r="O114" s="182">
        <f t="shared" si="911"/>
        <v>0</v>
      </c>
      <c r="P114" s="182">
        <f t="shared" si="912"/>
        <v>0</v>
      </c>
      <c r="Q114" s="182">
        <f t="shared" si="903"/>
        <v>0</v>
      </c>
      <c r="R114" s="5"/>
      <c r="S114" s="182">
        <f t="shared" si="913"/>
        <v>0</v>
      </c>
      <c r="T114" s="182">
        <f t="shared" si="914"/>
        <v>0</v>
      </c>
      <c r="U114" s="182">
        <f t="shared" si="904"/>
        <v>0</v>
      </c>
      <c r="V114" s="5"/>
      <c r="W114" s="182">
        <f t="shared" si="915"/>
        <v>0</v>
      </c>
      <c r="X114" s="182">
        <f t="shared" si="916"/>
        <v>0</v>
      </c>
      <c r="Y114" s="182">
        <f t="shared" si="905"/>
        <v>0</v>
      </c>
      <c r="Z114" s="5"/>
      <c r="AA114" s="182">
        <f t="shared" si="917"/>
        <v>0</v>
      </c>
      <c r="AB114" s="182">
        <f t="shared" si="918"/>
        <v>0</v>
      </c>
      <c r="AC114" s="182">
        <f t="shared" si="906"/>
        <v>0</v>
      </c>
      <c r="AD114" s="5"/>
      <c r="AE114" s="182">
        <f t="shared" si="919"/>
        <v>0</v>
      </c>
      <c r="AF114" s="182">
        <f t="shared" si="920"/>
        <v>0</v>
      </c>
      <c r="AG114" s="182">
        <f t="shared" si="907"/>
        <v>0</v>
      </c>
      <c r="AH114" s="5"/>
      <c r="AI114" s="182">
        <f t="shared" si="921"/>
        <v>0</v>
      </c>
      <c r="AJ114" s="182">
        <f t="shared" si="922"/>
        <v>0</v>
      </c>
      <c r="AK114" s="182">
        <f t="shared" si="923"/>
        <v>0</v>
      </c>
      <c r="AL114" s="5"/>
      <c r="AM114" s="182">
        <f t="shared" si="924"/>
        <v>0</v>
      </c>
      <c r="AN114" s="182">
        <f t="shared" si="925"/>
        <v>0</v>
      </c>
      <c r="AO114" s="182">
        <f t="shared" si="926"/>
        <v>0</v>
      </c>
      <c r="AP114" s="5"/>
      <c r="AQ114" s="182">
        <f t="shared" si="927"/>
        <v>0</v>
      </c>
      <c r="AR114" s="182">
        <f t="shared" si="928"/>
        <v>0</v>
      </c>
      <c r="AS114" s="182">
        <f t="shared" si="929"/>
        <v>0</v>
      </c>
      <c r="AT114" s="5"/>
      <c r="AU114" s="182">
        <f t="shared" si="930"/>
        <v>0</v>
      </c>
      <c r="AV114" s="182">
        <f t="shared" si="931"/>
        <v>0</v>
      </c>
      <c r="AW114" s="182">
        <f t="shared" si="932"/>
        <v>0</v>
      </c>
      <c r="AX114" s="5"/>
      <c r="AY114" s="182">
        <f t="shared" si="933"/>
        <v>0</v>
      </c>
      <c r="AZ114" s="182">
        <f t="shared" si="934"/>
        <v>0</v>
      </c>
      <c r="BA114" s="182">
        <f t="shared" si="935"/>
        <v>0</v>
      </c>
      <c r="BB114" s="5"/>
      <c r="BC114" s="182">
        <f t="shared" si="936"/>
        <v>0</v>
      </c>
      <c r="BD114" s="182">
        <f t="shared" si="937"/>
        <v>0</v>
      </c>
      <c r="BE114" s="182">
        <f t="shared" si="938"/>
        <v>0</v>
      </c>
      <c r="BF114" s="5"/>
      <c r="BG114" s="182">
        <f t="shared" si="939"/>
        <v>0</v>
      </c>
      <c r="BH114" s="182">
        <f t="shared" si="940"/>
        <v>0</v>
      </c>
      <c r="BI114" s="182">
        <f t="shared" si="941"/>
        <v>0</v>
      </c>
      <c r="BJ114" s="5"/>
      <c r="BK114" s="182">
        <f t="shared" si="942"/>
        <v>0</v>
      </c>
      <c r="BL114" s="182">
        <f t="shared" si="943"/>
        <v>0</v>
      </c>
      <c r="BM114" s="182">
        <f t="shared" si="944"/>
        <v>0</v>
      </c>
      <c r="BN114" s="5"/>
      <c r="BO114" s="182">
        <f t="shared" si="945"/>
        <v>0</v>
      </c>
      <c r="BP114" s="182">
        <f t="shared" si="946"/>
        <v>0</v>
      </c>
      <c r="BQ114" s="182">
        <f t="shared" si="947"/>
        <v>0</v>
      </c>
      <c r="BR114" s="5"/>
      <c r="BS114" s="182">
        <f t="shared" si="948"/>
        <v>0</v>
      </c>
      <c r="BT114" s="182">
        <f t="shared" si="949"/>
        <v>0</v>
      </c>
      <c r="BU114" s="182">
        <f t="shared" si="950"/>
        <v>0</v>
      </c>
      <c r="BV114" s="5"/>
      <c r="BW114" s="182">
        <f t="shared" si="951"/>
        <v>0</v>
      </c>
      <c r="BX114" s="182">
        <f t="shared" si="952"/>
        <v>0</v>
      </c>
      <c r="BY114" s="182">
        <f t="shared" si="953"/>
        <v>0</v>
      </c>
      <c r="BZ114" s="5"/>
      <c r="CA114" s="182">
        <f t="shared" si="954"/>
        <v>0</v>
      </c>
      <c r="CB114" s="182">
        <f t="shared" si="955"/>
        <v>0</v>
      </c>
      <c r="CC114" s="182">
        <f t="shared" si="956"/>
        <v>0</v>
      </c>
      <c r="CD114" s="5"/>
      <c r="CE114" s="182">
        <f t="shared" si="957"/>
        <v>0</v>
      </c>
      <c r="CF114" s="182">
        <f t="shared" si="958"/>
        <v>0</v>
      </c>
      <c r="CG114" s="182">
        <f t="shared" si="959"/>
        <v>0</v>
      </c>
      <c r="CH114" s="5"/>
      <c r="CI114" s="182">
        <f t="shared" si="960"/>
        <v>0</v>
      </c>
      <c r="CJ114" s="182">
        <f t="shared" si="961"/>
        <v>0</v>
      </c>
      <c r="CK114" s="182">
        <f t="shared" si="962"/>
        <v>0</v>
      </c>
      <c r="CL114" s="5"/>
      <c r="CM114" s="182">
        <f t="shared" si="963"/>
        <v>0</v>
      </c>
      <c r="CN114" s="182">
        <f t="shared" si="964"/>
        <v>0</v>
      </c>
      <c r="CO114" s="182">
        <f t="shared" si="965"/>
        <v>0</v>
      </c>
      <c r="CP114" s="5"/>
      <c r="CQ114" s="182">
        <f t="shared" si="966"/>
        <v>0</v>
      </c>
      <c r="CR114" s="182">
        <f t="shared" si="967"/>
        <v>0</v>
      </c>
      <c r="CS114" s="182">
        <f t="shared" si="968"/>
        <v>0</v>
      </c>
      <c r="CT114" s="5"/>
      <c r="CU114" s="182">
        <f t="shared" si="969"/>
        <v>0</v>
      </c>
      <c r="CV114" s="182">
        <f t="shared" si="970"/>
        <v>0</v>
      </c>
      <c r="CW114" s="182">
        <f t="shared" si="971"/>
        <v>0</v>
      </c>
      <c r="CX114" s="5"/>
      <c r="CY114" s="182">
        <f t="shared" si="972"/>
        <v>0</v>
      </c>
      <c r="CZ114" s="182">
        <f t="shared" si="973"/>
        <v>0</v>
      </c>
      <c r="DA114" s="182">
        <f t="shared" si="974"/>
        <v>0</v>
      </c>
      <c r="DB114" s="5"/>
      <c r="DC114" s="182">
        <f t="shared" si="975"/>
        <v>0</v>
      </c>
      <c r="DD114" s="182">
        <f t="shared" si="976"/>
        <v>0</v>
      </c>
      <c r="DE114" s="182">
        <f t="shared" si="977"/>
        <v>0</v>
      </c>
      <c r="DF114" s="5"/>
      <c r="DG114" s="182">
        <f t="shared" si="978"/>
        <v>0</v>
      </c>
      <c r="DH114" s="182">
        <f t="shared" si="979"/>
        <v>0</v>
      </c>
      <c r="DI114" s="182">
        <f t="shared" si="980"/>
        <v>0</v>
      </c>
      <c r="DJ114" s="5"/>
      <c r="DK114" s="182">
        <f t="shared" si="981"/>
        <v>0</v>
      </c>
      <c r="DL114" s="182">
        <f t="shared" si="982"/>
        <v>0</v>
      </c>
      <c r="DM114" s="182">
        <f t="shared" si="983"/>
        <v>0</v>
      </c>
      <c r="DN114" s="5"/>
      <c r="DO114" s="182">
        <f t="shared" si="984"/>
        <v>0</v>
      </c>
      <c r="DP114" s="182">
        <f t="shared" si="985"/>
        <v>0</v>
      </c>
      <c r="DQ114" s="182">
        <f t="shared" si="986"/>
        <v>0</v>
      </c>
      <c r="DR114" s="5"/>
      <c r="DS114" s="182">
        <f t="shared" si="987"/>
        <v>0</v>
      </c>
      <c r="DT114" s="182">
        <f t="shared" si="988"/>
        <v>0</v>
      </c>
      <c r="DU114" s="182">
        <f t="shared" si="989"/>
        <v>0</v>
      </c>
      <c r="DV114" s="5"/>
      <c r="DW114" s="182">
        <f t="shared" si="990"/>
        <v>0</v>
      </c>
      <c r="DX114" s="182">
        <f t="shared" si="991"/>
        <v>0</v>
      </c>
      <c r="DY114" s="182">
        <f t="shared" si="992"/>
        <v>0</v>
      </c>
      <c r="DZ114" s="5"/>
      <c r="EA114" s="182">
        <f t="shared" si="993"/>
        <v>0</v>
      </c>
      <c r="EB114" s="182">
        <f t="shared" si="994"/>
        <v>0</v>
      </c>
      <c r="EC114" s="182">
        <f t="shared" si="995"/>
        <v>0</v>
      </c>
      <c r="ED114" s="5"/>
      <c r="EE114" s="182">
        <f t="shared" si="996"/>
        <v>0</v>
      </c>
      <c r="EF114" s="182">
        <f t="shared" si="997"/>
        <v>0</v>
      </c>
      <c r="EG114" s="182">
        <f t="shared" si="998"/>
        <v>0</v>
      </c>
      <c r="EH114" s="5"/>
      <c r="EI114" s="182">
        <f t="shared" si="999"/>
        <v>0</v>
      </c>
      <c r="EJ114" s="182">
        <f t="shared" si="1000"/>
        <v>0</v>
      </c>
      <c r="EK114" s="182">
        <f t="shared" si="1001"/>
        <v>0</v>
      </c>
      <c r="EL114" s="5"/>
      <c r="EM114" s="182">
        <f t="shared" si="1002"/>
        <v>0</v>
      </c>
      <c r="EN114" s="182">
        <f t="shared" si="1003"/>
        <v>0</v>
      </c>
      <c r="EO114" s="182">
        <f t="shared" si="1004"/>
        <v>0</v>
      </c>
      <c r="EP114" s="5"/>
      <c r="EQ114" s="182">
        <f t="shared" si="1005"/>
        <v>0</v>
      </c>
      <c r="ER114" s="182">
        <f t="shared" si="1006"/>
        <v>0</v>
      </c>
      <c r="ES114" s="182">
        <f t="shared" si="1007"/>
        <v>0</v>
      </c>
      <c r="ET114" s="5"/>
      <c r="EU114" s="182">
        <f t="shared" si="1008"/>
        <v>0</v>
      </c>
      <c r="EV114" s="182">
        <f t="shared" si="1009"/>
        <v>0</v>
      </c>
      <c r="EW114" s="182">
        <f t="shared" si="1010"/>
        <v>0</v>
      </c>
      <c r="EX114" s="5"/>
      <c r="EY114" s="182">
        <f t="shared" si="1011"/>
        <v>0</v>
      </c>
      <c r="EZ114" s="182">
        <f t="shared" si="1012"/>
        <v>0</v>
      </c>
      <c r="FA114" s="182">
        <f t="shared" si="1013"/>
        <v>0</v>
      </c>
      <c r="FB114" s="5"/>
      <c r="FC114" s="182">
        <f t="shared" si="1014"/>
        <v>0</v>
      </c>
      <c r="FD114" s="182">
        <f t="shared" si="1015"/>
        <v>0</v>
      </c>
      <c r="FE114" s="182">
        <f t="shared" si="1016"/>
        <v>0</v>
      </c>
      <c r="FF114" s="5"/>
      <c r="FG114" s="182">
        <f t="shared" si="1017"/>
        <v>0</v>
      </c>
      <c r="FH114" s="182">
        <f t="shared" si="1018"/>
        <v>0</v>
      </c>
      <c r="FI114" s="182">
        <f t="shared" si="1019"/>
        <v>0</v>
      </c>
      <c r="FJ114" s="5"/>
      <c r="FK114" s="182">
        <f t="shared" si="1020"/>
        <v>0</v>
      </c>
      <c r="FL114" s="182">
        <f t="shared" si="1021"/>
        <v>0</v>
      </c>
      <c r="FM114" s="182">
        <f t="shared" si="1022"/>
        <v>0</v>
      </c>
      <c r="FN114" s="5"/>
      <c r="FO114" s="182">
        <f t="shared" si="1023"/>
        <v>0</v>
      </c>
      <c r="FP114" s="182">
        <f t="shared" si="1024"/>
        <v>0</v>
      </c>
      <c r="FQ114" s="182">
        <f t="shared" si="1025"/>
        <v>0</v>
      </c>
      <c r="FR114" s="5"/>
      <c r="FS114" s="182">
        <f t="shared" si="1026"/>
        <v>0</v>
      </c>
      <c r="FT114" s="182">
        <f t="shared" si="1027"/>
        <v>0</v>
      </c>
      <c r="FU114" s="182">
        <f t="shared" si="1028"/>
        <v>0</v>
      </c>
      <c r="FV114" s="5"/>
      <c r="FW114" s="182">
        <f t="shared" si="1029"/>
        <v>0</v>
      </c>
      <c r="FX114" s="182">
        <f t="shared" si="1030"/>
        <v>0</v>
      </c>
      <c r="FY114" s="182">
        <f t="shared" si="1031"/>
        <v>0</v>
      </c>
      <c r="FZ114" s="5"/>
      <c r="GA114" s="182">
        <f t="shared" si="1032"/>
        <v>0</v>
      </c>
      <c r="GB114" s="182">
        <f t="shared" si="1033"/>
        <v>0</v>
      </c>
      <c r="GC114" s="182">
        <f t="shared" si="1034"/>
        <v>0</v>
      </c>
      <c r="GD114" s="5"/>
      <c r="GE114" s="182">
        <f t="shared" si="1035"/>
        <v>0</v>
      </c>
      <c r="GF114" s="182">
        <f t="shared" si="1036"/>
        <v>0</v>
      </c>
      <c r="GG114" s="182">
        <f t="shared" si="1037"/>
        <v>0</v>
      </c>
      <c r="GH114" s="5"/>
      <c r="GI114" s="182">
        <f t="shared" si="1038"/>
        <v>0</v>
      </c>
      <c r="GJ114" s="182">
        <f t="shared" si="1039"/>
        <v>0</v>
      </c>
      <c r="GK114" s="182">
        <f t="shared" si="1040"/>
        <v>0</v>
      </c>
      <c r="GL114" s="5"/>
      <c r="GM114" s="182">
        <f t="shared" si="1041"/>
        <v>0</v>
      </c>
      <c r="GN114" s="182">
        <f t="shared" si="1042"/>
        <v>0</v>
      </c>
      <c r="GO114" s="182">
        <f t="shared" si="1043"/>
        <v>0</v>
      </c>
      <c r="GP114" s="5"/>
      <c r="GQ114" s="182">
        <f t="shared" si="1044"/>
        <v>0</v>
      </c>
      <c r="GR114" s="182">
        <f t="shared" si="1045"/>
        <v>0</v>
      </c>
      <c r="GS114" s="182">
        <f t="shared" si="1046"/>
        <v>0</v>
      </c>
      <c r="GT114" s="5"/>
      <c r="GU114" s="182">
        <f t="shared" si="1047"/>
        <v>0</v>
      </c>
      <c r="GV114" s="182">
        <f t="shared" si="1048"/>
        <v>0</v>
      </c>
      <c r="GW114" s="182">
        <f t="shared" si="1049"/>
        <v>0</v>
      </c>
      <c r="GX114" s="5"/>
      <c r="GY114" s="182">
        <f t="shared" si="1050"/>
        <v>0</v>
      </c>
      <c r="GZ114" s="182">
        <f t="shared" si="1051"/>
        <v>0</v>
      </c>
      <c r="HA114" s="182">
        <f t="shared" si="1052"/>
        <v>0</v>
      </c>
      <c r="HB114" s="5"/>
      <c r="HC114" s="182">
        <f t="shared" si="1053"/>
        <v>0</v>
      </c>
      <c r="HD114" s="182">
        <f t="shared" si="1054"/>
        <v>0</v>
      </c>
      <c r="HE114" s="182">
        <f t="shared" si="1055"/>
        <v>0</v>
      </c>
      <c r="HF114" s="5"/>
      <c r="HG114" s="182">
        <f t="shared" si="1056"/>
        <v>0</v>
      </c>
      <c r="HH114" s="182">
        <f t="shared" si="1057"/>
        <v>0</v>
      </c>
      <c r="HI114" s="182">
        <f t="shared" si="1058"/>
        <v>0</v>
      </c>
      <c r="HJ114" s="5"/>
      <c r="HK114" s="182">
        <f t="shared" si="1059"/>
        <v>0</v>
      </c>
      <c r="HL114" s="182">
        <f t="shared" si="1060"/>
        <v>0</v>
      </c>
      <c r="HM114" s="182">
        <f t="shared" si="1061"/>
        <v>0</v>
      </c>
      <c r="HN114" s="5"/>
      <c r="HO114" s="182">
        <f t="shared" si="1062"/>
        <v>0</v>
      </c>
      <c r="HP114" s="182">
        <f t="shared" si="1063"/>
        <v>0</v>
      </c>
      <c r="HQ114" s="182">
        <f t="shared" si="1064"/>
        <v>0</v>
      </c>
      <c r="HR114" s="5"/>
      <c r="HS114" s="182">
        <f t="shared" si="1065"/>
        <v>0</v>
      </c>
      <c r="HT114" s="182">
        <f t="shared" si="1066"/>
        <v>0</v>
      </c>
      <c r="HU114" s="182">
        <f t="shared" si="1067"/>
        <v>0</v>
      </c>
      <c r="HV114" s="5"/>
      <c r="HW114" s="182">
        <f t="shared" si="1068"/>
        <v>0</v>
      </c>
      <c r="HX114" s="182">
        <f t="shared" si="1069"/>
        <v>0</v>
      </c>
      <c r="HY114" s="182">
        <f t="shared" si="1070"/>
        <v>0</v>
      </c>
      <c r="HZ114" s="5"/>
      <c r="IA114" s="182">
        <f t="shared" si="1071"/>
        <v>0</v>
      </c>
      <c r="IB114" s="182">
        <f t="shared" si="1072"/>
        <v>0</v>
      </c>
      <c r="IC114" s="182">
        <f t="shared" si="1073"/>
        <v>0</v>
      </c>
      <c r="ID114" s="5"/>
      <c r="IE114" s="182">
        <f t="shared" si="1074"/>
        <v>0</v>
      </c>
      <c r="IF114" s="182">
        <f t="shared" si="1075"/>
        <v>0</v>
      </c>
      <c r="IG114" s="182">
        <f t="shared" si="1076"/>
        <v>0</v>
      </c>
      <c r="IH114" s="5"/>
      <c r="II114" s="182">
        <f t="shared" si="1077"/>
        <v>0</v>
      </c>
      <c r="IJ114" s="182">
        <f t="shared" si="1078"/>
        <v>0</v>
      </c>
      <c r="IK114" s="182">
        <f t="shared" si="1079"/>
        <v>0</v>
      </c>
      <c r="IL114" s="5"/>
      <c r="IM114" s="182">
        <f t="shared" si="1080"/>
        <v>0</v>
      </c>
      <c r="IN114" s="182">
        <f t="shared" si="1081"/>
        <v>0</v>
      </c>
      <c r="IO114" s="182">
        <f t="shared" si="1082"/>
        <v>0</v>
      </c>
      <c r="IP114" s="5"/>
      <c r="IQ114" s="182">
        <f t="shared" si="1083"/>
        <v>0</v>
      </c>
      <c r="IR114" s="182">
        <f t="shared" si="1084"/>
        <v>0</v>
      </c>
      <c r="IS114" s="182">
        <f t="shared" si="1085"/>
        <v>0</v>
      </c>
      <c r="IT114" s="5"/>
      <c r="IU114" s="182">
        <f t="shared" si="1086"/>
        <v>0</v>
      </c>
      <c r="IV114" s="182">
        <f t="shared" si="1087"/>
        <v>0</v>
      </c>
      <c r="IW114" s="182">
        <f t="shared" si="1088"/>
        <v>0</v>
      </c>
      <c r="IX114" s="5"/>
      <c r="IY114" s="182">
        <f t="shared" si="1089"/>
        <v>0</v>
      </c>
      <c r="IZ114" s="182">
        <f t="shared" si="1090"/>
        <v>0</v>
      </c>
      <c r="JA114" s="182">
        <f t="shared" si="1091"/>
        <v>0</v>
      </c>
      <c r="JB114" s="5"/>
      <c r="JC114" s="182">
        <f t="shared" si="1092"/>
        <v>0</v>
      </c>
      <c r="JD114" s="182">
        <f t="shared" si="1093"/>
        <v>0</v>
      </c>
      <c r="JE114" s="182">
        <f t="shared" si="1094"/>
        <v>0</v>
      </c>
      <c r="JF114" s="5"/>
      <c r="JG114" s="182">
        <f t="shared" si="1095"/>
        <v>0</v>
      </c>
      <c r="JH114" s="182">
        <f t="shared" si="1096"/>
        <v>0</v>
      </c>
      <c r="JI114" s="182">
        <f t="shared" si="1097"/>
        <v>0</v>
      </c>
      <c r="JJ114" s="5"/>
      <c r="JK114" s="182">
        <f t="shared" si="1098"/>
        <v>0</v>
      </c>
      <c r="JL114" s="182">
        <f t="shared" si="1099"/>
        <v>0</v>
      </c>
      <c r="JM114" s="182">
        <f t="shared" si="1100"/>
        <v>0</v>
      </c>
      <c r="JN114" s="5"/>
      <c r="JO114" s="182">
        <f t="shared" si="1101"/>
        <v>0</v>
      </c>
      <c r="JP114" s="182">
        <f t="shared" si="1102"/>
        <v>0</v>
      </c>
      <c r="JQ114" s="182">
        <f t="shared" si="1103"/>
        <v>0</v>
      </c>
      <c r="JR114" s="5"/>
      <c r="JS114" s="182">
        <f t="shared" si="1104"/>
        <v>0</v>
      </c>
      <c r="JT114" s="182">
        <f t="shared" si="1105"/>
        <v>0</v>
      </c>
      <c r="JU114" s="182">
        <f t="shared" si="1106"/>
        <v>0</v>
      </c>
      <c r="JV114" s="5"/>
      <c r="JW114" s="182">
        <f t="shared" si="1107"/>
        <v>0</v>
      </c>
      <c r="JX114" s="182">
        <f t="shared" si="1108"/>
        <v>0</v>
      </c>
      <c r="JY114" s="182">
        <f t="shared" si="1109"/>
        <v>0</v>
      </c>
      <c r="JZ114" s="5"/>
      <c r="KA114" s="182">
        <f t="shared" si="1110"/>
        <v>0</v>
      </c>
      <c r="KB114" s="182">
        <f t="shared" si="1111"/>
        <v>0</v>
      </c>
      <c r="KC114" s="182">
        <f t="shared" si="1112"/>
        <v>0</v>
      </c>
      <c r="KD114" s="5"/>
      <c r="KE114" s="182">
        <f t="shared" si="1113"/>
        <v>0</v>
      </c>
      <c r="KF114" s="182">
        <f t="shared" si="1114"/>
        <v>0</v>
      </c>
      <c r="KG114" s="182">
        <f t="shared" si="1115"/>
        <v>0</v>
      </c>
      <c r="KH114" s="5"/>
      <c r="KI114" s="183">
        <f t="shared" si="1116"/>
        <v>0</v>
      </c>
      <c r="KJ114" s="183" t="e">
        <f t="shared" si="908"/>
        <v>#DIV/0!</v>
      </c>
      <c r="KK114" s="183">
        <f t="shared" si="1117"/>
        <v>0</v>
      </c>
      <c r="KM114" s="183">
        <f t="shared" si="1118"/>
        <v>0</v>
      </c>
      <c r="KN114" s="183" t="e">
        <f t="shared" si="909"/>
        <v>#DIV/0!</v>
      </c>
      <c r="KO114" s="183">
        <f t="shared" si="1119"/>
        <v>0</v>
      </c>
      <c r="KQ114" s="183">
        <f t="shared" si="1120"/>
        <v>0</v>
      </c>
      <c r="KR114" s="183" t="e">
        <f t="shared" si="1121"/>
        <v>#DIV/0!</v>
      </c>
      <c r="KS114" s="183">
        <f t="shared" si="1122"/>
        <v>0</v>
      </c>
      <c r="KU114" s="183">
        <f t="shared" si="1123"/>
        <v>0</v>
      </c>
      <c r="KV114" s="183" t="e">
        <f t="shared" si="1124"/>
        <v>#DIV/0!</v>
      </c>
      <c r="KW114" s="183">
        <f t="shared" si="1125"/>
        <v>0</v>
      </c>
      <c r="KY114" s="183">
        <f t="shared" si="1126"/>
        <v>0</v>
      </c>
      <c r="KZ114" s="183" t="e">
        <f t="shared" si="1127"/>
        <v>#DIV/0!</v>
      </c>
      <c r="LA114" s="183">
        <f t="shared" si="1128"/>
        <v>0</v>
      </c>
      <c r="LC114" s="183">
        <f t="shared" si="1129"/>
        <v>0</v>
      </c>
      <c r="LD114" s="183" t="e">
        <f t="shared" si="1130"/>
        <v>#DIV/0!</v>
      </c>
      <c r="LE114" s="183">
        <f t="shared" si="1131"/>
        <v>0</v>
      </c>
    </row>
    <row r="115" spans="2:317" ht="18.75">
      <c r="B115" s="172"/>
      <c r="C115" s="180"/>
      <c r="D115" s="180"/>
      <c r="E115" s="180" t="str">
        <f>'A.I Revenue Streams - P1'!F113</f>
        <v>Ultrasound Neck</v>
      </c>
      <c r="F115" s="184"/>
      <c r="G115" s="182"/>
      <c r="H115" s="182">
        <f>'A.I Revenue Streams - P1'!J113</f>
        <v>0</v>
      </c>
      <c r="I115" s="182">
        <f t="shared" si="1132"/>
        <v>0</v>
      </c>
      <c r="J115" s="5"/>
      <c r="K115" s="182">
        <f>'A.I Revenue Streams - P1'!H113*K$2</f>
        <v>0</v>
      </c>
      <c r="L115" s="182">
        <f t="shared" si="910"/>
        <v>0</v>
      </c>
      <c r="M115" s="182">
        <f t="shared" si="1134"/>
        <v>0</v>
      </c>
      <c r="N115" s="5"/>
      <c r="O115" s="182">
        <f t="shared" si="911"/>
        <v>0</v>
      </c>
      <c r="P115" s="182">
        <f t="shared" si="912"/>
        <v>0</v>
      </c>
      <c r="Q115" s="182">
        <f t="shared" si="903"/>
        <v>0</v>
      </c>
      <c r="R115" s="5"/>
      <c r="S115" s="182">
        <f t="shared" si="913"/>
        <v>0</v>
      </c>
      <c r="T115" s="182">
        <f t="shared" si="914"/>
        <v>0</v>
      </c>
      <c r="U115" s="182">
        <f t="shared" si="904"/>
        <v>0</v>
      </c>
      <c r="V115" s="5"/>
      <c r="W115" s="182">
        <f t="shared" si="915"/>
        <v>0</v>
      </c>
      <c r="X115" s="182">
        <f t="shared" si="916"/>
        <v>0</v>
      </c>
      <c r="Y115" s="182">
        <f t="shared" si="905"/>
        <v>0</v>
      </c>
      <c r="Z115" s="5"/>
      <c r="AA115" s="182">
        <f t="shared" si="917"/>
        <v>0</v>
      </c>
      <c r="AB115" s="182">
        <f t="shared" si="918"/>
        <v>0</v>
      </c>
      <c r="AC115" s="182">
        <f t="shared" si="906"/>
        <v>0</v>
      </c>
      <c r="AD115" s="5"/>
      <c r="AE115" s="182">
        <f t="shared" si="919"/>
        <v>0</v>
      </c>
      <c r="AF115" s="182">
        <f t="shared" si="920"/>
        <v>0</v>
      </c>
      <c r="AG115" s="182">
        <f t="shared" si="907"/>
        <v>0</v>
      </c>
      <c r="AH115" s="5"/>
      <c r="AI115" s="182">
        <f t="shared" si="921"/>
        <v>0</v>
      </c>
      <c r="AJ115" s="182">
        <f t="shared" si="922"/>
        <v>0</v>
      </c>
      <c r="AK115" s="182">
        <f t="shared" si="923"/>
        <v>0</v>
      </c>
      <c r="AL115" s="5"/>
      <c r="AM115" s="182">
        <f t="shared" si="924"/>
        <v>0</v>
      </c>
      <c r="AN115" s="182">
        <f t="shared" si="925"/>
        <v>0</v>
      </c>
      <c r="AO115" s="182">
        <f t="shared" si="926"/>
        <v>0</v>
      </c>
      <c r="AP115" s="5"/>
      <c r="AQ115" s="182">
        <f t="shared" si="927"/>
        <v>0</v>
      </c>
      <c r="AR115" s="182">
        <f t="shared" si="928"/>
        <v>0</v>
      </c>
      <c r="AS115" s="182">
        <f t="shared" si="929"/>
        <v>0</v>
      </c>
      <c r="AT115" s="5"/>
      <c r="AU115" s="182">
        <f t="shared" si="930"/>
        <v>0</v>
      </c>
      <c r="AV115" s="182">
        <f t="shared" si="931"/>
        <v>0</v>
      </c>
      <c r="AW115" s="182">
        <f t="shared" si="932"/>
        <v>0</v>
      </c>
      <c r="AX115" s="5"/>
      <c r="AY115" s="182">
        <f t="shared" si="933"/>
        <v>0</v>
      </c>
      <c r="AZ115" s="182">
        <f t="shared" si="934"/>
        <v>0</v>
      </c>
      <c r="BA115" s="182">
        <f t="shared" si="935"/>
        <v>0</v>
      </c>
      <c r="BB115" s="5"/>
      <c r="BC115" s="182">
        <f t="shared" si="936"/>
        <v>0</v>
      </c>
      <c r="BD115" s="182">
        <f t="shared" si="937"/>
        <v>0</v>
      </c>
      <c r="BE115" s="182">
        <f t="shared" si="938"/>
        <v>0</v>
      </c>
      <c r="BF115" s="5"/>
      <c r="BG115" s="182">
        <f t="shared" si="939"/>
        <v>0</v>
      </c>
      <c r="BH115" s="182">
        <f t="shared" si="940"/>
        <v>0</v>
      </c>
      <c r="BI115" s="182">
        <f t="shared" si="941"/>
        <v>0</v>
      </c>
      <c r="BJ115" s="5"/>
      <c r="BK115" s="182">
        <f t="shared" si="942"/>
        <v>0</v>
      </c>
      <c r="BL115" s="182">
        <f t="shared" si="943"/>
        <v>0</v>
      </c>
      <c r="BM115" s="182">
        <f t="shared" si="944"/>
        <v>0</v>
      </c>
      <c r="BN115" s="5"/>
      <c r="BO115" s="182">
        <f t="shared" si="945"/>
        <v>0</v>
      </c>
      <c r="BP115" s="182">
        <f t="shared" si="946"/>
        <v>0</v>
      </c>
      <c r="BQ115" s="182">
        <f t="shared" si="947"/>
        <v>0</v>
      </c>
      <c r="BR115" s="5"/>
      <c r="BS115" s="182">
        <f t="shared" si="948"/>
        <v>0</v>
      </c>
      <c r="BT115" s="182">
        <f t="shared" si="949"/>
        <v>0</v>
      </c>
      <c r="BU115" s="182">
        <f t="shared" si="950"/>
        <v>0</v>
      </c>
      <c r="BV115" s="5"/>
      <c r="BW115" s="182">
        <f t="shared" si="951"/>
        <v>0</v>
      </c>
      <c r="BX115" s="182">
        <f t="shared" si="952"/>
        <v>0</v>
      </c>
      <c r="BY115" s="182">
        <f t="shared" si="953"/>
        <v>0</v>
      </c>
      <c r="BZ115" s="5"/>
      <c r="CA115" s="182">
        <f t="shared" si="954"/>
        <v>0</v>
      </c>
      <c r="CB115" s="182">
        <f t="shared" si="955"/>
        <v>0</v>
      </c>
      <c r="CC115" s="182">
        <f t="shared" si="956"/>
        <v>0</v>
      </c>
      <c r="CD115" s="5"/>
      <c r="CE115" s="182">
        <f t="shared" si="957"/>
        <v>0</v>
      </c>
      <c r="CF115" s="182">
        <f t="shared" si="958"/>
        <v>0</v>
      </c>
      <c r="CG115" s="182">
        <f t="shared" si="959"/>
        <v>0</v>
      </c>
      <c r="CH115" s="5"/>
      <c r="CI115" s="182">
        <f t="shared" si="960"/>
        <v>0</v>
      </c>
      <c r="CJ115" s="182">
        <f t="shared" si="961"/>
        <v>0</v>
      </c>
      <c r="CK115" s="182">
        <f t="shared" si="962"/>
        <v>0</v>
      </c>
      <c r="CL115" s="5"/>
      <c r="CM115" s="182">
        <f t="shared" si="963"/>
        <v>0</v>
      </c>
      <c r="CN115" s="182">
        <f t="shared" si="964"/>
        <v>0</v>
      </c>
      <c r="CO115" s="182">
        <f t="shared" si="965"/>
        <v>0</v>
      </c>
      <c r="CP115" s="5"/>
      <c r="CQ115" s="182">
        <f t="shared" si="966"/>
        <v>0</v>
      </c>
      <c r="CR115" s="182">
        <f t="shared" si="967"/>
        <v>0</v>
      </c>
      <c r="CS115" s="182">
        <f t="shared" si="968"/>
        <v>0</v>
      </c>
      <c r="CT115" s="5"/>
      <c r="CU115" s="182">
        <f t="shared" si="969"/>
        <v>0</v>
      </c>
      <c r="CV115" s="182">
        <f t="shared" si="970"/>
        <v>0</v>
      </c>
      <c r="CW115" s="182">
        <f t="shared" si="971"/>
        <v>0</v>
      </c>
      <c r="CX115" s="5"/>
      <c r="CY115" s="182">
        <f t="shared" si="972"/>
        <v>0</v>
      </c>
      <c r="CZ115" s="182">
        <f t="shared" si="973"/>
        <v>0</v>
      </c>
      <c r="DA115" s="182">
        <f t="shared" si="974"/>
        <v>0</v>
      </c>
      <c r="DB115" s="5"/>
      <c r="DC115" s="182">
        <f t="shared" si="975"/>
        <v>0</v>
      </c>
      <c r="DD115" s="182">
        <f t="shared" si="976"/>
        <v>0</v>
      </c>
      <c r="DE115" s="182">
        <f t="shared" si="977"/>
        <v>0</v>
      </c>
      <c r="DF115" s="5"/>
      <c r="DG115" s="182">
        <f t="shared" si="978"/>
        <v>0</v>
      </c>
      <c r="DH115" s="182">
        <f t="shared" si="979"/>
        <v>0</v>
      </c>
      <c r="DI115" s="182">
        <f t="shared" si="980"/>
        <v>0</v>
      </c>
      <c r="DJ115" s="5"/>
      <c r="DK115" s="182">
        <f t="shared" si="981"/>
        <v>0</v>
      </c>
      <c r="DL115" s="182">
        <f t="shared" si="982"/>
        <v>0</v>
      </c>
      <c r="DM115" s="182">
        <f t="shared" si="983"/>
        <v>0</v>
      </c>
      <c r="DN115" s="5"/>
      <c r="DO115" s="182">
        <f t="shared" si="984"/>
        <v>0</v>
      </c>
      <c r="DP115" s="182">
        <f t="shared" si="985"/>
        <v>0</v>
      </c>
      <c r="DQ115" s="182">
        <f t="shared" si="986"/>
        <v>0</v>
      </c>
      <c r="DR115" s="5"/>
      <c r="DS115" s="182">
        <f t="shared" si="987"/>
        <v>0</v>
      </c>
      <c r="DT115" s="182">
        <f t="shared" si="988"/>
        <v>0</v>
      </c>
      <c r="DU115" s="182">
        <f t="shared" si="989"/>
        <v>0</v>
      </c>
      <c r="DV115" s="5"/>
      <c r="DW115" s="182">
        <f t="shared" si="990"/>
        <v>0</v>
      </c>
      <c r="DX115" s="182">
        <f t="shared" si="991"/>
        <v>0</v>
      </c>
      <c r="DY115" s="182">
        <f t="shared" si="992"/>
        <v>0</v>
      </c>
      <c r="DZ115" s="5"/>
      <c r="EA115" s="182">
        <f t="shared" si="993"/>
        <v>0</v>
      </c>
      <c r="EB115" s="182">
        <f t="shared" si="994"/>
        <v>0</v>
      </c>
      <c r="EC115" s="182">
        <f t="shared" si="995"/>
        <v>0</v>
      </c>
      <c r="ED115" s="5"/>
      <c r="EE115" s="182">
        <f t="shared" si="996"/>
        <v>0</v>
      </c>
      <c r="EF115" s="182">
        <f t="shared" si="997"/>
        <v>0</v>
      </c>
      <c r="EG115" s="182">
        <f t="shared" si="998"/>
        <v>0</v>
      </c>
      <c r="EH115" s="5"/>
      <c r="EI115" s="182">
        <f t="shared" si="999"/>
        <v>0</v>
      </c>
      <c r="EJ115" s="182">
        <f t="shared" si="1000"/>
        <v>0</v>
      </c>
      <c r="EK115" s="182">
        <f t="shared" si="1001"/>
        <v>0</v>
      </c>
      <c r="EL115" s="5"/>
      <c r="EM115" s="182">
        <f t="shared" si="1002"/>
        <v>0</v>
      </c>
      <c r="EN115" s="182">
        <f t="shared" si="1003"/>
        <v>0</v>
      </c>
      <c r="EO115" s="182">
        <f t="shared" si="1004"/>
        <v>0</v>
      </c>
      <c r="EP115" s="5"/>
      <c r="EQ115" s="182">
        <f t="shared" si="1005"/>
        <v>0</v>
      </c>
      <c r="ER115" s="182">
        <f t="shared" si="1006"/>
        <v>0</v>
      </c>
      <c r="ES115" s="182">
        <f t="shared" si="1007"/>
        <v>0</v>
      </c>
      <c r="ET115" s="5"/>
      <c r="EU115" s="182">
        <f t="shared" si="1008"/>
        <v>0</v>
      </c>
      <c r="EV115" s="182">
        <f t="shared" si="1009"/>
        <v>0</v>
      </c>
      <c r="EW115" s="182">
        <f t="shared" si="1010"/>
        <v>0</v>
      </c>
      <c r="EX115" s="5"/>
      <c r="EY115" s="182">
        <f t="shared" si="1011"/>
        <v>0</v>
      </c>
      <c r="EZ115" s="182">
        <f t="shared" si="1012"/>
        <v>0</v>
      </c>
      <c r="FA115" s="182">
        <f t="shared" si="1013"/>
        <v>0</v>
      </c>
      <c r="FB115" s="5"/>
      <c r="FC115" s="182">
        <f t="shared" si="1014"/>
        <v>0</v>
      </c>
      <c r="FD115" s="182">
        <f t="shared" si="1015"/>
        <v>0</v>
      </c>
      <c r="FE115" s="182">
        <f t="shared" si="1016"/>
        <v>0</v>
      </c>
      <c r="FF115" s="5"/>
      <c r="FG115" s="182">
        <f t="shared" si="1017"/>
        <v>0</v>
      </c>
      <c r="FH115" s="182">
        <f t="shared" si="1018"/>
        <v>0</v>
      </c>
      <c r="FI115" s="182">
        <f t="shared" si="1019"/>
        <v>0</v>
      </c>
      <c r="FJ115" s="5"/>
      <c r="FK115" s="182">
        <f t="shared" si="1020"/>
        <v>0</v>
      </c>
      <c r="FL115" s="182">
        <f t="shared" si="1021"/>
        <v>0</v>
      </c>
      <c r="FM115" s="182">
        <f t="shared" si="1022"/>
        <v>0</v>
      </c>
      <c r="FN115" s="5"/>
      <c r="FO115" s="182">
        <f t="shared" si="1023"/>
        <v>0</v>
      </c>
      <c r="FP115" s="182">
        <f t="shared" si="1024"/>
        <v>0</v>
      </c>
      <c r="FQ115" s="182">
        <f t="shared" si="1025"/>
        <v>0</v>
      </c>
      <c r="FR115" s="5"/>
      <c r="FS115" s="182">
        <f t="shared" si="1026"/>
        <v>0</v>
      </c>
      <c r="FT115" s="182">
        <f t="shared" si="1027"/>
        <v>0</v>
      </c>
      <c r="FU115" s="182">
        <f t="shared" si="1028"/>
        <v>0</v>
      </c>
      <c r="FV115" s="5"/>
      <c r="FW115" s="182">
        <f t="shared" si="1029"/>
        <v>0</v>
      </c>
      <c r="FX115" s="182">
        <f t="shared" si="1030"/>
        <v>0</v>
      </c>
      <c r="FY115" s="182">
        <f t="shared" si="1031"/>
        <v>0</v>
      </c>
      <c r="FZ115" s="5"/>
      <c r="GA115" s="182">
        <f t="shared" si="1032"/>
        <v>0</v>
      </c>
      <c r="GB115" s="182">
        <f t="shared" si="1033"/>
        <v>0</v>
      </c>
      <c r="GC115" s="182">
        <f t="shared" si="1034"/>
        <v>0</v>
      </c>
      <c r="GD115" s="5"/>
      <c r="GE115" s="182">
        <f t="shared" si="1035"/>
        <v>0</v>
      </c>
      <c r="GF115" s="182">
        <f t="shared" si="1036"/>
        <v>0</v>
      </c>
      <c r="GG115" s="182">
        <f t="shared" si="1037"/>
        <v>0</v>
      </c>
      <c r="GH115" s="5"/>
      <c r="GI115" s="182">
        <f t="shared" si="1038"/>
        <v>0</v>
      </c>
      <c r="GJ115" s="182">
        <f t="shared" si="1039"/>
        <v>0</v>
      </c>
      <c r="GK115" s="182">
        <f t="shared" si="1040"/>
        <v>0</v>
      </c>
      <c r="GL115" s="5"/>
      <c r="GM115" s="182">
        <f t="shared" si="1041"/>
        <v>0</v>
      </c>
      <c r="GN115" s="182">
        <f t="shared" si="1042"/>
        <v>0</v>
      </c>
      <c r="GO115" s="182">
        <f t="shared" si="1043"/>
        <v>0</v>
      </c>
      <c r="GP115" s="5"/>
      <c r="GQ115" s="182">
        <f t="shared" si="1044"/>
        <v>0</v>
      </c>
      <c r="GR115" s="182">
        <f t="shared" si="1045"/>
        <v>0</v>
      </c>
      <c r="GS115" s="182">
        <f t="shared" si="1046"/>
        <v>0</v>
      </c>
      <c r="GT115" s="5"/>
      <c r="GU115" s="182">
        <f t="shared" si="1047"/>
        <v>0</v>
      </c>
      <c r="GV115" s="182">
        <f t="shared" si="1048"/>
        <v>0</v>
      </c>
      <c r="GW115" s="182">
        <f t="shared" si="1049"/>
        <v>0</v>
      </c>
      <c r="GX115" s="5"/>
      <c r="GY115" s="182">
        <f t="shared" si="1050"/>
        <v>0</v>
      </c>
      <c r="GZ115" s="182">
        <f t="shared" si="1051"/>
        <v>0</v>
      </c>
      <c r="HA115" s="182">
        <f t="shared" si="1052"/>
        <v>0</v>
      </c>
      <c r="HB115" s="5"/>
      <c r="HC115" s="182">
        <f t="shared" si="1053"/>
        <v>0</v>
      </c>
      <c r="HD115" s="182">
        <f t="shared" si="1054"/>
        <v>0</v>
      </c>
      <c r="HE115" s="182">
        <f t="shared" si="1055"/>
        <v>0</v>
      </c>
      <c r="HF115" s="5"/>
      <c r="HG115" s="182">
        <f t="shared" si="1056"/>
        <v>0</v>
      </c>
      <c r="HH115" s="182">
        <f t="shared" si="1057"/>
        <v>0</v>
      </c>
      <c r="HI115" s="182">
        <f t="shared" si="1058"/>
        <v>0</v>
      </c>
      <c r="HJ115" s="5"/>
      <c r="HK115" s="182">
        <f t="shared" si="1059"/>
        <v>0</v>
      </c>
      <c r="HL115" s="182">
        <f t="shared" si="1060"/>
        <v>0</v>
      </c>
      <c r="HM115" s="182">
        <f t="shared" si="1061"/>
        <v>0</v>
      </c>
      <c r="HN115" s="5"/>
      <c r="HO115" s="182">
        <f t="shared" si="1062"/>
        <v>0</v>
      </c>
      <c r="HP115" s="182">
        <f t="shared" si="1063"/>
        <v>0</v>
      </c>
      <c r="HQ115" s="182">
        <f t="shared" si="1064"/>
        <v>0</v>
      </c>
      <c r="HR115" s="5"/>
      <c r="HS115" s="182">
        <f t="shared" si="1065"/>
        <v>0</v>
      </c>
      <c r="HT115" s="182">
        <f t="shared" si="1066"/>
        <v>0</v>
      </c>
      <c r="HU115" s="182">
        <f t="shared" si="1067"/>
        <v>0</v>
      </c>
      <c r="HV115" s="5"/>
      <c r="HW115" s="182">
        <f t="shared" si="1068"/>
        <v>0</v>
      </c>
      <c r="HX115" s="182">
        <f t="shared" si="1069"/>
        <v>0</v>
      </c>
      <c r="HY115" s="182">
        <f t="shared" si="1070"/>
        <v>0</v>
      </c>
      <c r="HZ115" s="5"/>
      <c r="IA115" s="182">
        <f t="shared" si="1071"/>
        <v>0</v>
      </c>
      <c r="IB115" s="182">
        <f t="shared" si="1072"/>
        <v>0</v>
      </c>
      <c r="IC115" s="182">
        <f t="shared" si="1073"/>
        <v>0</v>
      </c>
      <c r="ID115" s="5"/>
      <c r="IE115" s="182">
        <f t="shared" si="1074"/>
        <v>0</v>
      </c>
      <c r="IF115" s="182">
        <f t="shared" si="1075"/>
        <v>0</v>
      </c>
      <c r="IG115" s="182">
        <f t="shared" si="1076"/>
        <v>0</v>
      </c>
      <c r="IH115" s="5"/>
      <c r="II115" s="182">
        <f t="shared" si="1077"/>
        <v>0</v>
      </c>
      <c r="IJ115" s="182">
        <f t="shared" si="1078"/>
        <v>0</v>
      </c>
      <c r="IK115" s="182">
        <f t="shared" si="1079"/>
        <v>0</v>
      </c>
      <c r="IL115" s="5"/>
      <c r="IM115" s="182">
        <f t="shared" si="1080"/>
        <v>0</v>
      </c>
      <c r="IN115" s="182">
        <f t="shared" si="1081"/>
        <v>0</v>
      </c>
      <c r="IO115" s="182">
        <f t="shared" si="1082"/>
        <v>0</v>
      </c>
      <c r="IP115" s="5"/>
      <c r="IQ115" s="182">
        <f t="shared" si="1083"/>
        <v>0</v>
      </c>
      <c r="IR115" s="182">
        <f t="shared" si="1084"/>
        <v>0</v>
      </c>
      <c r="IS115" s="182">
        <f t="shared" si="1085"/>
        <v>0</v>
      </c>
      <c r="IT115" s="5"/>
      <c r="IU115" s="182">
        <f t="shared" si="1086"/>
        <v>0</v>
      </c>
      <c r="IV115" s="182">
        <f t="shared" si="1087"/>
        <v>0</v>
      </c>
      <c r="IW115" s="182">
        <f t="shared" si="1088"/>
        <v>0</v>
      </c>
      <c r="IX115" s="5"/>
      <c r="IY115" s="182">
        <f t="shared" si="1089"/>
        <v>0</v>
      </c>
      <c r="IZ115" s="182">
        <f t="shared" si="1090"/>
        <v>0</v>
      </c>
      <c r="JA115" s="182">
        <f t="shared" si="1091"/>
        <v>0</v>
      </c>
      <c r="JB115" s="5"/>
      <c r="JC115" s="182">
        <f t="shared" si="1092"/>
        <v>0</v>
      </c>
      <c r="JD115" s="182">
        <f t="shared" si="1093"/>
        <v>0</v>
      </c>
      <c r="JE115" s="182">
        <f t="shared" si="1094"/>
        <v>0</v>
      </c>
      <c r="JF115" s="5"/>
      <c r="JG115" s="182">
        <f t="shared" si="1095"/>
        <v>0</v>
      </c>
      <c r="JH115" s="182">
        <f t="shared" si="1096"/>
        <v>0</v>
      </c>
      <c r="JI115" s="182">
        <f t="shared" si="1097"/>
        <v>0</v>
      </c>
      <c r="JJ115" s="5"/>
      <c r="JK115" s="182">
        <f t="shared" si="1098"/>
        <v>0</v>
      </c>
      <c r="JL115" s="182">
        <f t="shared" si="1099"/>
        <v>0</v>
      </c>
      <c r="JM115" s="182">
        <f t="shared" si="1100"/>
        <v>0</v>
      </c>
      <c r="JN115" s="5"/>
      <c r="JO115" s="182">
        <f t="shared" si="1101"/>
        <v>0</v>
      </c>
      <c r="JP115" s="182">
        <f t="shared" si="1102"/>
        <v>0</v>
      </c>
      <c r="JQ115" s="182">
        <f t="shared" si="1103"/>
        <v>0</v>
      </c>
      <c r="JR115" s="5"/>
      <c r="JS115" s="182">
        <f t="shared" si="1104"/>
        <v>0</v>
      </c>
      <c r="JT115" s="182">
        <f t="shared" si="1105"/>
        <v>0</v>
      </c>
      <c r="JU115" s="182">
        <f t="shared" si="1106"/>
        <v>0</v>
      </c>
      <c r="JV115" s="5"/>
      <c r="JW115" s="182">
        <f t="shared" si="1107"/>
        <v>0</v>
      </c>
      <c r="JX115" s="182">
        <f t="shared" si="1108"/>
        <v>0</v>
      </c>
      <c r="JY115" s="182">
        <f t="shared" si="1109"/>
        <v>0</v>
      </c>
      <c r="JZ115" s="5"/>
      <c r="KA115" s="182">
        <f t="shared" si="1110"/>
        <v>0</v>
      </c>
      <c r="KB115" s="182">
        <f t="shared" si="1111"/>
        <v>0</v>
      </c>
      <c r="KC115" s="182">
        <f t="shared" si="1112"/>
        <v>0</v>
      </c>
      <c r="KD115" s="5"/>
      <c r="KE115" s="182">
        <f t="shared" si="1113"/>
        <v>0</v>
      </c>
      <c r="KF115" s="182">
        <f t="shared" si="1114"/>
        <v>0</v>
      </c>
      <c r="KG115" s="182">
        <f t="shared" si="1115"/>
        <v>0</v>
      </c>
      <c r="KH115" s="5"/>
      <c r="KI115" s="183">
        <f t="shared" si="1116"/>
        <v>0</v>
      </c>
      <c r="KJ115" s="183" t="e">
        <f t="shared" si="908"/>
        <v>#DIV/0!</v>
      </c>
      <c r="KK115" s="183">
        <f t="shared" si="1117"/>
        <v>0</v>
      </c>
      <c r="KM115" s="183">
        <f t="shared" si="1118"/>
        <v>0</v>
      </c>
      <c r="KN115" s="183" t="e">
        <f t="shared" si="909"/>
        <v>#DIV/0!</v>
      </c>
      <c r="KO115" s="183">
        <f t="shared" si="1119"/>
        <v>0</v>
      </c>
      <c r="KQ115" s="183">
        <f t="shared" si="1120"/>
        <v>0</v>
      </c>
      <c r="KR115" s="183" t="e">
        <f t="shared" si="1121"/>
        <v>#DIV/0!</v>
      </c>
      <c r="KS115" s="183">
        <f t="shared" si="1122"/>
        <v>0</v>
      </c>
      <c r="KU115" s="183">
        <f t="shared" si="1123"/>
        <v>0</v>
      </c>
      <c r="KV115" s="183" t="e">
        <f t="shared" si="1124"/>
        <v>#DIV/0!</v>
      </c>
      <c r="KW115" s="183">
        <f t="shared" si="1125"/>
        <v>0</v>
      </c>
      <c r="KY115" s="183">
        <f t="shared" si="1126"/>
        <v>0</v>
      </c>
      <c r="KZ115" s="183" t="e">
        <f t="shared" si="1127"/>
        <v>#DIV/0!</v>
      </c>
      <c r="LA115" s="183">
        <f t="shared" si="1128"/>
        <v>0</v>
      </c>
      <c r="LC115" s="183">
        <f t="shared" si="1129"/>
        <v>0</v>
      </c>
      <c r="LD115" s="183" t="e">
        <f t="shared" si="1130"/>
        <v>#DIV/0!</v>
      </c>
      <c r="LE115" s="183">
        <f t="shared" si="1131"/>
        <v>0</v>
      </c>
    </row>
    <row r="116" spans="2:317" ht="18.75">
      <c r="B116" s="172"/>
      <c r="C116" s="180"/>
      <c r="D116" s="180"/>
      <c r="E116" s="180" t="str">
        <f>'A.I Revenue Streams - P1'!F114</f>
        <v>Ultrasound NT Scan</v>
      </c>
      <c r="F116" s="184"/>
      <c r="G116" s="182"/>
      <c r="H116" s="182">
        <f>'A.I Revenue Streams - P1'!J114</f>
        <v>0</v>
      </c>
      <c r="I116" s="182">
        <f t="shared" si="1132"/>
        <v>0</v>
      </c>
      <c r="J116" s="5"/>
      <c r="K116" s="182">
        <f>'A.I Revenue Streams - P1'!H114*K$2</f>
        <v>0</v>
      </c>
      <c r="L116" s="182">
        <f t="shared" si="910"/>
        <v>0</v>
      </c>
      <c r="M116" s="182">
        <f t="shared" si="1134"/>
        <v>0</v>
      </c>
      <c r="N116" s="5"/>
      <c r="O116" s="182">
        <f t="shared" si="911"/>
        <v>0</v>
      </c>
      <c r="P116" s="182">
        <f t="shared" si="912"/>
        <v>0</v>
      </c>
      <c r="Q116" s="182">
        <f t="shared" si="903"/>
        <v>0</v>
      </c>
      <c r="R116" s="5"/>
      <c r="S116" s="182">
        <f t="shared" si="913"/>
        <v>0</v>
      </c>
      <c r="T116" s="182">
        <f t="shared" si="914"/>
        <v>0</v>
      </c>
      <c r="U116" s="182">
        <f t="shared" si="904"/>
        <v>0</v>
      </c>
      <c r="V116" s="5"/>
      <c r="W116" s="182">
        <f t="shared" si="915"/>
        <v>0</v>
      </c>
      <c r="X116" s="182">
        <f t="shared" si="916"/>
        <v>0</v>
      </c>
      <c r="Y116" s="182">
        <f t="shared" si="905"/>
        <v>0</v>
      </c>
      <c r="Z116" s="5"/>
      <c r="AA116" s="182">
        <f t="shared" si="917"/>
        <v>0</v>
      </c>
      <c r="AB116" s="182">
        <f t="shared" si="918"/>
        <v>0</v>
      </c>
      <c r="AC116" s="182">
        <f t="shared" si="906"/>
        <v>0</v>
      </c>
      <c r="AD116" s="5"/>
      <c r="AE116" s="182">
        <f t="shared" si="919"/>
        <v>0</v>
      </c>
      <c r="AF116" s="182">
        <f t="shared" si="920"/>
        <v>0</v>
      </c>
      <c r="AG116" s="182">
        <f t="shared" si="907"/>
        <v>0</v>
      </c>
      <c r="AH116" s="5"/>
      <c r="AI116" s="182">
        <f t="shared" si="921"/>
        <v>0</v>
      </c>
      <c r="AJ116" s="182">
        <f t="shared" si="922"/>
        <v>0</v>
      </c>
      <c r="AK116" s="182">
        <f t="shared" si="923"/>
        <v>0</v>
      </c>
      <c r="AL116" s="5"/>
      <c r="AM116" s="182">
        <f t="shared" si="924"/>
        <v>0</v>
      </c>
      <c r="AN116" s="182">
        <f t="shared" si="925"/>
        <v>0</v>
      </c>
      <c r="AO116" s="182">
        <f t="shared" si="926"/>
        <v>0</v>
      </c>
      <c r="AP116" s="5"/>
      <c r="AQ116" s="182">
        <f t="shared" si="927"/>
        <v>0</v>
      </c>
      <c r="AR116" s="182">
        <f t="shared" si="928"/>
        <v>0</v>
      </c>
      <c r="AS116" s="182">
        <f t="shared" si="929"/>
        <v>0</v>
      </c>
      <c r="AT116" s="5"/>
      <c r="AU116" s="182">
        <f t="shared" si="930"/>
        <v>0</v>
      </c>
      <c r="AV116" s="182">
        <f t="shared" si="931"/>
        <v>0</v>
      </c>
      <c r="AW116" s="182">
        <f t="shared" si="932"/>
        <v>0</v>
      </c>
      <c r="AX116" s="5"/>
      <c r="AY116" s="182">
        <f t="shared" si="933"/>
        <v>0</v>
      </c>
      <c r="AZ116" s="182">
        <f t="shared" si="934"/>
        <v>0</v>
      </c>
      <c r="BA116" s="182">
        <f t="shared" si="935"/>
        <v>0</v>
      </c>
      <c r="BB116" s="5"/>
      <c r="BC116" s="182">
        <f t="shared" si="936"/>
        <v>0</v>
      </c>
      <c r="BD116" s="182">
        <f t="shared" si="937"/>
        <v>0</v>
      </c>
      <c r="BE116" s="182">
        <f t="shared" si="938"/>
        <v>0</v>
      </c>
      <c r="BF116" s="5"/>
      <c r="BG116" s="182">
        <f t="shared" si="939"/>
        <v>0</v>
      </c>
      <c r="BH116" s="182">
        <f t="shared" si="940"/>
        <v>0</v>
      </c>
      <c r="BI116" s="182">
        <f t="shared" si="941"/>
        <v>0</v>
      </c>
      <c r="BJ116" s="5"/>
      <c r="BK116" s="182">
        <f t="shared" si="942"/>
        <v>0</v>
      </c>
      <c r="BL116" s="182">
        <f t="shared" si="943"/>
        <v>0</v>
      </c>
      <c r="BM116" s="182">
        <f t="shared" si="944"/>
        <v>0</v>
      </c>
      <c r="BN116" s="5"/>
      <c r="BO116" s="182">
        <f t="shared" si="945"/>
        <v>0</v>
      </c>
      <c r="BP116" s="182">
        <f t="shared" si="946"/>
        <v>0</v>
      </c>
      <c r="BQ116" s="182">
        <f t="shared" si="947"/>
        <v>0</v>
      </c>
      <c r="BR116" s="5"/>
      <c r="BS116" s="182">
        <f t="shared" si="948"/>
        <v>0</v>
      </c>
      <c r="BT116" s="182">
        <f t="shared" si="949"/>
        <v>0</v>
      </c>
      <c r="BU116" s="182">
        <f t="shared" si="950"/>
        <v>0</v>
      </c>
      <c r="BV116" s="5"/>
      <c r="BW116" s="182">
        <f t="shared" si="951"/>
        <v>0</v>
      </c>
      <c r="BX116" s="182">
        <f t="shared" si="952"/>
        <v>0</v>
      </c>
      <c r="BY116" s="182">
        <f t="shared" si="953"/>
        <v>0</v>
      </c>
      <c r="BZ116" s="5"/>
      <c r="CA116" s="182">
        <f t="shared" si="954"/>
        <v>0</v>
      </c>
      <c r="CB116" s="182">
        <f t="shared" si="955"/>
        <v>0</v>
      </c>
      <c r="CC116" s="182">
        <f t="shared" si="956"/>
        <v>0</v>
      </c>
      <c r="CD116" s="5"/>
      <c r="CE116" s="182">
        <f t="shared" si="957"/>
        <v>0</v>
      </c>
      <c r="CF116" s="182">
        <f t="shared" si="958"/>
        <v>0</v>
      </c>
      <c r="CG116" s="182">
        <f t="shared" si="959"/>
        <v>0</v>
      </c>
      <c r="CH116" s="5"/>
      <c r="CI116" s="182">
        <f t="shared" si="960"/>
        <v>0</v>
      </c>
      <c r="CJ116" s="182">
        <f t="shared" si="961"/>
        <v>0</v>
      </c>
      <c r="CK116" s="182">
        <f t="shared" si="962"/>
        <v>0</v>
      </c>
      <c r="CL116" s="5"/>
      <c r="CM116" s="182">
        <f t="shared" si="963"/>
        <v>0</v>
      </c>
      <c r="CN116" s="182">
        <f t="shared" si="964"/>
        <v>0</v>
      </c>
      <c r="CO116" s="182">
        <f t="shared" si="965"/>
        <v>0</v>
      </c>
      <c r="CP116" s="5"/>
      <c r="CQ116" s="182">
        <f t="shared" si="966"/>
        <v>0</v>
      </c>
      <c r="CR116" s="182">
        <f t="shared" si="967"/>
        <v>0</v>
      </c>
      <c r="CS116" s="182">
        <f t="shared" si="968"/>
        <v>0</v>
      </c>
      <c r="CT116" s="5"/>
      <c r="CU116" s="182">
        <f t="shared" si="969"/>
        <v>0</v>
      </c>
      <c r="CV116" s="182">
        <f t="shared" si="970"/>
        <v>0</v>
      </c>
      <c r="CW116" s="182">
        <f t="shared" si="971"/>
        <v>0</v>
      </c>
      <c r="CX116" s="5"/>
      <c r="CY116" s="182">
        <f t="shared" si="972"/>
        <v>0</v>
      </c>
      <c r="CZ116" s="182">
        <f t="shared" si="973"/>
        <v>0</v>
      </c>
      <c r="DA116" s="182">
        <f t="shared" si="974"/>
        <v>0</v>
      </c>
      <c r="DB116" s="5"/>
      <c r="DC116" s="182">
        <f t="shared" si="975"/>
        <v>0</v>
      </c>
      <c r="DD116" s="182">
        <f t="shared" si="976"/>
        <v>0</v>
      </c>
      <c r="DE116" s="182">
        <f t="shared" si="977"/>
        <v>0</v>
      </c>
      <c r="DF116" s="5"/>
      <c r="DG116" s="182">
        <f t="shared" si="978"/>
        <v>0</v>
      </c>
      <c r="DH116" s="182">
        <f t="shared" si="979"/>
        <v>0</v>
      </c>
      <c r="DI116" s="182">
        <f t="shared" si="980"/>
        <v>0</v>
      </c>
      <c r="DJ116" s="5"/>
      <c r="DK116" s="182">
        <f t="shared" si="981"/>
        <v>0</v>
      </c>
      <c r="DL116" s="182">
        <f t="shared" si="982"/>
        <v>0</v>
      </c>
      <c r="DM116" s="182">
        <f t="shared" si="983"/>
        <v>0</v>
      </c>
      <c r="DN116" s="5"/>
      <c r="DO116" s="182">
        <f t="shared" si="984"/>
        <v>0</v>
      </c>
      <c r="DP116" s="182">
        <f t="shared" si="985"/>
        <v>0</v>
      </c>
      <c r="DQ116" s="182">
        <f t="shared" si="986"/>
        <v>0</v>
      </c>
      <c r="DR116" s="5"/>
      <c r="DS116" s="182">
        <f t="shared" si="987"/>
        <v>0</v>
      </c>
      <c r="DT116" s="182">
        <f t="shared" si="988"/>
        <v>0</v>
      </c>
      <c r="DU116" s="182">
        <f t="shared" si="989"/>
        <v>0</v>
      </c>
      <c r="DV116" s="5"/>
      <c r="DW116" s="182">
        <f t="shared" si="990"/>
        <v>0</v>
      </c>
      <c r="DX116" s="182">
        <f t="shared" si="991"/>
        <v>0</v>
      </c>
      <c r="DY116" s="182">
        <f t="shared" si="992"/>
        <v>0</v>
      </c>
      <c r="DZ116" s="5"/>
      <c r="EA116" s="182">
        <f t="shared" si="993"/>
        <v>0</v>
      </c>
      <c r="EB116" s="182">
        <f t="shared" si="994"/>
        <v>0</v>
      </c>
      <c r="EC116" s="182">
        <f t="shared" si="995"/>
        <v>0</v>
      </c>
      <c r="ED116" s="5"/>
      <c r="EE116" s="182">
        <f t="shared" si="996"/>
        <v>0</v>
      </c>
      <c r="EF116" s="182">
        <f t="shared" si="997"/>
        <v>0</v>
      </c>
      <c r="EG116" s="182">
        <f t="shared" si="998"/>
        <v>0</v>
      </c>
      <c r="EH116" s="5"/>
      <c r="EI116" s="182">
        <f t="shared" si="999"/>
        <v>0</v>
      </c>
      <c r="EJ116" s="182">
        <f t="shared" si="1000"/>
        <v>0</v>
      </c>
      <c r="EK116" s="182">
        <f t="shared" si="1001"/>
        <v>0</v>
      </c>
      <c r="EL116" s="5"/>
      <c r="EM116" s="182">
        <f t="shared" si="1002"/>
        <v>0</v>
      </c>
      <c r="EN116" s="182">
        <f t="shared" si="1003"/>
        <v>0</v>
      </c>
      <c r="EO116" s="182">
        <f t="shared" si="1004"/>
        <v>0</v>
      </c>
      <c r="EP116" s="5"/>
      <c r="EQ116" s="182">
        <f t="shared" si="1005"/>
        <v>0</v>
      </c>
      <c r="ER116" s="182">
        <f t="shared" si="1006"/>
        <v>0</v>
      </c>
      <c r="ES116" s="182">
        <f t="shared" si="1007"/>
        <v>0</v>
      </c>
      <c r="ET116" s="5"/>
      <c r="EU116" s="182">
        <f t="shared" si="1008"/>
        <v>0</v>
      </c>
      <c r="EV116" s="182">
        <f t="shared" si="1009"/>
        <v>0</v>
      </c>
      <c r="EW116" s="182">
        <f t="shared" si="1010"/>
        <v>0</v>
      </c>
      <c r="EX116" s="5"/>
      <c r="EY116" s="182">
        <f t="shared" si="1011"/>
        <v>0</v>
      </c>
      <c r="EZ116" s="182">
        <f t="shared" si="1012"/>
        <v>0</v>
      </c>
      <c r="FA116" s="182">
        <f t="shared" si="1013"/>
        <v>0</v>
      </c>
      <c r="FB116" s="5"/>
      <c r="FC116" s="182">
        <f t="shared" si="1014"/>
        <v>0</v>
      </c>
      <c r="FD116" s="182">
        <f t="shared" si="1015"/>
        <v>0</v>
      </c>
      <c r="FE116" s="182">
        <f t="shared" si="1016"/>
        <v>0</v>
      </c>
      <c r="FF116" s="5"/>
      <c r="FG116" s="182">
        <f t="shared" si="1017"/>
        <v>0</v>
      </c>
      <c r="FH116" s="182">
        <f t="shared" si="1018"/>
        <v>0</v>
      </c>
      <c r="FI116" s="182">
        <f t="shared" si="1019"/>
        <v>0</v>
      </c>
      <c r="FJ116" s="5"/>
      <c r="FK116" s="182">
        <f t="shared" si="1020"/>
        <v>0</v>
      </c>
      <c r="FL116" s="182">
        <f t="shared" si="1021"/>
        <v>0</v>
      </c>
      <c r="FM116" s="182">
        <f t="shared" si="1022"/>
        <v>0</v>
      </c>
      <c r="FN116" s="5"/>
      <c r="FO116" s="182">
        <f t="shared" si="1023"/>
        <v>0</v>
      </c>
      <c r="FP116" s="182">
        <f t="shared" si="1024"/>
        <v>0</v>
      </c>
      <c r="FQ116" s="182">
        <f t="shared" si="1025"/>
        <v>0</v>
      </c>
      <c r="FR116" s="5"/>
      <c r="FS116" s="182">
        <f t="shared" si="1026"/>
        <v>0</v>
      </c>
      <c r="FT116" s="182">
        <f t="shared" si="1027"/>
        <v>0</v>
      </c>
      <c r="FU116" s="182">
        <f t="shared" si="1028"/>
        <v>0</v>
      </c>
      <c r="FV116" s="5"/>
      <c r="FW116" s="182">
        <f t="shared" si="1029"/>
        <v>0</v>
      </c>
      <c r="FX116" s="182">
        <f t="shared" si="1030"/>
        <v>0</v>
      </c>
      <c r="FY116" s="182">
        <f t="shared" si="1031"/>
        <v>0</v>
      </c>
      <c r="FZ116" s="5"/>
      <c r="GA116" s="182">
        <f t="shared" si="1032"/>
        <v>0</v>
      </c>
      <c r="GB116" s="182">
        <f t="shared" si="1033"/>
        <v>0</v>
      </c>
      <c r="GC116" s="182">
        <f t="shared" si="1034"/>
        <v>0</v>
      </c>
      <c r="GD116" s="5"/>
      <c r="GE116" s="182">
        <f t="shared" si="1035"/>
        <v>0</v>
      </c>
      <c r="GF116" s="182">
        <f t="shared" si="1036"/>
        <v>0</v>
      </c>
      <c r="GG116" s="182">
        <f t="shared" si="1037"/>
        <v>0</v>
      </c>
      <c r="GH116" s="5"/>
      <c r="GI116" s="182">
        <f t="shared" si="1038"/>
        <v>0</v>
      </c>
      <c r="GJ116" s="182">
        <f t="shared" si="1039"/>
        <v>0</v>
      </c>
      <c r="GK116" s="182">
        <f t="shared" si="1040"/>
        <v>0</v>
      </c>
      <c r="GL116" s="5"/>
      <c r="GM116" s="182">
        <f t="shared" si="1041"/>
        <v>0</v>
      </c>
      <c r="GN116" s="182">
        <f t="shared" si="1042"/>
        <v>0</v>
      </c>
      <c r="GO116" s="182">
        <f t="shared" si="1043"/>
        <v>0</v>
      </c>
      <c r="GP116" s="5"/>
      <c r="GQ116" s="182">
        <f t="shared" si="1044"/>
        <v>0</v>
      </c>
      <c r="GR116" s="182">
        <f t="shared" si="1045"/>
        <v>0</v>
      </c>
      <c r="GS116" s="182">
        <f t="shared" si="1046"/>
        <v>0</v>
      </c>
      <c r="GT116" s="5"/>
      <c r="GU116" s="182">
        <f t="shared" si="1047"/>
        <v>0</v>
      </c>
      <c r="GV116" s="182">
        <f t="shared" si="1048"/>
        <v>0</v>
      </c>
      <c r="GW116" s="182">
        <f t="shared" si="1049"/>
        <v>0</v>
      </c>
      <c r="GX116" s="5"/>
      <c r="GY116" s="182">
        <f t="shared" si="1050"/>
        <v>0</v>
      </c>
      <c r="GZ116" s="182">
        <f t="shared" si="1051"/>
        <v>0</v>
      </c>
      <c r="HA116" s="182">
        <f t="shared" si="1052"/>
        <v>0</v>
      </c>
      <c r="HB116" s="5"/>
      <c r="HC116" s="182">
        <f t="shared" si="1053"/>
        <v>0</v>
      </c>
      <c r="HD116" s="182">
        <f t="shared" si="1054"/>
        <v>0</v>
      </c>
      <c r="HE116" s="182">
        <f t="shared" si="1055"/>
        <v>0</v>
      </c>
      <c r="HF116" s="5"/>
      <c r="HG116" s="182">
        <f t="shared" si="1056"/>
        <v>0</v>
      </c>
      <c r="HH116" s="182">
        <f t="shared" si="1057"/>
        <v>0</v>
      </c>
      <c r="HI116" s="182">
        <f t="shared" si="1058"/>
        <v>0</v>
      </c>
      <c r="HJ116" s="5"/>
      <c r="HK116" s="182">
        <f t="shared" si="1059"/>
        <v>0</v>
      </c>
      <c r="HL116" s="182">
        <f t="shared" si="1060"/>
        <v>0</v>
      </c>
      <c r="HM116" s="182">
        <f t="shared" si="1061"/>
        <v>0</v>
      </c>
      <c r="HN116" s="5"/>
      <c r="HO116" s="182">
        <f t="shared" si="1062"/>
        <v>0</v>
      </c>
      <c r="HP116" s="182">
        <f t="shared" si="1063"/>
        <v>0</v>
      </c>
      <c r="HQ116" s="182">
        <f t="shared" si="1064"/>
        <v>0</v>
      </c>
      <c r="HR116" s="5"/>
      <c r="HS116" s="182">
        <f t="shared" si="1065"/>
        <v>0</v>
      </c>
      <c r="HT116" s="182">
        <f t="shared" si="1066"/>
        <v>0</v>
      </c>
      <c r="HU116" s="182">
        <f t="shared" si="1067"/>
        <v>0</v>
      </c>
      <c r="HV116" s="5"/>
      <c r="HW116" s="182">
        <f t="shared" si="1068"/>
        <v>0</v>
      </c>
      <c r="HX116" s="182">
        <f t="shared" si="1069"/>
        <v>0</v>
      </c>
      <c r="HY116" s="182">
        <f t="shared" si="1070"/>
        <v>0</v>
      </c>
      <c r="HZ116" s="5"/>
      <c r="IA116" s="182">
        <f t="shared" si="1071"/>
        <v>0</v>
      </c>
      <c r="IB116" s="182">
        <f t="shared" si="1072"/>
        <v>0</v>
      </c>
      <c r="IC116" s="182">
        <f t="shared" si="1073"/>
        <v>0</v>
      </c>
      <c r="ID116" s="5"/>
      <c r="IE116" s="182">
        <f t="shared" si="1074"/>
        <v>0</v>
      </c>
      <c r="IF116" s="182">
        <f t="shared" si="1075"/>
        <v>0</v>
      </c>
      <c r="IG116" s="182">
        <f t="shared" si="1076"/>
        <v>0</v>
      </c>
      <c r="IH116" s="5"/>
      <c r="II116" s="182">
        <f t="shared" si="1077"/>
        <v>0</v>
      </c>
      <c r="IJ116" s="182">
        <f t="shared" si="1078"/>
        <v>0</v>
      </c>
      <c r="IK116" s="182">
        <f t="shared" si="1079"/>
        <v>0</v>
      </c>
      <c r="IL116" s="5"/>
      <c r="IM116" s="182">
        <f t="shared" si="1080"/>
        <v>0</v>
      </c>
      <c r="IN116" s="182">
        <f t="shared" si="1081"/>
        <v>0</v>
      </c>
      <c r="IO116" s="182">
        <f t="shared" si="1082"/>
        <v>0</v>
      </c>
      <c r="IP116" s="5"/>
      <c r="IQ116" s="182">
        <f t="shared" si="1083"/>
        <v>0</v>
      </c>
      <c r="IR116" s="182">
        <f t="shared" si="1084"/>
        <v>0</v>
      </c>
      <c r="IS116" s="182">
        <f t="shared" si="1085"/>
        <v>0</v>
      </c>
      <c r="IT116" s="5"/>
      <c r="IU116" s="182">
        <f t="shared" si="1086"/>
        <v>0</v>
      </c>
      <c r="IV116" s="182">
        <f t="shared" si="1087"/>
        <v>0</v>
      </c>
      <c r="IW116" s="182">
        <f t="shared" si="1088"/>
        <v>0</v>
      </c>
      <c r="IX116" s="5"/>
      <c r="IY116" s="182">
        <f t="shared" si="1089"/>
        <v>0</v>
      </c>
      <c r="IZ116" s="182">
        <f t="shared" si="1090"/>
        <v>0</v>
      </c>
      <c r="JA116" s="182">
        <f t="shared" si="1091"/>
        <v>0</v>
      </c>
      <c r="JB116" s="5"/>
      <c r="JC116" s="182">
        <f t="shared" si="1092"/>
        <v>0</v>
      </c>
      <c r="JD116" s="182">
        <f t="shared" si="1093"/>
        <v>0</v>
      </c>
      <c r="JE116" s="182">
        <f t="shared" si="1094"/>
        <v>0</v>
      </c>
      <c r="JF116" s="5"/>
      <c r="JG116" s="182">
        <f t="shared" si="1095"/>
        <v>0</v>
      </c>
      <c r="JH116" s="182">
        <f t="shared" si="1096"/>
        <v>0</v>
      </c>
      <c r="JI116" s="182">
        <f t="shared" si="1097"/>
        <v>0</v>
      </c>
      <c r="JJ116" s="5"/>
      <c r="JK116" s="182">
        <f t="shared" si="1098"/>
        <v>0</v>
      </c>
      <c r="JL116" s="182">
        <f t="shared" si="1099"/>
        <v>0</v>
      </c>
      <c r="JM116" s="182">
        <f t="shared" si="1100"/>
        <v>0</v>
      </c>
      <c r="JN116" s="5"/>
      <c r="JO116" s="182">
        <f t="shared" si="1101"/>
        <v>0</v>
      </c>
      <c r="JP116" s="182">
        <f t="shared" si="1102"/>
        <v>0</v>
      </c>
      <c r="JQ116" s="182">
        <f t="shared" si="1103"/>
        <v>0</v>
      </c>
      <c r="JR116" s="5"/>
      <c r="JS116" s="182">
        <f t="shared" si="1104"/>
        <v>0</v>
      </c>
      <c r="JT116" s="182">
        <f t="shared" si="1105"/>
        <v>0</v>
      </c>
      <c r="JU116" s="182">
        <f t="shared" si="1106"/>
        <v>0</v>
      </c>
      <c r="JV116" s="5"/>
      <c r="JW116" s="182">
        <f t="shared" si="1107"/>
        <v>0</v>
      </c>
      <c r="JX116" s="182">
        <f t="shared" si="1108"/>
        <v>0</v>
      </c>
      <c r="JY116" s="182">
        <f t="shared" si="1109"/>
        <v>0</v>
      </c>
      <c r="JZ116" s="5"/>
      <c r="KA116" s="182">
        <f t="shared" si="1110"/>
        <v>0</v>
      </c>
      <c r="KB116" s="182">
        <f t="shared" si="1111"/>
        <v>0</v>
      </c>
      <c r="KC116" s="182">
        <f t="shared" si="1112"/>
        <v>0</v>
      </c>
      <c r="KD116" s="5"/>
      <c r="KE116" s="182">
        <f t="shared" si="1113"/>
        <v>0</v>
      </c>
      <c r="KF116" s="182">
        <f t="shared" si="1114"/>
        <v>0</v>
      </c>
      <c r="KG116" s="182">
        <f t="shared" si="1115"/>
        <v>0</v>
      </c>
      <c r="KH116" s="5"/>
      <c r="KI116" s="183">
        <f t="shared" si="1116"/>
        <v>0</v>
      </c>
      <c r="KJ116" s="183" t="e">
        <f t="shared" si="908"/>
        <v>#DIV/0!</v>
      </c>
      <c r="KK116" s="183">
        <f t="shared" si="1117"/>
        <v>0</v>
      </c>
      <c r="KM116" s="183">
        <f t="shared" si="1118"/>
        <v>0</v>
      </c>
      <c r="KN116" s="183" t="e">
        <f t="shared" si="909"/>
        <v>#DIV/0!</v>
      </c>
      <c r="KO116" s="183">
        <f t="shared" si="1119"/>
        <v>0</v>
      </c>
      <c r="KQ116" s="183">
        <f t="shared" si="1120"/>
        <v>0</v>
      </c>
      <c r="KR116" s="183" t="e">
        <f t="shared" si="1121"/>
        <v>#DIV/0!</v>
      </c>
      <c r="KS116" s="183">
        <f t="shared" si="1122"/>
        <v>0</v>
      </c>
      <c r="KU116" s="183">
        <f t="shared" si="1123"/>
        <v>0</v>
      </c>
      <c r="KV116" s="183" t="e">
        <f t="shared" si="1124"/>
        <v>#DIV/0!</v>
      </c>
      <c r="KW116" s="183">
        <f t="shared" si="1125"/>
        <v>0</v>
      </c>
      <c r="KY116" s="183">
        <f t="shared" si="1126"/>
        <v>0</v>
      </c>
      <c r="KZ116" s="183" t="e">
        <f t="shared" si="1127"/>
        <v>#DIV/0!</v>
      </c>
      <c r="LA116" s="183">
        <f t="shared" si="1128"/>
        <v>0</v>
      </c>
      <c r="LC116" s="183">
        <f t="shared" si="1129"/>
        <v>0</v>
      </c>
      <c r="LD116" s="183" t="e">
        <f t="shared" si="1130"/>
        <v>#DIV/0!</v>
      </c>
      <c r="LE116" s="183">
        <f t="shared" si="1131"/>
        <v>0</v>
      </c>
    </row>
    <row r="117" spans="2:317" ht="18.75">
      <c r="B117" s="172"/>
      <c r="C117" s="180"/>
      <c r="D117" s="180"/>
      <c r="E117" s="180" t="str">
        <f>'A.I Revenue Streams - P1'!F115</f>
        <v>Ultrasound Early Preganancy</v>
      </c>
      <c r="F117" s="184"/>
      <c r="G117" s="182"/>
      <c r="H117" s="182">
        <f>'A.I Revenue Streams - P1'!J115</f>
        <v>0</v>
      </c>
      <c r="I117" s="182">
        <f t="shared" si="1132"/>
        <v>0</v>
      </c>
      <c r="J117" s="5"/>
      <c r="K117" s="182">
        <f>'A.I Revenue Streams - P1'!H115*K$2</f>
        <v>0</v>
      </c>
      <c r="L117" s="182">
        <f t="shared" si="910"/>
        <v>0</v>
      </c>
      <c r="M117" s="182">
        <f t="shared" si="1134"/>
        <v>0</v>
      </c>
      <c r="N117" s="5"/>
      <c r="O117" s="182">
        <f t="shared" si="911"/>
        <v>0</v>
      </c>
      <c r="P117" s="182">
        <f t="shared" si="912"/>
        <v>0</v>
      </c>
      <c r="Q117" s="182">
        <f t="shared" si="903"/>
        <v>0</v>
      </c>
      <c r="R117" s="5"/>
      <c r="S117" s="182">
        <f t="shared" si="913"/>
        <v>0</v>
      </c>
      <c r="T117" s="182">
        <f t="shared" si="914"/>
        <v>0</v>
      </c>
      <c r="U117" s="182">
        <f t="shared" si="904"/>
        <v>0</v>
      </c>
      <c r="V117" s="5"/>
      <c r="W117" s="182">
        <f t="shared" si="915"/>
        <v>0</v>
      </c>
      <c r="X117" s="182">
        <f t="shared" si="916"/>
        <v>0</v>
      </c>
      <c r="Y117" s="182">
        <f t="shared" si="905"/>
        <v>0</v>
      </c>
      <c r="Z117" s="5"/>
      <c r="AA117" s="182">
        <f t="shared" si="917"/>
        <v>0</v>
      </c>
      <c r="AB117" s="182">
        <f t="shared" si="918"/>
        <v>0</v>
      </c>
      <c r="AC117" s="182">
        <f t="shared" si="906"/>
        <v>0</v>
      </c>
      <c r="AD117" s="5"/>
      <c r="AE117" s="182">
        <f t="shared" si="919"/>
        <v>0</v>
      </c>
      <c r="AF117" s="182">
        <f t="shared" si="920"/>
        <v>0</v>
      </c>
      <c r="AG117" s="182">
        <f t="shared" si="907"/>
        <v>0</v>
      </c>
      <c r="AH117" s="5"/>
      <c r="AI117" s="182">
        <f t="shared" si="921"/>
        <v>0</v>
      </c>
      <c r="AJ117" s="182">
        <f t="shared" si="922"/>
        <v>0</v>
      </c>
      <c r="AK117" s="182">
        <f t="shared" si="923"/>
        <v>0</v>
      </c>
      <c r="AL117" s="5"/>
      <c r="AM117" s="182">
        <f t="shared" si="924"/>
        <v>0</v>
      </c>
      <c r="AN117" s="182">
        <f t="shared" si="925"/>
        <v>0</v>
      </c>
      <c r="AO117" s="182">
        <f t="shared" si="926"/>
        <v>0</v>
      </c>
      <c r="AP117" s="5"/>
      <c r="AQ117" s="182">
        <f t="shared" si="927"/>
        <v>0</v>
      </c>
      <c r="AR117" s="182">
        <f t="shared" si="928"/>
        <v>0</v>
      </c>
      <c r="AS117" s="182">
        <f t="shared" si="929"/>
        <v>0</v>
      </c>
      <c r="AT117" s="5"/>
      <c r="AU117" s="182">
        <f t="shared" si="930"/>
        <v>0</v>
      </c>
      <c r="AV117" s="182">
        <f t="shared" si="931"/>
        <v>0</v>
      </c>
      <c r="AW117" s="182">
        <f t="shared" si="932"/>
        <v>0</v>
      </c>
      <c r="AX117" s="5"/>
      <c r="AY117" s="182">
        <f t="shared" si="933"/>
        <v>0</v>
      </c>
      <c r="AZ117" s="182">
        <f t="shared" si="934"/>
        <v>0</v>
      </c>
      <c r="BA117" s="182">
        <f t="shared" si="935"/>
        <v>0</v>
      </c>
      <c r="BB117" s="5"/>
      <c r="BC117" s="182">
        <f t="shared" si="936"/>
        <v>0</v>
      </c>
      <c r="BD117" s="182">
        <f t="shared" si="937"/>
        <v>0</v>
      </c>
      <c r="BE117" s="182">
        <f t="shared" si="938"/>
        <v>0</v>
      </c>
      <c r="BF117" s="5"/>
      <c r="BG117" s="182">
        <f t="shared" si="939"/>
        <v>0</v>
      </c>
      <c r="BH117" s="182">
        <f t="shared" si="940"/>
        <v>0</v>
      </c>
      <c r="BI117" s="182">
        <f t="shared" si="941"/>
        <v>0</v>
      </c>
      <c r="BJ117" s="5"/>
      <c r="BK117" s="182">
        <f t="shared" si="942"/>
        <v>0</v>
      </c>
      <c r="BL117" s="182">
        <f t="shared" si="943"/>
        <v>0</v>
      </c>
      <c r="BM117" s="182">
        <f t="shared" si="944"/>
        <v>0</v>
      </c>
      <c r="BN117" s="5"/>
      <c r="BO117" s="182">
        <f t="shared" si="945"/>
        <v>0</v>
      </c>
      <c r="BP117" s="182">
        <f t="shared" si="946"/>
        <v>0</v>
      </c>
      <c r="BQ117" s="182">
        <f t="shared" si="947"/>
        <v>0</v>
      </c>
      <c r="BR117" s="5"/>
      <c r="BS117" s="182">
        <f t="shared" si="948"/>
        <v>0</v>
      </c>
      <c r="BT117" s="182">
        <f t="shared" si="949"/>
        <v>0</v>
      </c>
      <c r="BU117" s="182">
        <f t="shared" si="950"/>
        <v>0</v>
      </c>
      <c r="BV117" s="5"/>
      <c r="BW117" s="182">
        <f t="shared" si="951"/>
        <v>0</v>
      </c>
      <c r="BX117" s="182">
        <f t="shared" si="952"/>
        <v>0</v>
      </c>
      <c r="BY117" s="182">
        <f t="shared" si="953"/>
        <v>0</v>
      </c>
      <c r="BZ117" s="5"/>
      <c r="CA117" s="182">
        <f t="shared" si="954"/>
        <v>0</v>
      </c>
      <c r="CB117" s="182">
        <f t="shared" si="955"/>
        <v>0</v>
      </c>
      <c r="CC117" s="182">
        <f t="shared" si="956"/>
        <v>0</v>
      </c>
      <c r="CD117" s="5"/>
      <c r="CE117" s="182">
        <f t="shared" si="957"/>
        <v>0</v>
      </c>
      <c r="CF117" s="182">
        <f t="shared" si="958"/>
        <v>0</v>
      </c>
      <c r="CG117" s="182">
        <f t="shared" si="959"/>
        <v>0</v>
      </c>
      <c r="CH117" s="5"/>
      <c r="CI117" s="182">
        <f t="shared" si="960"/>
        <v>0</v>
      </c>
      <c r="CJ117" s="182">
        <f t="shared" si="961"/>
        <v>0</v>
      </c>
      <c r="CK117" s="182">
        <f t="shared" si="962"/>
        <v>0</v>
      </c>
      <c r="CL117" s="5"/>
      <c r="CM117" s="182">
        <f t="shared" si="963"/>
        <v>0</v>
      </c>
      <c r="CN117" s="182">
        <f t="shared" si="964"/>
        <v>0</v>
      </c>
      <c r="CO117" s="182">
        <f t="shared" si="965"/>
        <v>0</v>
      </c>
      <c r="CP117" s="5"/>
      <c r="CQ117" s="182">
        <f t="shared" si="966"/>
        <v>0</v>
      </c>
      <c r="CR117" s="182">
        <f t="shared" si="967"/>
        <v>0</v>
      </c>
      <c r="CS117" s="182">
        <f t="shared" si="968"/>
        <v>0</v>
      </c>
      <c r="CT117" s="5"/>
      <c r="CU117" s="182">
        <f t="shared" si="969"/>
        <v>0</v>
      </c>
      <c r="CV117" s="182">
        <f t="shared" si="970"/>
        <v>0</v>
      </c>
      <c r="CW117" s="182">
        <f t="shared" si="971"/>
        <v>0</v>
      </c>
      <c r="CX117" s="5"/>
      <c r="CY117" s="182">
        <f t="shared" si="972"/>
        <v>0</v>
      </c>
      <c r="CZ117" s="182">
        <f t="shared" si="973"/>
        <v>0</v>
      </c>
      <c r="DA117" s="182">
        <f t="shared" si="974"/>
        <v>0</v>
      </c>
      <c r="DB117" s="5"/>
      <c r="DC117" s="182">
        <f t="shared" si="975"/>
        <v>0</v>
      </c>
      <c r="DD117" s="182">
        <f t="shared" si="976"/>
        <v>0</v>
      </c>
      <c r="DE117" s="182">
        <f t="shared" si="977"/>
        <v>0</v>
      </c>
      <c r="DF117" s="5"/>
      <c r="DG117" s="182">
        <f t="shared" si="978"/>
        <v>0</v>
      </c>
      <c r="DH117" s="182">
        <f t="shared" si="979"/>
        <v>0</v>
      </c>
      <c r="DI117" s="182">
        <f t="shared" si="980"/>
        <v>0</v>
      </c>
      <c r="DJ117" s="5"/>
      <c r="DK117" s="182">
        <f t="shared" si="981"/>
        <v>0</v>
      </c>
      <c r="DL117" s="182">
        <f t="shared" si="982"/>
        <v>0</v>
      </c>
      <c r="DM117" s="182">
        <f t="shared" si="983"/>
        <v>0</v>
      </c>
      <c r="DN117" s="5"/>
      <c r="DO117" s="182">
        <f t="shared" si="984"/>
        <v>0</v>
      </c>
      <c r="DP117" s="182">
        <f t="shared" si="985"/>
        <v>0</v>
      </c>
      <c r="DQ117" s="182">
        <f t="shared" si="986"/>
        <v>0</v>
      </c>
      <c r="DR117" s="5"/>
      <c r="DS117" s="182">
        <f t="shared" si="987"/>
        <v>0</v>
      </c>
      <c r="DT117" s="182">
        <f t="shared" si="988"/>
        <v>0</v>
      </c>
      <c r="DU117" s="182">
        <f t="shared" si="989"/>
        <v>0</v>
      </c>
      <c r="DV117" s="5"/>
      <c r="DW117" s="182">
        <f t="shared" si="990"/>
        <v>0</v>
      </c>
      <c r="DX117" s="182">
        <f t="shared" si="991"/>
        <v>0</v>
      </c>
      <c r="DY117" s="182">
        <f t="shared" si="992"/>
        <v>0</v>
      </c>
      <c r="DZ117" s="5"/>
      <c r="EA117" s="182">
        <f t="shared" si="993"/>
        <v>0</v>
      </c>
      <c r="EB117" s="182">
        <f t="shared" si="994"/>
        <v>0</v>
      </c>
      <c r="EC117" s="182">
        <f t="shared" si="995"/>
        <v>0</v>
      </c>
      <c r="ED117" s="5"/>
      <c r="EE117" s="182">
        <f t="shared" si="996"/>
        <v>0</v>
      </c>
      <c r="EF117" s="182">
        <f t="shared" si="997"/>
        <v>0</v>
      </c>
      <c r="EG117" s="182">
        <f t="shared" si="998"/>
        <v>0</v>
      </c>
      <c r="EH117" s="5"/>
      <c r="EI117" s="182">
        <f t="shared" si="999"/>
        <v>0</v>
      </c>
      <c r="EJ117" s="182">
        <f t="shared" si="1000"/>
        <v>0</v>
      </c>
      <c r="EK117" s="182">
        <f t="shared" si="1001"/>
        <v>0</v>
      </c>
      <c r="EL117" s="5"/>
      <c r="EM117" s="182">
        <f t="shared" si="1002"/>
        <v>0</v>
      </c>
      <c r="EN117" s="182">
        <f t="shared" si="1003"/>
        <v>0</v>
      </c>
      <c r="EO117" s="182">
        <f t="shared" si="1004"/>
        <v>0</v>
      </c>
      <c r="EP117" s="5"/>
      <c r="EQ117" s="182">
        <f t="shared" si="1005"/>
        <v>0</v>
      </c>
      <c r="ER117" s="182">
        <f t="shared" si="1006"/>
        <v>0</v>
      </c>
      <c r="ES117" s="182">
        <f t="shared" si="1007"/>
        <v>0</v>
      </c>
      <c r="ET117" s="5"/>
      <c r="EU117" s="182">
        <f t="shared" si="1008"/>
        <v>0</v>
      </c>
      <c r="EV117" s="182">
        <f t="shared" si="1009"/>
        <v>0</v>
      </c>
      <c r="EW117" s="182">
        <f t="shared" si="1010"/>
        <v>0</v>
      </c>
      <c r="EX117" s="5"/>
      <c r="EY117" s="182">
        <f t="shared" si="1011"/>
        <v>0</v>
      </c>
      <c r="EZ117" s="182">
        <f t="shared" si="1012"/>
        <v>0</v>
      </c>
      <c r="FA117" s="182">
        <f t="shared" si="1013"/>
        <v>0</v>
      </c>
      <c r="FB117" s="5"/>
      <c r="FC117" s="182">
        <f t="shared" si="1014"/>
        <v>0</v>
      </c>
      <c r="FD117" s="182">
        <f t="shared" si="1015"/>
        <v>0</v>
      </c>
      <c r="FE117" s="182">
        <f t="shared" si="1016"/>
        <v>0</v>
      </c>
      <c r="FF117" s="5"/>
      <c r="FG117" s="182">
        <f t="shared" si="1017"/>
        <v>0</v>
      </c>
      <c r="FH117" s="182">
        <f t="shared" si="1018"/>
        <v>0</v>
      </c>
      <c r="FI117" s="182">
        <f t="shared" si="1019"/>
        <v>0</v>
      </c>
      <c r="FJ117" s="5"/>
      <c r="FK117" s="182">
        <f t="shared" si="1020"/>
        <v>0</v>
      </c>
      <c r="FL117" s="182">
        <f t="shared" si="1021"/>
        <v>0</v>
      </c>
      <c r="FM117" s="182">
        <f t="shared" si="1022"/>
        <v>0</v>
      </c>
      <c r="FN117" s="5"/>
      <c r="FO117" s="182">
        <f t="shared" si="1023"/>
        <v>0</v>
      </c>
      <c r="FP117" s="182">
        <f t="shared" si="1024"/>
        <v>0</v>
      </c>
      <c r="FQ117" s="182">
        <f t="shared" si="1025"/>
        <v>0</v>
      </c>
      <c r="FR117" s="5"/>
      <c r="FS117" s="182">
        <f t="shared" si="1026"/>
        <v>0</v>
      </c>
      <c r="FT117" s="182">
        <f t="shared" si="1027"/>
        <v>0</v>
      </c>
      <c r="FU117" s="182">
        <f t="shared" si="1028"/>
        <v>0</v>
      </c>
      <c r="FV117" s="5"/>
      <c r="FW117" s="182">
        <f t="shared" si="1029"/>
        <v>0</v>
      </c>
      <c r="FX117" s="182">
        <f t="shared" si="1030"/>
        <v>0</v>
      </c>
      <c r="FY117" s="182">
        <f t="shared" si="1031"/>
        <v>0</v>
      </c>
      <c r="FZ117" s="5"/>
      <c r="GA117" s="182">
        <f t="shared" si="1032"/>
        <v>0</v>
      </c>
      <c r="GB117" s="182">
        <f t="shared" si="1033"/>
        <v>0</v>
      </c>
      <c r="GC117" s="182">
        <f t="shared" si="1034"/>
        <v>0</v>
      </c>
      <c r="GD117" s="5"/>
      <c r="GE117" s="182">
        <f t="shared" si="1035"/>
        <v>0</v>
      </c>
      <c r="GF117" s="182">
        <f t="shared" si="1036"/>
        <v>0</v>
      </c>
      <c r="GG117" s="182">
        <f t="shared" si="1037"/>
        <v>0</v>
      </c>
      <c r="GH117" s="5"/>
      <c r="GI117" s="182">
        <f t="shared" si="1038"/>
        <v>0</v>
      </c>
      <c r="GJ117" s="182">
        <f t="shared" si="1039"/>
        <v>0</v>
      </c>
      <c r="GK117" s="182">
        <f t="shared" si="1040"/>
        <v>0</v>
      </c>
      <c r="GL117" s="5"/>
      <c r="GM117" s="182">
        <f t="shared" si="1041"/>
        <v>0</v>
      </c>
      <c r="GN117" s="182">
        <f t="shared" si="1042"/>
        <v>0</v>
      </c>
      <c r="GO117" s="182">
        <f t="shared" si="1043"/>
        <v>0</v>
      </c>
      <c r="GP117" s="5"/>
      <c r="GQ117" s="182">
        <f t="shared" si="1044"/>
        <v>0</v>
      </c>
      <c r="GR117" s="182">
        <f t="shared" si="1045"/>
        <v>0</v>
      </c>
      <c r="GS117" s="182">
        <f t="shared" si="1046"/>
        <v>0</v>
      </c>
      <c r="GT117" s="5"/>
      <c r="GU117" s="182">
        <f t="shared" si="1047"/>
        <v>0</v>
      </c>
      <c r="GV117" s="182">
        <f t="shared" si="1048"/>
        <v>0</v>
      </c>
      <c r="GW117" s="182">
        <f t="shared" si="1049"/>
        <v>0</v>
      </c>
      <c r="GX117" s="5"/>
      <c r="GY117" s="182">
        <f t="shared" si="1050"/>
        <v>0</v>
      </c>
      <c r="GZ117" s="182">
        <f t="shared" si="1051"/>
        <v>0</v>
      </c>
      <c r="HA117" s="182">
        <f t="shared" si="1052"/>
        <v>0</v>
      </c>
      <c r="HB117" s="5"/>
      <c r="HC117" s="182">
        <f t="shared" si="1053"/>
        <v>0</v>
      </c>
      <c r="HD117" s="182">
        <f t="shared" si="1054"/>
        <v>0</v>
      </c>
      <c r="HE117" s="182">
        <f t="shared" si="1055"/>
        <v>0</v>
      </c>
      <c r="HF117" s="5"/>
      <c r="HG117" s="182">
        <f t="shared" si="1056"/>
        <v>0</v>
      </c>
      <c r="HH117" s="182">
        <f t="shared" si="1057"/>
        <v>0</v>
      </c>
      <c r="HI117" s="182">
        <f t="shared" si="1058"/>
        <v>0</v>
      </c>
      <c r="HJ117" s="5"/>
      <c r="HK117" s="182">
        <f t="shared" si="1059"/>
        <v>0</v>
      </c>
      <c r="HL117" s="182">
        <f t="shared" si="1060"/>
        <v>0</v>
      </c>
      <c r="HM117" s="182">
        <f t="shared" si="1061"/>
        <v>0</v>
      </c>
      <c r="HN117" s="5"/>
      <c r="HO117" s="182">
        <f t="shared" si="1062"/>
        <v>0</v>
      </c>
      <c r="HP117" s="182">
        <f t="shared" si="1063"/>
        <v>0</v>
      </c>
      <c r="HQ117" s="182">
        <f t="shared" si="1064"/>
        <v>0</v>
      </c>
      <c r="HR117" s="5"/>
      <c r="HS117" s="182">
        <f t="shared" si="1065"/>
        <v>0</v>
      </c>
      <c r="HT117" s="182">
        <f t="shared" si="1066"/>
        <v>0</v>
      </c>
      <c r="HU117" s="182">
        <f t="shared" si="1067"/>
        <v>0</v>
      </c>
      <c r="HV117" s="5"/>
      <c r="HW117" s="182">
        <f t="shared" si="1068"/>
        <v>0</v>
      </c>
      <c r="HX117" s="182">
        <f t="shared" si="1069"/>
        <v>0</v>
      </c>
      <c r="HY117" s="182">
        <f t="shared" si="1070"/>
        <v>0</v>
      </c>
      <c r="HZ117" s="5"/>
      <c r="IA117" s="182">
        <f t="shared" si="1071"/>
        <v>0</v>
      </c>
      <c r="IB117" s="182">
        <f t="shared" si="1072"/>
        <v>0</v>
      </c>
      <c r="IC117" s="182">
        <f t="shared" si="1073"/>
        <v>0</v>
      </c>
      <c r="ID117" s="5"/>
      <c r="IE117" s="182">
        <f t="shared" si="1074"/>
        <v>0</v>
      </c>
      <c r="IF117" s="182">
        <f t="shared" si="1075"/>
        <v>0</v>
      </c>
      <c r="IG117" s="182">
        <f t="shared" si="1076"/>
        <v>0</v>
      </c>
      <c r="IH117" s="5"/>
      <c r="II117" s="182">
        <f t="shared" si="1077"/>
        <v>0</v>
      </c>
      <c r="IJ117" s="182">
        <f t="shared" si="1078"/>
        <v>0</v>
      </c>
      <c r="IK117" s="182">
        <f t="shared" si="1079"/>
        <v>0</v>
      </c>
      <c r="IL117" s="5"/>
      <c r="IM117" s="182">
        <f t="shared" si="1080"/>
        <v>0</v>
      </c>
      <c r="IN117" s="182">
        <f t="shared" si="1081"/>
        <v>0</v>
      </c>
      <c r="IO117" s="182">
        <f t="shared" si="1082"/>
        <v>0</v>
      </c>
      <c r="IP117" s="5"/>
      <c r="IQ117" s="182">
        <f t="shared" si="1083"/>
        <v>0</v>
      </c>
      <c r="IR117" s="182">
        <f t="shared" si="1084"/>
        <v>0</v>
      </c>
      <c r="IS117" s="182">
        <f t="shared" si="1085"/>
        <v>0</v>
      </c>
      <c r="IT117" s="5"/>
      <c r="IU117" s="182">
        <f t="shared" si="1086"/>
        <v>0</v>
      </c>
      <c r="IV117" s="182">
        <f t="shared" si="1087"/>
        <v>0</v>
      </c>
      <c r="IW117" s="182">
        <f t="shared" si="1088"/>
        <v>0</v>
      </c>
      <c r="IX117" s="5"/>
      <c r="IY117" s="182">
        <f t="shared" si="1089"/>
        <v>0</v>
      </c>
      <c r="IZ117" s="182">
        <f t="shared" si="1090"/>
        <v>0</v>
      </c>
      <c r="JA117" s="182">
        <f t="shared" si="1091"/>
        <v>0</v>
      </c>
      <c r="JB117" s="5"/>
      <c r="JC117" s="182">
        <f t="shared" si="1092"/>
        <v>0</v>
      </c>
      <c r="JD117" s="182">
        <f t="shared" si="1093"/>
        <v>0</v>
      </c>
      <c r="JE117" s="182">
        <f t="shared" si="1094"/>
        <v>0</v>
      </c>
      <c r="JF117" s="5"/>
      <c r="JG117" s="182">
        <f t="shared" si="1095"/>
        <v>0</v>
      </c>
      <c r="JH117" s="182">
        <f t="shared" si="1096"/>
        <v>0</v>
      </c>
      <c r="JI117" s="182">
        <f t="shared" si="1097"/>
        <v>0</v>
      </c>
      <c r="JJ117" s="5"/>
      <c r="JK117" s="182">
        <f t="shared" si="1098"/>
        <v>0</v>
      </c>
      <c r="JL117" s="182">
        <f t="shared" si="1099"/>
        <v>0</v>
      </c>
      <c r="JM117" s="182">
        <f t="shared" si="1100"/>
        <v>0</v>
      </c>
      <c r="JN117" s="5"/>
      <c r="JO117" s="182">
        <f t="shared" si="1101"/>
        <v>0</v>
      </c>
      <c r="JP117" s="182">
        <f t="shared" si="1102"/>
        <v>0</v>
      </c>
      <c r="JQ117" s="182">
        <f t="shared" si="1103"/>
        <v>0</v>
      </c>
      <c r="JR117" s="5"/>
      <c r="JS117" s="182">
        <f t="shared" si="1104"/>
        <v>0</v>
      </c>
      <c r="JT117" s="182">
        <f t="shared" si="1105"/>
        <v>0</v>
      </c>
      <c r="JU117" s="182">
        <f t="shared" si="1106"/>
        <v>0</v>
      </c>
      <c r="JV117" s="5"/>
      <c r="JW117" s="182">
        <f t="shared" si="1107"/>
        <v>0</v>
      </c>
      <c r="JX117" s="182">
        <f t="shared" si="1108"/>
        <v>0</v>
      </c>
      <c r="JY117" s="182">
        <f t="shared" si="1109"/>
        <v>0</v>
      </c>
      <c r="JZ117" s="5"/>
      <c r="KA117" s="182">
        <f t="shared" si="1110"/>
        <v>0</v>
      </c>
      <c r="KB117" s="182">
        <f t="shared" si="1111"/>
        <v>0</v>
      </c>
      <c r="KC117" s="182">
        <f t="shared" si="1112"/>
        <v>0</v>
      </c>
      <c r="KD117" s="5"/>
      <c r="KE117" s="182">
        <f t="shared" si="1113"/>
        <v>0</v>
      </c>
      <c r="KF117" s="182">
        <f t="shared" si="1114"/>
        <v>0</v>
      </c>
      <c r="KG117" s="182">
        <f t="shared" si="1115"/>
        <v>0</v>
      </c>
      <c r="KH117" s="5"/>
      <c r="KI117" s="183">
        <f t="shared" si="1116"/>
        <v>0</v>
      </c>
      <c r="KJ117" s="183" t="e">
        <f t="shared" si="908"/>
        <v>#DIV/0!</v>
      </c>
      <c r="KK117" s="183">
        <f t="shared" si="1117"/>
        <v>0</v>
      </c>
      <c r="KM117" s="183">
        <f t="shared" si="1118"/>
        <v>0</v>
      </c>
      <c r="KN117" s="183" t="e">
        <f t="shared" si="909"/>
        <v>#DIV/0!</v>
      </c>
      <c r="KO117" s="183">
        <f t="shared" si="1119"/>
        <v>0</v>
      </c>
      <c r="KQ117" s="183">
        <f t="shared" si="1120"/>
        <v>0</v>
      </c>
      <c r="KR117" s="183" t="e">
        <f t="shared" si="1121"/>
        <v>#DIV/0!</v>
      </c>
      <c r="KS117" s="183">
        <f t="shared" si="1122"/>
        <v>0</v>
      </c>
      <c r="KU117" s="183">
        <f t="shared" si="1123"/>
        <v>0</v>
      </c>
      <c r="KV117" s="183" t="e">
        <f t="shared" si="1124"/>
        <v>#DIV/0!</v>
      </c>
      <c r="KW117" s="183">
        <f t="shared" si="1125"/>
        <v>0</v>
      </c>
      <c r="KY117" s="183">
        <f t="shared" si="1126"/>
        <v>0</v>
      </c>
      <c r="KZ117" s="183" t="e">
        <f t="shared" si="1127"/>
        <v>#DIV/0!</v>
      </c>
      <c r="LA117" s="183">
        <f t="shared" si="1128"/>
        <v>0</v>
      </c>
      <c r="LC117" s="183">
        <f t="shared" si="1129"/>
        <v>0</v>
      </c>
      <c r="LD117" s="183" t="e">
        <f t="shared" si="1130"/>
        <v>#DIV/0!</v>
      </c>
      <c r="LE117" s="183">
        <f t="shared" si="1131"/>
        <v>0</v>
      </c>
    </row>
    <row r="118" spans="2:317" ht="18.75">
      <c r="B118" s="172"/>
      <c r="C118" s="180"/>
      <c r="D118" s="180"/>
      <c r="E118" s="180" t="str">
        <f>'A.I Revenue Streams - P1'!F116</f>
        <v>Ultrasound Upper Abdomen</v>
      </c>
      <c r="F118" s="184"/>
      <c r="G118" s="182"/>
      <c r="H118" s="182">
        <f>'A.I Revenue Streams - P1'!J116</f>
        <v>0</v>
      </c>
      <c r="I118" s="182">
        <f t="shared" si="1132"/>
        <v>0</v>
      </c>
      <c r="J118" s="5"/>
      <c r="K118" s="182">
        <f>'A.I Revenue Streams - P1'!H116*K$2</f>
        <v>0</v>
      </c>
      <c r="L118" s="182">
        <f t="shared" si="910"/>
        <v>0</v>
      </c>
      <c r="M118" s="182">
        <f t="shared" si="1134"/>
        <v>0</v>
      </c>
      <c r="N118" s="5"/>
      <c r="O118" s="182">
        <f t="shared" si="911"/>
        <v>0</v>
      </c>
      <c r="P118" s="182">
        <f t="shared" si="912"/>
        <v>0</v>
      </c>
      <c r="Q118" s="182">
        <f t="shared" si="903"/>
        <v>0</v>
      </c>
      <c r="R118" s="5"/>
      <c r="S118" s="182">
        <f t="shared" si="913"/>
        <v>0</v>
      </c>
      <c r="T118" s="182">
        <f t="shared" si="914"/>
        <v>0</v>
      </c>
      <c r="U118" s="182">
        <f t="shared" si="904"/>
        <v>0</v>
      </c>
      <c r="V118" s="5"/>
      <c r="W118" s="182">
        <f t="shared" si="915"/>
        <v>0</v>
      </c>
      <c r="X118" s="182">
        <f t="shared" si="916"/>
        <v>0</v>
      </c>
      <c r="Y118" s="182">
        <f t="shared" si="905"/>
        <v>0</v>
      </c>
      <c r="Z118" s="5"/>
      <c r="AA118" s="182">
        <f t="shared" si="917"/>
        <v>0</v>
      </c>
      <c r="AB118" s="182">
        <f t="shared" si="918"/>
        <v>0</v>
      </c>
      <c r="AC118" s="182">
        <f t="shared" si="906"/>
        <v>0</v>
      </c>
      <c r="AD118" s="5"/>
      <c r="AE118" s="182">
        <f t="shared" si="919"/>
        <v>0</v>
      </c>
      <c r="AF118" s="182">
        <f t="shared" si="920"/>
        <v>0</v>
      </c>
      <c r="AG118" s="182">
        <f t="shared" si="907"/>
        <v>0</v>
      </c>
      <c r="AH118" s="5"/>
      <c r="AI118" s="182">
        <f t="shared" si="921"/>
        <v>0</v>
      </c>
      <c r="AJ118" s="182">
        <f t="shared" si="922"/>
        <v>0</v>
      </c>
      <c r="AK118" s="182">
        <f t="shared" si="923"/>
        <v>0</v>
      </c>
      <c r="AL118" s="5"/>
      <c r="AM118" s="182">
        <f t="shared" si="924"/>
        <v>0</v>
      </c>
      <c r="AN118" s="182">
        <f t="shared" si="925"/>
        <v>0</v>
      </c>
      <c r="AO118" s="182">
        <f t="shared" si="926"/>
        <v>0</v>
      </c>
      <c r="AP118" s="5"/>
      <c r="AQ118" s="182">
        <f t="shared" si="927"/>
        <v>0</v>
      </c>
      <c r="AR118" s="182">
        <f t="shared" si="928"/>
        <v>0</v>
      </c>
      <c r="AS118" s="182">
        <f t="shared" si="929"/>
        <v>0</v>
      </c>
      <c r="AT118" s="5"/>
      <c r="AU118" s="182">
        <f t="shared" si="930"/>
        <v>0</v>
      </c>
      <c r="AV118" s="182">
        <f t="shared" si="931"/>
        <v>0</v>
      </c>
      <c r="AW118" s="182">
        <f t="shared" si="932"/>
        <v>0</v>
      </c>
      <c r="AX118" s="5"/>
      <c r="AY118" s="182">
        <f t="shared" si="933"/>
        <v>0</v>
      </c>
      <c r="AZ118" s="182">
        <f t="shared" si="934"/>
        <v>0</v>
      </c>
      <c r="BA118" s="182">
        <f t="shared" si="935"/>
        <v>0</v>
      </c>
      <c r="BB118" s="5"/>
      <c r="BC118" s="182">
        <f t="shared" si="936"/>
        <v>0</v>
      </c>
      <c r="BD118" s="182">
        <f t="shared" si="937"/>
        <v>0</v>
      </c>
      <c r="BE118" s="182">
        <f t="shared" si="938"/>
        <v>0</v>
      </c>
      <c r="BF118" s="5"/>
      <c r="BG118" s="182">
        <f t="shared" si="939"/>
        <v>0</v>
      </c>
      <c r="BH118" s="182">
        <f t="shared" si="940"/>
        <v>0</v>
      </c>
      <c r="BI118" s="182">
        <f t="shared" si="941"/>
        <v>0</v>
      </c>
      <c r="BJ118" s="5"/>
      <c r="BK118" s="182">
        <f t="shared" si="942"/>
        <v>0</v>
      </c>
      <c r="BL118" s="182">
        <f t="shared" si="943"/>
        <v>0</v>
      </c>
      <c r="BM118" s="182">
        <f t="shared" si="944"/>
        <v>0</v>
      </c>
      <c r="BN118" s="5"/>
      <c r="BO118" s="182">
        <f t="shared" si="945"/>
        <v>0</v>
      </c>
      <c r="BP118" s="182">
        <f t="shared" si="946"/>
        <v>0</v>
      </c>
      <c r="BQ118" s="182">
        <f t="shared" si="947"/>
        <v>0</v>
      </c>
      <c r="BR118" s="5"/>
      <c r="BS118" s="182">
        <f t="shared" si="948"/>
        <v>0</v>
      </c>
      <c r="BT118" s="182">
        <f t="shared" si="949"/>
        <v>0</v>
      </c>
      <c r="BU118" s="182">
        <f t="shared" si="950"/>
        <v>0</v>
      </c>
      <c r="BV118" s="5"/>
      <c r="BW118" s="182">
        <f t="shared" si="951"/>
        <v>0</v>
      </c>
      <c r="BX118" s="182">
        <f t="shared" si="952"/>
        <v>0</v>
      </c>
      <c r="BY118" s="182">
        <f t="shared" si="953"/>
        <v>0</v>
      </c>
      <c r="BZ118" s="5"/>
      <c r="CA118" s="182">
        <f t="shared" si="954"/>
        <v>0</v>
      </c>
      <c r="CB118" s="182">
        <f t="shared" si="955"/>
        <v>0</v>
      </c>
      <c r="CC118" s="182">
        <f t="shared" si="956"/>
        <v>0</v>
      </c>
      <c r="CD118" s="5"/>
      <c r="CE118" s="182">
        <f t="shared" si="957"/>
        <v>0</v>
      </c>
      <c r="CF118" s="182">
        <f t="shared" si="958"/>
        <v>0</v>
      </c>
      <c r="CG118" s="182">
        <f t="shared" si="959"/>
        <v>0</v>
      </c>
      <c r="CH118" s="5"/>
      <c r="CI118" s="182">
        <f t="shared" si="960"/>
        <v>0</v>
      </c>
      <c r="CJ118" s="182">
        <f t="shared" si="961"/>
        <v>0</v>
      </c>
      <c r="CK118" s="182">
        <f t="shared" si="962"/>
        <v>0</v>
      </c>
      <c r="CL118" s="5"/>
      <c r="CM118" s="182">
        <f t="shared" si="963"/>
        <v>0</v>
      </c>
      <c r="CN118" s="182">
        <f t="shared" si="964"/>
        <v>0</v>
      </c>
      <c r="CO118" s="182">
        <f t="shared" si="965"/>
        <v>0</v>
      </c>
      <c r="CP118" s="5"/>
      <c r="CQ118" s="182">
        <f t="shared" si="966"/>
        <v>0</v>
      </c>
      <c r="CR118" s="182">
        <f t="shared" si="967"/>
        <v>0</v>
      </c>
      <c r="CS118" s="182">
        <f t="shared" si="968"/>
        <v>0</v>
      </c>
      <c r="CT118" s="5"/>
      <c r="CU118" s="182">
        <f t="shared" si="969"/>
        <v>0</v>
      </c>
      <c r="CV118" s="182">
        <f t="shared" si="970"/>
        <v>0</v>
      </c>
      <c r="CW118" s="182">
        <f t="shared" si="971"/>
        <v>0</v>
      </c>
      <c r="CX118" s="5"/>
      <c r="CY118" s="182">
        <f t="shared" si="972"/>
        <v>0</v>
      </c>
      <c r="CZ118" s="182">
        <f t="shared" si="973"/>
        <v>0</v>
      </c>
      <c r="DA118" s="182">
        <f t="shared" si="974"/>
        <v>0</v>
      </c>
      <c r="DB118" s="5"/>
      <c r="DC118" s="182">
        <f t="shared" si="975"/>
        <v>0</v>
      </c>
      <c r="DD118" s="182">
        <f t="shared" si="976"/>
        <v>0</v>
      </c>
      <c r="DE118" s="182">
        <f t="shared" si="977"/>
        <v>0</v>
      </c>
      <c r="DF118" s="5"/>
      <c r="DG118" s="182">
        <f t="shared" si="978"/>
        <v>0</v>
      </c>
      <c r="DH118" s="182">
        <f t="shared" si="979"/>
        <v>0</v>
      </c>
      <c r="DI118" s="182">
        <f t="shared" si="980"/>
        <v>0</v>
      </c>
      <c r="DJ118" s="5"/>
      <c r="DK118" s="182">
        <f t="shared" si="981"/>
        <v>0</v>
      </c>
      <c r="DL118" s="182">
        <f t="shared" si="982"/>
        <v>0</v>
      </c>
      <c r="DM118" s="182">
        <f t="shared" si="983"/>
        <v>0</v>
      </c>
      <c r="DN118" s="5"/>
      <c r="DO118" s="182">
        <f t="shared" si="984"/>
        <v>0</v>
      </c>
      <c r="DP118" s="182">
        <f t="shared" si="985"/>
        <v>0</v>
      </c>
      <c r="DQ118" s="182">
        <f t="shared" si="986"/>
        <v>0</v>
      </c>
      <c r="DR118" s="5"/>
      <c r="DS118" s="182">
        <f t="shared" si="987"/>
        <v>0</v>
      </c>
      <c r="DT118" s="182">
        <f t="shared" si="988"/>
        <v>0</v>
      </c>
      <c r="DU118" s="182">
        <f t="shared" si="989"/>
        <v>0</v>
      </c>
      <c r="DV118" s="5"/>
      <c r="DW118" s="182">
        <f t="shared" si="990"/>
        <v>0</v>
      </c>
      <c r="DX118" s="182">
        <f t="shared" si="991"/>
        <v>0</v>
      </c>
      <c r="DY118" s="182">
        <f t="shared" si="992"/>
        <v>0</v>
      </c>
      <c r="DZ118" s="5"/>
      <c r="EA118" s="182">
        <f t="shared" si="993"/>
        <v>0</v>
      </c>
      <c r="EB118" s="182">
        <f t="shared" si="994"/>
        <v>0</v>
      </c>
      <c r="EC118" s="182">
        <f t="shared" si="995"/>
        <v>0</v>
      </c>
      <c r="ED118" s="5"/>
      <c r="EE118" s="182">
        <f t="shared" si="996"/>
        <v>0</v>
      </c>
      <c r="EF118" s="182">
        <f t="shared" si="997"/>
        <v>0</v>
      </c>
      <c r="EG118" s="182">
        <f t="shared" si="998"/>
        <v>0</v>
      </c>
      <c r="EH118" s="5"/>
      <c r="EI118" s="182">
        <f t="shared" si="999"/>
        <v>0</v>
      </c>
      <c r="EJ118" s="182">
        <f t="shared" si="1000"/>
        <v>0</v>
      </c>
      <c r="EK118" s="182">
        <f t="shared" si="1001"/>
        <v>0</v>
      </c>
      <c r="EL118" s="5"/>
      <c r="EM118" s="182">
        <f t="shared" si="1002"/>
        <v>0</v>
      </c>
      <c r="EN118" s="182">
        <f t="shared" si="1003"/>
        <v>0</v>
      </c>
      <c r="EO118" s="182">
        <f t="shared" si="1004"/>
        <v>0</v>
      </c>
      <c r="EP118" s="5"/>
      <c r="EQ118" s="182">
        <f t="shared" si="1005"/>
        <v>0</v>
      </c>
      <c r="ER118" s="182">
        <f t="shared" si="1006"/>
        <v>0</v>
      </c>
      <c r="ES118" s="182">
        <f t="shared" si="1007"/>
        <v>0</v>
      </c>
      <c r="ET118" s="5"/>
      <c r="EU118" s="182">
        <f t="shared" si="1008"/>
        <v>0</v>
      </c>
      <c r="EV118" s="182">
        <f t="shared" si="1009"/>
        <v>0</v>
      </c>
      <c r="EW118" s="182">
        <f t="shared" si="1010"/>
        <v>0</v>
      </c>
      <c r="EX118" s="5"/>
      <c r="EY118" s="182">
        <f t="shared" si="1011"/>
        <v>0</v>
      </c>
      <c r="EZ118" s="182">
        <f t="shared" si="1012"/>
        <v>0</v>
      </c>
      <c r="FA118" s="182">
        <f t="shared" si="1013"/>
        <v>0</v>
      </c>
      <c r="FB118" s="5"/>
      <c r="FC118" s="182">
        <f t="shared" si="1014"/>
        <v>0</v>
      </c>
      <c r="FD118" s="182">
        <f t="shared" si="1015"/>
        <v>0</v>
      </c>
      <c r="FE118" s="182">
        <f t="shared" si="1016"/>
        <v>0</v>
      </c>
      <c r="FF118" s="5"/>
      <c r="FG118" s="182">
        <f t="shared" si="1017"/>
        <v>0</v>
      </c>
      <c r="FH118" s="182">
        <f t="shared" si="1018"/>
        <v>0</v>
      </c>
      <c r="FI118" s="182">
        <f t="shared" si="1019"/>
        <v>0</v>
      </c>
      <c r="FJ118" s="5"/>
      <c r="FK118" s="182">
        <f t="shared" si="1020"/>
        <v>0</v>
      </c>
      <c r="FL118" s="182">
        <f t="shared" si="1021"/>
        <v>0</v>
      </c>
      <c r="FM118" s="182">
        <f t="shared" si="1022"/>
        <v>0</v>
      </c>
      <c r="FN118" s="5"/>
      <c r="FO118" s="182">
        <f t="shared" si="1023"/>
        <v>0</v>
      </c>
      <c r="FP118" s="182">
        <f t="shared" si="1024"/>
        <v>0</v>
      </c>
      <c r="FQ118" s="182">
        <f t="shared" si="1025"/>
        <v>0</v>
      </c>
      <c r="FR118" s="5"/>
      <c r="FS118" s="182">
        <f t="shared" si="1026"/>
        <v>0</v>
      </c>
      <c r="FT118" s="182">
        <f t="shared" si="1027"/>
        <v>0</v>
      </c>
      <c r="FU118" s="182">
        <f t="shared" si="1028"/>
        <v>0</v>
      </c>
      <c r="FV118" s="5"/>
      <c r="FW118" s="182">
        <f t="shared" si="1029"/>
        <v>0</v>
      </c>
      <c r="FX118" s="182">
        <f t="shared" si="1030"/>
        <v>0</v>
      </c>
      <c r="FY118" s="182">
        <f t="shared" si="1031"/>
        <v>0</v>
      </c>
      <c r="FZ118" s="5"/>
      <c r="GA118" s="182">
        <f t="shared" si="1032"/>
        <v>0</v>
      </c>
      <c r="GB118" s="182">
        <f t="shared" si="1033"/>
        <v>0</v>
      </c>
      <c r="GC118" s="182">
        <f t="shared" si="1034"/>
        <v>0</v>
      </c>
      <c r="GD118" s="5"/>
      <c r="GE118" s="182">
        <f t="shared" si="1035"/>
        <v>0</v>
      </c>
      <c r="GF118" s="182">
        <f t="shared" si="1036"/>
        <v>0</v>
      </c>
      <c r="GG118" s="182">
        <f t="shared" si="1037"/>
        <v>0</v>
      </c>
      <c r="GH118" s="5"/>
      <c r="GI118" s="182">
        <f t="shared" si="1038"/>
        <v>0</v>
      </c>
      <c r="GJ118" s="182">
        <f t="shared" si="1039"/>
        <v>0</v>
      </c>
      <c r="GK118" s="182">
        <f t="shared" si="1040"/>
        <v>0</v>
      </c>
      <c r="GL118" s="5"/>
      <c r="GM118" s="182">
        <f t="shared" si="1041"/>
        <v>0</v>
      </c>
      <c r="GN118" s="182">
        <f t="shared" si="1042"/>
        <v>0</v>
      </c>
      <c r="GO118" s="182">
        <f t="shared" si="1043"/>
        <v>0</v>
      </c>
      <c r="GP118" s="5"/>
      <c r="GQ118" s="182">
        <f t="shared" si="1044"/>
        <v>0</v>
      </c>
      <c r="GR118" s="182">
        <f t="shared" si="1045"/>
        <v>0</v>
      </c>
      <c r="GS118" s="182">
        <f t="shared" si="1046"/>
        <v>0</v>
      </c>
      <c r="GT118" s="5"/>
      <c r="GU118" s="182">
        <f t="shared" si="1047"/>
        <v>0</v>
      </c>
      <c r="GV118" s="182">
        <f t="shared" si="1048"/>
        <v>0</v>
      </c>
      <c r="GW118" s="182">
        <f t="shared" si="1049"/>
        <v>0</v>
      </c>
      <c r="GX118" s="5"/>
      <c r="GY118" s="182">
        <f t="shared" si="1050"/>
        <v>0</v>
      </c>
      <c r="GZ118" s="182">
        <f t="shared" si="1051"/>
        <v>0</v>
      </c>
      <c r="HA118" s="182">
        <f t="shared" si="1052"/>
        <v>0</v>
      </c>
      <c r="HB118" s="5"/>
      <c r="HC118" s="182">
        <f t="shared" si="1053"/>
        <v>0</v>
      </c>
      <c r="HD118" s="182">
        <f t="shared" si="1054"/>
        <v>0</v>
      </c>
      <c r="HE118" s="182">
        <f t="shared" si="1055"/>
        <v>0</v>
      </c>
      <c r="HF118" s="5"/>
      <c r="HG118" s="182">
        <f t="shared" si="1056"/>
        <v>0</v>
      </c>
      <c r="HH118" s="182">
        <f t="shared" si="1057"/>
        <v>0</v>
      </c>
      <c r="HI118" s="182">
        <f t="shared" si="1058"/>
        <v>0</v>
      </c>
      <c r="HJ118" s="5"/>
      <c r="HK118" s="182">
        <f t="shared" si="1059"/>
        <v>0</v>
      </c>
      <c r="HL118" s="182">
        <f t="shared" si="1060"/>
        <v>0</v>
      </c>
      <c r="HM118" s="182">
        <f t="shared" si="1061"/>
        <v>0</v>
      </c>
      <c r="HN118" s="5"/>
      <c r="HO118" s="182">
        <f t="shared" si="1062"/>
        <v>0</v>
      </c>
      <c r="HP118" s="182">
        <f t="shared" si="1063"/>
        <v>0</v>
      </c>
      <c r="HQ118" s="182">
        <f t="shared" si="1064"/>
        <v>0</v>
      </c>
      <c r="HR118" s="5"/>
      <c r="HS118" s="182">
        <f t="shared" si="1065"/>
        <v>0</v>
      </c>
      <c r="HT118" s="182">
        <f t="shared" si="1066"/>
        <v>0</v>
      </c>
      <c r="HU118" s="182">
        <f t="shared" si="1067"/>
        <v>0</v>
      </c>
      <c r="HV118" s="5"/>
      <c r="HW118" s="182">
        <f t="shared" si="1068"/>
        <v>0</v>
      </c>
      <c r="HX118" s="182">
        <f t="shared" si="1069"/>
        <v>0</v>
      </c>
      <c r="HY118" s="182">
        <f t="shared" si="1070"/>
        <v>0</v>
      </c>
      <c r="HZ118" s="5"/>
      <c r="IA118" s="182">
        <f t="shared" si="1071"/>
        <v>0</v>
      </c>
      <c r="IB118" s="182">
        <f t="shared" si="1072"/>
        <v>0</v>
      </c>
      <c r="IC118" s="182">
        <f t="shared" si="1073"/>
        <v>0</v>
      </c>
      <c r="ID118" s="5"/>
      <c r="IE118" s="182">
        <f t="shared" si="1074"/>
        <v>0</v>
      </c>
      <c r="IF118" s="182">
        <f t="shared" si="1075"/>
        <v>0</v>
      </c>
      <c r="IG118" s="182">
        <f t="shared" si="1076"/>
        <v>0</v>
      </c>
      <c r="IH118" s="5"/>
      <c r="II118" s="182">
        <f t="shared" si="1077"/>
        <v>0</v>
      </c>
      <c r="IJ118" s="182">
        <f t="shared" si="1078"/>
        <v>0</v>
      </c>
      <c r="IK118" s="182">
        <f t="shared" si="1079"/>
        <v>0</v>
      </c>
      <c r="IL118" s="5"/>
      <c r="IM118" s="182">
        <f t="shared" si="1080"/>
        <v>0</v>
      </c>
      <c r="IN118" s="182">
        <f t="shared" si="1081"/>
        <v>0</v>
      </c>
      <c r="IO118" s="182">
        <f t="shared" si="1082"/>
        <v>0</v>
      </c>
      <c r="IP118" s="5"/>
      <c r="IQ118" s="182">
        <f t="shared" si="1083"/>
        <v>0</v>
      </c>
      <c r="IR118" s="182">
        <f t="shared" si="1084"/>
        <v>0</v>
      </c>
      <c r="IS118" s="182">
        <f t="shared" si="1085"/>
        <v>0</v>
      </c>
      <c r="IT118" s="5"/>
      <c r="IU118" s="182">
        <f t="shared" si="1086"/>
        <v>0</v>
      </c>
      <c r="IV118" s="182">
        <f t="shared" si="1087"/>
        <v>0</v>
      </c>
      <c r="IW118" s="182">
        <f t="shared" si="1088"/>
        <v>0</v>
      </c>
      <c r="IX118" s="5"/>
      <c r="IY118" s="182">
        <f t="shared" si="1089"/>
        <v>0</v>
      </c>
      <c r="IZ118" s="182">
        <f t="shared" si="1090"/>
        <v>0</v>
      </c>
      <c r="JA118" s="182">
        <f t="shared" si="1091"/>
        <v>0</v>
      </c>
      <c r="JB118" s="5"/>
      <c r="JC118" s="182">
        <f t="shared" si="1092"/>
        <v>0</v>
      </c>
      <c r="JD118" s="182">
        <f t="shared" si="1093"/>
        <v>0</v>
      </c>
      <c r="JE118" s="182">
        <f t="shared" si="1094"/>
        <v>0</v>
      </c>
      <c r="JF118" s="5"/>
      <c r="JG118" s="182">
        <f t="shared" si="1095"/>
        <v>0</v>
      </c>
      <c r="JH118" s="182">
        <f t="shared" si="1096"/>
        <v>0</v>
      </c>
      <c r="JI118" s="182">
        <f t="shared" si="1097"/>
        <v>0</v>
      </c>
      <c r="JJ118" s="5"/>
      <c r="JK118" s="182">
        <f t="shared" si="1098"/>
        <v>0</v>
      </c>
      <c r="JL118" s="182">
        <f t="shared" si="1099"/>
        <v>0</v>
      </c>
      <c r="JM118" s="182">
        <f t="shared" si="1100"/>
        <v>0</v>
      </c>
      <c r="JN118" s="5"/>
      <c r="JO118" s="182">
        <f t="shared" si="1101"/>
        <v>0</v>
      </c>
      <c r="JP118" s="182">
        <f t="shared" si="1102"/>
        <v>0</v>
      </c>
      <c r="JQ118" s="182">
        <f t="shared" si="1103"/>
        <v>0</v>
      </c>
      <c r="JR118" s="5"/>
      <c r="JS118" s="182">
        <f t="shared" si="1104"/>
        <v>0</v>
      </c>
      <c r="JT118" s="182">
        <f t="shared" si="1105"/>
        <v>0</v>
      </c>
      <c r="JU118" s="182">
        <f t="shared" si="1106"/>
        <v>0</v>
      </c>
      <c r="JV118" s="5"/>
      <c r="JW118" s="182">
        <f t="shared" si="1107"/>
        <v>0</v>
      </c>
      <c r="JX118" s="182">
        <f t="shared" si="1108"/>
        <v>0</v>
      </c>
      <c r="JY118" s="182">
        <f t="shared" si="1109"/>
        <v>0</v>
      </c>
      <c r="JZ118" s="5"/>
      <c r="KA118" s="182">
        <f t="shared" si="1110"/>
        <v>0</v>
      </c>
      <c r="KB118" s="182">
        <f t="shared" si="1111"/>
        <v>0</v>
      </c>
      <c r="KC118" s="182">
        <f t="shared" si="1112"/>
        <v>0</v>
      </c>
      <c r="KD118" s="5"/>
      <c r="KE118" s="182">
        <f t="shared" si="1113"/>
        <v>0</v>
      </c>
      <c r="KF118" s="182">
        <f t="shared" si="1114"/>
        <v>0</v>
      </c>
      <c r="KG118" s="182">
        <f t="shared" si="1115"/>
        <v>0</v>
      </c>
      <c r="KH118" s="5"/>
      <c r="KI118" s="183">
        <f t="shared" si="1116"/>
        <v>0</v>
      </c>
      <c r="KJ118" s="183" t="e">
        <f t="shared" si="908"/>
        <v>#DIV/0!</v>
      </c>
      <c r="KK118" s="183">
        <f t="shared" si="1117"/>
        <v>0</v>
      </c>
      <c r="KM118" s="183">
        <f t="shared" si="1118"/>
        <v>0</v>
      </c>
      <c r="KN118" s="183" t="e">
        <f t="shared" si="909"/>
        <v>#DIV/0!</v>
      </c>
      <c r="KO118" s="183">
        <f t="shared" si="1119"/>
        <v>0</v>
      </c>
      <c r="KQ118" s="183">
        <f t="shared" si="1120"/>
        <v>0</v>
      </c>
      <c r="KR118" s="183" t="e">
        <f t="shared" si="1121"/>
        <v>#DIV/0!</v>
      </c>
      <c r="KS118" s="183">
        <f t="shared" si="1122"/>
        <v>0</v>
      </c>
      <c r="KU118" s="183">
        <f t="shared" si="1123"/>
        <v>0</v>
      </c>
      <c r="KV118" s="183" t="e">
        <f t="shared" si="1124"/>
        <v>#DIV/0!</v>
      </c>
      <c r="KW118" s="183">
        <f t="shared" si="1125"/>
        <v>0</v>
      </c>
      <c r="KY118" s="183">
        <f t="shared" si="1126"/>
        <v>0</v>
      </c>
      <c r="KZ118" s="183" t="e">
        <f t="shared" si="1127"/>
        <v>#DIV/0!</v>
      </c>
      <c r="LA118" s="183">
        <f t="shared" si="1128"/>
        <v>0</v>
      </c>
      <c r="LC118" s="183">
        <f t="shared" si="1129"/>
        <v>0</v>
      </c>
      <c r="LD118" s="183" t="e">
        <f t="shared" si="1130"/>
        <v>#DIV/0!</v>
      </c>
      <c r="LE118" s="183">
        <f t="shared" si="1131"/>
        <v>0</v>
      </c>
    </row>
    <row r="119" spans="2:317" ht="18.75">
      <c r="B119" s="172"/>
      <c r="C119" s="180"/>
      <c r="D119" s="180"/>
      <c r="E119" s="180" t="str">
        <f>'A.I Revenue Streams - P1'!F117</f>
        <v>Doppler Antenantal</v>
      </c>
      <c r="F119" s="184"/>
      <c r="G119" s="182"/>
      <c r="H119" s="182">
        <f>'A.I Revenue Streams - P1'!J117</f>
        <v>0</v>
      </c>
      <c r="I119" s="182">
        <f t="shared" si="1132"/>
        <v>0</v>
      </c>
      <c r="J119" s="5"/>
      <c r="K119" s="182">
        <f>'A.I Revenue Streams - P1'!H117*K$2</f>
        <v>0</v>
      </c>
      <c r="L119" s="182">
        <f t="shared" si="910"/>
        <v>0</v>
      </c>
      <c r="M119" s="182">
        <f t="shared" si="1134"/>
        <v>0</v>
      </c>
      <c r="N119" s="5"/>
      <c r="O119" s="182">
        <f t="shared" si="911"/>
        <v>0</v>
      </c>
      <c r="P119" s="182">
        <f t="shared" si="912"/>
        <v>0</v>
      </c>
      <c r="Q119" s="182">
        <f t="shared" si="903"/>
        <v>0</v>
      </c>
      <c r="R119" s="5"/>
      <c r="S119" s="182">
        <f t="shared" si="913"/>
        <v>0</v>
      </c>
      <c r="T119" s="182">
        <f t="shared" si="914"/>
        <v>0</v>
      </c>
      <c r="U119" s="182">
        <f t="shared" si="904"/>
        <v>0</v>
      </c>
      <c r="V119" s="5"/>
      <c r="W119" s="182">
        <f t="shared" si="915"/>
        <v>0</v>
      </c>
      <c r="X119" s="182">
        <f t="shared" si="916"/>
        <v>0</v>
      </c>
      <c r="Y119" s="182">
        <f t="shared" si="905"/>
        <v>0</v>
      </c>
      <c r="Z119" s="5"/>
      <c r="AA119" s="182">
        <f t="shared" si="917"/>
        <v>0</v>
      </c>
      <c r="AB119" s="182">
        <f t="shared" si="918"/>
        <v>0</v>
      </c>
      <c r="AC119" s="182">
        <f t="shared" si="906"/>
        <v>0</v>
      </c>
      <c r="AD119" s="5"/>
      <c r="AE119" s="182">
        <f t="shared" si="919"/>
        <v>0</v>
      </c>
      <c r="AF119" s="182">
        <f t="shared" si="920"/>
        <v>0</v>
      </c>
      <c r="AG119" s="182">
        <f t="shared" si="907"/>
        <v>0</v>
      </c>
      <c r="AH119" s="5"/>
      <c r="AI119" s="182">
        <f t="shared" si="921"/>
        <v>0</v>
      </c>
      <c r="AJ119" s="182">
        <f t="shared" si="922"/>
        <v>0</v>
      </c>
      <c r="AK119" s="182">
        <f t="shared" si="923"/>
        <v>0</v>
      </c>
      <c r="AL119" s="5"/>
      <c r="AM119" s="182">
        <f t="shared" si="924"/>
        <v>0</v>
      </c>
      <c r="AN119" s="182">
        <f t="shared" si="925"/>
        <v>0</v>
      </c>
      <c r="AO119" s="182">
        <f t="shared" si="926"/>
        <v>0</v>
      </c>
      <c r="AP119" s="5"/>
      <c r="AQ119" s="182">
        <f t="shared" si="927"/>
        <v>0</v>
      </c>
      <c r="AR119" s="182">
        <f t="shared" si="928"/>
        <v>0</v>
      </c>
      <c r="AS119" s="182">
        <f t="shared" si="929"/>
        <v>0</v>
      </c>
      <c r="AT119" s="5"/>
      <c r="AU119" s="182">
        <f t="shared" si="930"/>
        <v>0</v>
      </c>
      <c r="AV119" s="182">
        <f t="shared" si="931"/>
        <v>0</v>
      </c>
      <c r="AW119" s="182">
        <f t="shared" si="932"/>
        <v>0</v>
      </c>
      <c r="AX119" s="5"/>
      <c r="AY119" s="182">
        <f t="shared" si="933"/>
        <v>0</v>
      </c>
      <c r="AZ119" s="182">
        <f t="shared" si="934"/>
        <v>0</v>
      </c>
      <c r="BA119" s="182">
        <f t="shared" si="935"/>
        <v>0</v>
      </c>
      <c r="BB119" s="5"/>
      <c r="BC119" s="182">
        <f t="shared" si="936"/>
        <v>0</v>
      </c>
      <c r="BD119" s="182">
        <f t="shared" si="937"/>
        <v>0</v>
      </c>
      <c r="BE119" s="182">
        <f t="shared" si="938"/>
        <v>0</v>
      </c>
      <c r="BF119" s="5"/>
      <c r="BG119" s="182">
        <f t="shared" si="939"/>
        <v>0</v>
      </c>
      <c r="BH119" s="182">
        <f t="shared" si="940"/>
        <v>0</v>
      </c>
      <c r="BI119" s="182">
        <f t="shared" si="941"/>
        <v>0</v>
      </c>
      <c r="BJ119" s="5"/>
      <c r="BK119" s="182">
        <f t="shared" si="942"/>
        <v>0</v>
      </c>
      <c r="BL119" s="182">
        <f t="shared" si="943"/>
        <v>0</v>
      </c>
      <c r="BM119" s="182">
        <f t="shared" si="944"/>
        <v>0</v>
      </c>
      <c r="BN119" s="5"/>
      <c r="BO119" s="182">
        <f t="shared" si="945"/>
        <v>0</v>
      </c>
      <c r="BP119" s="182">
        <f t="shared" si="946"/>
        <v>0</v>
      </c>
      <c r="BQ119" s="182">
        <f t="shared" si="947"/>
        <v>0</v>
      </c>
      <c r="BR119" s="5"/>
      <c r="BS119" s="182">
        <f t="shared" si="948"/>
        <v>0</v>
      </c>
      <c r="BT119" s="182">
        <f t="shared" si="949"/>
        <v>0</v>
      </c>
      <c r="BU119" s="182">
        <f t="shared" si="950"/>
        <v>0</v>
      </c>
      <c r="BV119" s="5"/>
      <c r="BW119" s="182">
        <f t="shared" si="951"/>
        <v>0</v>
      </c>
      <c r="BX119" s="182">
        <f t="shared" si="952"/>
        <v>0</v>
      </c>
      <c r="BY119" s="182">
        <f t="shared" si="953"/>
        <v>0</v>
      </c>
      <c r="BZ119" s="5"/>
      <c r="CA119" s="182">
        <f t="shared" si="954"/>
        <v>0</v>
      </c>
      <c r="CB119" s="182">
        <f t="shared" si="955"/>
        <v>0</v>
      </c>
      <c r="CC119" s="182">
        <f t="shared" si="956"/>
        <v>0</v>
      </c>
      <c r="CD119" s="5"/>
      <c r="CE119" s="182">
        <f t="shared" si="957"/>
        <v>0</v>
      </c>
      <c r="CF119" s="182">
        <f t="shared" si="958"/>
        <v>0</v>
      </c>
      <c r="CG119" s="182">
        <f t="shared" si="959"/>
        <v>0</v>
      </c>
      <c r="CH119" s="5"/>
      <c r="CI119" s="182">
        <f t="shared" si="960"/>
        <v>0</v>
      </c>
      <c r="CJ119" s="182">
        <f t="shared" si="961"/>
        <v>0</v>
      </c>
      <c r="CK119" s="182">
        <f t="shared" si="962"/>
        <v>0</v>
      </c>
      <c r="CL119" s="5"/>
      <c r="CM119" s="182">
        <f t="shared" si="963"/>
        <v>0</v>
      </c>
      <c r="CN119" s="182">
        <f t="shared" si="964"/>
        <v>0</v>
      </c>
      <c r="CO119" s="182">
        <f t="shared" si="965"/>
        <v>0</v>
      </c>
      <c r="CP119" s="5"/>
      <c r="CQ119" s="182">
        <f t="shared" si="966"/>
        <v>0</v>
      </c>
      <c r="CR119" s="182">
        <f t="shared" si="967"/>
        <v>0</v>
      </c>
      <c r="CS119" s="182">
        <f t="shared" si="968"/>
        <v>0</v>
      </c>
      <c r="CT119" s="5"/>
      <c r="CU119" s="182">
        <f t="shared" si="969"/>
        <v>0</v>
      </c>
      <c r="CV119" s="182">
        <f t="shared" si="970"/>
        <v>0</v>
      </c>
      <c r="CW119" s="182">
        <f t="shared" si="971"/>
        <v>0</v>
      </c>
      <c r="CX119" s="5"/>
      <c r="CY119" s="182">
        <f t="shared" si="972"/>
        <v>0</v>
      </c>
      <c r="CZ119" s="182">
        <f t="shared" si="973"/>
        <v>0</v>
      </c>
      <c r="DA119" s="182">
        <f t="shared" si="974"/>
        <v>0</v>
      </c>
      <c r="DB119" s="5"/>
      <c r="DC119" s="182">
        <f t="shared" si="975"/>
        <v>0</v>
      </c>
      <c r="DD119" s="182">
        <f t="shared" si="976"/>
        <v>0</v>
      </c>
      <c r="DE119" s="182">
        <f t="shared" si="977"/>
        <v>0</v>
      </c>
      <c r="DF119" s="5"/>
      <c r="DG119" s="182">
        <f t="shared" si="978"/>
        <v>0</v>
      </c>
      <c r="DH119" s="182">
        <f t="shared" si="979"/>
        <v>0</v>
      </c>
      <c r="DI119" s="182">
        <f t="shared" si="980"/>
        <v>0</v>
      </c>
      <c r="DJ119" s="5"/>
      <c r="DK119" s="182">
        <f t="shared" si="981"/>
        <v>0</v>
      </c>
      <c r="DL119" s="182">
        <f t="shared" si="982"/>
        <v>0</v>
      </c>
      <c r="DM119" s="182">
        <f t="shared" si="983"/>
        <v>0</v>
      </c>
      <c r="DN119" s="5"/>
      <c r="DO119" s="182">
        <f t="shared" si="984"/>
        <v>0</v>
      </c>
      <c r="DP119" s="182">
        <f t="shared" si="985"/>
        <v>0</v>
      </c>
      <c r="DQ119" s="182">
        <f t="shared" si="986"/>
        <v>0</v>
      </c>
      <c r="DR119" s="5"/>
      <c r="DS119" s="182">
        <f t="shared" si="987"/>
        <v>0</v>
      </c>
      <c r="DT119" s="182">
        <f t="shared" si="988"/>
        <v>0</v>
      </c>
      <c r="DU119" s="182">
        <f t="shared" si="989"/>
        <v>0</v>
      </c>
      <c r="DV119" s="5"/>
      <c r="DW119" s="182">
        <f t="shared" si="990"/>
        <v>0</v>
      </c>
      <c r="DX119" s="182">
        <f t="shared" si="991"/>
        <v>0</v>
      </c>
      <c r="DY119" s="182">
        <f t="shared" si="992"/>
        <v>0</v>
      </c>
      <c r="DZ119" s="5"/>
      <c r="EA119" s="182">
        <f t="shared" si="993"/>
        <v>0</v>
      </c>
      <c r="EB119" s="182">
        <f t="shared" si="994"/>
        <v>0</v>
      </c>
      <c r="EC119" s="182">
        <f t="shared" si="995"/>
        <v>0</v>
      </c>
      <c r="ED119" s="5"/>
      <c r="EE119" s="182">
        <f t="shared" si="996"/>
        <v>0</v>
      </c>
      <c r="EF119" s="182">
        <f t="shared" si="997"/>
        <v>0</v>
      </c>
      <c r="EG119" s="182">
        <f t="shared" si="998"/>
        <v>0</v>
      </c>
      <c r="EH119" s="5"/>
      <c r="EI119" s="182">
        <f t="shared" si="999"/>
        <v>0</v>
      </c>
      <c r="EJ119" s="182">
        <f t="shared" si="1000"/>
        <v>0</v>
      </c>
      <c r="EK119" s="182">
        <f t="shared" si="1001"/>
        <v>0</v>
      </c>
      <c r="EL119" s="5"/>
      <c r="EM119" s="182">
        <f t="shared" si="1002"/>
        <v>0</v>
      </c>
      <c r="EN119" s="182">
        <f t="shared" si="1003"/>
        <v>0</v>
      </c>
      <c r="EO119" s="182">
        <f t="shared" si="1004"/>
        <v>0</v>
      </c>
      <c r="EP119" s="5"/>
      <c r="EQ119" s="182">
        <f t="shared" si="1005"/>
        <v>0</v>
      </c>
      <c r="ER119" s="182">
        <f t="shared" si="1006"/>
        <v>0</v>
      </c>
      <c r="ES119" s="182">
        <f t="shared" si="1007"/>
        <v>0</v>
      </c>
      <c r="ET119" s="5"/>
      <c r="EU119" s="182">
        <f t="shared" si="1008"/>
        <v>0</v>
      </c>
      <c r="EV119" s="182">
        <f t="shared" si="1009"/>
        <v>0</v>
      </c>
      <c r="EW119" s="182">
        <f t="shared" si="1010"/>
        <v>0</v>
      </c>
      <c r="EX119" s="5"/>
      <c r="EY119" s="182">
        <f t="shared" si="1011"/>
        <v>0</v>
      </c>
      <c r="EZ119" s="182">
        <f t="shared" si="1012"/>
        <v>0</v>
      </c>
      <c r="FA119" s="182">
        <f t="shared" si="1013"/>
        <v>0</v>
      </c>
      <c r="FB119" s="5"/>
      <c r="FC119" s="182">
        <f t="shared" si="1014"/>
        <v>0</v>
      </c>
      <c r="FD119" s="182">
        <f t="shared" si="1015"/>
        <v>0</v>
      </c>
      <c r="FE119" s="182">
        <f t="shared" si="1016"/>
        <v>0</v>
      </c>
      <c r="FF119" s="5"/>
      <c r="FG119" s="182">
        <f t="shared" si="1017"/>
        <v>0</v>
      </c>
      <c r="FH119" s="182">
        <f t="shared" si="1018"/>
        <v>0</v>
      </c>
      <c r="FI119" s="182">
        <f t="shared" si="1019"/>
        <v>0</v>
      </c>
      <c r="FJ119" s="5"/>
      <c r="FK119" s="182">
        <f t="shared" si="1020"/>
        <v>0</v>
      </c>
      <c r="FL119" s="182">
        <f t="shared" si="1021"/>
        <v>0</v>
      </c>
      <c r="FM119" s="182">
        <f t="shared" si="1022"/>
        <v>0</v>
      </c>
      <c r="FN119" s="5"/>
      <c r="FO119" s="182">
        <f t="shared" si="1023"/>
        <v>0</v>
      </c>
      <c r="FP119" s="182">
        <f t="shared" si="1024"/>
        <v>0</v>
      </c>
      <c r="FQ119" s="182">
        <f t="shared" si="1025"/>
        <v>0</v>
      </c>
      <c r="FR119" s="5"/>
      <c r="FS119" s="182">
        <f t="shared" si="1026"/>
        <v>0</v>
      </c>
      <c r="FT119" s="182">
        <f t="shared" si="1027"/>
        <v>0</v>
      </c>
      <c r="FU119" s="182">
        <f t="shared" si="1028"/>
        <v>0</v>
      </c>
      <c r="FV119" s="5"/>
      <c r="FW119" s="182">
        <f t="shared" si="1029"/>
        <v>0</v>
      </c>
      <c r="FX119" s="182">
        <f t="shared" si="1030"/>
        <v>0</v>
      </c>
      <c r="FY119" s="182">
        <f t="shared" si="1031"/>
        <v>0</v>
      </c>
      <c r="FZ119" s="5"/>
      <c r="GA119" s="182">
        <f t="shared" si="1032"/>
        <v>0</v>
      </c>
      <c r="GB119" s="182">
        <f t="shared" si="1033"/>
        <v>0</v>
      </c>
      <c r="GC119" s="182">
        <f t="shared" si="1034"/>
        <v>0</v>
      </c>
      <c r="GD119" s="5"/>
      <c r="GE119" s="182">
        <f t="shared" si="1035"/>
        <v>0</v>
      </c>
      <c r="GF119" s="182">
        <f t="shared" si="1036"/>
        <v>0</v>
      </c>
      <c r="GG119" s="182">
        <f t="shared" si="1037"/>
        <v>0</v>
      </c>
      <c r="GH119" s="5"/>
      <c r="GI119" s="182">
        <f t="shared" si="1038"/>
        <v>0</v>
      </c>
      <c r="GJ119" s="182">
        <f t="shared" si="1039"/>
        <v>0</v>
      </c>
      <c r="GK119" s="182">
        <f t="shared" si="1040"/>
        <v>0</v>
      </c>
      <c r="GL119" s="5"/>
      <c r="GM119" s="182">
        <f t="shared" si="1041"/>
        <v>0</v>
      </c>
      <c r="GN119" s="182">
        <f t="shared" si="1042"/>
        <v>0</v>
      </c>
      <c r="GO119" s="182">
        <f t="shared" si="1043"/>
        <v>0</v>
      </c>
      <c r="GP119" s="5"/>
      <c r="GQ119" s="182">
        <f t="shared" si="1044"/>
        <v>0</v>
      </c>
      <c r="GR119" s="182">
        <f t="shared" si="1045"/>
        <v>0</v>
      </c>
      <c r="GS119" s="182">
        <f t="shared" si="1046"/>
        <v>0</v>
      </c>
      <c r="GT119" s="5"/>
      <c r="GU119" s="182">
        <f t="shared" si="1047"/>
        <v>0</v>
      </c>
      <c r="GV119" s="182">
        <f t="shared" si="1048"/>
        <v>0</v>
      </c>
      <c r="GW119" s="182">
        <f t="shared" si="1049"/>
        <v>0</v>
      </c>
      <c r="GX119" s="5"/>
      <c r="GY119" s="182">
        <f t="shared" si="1050"/>
        <v>0</v>
      </c>
      <c r="GZ119" s="182">
        <f t="shared" si="1051"/>
        <v>0</v>
      </c>
      <c r="HA119" s="182">
        <f t="shared" si="1052"/>
        <v>0</v>
      </c>
      <c r="HB119" s="5"/>
      <c r="HC119" s="182">
        <f t="shared" si="1053"/>
        <v>0</v>
      </c>
      <c r="HD119" s="182">
        <f t="shared" si="1054"/>
        <v>0</v>
      </c>
      <c r="HE119" s="182">
        <f t="shared" si="1055"/>
        <v>0</v>
      </c>
      <c r="HF119" s="5"/>
      <c r="HG119" s="182">
        <f t="shared" si="1056"/>
        <v>0</v>
      </c>
      <c r="HH119" s="182">
        <f t="shared" si="1057"/>
        <v>0</v>
      </c>
      <c r="HI119" s="182">
        <f t="shared" si="1058"/>
        <v>0</v>
      </c>
      <c r="HJ119" s="5"/>
      <c r="HK119" s="182">
        <f t="shared" si="1059"/>
        <v>0</v>
      </c>
      <c r="HL119" s="182">
        <f t="shared" si="1060"/>
        <v>0</v>
      </c>
      <c r="HM119" s="182">
        <f t="shared" si="1061"/>
        <v>0</v>
      </c>
      <c r="HN119" s="5"/>
      <c r="HO119" s="182">
        <f t="shared" si="1062"/>
        <v>0</v>
      </c>
      <c r="HP119" s="182">
        <f t="shared" si="1063"/>
        <v>0</v>
      </c>
      <c r="HQ119" s="182">
        <f t="shared" si="1064"/>
        <v>0</v>
      </c>
      <c r="HR119" s="5"/>
      <c r="HS119" s="182">
        <f t="shared" si="1065"/>
        <v>0</v>
      </c>
      <c r="HT119" s="182">
        <f t="shared" si="1066"/>
        <v>0</v>
      </c>
      <c r="HU119" s="182">
        <f t="shared" si="1067"/>
        <v>0</v>
      </c>
      <c r="HV119" s="5"/>
      <c r="HW119" s="182">
        <f t="shared" si="1068"/>
        <v>0</v>
      </c>
      <c r="HX119" s="182">
        <f t="shared" si="1069"/>
        <v>0</v>
      </c>
      <c r="HY119" s="182">
        <f t="shared" si="1070"/>
        <v>0</v>
      </c>
      <c r="HZ119" s="5"/>
      <c r="IA119" s="182">
        <f t="shared" si="1071"/>
        <v>0</v>
      </c>
      <c r="IB119" s="182">
        <f t="shared" si="1072"/>
        <v>0</v>
      </c>
      <c r="IC119" s="182">
        <f t="shared" si="1073"/>
        <v>0</v>
      </c>
      <c r="ID119" s="5"/>
      <c r="IE119" s="182">
        <f t="shared" si="1074"/>
        <v>0</v>
      </c>
      <c r="IF119" s="182">
        <f t="shared" si="1075"/>
        <v>0</v>
      </c>
      <c r="IG119" s="182">
        <f t="shared" si="1076"/>
        <v>0</v>
      </c>
      <c r="IH119" s="5"/>
      <c r="II119" s="182">
        <f t="shared" si="1077"/>
        <v>0</v>
      </c>
      <c r="IJ119" s="182">
        <f t="shared" si="1078"/>
        <v>0</v>
      </c>
      <c r="IK119" s="182">
        <f t="shared" si="1079"/>
        <v>0</v>
      </c>
      <c r="IL119" s="5"/>
      <c r="IM119" s="182">
        <f t="shared" si="1080"/>
        <v>0</v>
      </c>
      <c r="IN119" s="182">
        <f t="shared" si="1081"/>
        <v>0</v>
      </c>
      <c r="IO119" s="182">
        <f t="shared" si="1082"/>
        <v>0</v>
      </c>
      <c r="IP119" s="5"/>
      <c r="IQ119" s="182">
        <f t="shared" si="1083"/>
        <v>0</v>
      </c>
      <c r="IR119" s="182">
        <f t="shared" si="1084"/>
        <v>0</v>
      </c>
      <c r="IS119" s="182">
        <f t="shared" si="1085"/>
        <v>0</v>
      </c>
      <c r="IT119" s="5"/>
      <c r="IU119" s="182">
        <f t="shared" si="1086"/>
        <v>0</v>
      </c>
      <c r="IV119" s="182">
        <f t="shared" si="1087"/>
        <v>0</v>
      </c>
      <c r="IW119" s="182">
        <f t="shared" si="1088"/>
        <v>0</v>
      </c>
      <c r="IX119" s="5"/>
      <c r="IY119" s="182">
        <f t="shared" si="1089"/>
        <v>0</v>
      </c>
      <c r="IZ119" s="182">
        <f t="shared" si="1090"/>
        <v>0</v>
      </c>
      <c r="JA119" s="182">
        <f t="shared" si="1091"/>
        <v>0</v>
      </c>
      <c r="JB119" s="5"/>
      <c r="JC119" s="182">
        <f t="shared" si="1092"/>
        <v>0</v>
      </c>
      <c r="JD119" s="182">
        <f t="shared" si="1093"/>
        <v>0</v>
      </c>
      <c r="JE119" s="182">
        <f t="shared" si="1094"/>
        <v>0</v>
      </c>
      <c r="JF119" s="5"/>
      <c r="JG119" s="182">
        <f t="shared" si="1095"/>
        <v>0</v>
      </c>
      <c r="JH119" s="182">
        <f t="shared" si="1096"/>
        <v>0</v>
      </c>
      <c r="JI119" s="182">
        <f t="shared" si="1097"/>
        <v>0</v>
      </c>
      <c r="JJ119" s="5"/>
      <c r="JK119" s="182">
        <f t="shared" si="1098"/>
        <v>0</v>
      </c>
      <c r="JL119" s="182">
        <f t="shared" si="1099"/>
        <v>0</v>
      </c>
      <c r="JM119" s="182">
        <f t="shared" si="1100"/>
        <v>0</v>
      </c>
      <c r="JN119" s="5"/>
      <c r="JO119" s="182">
        <f t="shared" si="1101"/>
        <v>0</v>
      </c>
      <c r="JP119" s="182">
        <f t="shared" si="1102"/>
        <v>0</v>
      </c>
      <c r="JQ119" s="182">
        <f t="shared" si="1103"/>
        <v>0</v>
      </c>
      <c r="JR119" s="5"/>
      <c r="JS119" s="182">
        <f t="shared" si="1104"/>
        <v>0</v>
      </c>
      <c r="JT119" s="182">
        <f t="shared" si="1105"/>
        <v>0</v>
      </c>
      <c r="JU119" s="182">
        <f t="shared" si="1106"/>
        <v>0</v>
      </c>
      <c r="JV119" s="5"/>
      <c r="JW119" s="182">
        <f t="shared" si="1107"/>
        <v>0</v>
      </c>
      <c r="JX119" s="182">
        <f t="shared" si="1108"/>
        <v>0</v>
      </c>
      <c r="JY119" s="182">
        <f t="shared" si="1109"/>
        <v>0</v>
      </c>
      <c r="JZ119" s="5"/>
      <c r="KA119" s="182">
        <f t="shared" si="1110"/>
        <v>0</v>
      </c>
      <c r="KB119" s="182">
        <f t="shared" si="1111"/>
        <v>0</v>
      </c>
      <c r="KC119" s="182">
        <f t="shared" si="1112"/>
        <v>0</v>
      </c>
      <c r="KD119" s="5"/>
      <c r="KE119" s="182">
        <f t="shared" si="1113"/>
        <v>0</v>
      </c>
      <c r="KF119" s="182">
        <f t="shared" si="1114"/>
        <v>0</v>
      </c>
      <c r="KG119" s="182">
        <f t="shared" si="1115"/>
        <v>0</v>
      </c>
      <c r="KH119" s="5"/>
      <c r="KI119" s="183">
        <f t="shared" si="1116"/>
        <v>0</v>
      </c>
      <c r="KJ119" s="183" t="e">
        <f t="shared" si="908"/>
        <v>#DIV/0!</v>
      </c>
      <c r="KK119" s="183">
        <f t="shared" si="1117"/>
        <v>0</v>
      </c>
      <c r="KM119" s="183">
        <f t="shared" si="1118"/>
        <v>0</v>
      </c>
      <c r="KN119" s="183" t="e">
        <f t="shared" si="909"/>
        <v>#DIV/0!</v>
      </c>
      <c r="KO119" s="183">
        <f t="shared" si="1119"/>
        <v>0</v>
      </c>
      <c r="KQ119" s="183">
        <f t="shared" si="1120"/>
        <v>0</v>
      </c>
      <c r="KR119" s="183" t="e">
        <f t="shared" si="1121"/>
        <v>#DIV/0!</v>
      </c>
      <c r="KS119" s="183">
        <f t="shared" si="1122"/>
        <v>0</v>
      </c>
      <c r="KU119" s="183">
        <f t="shared" si="1123"/>
        <v>0</v>
      </c>
      <c r="KV119" s="183" t="e">
        <f t="shared" si="1124"/>
        <v>#DIV/0!</v>
      </c>
      <c r="KW119" s="183">
        <f t="shared" si="1125"/>
        <v>0</v>
      </c>
      <c r="KY119" s="183">
        <f t="shared" si="1126"/>
        <v>0</v>
      </c>
      <c r="KZ119" s="183" t="e">
        <f t="shared" si="1127"/>
        <v>#DIV/0!</v>
      </c>
      <c r="LA119" s="183">
        <f t="shared" si="1128"/>
        <v>0</v>
      </c>
      <c r="LC119" s="183">
        <f t="shared" si="1129"/>
        <v>0</v>
      </c>
      <c r="LD119" s="183" t="e">
        <f t="shared" si="1130"/>
        <v>#DIV/0!</v>
      </c>
      <c r="LE119" s="183">
        <f t="shared" si="1131"/>
        <v>0</v>
      </c>
    </row>
    <row r="120" spans="2:317" ht="18.75">
      <c r="B120" s="172"/>
      <c r="C120" s="180"/>
      <c r="D120" s="180"/>
      <c r="E120" s="180" t="str">
        <f>'A.I Revenue Streams - P1'!F118</f>
        <v>Doppler Carotid</v>
      </c>
      <c r="F120" s="184"/>
      <c r="G120" s="182"/>
      <c r="H120" s="182">
        <f>'A.I Revenue Streams - P1'!J118</f>
        <v>0</v>
      </c>
      <c r="I120" s="182">
        <f t="shared" si="1132"/>
        <v>0</v>
      </c>
      <c r="J120" s="5"/>
      <c r="K120" s="182">
        <f>'A.I Revenue Streams - P1'!H118*K$2</f>
        <v>0</v>
      </c>
      <c r="L120" s="182">
        <f t="shared" si="910"/>
        <v>0</v>
      </c>
      <c r="M120" s="182">
        <f t="shared" si="1134"/>
        <v>0</v>
      </c>
      <c r="N120" s="5"/>
      <c r="O120" s="182">
        <f t="shared" si="911"/>
        <v>0</v>
      </c>
      <c r="P120" s="182">
        <f t="shared" si="912"/>
        <v>0</v>
      </c>
      <c r="Q120" s="182">
        <f t="shared" si="903"/>
        <v>0</v>
      </c>
      <c r="R120" s="5"/>
      <c r="S120" s="182">
        <f t="shared" si="913"/>
        <v>0</v>
      </c>
      <c r="T120" s="182">
        <f t="shared" si="914"/>
        <v>0</v>
      </c>
      <c r="U120" s="182">
        <f t="shared" si="904"/>
        <v>0</v>
      </c>
      <c r="V120" s="5"/>
      <c r="W120" s="182">
        <f t="shared" si="915"/>
        <v>0</v>
      </c>
      <c r="X120" s="182">
        <f t="shared" si="916"/>
        <v>0</v>
      </c>
      <c r="Y120" s="182">
        <f t="shared" si="905"/>
        <v>0</v>
      </c>
      <c r="Z120" s="5"/>
      <c r="AA120" s="182">
        <f t="shared" si="917"/>
        <v>0</v>
      </c>
      <c r="AB120" s="182">
        <f t="shared" si="918"/>
        <v>0</v>
      </c>
      <c r="AC120" s="182">
        <f t="shared" si="906"/>
        <v>0</v>
      </c>
      <c r="AD120" s="5"/>
      <c r="AE120" s="182">
        <f t="shared" si="919"/>
        <v>0</v>
      </c>
      <c r="AF120" s="182">
        <f t="shared" si="920"/>
        <v>0</v>
      </c>
      <c r="AG120" s="182">
        <f t="shared" si="907"/>
        <v>0</v>
      </c>
      <c r="AH120" s="5"/>
      <c r="AI120" s="182">
        <f t="shared" si="921"/>
        <v>0</v>
      </c>
      <c r="AJ120" s="182">
        <f t="shared" si="922"/>
        <v>0</v>
      </c>
      <c r="AK120" s="182">
        <f t="shared" si="923"/>
        <v>0</v>
      </c>
      <c r="AL120" s="5"/>
      <c r="AM120" s="182">
        <f t="shared" si="924"/>
        <v>0</v>
      </c>
      <c r="AN120" s="182">
        <f t="shared" si="925"/>
        <v>0</v>
      </c>
      <c r="AO120" s="182">
        <f t="shared" si="926"/>
        <v>0</v>
      </c>
      <c r="AP120" s="5"/>
      <c r="AQ120" s="182">
        <f t="shared" si="927"/>
        <v>0</v>
      </c>
      <c r="AR120" s="182">
        <f t="shared" si="928"/>
        <v>0</v>
      </c>
      <c r="AS120" s="182">
        <f t="shared" si="929"/>
        <v>0</v>
      </c>
      <c r="AT120" s="5"/>
      <c r="AU120" s="182">
        <f t="shared" si="930"/>
        <v>0</v>
      </c>
      <c r="AV120" s="182">
        <f t="shared" si="931"/>
        <v>0</v>
      </c>
      <c r="AW120" s="182">
        <f t="shared" si="932"/>
        <v>0</v>
      </c>
      <c r="AX120" s="5"/>
      <c r="AY120" s="182">
        <f t="shared" si="933"/>
        <v>0</v>
      </c>
      <c r="AZ120" s="182">
        <f t="shared" si="934"/>
        <v>0</v>
      </c>
      <c r="BA120" s="182">
        <f t="shared" si="935"/>
        <v>0</v>
      </c>
      <c r="BB120" s="5"/>
      <c r="BC120" s="182">
        <f t="shared" si="936"/>
        <v>0</v>
      </c>
      <c r="BD120" s="182">
        <f t="shared" si="937"/>
        <v>0</v>
      </c>
      <c r="BE120" s="182">
        <f t="shared" si="938"/>
        <v>0</v>
      </c>
      <c r="BF120" s="5"/>
      <c r="BG120" s="182">
        <f t="shared" si="939"/>
        <v>0</v>
      </c>
      <c r="BH120" s="182">
        <f t="shared" si="940"/>
        <v>0</v>
      </c>
      <c r="BI120" s="182">
        <f t="shared" si="941"/>
        <v>0</v>
      </c>
      <c r="BJ120" s="5"/>
      <c r="BK120" s="182">
        <f t="shared" si="942"/>
        <v>0</v>
      </c>
      <c r="BL120" s="182">
        <f t="shared" si="943"/>
        <v>0</v>
      </c>
      <c r="BM120" s="182">
        <f t="shared" si="944"/>
        <v>0</v>
      </c>
      <c r="BN120" s="5"/>
      <c r="BO120" s="182">
        <f t="shared" si="945"/>
        <v>0</v>
      </c>
      <c r="BP120" s="182">
        <f t="shared" si="946"/>
        <v>0</v>
      </c>
      <c r="BQ120" s="182">
        <f t="shared" si="947"/>
        <v>0</v>
      </c>
      <c r="BR120" s="5"/>
      <c r="BS120" s="182">
        <f t="shared" si="948"/>
        <v>0</v>
      </c>
      <c r="BT120" s="182">
        <f t="shared" si="949"/>
        <v>0</v>
      </c>
      <c r="BU120" s="182">
        <f t="shared" si="950"/>
        <v>0</v>
      </c>
      <c r="BV120" s="5"/>
      <c r="BW120" s="182">
        <f t="shared" si="951"/>
        <v>0</v>
      </c>
      <c r="BX120" s="182">
        <f t="shared" si="952"/>
        <v>0</v>
      </c>
      <c r="BY120" s="182">
        <f t="shared" si="953"/>
        <v>0</v>
      </c>
      <c r="BZ120" s="5"/>
      <c r="CA120" s="182">
        <f t="shared" si="954"/>
        <v>0</v>
      </c>
      <c r="CB120" s="182">
        <f t="shared" si="955"/>
        <v>0</v>
      </c>
      <c r="CC120" s="182">
        <f t="shared" si="956"/>
        <v>0</v>
      </c>
      <c r="CD120" s="5"/>
      <c r="CE120" s="182">
        <f t="shared" si="957"/>
        <v>0</v>
      </c>
      <c r="CF120" s="182">
        <f t="shared" si="958"/>
        <v>0</v>
      </c>
      <c r="CG120" s="182">
        <f t="shared" si="959"/>
        <v>0</v>
      </c>
      <c r="CH120" s="5"/>
      <c r="CI120" s="182">
        <f t="shared" si="960"/>
        <v>0</v>
      </c>
      <c r="CJ120" s="182">
        <f t="shared" si="961"/>
        <v>0</v>
      </c>
      <c r="CK120" s="182">
        <f t="shared" si="962"/>
        <v>0</v>
      </c>
      <c r="CL120" s="5"/>
      <c r="CM120" s="182">
        <f t="shared" si="963"/>
        <v>0</v>
      </c>
      <c r="CN120" s="182">
        <f t="shared" si="964"/>
        <v>0</v>
      </c>
      <c r="CO120" s="182">
        <f t="shared" si="965"/>
        <v>0</v>
      </c>
      <c r="CP120" s="5"/>
      <c r="CQ120" s="182">
        <f t="shared" si="966"/>
        <v>0</v>
      </c>
      <c r="CR120" s="182">
        <f t="shared" si="967"/>
        <v>0</v>
      </c>
      <c r="CS120" s="182">
        <f t="shared" si="968"/>
        <v>0</v>
      </c>
      <c r="CT120" s="5"/>
      <c r="CU120" s="182">
        <f t="shared" si="969"/>
        <v>0</v>
      </c>
      <c r="CV120" s="182">
        <f t="shared" si="970"/>
        <v>0</v>
      </c>
      <c r="CW120" s="182">
        <f t="shared" si="971"/>
        <v>0</v>
      </c>
      <c r="CX120" s="5"/>
      <c r="CY120" s="182">
        <f t="shared" si="972"/>
        <v>0</v>
      </c>
      <c r="CZ120" s="182">
        <f t="shared" si="973"/>
        <v>0</v>
      </c>
      <c r="DA120" s="182">
        <f t="shared" si="974"/>
        <v>0</v>
      </c>
      <c r="DB120" s="5"/>
      <c r="DC120" s="182">
        <f t="shared" si="975"/>
        <v>0</v>
      </c>
      <c r="DD120" s="182">
        <f t="shared" si="976"/>
        <v>0</v>
      </c>
      <c r="DE120" s="182">
        <f t="shared" si="977"/>
        <v>0</v>
      </c>
      <c r="DF120" s="5"/>
      <c r="DG120" s="182">
        <f t="shared" si="978"/>
        <v>0</v>
      </c>
      <c r="DH120" s="182">
        <f t="shared" si="979"/>
        <v>0</v>
      </c>
      <c r="DI120" s="182">
        <f t="shared" si="980"/>
        <v>0</v>
      </c>
      <c r="DJ120" s="5"/>
      <c r="DK120" s="182">
        <f t="shared" si="981"/>
        <v>0</v>
      </c>
      <c r="DL120" s="182">
        <f t="shared" si="982"/>
        <v>0</v>
      </c>
      <c r="DM120" s="182">
        <f t="shared" si="983"/>
        <v>0</v>
      </c>
      <c r="DN120" s="5"/>
      <c r="DO120" s="182">
        <f t="shared" si="984"/>
        <v>0</v>
      </c>
      <c r="DP120" s="182">
        <f t="shared" si="985"/>
        <v>0</v>
      </c>
      <c r="DQ120" s="182">
        <f t="shared" si="986"/>
        <v>0</v>
      </c>
      <c r="DR120" s="5"/>
      <c r="DS120" s="182">
        <f t="shared" si="987"/>
        <v>0</v>
      </c>
      <c r="DT120" s="182">
        <f t="shared" si="988"/>
        <v>0</v>
      </c>
      <c r="DU120" s="182">
        <f t="shared" si="989"/>
        <v>0</v>
      </c>
      <c r="DV120" s="5"/>
      <c r="DW120" s="182">
        <f t="shared" si="990"/>
        <v>0</v>
      </c>
      <c r="DX120" s="182">
        <f t="shared" si="991"/>
        <v>0</v>
      </c>
      <c r="DY120" s="182">
        <f t="shared" si="992"/>
        <v>0</v>
      </c>
      <c r="DZ120" s="5"/>
      <c r="EA120" s="182">
        <f t="shared" si="993"/>
        <v>0</v>
      </c>
      <c r="EB120" s="182">
        <f t="shared" si="994"/>
        <v>0</v>
      </c>
      <c r="EC120" s="182">
        <f t="shared" si="995"/>
        <v>0</v>
      </c>
      <c r="ED120" s="5"/>
      <c r="EE120" s="182">
        <f t="shared" si="996"/>
        <v>0</v>
      </c>
      <c r="EF120" s="182">
        <f t="shared" si="997"/>
        <v>0</v>
      </c>
      <c r="EG120" s="182">
        <f t="shared" si="998"/>
        <v>0</v>
      </c>
      <c r="EH120" s="5"/>
      <c r="EI120" s="182">
        <f t="shared" si="999"/>
        <v>0</v>
      </c>
      <c r="EJ120" s="182">
        <f t="shared" si="1000"/>
        <v>0</v>
      </c>
      <c r="EK120" s="182">
        <f t="shared" si="1001"/>
        <v>0</v>
      </c>
      <c r="EL120" s="5"/>
      <c r="EM120" s="182">
        <f t="shared" si="1002"/>
        <v>0</v>
      </c>
      <c r="EN120" s="182">
        <f t="shared" si="1003"/>
        <v>0</v>
      </c>
      <c r="EO120" s="182">
        <f t="shared" si="1004"/>
        <v>0</v>
      </c>
      <c r="EP120" s="5"/>
      <c r="EQ120" s="182">
        <f t="shared" si="1005"/>
        <v>0</v>
      </c>
      <c r="ER120" s="182">
        <f t="shared" si="1006"/>
        <v>0</v>
      </c>
      <c r="ES120" s="182">
        <f t="shared" si="1007"/>
        <v>0</v>
      </c>
      <c r="ET120" s="5"/>
      <c r="EU120" s="182">
        <f t="shared" si="1008"/>
        <v>0</v>
      </c>
      <c r="EV120" s="182">
        <f t="shared" si="1009"/>
        <v>0</v>
      </c>
      <c r="EW120" s="182">
        <f t="shared" si="1010"/>
        <v>0</v>
      </c>
      <c r="EX120" s="5"/>
      <c r="EY120" s="182">
        <f t="shared" si="1011"/>
        <v>0</v>
      </c>
      <c r="EZ120" s="182">
        <f t="shared" si="1012"/>
        <v>0</v>
      </c>
      <c r="FA120" s="182">
        <f t="shared" si="1013"/>
        <v>0</v>
      </c>
      <c r="FB120" s="5"/>
      <c r="FC120" s="182">
        <f t="shared" si="1014"/>
        <v>0</v>
      </c>
      <c r="FD120" s="182">
        <f t="shared" si="1015"/>
        <v>0</v>
      </c>
      <c r="FE120" s="182">
        <f t="shared" si="1016"/>
        <v>0</v>
      </c>
      <c r="FF120" s="5"/>
      <c r="FG120" s="182">
        <f t="shared" si="1017"/>
        <v>0</v>
      </c>
      <c r="FH120" s="182">
        <f t="shared" si="1018"/>
        <v>0</v>
      </c>
      <c r="FI120" s="182">
        <f t="shared" si="1019"/>
        <v>0</v>
      </c>
      <c r="FJ120" s="5"/>
      <c r="FK120" s="182">
        <f t="shared" si="1020"/>
        <v>0</v>
      </c>
      <c r="FL120" s="182">
        <f t="shared" si="1021"/>
        <v>0</v>
      </c>
      <c r="FM120" s="182">
        <f t="shared" si="1022"/>
        <v>0</v>
      </c>
      <c r="FN120" s="5"/>
      <c r="FO120" s="182">
        <f t="shared" si="1023"/>
        <v>0</v>
      </c>
      <c r="FP120" s="182">
        <f t="shared" si="1024"/>
        <v>0</v>
      </c>
      <c r="FQ120" s="182">
        <f t="shared" si="1025"/>
        <v>0</v>
      </c>
      <c r="FR120" s="5"/>
      <c r="FS120" s="182">
        <f t="shared" si="1026"/>
        <v>0</v>
      </c>
      <c r="FT120" s="182">
        <f t="shared" si="1027"/>
        <v>0</v>
      </c>
      <c r="FU120" s="182">
        <f t="shared" si="1028"/>
        <v>0</v>
      </c>
      <c r="FV120" s="5"/>
      <c r="FW120" s="182">
        <f t="shared" si="1029"/>
        <v>0</v>
      </c>
      <c r="FX120" s="182">
        <f t="shared" si="1030"/>
        <v>0</v>
      </c>
      <c r="FY120" s="182">
        <f t="shared" si="1031"/>
        <v>0</v>
      </c>
      <c r="FZ120" s="5"/>
      <c r="GA120" s="182">
        <f t="shared" si="1032"/>
        <v>0</v>
      </c>
      <c r="GB120" s="182">
        <f t="shared" si="1033"/>
        <v>0</v>
      </c>
      <c r="GC120" s="182">
        <f t="shared" si="1034"/>
        <v>0</v>
      </c>
      <c r="GD120" s="5"/>
      <c r="GE120" s="182">
        <f t="shared" si="1035"/>
        <v>0</v>
      </c>
      <c r="GF120" s="182">
        <f t="shared" si="1036"/>
        <v>0</v>
      </c>
      <c r="GG120" s="182">
        <f t="shared" si="1037"/>
        <v>0</v>
      </c>
      <c r="GH120" s="5"/>
      <c r="GI120" s="182">
        <f t="shared" si="1038"/>
        <v>0</v>
      </c>
      <c r="GJ120" s="182">
        <f t="shared" si="1039"/>
        <v>0</v>
      </c>
      <c r="GK120" s="182">
        <f t="shared" si="1040"/>
        <v>0</v>
      </c>
      <c r="GL120" s="5"/>
      <c r="GM120" s="182">
        <f t="shared" si="1041"/>
        <v>0</v>
      </c>
      <c r="GN120" s="182">
        <f t="shared" si="1042"/>
        <v>0</v>
      </c>
      <c r="GO120" s="182">
        <f t="shared" si="1043"/>
        <v>0</v>
      </c>
      <c r="GP120" s="5"/>
      <c r="GQ120" s="182">
        <f t="shared" si="1044"/>
        <v>0</v>
      </c>
      <c r="GR120" s="182">
        <f t="shared" si="1045"/>
        <v>0</v>
      </c>
      <c r="GS120" s="182">
        <f t="shared" si="1046"/>
        <v>0</v>
      </c>
      <c r="GT120" s="5"/>
      <c r="GU120" s="182">
        <f t="shared" si="1047"/>
        <v>0</v>
      </c>
      <c r="GV120" s="182">
        <f t="shared" si="1048"/>
        <v>0</v>
      </c>
      <c r="GW120" s="182">
        <f t="shared" si="1049"/>
        <v>0</v>
      </c>
      <c r="GX120" s="5"/>
      <c r="GY120" s="182">
        <f t="shared" si="1050"/>
        <v>0</v>
      </c>
      <c r="GZ120" s="182">
        <f t="shared" si="1051"/>
        <v>0</v>
      </c>
      <c r="HA120" s="182">
        <f t="shared" si="1052"/>
        <v>0</v>
      </c>
      <c r="HB120" s="5"/>
      <c r="HC120" s="182">
        <f t="shared" si="1053"/>
        <v>0</v>
      </c>
      <c r="HD120" s="182">
        <f t="shared" si="1054"/>
        <v>0</v>
      </c>
      <c r="HE120" s="182">
        <f t="shared" si="1055"/>
        <v>0</v>
      </c>
      <c r="HF120" s="5"/>
      <c r="HG120" s="182">
        <f t="shared" si="1056"/>
        <v>0</v>
      </c>
      <c r="HH120" s="182">
        <f t="shared" si="1057"/>
        <v>0</v>
      </c>
      <c r="HI120" s="182">
        <f t="shared" si="1058"/>
        <v>0</v>
      </c>
      <c r="HJ120" s="5"/>
      <c r="HK120" s="182">
        <f t="shared" si="1059"/>
        <v>0</v>
      </c>
      <c r="HL120" s="182">
        <f t="shared" si="1060"/>
        <v>0</v>
      </c>
      <c r="HM120" s="182">
        <f t="shared" si="1061"/>
        <v>0</v>
      </c>
      <c r="HN120" s="5"/>
      <c r="HO120" s="182">
        <f t="shared" si="1062"/>
        <v>0</v>
      </c>
      <c r="HP120" s="182">
        <f t="shared" si="1063"/>
        <v>0</v>
      </c>
      <c r="HQ120" s="182">
        <f t="shared" si="1064"/>
        <v>0</v>
      </c>
      <c r="HR120" s="5"/>
      <c r="HS120" s="182">
        <f t="shared" si="1065"/>
        <v>0</v>
      </c>
      <c r="HT120" s="182">
        <f t="shared" si="1066"/>
        <v>0</v>
      </c>
      <c r="HU120" s="182">
        <f t="shared" si="1067"/>
        <v>0</v>
      </c>
      <c r="HV120" s="5"/>
      <c r="HW120" s="182">
        <f t="shared" si="1068"/>
        <v>0</v>
      </c>
      <c r="HX120" s="182">
        <f t="shared" si="1069"/>
        <v>0</v>
      </c>
      <c r="HY120" s="182">
        <f t="shared" si="1070"/>
        <v>0</v>
      </c>
      <c r="HZ120" s="5"/>
      <c r="IA120" s="182">
        <f t="shared" si="1071"/>
        <v>0</v>
      </c>
      <c r="IB120" s="182">
        <f t="shared" si="1072"/>
        <v>0</v>
      </c>
      <c r="IC120" s="182">
        <f t="shared" si="1073"/>
        <v>0</v>
      </c>
      <c r="ID120" s="5"/>
      <c r="IE120" s="182">
        <f t="shared" si="1074"/>
        <v>0</v>
      </c>
      <c r="IF120" s="182">
        <f t="shared" si="1075"/>
        <v>0</v>
      </c>
      <c r="IG120" s="182">
        <f t="shared" si="1076"/>
        <v>0</v>
      </c>
      <c r="IH120" s="5"/>
      <c r="II120" s="182">
        <f t="shared" si="1077"/>
        <v>0</v>
      </c>
      <c r="IJ120" s="182">
        <f t="shared" si="1078"/>
        <v>0</v>
      </c>
      <c r="IK120" s="182">
        <f t="shared" si="1079"/>
        <v>0</v>
      </c>
      <c r="IL120" s="5"/>
      <c r="IM120" s="182">
        <f t="shared" si="1080"/>
        <v>0</v>
      </c>
      <c r="IN120" s="182">
        <f t="shared" si="1081"/>
        <v>0</v>
      </c>
      <c r="IO120" s="182">
        <f t="shared" si="1082"/>
        <v>0</v>
      </c>
      <c r="IP120" s="5"/>
      <c r="IQ120" s="182">
        <f t="shared" si="1083"/>
        <v>0</v>
      </c>
      <c r="IR120" s="182">
        <f t="shared" si="1084"/>
        <v>0</v>
      </c>
      <c r="IS120" s="182">
        <f t="shared" si="1085"/>
        <v>0</v>
      </c>
      <c r="IT120" s="5"/>
      <c r="IU120" s="182">
        <f t="shared" si="1086"/>
        <v>0</v>
      </c>
      <c r="IV120" s="182">
        <f t="shared" si="1087"/>
        <v>0</v>
      </c>
      <c r="IW120" s="182">
        <f t="shared" si="1088"/>
        <v>0</v>
      </c>
      <c r="IX120" s="5"/>
      <c r="IY120" s="182">
        <f t="shared" si="1089"/>
        <v>0</v>
      </c>
      <c r="IZ120" s="182">
        <f t="shared" si="1090"/>
        <v>0</v>
      </c>
      <c r="JA120" s="182">
        <f t="shared" si="1091"/>
        <v>0</v>
      </c>
      <c r="JB120" s="5"/>
      <c r="JC120" s="182">
        <f t="shared" si="1092"/>
        <v>0</v>
      </c>
      <c r="JD120" s="182">
        <f t="shared" si="1093"/>
        <v>0</v>
      </c>
      <c r="JE120" s="182">
        <f t="shared" si="1094"/>
        <v>0</v>
      </c>
      <c r="JF120" s="5"/>
      <c r="JG120" s="182">
        <f t="shared" si="1095"/>
        <v>0</v>
      </c>
      <c r="JH120" s="182">
        <f t="shared" si="1096"/>
        <v>0</v>
      </c>
      <c r="JI120" s="182">
        <f t="shared" si="1097"/>
        <v>0</v>
      </c>
      <c r="JJ120" s="5"/>
      <c r="JK120" s="182">
        <f t="shared" si="1098"/>
        <v>0</v>
      </c>
      <c r="JL120" s="182">
        <f t="shared" si="1099"/>
        <v>0</v>
      </c>
      <c r="JM120" s="182">
        <f t="shared" si="1100"/>
        <v>0</v>
      </c>
      <c r="JN120" s="5"/>
      <c r="JO120" s="182">
        <f t="shared" si="1101"/>
        <v>0</v>
      </c>
      <c r="JP120" s="182">
        <f t="shared" si="1102"/>
        <v>0</v>
      </c>
      <c r="JQ120" s="182">
        <f t="shared" si="1103"/>
        <v>0</v>
      </c>
      <c r="JR120" s="5"/>
      <c r="JS120" s="182">
        <f t="shared" si="1104"/>
        <v>0</v>
      </c>
      <c r="JT120" s="182">
        <f t="shared" si="1105"/>
        <v>0</v>
      </c>
      <c r="JU120" s="182">
        <f t="shared" si="1106"/>
        <v>0</v>
      </c>
      <c r="JV120" s="5"/>
      <c r="JW120" s="182">
        <f t="shared" si="1107"/>
        <v>0</v>
      </c>
      <c r="JX120" s="182">
        <f t="shared" si="1108"/>
        <v>0</v>
      </c>
      <c r="JY120" s="182">
        <f t="shared" si="1109"/>
        <v>0</v>
      </c>
      <c r="JZ120" s="5"/>
      <c r="KA120" s="182">
        <f t="shared" si="1110"/>
        <v>0</v>
      </c>
      <c r="KB120" s="182">
        <f t="shared" si="1111"/>
        <v>0</v>
      </c>
      <c r="KC120" s="182">
        <f t="shared" si="1112"/>
        <v>0</v>
      </c>
      <c r="KD120" s="5"/>
      <c r="KE120" s="182">
        <f t="shared" si="1113"/>
        <v>0</v>
      </c>
      <c r="KF120" s="182">
        <f t="shared" si="1114"/>
        <v>0</v>
      </c>
      <c r="KG120" s="182">
        <f t="shared" si="1115"/>
        <v>0</v>
      </c>
      <c r="KH120" s="5"/>
      <c r="KI120" s="183">
        <f t="shared" si="1116"/>
        <v>0</v>
      </c>
      <c r="KJ120" s="183" t="e">
        <f t="shared" si="908"/>
        <v>#DIV/0!</v>
      </c>
      <c r="KK120" s="183">
        <f t="shared" si="1117"/>
        <v>0</v>
      </c>
      <c r="KM120" s="183">
        <f t="shared" si="1118"/>
        <v>0</v>
      </c>
      <c r="KN120" s="183" t="e">
        <f t="shared" si="909"/>
        <v>#DIV/0!</v>
      </c>
      <c r="KO120" s="183">
        <f t="shared" si="1119"/>
        <v>0</v>
      </c>
      <c r="KQ120" s="183">
        <f t="shared" si="1120"/>
        <v>0</v>
      </c>
      <c r="KR120" s="183" t="e">
        <f t="shared" si="1121"/>
        <v>#DIV/0!</v>
      </c>
      <c r="KS120" s="183">
        <f t="shared" si="1122"/>
        <v>0</v>
      </c>
      <c r="KU120" s="183">
        <f t="shared" si="1123"/>
        <v>0</v>
      </c>
      <c r="KV120" s="183" t="e">
        <f t="shared" si="1124"/>
        <v>#DIV/0!</v>
      </c>
      <c r="KW120" s="183">
        <f t="shared" si="1125"/>
        <v>0</v>
      </c>
      <c r="KY120" s="183">
        <f t="shared" si="1126"/>
        <v>0</v>
      </c>
      <c r="KZ120" s="183" t="e">
        <f t="shared" si="1127"/>
        <v>#DIV/0!</v>
      </c>
      <c r="LA120" s="183">
        <f t="shared" si="1128"/>
        <v>0</v>
      </c>
      <c r="LC120" s="183">
        <f t="shared" si="1129"/>
        <v>0</v>
      </c>
      <c r="LD120" s="183" t="e">
        <f t="shared" si="1130"/>
        <v>#DIV/0!</v>
      </c>
      <c r="LE120" s="183">
        <f t="shared" si="1131"/>
        <v>0</v>
      </c>
    </row>
    <row r="121" spans="2:317" ht="18.75">
      <c r="B121" s="172"/>
      <c r="C121" s="180"/>
      <c r="D121" s="180"/>
      <c r="E121" s="180" t="str">
        <f>'A.I Revenue Streams - P1'!F119</f>
        <v>Doppler peripheral arterial (Unilateral)</v>
      </c>
      <c r="F121" s="184"/>
      <c r="G121" s="182"/>
      <c r="H121" s="182">
        <f>'A.I Revenue Streams - P1'!J119</f>
        <v>0</v>
      </c>
      <c r="I121" s="182">
        <f t="shared" si="1132"/>
        <v>0</v>
      </c>
      <c r="J121" s="5"/>
      <c r="K121" s="182">
        <f>'A.I Revenue Streams - P1'!H119*K$2</f>
        <v>0</v>
      </c>
      <c r="L121" s="182">
        <f t="shared" si="910"/>
        <v>0</v>
      </c>
      <c r="M121" s="182">
        <f t="shared" si="1134"/>
        <v>0</v>
      </c>
      <c r="N121" s="5"/>
      <c r="O121" s="182">
        <f t="shared" si="911"/>
        <v>0</v>
      </c>
      <c r="P121" s="182">
        <f t="shared" si="912"/>
        <v>0</v>
      </c>
      <c r="Q121" s="182">
        <f t="shared" si="903"/>
        <v>0</v>
      </c>
      <c r="R121" s="5"/>
      <c r="S121" s="182">
        <f t="shared" si="913"/>
        <v>0</v>
      </c>
      <c r="T121" s="182">
        <f t="shared" si="914"/>
        <v>0</v>
      </c>
      <c r="U121" s="182">
        <f t="shared" si="904"/>
        <v>0</v>
      </c>
      <c r="V121" s="5"/>
      <c r="W121" s="182">
        <f t="shared" si="915"/>
        <v>0</v>
      </c>
      <c r="X121" s="182">
        <f t="shared" si="916"/>
        <v>0</v>
      </c>
      <c r="Y121" s="182">
        <f t="shared" si="905"/>
        <v>0</v>
      </c>
      <c r="Z121" s="5"/>
      <c r="AA121" s="182">
        <f t="shared" si="917"/>
        <v>0</v>
      </c>
      <c r="AB121" s="182">
        <f t="shared" si="918"/>
        <v>0</v>
      </c>
      <c r="AC121" s="182">
        <f t="shared" si="906"/>
        <v>0</v>
      </c>
      <c r="AD121" s="5"/>
      <c r="AE121" s="182">
        <f t="shared" si="919"/>
        <v>0</v>
      </c>
      <c r="AF121" s="182">
        <f t="shared" si="920"/>
        <v>0</v>
      </c>
      <c r="AG121" s="182">
        <f t="shared" si="907"/>
        <v>0</v>
      </c>
      <c r="AH121" s="5"/>
      <c r="AI121" s="182">
        <f t="shared" si="921"/>
        <v>0</v>
      </c>
      <c r="AJ121" s="182">
        <f t="shared" si="922"/>
        <v>0</v>
      </c>
      <c r="AK121" s="182">
        <f t="shared" si="923"/>
        <v>0</v>
      </c>
      <c r="AL121" s="5"/>
      <c r="AM121" s="182">
        <f t="shared" si="924"/>
        <v>0</v>
      </c>
      <c r="AN121" s="182">
        <f t="shared" si="925"/>
        <v>0</v>
      </c>
      <c r="AO121" s="182">
        <f t="shared" si="926"/>
        <v>0</v>
      </c>
      <c r="AP121" s="5"/>
      <c r="AQ121" s="182">
        <f t="shared" si="927"/>
        <v>0</v>
      </c>
      <c r="AR121" s="182">
        <f t="shared" si="928"/>
        <v>0</v>
      </c>
      <c r="AS121" s="182">
        <f t="shared" si="929"/>
        <v>0</v>
      </c>
      <c r="AT121" s="5"/>
      <c r="AU121" s="182">
        <f t="shared" si="930"/>
        <v>0</v>
      </c>
      <c r="AV121" s="182">
        <f t="shared" si="931"/>
        <v>0</v>
      </c>
      <c r="AW121" s="182">
        <f t="shared" si="932"/>
        <v>0</v>
      </c>
      <c r="AX121" s="5"/>
      <c r="AY121" s="182">
        <f t="shared" si="933"/>
        <v>0</v>
      </c>
      <c r="AZ121" s="182">
        <f t="shared" si="934"/>
        <v>0</v>
      </c>
      <c r="BA121" s="182">
        <f t="shared" si="935"/>
        <v>0</v>
      </c>
      <c r="BB121" s="5"/>
      <c r="BC121" s="182">
        <f t="shared" si="936"/>
        <v>0</v>
      </c>
      <c r="BD121" s="182">
        <f t="shared" si="937"/>
        <v>0</v>
      </c>
      <c r="BE121" s="182">
        <f t="shared" si="938"/>
        <v>0</v>
      </c>
      <c r="BF121" s="5"/>
      <c r="BG121" s="182">
        <f t="shared" si="939"/>
        <v>0</v>
      </c>
      <c r="BH121" s="182">
        <f t="shared" si="940"/>
        <v>0</v>
      </c>
      <c r="BI121" s="182">
        <f t="shared" si="941"/>
        <v>0</v>
      </c>
      <c r="BJ121" s="5"/>
      <c r="BK121" s="182">
        <f t="shared" si="942"/>
        <v>0</v>
      </c>
      <c r="BL121" s="182">
        <f t="shared" si="943"/>
        <v>0</v>
      </c>
      <c r="BM121" s="182">
        <f t="shared" si="944"/>
        <v>0</v>
      </c>
      <c r="BN121" s="5"/>
      <c r="BO121" s="182">
        <f t="shared" si="945"/>
        <v>0</v>
      </c>
      <c r="BP121" s="182">
        <f t="shared" si="946"/>
        <v>0</v>
      </c>
      <c r="BQ121" s="182">
        <f t="shared" si="947"/>
        <v>0</v>
      </c>
      <c r="BR121" s="5"/>
      <c r="BS121" s="182">
        <f t="shared" si="948"/>
        <v>0</v>
      </c>
      <c r="BT121" s="182">
        <f t="shared" si="949"/>
        <v>0</v>
      </c>
      <c r="BU121" s="182">
        <f t="shared" si="950"/>
        <v>0</v>
      </c>
      <c r="BV121" s="5"/>
      <c r="BW121" s="182">
        <f t="shared" si="951"/>
        <v>0</v>
      </c>
      <c r="BX121" s="182">
        <f t="shared" si="952"/>
        <v>0</v>
      </c>
      <c r="BY121" s="182">
        <f t="shared" si="953"/>
        <v>0</v>
      </c>
      <c r="BZ121" s="5"/>
      <c r="CA121" s="182">
        <f t="shared" si="954"/>
        <v>0</v>
      </c>
      <c r="CB121" s="182">
        <f t="shared" si="955"/>
        <v>0</v>
      </c>
      <c r="CC121" s="182">
        <f t="shared" si="956"/>
        <v>0</v>
      </c>
      <c r="CD121" s="5"/>
      <c r="CE121" s="182">
        <f t="shared" si="957"/>
        <v>0</v>
      </c>
      <c r="CF121" s="182">
        <f t="shared" si="958"/>
        <v>0</v>
      </c>
      <c r="CG121" s="182">
        <f t="shared" si="959"/>
        <v>0</v>
      </c>
      <c r="CH121" s="5"/>
      <c r="CI121" s="182">
        <f t="shared" si="960"/>
        <v>0</v>
      </c>
      <c r="CJ121" s="182">
        <f t="shared" si="961"/>
        <v>0</v>
      </c>
      <c r="CK121" s="182">
        <f t="shared" si="962"/>
        <v>0</v>
      </c>
      <c r="CL121" s="5"/>
      <c r="CM121" s="182">
        <f t="shared" si="963"/>
        <v>0</v>
      </c>
      <c r="CN121" s="182">
        <f t="shared" si="964"/>
        <v>0</v>
      </c>
      <c r="CO121" s="182">
        <f t="shared" si="965"/>
        <v>0</v>
      </c>
      <c r="CP121" s="5"/>
      <c r="CQ121" s="182">
        <f t="shared" si="966"/>
        <v>0</v>
      </c>
      <c r="CR121" s="182">
        <f t="shared" si="967"/>
        <v>0</v>
      </c>
      <c r="CS121" s="182">
        <f t="shared" si="968"/>
        <v>0</v>
      </c>
      <c r="CT121" s="5"/>
      <c r="CU121" s="182">
        <f t="shared" si="969"/>
        <v>0</v>
      </c>
      <c r="CV121" s="182">
        <f t="shared" si="970"/>
        <v>0</v>
      </c>
      <c r="CW121" s="182">
        <f t="shared" si="971"/>
        <v>0</v>
      </c>
      <c r="CX121" s="5"/>
      <c r="CY121" s="182">
        <f t="shared" si="972"/>
        <v>0</v>
      </c>
      <c r="CZ121" s="182">
        <f t="shared" si="973"/>
        <v>0</v>
      </c>
      <c r="DA121" s="182">
        <f t="shared" si="974"/>
        <v>0</v>
      </c>
      <c r="DB121" s="5"/>
      <c r="DC121" s="182">
        <f t="shared" si="975"/>
        <v>0</v>
      </c>
      <c r="DD121" s="182">
        <f t="shared" si="976"/>
        <v>0</v>
      </c>
      <c r="DE121" s="182">
        <f t="shared" si="977"/>
        <v>0</v>
      </c>
      <c r="DF121" s="5"/>
      <c r="DG121" s="182">
        <f t="shared" si="978"/>
        <v>0</v>
      </c>
      <c r="DH121" s="182">
        <f t="shared" si="979"/>
        <v>0</v>
      </c>
      <c r="DI121" s="182">
        <f t="shared" si="980"/>
        <v>0</v>
      </c>
      <c r="DJ121" s="5"/>
      <c r="DK121" s="182">
        <f t="shared" si="981"/>
        <v>0</v>
      </c>
      <c r="DL121" s="182">
        <f t="shared" si="982"/>
        <v>0</v>
      </c>
      <c r="DM121" s="182">
        <f t="shared" si="983"/>
        <v>0</v>
      </c>
      <c r="DN121" s="5"/>
      <c r="DO121" s="182">
        <f t="shared" si="984"/>
        <v>0</v>
      </c>
      <c r="DP121" s="182">
        <f t="shared" si="985"/>
        <v>0</v>
      </c>
      <c r="DQ121" s="182">
        <f t="shared" si="986"/>
        <v>0</v>
      </c>
      <c r="DR121" s="5"/>
      <c r="DS121" s="182">
        <f t="shared" si="987"/>
        <v>0</v>
      </c>
      <c r="DT121" s="182">
        <f t="shared" si="988"/>
        <v>0</v>
      </c>
      <c r="DU121" s="182">
        <f t="shared" si="989"/>
        <v>0</v>
      </c>
      <c r="DV121" s="5"/>
      <c r="DW121" s="182">
        <f t="shared" si="990"/>
        <v>0</v>
      </c>
      <c r="DX121" s="182">
        <f t="shared" si="991"/>
        <v>0</v>
      </c>
      <c r="DY121" s="182">
        <f t="shared" si="992"/>
        <v>0</v>
      </c>
      <c r="DZ121" s="5"/>
      <c r="EA121" s="182">
        <f t="shared" si="993"/>
        <v>0</v>
      </c>
      <c r="EB121" s="182">
        <f t="shared" si="994"/>
        <v>0</v>
      </c>
      <c r="EC121" s="182">
        <f t="shared" si="995"/>
        <v>0</v>
      </c>
      <c r="ED121" s="5"/>
      <c r="EE121" s="182">
        <f t="shared" si="996"/>
        <v>0</v>
      </c>
      <c r="EF121" s="182">
        <f t="shared" si="997"/>
        <v>0</v>
      </c>
      <c r="EG121" s="182">
        <f t="shared" si="998"/>
        <v>0</v>
      </c>
      <c r="EH121" s="5"/>
      <c r="EI121" s="182">
        <f t="shared" si="999"/>
        <v>0</v>
      </c>
      <c r="EJ121" s="182">
        <f t="shared" si="1000"/>
        <v>0</v>
      </c>
      <c r="EK121" s="182">
        <f t="shared" si="1001"/>
        <v>0</v>
      </c>
      <c r="EL121" s="5"/>
      <c r="EM121" s="182">
        <f t="shared" si="1002"/>
        <v>0</v>
      </c>
      <c r="EN121" s="182">
        <f t="shared" si="1003"/>
        <v>0</v>
      </c>
      <c r="EO121" s="182">
        <f t="shared" si="1004"/>
        <v>0</v>
      </c>
      <c r="EP121" s="5"/>
      <c r="EQ121" s="182">
        <f t="shared" si="1005"/>
        <v>0</v>
      </c>
      <c r="ER121" s="182">
        <f t="shared" si="1006"/>
        <v>0</v>
      </c>
      <c r="ES121" s="182">
        <f t="shared" si="1007"/>
        <v>0</v>
      </c>
      <c r="ET121" s="5"/>
      <c r="EU121" s="182">
        <f t="shared" si="1008"/>
        <v>0</v>
      </c>
      <c r="EV121" s="182">
        <f t="shared" si="1009"/>
        <v>0</v>
      </c>
      <c r="EW121" s="182">
        <f t="shared" si="1010"/>
        <v>0</v>
      </c>
      <c r="EX121" s="5"/>
      <c r="EY121" s="182">
        <f t="shared" si="1011"/>
        <v>0</v>
      </c>
      <c r="EZ121" s="182">
        <f t="shared" si="1012"/>
        <v>0</v>
      </c>
      <c r="FA121" s="182">
        <f t="shared" si="1013"/>
        <v>0</v>
      </c>
      <c r="FB121" s="5"/>
      <c r="FC121" s="182">
        <f t="shared" si="1014"/>
        <v>0</v>
      </c>
      <c r="FD121" s="182">
        <f t="shared" si="1015"/>
        <v>0</v>
      </c>
      <c r="FE121" s="182">
        <f t="shared" si="1016"/>
        <v>0</v>
      </c>
      <c r="FF121" s="5"/>
      <c r="FG121" s="182">
        <f t="shared" si="1017"/>
        <v>0</v>
      </c>
      <c r="FH121" s="182">
        <f t="shared" si="1018"/>
        <v>0</v>
      </c>
      <c r="FI121" s="182">
        <f t="shared" si="1019"/>
        <v>0</v>
      </c>
      <c r="FJ121" s="5"/>
      <c r="FK121" s="182">
        <f t="shared" si="1020"/>
        <v>0</v>
      </c>
      <c r="FL121" s="182">
        <f t="shared" si="1021"/>
        <v>0</v>
      </c>
      <c r="FM121" s="182">
        <f t="shared" si="1022"/>
        <v>0</v>
      </c>
      <c r="FN121" s="5"/>
      <c r="FO121" s="182">
        <f t="shared" si="1023"/>
        <v>0</v>
      </c>
      <c r="FP121" s="182">
        <f t="shared" si="1024"/>
        <v>0</v>
      </c>
      <c r="FQ121" s="182">
        <f t="shared" si="1025"/>
        <v>0</v>
      </c>
      <c r="FR121" s="5"/>
      <c r="FS121" s="182">
        <f t="shared" si="1026"/>
        <v>0</v>
      </c>
      <c r="FT121" s="182">
        <f t="shared" si="1027"/>
        <v>0</v>
      </c>
      <c r="FU121" s="182">
        <f t="shared" si="1028"/>
        <v>0</v>
      </c>
      <c r="FV121" s="5"/>
      <c r="FW121" s="182">
        <f t="shared" si="1029"/>
        <v>0</v>
      </c>
      <c r="FX121" s="182">
        <f t="shared" si="1030"/>
        <v>0</v>
      </c>
      <c r="FY121" s="182">
        <f t="shared" si="1031"/>
        <v>0</v>
      </c>
      <c r="FZ121" s="5"/>
      <c r="GA121" s="182">
        <f t="shared" si="1032"/>
        <v>0</v>
      </c>
      <c r="GB121" s="182">
        <f t="shared" si="1033"/>
        <v>0</v>
      </c>
      <c r="GC121" s="182">
        <f t="shared" si="1034"/>
        <v>0</v>
      </c>
      <c r="GD121" s="5"/>
      <c r="GE121" s="182">
        <f t="shared" si="1035"/>
        <v>0</v>
      </c>
      <c r="GF121" s="182">
        <f t="shared" si="1036"/>
        <v>0</v>
      </c>
      <c r="GG121" s="182">
        <f t="shared" si="1037"/>
        <v>0</v>
      </c>
      <c r="GH121" s="5"/>
      <c r="GI121" s="182">
        <f t="shared" si="1038"/>
        <v>0</v>
      </c>
      <c r="GJ121" s="182">
        <f t="shared" si="1039"/>
        <v>0</v>
      </c>
      <c r="GK121" s="182">
        <f t="shared" si="1040"/>
        <v>0</v>
      </c>
      <c r="GL121" s="5"/>
      <c r="GM121" s="182">
        <f t="shared" si="1041"/>
        <v>0</v>
      </c>
      <c r="GN121" s="182">
        <f t="shared" si="1042"/>
        <v>0</v>
      </c>
      <c r="GO121" s="182">
        <f t="shared" si="1043"/>
        <v>0</v>
      </c>
      <c r="GP121" s="5"/>
      <c r="GQ121" s="182">
        <f t="shared" si="1044"/>
        <v>0</v>
      </c>
      <c r="GR121" s="182">
        <f t="shared" si="1045"/>
        <v>0</v>
      </c>
      <c r="GS121" s="182">
        <f t="shared" si="1046"/>
        <v>0</v>
      </c>
      <c r="GT121" s="5"/>
      <c r="GU121" s="182">
        <f t="shared" si="1047"/>
        <v>0</v>
      </c>
      <c r="GV121" s="182">
        <f t="shared" si="1048"/>
        <v>0</v>
      </c>
      <c r="GW121" s="182">
        <f t="shared" si="1049"/>
        <v>0</v>
      </c>
      <c r="GX121" s="5"/>
      <c r="GY121" s="182">
        <f t="shared" si="1050"/>
        <v>0</v>
      </c>
      <c r="GZ121" s="182">
        <f t="shared" si="1051"/>
        <v>0</v>
      </c>
      <c r="HA121" s="182">
        <f t="shared" si="1052"/>
        <v>0</v>
      </c>
      <c r="HB121" s="5"/>
      <c r="HC121" s="182">
        <f t="shared" si="1053"/>
        <v>0</v>
      </c>
      <c r="HD121" s="182">
        <f t="shared" si="1054"/>
        <v>0</v>
      </c>
      <c r="HE121" s="182">
        <f t="shared" si="1055"/>
        <v>0</v>
      </c>
      <c r="HF121" s="5"/>
      <c r="HG121" s="182">
        <f t="shared" si="1056"/>
        <v>0</v>
      </c>
      <c r="HH121" s="182">
        <f t="shared" si="1057"/>
        <v>0</v>
      </c>
      <c r="HI121" s="182">
        <f t="shared" si="1058"/>
        <v>0</v>
      </c>
      <c r="HJ121" s="5"/>
      <c r="HK121" s="182">
        <f t="shared" si="1059"/>
        <v>0</v>
      </c>
      <c r="HL121" s="182">
        <f t="shared" si="1060"/>
        <v>0</v>
      </c>
      <c r="HM121" s="182">
        <f t="shared" si="1061"/>
        <v>0</v>
      </c>
      <c r="HN121" s="5"/>
      <c r="HO121" s="182">
        <f t="shared" si="1062"/>
        <v>0</v>
      </c>
      <c r="HP121" s="182">
        <f t="shared" si="1063"/>
        <v>0</v>
      </c>
      <c r="HQ121" s="182">
        <f t="shared" si="1064"/>
        <v>0</v>
      </c>
      <c r="HR121" s="5"/>
      <c r="HS121" s="182">
        <f t="shared" si="1065"/>
        <v>0</v>
      </c>
      <c r="HT121" s="182">
        <f t="shared" si="1066"/>
        <v>0</v>
      </c>
      <c r="HU121" s="182">
        <f t="shared" si="1067"/>
        <v>0</v>
      </c>
      <c r="HV121" s="5"/>
      <c r="HW121" s="182">
        <f t="shared" si="1068"/>
        <v>0</v>
      </c>
      <c r="HX121" s="182">
        <f t="shared" si="1069"/>
        <v>0</v>
      </c>
      <c r="HY121" s="182">
        <f t="shared" si="1070"/>
        <v>0</v>
      </c>
      <c r="HZ121" s="5"/>
      <c r="IA121" s="182">
        <f t="shared" si="1071"/>
        <v>0</v>
      </c>
      <c r="IB121" s="182">
        <f t="shared" si="1072"/>
        <v>0</v>
      </c>
      <c r="IC121" s="182">
        <f t="shared" si="1073"/>
        <v>0</v>
      </c>
      <c r="ID121" s="5"/>
      <c r="IE121" s="182">
        <f t="shared" si="1074"/>
        <v>0</v>
      </c>
      <c r="IF121" s="182">
        <f t="shared" si="1075"/>
        <v>0</v>
      </c>
      <c r="IG121" s="182">
        <f t="shared" si="1076"/>
        <v>0</v>
      </c>
      <c r="IH121" s="5"/>
      <c r="II121" s="182">
        <f t="shared" si="1077"/>
        <v>0</v>
      </c>
      <c r="IJ121" s="182">
        <f t="shared" si="1078"/>
        <v>0</v>
      </c>
      <c r="IK121" s="182">
        <f t="shared" si="1079"/>
        <v>0</v>
      </c>
      <c r="IL121" s="5"/>
      <c r="IM121" s="182">
        <f t="shared" si="1080"/>
        <v>0</v>
      </c>
      <c r="IN121" s="182">
        <f t="shared" si="1081"/>
        <v>0</v>
      </c>
      <c r="IO121" s="182">
        <f t="shared" si="1082"/>
        <v>0</v>
      </c>
      <c r="IP121" s="5"/>
      <c r="IQ121" s="182">
        <f t="shared" si="1083"/>
        <v>0</v>
      </c>
      <c r="IR121" s="182">
        <f t="shared" si="1084"/>
        <v>0</v>
      </c>
      <c r="IS121" s="182">
        <f t="shared" si="1085"/>
        <v>0</v>
      </c>
      <c r="IT121" s="5"/>
      <c r="IU121" s="182">
        <f t="shared" si="1086"/>
        <v>0</v>
      </c>
      <c r="IV121" s="182">
        <f t="shared" si="1087"/>
        <v>0</v>
      </c>
      <c r="IW121" s="182">
        <f t="shared" si="1088"/>
        <v>0</v>
      </c>
      <c r="IX121" s="5"/>
      <c r="IY121" s="182">
        <f t="shared" si="1089"/>
        <v>0</v>
      </c>
      <c r="IZ121" s="182">
        <f t="shared" si="1090"/>
        <v>0</v>
      </c>
      <c r="JA121" s="182">
        <f t="shared" si="1091"/>
        <v>0</v>
      </c>
      <c r="JB121" s="5"/>
      <c r="JC121" s="182">
        <f t="shared" si="1092"/>
        <v>0</v>
      </c>
      <c r="JD121" s="182">
        <f t="shared" si="1093"/>
        <v>0</v>
      </c>
      <c r="JE121" s="182">
        <f t="shared" si="1094"/>
        <v>0</v>
      </c>
      <c r="JF121" s="5"/>
      <c r="JG121" s="182">
        <f t="shared" si="1095"/>
        <v>0</v>
      </c>
      <c r="JH121" s="182">
        <f t="shared" si="1096"/>
        <v>0</v>
      </c>
      <c r="JI121" s="182">
        <f t="shared" si="1097"/>
        <v>0</v>
      </c>
      <c r="JJ121" s="5"/>
      <c r="JK121" s="182">
        <f t="shared" si="1098"/>
        <v>0</v>
      </c>
      <c r="JL121" s="182">
        <f t="shared" si="1099"/>
        <v>0</v>
      </c>
      <c r="JM121" s="182">
        <f t="shared" si="1100"/>
        <v>0</v>
      </c>
      <c r="JN121" s="5"/>
      <c r="JO121" s="182">
        <f t="shared" si="1101"/>
        <v>0</v>
      </c>
      <c r="JP121" s="182">
        <f t="shared" si="1102"/>
        <v>0</v>
      </c>
      <c r="JQ121" s="182">
        <f t="shared" si="1103"/>
        <v>0</v>
      </c>
      <c r="JR121" s="5"/>
      <c r="JS121" s="182">
        <f t="shared" si="1104"/>
        <v>0</v>
      </c>
      <c r="JT121" s="182">
        <f t="shared" si="1105"/>
        <v>0</v>
      </c>
      <c r="JU121" s="182">
        <f t="shared" si="1106"/>
        <v>0</v>
      </c>
      <c r="JV121" s="5"/>
      <c r="JW121" s="182">
        <f t="shared" si="1107"/>
        <v>0</v>
      </c>
      <c r="JX121" s="182">
        <f t="shared" si="1108"/>
        <v>0</v>
      </c>
      <c r="JY121" s="182">
        <f t="shared" si="1109"/>
        <v>0</v>
      </c>
      <c r="JZ121" s="5"/>
      <c r="KA121" s="182">
        <f t="shared" si="1110"/>
        <v>0</v>
      </c>
      <c r="KB121" s="182">
        <f t="shared" si="1111"/>
        <v>0</v>
      </c>
      <c r="KC121" s="182">
        <f t="shared" si="1112"/>
        <v>0</v>
      </c>
      <c r="KD121" s="5"/>
      <c r="KE121" s="182">
        <f t="shared" si="1113"/>
        <v>0</v>
      </c>
      <c r="KF121" s="182">
        <f t="shared" si="1114"/>
        <v>0</v>
      </c>
      <c r="KG121" s="182">
        <f t="shared" si="1115"/>
        <v>0</v>
      </c>
      <c r="KH121" s="5"/>
      <c r="KI121" s="183">
        <f t="shared" si="1116"/>
        <v>0</v>
      </c>
      <c r="KJ121" s="183" t="e">
        <f t="shared" si="908"/>
        <v>#DIV/0!</v>
      </c>
      <c r="KK121" s="183">
        <f t="shared" si="1117"/>
        <v>0</v>
      </c>
      <c r="KM121" s="183">
        <f t="shared" si="1118"/>
        <v>0</v>
      </c>
      <c r="KN121" s="183" t="e">
        <f t="shared" si="909"/>
        <v>#DIV/0!</v>
      </c>
      <c r="KO121" s="183">
        <f t="shared" si="1119"/>
        <v>0</v>
      </c>
      <c r="KQ121" s="183">
        <f t="shared" si="1120"/>
        <v>0</v>
      </c>
      <c r="KR121" s="183" t="e">
        <f t="shared" si="1121"/>
        <v>#DIV/0!</v>
      </c>
      <c r="KS121" s="183">
        <f t="shared" si="1122"/>
        <v>0</v>
      </c>
      <c r="KU121" s="183">
        <f t="shared" si="1123"/>
        <v>0</v>
      </c>
      <c r="KV121" s="183" t="e">
        <f t="shared" si="1124"/>
        <v>#DIV/0!</v>
      </c>
      <c r="KW121" s="183">
        <f t="shared" si="1125"/>
        <v>0</v>
      </c>
      <c r="KY121" s="183">
        <f t="shared" si="1126"/>
        <v>0</v>
      </c>
      <c r="KZ121" s="183" t="e">
        <f t="shared" si="1127"/>
        <v>#DIV/0!</v>
      </c>
      <c r="LA121" s="183">
        <f t="shared" si="1128"/>
        <v>0</v>
      </c>
      <c r="LC121" s="183">
        <f t="shared" si="1129"/>
        <v>0</v>
      </c>
      <c r="LD121" s="183" t="e">
        <f t="shared" si="1130"/>
        <v>#DIV/0!</v>
      </c>
      <c r="LE121" s="183">
        <f t="shared" si="1131"/>
        <v>0</v>
      </c>
    </row>
    <row r="122" spans="2:317" ht="18.75">
      <c r="B122" s="172"/>
      <c r="C122" s="180"/>
      <c r="D122" s="180"/>
      <c r="E122" s="180" t="str">
        <f>'A.I Revenue Streams - P1'!F120</f>
        <v>Peripheral Venous Doppler (Bilateral)</v>
      </c>
      <c r="F122" s="184"/>
      <c r="G122" s="182"/>
      <c r="H122" s="182">
        <f>'A.I Revenue Streams - P1'!J120</f>
        <v>0</v>
      </c>
      <c r="I122" s="182">
        <f t="shared" si="1132"/>
        <v>0</v>
      </c>
      <c r="J122" s="5"/>
      <c r="K122" s="182">
        <f>'A.I Revenue Streams - P1'!H120*K$2</f>
        <v>0</v>
      </c>
      <c r="L122" s="182">
        <f t="shared" si="910"/>
        <v>0</v>
      </c>
      <c r="M122" s="182">
        <f t="shared" si="1134"/>
        <v>0</v>
      </c>
      <c r="N122" s="5"/>
      <c r="O122" s="182">
        <f t="shared" si="911"/>
        <v>0</v>
      </c>
      <c r="P122" s="182">
        <f t="shared" si="912"/>
        <v>0</v>
      </c>
      <c r="Q122" s="182">
        <f t="shared" si="903"/>
        <v>0</v>
      </c>
      <c r="R122" s="5"/>
      <c r="S122" s="182">
        <f t="shared" si="913"/>
        <v>0</v>
      </c>
      <c r="T122" s="182">
        <f t="shared" si="914"/>
        <v>0</v>
      </c>
      <c r="U122" s="182">
        <f t="shared" si="904"/>
        <v>0</v>
      </c>
      <c r="V122" s="5"/>
      <c r="W122" s="182">
        <f t="shared" si="915"/>
        <v>0</v>
      </c>
      <c r="X122" s="182">
        <f t="shared" si="916"/>
        <v>0</v>
      </c>
      <c r="Y122" s="182">
        <f t="shared" si="905"/>
        <v>0</v>
      </c>
      <c r="Z122" s="5"/>
      <c r="AA122" s="182">
        <f t="shared" si="917"/>
        <v>0</v>
      </c>
      <c r="AB122" s="182">
        <f t="shared" si="918"/>
        <v>0</v>
      </c>
      <c r="AC122" s="182">
        <f t="shared" si="906"/>
        <v>0</v>
      </c>
      <c r="AD122" s="5"/>
      <c r="AE122" s="182">
        <f t="shared" si="919"/>
        <v>0</v>
      </c>
      <c r="AF122" s="182">
        <f t="shared" si="920"/>
        <v>0</v>
      </c>
      <c r="AG122" s="182">
        <f t="shared" si="907"/>
        <v>0</v>
      </c>
      <c r="AH122" s="5"/>
      <c r="AI122" s="182">
        <f t="shared" si="921"/>
        <v>0</v>
      </c>
      <c r="AJ122" s="182">
        <f t="shared" si="922"/>
        <v>0</v>
      </c>
      <c r="AK122" s="182">
        <f t="shared" si="923"/>
        <v>0</v>
      </c>
      <c r="AL122" s="5"/>
      <c r="AM122" s="182">
        <f t="shared" si="924"/>
        <v>0</v>
      </c>
      <c r="AN122" s="182">
        <f t="shared" si="925"/>
        <v>0</v>
      </c>
      <c r="AO122" s="182">
        <f t="shared" si="926"/>
        <v>0</v>
      </c>
      <c r="AP122" s="5"/>
      <c r="AQ122" s="182">
        <f t="shared" si="927"/>
        <v>0</v>
      </c>
      <c r="AR122" s="182">
        <f t="shared" si="928"/>
        <v>0</v>
      </c>
      <c r="AS122" s="182">
        <f t="shared" si="929"/>
        <v>0</v>
      </c>
      <c r="AT122" s="5"/>
      <c r="AU122" s="182">
        <f t="shared" si="930"/>
        <v>0</v>
      </c>
      <c r="AV122" s="182">
        <f t="shared" si="931"/>
        <v>0</v>
      </c>
      <c r="AW122" s="182">
        <f t="shared" si="932"/>
        <v>0</v>
      </c>
      <c r="AX122" s="5"/>
      <c r="AY122" s="182">
        <f t="shared" si="933"/>
        <v>0</v>
      </c>
      <c r="AZ122" s="182">
        <f t="shared" si="934"/>
        <v>0</v>
      </c>
      <c r="BA122" s="182">
        <f t="shared" si="935"/>
        <v>0</v>
      </c>
      <c r="BB122" s="5"/>
      <c r="BC122" s="182">
        <f t="shared" si="936"/>
        <v>0</v>
      </c>
      <c r="BD122" s="182">
        <f t="shared" si="937"/>
        <v>0</v>
      </c>
      <c r="BE122" s="182">
        <f t="shared" si="938"/>
        <v>0</v>
      </c>
      <c r="BF122" s="5"/>
      <c r="BG122" s="182">
        <f t="shared" si="939"/>
        <v>0</v>
      </c>
      <c r="BH122" s="182">
        <f t="shared" si="940"/>
        <v>0</v>
      </c>
      <c r="BI122" s="182">
        <f t="shared" si="941"/>
        <v>0</v>
      </c>
      <c r="BJ122" s="5"/>
      <c r="BK122" s="182">
        <f t="shared" si="942"/>
        <v>0</v>
      </c>
      <c r="BL122" s="182">
        <f t="shared" si="943"/>
        <v>0</v>
      </c>
      <c r="BM122" s="182">
        <f t="shared" si="944"/>
        <v>0</v>
      </c>
      <c r="BN122" s="5"/>
      <c r="BO122" s="182">
        <f t="shared" si="945"/>
        <v>0</v>
      </c>
      <c r="BP122" s="182">
        <f t="shared" si="946"/>
        <v>0</v>
      </c>
      <c r="BQ122" s="182">
        <f t="shared" si="947"/>
        <v>0</v>
      </c>
      <c r="BR122" s="5"/>
      <c r="BS122" s="182">
        <f t="shared" si="948"/>
        <v>0</v>
      </c>
      <c r="BT122" s="182">
        <f t="shared" si="949"/>
        <v>0</v>
      </c>
      <c r="BU122" s="182">
        <f t="shared" si="950"/>
        <v>0</v>
      </c>
      <c r="BV122" s="5"/>
      <c r="BW122" s="182">
        <f t="shared" si="951"/>
        <v>0</v>
      </c>
      <c r="BX122" s="182">
        <f t="shared" si="952"/>
        <v>0</v>
      </c>
      <c r="BY122" s="182">
        <f t="shared" si="953"/>
        <v>0</v>
      </c>
      <c r="BZ122" s="5"/>
      <c r="CA122" s="182">
        <f t="shared" si="954"/>
        <v>0</v>
      </c>
      <c r="CB122" s="182">
        <f t="shared" si="955"/>
        <v>0</v>
      </c>
      <c r="CC122" s="182">
        <f t="shared" si="956"/>
        <v>0</v>
      </c>
      <c r="CD122" s="5"/>
      <c r="CE122" s="182">
        <f t="shared" si="957"/>
        <v>0</v>
      </c>
      <c r="CF122" s="182">
        <f t="shared" si="958"/>
        <v>0</v>
      </c>
      <c r="CG122" s="182">
        <f t="shared" si="959"/>
        <v>0</v>
      </c>
      <c r="CH122" s="5"/>
      <c r="CI122" s="182">
        <f t="shared" si="960"/>
        <v>0</v>
      </c>
      <c r="CJ122" s="182">
        <f t="shared" si="961"/>
        <v>0</v>
      </c>
      <c r="CK122" s="182">
        <f t="shared" si="962"/>
        <v>0</v>
      </c>
      <c r="CL122" s="5"/>
      <c r="CM122" s="182">
        <f t="shared" si="963"/>
        <v>0</v>
      </c>
      <c r="CN122" s="182">
        <f t="shared" si="964"/>
        <v>0</v>
      </c>
      <c r="CO122" s="182">
        <f t="shared" si="965"/>
        <v>0</v>
      </c>
      <c r="CP122" s="5"/>
      <c r="CQ122" s="182">
        <f t="shared" si="966"/>
        <v>0</v>
      </c>
      <c r="CR122" s="182">
        <f t="shared" si="967"/>
        <v>0</v>
      </c>
      <c r="CS122" s="182">
        <f t="shared" si="968"/>
        <v>0</v>
      </c>
      <c r="CT122" s="5"/>
      <c r="CU122" s="182">
        <f t="shared" si="969"/>
        <v>0</v>
      </c>
      <c r="CV122" s="182">
        <f t="shared" si="970"/>
        <v>0</v>
      </c>
      <c r="CW122" s="182">
        <f t="shared" si="971"/>
        <v>0</v>
      </c>
      <c r="CX122" s="5"/>
      <c r="CY122" s="182">
        <f t="shared" si="972"/>
        <v>0</v>
      </c>
      <c r="CZ122" s="182">
        <f t="shared" si="973"/>
        <v>0</v>
      </c>
      <c r="DA122" s="182">
        <f t="shared" si="974"/>
        <v>0</v>
      </c>
      <c r="DB122" s="5"/>
      <c r="DC122" s="182">
        <f t="shared" si="975"/>
        <v>0</v>
      </c>
      <c r="DD122" s="182">
        <f t="shared" si="976"/>
        <v>0</v>
      </c>
      <c r="DE122" s="182">
        <f t="shared" si="977"/>
        <v>0</v>
      </c>
      <c r="DF122" s="5"/>
      <c r="DG122" s="182">
        <f t="shared" si="978"/>
        <v>0</v>
      </c>
      <c r="DH122" s="182">
        <f t="shared" si="979"/>
        <v>0</v>
      </c>
      <c r="DI122" s="182">
        <f t="shared" si="980"/>
        <v>0</v>
      </c>
      <c r="DJ122" s="5"/>
      <c r="DK122" s="182">
        <f t="shared" si="981"/>
        <v>0</v>
      </c>
      <c r="DL122" s="182">
        <f t="shared" si="982"/>
        <v>0</v>
      </c>
      <c r="DM122" s="182">
        <f t="shared" si="983"/>
        <v>0</v>
      </c>
      <c r="DN122" s="5"/>
      <c r="DO122" s="182">
        <f t="shared" si="984"/>
        <v>0</v>
      </c>
      <c r="DP122" s="182">
        <f t="shared" si="985"/>
        <v>0</v>
      </c>
      <c r="DQ122" s="182">
        <f t="shared" si="986"/>
        <v>0</v>
      </c>
      <c r="DR122" s="5"/>
      <c r="DS122" s="182">
        <f t="shared" si="987"/>
        <v>0</v>
      </c>
      <c r="DT122" s="182">
        <f t="shared" si="988"/>
        <v>0</v>
      </c>
      <c r="DU122" s="182">
        <f t="shared" si="989"/>
        <v>0</v>
      </c>
      <c r="DV122" s="5"/>
      <c r="DW122" s="182">
        <f t="shared" si="990"/>
        <v>0</v>
      </c>
      <c r="DX122" s="182">
        <f t="shared" si="991"/>
        <v>0</v>
      </c>
      <c r="DY122" s="182">
        <f t="shared" si="992"/>
        <v>0</v>
      </c>
      <c r="DZ122" s="5"/>
      <c r="EA122" s="182">
        <f t="shared" si="993"/>
        <v>0</v>
      </c>
      <c r="EB122" s="182">
        <f t="shared" si="994"/>
        <v>0</v>
      </c>
      <c r="EC122" s="182">
        <f t="shared" si="995"/>
        <v>0</v>
      </c>
      <c r="ED122" s="5"/>
      <c r="EE122" s="182">
        <f t="shared" si="996"/>
        <v>0</v>
      </c>
      <c r="EF122" s="182">
        <f t="shared" si="997"/>
        <v>0</v>
      </c>
      <c r="EG122" s="182">
        <f t="shared" si="998"/>
        <v>0</v>
      </c>
      <c r="EH122" s="5"/>
      <c r="EI122" s="182">
        <f t="shared" si="999"/>
        <v>0</v>
      </c>
      <c r="EJ122" s="182">
        <f t="shared" si="1000"/>
        <v>0</v>
      </c>
      <c r="EK122" s="182">
        <f t="shared" si="1001"/>
        <v>0</v>
      </c>
      <c r="EL122" s="5"/>
      <c r="EM122" s="182">
        <f t="shared" si="1002"/>
        <v>0</v>
      </c>
      <c r="EN122" s="182">
        <f t="shared" si="1003"/>
        <v>0</v>
      </c>
      <c r="EO122" s="182">
        <f t="shared" si="1004"/>
        <v>0</v>
      </c>
      <c r="EP122" s="5"/>
      <c r="EQ122" s="182">
        <f t="shared" si="1005"/>
        <v>0</v>
      </c>
      <c r="ER122" s="182">
        <f t="shared" si="1006"/>
        <v>0</v>
      </c>
      <c r="ES122" s="182">
        <f t="shared" si="1007"/>
        <v>0</v>
      </c>
      <c r="ET122" s="5"/>
      <c r="EU122" s="182">
        <f t="shared" si="1008"/>
        <v>0</v>
      </c>
      <c r="EV122" s="182">
        <f t="shared" si="1009"/>
        <v>0</v>
      </c>
      <c r="EW122" s="182">
        <f t="shared" si="1010"/>
        <v>0</v>
      </c>
      <c r="EX122" s="5"/>
      <c r="EY122" s="182">
        <f t="shared" si="1011"/>
        <v>0</v>
      </c>
      <c r="EZ122" s="182">
        <f t="shared" si="1012"/>
        <v>0</v>
      </c>
      <c r="FA122" s="182">
        <f t="shared" si="1013"/>
        <v>0</v>
      </c>
      <c r="FB122" s="5"/>
      <c r="FC122" s="182">
        <f t="shared" si="1014"/>
        <v>0</v>
      </c>
      <c r="FD122" s="182">
        <f t="shared" si="1015"/>
        <v>0</v>
      </c>
      <c r="FE122" s="182">
        <f t="shared" si="1016"/>
        <v>0</v>
      </c>
      <c r="FF122" s="5"/>
      <c r="FG122" s="182">
        <f t="shared" si="1017"/>
        <v>0</v>
      </c>
      <c r="FH122" s="182">
        <f t="shared" si="1018"/>
        <v>0</v>
      </c>
      <c r="FI122" s="182">
        <f t="shared" si="1019"/>
        <v>0</v>
      </c>
      <c r="FJ122" s="5"/>
      <c r="FK122" s="182">
        <f t="shared" si="1020"/>
        <v>0</v>
      </c>
      <c r="FL122" s="182">
        <f t="shared" si="1021"/>
        <v>0</v>
      </c>
      <c r="FM122" s="182">
        <f t="shared" si="1022"/>
        <v>0</v>
      </c>
      <c r="FN122" s="5"/>
      <c r="FO122" s="182">
        <f t="shared" si="1023"/>
        <v>0</v>
      </c>
      <c r="FP122" s="182">
        <f t="shared" si="1024"/>
        <v>0</v>
      </c>
      <c r="FQ122" s="182">
        <f t="shared" si="1025"/>
        <v>0</v>
      </c>
      <c r="FR122" s="5"/>
      <c r="FS122" s="182">
        <f t="shared" si="1026"/>
        <v>0</v>
      </c>
      <c r="FT122" s="182">
        <f t="shared" si="1027"/>
        <v>0</v>
      </c>
      <c r="FU122" s="182">
        <f t="shared" si="1028"/>
        <v>0</v>
      </c>
      <c r="FV122" s="5"/>
      <c r="FW122" s="182">
        <f t="shared" si="1029"/>
        <v>0</v>
      </c>
      <c r="FX122" s="182">
        <f t="shared" si="1030"/>
        <v>0</v>
      </c>
      <c r="FY122" s="182">
        <f t="shared" si="1031"/>
        <v>0</v>
      </c>
      <c r="FZ122" s="5"/>
      <c r="GA122" s="182">
        <f t="shared" si="1032"/>
        <v>0</v>
      </c>
      <c r="GB122" s="182">
        <f t="shared" si="1033"/>
        <v>0</v>
      </c>
      <c r="GC122" s="182">
        <f t="shared" si="1034"/>
        <v>0</v>
      </c>
      <c r="GD122" s="5"/>
      <c r="GE122" s="182">
        <f t="shared" si="1035"/>
        <v>0</v>
      </c>
      <c r="GF122" s="182">
        <f t="shared" si="1036"/>
        <v>0</v>
      </c>
      <c r="GG122" s="182">
        <f t="shared" si="1037"/>
        <v>0</v>
      </c>
      <c r="GH122" s="5"/>
      <c r="GI122" s="182">
        <f t="shared" si="1038"/>
        <v>0</v>
      </c>
      <c r="GJ122" s="182">
        <f t="shared" si="1039"/>
        <v>0</v>
      </c>
      <c r="GK122" s="182">
        <f t="shared" si="1040"/>
        <v>0</v>
      </c>
      <c r="GL122" s="5"/>
      <c r="GM122" s="182">
        <f t="shared" si="1041"/>
        <v>0</v>
      </c>
      <c r="GN122" s="182">
        <f t="shared" si="1042"/>
        <v>0</v>
      </c>
      <c r="GO122" s="182">
        <f t="shared" si="1043"/>
        <v>0</v>
      </c>
      <c r="GP122" s="5"/>
      <c r="GQ122" s="182">
        <f t="shared" si="1044"/>
        <v>0</v>
      </c>
      <c r="GR122" s="182">
        <f t="shared" si="1045"/>
        <v>0</v>
      </c>
      <c r="GS122" s="182">
        <f t="shared" si="1046"/>
        <v>0</v>
      </c>
      <c r="GT122" s="5"/>
      <c r="GU122" s="182">
        <f t="shared" si="1047"/>
        <v>0</v>
      </c>
      <c r="GV122" s="182">
        <f t="shared" si="1048"/>
        <v>0</v>
      </c>
      <c r="GW122" s="182">
        <f t="shared" si="1049"/>
        <v>0</v>
      </c>
      <c r="GX122" s="5"/>
      <c r="GY122" s="182">
        <f t="shared" si="1050"/>
        <v>0</v>
      </c>
      <c r="GZ122" s="182">
        <f t="shared" si="1051"/>
        <v>0</v>
      </c>
      <c r="HA122" s="182">
        <f t="shared" si="1052"/>
        <v>0</v>
      </c>
      <c r="HB122" s="5"/>
      <c r="HC122" s="182">
        <f t="shared" si="1053"/>
        <v>0</v>
      </c>
      <c r="HD122" s="182">
        <f t="shared" si="1054"/>
        <v>0</v>
      </c>
      <c r="HE122" s="182">
        <f t="shared" si="1055"/>
        <v>0</v>
      </c>
      <c r="HF122" s="5"/>
      <c r="HG122" s="182">
        <f t="shared" si="1056"/>
        <v>0</v>
      </c>
      <c r="HH122" s="182">
        <f t="shared" si="1057"/>
        <v>0</v>
      </c>
      <c r="HI122" s="182">
        <f t="shared" si="1058"/>
        <v>0</v>
      </c>
      <c r="HJ122" s="5"/>
      <c r="HK122" s="182">
        <f t="shared" si="1059"/>
        <v>0</v>
      </c>
      <c r="HL122" s="182">
        <f t="shared" si="1060"/>
        <v>0</v>
      </c>
      <c r="HM122" s="182">
        <f t="shared" si="1061"/>
        <v>0</v>
      </c>
      <c r="HN122" s="5"/>
      <c r="HO122" s="182">
        <f t="shared" si="1062"/>
        <v>0</v>
      </c>
      <c r="HP122" s="182">
        <f t="shared" si="1063"/>
        <v>0</v>
      </c>
      <c r="HQ122" s="182">
        <f t="shared" si="1064"/>
        <v>0</v>
      </c>
      <c r="HR122" s="5"/>
      <c r="HS122" s="182">
        <f t="shared" si="1065"/>
        <v>0</v>
      </c>
      <c r="HT122" s="182">
        <f t="shared" si="1066"/>
        <v>0</v>
      </c>
      <c r="HU122" s="182">
        <f t="shared" si="1067"/>
        <v>0</v>
      </c>
      <c r="HV122" s="5"/>
      <c r="HW122" s="182">
        <f t="shared" si="1068"/>
        <v>0</v>
      </c>
      <c r="HX122" s="182">
        <f t="shared" si="1069"/>
        <v>0</v>
      </c>
      <c r="HY122" s="182">
        <f t="shared" si="1070"/>
        <v>0</v>
      </c>
      <c r="HZ122" s="5"/>
      <c r="IA122" s="182">
        <f t="shared" si="1071"/>
        <v>0</v>
      </c>
      <c r="IB122" s="182">
        <f t="shared" si="1072"/>
        <v>0</v>
      </c>
      <c r="IC122" s="182">
        <f t="shared" si="1073"/>
        <v>0</v>
      </c>
      <c r="ID122" s="5"/>
      <c r="IE122" s="182">
        <f t="shared" si="1074"/>
        <v>0</v>
      </c>
      <c r="IF122" s="182">
        <f t="shared" si="1075"/>
        <v>0</v>
      </c>
      <c r="IG122" s="182">
        <f t="shared" si="1076"/>
        <v>0</v>
      </c>
      <c r="IH122" s="5"/>
      <c r="II122" s="182">
        <f t="shared" si="1077"/>
        <v>0</v>
      </c>
      <c r="IJ122" s="182">
        <f t="shared" si="1078"/>
        <v>0</v>
      </c>
      <c r="IK122" s="182">
        <f t="shared" si="1079"/>
        <v>0</v>
      </c>
      <c r="IL122" s="5"/>
      <c r="IM122" s="182">
        <f t="shared" si="1080"/>
        <v>0</v>
      </c>
      <c r="IN122" s="182">
        <f t="shared" si="1081"/>
        <v>0</v>
      </c>
      <c r="IO122" s="182">
        <f t="shared" si="1082"/>
        <v>0</v>
      </c>
      <c r="IP122" s="5"/>
      <c r="IQ122" s="182">
        <f t="shared" si="1083"/>
        <v>0</v>
      </c>
      <c r="IR122" s="182">
        <f t="shared" si="1084"/>
        <v>0</v>
      </c>
      <c r="IS122" s="182">
        <f t="shared" si="1085"/>
        <v>0</v>
      </c>
      <c r="IT122" s="5"/>
      <c r="IU122" s="182">
        <f t="shared" si="1086"/>
        <v>0</v>
      </c>
      <c r="IV122" s="182">
        <f t="shared" si="1087"/>
        <v>0</v>
      </c>
      <c r="IW122" s="182">
        <f t="shared" si="1088"/>
        <v>0</v>
      </c>
      <c r="IX122" s="5"/>
      <c r="IY122" s="182">
        <f t="shared" si="1089"/>
        <v>0</v>
      </c>
      <c r="IZ122" s="182">
        <f t="shared" si="1090"/>
        <v>0</v>
      </c>
      <c r="JA122" s="182">
        <f t="shared" si="1091"/>
        <v>0</v>
      </c>
      <c r="JB122" s="5"/>
      <c r="JC122" s="182">
        <f t="shared" si="1092"/>
        <v>0</v>
      </c>
      <c r="JD122" s="182">
        <f t="shared" si="1093"/>
        <v>0</v>
      </c>
      <c r="JE122" s="182">
        <f t="shared" si="1094"/>
        <v>0</v>
      </c>
      <c r="JF122" s="5"/>
      <c r="JG122" s="182">
        <f t="shared" si="1095"/>
        <v>0</v>
      </c>
      <c r="JH122" s="182">
        <f t="shared" si="1096"/>
        <v>0</v>
      </c>
      <c r="JI122" s="182">
        <f t="shared" si="1097"/>
        <v>0</v>
      </c>
      <c r="JJ122" s="5"/>
      <c r="JK122" s="182">
        <f t="shared" si="1098"/>
        <v>0</v>
      </c>
      <c r="JL122" s="182">
        <f t="shared" si="1099"/>
        <v>0</v>
      </c>
      <c r="JM122" s="182">
        <f t="shared" si="1100"/>
        <v>0</v>
      </c>
      <c r="JN122" s="5"/>
      <c r="JO122" s="182">
        <f t="shared" si="1101"/>
        <v>0</v>
      </c>
      <c r="JP122" s="182">
        <f t="shared" si="1102"/>
        <v>0</v>
      </c>
      <c r="JQ122" s="182">
        <f t="shared" si="1103"/>
        <v>0</v>
      </c>
      <c r="JR122" s="5"/>
      <c r="JS122" s="182">
        <f t="shared" si="1104"/>
        <v>0</v>
      </c>
      <c r="JT122" s="182">
        <f t="shared" si="1105"/>
        <v>0</v>
      </c>
      <c r="JU122" s="182">
        <f t="shared" si="1106"/>
        <v>0</v>
      </c>
      <c r="JV122" s="5"/>
      <c r="JW122" s="182">
        <f t="shared" si="1107"/>
        <v>0</v>
      </c>
      <c r="JX122" s="182">
        <f t="shared" si="1108"/>
        <v>0</v>
      </c>
      <c r="JY122" s="182">
        <f t="shared" si="1109"/>
        <v>0</v>
      </c>
      <c r="JZ122" s="5"/>
      <c r="KA122" s="182">
        <f t="shared" si="1110"/>
        <v>0</v>
      </c>
      <c r="KB122" s="182">
        <f t="shared" si="1111"/>
        <v>0</v>
      </c>
      <c r="KC122" s="182">
        <f t="shared" si="1112"/>
        <v>0</v>
      </c>
      <c r="KD122" s="5"/>
      <c r="KE122" s="182">
        <f t="shared" si="1113"/>
        <v>0</v>
      </c>
      <c r="KF122" s="182">
        <f t="shared" si="1114"/>
        <v>0</v>
      </c>
      <c r="KG122" s="182">
        <f t="shared" si="1115"/>
        <v>0</v>
      </c>
      <c r="KH122" s="5"/>
      <c r="KI122" s="183">
        <f t="shared" si="1116"/>
        <v>0</v>
      </c>
      <c r="KJ122" s="183" t="e">
        <f t="shared" si="908"/>
        <v>#DIV/0!</v>
      </c>
      <c r="KK122" s="183">
        <f t="shared" si="1117"/>
        <v>0</v>
      </c>
      <c r="KM122" s="183">
        <f t="shared" si="1118"/>
        <v>0</v>
      </c>
      <c r="KN122" s="183" t="e">
        <f t="shared" si="909"/>
        <v>#DIV/0!</v>
      </c>
      <c r="KO122" s="183">
        <f t="shared" si="1119"/>
        <v>0</v>
      </c>
      <c r="KQ122" s="183">
        <f t="shared" si="1120"/>
        <v>0</v>
      </c>
      <c r="KR122" s="183" t="e">
        <f t="shared" si="1121"/>
        <v>#DIV/0!</v>
      </c>
      <c r="KS122" s="183">
        <f t="shared" si="1122"/>
        <v>0</v>
      </c>
      <c r="KU122" s="183">
        <f t="shared" si="1123"/>
        <v>0</v>
      </c>
      <c r="KV122" s="183" t="e">
        <f t="shared" si="1124"/>
        <v>#DIV/0!</v>
      </c>
      <c r="KW122" s="183">
        <f t="shared" si="1125"/>
        <v>0</v>
      </c>
      <c r="KY122" s="183">
        <f t="shared" si="1126"/>
        <v>0</v>
      </c>
      <c r="KZ122" s="183" t="e">
        <f t="shared" si="1127"/>
        <v>#DIV/0!</v>
      </c>
      <c r="LA122" s="183">
        <f t="shared" si="1128"/>
        <v>0</v>
      </c>
      <c r="LC122" s="183">
        <f t="shared" si="1129"/>
        <v>0</v>
      </c>
      <c r="LD122" s="183" t="e">
        <f t="shared" si="1130"/>
        <v>#DIV/0!</v>
      </c>
      <c r="LE122" s="183">
        <f t="shared" si="1131"/>
        <v>0</v>
      </c>
    </row>
    <row r="123" spans="2:317" ht="18.75">
      <c r="B123" s="172"/>
      <c r="C123" s="180"/>
      <c r="D123" s="180"/>
      <c r="E123" s="180" t="str">
        <f>'A.I Revenue Streams - P1'!F121</f>
        <v>Ultrasound of Breast</v>
      </c>
      <c r="F123" s="184"/>
      <c r="G123" s="182"/>
      <c r="H123" s="182">
        <f>'A.I Revenue Streams - P1'!J121</f>
        <v>0</v>
      </c>
      <c r="I123" s="182">
        <f t="shared" si="1132"/>
        <v>0</v>
      </c>
      <c r="J123" s="5"/>
      <c r="K123" s="182">
        <f>'A.I Revenue Streams - P1'!H121*K$2</f>
        <v>0</v>
      </c>
      <c r="L123" s="182">
        <f t="shared" si="910"/>
        <v>0</v>
      </c>
      <c r="M123" s="182">
        <f t="shared" si="1134"/>
        <v>0</v>
      </c>
      <c r="N123" s="5"/>
      <c r="O123" s="182">
        <f t="shared" si="911"/>
        <v>0</v>
      </c>
      <c r="P123" s="182">
        <f t="shared" si="912"/>
        <v>0</v>
      </c>
      <c r="Q123" s="182">
        <f t="shared" si="903"/>
        <v>0</v>
      </c>
      <c r="R123" s="5"/>
      <c r="S123" s="182">
        <f t="shared" si="913"/>
        <v>0</v>
      </c>
      <c r="T123" s="182">
        <f t="shared" si="914"/>
        <v>0</v>
      </c>
      <c r="U123" s="182">
        <f t="shared" si="904"/>
        <v>0</v>
      </c>
      <c r="V123" s="5"/>
      <c r="W123" s="182">
        <f t="shared" si="915"/>
        <v>0</v>
      </c>
      <c r="X123" s="182">
        <f t="shared" si="916"/>
        <v>0</v>
      </c>
      <c r="Y123" s="182">
        <f t="shared" si="905"/>
        <v>0</v>
      </c>
      <c r="Z123" s="5"/>
      <c r="AA123" s="182">
        <f t="shared" si="917"/>
        <v>0</v>
      </c>
      <c r="AB123" s="182">
        <f t="shared" si="918"/>
        <v>0</v>
      </c>
      <c r="AC123" s="182">
        <f t="shared" si="906"/>
        <v>0</v>
      </c>
      <c r="AD123" s="5"/>
      <c r="AE123" s="182">
        <f t="shared" si="919"/>
        <v>0</v>
      </c>
      <c r="AF123" s="182">
        <f t="shared" si="920"/>
        <v>0</v>
      </c>
      <c r="AG123" s="182">
        <f t="shared" si="907"/>
        <v>0</v>
      </c>
      <c r="AH123" s="5"/>
      <c r="AI123" s="182">
        <f t="shared" si="921"/>
        <v>0</v>
      </c>
      <c r="AJ123" s="182">
        <f t="shared" si="922"/>
        <v>0</v>
      </c>
      <c r="AK123" s="182">
        <f t="shared" si="923"/>
        <v>0</v>
      </c>
      <c r="AL123" s="5"/>
      <c r="AM123" s="182">
        <f t="shared" si="924"/>
        <v>0</v>
      </c>
      <c r="AN123" s="182">
        <f t="shared" si="925"/>
        <v>0</v>
      </c>
      <c r="AO123" s="182">
        <f t="shared" si="926"/>
        <v>0</v>
      </c>
      <c r="AP123" s="5"/>
      <c r="AQ123" s="182">
        <f t="shared" si="927"/>
        <v>0</v>
      </c>
      <c r="AR123" s="182">
        <f t="shared" si="928"/>
        <v>0</v>
      </c>
      <c r="AS123" s="182">
        <f t="shared" si="929"/>
        <v>0</v>
      </c>
      <c r="AT123" s="5"/>
      <c r="AU123" s="182">
        <f t="shared" si="930"/>
        <v>0</v>
      </c>
      <c r="AV123" s="182">
        <f t="shared" si="931"/>
        <v>0</v>
      </c>
      <c r="AW123" s="182">
        <f t="shared" si="932"/>
        <v>0</v>
      </c>
      <c r="AX123" s="5"/>
      <c r="AY123" s="182">
        <f t="shared" si="933"/>
        <v>0</v>
      </c>
      <c r="AZ123" s="182">
        <f t="shared" si="934"/>
        <v>0</v>
      </c>
      <c r="BA123" s="182">
        <f t="shared" si="935"/>
        <v>0</v>
      </c>
      <c r="BB123" s="5"/>
      <c r="BC123" s="182">
        <f t="shared" si="936"/>
        <v>0</v>
      </c>
      <c r="BD123" s="182">
        <f t="shared" si="937"/>
        <v>0</v>
      </c>
      <c r="BE123" s="182">
        <f t="shared" si="938"/>
        <v>0</v>
      </c>
      <c r="BF123" s="5"/>
      <c r="BG123" s="182">
        <f t="shared" si="939"/>
        <v>0</v>
      </c>
      <c r="BH123" s="182">
        <f t="shared" si="940"/>
        <v>0</v>
      </c>
      <c r="BI123" s="182">
        <f t="shared" si="941"/>
        <v>0</v>
      </c>
      <c r="BJ123" s="5"/>
      <c r="BK123" s="182">
        <f t="shared" si="942"/>
        <v>0</v>
      </c>
      <c r="BL123" s="182">
        <f t="shared" si="943"/>
        <v>0</v>
      </c>
      <c r="BM123" s="182">
        <f t="shared" si="944"/>
        <v>0</v>
      </c>
      <c r="BN123" s="5"/>
      <c r="BO123" s="182">
        <f t="shared" si="945"/>
        <v>0</v>
      </c>
      <c r="BP123" s="182">
        <f t="shared" si="946"/>
        <v>0</v>
      </c>
      <c r="BQ123" s="182">
        <f t="shared" si="947"/>
        <v>0</v>
      </c>
      <c r="BR123" s="5"/>
      <c r="BS123" s="182">
        <f t="shared" si="948"/>
        <v>0</v>
      </c>
      <c r="BT123" s="182">
        <f t="shared" si="949"/>
        <v>0</v>
      </c>
      <c r="BU123" s="182">
        <f t="shared" si="950"/>
        <v>0</v>
      </c>
      <c r="BV123" s="5"/>
      <c r="BW123" s="182">
        <f t="shared" si="951"/>
        <v>0</v>
      </c>
      <c r="BX123" s="182">
        <f t="shared" si="952"/>
        <v>0</v>
      </c>
      <c r="BY123" s="182">
        <f t="shared" si="953"/>
        <v>0</v>
      </c>
      <c r="BZ123" s="5"/>
      <c r="CA123" s="182">
        <f t="shared" si="954"/>
        <v>0</v>
      </c>
      <c r="CB123" s="182">
        <f t="shared" si="955"/>
        <v>0</v>
      </c>
      <c r="CC123" s="182">
        <f t="shared" si="956"/>
        <v>0</v>
      </c>
      <c r="CD123" s="5"/>
      <c r="CE123" s="182">
        <f t="shared" si="957"/>
        <v>0</v>
      </c>
      <c r="CF123" s="182">
        <f t="shared" si="958"/>
        <v>0</v>
      </c>
      <c r="CG123" s="182">
        <f t="shared" si="959"/>
        <v>0</v>
      </c>
      <c r="CH123" s="5"/>
      <c r="CI123" s="182">
        <f t="shared" si="960"/>
        <v>0</v>
      </c>
      <c r="CJ123" s="182">
        <f t="shared" si="961"/>
        <v>0</v>
      </c>
      <c r="CK123" s="182">
        <f t="shared" si="962"/>
        <v>0</v>
      </c>
      <c r="CL123" s="5"/>
      <c r="CM123" s="182">
        <f t="shared" si="963"/>
        <v>0</v>
      </c>
      <c r="CN123" s="182">
        <f t="shared" si="964"/>
        <v>0</v>
      </c>
      <c r="CO123" s="182">
        <f t="shared" si="965"/>
        <v>0</v>
      </c>
      <c r="CP123" s="5"/>
      <c r="CQ123" s="182">
        <f t="shared" si="966"/>
        <v>0</v>
      </c>
      <c r="CR123" s="182">
        <f t="shared" si="967"/>
        <v>0</v>
      </c>
      <c r="CS123" s="182">
        <f t="shared" si="968"/>
        <v>0</v>
      </c>
      <c r="CT123" s="5"/>
      <c r="CU123" s="182">
        <f t="shared" si="969"/>
        <v>0</v>
      </c>
      <c r="CV123" s="182">
        <f t="shared" si="970"/>
        <v>0</v>
      </c>
      <c r="CW123" s="182">
        <f t="shared" si="971"/>
        <v>0</v>
      </c>
      <c r="CX123" s="5"/>
      <c r="CY123" s="182">
        <f t="shared" si="972"/>
        <v>0</v>
      </c>
      <c r="CZ123" s="182">
        <f t="shared" si="973"/>
        <v>0</v>
      </c>
      <c r="DA123" s="182">
        <f t="shared" si="974"/>
        <v>0</v>
      </c>
      <c r="DB123" s="5"/>
      <c r="DC123" s="182">
        <f t="shared" si="975"/>
        <v>0</v>
      </c>
      <c r="DD123" s="182">
        <f t="shared" si="976"/>
        <v>0</v>
      </c>
      <c r="DE123" s="182">
        <f t="shared" si="977"/>
        <v>0</v>
      </c>
      <c r="DF123" s="5"/>
      <c r="DG123" s="182">
        <f t="shared" si="978"/>
        <v>0</v>
      </c>
      <c r="DH123" s="182">
        <f t="shared" si="979"/>
        <v>0</v>
      </c>
      <c r="DI123" s="182">
        <f t="shared" si="980"/>
        <v>0</v>
      </c>
      <c r="DJ123" s="5"/>
      <c r="DK123" s="182">
        <f t="shared" si="981"/>
        <v>0</v>
      </c>
      <c r="DL123" s="182">
        <f t="shared" si="982"/>
        <v>0</v>
      </c>
      <c r="DM123" s="182">
        <f t="shared" si="983"/>
        <v>0</v>
      </c>
      <c r="DN123" s="5"/>
      <c r="DO123" s="182">
        <f t="shared" si="984"/>
        <v>0</v>
      </c>
      <c r="DP123" s="182">
        <f t="shared" si="985"/>
        <v>0</v>
      </c>
      <c r="DQ123" s="182">
        <f t="shared" si="986"/>
        <v>0</v>
      </c>
      <c r="DR123" s="5"/>
      <c r="DS123" s="182">
        <f t="shared" si="987"/>
        <v>0</v>
      </c>
      <c r="DT123" s="182">
        <f t="shared" si="988"/>
        <v>0</v>
      </c>
      <c r="DU123" s="182">
        <f t="shared" si="989"/>
        <v>0</v>
      </c>
      <c r="DV123" s="5"/>
      <c r="DW123" s="182">
        <f t="shared" si="990"/>
        <v>0</v>
      </c>
      <c r="DX123" s="182">
        <f t="shared" si="991"/>
        <v>0</v>
      </c>
      <c r="DY123" s="182">
        <f t="shared" si="992"/>
        <v>0</v>
      </c>
      <c r="DZ123" s="5"/>
      <c r="EA123" s="182">
        <f t="shared" si="993"/>
        <v>0</v>
      </c>
      <c r="EB123" s="182">
        <f t="shared" si="994"/>
        <v>0</v>
      </c>
      <c r="EC123" s="182">
        <f t="shared" si="995"/>
        <v>0</v>
      </c>
      <c r="ED123" s="5"/>
      <c r="EE123" s="182">
        <f t="shared" si="996"/>
        <v>0</v>
      </c>
      <c r="EF123" s="182">
        <f t="shared" si="997"/>
        <v>0</v>
      </c>
      <c r="EG123" s="182">
        <f t="shared" si="998"/>
        <v>0</v>
      </c>
      <c r="EH123" s="5"/>
      <c r="EI123" s="182">
        <f t="shared" si="999"/>
        <v>0</v>
      </c>
      <c r="EJ123" s="182">
        <f t="shared" si="1000"/>
        <v>0</v>
      </c>
      <c r="EK123" s="182">
        <f t="shared" si="1001"/>
        <v>0</v>
      </c>
      <c r="EL123" s="5"/>
      <c r="EM123" s="182">
        <f t="shared" si="1002"/>
        <v>0</v>
      </c>
      <c r="EN123" s="182">
        <f t="shared" si="1003"/>
        <v>0</v>
      </c>
      <c r="EO123" s="182">
        <f t="shared" si="1004"/>
        <v>0</v>
      </c>
      <c r="EP123" s="5"/>
      <c r="EQ123" s="182">
        <f t="shared" si="1005"/>
        <v>0</v>
      </c>
      <c r="ER123" s="182">
        <f t="shared" si="1006"/>
        <v>0</v>
      </c>
      <c r="ES123" s="182">
        <f t="shared" si="1007"/>
        <v>0</v>
      </c>
      <c r="ET123" s="5"/>
      <c r="EU123" s="182">
        <f t="shared" si="1008"/>
        <v>0</v>
      </c>
      <c r="EV123" s="182">
        <f t="shared" si="1009"/>
        <v>0</v>
      </c>
      <c r="EW123" s="182">
        <f t="shared" si="1010"/>
        <v>0</v>
      </c>
      <c r="EX123" s="5"/>
      <c r="EY123" s="182">
        <f t="shared" si="1011"/>
        <v>0</v>
      </c>
      <c r="EZ123" s="182">
        <f t="shared" si="1012"/>
        <v>0</v>
      </c>
      <c r="FA123" s="182">
        <f t="shared" si="1013"/>
        <v>0</v>
      </c>
      <c r="FB123" s="5"/>
      <c r="FC123" s="182">
        <f t="shared" si="1014"/>
        <v>0</v>
      </c>
      <c r="FD123" s="182">
        <f t="shared" si="1015"/>
        <v>0</v>
      </c>
      <c r="FE123" s="182">
        <f t="shared" si="1016"/>
        <v>0</v>
      </c>
      <c r="FF123" s="5"/>
      <c r="FG123" s="182">
        <f t="shared" si="1017"/>
        <v>0</v>
      </c>
      <c r="FH123" s="182">
        <f t="shared" si="1018"/>
        <v>0</v>
      </c>
      <c r="FI123" s="182">
        <f t="shared" si="1019"/>
        <v>0</v>
      </c>
      <c r="FJ123" s="5"/>
      <c r="FK123" s="182">
        <f t="shared" si="1020"/>
        <v>0</v>
      </c>
      <c r="FL123" s="182">
        <f t="shared" si="1021"/>
        <v>0</v>
      </c>
      <c r="FM123" s="182">
        <f t="shared" si="1022"/>
        <v>0</v>
      </c>
      <c r="FN123" s="5"/>
      <c r="FO123" s="182">
        <f t="shared" si="1023"/>
        <v>0</v>
      </c>
      <c r="FP123" s="182">
        <f t="shared" si="1024"/>
        <v>0</v>
      </c>
      <c r="FQ123" s="182">
        <f t="shared" si="1025"/>
        <v>0</v>
      </c>
      <c r="FR123" s="5"/>
      <c r="FS123" s="182">
        <f t="shared" si="1026"/>
        <v>0</v>
      </c>
      <c r="FT123" s="182">
        <f t="shared" si="1027"/>
        <v>0</v>
      </c>
      <c r="FU123" s="182">
        <f t="shared" si="1028"/>
        <v>0</v>
      </c>
      <c r="FV123" s="5"/>
      <c r="FW123" s="182">
        <f t="shared" si="1029"/>
        <v>0</v>
      </c>
      <c r="FX123" s="182">
        <f t="shared" si="1030"/>
        <v>0</v>
      </c>
      <c r="FY123" s="182">
        <f t="shared" si="1031"/>
        <v>0</v>
      </c>
      <c r="FZ123" s="5"/>
      <c r="GA123" s="182">
        <f t="shared" si="1032"/>
        <v>0</v>
      </c>
      <c r="GB123" s="182">
        <f t="shared" si="1033"/>
        <v>0</v>
      </c>
      <c r="GC123" s="182">
        <f t="shared" si="1034"/>
        <v>0</v>
      </c>
      <c r="GD123" s="5"/>
      <c r="GE123" s="182">
        <f t="shared" si="1035"/>
        <v>0</v>
      </c>
      <c r="GF123" s="182">
        <f t="shared" si="1036"/>
        <v>0</v>
      </c>
      <c r="GG123" s="182">
        <f t="shared" si="1037"/>
        <v>0</v>
      </c>
      <c r="GH123" s="5"/>
      <c r="GI123" s="182">
        <f t="shared" si="1038"/>
        <v>0</v>
      </c>
      <c r="GJ123" s="182">
        <f t="shared" si="1039"/>
        <v>0</v>
      </c>
      <c r="GK123" s="182">
        <f t="shared" si="1040"/>
        <v>0</v>
      </c>
      <c r="GL123" s="5"/>
      <c r="GM123" s="182">
        <f t="shared" si="1041"/>
        <v>0</v>
      </c>
      <c r="GN123" s="182">
        <f t="shared" si="1042"/>
        <v>0</v>
      </c>
      <c r="GO123" s="182">
        <f t="shared" si="1043"/>
        <v>0</v>
      </c>
      <c r="GP123" s="5"/>
      <c r="GQ123" s="182">
        <f t="shared" si="1044"/>
        <v>0</v>
      </c>
      <c r="GR123" s="182">
        <f t="shared" si="1045"/>
        <v>0</v>
      </c>
      <c r="GS123" s="182">
        <f t="shared" si="1046"/>
        <v>0</v>
      </c>
      <c r="GT123" s="5"/>
      <c r="GU123" s="182">
        <f t="shared" si="1047"/>
        <v>0</v>
      </c>
      <c r="GV123" s="182">
        <f t="shared" si="1048"/>
        <v>0</v>
      </c>
      <c r="GW123" s="182">
        <f t="shared" si="1049"/>
        <v>0</v>
      </c>
      <c r="GX123" s="5"/>
      <c r="GY123" s="182">
        <f t="shared" si="1050"/>
        <v>0</v>
      </c>
      <c r="GZ123" s="182">
        <f t="shared" si="1051"/>
        <v>0</v>
      </c>
      <c r="HA123" s="182">
        <f t="shared" si="1052"/>
        <v>0</v>
      </c>
      <c r="HB123" s="5"/>
      <c r="HC123" s="182">
        <f t="shared" si="1053"/>
        <v>0</v>
      </c>
      <c r="HD123" s="182">
        <f t="shared" si="1054"/>
        <v>0</v>
      </c>
      <c r="HE123" s="182">
        <f t="shared" si="1055"/>
        <v>0</v>
      </c>
      <c r="HF123" s="5"/>
      <c r="HG123" s="182">
        <f t="shared" si="1056"/>
        <v>0</v>
      </c>
      <c r="HH123" s="182">
        <f t="shared" si="1057"/>
        <v>0</v>
      </c>
      <c r="HI123" s="182">
        <f t="shared" si="1058"/>
        <v>0</v>
      </c>
      <c r="HJ123" s="5"/>
      <c r="HK123" s="182">
        <f t="shared" si="1059"/>
        <v>0</v>
      </c>
      <c r="HL123" s="182">
        <f t="shared" si="1060"/>
        <v>0</v>
      </c>
      <c r="HM123" s="182">
        <f t="shared" si="1061"/>
        <v>0</v>
      </c>
      <c r="HN123" s="5"/>
      <c r="HO123" s="182">
        <f t="shared" si="1062"/>
        <v>0</v>
      </c>
      <c r="HP123" s="182">
        <f t="shared" si="1063"/>
        <v>0</v>
      </c>
      <c r="HQ123" s="182">
        <f t="shared" si="1064"/>
        <v>0</v>
      </c>
      <c r="HR123" s="5"/>
      <c r="HS123" s="182">
        <f t="shared" si="1065"/>
        <v>0</v>
      </c>
      <c r="HT123" s="182">
        <f t="shared" si="1066"/>
        <v>0</v>
      </c>
      <c r="HU123" s="182">
        <f t="shared" si="1067"/>
        <v>0</v>
      </c>
      <c r="HV123" s="5"/>
      <c r="HW123" s="182">
        <f t="shared" si="1068"/>
        <v>0</v>
      </c>
      <c r="HX123" s="182">
        <f t="shared" si="1069"/>
        <v>0</v>
      </c>
      <c r="HY123" s="182">
        <f t="shared" si="1070"/>
        <v>0</v>
      </c>
      <c r="HZ123" s="5"/>
      <c r="IA123" s="182">
        <f t="shared" si="1071"/>
        <v>0</v>
      </c>
      <c r="IB123" s="182">
        <f t="shared" si="1072"/>
        <v>0</v>
      </c>
      <c r="IC123" s="182">
        <f t="shared" si="1073"/>
        <v>0</v>
      </c>
      <c r="ID123" s="5"/>
      <c r="IE123" s="182">
        <f t="shared" si="1074"/>
        <v>0</v>
      </c>
      <c r="IF123" s="182">
        <f t="shared" si="1075"/>
        <v>0</v>
      </c>
      <c r="IG123" s="182">
        <f t="shared" si="1076"/>
        <v>0</v>
      </c>
      <c r="IH123" s="5"/>
      <c r="II123" s="182">
        <f t="shared" si="1077"/>
        <v>0</v>
      </c>
      <c r="IJ123" s="182">
        <f t="shared" si="1078"/>
        <v>0</v>
      </c>
      <c r="IK123" s="182">
        <f t="shared" si="1079"/>
        <v>0</v>
      </c>
      <c r="IL123" s="5"/>
      <c r="IM123" s="182">
        <f t="shared" si="1080"/>
        <v>0</v>
      </c>
      <c r="IN123" s="182">
        <f t="shared" si="1081"/>
        <v>0</v>
      </c>
      <c r="IO123" s="182">
        <f t="shared" si="1082"/>
        <v>0</v>
      </c>
      <c r="IP123" s="5"/>
      <c r="IQ123" s="182">
        <f t="shared" si="1083"/>
        <v>0</v>
      </c>
      <c r="IR123" s="182">
        <f t="shared" si="1084"/>
        <v>0</v>
      </c>
      <c r="IS123" s="182">
        <f t="shared" si="1085"/>
        <v>0</v>
      </c>
      <c r="IT123" s="5"/>
      <c r="IU123" s="182">
        <f t="shared" si="1086"/>
        <v>0</v>
      </c>
      <c r="IV123" s="182">
        <f t="shared" si="1087"/>
        <v>0</v>
      </c>
      <c r="IW123" s="182">
        <f t="shared" si="1088"/>
        <v>0</v>
      </c>
      <c r="IX123" s="5"/>
      <c r="IY123" s="182">
        <f t="shared" si="1089"/>
        <v>0</v>
      </c>
      <c r="IZ123" s="182">
        <f t="shared" si="1090"/>
        <v>0</v>
      </c>
      <c r="JA123" s="182">
        <f t="shared" si="1091"/>
        <v>0</v>
      </c>
      <c r="JB123" s="5"/>
      <c r="JC123" s="182">
        <f t="shared" si="1092"/>
        <v>0</v>
      </c>
      <c r="JD123" s="182">
        <f t="shared" si="1093"/>
        <v>0</v>
      </c>
      <c r="JE123" s="182">
        <f t="shared" si="1094"/>
        <v>0</v>
      </c>
      <c r="JF123" s="5"/>
      <c r="JG123" s="182">
        <f t="shared" si="1095"/>
        <v>0</v>
      </c>
      <c r="JH123" s="182">
        <f t="shared" si="1096"/>
        <v>0</v>
      </c>
      <c r="JI123" s="182">
        <f t="shared" si="1097"/>
        <v>0</v>
      </c>
      <c r="JJ123" s="5"/>
      <c r="JK123" s="182">
        <f t="shared" si="1098"/>
        <v>0</v>
      </c>
      <c r="JL123" s="182">
        <f t="shared" si="1099"/>
        <v>0</v>
      </c>
      <c r="JM123" s="182">
        <f t="shared" si="1100"/>
        <v>0</v>
      </c>
      <c r="JN123" s="5"/>
      <c r="JO123" s="182">
        <f t="shared" si="1101"/>
        <v>0</v>
      </c>
      <c r="JP123" s="182">
        <f t="shared" si="1102"/>
        <v>0</v>
      </c>
      <c r="JQ123" s="182">
        <f t="shared" si="1103"/>
        <v>0</v>
      </c>
      <c r="JR123" s="5"/>
      <c r="JS123" s="182">
        <f t="shared" si="1104"/>
        <v>0</v>
      </c>
      <c r="JT123" s="182">
        <f t="shared" si="1105"/>
        <v>0</v>
      </c>
      <c r="JU123" s="182">
        <f t="shared" si="1106"/>
        <v>0</v>
      </c>
      <c r="JV123" s="5"/>
      <c r="JW123" s="182">
        <f t="shared" si="1107"/>
        <v>0</v>
      </c>
      <c r="JX123" s="182">
        <f t="shared" si="1108"/>
        <v>0</v>
      </c>
      <c r="JY123" s="182">
        <f t="shared" si="1109"/>
        <v>0</v>
      </c>
      <c r="JZ123" s="5"/>
      <c r="KA123" s="182">
        <f t="shared" si="1110"/>
        <v>0</v>
      </c>
      <c r="KB123" s="182">
        <f t="shared" si="1111"/>
        <v>0</v>
      </c>
      <c r="KC123" s="182">
        <f t="shared" si="1112"/>
        <v>0</v>
      </c>
      <c r="KD123" s="5"/>
      <c r="KE123" s="182">
        <f t="shared" si="1113"/>
        <v>0</v>
      </c>
      <c r="KF123" s="182">
        <f t="shared" si="1114"/>
        <v>0</v>
      </c>
      <c r="KG123" s="182">
        <f t="shared" si="1115"/>
        <v>0</v>
      </c>
      <c r="KH123" s="5"/>
      <c r="KI123" s="183">
        <f t="shared" si="1116"/>
        <v>0</v>
      </c>
      <c r="KJ123" s="183" t="e">
        <f t="shared" si="908"/>
        <v>#DIV/0!</v>
      </c>
      <c r="KK123" s="183">
        <f t="shared" si="1117"/>
        <v>0</v>
      </c>
      <c r="KM123" s="183">
        <f t="shared" si="1118"/>
        <v>0</v>
      </c>
      <c r="KN123" s="183" t="e">
        <f t="shared" si="909"/>
        <v>#DIV/0!</v>
      </c>
      <c r="KO123" s="183">
        <f t="shared" si="1119"/>
        <v>0</v>
      </c>
      <c r="KQ123" s="183">
        <f t="shared" si="1120"/>
        <v>0</v>
      </c>
      <c r="KR123" s="183" t="e">
        <f t="shared" si="1121"/>
        <v>#DIV/0!</v>
      </c>
      <c r="KS123" s="183">
        <f t="shared" si="1122"/>
        <v>0</v>
      </c>
      <c r="KU123" s="183">
        <f t="shared" si="1123"/>
        <v>0</v>
      </c>
      <c r="KV123" s="183" t="e">
        <f t="shared" si="1124"/>
        <v>#DIV/0!</v>
      </c>
      <c r="KW123" s="183">
        <f t="shared" si="1125"/>
        <v>0</v>
      </c>
      <c r="KY123" s="183">
        <f t="shared" si="1126"/>
        <v>0</v>
      </c>
      <c r="KZ123" s="183" t="e">
        <f t="shared" si="1127"/>
        <v>#DIV/0!</v>
      </c>
      <c r="LA123" s="183">
        <f t="shared" si="1128"/>
        <v>0</v>
      </c>
      <c r="LC123" s="183">
        <f t="shared" si="1129"/>
        <v>0</v>
      </c>
      <c r="LD123" s="183" t="e">
        <f t="shared" si="1130"/>
        <v>#DIV/0!</v>
      </c>
      <c r="LE123" s="183">
        <f t="shared" si="1131"/>
        <v>0</v>
      </c>
    </row>
    <row r="124" spans="2:317" ht="18.75">
      <c r="B124" s="172"/>
      <c r="C124" s="180"/>
      <c r="D124" s="180"/>
      <c r="E124" s="180" t="str">
        <f>'A.I Revenue Streams - P1'!F122</f>
        <v>Ultrasound Antenantal</v>
      </c>
      <c r="F124" s="184"/>
      <c r="G124" s="182"/>
      <c r="H124" s="182">
        <f>'A.I Revenue Streams - P1'!J122</f>
        <v>0</v>
      </c>
      <c r="I124" s="182">
        <f t="shared" si="1132"/>
        <v>0</v>
      </c>
      <c r="J124" s="5"/>
      <c r="K124" s="182">
        <f>'A.I Revenue Streams - P1'!H122*K$2</f>
        <v>0</v>
      </c>
      <c r="L124" s="182">
        <f t="shared" si="910"/>
        <v>0</v>
      </c>
      <c r="M124" s="182">
        <f t="shared" si="1134"/>
        <v>0</v>
      </c>
      <c r="N124" s="5"/>
      <c r="O124" s="182">
        <f t="shared" si="911"/>
        <v>0</v>
      </c>
      <c r="P124" s="182">
        <f t="shared" si="912"/>
        <v>0</v>
      </c>
      <c r="Q124" s="182">
        <f t="shared" si="903"/>
        <v>0</v>
      </c>
      <c r="R124" s="5"/>
      <c r="S124" s="182">
        <f t="shared" si="913"/>
        <v>0</v>
      </c>
      <c r="T124" s="182">
        <f t="shared" si="914"/>
        <v>0</v>
      </c>
      <c r="U124" s="182">
        <f t="shared" si="904"/>
        <v>0</v>
      </c>
      <c r="V124" s="5"/>
      <c r="W124" s="182">
        <f t="shared" si="915"/>
        <v>0</v>
      </c>
      <c r="X124" s="182">
        <f t="shared" si="916"/>
        <v>0</v>
      </c>
      <c r="Y124" s="182">
        <f t="shared" si="905"/>
        <v>0</v>
      </c>
      <c r="Z124" s="5"/>
      <c r="AA124" s="182">
        <f t="shared" si="917"/>
        <v>0</v>
      </c>
      <c r="AB124" s="182">
        <f t="shared" si="918"/>
        <v>0</v>
      </c>
      <c r="AC124" s="182">
        <f t="shared" si="906"/>
        <v>0</v>
      </c>
      <c r="AD124" s="5"/>
      <c r="AE124" s="182">
        <f t="shared" si="919"/>
        <v>0</v>
      </c>
      <c r="AF124" s="182">
        <f t="shared" si="920"/>
        <v>0</v>
      </c>
      <c r="AG124" s="182">
        <f t="shared" si="907"/>
        <v>0</v>
      </c>
      <c r="AH124" s="5"/>
      <c r="AI124" s="182">
        <f t="shared" si="921"/>
        <v>0</v>
      </c>
      <c r="AJ124" s="182">
        <f t="shared" si="922"/>
        <v>0</v>
      </c>
      <c r="AK124" s="182">
        <f t="shared" si="923"/>
        <v>0</v>
      </c>
      <c r="AL124" s="5"/>
      <c r="AM124" s="182">
        <f t="shared" si="924"/>
        <v>0</v>
      </c>
      <c r="AN124" s="182">
        <f t="shared" si="925"/>
        <v>0</v>
      </c>
      <c r="AO124" s="182">
        <f t="shared" si="926"/>
        <v>0</v>
      </c>
      <c r="AP124" s="5"/>
      <c r="AQ124" s="182">
        <f t="shared" si="927"/>
        <v>0</v>
      </c>
      <c r="AR124" s="182">
        <f t="shared" si="928"/>
        <v>0</v>
      </c>
      <c r="AS124" s="182">
        <f t="shared" si="929"/>
        <v>0</v>
      </c>
      <c r="AT124" s="5"/>
      <c r="AU124" s="182">
        <f t="shared" si="930"/>
        <v>0</v>
      </c>
      <c r="AV124" s="182">
        <f t="shared" si="931"/>
        <v>0</v>
      </c>
      <c r="AW124" s="182">
        <f t="shared" si="932"/>
        <v>0</v>
      </c>
      <c r="AX124" s="5"/>
      <c r="AY124" s="182">
        <f t="shared" si="933"/>
        <v>0</v>
      </c>
      <c r="AZ124" s="182">
        <f t="shared" si="934"/>
        <v>0</v>
      </c>
      <c r="BA124" s="182">
        <f t="shared" si="935"/>
        <v>0</v>
      </c>
      <c r="BB124" s="5"/>
      <c r="BC124" s="182">
        <f t="shared" si="936"/>
        <v>0</v>
      </c>
      <c r="BD124" s="182">
        <f t="shared" si="937"/>
        <v>0</v>
      </c>
      <c r="BE124" s="182">
        <f t="shared" si="938"/>
        <v>0</v>
      </c>
      <c r="BF124" s="5"/>
      <c r="BG124" s="182">
        <f t="shared" si="939"/>
        <v>0</v>
      </c>
      <c r="BH124" s="182">
        <f t="shared" si="940"/>
        <v>0</v>
      </c>
      <c r="BI124" s="182">
        <f t="shared" si="941"/>
        <v>0</v>
      </c>
      <c r="BJ124" s="5"/>
      <c r="BK124" s="182">
        <f t="shared" si="942"/>
        <v>0</v>
      </c>
      <c r="BL124" s="182">
        <f t="shared" si="943"/>
        <v>0</v>
      </c>
      <c r="BM124" s="182">
        <f t="shared" si="944"/>
        <v>0</v>
      </c>
      <c r="BN124" s="5"/>
      <c r="BO124" s="182">
        <f t="shared" si="945"/>
        <v>0</v>
      </c>
      <c r="BP124" s="182">
        <f t="shared" si="946"/>
        <v>0</v>
      </c>
      <c r="BQ124" s="182">
        <f t="shared" si="947"/>
        <v>0</v>
      </c>
      <c r="BR124" s="5"/>
      <c r="BS124" s="182">
        <f t="shared" si="948"/>
        <v>0</v>
      </c>
      <c r="BT124" s="182">
        <f t="shared" si="949"/>
        <v>0</v>
      </c>
      <c r="BU124" s="182">
        <f t="shared" si="950"/>
        <v>0</v>
      </c>
      <c r="BV124" s="5"/>
      <c r="BW124" s="182">
        <f t="shared" si="951"/>
        <v>0</v>
      </c>
      <c r="BX124" s="182">
        <f t="shared" si="952"/>
        <v>0</v>
      </c>
      <c r="BY124" s="182">
        <f t="shared" si="953"/>
        <v>0</v>
      </c>
      <c r="BZ124" s="5"/>
      <c r="CA124" s="182">
        <f t="shared" si="954"/>
        <v>0</v>
      </c>
      <c r="CB124" s="182">
        <f t="shared" si="955"/>
        <v>0</v>
      </c>
      <c r="CC124" s="182">
        <f t="shared" si="956"/>
        <v>0</v>
      </c>
      <c r="CD124" s="5"/>
      <c r="CE124" s="182">
        <f t="shared" si="957"/>
        <v>0</v>
      </c>
      <c r="CF124" s="182">
        <f t="shared" si="958"/>
        <v>0</v>
      </c>
      <c r="CG124" s="182">
        <f t="shared" si="959"/>
        <v>0</v>
      </c>
      <c r="CH124" s="5"/>
      <c r="CI124" s="182">
        <f t="shared" si="960"/>
        <v>0</v>
      </c>
      <c r="CJ124" s="182">
        <f t="shared" si="961"/>
        <v>0</v>
      </c>
      <c r="CK124" s="182">
        <f t="shared" si="962"/>
        <v>0</v>
      </c>
      <c r="CL124" s="5"/>
      <c r="CM124" s="182">
        <f t="shared" si="963"/>
        <v>0</v>
      </c>
      <c r="CN124" s="182">
        <f t="shared" si="964"/>
        <v>0</v>
      </c>
      <c r="CO124" s="182">
        <f t="shared" si="965"/>
        <v>0</v>
      </c>
      <c r="CP124" s="5"/>
      <c r="CQ124" s="182">
        <f t="shared" si="966"/>
        <v>0</v>
      </c>
      <c r="CR124" s="182">
        <f t="shared" si="967"/>
        <v>0</v>
      </c>
      <c r="CS124" s="182">
        <f t="shared" si="968"/>
        <v>0</v>
      </c>
      <c r="CT124" s="5"/>
      <c r="CU124" s="182">
        <f t="shared" si="969"/>
        <v>0</v>
      </c>
      <c r="CV124" s="182">
        <f t="shared" si="970"/>
        <v>0</v>
      </c>
      <c r="CW124" s="182">
        <f t="shared" si="971"/>
        <v>0</v>
      </c>
      <c r="CX124" s="5"/>
      <c r="CY124" s="182">
        <f t="shared" si="972"/>
        <v>0</v>
      </c>
      <c r="CZ124" s="182">
        <f t="shared" si="973"/>
        <v>0</v>
      </c>
      <c r="DA124" s="182">
        <f t="shared" si="974"/>
        <v>0</v>
      </c>
      <c r="DB124" s="5"/>
      <c r="DC124" s="182">
        <f t="shared" si="975"/>
        <v>0</v>
      </c>
      <c r="DD124" s="182">
        <f t="shared" si="976"/>
        <v>0</v>
      </c>
      <c r="DE124" s="182">
        <f t="shared" si="977"/>
        <v>0</v>
      </c>
      <c r="DF124" s="5"/>
      <c r="DG124" s="182">
        <f t="shared" si="978"/>
        <v>0</v>
      </c>
      <c r="DH124" s="182">
        <f t="shared" si="979"/>
        <v>0</v>
      </c>
      <c r="DI124" s="182">
        <f t="shared" si="980"/>
        <v>0</v>
      </c>
      <c r="DJ124" s="5"/>
      <c r="DK124" s="182">
        <f t="shared" si="981"/>
        <v>0</v>
      </c>
      <c r="DL124" s="182">
        <f t="shared" si="982"/>
        <v>0</v>
      </c>
      <c r="DM124" s="182">
        <f t="shared" si="983"/>
        <v>0</v>
      </c>
      <c r="DN124" s="5"/>
      <c r="DO124" s="182">
        <f t="shared" si="984"/>
        <v>0</v>
      </c>
      <c r="DP124" s="182">
        <f t="shared" si="985"/>
        <v>0</v>
      </c>
      <c r="DQ124" s="182">
        <f t="shared" si="986"/>
        <v>0</v>
      </c>
      <c r="DR124" s="5"/>
      <c r="DS124" s="182">
        <f t="shared" si="987"/>
        <v>0</v>
      </c>
      <c r="DT124" s="182">
        <f t="shared" si="988"/>
        <v>0</v>
      </c>
      <c r="DU124" s="182">
        <f t="shared" si="989"/>
        <v>0</v>
      </c>
      <c r="DV124" s="5"/>
      <c r="DW124" s="182">
        <f t="shared" si="990"/>
        <v>0</v>
      </c>
      <c r="DX124" s="182">
        <f t="shared" si="991"/>
        <v>0</v>
      </c>
      <c r="DY124" s="182">
        <f t="shared" si="992"/>
        <v>0</v>
      </c>
      <c r="DZ124" s="5"/>
      <c r="EA124" s="182">
        <f t="shared" si="993"/>
        <v>0</v>
      </c>
      <c r="EB124" s="182">
        <f t="shared" si="994"/>
        <v>0</v>
      </c>
      <c r="EC124" s="182">
        <f t="shared" si="995"/>
        <v>0</v>
      </c>
      <c r="ED124" s="5"/>
      <c r="EE124" s="182">
        <f t="shared" si="996"/>
        <v>0</v>
      </c>
      <c r="EF124" s="182">
        <f t="shared" si="997"/>
        <v>0</v>
      </c>
      <c r="EG124" s="182">
        <f t="shared" si="998"/>
        <v>0</v>
      </c>
      <c r="EH124" s="5"/>
      <c r="EI124" s="182">
        <f t="shared" si="999"/>
        <v>0</v>
      </c>
      <c r="EJ124" s="182">
        <f t="shared" si="1000"/>
        <v>0</v>
      </c>
      <c r="EK124" s="182">
        <f t="shared" si="1001"/>
        <v>0</v>
      </c>
      <c r="EL124" s="5"/>
      <c r="EM124" s="182">
        <f t="shared" si="1002"/>
        <v>0</v>
      </c>
      <c r="EN124" s="182">
        <f t="shared" si="1003"/>
        <v>0</v>
      </c>
      <c r="EO124" s="182">
        <f t="shared" si="1004"/>
        <v>0</v>
      </c>
      <c r="EP124" s="5"/>
      <c r="EQ124" s="182">
        <f t="shared" si="1005"/>
        <v>0</v>
      </c>
      <c r="ER124" s="182">
        <f t="shared" si="1006"/>
        <v>0</v>
      </c>
      <c r="ES124" s="182">
        <f t="shared" si="1007"/>
        <v>0</v>
      </c>
      <c r="ET124" s="5"/>
      <c r="EU124" s="182">
        <f t="shared" si="1008"/>
        <v>0</v>
      </c>
      <c r="EV124" s="182">
        <f t="shared" si="1009"/>
        <v>0</v>
      </c>
      <c r="EW124" s="182">
        <f t="shared" si="1010"/>
        <v>0</v>
      </c>
      <c r="EX124" s="5"/>
      <c r="EY124" s="182">
        <f t="shared" si="1011"/>
        <v>0</v>
      </c>
      <c r="EZ124" s="182">
        <f t="shared" si="1012"/>
        <v>0</v>
      </c>
      <c r="FA124" s="182">
        <f t="shared" si="1013"/>
        <v>0</v>
      </c>
      <c r="FB124" s="5"/>
      <c r="FC124" s="182">
        <f t="shared" si="1014"/>
        <v>0</v>
      </c>
      <c r="FD124" s="182">
        <f t="shared" si="1015"/>
        <v>0</v>
      </c>
      <c r="FE124" s="182">
        <f t="shared" si="1016"/>
        <v>0</v>
      </c>
      <c r="FF124" s="5"/>
      <c r="FG124" s="182">
        <f t="shared" si="1017"/>
        <v>0</v>
      </c>
      <c r="FH124" s="182">
        <f t="shared" si="1018"/>
        <v>0</v>
      </c>
      <c r="FI124" s="182">
        <f t="shared" si="1019"/>
        <v>0</v>
      </c>
      <c r="FJ124" s="5"/>
      <c r="FK124" s="182">
        <f t="shared" si="1020"/>
        <v>0</v>
      </c>
      <c r="FL124" s="182">
        <f t="shared" si="1021"/>
        <v>0</v>
      </c>
      <c r="FM124" s="182">
        <f t="shared" si="1022"/>
        <v>0</v>
      </c>
      <c r="FN124" s="5"/>
      <c r="FO124" s="182">
        <f t="shared" si="1023"/>
        <v>0</v>
      </c>
      <c r="FP124" s="182">
        <f t="shared" si="1024"/>
        <v>0</v>
      </c>
      <c r="FQ124" s="182">
        <f t="shared" si="1025"/>
        <v>0</v>
      </c>
      <c r="FR124" s="5"/>
      <c r="FS124" s="182">
        <f t="shared" si="1026"/>
        <v>0</v>
      </c>
      <c r="FT124" s="182">
        <f t="shared" si="1027"/>
        <v>0</v>
      </c>
      <c r="FU124" s="182">
        <f t="shared" si="1028"/>
        <v>0</v>
      </c>
      <c r="FV124" s="5"/>
      <c r="FW124" s="182">
        <f t="shared" si="1029"/>
        <v>0</v>
      </c>
      <c r="FX124" s="182">
        <f t="shared" si="1030"/>
        <v>0</v>
      </c>
      <c r="FY124" s="182">
        <f t="shared" si="1031"/>
        <v>0</v>
      </c>
      <c r="FZ124" s="5"/>
      <c r="GA124" s="182">
        <f t="shared" si="1032"/>
        <v>0</v>
      </c>
      <c r="GB124" s="182">
        <f t="shared" si="1033"/>
        <v>0</v>
      </c>
      <c r="GC124" s="182">
        <f t="shared" si="1034"/>
        <v>0</v>
      </c>
      <c r="GD124" s="5"/>
      <c r="GE124" s="182">
        <f t="shared" si="1035"/>
        <v>0</v>
      </c>
      <c r="GF124" s="182">
        <f t="shared" si="1036"/>
        <v>0</v>
      </c>
      <c r="GG124" s="182">
        <f t="shared" si="1037"/>
        <v>0</v>
      </c>
      <c r="GH124" s="5"/>
      <c r="GI124" s="182">
        <f t="shared" si="1038"/>
        <v>0</v>
      </c>
      <c r="GJ124" s="182">
        <f t="shared" si="1039"/>
        <v>0</v>
      </c>
      <c r="GK124" s="182">
        <f t="shared" si="1040"/>
        <v>0</v>
      </c>
      <c r="GL124" s="5"/>
      <c r="GM124" s="182">
        <f t="shared" si="1041"/>
        <v>0</v>
      </c>
      <c r="GN124" s="182">
        <f t="shared" si="1042"/>
        <v>0</v>
      </c>
      <c r="GO124" s="182">
        <f t="shared" si="1043"/>
        <v>0</v>
      </c>
      <c r="GP124" s="5"/>
      <c r="GQ124" s="182">
        <f t="shared" si="1044"/>
        <v>0</v>
      </c>
      <c r="GR124" s="182">
        <f t="shared" si="1045"/>
        <v>0</v>
      </c>
      <c r="GS124" s="182">
        <f t="shared" si="1046"/>
        <v>0</v>
      </c>
      <c r="GT124" s="5"/>
      <c r="GU124" s="182">
        <f t="shared" si="1047"/>
        <v>0</v>
      </c>
      <c r="GV124" s="182">
        <f t="shared" si="1048"/>
        <v>0</v>
      </c>
      <c r="GW124" s="182">
        <f t="shared" si="1049"/>
        <v>0</v>
      </c>
      <c r="GX124" s="5"/>
      <c r="GY124" s="182">
        <f t="shared" si="1050"/>
        <v>0</v>
      </c>
      <c r="GZ124" s="182">
        <f t="shared" si="1051"/>
        <v>0</v>
      </c>
      <c r="HA124" s="182">
        <f t="shared" si="1052"/>
        <v>0</v>
      </c>
      <c r="HB124" s="5"/>
      <c r="HC124" s="182">
        <f t="shared" si="1053"/>
        <v>0</v>
      </c>
      <c r="HD124" s="182">
        <f t="shared" si="1054"/>
        <v>0</v>
      </c>
      <c r="HE124" s="182">
        <f t="shared" si="1055"/>
        <v>0</v>
      </c>
      <c r="HF124" s="5"/>
      <c r="HG124" s="182">
        <f t="shared" si="1056"/>
        <v>0</v>
      </c>
      <c r="HH124" s="182">
        <f t="shared" si="1057"/>
        <v>0</v>
      </c>
      <c r="HI124" s="182">
        <f t="shared" si="1058"/>
        <v>0</v>
      </c>
      <c r="HJ124" s="5"/>
      <c r="HK124" s="182">
        <f t="shared" si="1059"/>
        <v>0</v>
      </c>
      <c r="HL124" s="182">
        <f t="shared" si="1060"/>
        <v>0</v>
      </c>
      <c r="HM124" s="182">
        <f t="shared" si="1061"/>
        <v>0</v>
      </c>
      <c r="HN124" s="5"/>
      <c r="HO124" s="182">
        <f t="shared" si="1062"/>
        <v>0</v>
      </c>
      <c r="HP124" s="182">
        <f t="shared" si="1063"/>
        <v>0</v>
      </c>
      <c r="HQ124" s="182">
        <f t="shared" si="1064"/>
        <v>0</v>
      </c>
      <c r="HR124" s="5"/>
      <c r="HS124" s="182">
        <f t="shared" si="1065"/>
        <v>0</v>
      </c>
      <c r="HT124" s="182">
        <f t="shared" si="1066"/>
        <v>0</v>
      </c>
      <c r="HU124" s="182">
        <f t="shared" si="1067"/>
        <v>0</v>
      </c>
      <c r="HV124" s="5"/>
      <c r="HW124" s="182">
        <f t="shared" si="1068"/>
        <v>0</v>
      </c>
      <c r="HX124" s="182">
        <f t="shared" si="1069"/>
        <v>0</v>
      </c>
      <c r="HY124" s="182">
        <f t="shared" si="1070"/>
        <v>0</v>
      </c>
      <c r="HZ124" s="5"/>
      <c r="IA124" s="182">
        <f t="shared" si="1071"/>
        <v>0</v>
      </c>
      <c r="IB124" s="182">
        <f t="shared" si="1072"/>
        <v>0</v>
      </c>
      <c r="IC124" s="182">
        <f t="shared" si="1073"/>
        <v>0</v>
      </c>
      <c r="ID124" s="5"/>
      <c r="IE124" s="182">
        <f t="shared" si="1074"/>
        <v>0</v>
      </c>
      <c r="IF124" s="182">
        <f t="shared" si="1075"/>
        <v>0</v>
      </c>
      <c r="IG124" s="182">
        <f t="shared" si="1076"/>
        <v>0</v>
      </c>
      <c r="IH124" s="5"/>
      <c r="II124" s="182">
        <f t="shared" si="1077"/>
        <v>0</v>
      </c>
      <c r="IJ124" s="182">
        <f t="shared" si="1078"/>
        <v>0</v>
      </c>
      <c r="IK124" s="182">
        <f t="shared" si="1079"/>
        <v>0</v>
      </c>
      <c r="IL124" s="5"/>
      <c r="IM124" s="182">
        <f t="shared" si="1080"/>
        <v>0</v>
      </c>
      <c r="IN124" s="182">
        <f t="shared" si="1081"/>
        <v>0</v>
      </c>
      <c r="IO124" s="182">
        <f t="shared" si="1082"/>
        <v>0</v>
      </c>
      <c r="IP124" s="5"/>
      <c r="IQ124" s="182">
        <f t="shared" si="1083"/>
        <v>0</v>
      </c>
      <c r="IR124" s="182">
        <f t="shared" si="1084"/>
        <v>0</v>
      </c>
      <c r="IS124" s="182">
        <f t="shared" si="1085"/>
        <v>0</v>
      </c>
      <c r="IT124" s="5"/>
      <c r="IU124" s="182">
        <f t="shared" si="1086"/>
        <v>0</v>
      </c>
      <c r="IV124" s="182">
        <f t="shared" si="1087"/>
        <v>0</v>
      </c>
      <c r="IW124" s="182">
        <f t="shared" si="1088"/>
        <v>0</v>
      </c>
      <c r="IX124" s="5"/>
      <c r="IY124" s="182">
        <f t="shared" si="1089"/>
        <v>0</v>
      </c>
      <c r="IZ124" s="182">
        <f t="shared" si="1090"/>
        <v>0</v>
      </c>
      <c r="JA124" s="182">
        <f t="shared" si="1091"/>
        <v>0</v>
      </c>
      <c r="JB124" s="5"/>
      <c r="JC124" s="182">
        <f t="shared" si="1092"/>
        <v>0</v>
      </c>
      <c r="JD124" s="182">
        <f t="shared" si="1093"/>
        <v>0</v>
      </c>
      <c r="JE124" s="182">
        <f t="shared" si="1094"/>
        <v>0</v>
      </c>
      <c r="JF124" s="5"/>
      <c r="JG124" s="182">
        <f t="shared" si="1095"/>
        <v>0</v>
      </c>
      <c r="JH124" s="182">
        <f t="shared" si="1096"/>
        <v>0</v>
      </c>
      <c r="JI124" s="182">
        <f t="shared" si="1097"/>
        <v>0</v>
      </c>
      <c r="JJ124" s="5"/>
      <c r="JK124" s="182">
        <f t="shared" si="1098"/>
        <v>0</v>
      </c>
      <c r="JL124" s="182">
        <f t="shared" si="1099"/>
        <v>0</v>
      </c>
      <c r="JM124" s="182">
        <f t="shared" si="1100"/>
        <v>0</v>
      </c>
      <c r="JN124" s="5"/>
      <c r="JO124" s="182">
        <f t="shared" si="1101"/>
        <v>0</v>
      </c>
      <c r="JP124" s="182">
        <f t="shared" si="1102"/>
        <v>0</v>
      </c>
      <c r="JQ124" s="182">
        <f t="shared" si="1103"/>
        <v>0</v>
      </c>
      <c r="JR124" s="5"/>
      <c r="JS124" s="182">
        <f t="shared" si="1104"/>
        <v>0</v>
      </c>
      <c r="JT124" s="182">
        <f t="shared" si="1105"/>
        <v>0</v>
      </c>
      <c r="JU124" s="182">
        <f t="shared" si="1106"/>
        <v>0</v>
      </c>
      <c r="JV124" s="5"/>
      <c r="JW124" s="182">
        <f t="shared" si="1107"/>
        <v>0</v>
      </c>
      <c r="JX124" s="182">
        <f t="shared" si="1108"/>
        <v>0</v>
      </c>
      <c r="JY124" s="182">
        <f t="shared" si="1109"/>
        <v>0</v>
      </c>
      <c r="JZ124" s="5"/>
      <c r="KA124" s="182">
        <f t="shared" si="1110"/>
        <v>0</v>
      </c>
      <c r="KB124" s="182">
        <f t="shared" si="1111"/>
        <v>0</v>
      </c>
      <c r="KC124" s="182">
        <f t="shared" si="1112"/>
        <v>0</v>
      </c>
      <c r="KD124" s="5"/>
      <c r="KE124" s="182">
        <f t="shared" si="1113"/>
        <v>0</v>
      </c>
      <c r="KF124" s="182">
        <f t="shared" si="1114"/>
        <v>0</v>
      </c>
      <c r="KG124" s="182">
        <f t="shared" si="1115"/>
        <v>0</v>
      </c>
      <c r="KH124" s="5"/>
      <c r="KI124" s="183">
        <f t="shared" si="1116"/>
        <v>0</v>
      </c>
      <c r="KJ124" s="183" t="e">
        <f t="shared" si="908"/>
        <v>#DIV/0!</v>
      </c>
      <c r="KK124" s="183">
        <f t="shared" si="1117"/>
        <v>0</v>
      </c>
      <c r="KM124" s="183">
        <f t="shared" si="1118"/>
        <v>0</v>
      </c>
      <c r="KN124" s="183" t="e">
        <f t="shared" si="909"/>
        <v>#DIV/0!</v>
      </c>
      <c r="KO124" s="183">
        <f t="shared" si="1119"/>
        <v>0</v>
      </c>
      <c r="KQ124" s="183">
        <f t="shared" si="1120"/>
        <v>0</v>
      </c>
      <c r="KR124" s="183" t="e">
        <f t="shared" si="1121"/>
        <v>#DIV/0!</v>
      </c>
      <c r="KS124" s="183">
        <f t="shared" si="1122"/>
        <v>0</v>
      </c>
      <c r="KU124" s="183">
        <f t="shared" si="1123"/>
        <v>0</v>
      </c>
      <c r="KV124" s="183" t="e">
        <f t="shared" si="1124"/>
        <v>#DIV/0!</v>
      </c>
      <c r="KW124" s="183">
        <f t="shared" si="1125"/>
        <v>0</v>
      </c>
      <c r="KY124" s="183">
        <f t="shared" si="1126"/>
        <v>0</v>
      </c>
      <c r="KZ124" s="183" t="e">
        <f t="shared" si="1127"/>
        <v>#DIV/0!</v>
      </c>
      <c r="LA124" s="183">
        <f t="shared" si="1128"/>
        <v>0</v>
      </c>
      <c r="LC124" s="183">
        <f t="shared" si="1129"/>
        <v>0</v>
      </c>
      <c r="LD124" s="183" t="e">
        <f t="shared" si="1130"/>
        <v>#DIV/0!</v>
      </c>
      <c r="LE124" s="183">
        <f t="shared" si="1131"/>
        <v>0</v>
      </c>
    </row>
    <row r="125" spans="2:317" ht="18.75">
      <c r="B125" s="172"/>
      <c r="C125" s="180"/>
      <c r="D125" s="180"/>
      <c r="E125" s="180" t="str">
        <f>'A.I Revenue Streams - P1'!F123</f>
        <v>Ultrasound-Trans Vaginal Scan</v>
      </c>
      <c r="F125" s="184"/>
      <c r="G125" s="182"/>
      <c r="H125" s="182">
        <f>'A.I Revenue Streams - P1'!J123</f>
        <v>0</v>
      </c>
      <c r="I125" s="182">
        <f t="shared" si="1132"/>
        <v>0</v>
      </c>
      <c r="J125" s="5"/>
      <c r="K125" s="182">
        <f>'A.I Revenue Streams - P1'!H123*K$2</f>
        <v>0</v>
      </c>
      <c r="L125" s="182">
        <f t="shared" si="910"/>
        <v>0</v>
      </c>
      <c r="M125" s="182">
        <f t="shared" si="1134"/>
        <v>0</v>
      </c>
      <c r="N125" s="5"/>
      <c r="O125" s="182">
        <f t="shared" si="911"/>
        <v>0</v>
      </c>
      <c r="P125" s="182">
        <f t="shared" si="912"/>
        <v>0</v>
      </c>
      <c r="Q125" s="182">
        <f t="shared" si="903"/>
        <v>0</v>
      </c>
      <c r="R125" s="5"/>
      <c r="S125" s="182">
        <f t="shared" si="913"/>
        <v>0</v>
      </c>
      <c r="T125" s="182">
        <f t="shared" si="914"/>
        <v>0</v>
      </c>
      <c r="U125" s="182">
        <f t="shared" si="904"/>
        <v>0</v>
      </c>
      <c r="V125" s="5"/>
      <c r="W125" s="182">
        <f t="shared" si="915"/>
        <v>0</v>
      </c>
      <c r="X125" s="182">
        <f t="shared" si="916"/>
        <v>0</v>
      </c>
      <c r="Y125" s="182">
        <f t="shared" si="905"/>
        <v>0</v>
      </c>
      <c r="Z125" s="5"/>
      <c r="AA125" s="182">
        <f t="shared" si="917"/>
        <v>0</v>
      </c>
      <c r="AB125" s="182">
        <f t="shared" si="918"/>
        <v>0</v>
      </c>
      <c r="AC125" s="182">
        <f t="shared" si="906"/>
        <v>0</v>
      </c>
      <c r="AD125" s="5"/>
      <c r="AE125" s="182">
        <f t="shared" si="919"/>
        <v>0</v>
      </c>
      <c r="AF125" s="182">
        <f t="shared" si="920"/>
        <v>0</v>
      </c>
      <c r="AG125" s="182">
        <f t="shared" si="907"/>
        <v>0</v>
      </c>
      <c r="AH125" s="5"/>
      <c r="AI125" s="182">
        <f t="shared" si="921"/>
        <v>0</v>
      </c>
      <c r="AJ125" s="182">
        <f t="shared" si="922"/>
        <v>0</v>
      </c>
      <c r="AK125" s="182">
        <f t="shared" si="923"/>
        <v>0</v>
      </c>
      <c r="AL125" s="5"/>
      <c r="AM125" s="182">
        <f t="shared" si="924"/>
        <v>0</v>
      </c>
      <c r="AN125" s="182">
        <f t="shared" si="925"/>
        <v>0</v>
      </c>
      <c r="AO125" s="182">
        <f t="shared" si="926"/>
        <v>0</v>
      </c>
      <c r="AP125" s="5"/>
      <c r="AQ125" s="182">
        <f t="shared" si="927"/>
        <v>0</v>
      </c>
      <c r="AR125" s="182">
        <f t="shared" si="928"/>
        <v>0</v>
      </c>
      <c r="AS125" s="182">
        <f t="shared" si="929"/>
        <v>0</v>
      </c>
      <c r="AT125" s="5"/>
      <c r="AU125" s="182">
        <f t="shared" si="930"/>
        <v>0</v>
      </c>
      <c r="AV125" s="182">
        <f t="shared" si="931"/>
        <v>0</v>
      </c>
      <c r="AW125" s="182">
        <f t="shared" si="932"/>
        <v>0</v>
      </c>
      <c r="AX125" s="5"/>
      <c r="AY125" s="182">
        <f t="shared" si="933"/>
        <v>0</v>
      </c>
      <c r="AZ125" s="182">
        <f t="shared" si="934"/>
        <v>0</v>
      </c>
      <c r="BA125" s="182">
        <f t="shared" si="935"/>
        <v>0</v>
      </c>
      <c r="BB125" s="5"/>
      <c r="BC125" s="182">
        <f t="shared" si="936"/>
        <v>0</v>
      </c>
      <c r="BD125" s="182">
        <f t="shared" si="937"/>
        <v>0</v>
      </c>
      <c r="BE125" s="182">
        <f t="shared" si="938"/>
        <v>0</v>
      </c>
      <c r="BF125" s="5"/>
      <c r="BG125" s="182">
        <f t="shared" si="939"/>
        <v>0</v>
      </c>
      <c r="BH125" s="182">
        <f t="shared" si="940"/>
        <v>0</v>
      </c>
      <c r="BI125" s="182">
        <f t="shared" si="941"/>
        <v>0</v>
      </c>
      <c r="BJ125" s="5"/>
      <c r="BK125" s="182">
        <f t="shared" si="942"/>
        <v>0</v>
      </c>
      <c r="BL125" s="182">
        <f t="shared" si="943"/>
        <v>0</v>
      </c>
      <c r="BM125" s="182">
        <f t="shared" si="944"/>
        <v>0</v>
      </c>
      <c r="BN125" s="5"/>
      <c r="BO125" s="182">
        <f t="shared" si="945"/>
        <v>0</v>
      </c>
      <c r="BP125" s="182">
        <f t="shared" si="946"/>
        <v>0</v>
      </c>
      <c r="BQ125" s="182">
        <f t="shared" si="947"/>
        <v>0</v>
      </c>
      <c r="BR125" s="5"/>
      <c r="BS125" s="182">
        <f t="shared" si="948"/>
        <v>0</v>
      </c>
      <c r="BT125" s="182">
        <f t="shared" si="949"/>
        <v>0</v>
      </c>
      <c r="BU125" s="182">
        <f t="shared" si="950"/>
        <v>0</v>
      </c>
      <c r="BV125" s="5"/>
      <c r="BW125" s="182">
        <f t="shared" si="951"/>
        <v>0</v>
      </c>
      <c r="BX125" s="182">
        <f t="shared" si="952"/>
        <v>0</v>
      </c>
      <c r="BY125" s="182">
        <f t="shared" si="953"/>
        <v>0</v>
      </c>
      <c r="BZ125" s="5"/>
      <c r="CA125" s="182">
        <f t="shared" si="954"/>
        <v>0</v>
      </c>
      <c r="CB125" s="182">
        <f t="shared" si="955"/>
        <v>0</v>
      </c>
      <c r="CC125" s="182">
        <f t="shared" si="956"/>
        <v>0</v>
      </c>
      <c r="CD125" s="5"/>
      <c r="CE125" s="182">
        <f t="shared" si="957"/>
        <v>0</v>
      </c>
      <c r="CF125" s="182">
        <f t="shared" si="958"/>
        <v>0</v>
      </c>
      <c r="CG125" s="182">
        <f t="shared" si="959"/>
        <v>0</v>
      </c>
      <c r="CH125" s="5"/>
      <c r="CI125" s="182">
        <f t="shared" si="960"/>
        <v>0</v>
      </c>
      <c r="CJ125" s="182">
        <f t="shared" si="961"/>
        <v>0</v>
      </c>
      <c r="CK125" s="182">
        <f t="shared" si="962"/>
        <v>0</v>
      </c>
      <c r="CL125" s="5"/>
      <c r="CM125" s="182">
        <f t="shared" si="963"/>
        <v>0</v>
      </c>
      <c r="CN125" s="182">
        <f t="shared" si="964"/>
        <v>0</v>
      </c>
      <c r="CO125" s="182">
        <f t="shared" si="965"/>
        <v>0</v>
      </c>
      <c r="CP125" s="5"/>
      <c r="CQ125" s="182">
        <f t="shared" si="966"/>
        <v>0</v>
      </c>
      <c r="CR125" s="182">
        <f t="shared" si="967"/>
        <v>0</v>
      </c>
      <c r="CS125" s="182">
        <f t="shared" si="968"/>
        <v>0</v>
      </c>
      <c r="CT125" s="5"/>
      <c r="CU125" s="182">
        <f t="shared" si="969"/>
        <v>0</v>
      </c>
      <c r="CV125" s="182">
        <f t="shared" si="970"/>
        <v>0</v>
      </c>
      <c r="CW125" s="182">
        <f t="shared" si="971"/>
        <v>0</v>
      </c>
      <c r="CX125" s="5"/>
      <c r="CY125" s="182">
        <f t="shared" si="972"/>
        <v>0</v>
      </c>
      <c r="CZ125" s="182">
        <f t="shared" si="973"/>
        <v>0</v>
      </c>
      <c r="DA125" s="182">
        <f t="shared" si="974"/>
        <v>0</v>
      </c>
      <c r="DB125" s="5"/>
      <c r="DC125" s="182">
        <f t="shared" si="975"/>
        <v>0</v>
      </c>
      <c r="DD125" s="182">
        <f t="shared" si="976"/>
        <v>0</v>
      </c>
      <c r="DE125" s="182">
        <f t="shared" si="977"/>
        <v>0</v>
      </c>
      <c r="DF125" s="5"/>
      <c r="DG125" s="182">
        <f t="shared" si="978"/>
        <v>0</v>
      </c>
      <c r="DH125" s="182">
        <f t="shared" si="979"/>
        <v>0</v>
      </c>
      <c r="DI125" s="182">
        <f t="shared" si="980"/>
        <v>0</v>
      </c>
      <c r="DJ125" s="5"/>
      <c r="DK125" s="182">
        <f t="shared" si="981"/>
        <v>0</v>
      </c>
      <c r="DL125" s="182">
        <f t="shared" si="982"/>
        <v>0</v>
      </c>
      <c r="DM125" s="182">
        <f t="shared" si="983"/>
        <v>0</v>
      </c>
      <c r="DN125" s="5"/>
      <c r="DO125" s="182">
        <f t="shared" si="984"/>
        <v>0</v>
      </c>
      <c r="DP125" s="182">
        <f t="shared" si="985"/>
        <v>0</v>
      </c>
      <c r="DQ125" s="182">
        <f t="shared" si="986"/>
        <v>0</v>
      </c>
      <c r="DR125" s="5"/>
      <c r="DS125" s="182">
        <f t="shared" si="987"/>
        <v>0</v>
      </c>
      <c r="DT125" s="182">
        <f t="shared" si="988"/>
        <v>0</v>
      </c>
      <c r="DU125" s="182">
        <f t="shared" si="989"/>
        <v>0</v>
      </c>
      <c r="DV125" s="5"/>
      <c r="DW125" s="182">
        <f t="shared" si="990"/>
        <v>0</v>
      </c>
      <c r="DX125" s="182">
        <f t="shared" si="991"/>
        <v>0</v>
      </c>
      <c r="DY125" s="182">
        <f t="shared" si="992"/>
        <v>0</v>
      </c>
      <c r="DZ125" s="5"/>
      <c r="EA125" s="182">
        <f t="shared" si="993"/>
        <v>0</v>
      </c>
      <c r="EB125" s="182">
        <f t="shared" si="994"/>
        <v>0</v>
      </c>
      <c r="EC125" s="182">
        <f t="shared" si="995"/>
        <v>0</v>
      </c>
      <c r="ED125" s="5"/>
      <c r="EE125" s="182">
        <f t="shared" si="996"/>
        <v>0</v>
      </c>
      <c r="EF125" s="182">
        <f t="shared" si="997"/>
        <v>0</v>
      </c>
      <c r="EG125" s="182">
        <f t="shared" si="998"/>
        <v>0</v>
      </c>
      <c r="EH125" s="5"/>
      <c r="EI125" s="182">
        <f t="shared" si="999"/>
        <v>0</v>
      </c>
      <c r="EJ125" s="182">
        <f t="shared" si="1000"/>
        <v>0</v>
      </c>
      <c r="EK125" s="182">
        <f t="shared" si="1001"/>
        <v>0</v>
      </c>
      <c r="EL125" s="5"/>
      <c r="EM125" s="182">
        <f t="shared" si="1002"/>
        <v>0</v>
      </c>
      <c r="EN125" s="182">
        <f t="shared" si="1003"/>
        <v>0</v>
      </c>
      <c r="EO125" s="182">
        <f t="shared" si="1004"/>
        <v>0</v>
      </c>
      <c r="EP125" s="5"/>
      <c r="EQ125" s="182">
        <f t="shared" si="1005"/>
        <v>0</v>
      </c>
      <c r="ER125" s="182">
        <f t="shared" si="1006"/>
        <v>0</v>
      </c>
      <c r="ES125" s="182">
        <f t="shared" si="1007"/>
        <v>0</v>
      </c>
      <c r="ET125" s="5"/>
      <c r="EU125" s="182">
        <f t="shared" si="1008"/>
        <v>0</v>
      </c>
      <c r="EV125" s="182">
        <f t="shared" si="1009"/>
        <v>0</v>
      </c>
      <c r="EW125" s="182">
        <f t="shared" si="1010"/>
        <v>0</v>
      </c>
      <c r="EX125" s="5"/>
      <c r="EY125" s="182">
        <f t="shared" si="1011"/>
        <v>0</v>
      </c>
      <c r="EZ125" s="182">
        <f t="shared" si="1012"/>
        <v>0</v>
      </c>
      <c r="FA125" s="182">
        <f t="shared" si="1013"/>
        <v>0</v>
      </c>
      <c r="FB125" s="5"/>
      <c r="FC125" s="182">
        <f t="shared" si="1014"/>
        <v>0</v>
      </c>
      <c r="FD125" s="182">
        <f t="shared" si="1015"/>
        <v>0</v>
      </c>
      <c r="FE125" s="182">
        <f t="shared" si="1016"/>
        <v>0</v>
      </c>
      <c r="FF125" s="5"/>
      <c r="FG125" s="182">
        <f t="shared" si="1017"/>
        <v>0</v>
      </c>
      <c r="FH125" s="182">
        <f t="shared" si="1018"/>
        <v>0</v>
      </c>
      <c r="FI125" s="182">
        <f t="shared" si="1019"/>
        <v>0</v>
      </c>
      <c r="FJ125" s="5"/>
      <c r="FK125" s="182">
        <f t="shared" si="1020"/>
        <v>0</v>
      </c>
      <c r="FL125" s="182">
        <f t="shared" si="1021"/>
        <v>0</v>
      </c>
      <c r="FM125" s="182">
        <f t="shared" si="1022"/>
        <v>0</v>
      </c>
      <c r="FN125" s="5"/>
      <c r="FO125" s="182">
        <f t="shared" si="1023"/>
        <v>0</v>
      </c>
      <c r="FP125" s="182">
        <f t="shared" si="1024"/>
        <v>0</v>
      </c>
      <c r="FQ125" s="182">
        <f t="shared" si="1025"/>
        <v>0</v>
      </c>
      <c r="FR125" s="5"/>
      <c r="FS125" s="182">
        <f t="shared" si="1026"/>
        <v>0</v>
      </c>
      <c r="FT125" s="182">
        <f t="shared" si="1027"/>
        <v>0</v>
      </c>
      <c r="FU125" s="182">
        <f t="shared" si="1028"/>
        <v>0</v>
      </c>
      <c r="FV125" s="5"/>
      <c r="FW125" s="182">
        <f t="shared" si="1029"/>
        <v>0</v>
      </c>
      <c r="FX125" s="182">
        <f t="shared" si="1030"/>
        <v>0</v>
      </c>
      <c r="FY125" s="182">
        <f t="shared" si="1031"/>
        <v>0</v>
      </c>
      <c r="FZ125" s="5"/>
      <c r="GA125" s="182">
        <f t="shared" si="1032"/>
        <v>0</v>
      </c>
      <c r="GB125" s="182">
        <f t="shared" si="1033"/>
        <v>0</v>
      </c>
      <c r="GC125" s="182">
        <f t="shared" si="1034"/>
        <v>0</v>
      </c>
      <c r="GD125" s="5"/>
      <c r="GE125" s="182">
        <f t="shared" si="1035"/>
        <v>0</v>
      </c>
      <c r="GF125" s="182">
        <f t="shared" si="1036"/>
        <v>0</v>
      </c>
      <c r="GG125" s="182">
        <f t="shared" si="1037"/>
        <v>0</v>
      </c>
      <c r="GH125" s="5"/>
      <c r="GI125" s="182">
        <f t="shared" si="1038"/>
        <v>0</v>
      </c>
      <c r="GJ125" s="182">
        <f t="shared" si="1039"/>
        <v>0</v>
      </c>
      <c r="GK125" s="182">
        <f t="shared" si="1040"/>
        <v>0</v>
      </c>
      <c r="GL125" s="5"/>
      <c r="GM125" s="182">
        <f t="shared" si="1041"/>
        <v>0</v>
      </c>
      <c r="GN125" s="182">
        <f t="shared" si="1042"/>
        <v>0</v>
      </c>
      <c r="GO125" s="182">
        <f t="shared" si="1043"/>
        <v>0</v>
      </c>
      <c r="GP125" s="5"/>
      <c r="GQ125" s="182">
        <f t="shared" si="1044"/>
        <v>0</v>
      </c>
      <c r="GR125" s="182">
        <f t="shared" si="1045"/>
        <v>0</v>
      </c>
      <c r="GS125" s="182">
        <f t="shared" si="1046"/>
        <v>0</v>
      </c>
      <c r="GT125" s="5"/>
      <c r="GU125" s="182">
        <f t="shared" si="1047"/>
        <v>0</v>
      </c>
      <c r="GV125" s="182">
        <f t="shared" si="1048"/>
        <v>0</v>
      </c>
      <c r="GW125" s="182">
        <f t="shared" si="1049"/>
        <v>0</v>
      </c>
      <c r="GX125" s="5"/>
      <c r="GY125" s="182">
        <f t="shared" si="1050"/>
        <v>0</v>
      </c>
      <c r="GZ125" s="182">
        <f t="shared" si="1051"/>
        <v>0</v>
      </c>
      <c r="HA125" s="182">
        <f t="shared" si="1052"/>
        <v>0</v>
      </c>
      <c r="HB125" s="5"/>
      <c r="HC125" s="182">
        <f t="shared" si="1053"/>
        <v>0</v>
      </c>
      <c r="HD125" s="182">
        <f t="shared" si="1054"/>
        <v>0</v>
      </c>
      <c r="HE125" s="182">
        <f t="shared" si="1055"/>
        <v>0</v>
      </c>
      <c r="HF125" s="5"/>
      <c r="HG125" s="182">
        <f t="shared" si="1056"/>
        <v>0</v>
      </c>
      <c r="HH125" s="182">
        <f t="shared" si="1057"/>
        <v>0</v>
      </c>
      <c r="HI125" s="182">
        <f t="shared" si="1058"/>
        <v>0</v>
      </c>
      <c r="HJ125" s="5"/>
      <c r="HK125" s="182">
        <f t="shared" si="1059"/>
        <v>0</v>
      </c>
      <c r="HL125" s="182">
        <f t="shared" si="1060"/>
        <v>0</v>
      </c>
      <c r="HM125" s="182">
        <f t="shared" si="1061"/>
        <v>0</v>
      </c>
      <c r="HN125" s="5"/>
      <c r="HO125" s="182">
        <f t="shared" si="1062"/>
        <v>0</v>
      </c>
      <c r="HP125" s="182">
        <f t="shared" si="1063"/>
        <v>0</v>
      </c>
      <c r="HQ125" s="182">
        <f t="shared" si="1064"/>
        <v>0</v>
      </c>
      <c r="HR125" s="5"/>
      <c r="HS125" s="182">
        <f t="shared" si="1065"/>
        <v>0</v>
      </c>
      <c r="HT125" s="182">
        <f t="shared" si="1066"/>
        <v>0</v>
      </c>
      <c r="HU125" s="182">
        <f t="shared" si="1067"/>
        <v>0</v>
      </c>
      <c r="HV125" s="5"/>
      <c r="HW125" s="182">
        <f t="shared" si="1068"/>
        <v>0</v>
      </c>
      <c r="HX125" s="182">
        <f t="shared" si="1069"/>
        <v>0</v>
      </c>
      <c r="HY125" s="182">
        <f t="shared" si="1070"/>
        <v>0</v>
      </c>
      <c r="HZ125" s="5"/>
      <c r="IA125" s="182">
        <f t="shared" si="1071"/>
        <v>0</v>
      </c>
      <c r="IB125" s="182">
        <f t="shared" si="1072"/>
        <v>0</v>
      </c>
      <c r="IC125" s="182">
        <f t="shared" si="1073"/>
        <v>0</v>
      </c>
      <c r="ID125" s="5"/>
      <c r="IE125" s="182">
        <f t="shared" si="1074"/>
        <v>0</v>
      </c>
      <c r="IF125" s="182">
        <f t="shared" si="1075"/>
        <v>0</v>
      </c>
      <c r="IG125" s="182">
        <f t="shared" si="1076"/>
        <v>0</v>
      </c>
      <c r="IH125" s="5"/>
      <c r="II125" s="182">
        <f t="shared" si="1077"/>
        <v>0</v>
      </c>
      <c r="IJ125" s="182">
        <f t="shared" si="1078"/>
        <v>0</v>
      </c>
      <c r="IK125" s="182">
        <f t="shared" si="1079"/>
        <v>0</v>
      </c>
      <c r="IL125" s="5"/>
      <c r="IM125" s="182">
        <f t="shared" si="1080"/>
        <v>0</v>
      </c>
      <c r="IN125" s="182">
        <f t="shared" si="1081"/>
        <v>0</v>
      </c>
      <c r="IO125" s="182">
        <f t="shared" si="1082"/>
        <v>0</v>
      </c>
      <c r="IP125" s="5"/>
      <c r="IQ125" s="182">
        <f t="shared" si="1083"/>
        <v>0</v>
      </c>
      <c r="IR125" s="182">
        <f t="shared" si="1084"/>
        <v>0</v>
      </c>
      <c r="IS125" s="182">
        <f t="shared" si="1085"/>
        <v>0</v>
      </c>
      <c r="IT125" s="5"/>
      <c r="IU125" s="182">
        <f t="shared" si="1086"/>
        <v>0</v>
      </c>
      <c r="IV125" s="182">
        <f t="shared" si="1087"/>
        <v>0</v>
      </c>
      <c r="IW125" s="182">
        <f t="shared" si="1088"/>
        <v>0</v>
      </c>
      <c r="IX125" s="5"/>
      <c r="IY125" s="182">
        <f t="shared" si="1089"/>
        <v>0</v>
      </c>
      <c r="IZ125" s="182">
        <f t="shared" si="1090"/>
        <v>0</v>
      </c>
      <c r="JA125" s="182">
        <f t="shared" si="1091"/>
        <v>0</v>
      </c>
      <c r="JB125" s="5"/>
      <c r="JC125" s="182">
        <f t="shared" si="1092"/>
        <v>0</v>
      </c>
      <c r="JD125" s="182">
        <f t="shared" si="1093"/>
        <v>0</v>
      </c>
      <c r="JE125" s="182">
        <f t="shared" si="1094"/>
        <v>0</v>
      </c>
      <c r="JF125" s="5"/>
      <c r="JG125" s="182">
        <f t="shared" si="1095"/>
        <v>0</v>
      </c>
      <c r="JH125" s="182">
        <f t="shared" si="1096"/>
        <v>0</v>
      </c>
      <c r="JI125" s="182">
        <f t="shared" si="1097"/>
        <v>0</v>
      </c>
      <c r="JJ125" s="5"/>
      <c r="JK125" s="182">
        <f t="shared" si="1098"/>
        <v>0</v>
      </c>
      <c r="JL125" s="182">
        <f t="shared" si="1099"/>
        <v>0</v>
      </c>
      <c r="JM125" s="182">
        <f t="shared" si="1100"/>
        <v>0</v>
      </c>
      <c r="JN125" s="5"/>
      <c r="JO125" s="182">
        <f t="shared" si="1101"/>
        <v>0</v>
      </c>
      <c r="JP125" s="182">
        <f t="shared" si="1102"/>
        <v>0</v>
      </c>
      <c r="JQ125" s="182">
        <f t="shared" si="1103"/>
        <v>0</v>
      </c>
      <c r="JR125" s="5"/>
      <c r="JS125" s="182">
        <f t="shared" si="1104"/>
        <v>0</v>
      </c>
      <c r="JT125" s="182">
        <f t="shared" si="1105"/>
        <v>0</v>
      </c>
      <c r="JU125" s="182">
        <f t="shared" si="1106"/>
        <v>0</v>
      </c>
      <c r="JV125" s="5"/>
      <c r="JW125" s="182">
        <f t="shared" si="1107"/>
        <v>0</v>
      </c>
      <c r="JX125" s="182">
        <f t="shared" si="1108"/>
        <v>0</v>
      </c>
      <c r="JY125" s="182">
        <f t="shared" si="1109"/>
        <v>0</v>
      </c>
      <c r="JZ125" s="5"/>
      <c r="KA125" s="182">
        <f t="shared" si="1110"/>
        <v>0</v>
      </c>
      <c r="KB125" s="182">
        <f t="shared" si="1111"/>
        <v>0</v>
      </c>
      <c r="KC125" s="182">
        <f t="shared" si="1112"/>
        <v>0</v>
      </c>
      <c r="KD125" s="5"/>
      <c r="KE125" s="182">
        <f t="shared" si="1113"/>
        <v>0</v>
      </c>
      <c r="KF125" s="182">
        <f t="shared" si="1114"/>
        <v>0</v>
      </c>
      <c r="KG125" s="182">
        <f t="shared" si="1115"/>
        <v>0</v>
      </c>
      <c r="KH125" s="5"/>
      <c r="KI125" s="183">
        <f t="shared" si="1116"/>
        <v>0</v>
      </c>
      <c r="KJ125" s="183" t="e">
        <f t="shared" si="908"/>
        <v>#DIV/0!</v>
      </c>
      <c r="KK125" s="183">
        <f t="shared" si="1117"/>
        <v>0</v>
      </c>
      <c r="KM125" s="183">
        <f t="shared" si="1118"/>
        <v>0</v>
      </c>
      <c r="KN125" s="183" t="e">
        <f t="shared" si="909"/>
        <v>#DIV/0!</v>
      </c>
      <c r="KO125" s="183">
        <f t="shared" si="1119"/>
        <v>0</v>
      </c>
      <c r="KQ125" s="183">
        <f t="shared" si="1120"/>
        <v>0</v>
      </c>
      <c r="KR125" s="183" t="e">
        <f t="shared" si="1121"/>
        <v>#DIV/0!</v>
      </c>
      <c r="KS125" s="183">
        <f t="shared" si="1122"/>
        <v>0</v>
      </c>
      <c r="KU125" s="183">
        <f t="shared" si="1123"/>
        <v>0</v>
      </c>
      <c r="KV125" s="183" t="e">
        <f t="shared" si="1124"/>
        <v>#DIV/0!</v>
      </c>
      <c r="KW125" s="183">
        <f t="shared" si="1125"/>
        <v>0</v>
      </c>
      <c r="KY125" s="183">
        <f t="shared" si="1126"/>
        <v>0</v>
      </c>
      <c r="KZ125" s="183" t="e">
        <f t="shared" si="1127"/>
        <v>#DIV/0!</v>
      </c>
      <c r="LA125" s="183">
        <f t="shared" si="1128"/>
        <v>0</v>
      </c>
      <c r="LC125" s="183">
        <f t="shared" si="1129"/>
        <v>0</v>
      </c>
      <c r="LD125" s="183" t="e">
        <f t="shared" si="1130"/>
        <v>#DIV/0!</v>
      </c>
      <c r="LE125" s="183">
        <f t="shared" si="1131"/>
        <v>0</v>
      </c>
    </row>
    <row r="126" spans="2:317" ht="18.75">
      <c r="B126" s="172"/>
      <c r="C126" s="180"/>
      <c r="D126" s="180"/>
      <c r="E126" s="180" t="str">
        <f>'A.I Revenue Streams - P1'!F124</f>
        <v>Ultrasound Soft Parts</v>
      </c>
      <c r="F126" s="184"/>
      <c r="G126" s="182"/>
      <c r="H126" s="182">
        <f>'A.I Revenue Streams - P1'!J124</f>
        <v>0</v>
      </c>
      <c r="I126" s="182">
        <f t="shared" si="1132"/>
        <v>0</v>
      </c>
      <c r="J126" s="5"/>
      <c r="K126" s="182">
        <f>'A.I Revenue Streams - P1'!H124*K$2</f>
        <v>0</v>
      </c>
      <c r="L126" s="182">
        <f t="shared" si="910"/>
        <v>0</v>
      </c>
      <c r="M126" s="182">
        <f t="shared" si="1134"/>
        <v>0</v>
      </c>
      <c r="N126" s="5"/>
      <c r="O126" s="182">
        <f t="shared" si="911"/>
        <v>0</v>
      </c>
      <c r="P126" s="182">
        <f t="shared" si="912"/>
        <v>0</v>
      </c>
      <c r="Q126" s="182">
        <f t="shared" si="903"/>
        <v>0</v>
      </c>
      <c r="R126" s="5"/>
      <c r="S126" s="182">
        <f t="shared" si="913"/>
        <v>0</v>
      </c>
      <c r="T126" s="182">
        <f t="shared" si="914"/>
        <v>0</v>
      </c>
      <c r="U126" s="182">
        <f t="shared" si="904"/>
        <v>0</v>
      </c>
      <c r="V126" s="5"/>
      <c r="W126" s="182">
        <f t="shared" si="915"/>
        <v>0</v>
      </c>
      <c r="X126" s="182">
        <f t="shared" si="916"/>
        <v>0</v>
      </c>
      <c r="Y126" s="182">
        <f t="shared" si="905"/>
        <v>0</v>
      </c>
      <c r="Z126" s="5"/>
      <c r="AA126" s="182">
        <f t="shared" si="917"/>
        <v>0</v>
      </c>
      <c r="AB126" s="182">
        <f t="shared" si="918"/>
        <v>0</v>
      </c>
      <c r="AC126" s="182">
        <f t="shared" si="906"/>
        <v>0</v>
      </c>
      <c r="AD126" s="5"/>
      <c r="AE126" s="182">
        <f t="shared" si="919"/>
        <v>0</v>
      </c>
      <c r="AF126" s="182">
        <f t="shared" si="920"/>
        <v>0</v>
      </c>
      <c r="AG126" s="182">
        <f t="shared" si="907"/>
        <v>0</v>
      </c>
      <c r="AH126" s="5"/>
      <c r="AI126" s="182">
        <f t="shared" si="921"/>
        <v>0</v>
      </c>
      <c r="AJ126" s="182">
        <f t="shared" si="922"/>
        <v>0</v>
      </c>
      <c r="AK126" s="182">
        <f t="shared" si="923"/>
        <v>0</v>
      </c>
      <c r="AL126" s="5"/>
      <c r="AM126" s="182">
        <f t="shared" si="924"/>
        <v>0</v>
      </c>
      <c r="AN126" s="182">
        <f t="shared" si="925"/>
        <v>0</v>
      </c>
      <c r="AO126" s="182">
        <f t="shared" si="926"/>
        <v>0</v>
      </c>
      <c r="AP126" s="5"/>
      <c r="AQ126" s="182">
        <f t="shared" si="927"/>
        <v>0</v>
      </c>
      <c r="AR126" s="182">
        <f t="shared" si="928"/>
        <v>0</v>
      </c>
      <c r="AS126" s="182">
        <f t="shared" si="929"/>
        <v>0</v>
      </c>
      <c r="AT126" s="5"/>
      <c r="AU126" s="182">
        <f t="shared" si="930"/>
        <v>0</v>
      </c>
      <c r="AV126" s="182">
        <f t="shared" si="931"/>
        <v>0</v>
      </c>
      <c r="AW126" s="182">
        <f t="shared" si="932"/>
        <v>0</v>
      </c>
      <c r="AX126" s="5"/>
      <c r="AY126" s="182">
        <f t="shared" si="933"/>
        <v>0</v>
      </c>
      <c r="AZ126" s="182">
        <f t="shared" si="934"/>
        <v>0</v>
      </c>
      <c r="BA126" s="182">
        <f t="shared" si="935"/>
        <v>0</v>
      </c>
      <c r="BB126" s="5"/>
      <c r="BC126" s="182">
        <f t="shared" si="936"/>
        <v>0</v>
      </c>
      <c r="BD126" s="182">
        <f t="shared" si="937"/>
        <v>0</v>
      </c>
      <c r="BE126" s="182">
        <f t="shared" si="938"/>
        <v>0</v>
      </c>
      <c r="BF126" s="5"/>
      <c r="BG126" s="182">
        <f t="shared" si="939"/>
        <v>0</v>
      </c>
      <c r="BH126" s="182">
        <f t="shared" si="940"/>
        <v>0</v>
      </c>
      <c r="BI126" s="182">
        <f t="shared" si="941"/>
        <v>0</v>
      </c>
      <c r="BJ126" s="5"/>
      <c r="BK126" s="182">
        <f t="shared" si="942"/>
        <v>0</v>
      </c>
      <c r="BL126" s="182">
        <f t="shared" si="943"/>
        <v>0</v>
      </c>
      <c r="BM126" s="182">
        <f t="shared" si="944"/>
        <v>0</v>
      </c>
      <c r="BN126" s="5"/>
      <c r="BO126" s="182">
        <f t="shared" si="945"/>
        <v>0</v>
      </c>
      <c r="BP126" s="182">
        <f t="shared" si="946"/>
        <v>0</v>
      </c>
      <c r="BQ126" s="182">
        <f t="shared" si="947"/>
        <v>0</v>
      </c>
      <c r="BR126" s="5"/>
      <c r="BS126" s="182">
        <f t="shared" si="948"/>
        <v>0</v>
      </c>
      <c r="BT126" s="182">
        <f t="shared" si="949"/>
        <v>0</v>
      </c>
      <c r="BU126" s="182">
        <f t="shared" si="950"/>
        <v>0</v>
      </c>
      <c r="BV126" s="5"/>
      <c r="BW126" s="182">
        <f t="shared" si="951"/>
        <v>0</v>
      </c>
      <c r="BX126" s="182">
        <f t="shared" si="952"/>
        <v>0</v>
      </c>
      <c r="BY126" s="182">
        <f t="shared" si="953"/>
        <v>0</v>
      </c>
      <c r="BZ126" s="5"/>
      <c r="CA126" s="182">
        <f t="shared" si="954"/>
        <v>0</v>
      </c>
      <c r="CB126" s="182">
        <f t="shared" si="955"/>
        <v>0</v>
      </c>
      <c r="CC126" s="182">
        <f t="shared" si="956"/>
        <v>0</v>
      </c>
      <c r="CD126" s="5"/>
      <c r="CE126" s="182">
        <f t="shared" si="957"/>
        <v>0</v>
      </c>
      <c r="CF126" s="182">
        <f t="shared" si="958"/>
        <v>0</v>
      </c>
      <c r="CG126" s="182">
        <f t="shared" si="959"/>
        <v>0</v>
      </c>
      <c r="CH126" s="5"/>
      <c r="CI126" s="182">
        <f t="shared" si="960"/>
        <v>0</v>
      </c>
      <c r="CJ126" s="182">
        <f t="shared" si="961"/>
        <v>0</v>
      </c>
      <c r="CK126" s="182">
        <f t="shared" si="962"/>
        <v>0</v>
      </c>
      <c r="CL126" s="5"/>
      <c r="CM126" s="182">
        <f t="shared" si="963"/>
        <v>0</v>
      </c>
      <c r="CN126" s="182">
        <f t="shared" si="964"/>
        <v>0</v>
      </c>
      <c r="CO126" s="182">
        <f t="shared" si="965"/>
        <v>0</v>
      </c>
      <c r="CP126" s="5"/>
      <c r="CQ126" s="182">
        <f t="shared" si="966"/>
        <v>0</v>
      </c>
      <c r="CR126" s="182">
        <f t="shared" si="967"/>
        <v>0</v>
      </c>
      <c r="CS126" s="182">
        <f t="shared" si="968"/>
        <v>0</v>
      </c>
      <c r="CT126" s="5"/>
      <c r="CU126" s="182">
        <f t="shared" si="969"/>
        <v>0</v>
      </c>
      <c r="CV126" s="182">
        <f t="shared" si="970"/>
        <v>0</v>
      </c>
      <c r="CW126" s="182">
        <f t="shared" si="971"/>
        <v>0</v>
      </c>
      <c r="CX126" s="5"/>
      <c r="CY126" s="182">
        <f t="shared" si="972"/>
        <v>0</v>
      </c>
      <c r="CZ126" s="182">
        <f t="shared" si="973"/>
        <v>0</v>
      </c>
      <c r="DA126" s="182">
        <f t="shared" si="974"/>
        <v>0</v>
      </c>
      <c r="DB126" s="5"/>
      <c r="DC126" s="182">
        <f t="shared" si="975"/>
        <v>0</v>
      </c>
      <c r="DD126" s="182">
        <f t="shared" si="976"/>
        <v>0</v>
      </c>
      <c r="DE126" s="182">
        <f t="shared" si="977"/>
        <v>0</v>
      </c>
      <c r="DF126" s="5"/>
      <c r="DG126" s="182">
        <f t="shared" si="978"/>
        <v>0</v>
      </c>
      <c r="DH126" s="182">
        <f t="shared" si="979"/>
        <v>0</v>
      </c>
      <c r="DI126" s="182">
        <f t="shared" si="980"/>
        <v>0</v>
      </c>
      <c r="DJ126" s="5"/>
      <c r="DK126" s="182">
        <f t="shared" si="981"/>
        <v>0</v>
      </c>
      <c r="DL126" s="182">
        <f t="shared" si="982"/>
        <v>0</v>
      </c>
      <c r="DM126" s="182">
        <f t="shared" si="983"/>
        <v>0</v>
      </c>
      <c r="DN126" s="5"/>
      <c r="DO126" s="182">
        <f t="shared" si="984"/>
        <v>0</v>
      </c>
      <c r="DP126" s="182">
        <f t="shared" si="985"/>
        <v>0</v>
      </c>
      <c r="DQ126" s="182">
        <f t="shared" si="986"/>
        <v>0</v>
      </c>
      <c r="DR126" s="5"/>
      <c r="DS126" s="182">
        <f t="shared" si="987"/>
        <v>0</v>
      </c>
      <c r="DT126" s="182">
        <f t="shared" si="988"/>
        <v>0</v>
      </c>
      <c r="DU126" s="182">
        <f t="shared" si="989"/>
        <v>0</v>
      </c>
      <c r="DV126" s="5"/>
      <c r="DW126" s="182">
        <f t="shared" si="990"/>
        <v>0</v>
      </c>
      <c r="DX126" s="182">
        <f t="shared" si="991"/>
        <v>0</v>
      </c>
      <c r="DY126" s="182">
        <f t="shared" si="992"/>
        <v>0</v>
      </c>
      <c r="DZ126" s="5"/>
      <c r="EA126" s="182">
        <f t="shared" si="993"/>
        <v>0</v>
      </c>
      <c r="EB126" s="182">
        <f t="shared" si="994"/>
        <v>0</v>
      </c>
      <c r="EC126" s="182">
        <f t="shared" si="995"/>
        <v>0</v>
      </c>
      <c r="ED126" s="5"/>
      <c r="EE126" s="182">
        <f t="shared" si="996"/>
        <v>0</v>
      </c>
      <c r="EF126" s="182">
        <f t="shared" si="997"/>
        <v>0</v>
      </c>
      <c r="EG126" s="182">
        <f t="shared" si="998"/>
        <v>0</v>
      </c>
      <c r="EH126" s="5"/>
      <c r="EI126" s="182">
        <f t="shared" si="999"/>
        <v>0</v>
      </c>
      <c r="EJ126" s="182">
        <f t="shared" si="1000"/>
        <v>0</v>
      </c>
      <c r="EK126" s="182">
        <f t="shared" si="1001"/>
        <v>0</v>
      </c>
      <c r="EL126" s="5"/>
      <c r="EM126" s="182">
        <f t="shared" si="1002"/>
        <v>0</v>
      </c>
      <c r="EN126" s="182">
        <f t="shared" si="1003"/>
        <v>0</v>
      </c>
      <c r="EO126" s="182">
        <f t="shared" si="1004"/>
        <v>0</v>
      </c>
      <c r="EP126" s="5"/>
      <c r="EQ126" s="182">
        <f t="shared" si="1005"/>
        <v>0</v>
      </c>
      <c r="ER126" s="182">
        <f t="shared" si="1006"/>
        <v>0</v>
      </c>
      <c r="ES126" s="182">
        <f t="shared" si="1007"/>
        <v>0</v>
      </c>
      <c r="ET126" s="5"/>
      <c r="EU126" s="182">
        <f t="shared" si="1008"/>
        <v>0</v>
      </c>
      <c r="EV126" s="182">
        <f t="shared" si="1009"/>
        <v>0</v>
      </c>
      <c r="EW126" s="182">
        <f t="shared" si="1010"/>
        <v>0</v>
      </c>
      <c r="EX126" s="5"/>
      <c r="EY126" s="182">
        <f t="shared" si="1011"/>
        <v>0</v>
      </c>
      <c r="EZ126" s="182">
        <f t="shared" si="1012"/>
        <v>0</v>
      </c>
      <c r="FA126" s="182">
        <f t="shared" si="1013"/>
        <v>0</v>
      </c>
      <c r="FB126" s="5"/>
      <c r="FC126" s="182">
        <f t="shared" si="1014"/>
        <v>0</v>
      </c>
      <c r="FD126" s="182">
        <f t="shared" si="1015"/>
        <v>0</v>
      </c>
      <c r="FE126" s="182">
        <f t="shared" si="1016"/>
        <v>0</v>
      </c>
      <c r="FF126" s="5"/>
      <c r="FG126" s="182">
        <f t="shared" si="1017"/>
        <v>0</v>
      </c>
      <c r="FH126" s="182">
        <f t="shared" si="1018"/>
        <v>0</v>
      </c>
      <c r="FI126" s="182">
        <f t="shared" si="1019"/>
        <v>0</v>
      </c>
      <c r="FJ126" s="5"/>
      <c r="FK126" s="182">
        <f t="shared" si="1020"/>
        <v>0</v>
      </c>
      <c r="FL126" s="182">
        <f t="shared" si="1021"/>
        <v>0</v>
      </c>
      <c r="FM126" s="182">
        <f t="shared" si="1022"/>
        <v>0</v>
      </c>
      <c r="FN126" s="5"/>
      <c r="FO126" s="182">
        <f t="shared" si="1023"/>
        <v>0</v>
      </c>
      <c r="FP126" s="182">
        <f t="shared" si="1024"/>
        <v>0</v>
      </c>
      <c r="FQ126" s="182">
        <f t="shared" si="1025"/>
        <v>0</v>
      </c>
      <c r="FR126" s="5"/>
      <c r="FS126" s="182">
        <f t="shared" si="1026"/>
        <v>0</v>
      </c>
      <c r="FT126" s="182">
        <f t="shared" si="1027"/>
        <v>0</v>
      </c>
      <c r="FU126" s="182">
        <f t="shared" si="1028"/>
        <v>0</v>
      </c>
      <c r="FV126" s="5"/>
      <c r="FW126" s="182">
        <f t="shared" si="1029"/>
        <v>0</v>
      </c>
      <c r="FX126" s="182">
        <f t="shared" si="1030"/>
        <v>0</v>
      </c>
      <c r="FY126" s="182">
        <f t="shared" si="1031"/>
        <v>0</v>
      </c>
      <c r="FZ126" s="5"/>
      <c r="GA126" s="182">
        <f t="shared" si="1032"/>
        <v>0</v>
      </c>
      <c r="GB126" s="182">
        <f t="shared" si="1033"/>
        <v>0</v>
      </c>
      <c r="GC126" s="182">
        <f t="shared" si="1034"/>
        <v>0</v>
      </c>
      <c r="GD126" s="5"/>
      <c r="GE126" s="182">
        <f t="shared" si="1035"/>
        <v>0</v>
      </c>
      <c r="GF126" s="182">
        <f t="shared" si="1036"/>
        <v>0</v>
      </c>
      <c r="GG126" s="182">
        <f t="shared" si="1037"/>
        <v>0</v>
      </c>
      <c r="GH126" s="5"/>
      <c r="GI126" s="182">
        <f t="shared" si="1038"/>
        <v>0</v>
      </c>
      <c r="GJ126" s="182">
        <f t="shared" si="1039"/>
        <v>0</v>
      </c>
      <c r="GK126" s="182">
        <f t="shared" si="1040"/>
        <v>0</v>
      </c>
      <c r="GL126" s="5"/>
      <c r="GM126" s="182">
        <f t="shared" si="1041"/>
        <v>0</v>
      </c>
      <c r="GN126" s="182">
        <f t="shared" si="1042"/>
        <v>0</v>
      </c>
      <c r="GO126" s="182">
        <f t="shared" si="1043"/>
        <v>0</v>
      </c>
      <c r="GP126" s="5"/>
      <c r="GQ126" s="182">
        <f t="shared" si="1044"/>
        <v>0</v>
      </c>
      <c r="GR126" s="182">
        <f t="shared" si="1045"/>
        <v>0</v>
      </c>
      <c r="GS126" s="182">
        <f t="shared" si="1046"/>
        <v>0</v>
      </c>
      <c r="GT126" s="5"/>
      <c r="GU126" s="182">
        <f t="shared" si="1047"/>
        <v>0</v>
      </c>
      <c r="GV126" s="182">
        <f t="shared" si="1048"/>
        <v>0</v>
      </c>
      <c r="GW126" s="182">
        <f t="shared" si="1049"/>
        <v>0</v>
      </c>
      <c r="GX126" s="5"/>
      <c r="GY126" s="182">
        <f t="shared" si="1050"/>
        <v>0</v>
      </c>
      <c r="GZ126" s="182">
        <f t="shared" si="1051"/>
        <v>0</v>
      </c>
      <c r="HA126" s="182">
        <f t="shared" si="1052"/>
        <v>0</v>
      </c>
      <c r="HB126" s="5"/>
      <c r="HC126" s="182">
        <f t="shared" si="1053"/>
        <v>0</v>
      </c>
      <c r="HD126" s="182">
        <f t="shared" si="1054"/>
        <v>0</v>
      </c>
      <c r="HE126" s="182">
        <f t="shared" si="1055"/>
        <v>0</v>
      </c>
      <c r="HF126" s="5"/>
      <c r="HG126" s="182">
        <f t="shared" si="1056"/>
        <v>0</v>
      </c>
      <c r="HH126" s="182">
        <f t="shared" si="1057"/>
        <v>0</v>
      </c>
      <c r="HI126" s="182">
        <f t="shared" si="1058"/>
        <v>0</v>
      </c>
      <c r="HJ126" s="5"/>
      <c r="HK126" s="182">
        <f t="shared" si="1059"/>
        <v>0</v>
      </c>
      <c r="HL126" s="182">
        <f t="shared" si="1060"/>
        <v>0</v>
      </c>
      <c r="HM126" s="182">
        <f t="shared" si="1061"/>
        <v>0</v>
      </c>
      <c r="HN126" s="5"/>
      <c r="HO126" s="182">
        <f t="shared" si="1062"/>
        <v>0</v>
      </c>
      <c r="HP126" s="182">
        <f t="shared" si="1063"/>
        <v>0</v>
      </c>
      <c r="HQ126" s="182">
        <f t="shared" si="1064"/>
        <v>0</v>
      </c>
      <c r="HR126" s="5"/>
      <c r="HS126" s="182">
        <f t="shared" si="1065"/>
        <v>0</v>
      </c>
      <c r="HT126" s="182">
        <f t="shared" si="1066"/>
        <v>0</v>
      </c>
      <c r="HU126" s="182">
        <f t="shared" si="1067"/>
        <v>0</v>
      </c>
      <c r="HV126" s="5"/>
      <c r="HW126" s="182">
        <f t="shared" si="1068"/>
        <v>0</v>
      </c>
      <c r="HX126" s="182">
        <f t="shared" si="1069"/>
        <v>0</v>
      </c>
      <c r="HY126" s="182">
        <f t="shared" si="1070"/>
        <v>0</v>
      </c>
      <c r="HZ126" s="5"/>
      <c r="IA126" s="182">
        <f t="shared" si="1071"/>
        <v>0</v>
      </c>
      <c r="IB126" s="182">
        <f t="shared" si="1072"/>
        <v>0</v>
      </c>
      <c r="IC126" s="182">
        <f t="shared" si="1073"/>
        <v>0</v>
      </c>
      <c r="ID126" s="5"/>
      <c r="IE126" s="182">
        <f t="shared" si="1074"/>
        <v>0</v>
      </c>
      <c r="IF126" s="182">
        <f t="shared" si="1075"/>
        <v>0</v>
      </c>
      <c r="IG126" s="182">
        <f t="shared" si="1076"/>
        <v>0</v>
      </c>
      <c r="IH126" s="5"/>
      <c r="II126" s="182">
        <f t="shared" si="1077"/>
        <v>0</v>
      </c>
      <c r="IJ126" s="182">
        <f t="shared" si="1078"/>
        <v>0</v>
      </c>
      <c r="IK126" s="182">
        <f t="shared" si="1079"/>
        <v>0</v>
      </c>
      <c r="IL126" s="5"/>
      <c r="IM126" s="182">
        <f t="shared" si="1080"/>
        <v>0</v>
      </c>
      <c r="IN126" s="182">
        <f t="shared" si="1081"/>
        <v>0</v>
      </c>
      <c r="IO126" s="182">
        <f t="shared" si="1082"/>
        <v>0</v>
      </c>
      <c r="IP126" s="5"/>
      <c r="IQ126" s="182">
        <f t="shared" si="1083"/>
        <v>0</v>
      </c>
      <c r="IR126" s="182">
        <f t="shared" si="1084"/>
        <v>0</v>
      </c>
      <c r="IS126" s="182">
        <f t="shared" si="1085"/>
        <v>0</v>
      </c>
      <c r="IT126" s="5"/>
      <c r="IU126" s="182">
        <f t="shared" si="1086"/>
        <v>0</v>
      </c>
      <c r="IV126" s="182">
        <f t="shared" si="1087"/>
        <v>0</v>
      </c>
      <c r="IW126" s="182">
        <f t="shared" si="1088"/>
        <v>0</v>
      </c>
      <c r="IX126" s="5"/>
      <c r="IY126" s="182">
        <f t="shared" si="1089"/>
        <v>0</v>
      </c>
      <c r="IZ126" s="182">
        <f t="shared" si="1090"/>
        <v>0</v>
      </c>
      <c r="JA126" s="182">
        <f t="shared" si="1091"/>
        <v>0</v>
      </c>
      <c r="JB126" s="5"/>
      <c r="JC126" s="182">
        <f t="shared" si="1092"/>
        <v>0</v>
      </c>
      <c r="JD126" s="182">
        <f t="shared" si="1093"/>
        <v>0</v>
      </c>
      <c r="JE126" s="182">
        <f t="shared" si="1094"/>
        <v>0</v>
      </c>
      <c r="JF126" s="5"/>
      <c r="JG126" s="182">
        <f t="shared" si="1095"/>
        <v>0</v>
      </c>
      <c r="JH126" s="182">
        <f t="shared" si="1096"/>
        <v>0</v>
      </c>
      <c r="JI126" s="182">
        <f t="shared" si="1097"/>
        <v>0</v>
      </c>
      <c r="JJ126" s="5"/>
      <c r="JK126" s="182">
        <f t="shared" si="1098"/>
        <v>0</v>
      </c>
      <c r="JL126" s="182">
        <f t="shared" si="1099"/>
        <v>0</v>
      </c>
      <c r="JM126" s="182">
        <f t="shared" si="1100"/>
        <v>0</v>
      </c>
      <c r="JN126" s="5"/>
      <c r="JO126" s="182">
        <f t="shared" si="1101"/>
        <v>0</v>
      </c>
      <c r="JP126" s="182">
        <f t="shared" si="1102"/>
        <v>0</v>
      </c>
      <c r="JQ126" s="182">
        <f t="shared" si="1103"/>
        <v>0</v>
      </c>
      <c r="JR126" s="5"/>
      <c r="JS126" s="182">
        <f t="shared" si="1104"/>
        <v>0</v>
      </c>
      <c r="JT126" s="182">
        <f t="shared" si="1105"/>
        <v>0</v>
      </c>
      <c r="JU126" s="182">
        <f t="shared" si="1106"/>
        <v>0</v>
      </c>
      <c r="JV126" s="5"/>
      <c r="JW126" s="182">
        <f t="shared" si="1107"/>
        <v>0</v>
      </c>
      <c r="JX126" s="182">
        <f t="shared" si="1108"/>
        <v>0</v>
      </c>
      <c r="JY126" s="182">
        <f t="shared" si="1109"/>
        <v>0</v>
      </c>
      <c r="JZ126" s="5"/>
      <c r="KA126" s="182">
        <f t="shared" si="1110"/>
        <v>0</v>
      </c>
      <c r="KB126" s="182">
        <f t="shared" si="1111"/>
        <v>0</v>
      </c>
      <c r="KC126" s="182">
        <f t="shared" si="1112"/>
        <v>0</v>
      </c>
      <c r="KD126" s="5"/>
      <c r="KE126" s="182">
        <f t="shared" si="1113"/>
        <v>0</v>
      </c>
      <c r="KF126" s="182">
        <f t="shared" si="1114"/>
        <v>0</v>
      </c>
      <c r="KG126" s="182">
        <f t="shared" si="1115"/>
        <v>0</v>
      </c>
      <c r="KH126" s="5"/>
      <c r="KI126" s="183">
        <f t="shared" si="1116"/>
        <v>0</v>
      </c>
      <c r="KJ126" s="183" t="e">
        <f t="shared" si="908"/>
        <v>#DIV/0!</v>
      </c>
      <c r="KK126" s="183">
        <f t="shared" si="1117"/>
        <v>0</v>
      </c>
      <c r="KM126" s="183">
        <f t="shared" si="1118"/>
        <v>0</v>
      </c>
      <c r="KN126" s="183" t="e">
        <f t="shared" si="909"/>
        <v>#DIV/0!</v>
      </c>
      <c r="KO126" s="183">
        <f t="shared" si="1119"/>
        <v>0</v>
      </c>
      <c r="KQ126" s="183">
        <f t="shared" si="1120"/>
        <v>0</v>
      </c>
      <c r="KR126" s="183" t="e">
        <f t="shared" si="1121"/>
        <v>#DIV/0!</v>
      </c>
      <c r="KS126" s="183">
        <f t="shared" si="1122"/>
        <v>0</v>
      </c>
      <c r="KU126" s="183">
        <f t="shared" si="1123"/>
        <v>0</v>
      </c>
      <c r="KV126" s="183" t="e">
        <f t="shared" si="1124"/>
        <v>#DIV/0!</v>
      </c>
      <c r="KW126" s="183">
        <f t="shared" si="1125"/>
        <v>0</v>
      </c>
      <c r="KY126" s="183">
        <f t="shared" si="1126"/>
        <v>0</v>
      </c>
      <c r="KZ126" s="183" t="e">
        <f t="shared" si="1127"/>
        <v>#DIV/0!</v>
      </c>
      <c r="LA126" s="183">
        <f t="shared" si="1128"/>
        <v>0</v>
      </c>
      <c r="LC126" s="183">
        <f t="shared" si="1129"/>
        <v>0</v>
      </c>
      <c r="LD126" s="183" t="e">
        <f t="shared" si="1130"/>
        <v>#DIV/0!</v>
      </c>
      <c r="LE126" s="183">
        <f t="shared" si="1131"/>
        <v>0</v>
      </c>
    </row>
    <row r="127" spans="2:317" ht="18.75">
      <c r="B127" s="172"/>
      <c r="C127" s="180"/>
      <c r="D127" s="180"/>
      <c r="E127" s="180" t="str">
        <f>'A.I Revenue Streams - P1'!F125</f>
        <v xml:space="preserve">Ultrasound Scrotal </v>
      </c>
      <c r="F127" s="184"/>
      <c r="G127" s="182"/>
      <c r="H127" s="182">
        <f>'A.I Revenue Streams - P1'!J125</f>
        <v>0</v>
      </c>
      <c r="I127" s="182">
        <f t="shared" si="1132"/>
        <v>0</v>
      </c>
      <c r="J127" s="5"/>
      <c r="K127" s="182">
        <f>'A.I Revenue Streams - P1'!H125*K$2</f>
        <v>0</v>
      </c>
      <c r="L127" s="182">
        <f t="shared" si="910"/>
        <v>0</v>
      </c>
      <c r="M127" s="182">
        <f t="shared" si="1134"/>
        <v>0</v>
      </c>
      <c r="N127" s="5"/>
      <c r="O127" s="182">
        <f t="shared" si="911"/>
        <v>0</v>
      </c>
      <c r="P127" s="182">
        <f t="shared" si="912"/>
        <v>0</v>
      </c>
      <c r="Q127" s="182">
        <f t="shared" si="903"/>
        <v>0</v>
      </c>
      <c r="R127" s="5"/>
      <c r="S127" s="182">
        <f t="shared" si="913"/>
        <v>0</v>
      </c>
      <c r="T127" s="182">
        <f t="shared" si="914"/>
        <v>0</v>
      </c>
      <c r="U127" s="182">
        <f t="shared" si="904"/>
        <v>0</v>
      </c>
      <c r="V127" s="5"/>
      <c r="W127" s="182">
        <f t="shared" si="915"/>
        <v>0</v>
      </c>
      <c r="X127" s="182">
        <f t="shared" si="916"/>
        <v>0</v>
      </c>
      <c r="Y127" s="182">
        <f t="shared" si="905"/>
        <v>0</v>
      </c>
      <c r="Z127" s="5"/>
      <c r="AA127" s="182">
        <f t="shared" si="917"/>
        <v>0</v>
      </c>
      <c r="AB127" s="182">
        <f t="shared" si="918"/>
        <v>0</v>
      </c>
      <c r="AC127" s="182">
        <f t="shared" si="906"/>
        <v>0</v>
      </c>
      <c r="AD127" s="5"/>
      <c r="AE127" s="182">
        <f t="shared" si="919"/>
        <v>0</v>
      </c>
      <c r="AF127" s="182">
        <f t="shared" si="920"/>
        <v>0</v>
      </c>
      <c r="AG127" s="182">
        <f t="shared" si="907"/>
        <v>0</v>
      </c>
      <c r="AH127" s="5"/>
      <c r="AI127" s="182">
        <f t="shared" si="921"/>
        <v>0</v>
      </c>
      <c r="AJ127" s="182">
        <f t="shared" si="922"/>
        <v>0</v>
      </c>
      <c r="AK127" s="182">
        <f t="shared" si="923"/>
        <v>0</v>
      </c>
      <c r="AL127" s="5"/>
      <c r="AM127" s="182">
        <f t="shared" si="924"/>
        <v>0</v>
      </c>
      <c r="AN127" s="182">
        <f t="shared" si="925"/>
        <v>0</v>
      </c>
      <c r="AO127" s="182">
        <f t="shared" si="926"/>
        <v>0</v>
      </c>
      <c r="AP127" s="5"/>
      <c r="AQ127" s="182">
        <f t="shared" si="927"/>
        <v>0</v>
      </c>
      <c r="AR127" s="182">
        <f t="shared" si="928"/>
        <v>0</v>
      </c>
      <c r="AS127" s="182">
        <f t="shared" si="929"/>
        <v>0</v>
      </c>
      <c r="AT127" s="5"/>
      <c r="AU127" s="182">
        <f t="shared" si="930"/>
        <v>0</v>
      </c>
      <c r="AV127" s="182">
        <f t="shared" si="931"/>
        <v>0</v>
      </c>
      <c r="AW127" s="182">
        <f t="shared" si="932"/>
        <v>0</v>
      </c>
      <c r="AX127" s="5"/>
      <c r="AY127" s="182">
        <f t="shared" si="933"/>
        <v>0</v>
      </c>
      <c r="AZ127" s="182">
        <f t="shared" si="934"/>
        <v>0</v>
      </c>
      <c r="BA127" s="182">
        <f t="shared" si="935"/>
        <v>0</v>
      </c>
      <c r="BB127" s="5"/>
      <c r="BC127" s="182">
        <f t="shared" si="936"/>
        <v>0</v>
      </c>
      <c r="BD127" s="182">
        <f t="shared" si="937"/>
        <v>0</v>
      </c>
      <c r="BE127" s="182">
        <f t="shared" si="938"/>
        <v>0</v>
      </c>
      <c r="BF127" s="5"/>
      <c r="BG127" s="182">
        <f t="shared" si="939"/>
        <v>0</v>
      </c>
      <c r="BH127" s="182">
        <f t="shared" si="940"/>
        <v>0</v>
      </c>
      <c r="BI127" s="182">
        <f t="shared" si="941"/>
        <v>0</v>
      </c>
      <c r="BJ127" s="5"/>
      <c r="BK127" s="182">
        <f t="shared" si="942"/>
        <v>0</v>
      </c>
      <c r="BL127" s="182">
        <f t="shared" si="943"/>
        <v>0</v>
      </c>
      <c r="BM127" s="182">
        <f t="shared" si="944"/>
        <v>0</v>
      </c>
      <c r="BN127" s="5"/>
      <c r="BO127" s="182">
        <f t="shared" si="945"/>
        <v>0</v>
      </c>
      <c r="BP127" s="182">
        <f t="shared" si="946"/>
        <v>0</v>
      </c>
      <c r="BQ127" s="182">
        <f t="shared" si="947"/>
        <v>0</v>
      </c>
      <c r="BR127" s="5"/>
      <c r="BS127" s="182">
        <f t="shared" si="948"/>
        <v>0</v>
      </c>
      <c r="BT127" s="182">
        <f t="shared" si="949"/>
        <v>0</v>
      </c>
      <c r="BU127" s="182">
        <f t="shared" si="950"/>
        <v>0</v>
      </c>
      <c r="BV127" s="5"/>
      <c r="BW127" s="182">
        <f t="shared" si="951"/>
        <v>0</v>
      </c>
      <c r="BX127" s="182">
        <f t="shared" si="952"/>
        <v>0</v>
      </c>
      <c r="BY127" s="182">
        <f t="shared" si="953"/>
        <v>0</v>
      </c>
      <c r="BZ127" s="5"/>
      <c r="CA127" s="182">
        <f t="shared" si="954"/>
        <v>0</v>
      </c>
      <c r="CB127" s="182">
        <f t="shared" si="955"/>
        <v>0</v>
      </c>
      <c r="CC127" s="182">
        <f t="shared" si="956"/>
        <v>0</v>
      </c>
      <c r="CD127" s="5"/>
      <c r="CE127" s="182">
        <f t="shared" si="957"/>
        <v>0</v>
      </c>
      <c r="CF127" s="182">
        <f t="shared" si="958"/>
        <v>0</v>
      </c>
      <c r="CG127" s="182">
        <f t="shared" si="959"/>
        <v>0</v>
      </c>
      <c r="CH127" s="5"/>
      <c r="CI127" s="182">
        <f t="shared" si="960"/>
        <v>0</v>
      </c>
      <c r="CJ127" s="182">
        <f t="shared" si="961"/>
        <v>0</v>
      </c>
      <c r="CK127" s="182">
        <f t="shared" si="962"/>
        <v>0</v>
      </c>
      <c r="CL127" s="5"/>
      <c r="CM127" s="182">
        <f t="shared" si="963"/>
        <v>0</v>
      </c>
      <c r="CN127" s="182">
        <f t="shared" si="964"/>
        <v>0</v>
      </c>
      <c r="CO127" s="182">
        <f t="shared" si="965"/>
        <v>0</v>
      </c>
      <c r="CP127" s="5"/>
      <c r="CQ127" s="182">
        <f t="shared" si="966"/>
        <v>0</v>
      </c>
      <c r="CR127" s="182">
        <f t="shared" si="967"/>
        <v>0</v>
      </c>
      <c r="CS127" s="182">
        <f t="shared" si="968"/>
        <v>0</v>
      </c>
      <c r="CT127" s="5"/>
      <c r="CU127" s="182">
        <f t="shared" si="969"/>
        <v>0</v>
      </c>
      <c r="CV127" s="182">
        <f t="shared" si="970"/>
        <v>0</v>
      </c>
      <c r="CW127" s="182">
        <f t="shared" si="971"/>
        <v>0</v>
      </c>
      <c r="CX127" s="5"/>
      <c r="CY127" s="182">
        <f t="shared" si="972"/>
        <v>0</v>
      </c>
      <c r="CZ127" s="182">
        <f t="shared" si="973"/>
        <v>0</v>
      </c>
      <c r="DA127" s="182">
        <f t="shared" si="974"/>
        <v>0</v>
      </c>
      <c r="DB127" s="5"/>
      <c r="DC127" s="182">
        <f t="shared" si="975"/>
        <v>0</v>
      </c>
      <c r="DD127" s="182">
        <f t="shared" si="976"/>
        <v>0</v>
      </c>
      <c r="DE127" s="182">
        <f t="shared" si="977"/>
        <v>0</v>
      </c>
      <c r="DF127" s="5"/>
      <c r="DG127" s="182">
        <f t="shared" si="978"/>
        <v>0</v>
      </c>
      <c r="DH127" s="182">
        <f t="shared" si="979"/>
        <v>0</v>
      </c>
      <c r="DI127" s="182">
        <f t="shared" si="980"/>
        <v>0</v>
      </c>
      <c r="DJ127" s="5"/>
      <c r="DK127" s="182">
        <f t="shared" si="981"/>
        <v>0</v>
      </c>
      <c r="DL127" s="182">
        <f t="shared" si="982"/>
        <v>0</v>
      </c>
      <c r="DM127" s="182">
        <f t="shared" si="983"/>
        <v>0</v>
      </c>
      <c r="DN127" s="5"/>
      <c r="DO127" s="182">
        <f t="shared" si="984"/>
        <v>0</v>
      </c>
      <c r="DP127" s="182">
        <f t="shared" si="985"/>
        <v>0</v>
      </c>
      <c r="DQ127" s="182">
        <f t="shared" si="986"/>
        <v>0</v>
      </c>
      <c r="DR127" s="5"/>
      <c r="DS127" s="182">
        <f t="shared" si="987"/>
        <v>0</v>
      </c>
      <c r="DT127" s="182">
        <f t="shared" si="988"/>
        <v>0</v>
      </c>
      <c r="DU127" s="182">
        <f t="shared" si="989"/>
        <v>0</v>
      </c>
      <c r="DV127" s="5"/>
      <c r="DW127" s="182">
        <f t="shared" si="990"/>
        <v>0</v>
      </c>
      <c r="DX127" s="182">
        <f t="shared" si="991"/>
        <v>0</v>
      </c>
      <c r="DY127" s="182">
        <f t="shared" si="992"/>
        <v>0</v>
      </c>
      <c r="DZ127" s="5"/>
      <c r="EA127" s="182">
        <f t="shared" si="993"/>
        <v>0</v>
      </c>
      <c r="EB127" s="182">
        <f t="shared" si="994"/>
        <v>0</v>
      </c>
      <c r="EC127" s="182">
        <f t="shared" si="995"/>
        <v>0</v>
      </c>
      <c r="ED127" s="5"/>
      <c r="EE127" s="182">
        <f t="shared" si="996"/>
        <v>0</v>
      </c>
      <c r="EF127" s="182">
        <f t="shared" si="997"/>
        <v>0</v>
      </c>
      <c r="EG127" s="182">
        <f t="shared" si="998"/>
        <v>0</v>
      </c>
      <c r="EH127" s="5"/>
      <c r="EI127" s="182">
        <f t="shared" si="999"/>
        <v>0</v>
      </c>
      <c r="EJ127" s="182">
        <f t="shared" si="1000"/>
        <v>0</v>
      </c>
      <c r="EK127" s="182">
        <f t="shared" si="1001"/>
        <v>0</v>
      </c>
      <c r="EL127" s="5"/>
      <c r="EM127" s="182">
        <f t="shared" si="1002"/>
        <v>0</v>
      </c>
      <c r="EN127" s="182">
        <f t="shared" si="1003"/>
        <v>0</v>
      </c>
      <c r="EO127" s="182">
        <f t="shared" si="1004"/>
        <v>0</v>
      </c>
      <c r="EP127" s="5"/>
      <c r="EQ127" s="182">
        <f t="shared" si="1005"/>
        <v>0</v>
      </c>
      <c r="ER127" s="182">
        <f t="shared" si="1006"/>
        <v>0</v>
      </c>
      <c r="ES127" s="182">
        <f t="shared" si="1007"/>
        <v>0</v>
      </c>
      <c r="ET127" s="5"/>
      <c r="EU127" s="182">
        <f t="shared" si="1008"/>
        <v>0</v>
      </c>
      <c r="EV127" s="182">
        <f t="shared" si="1009"/>
        <v>0</v>
      </c>
      <c r="EW127" s="182">
        <f t="shared" si="1010"/>
        <v>0</v>
      </c>
      <c r="EX127" s="5"/>
      <c r="EY127" s="182">
        <f t="shared" si="1011"/>
        <v>0</v>
      </c>
      <c r="EZ127" s="182">
        <f t="shared" si="1012"/>
        <v>0</v>
      </c>
      <c r="FA127" s="182">
        <f t="shared" si="1013"/>
        <v>0</v>
      </c>
      <c r="FB127" s="5"/>
      <c r="FC127" s="182">
        <f t="shared" si="1014"/>
        <v>0</v>
      </c>
      <c r="FD127" s="182">
        <f t="shared" si="1015"/>
        <v>0</v>
      </c>
      <c r="FE127" s="182">
        <f t="shared" si="1016"/>
        <v>0</v>
      </c>
      <c r="FF127" s="5"/>
      <c r="FG127" s="182">
        <f t="shared" si="1017"/>
        <v>0</v>
      </c>
      <c r="FH127" s="182">
        <f t="shared" si="1018"/>
        <v>0</v>
      </c>
      <c r="FI127" s="182">
        <f t="shared" si="1019"/>
        <v>0</v>
      </c>
      <c r="FJ127" s="5"/>
      <c r="FK127" s="182">
        <f t="shared" si="1020"/>
        <v>0</v>
      </c>
      <c r="FL127" s="182">
        <f t="shared" si="1021"/>
        <v>0</v>
      </c>
      <c r="FM127" s="182">
        <f t="shared" si="1022"/>
        <v>0</v>
      </c>
      <c r="FN127" s="5"/>
      <c r="FO127" s="182">
        <f t="shared" si="1023"/>
        <v>0</v>
      </c>
      <c r="FP127" s="182">
        <f t="shared" si="1024"/>
        <v>0</v>
      </c>
      <c r="FQ127" s="182">
        <f t="shared" si="1025"/>
        <v>0</v>
      </c>
      <c r="FR127" s="5"/>
      <c r="FS127" s="182">
        <f t="shared" si="1026"/>
        <v>0</v>
      </c>
      <c r="FT127" s="182">
        <f t="shared" si="1027"/>
        <v>0</v>
      </c>
      <c r="FU127" s="182">
        <f t="shared" si="1028"/>
        <v>0</v>
      </c>
      <c r="FV127" s="5"/>
      <c r="FW127" s="182">
        <f t="shared" si="1029"/>
        <v>0</v>
      </c>
      <c r="FX127" s="182">
        <f t="shared" si="1030"/>
        <v>0</v>
      </c>
      <c r="FY127" s="182">
        <f t="shared" si="1031"/>
        <v>0</v>
      </c>
      <c r="FZ127" s="5"/>
      <c r="GA127" s="182">
        <f t="shared" si="1032"/>
        <v>0</v>
      </c>
      <c r="GB127" s="182">
        <f t="shared" si="1033"/>
        <v>0</v>
      </c>
      <c r="GC127" s="182">
        <f t="shared" si="1034"/>
        <v>0</v>
      </c>
      <c r="GD127" s="5"/>
      <c r="GE127" s="182">
        <f t="shared" si="1035"/>
        <v>0</v>
      </c>
      <c r="GF127" s="182">
        <f t="shared" si="1036"/>
        <v>0</v>
      </c>
      <c r="GG127" s="182">
        <f t="shared" si="1037"/>
        <v>0</v>
      </c>
      <c r="GH127" s="5"/>
      <c r="GI127" s="182">
        <f t="shared" si="1038"/>
        <v>0</v>
      </c>
      <c r="GJ127" s="182">
        <f t="shared" si="1039"/>
        <v>0</v>
      </c>
      <c r="GK127" s="182">
        <f t="shared" si="1040"/>
        <v>0</v>
      </c>
      <c r="GL127" s="5"/>
      <c r="GM127" s="182">
        <f t="shared" si="1041"/>
        <v>0</v>
      </c>
      <c r="GN127" s="182">
        <f t="shared" si="1042"/>
        <v>0</v>
      </c>
      <c r="GO127" s="182">
        <f t="shared" si="1043"/>
        <v>0</v>
      </c>
      <c r="GP127" s="5"/>
      <c r="GQ127" s="182">
        <f t="shared" si="1044"/>
        <v>0</v>
      </c>
      <c r="GR127" s="182">
        <f t="shared" si="1045"/>
        <v>0</v>
      </c>
      <c r="GS127" s="182">
        <f t="shared" si="1046"/>
        <v>0</v>
      </c>
      <c r="GT127" s="5"/>
      <c r="GU127" s="182">
        <f t="shared" si="1047"/>
        <v>0</v>
      </c>
      <c r="GV127" s="182">
        <f t="shared" si="1048"/>
        <v>0</v>
      </c>
      <c r="GW127" s="182">
        <f t="shared" si="1049"/>
        <v>0</v>
      </c>
      <c r="GX127" s="5"/>
      <c r="GY127" s="182">
        <f t="shared" si="1050"/>
        <v>0</v>
      </c>
      <c r="GZ127" s="182">
        <f t="shared" si="1051"/>
        <v>0</v>
      </c>
      <c r="HA127" s="182">
        <f t="shared" si="1052"/>
        <v>0</v>
      </c>
      <c r="HB127" s="5"/>
      <c r="HC127" s="182">
        <f t="shared" si="1053"/>
        <v>0</v>
      </c>
      <c r="HD127" s="182">
        <f t="shared" si="1054"/>
        <v>0</v>
      </c>
      <c r="HE127" s="182">
        <f t="shared" si="1055"/>
        <v>0</v>
      </c>
      <c r="HF127" s="5"/>
      <c r="HG127" s="182">
        <f t="shared" si="1056"/>
        <v>0</v>
      </c>
      <c r="HH127" s="182">
        <f t="shared" si="1057"/>
        <v>0</v>
      </c>
      <c r="HI127" s="182">
        <f t="shared" si="1058"/>
        <v>0</v>
      </c>
      <c r="HJ127" s="5"/>
      <c r="HK127" s="182">
        <f t="shared" si="1059"/>
        <v>0</v>
      </c>
      <c r="HL127" s="182">
        <f t="shared" si="1060"/>
        <v>0</v>
      </c>
      <c r="HM127" s="182">
        <f t="shared" si="1061"/>
        <v>0</v>
      </c>
      <c r="HN127" s="5"/>
      <c r="HO127" s="182">
        <f t="shared" si="1062"/>
        <v>0</v>
      </c>
      <c r="HP127" s="182">
        <f t="shared" si="1063"/>
        <v>0</v>
      </c>
      <c r="HQ127" s="182">
        <f t="shared" si="1064"/>
        <v>0</v>
      </c>
      <c r="HR127" s="5"/>
      <c r="HS127" s="182">
        <f t="shared" si="1065"/>
        <v>0</v>
      </c>
      <c r="HT127" s="182">
        <f t="shared" si="1066"/>
        <v>0</v>
      </c>
      <c r="HU127" s="182">
        <f t="shared" si="1067"/>
        <v>0</v>
      </c>
      <c r="HV127" s="5"/>
      <c r="HW127" s="182">
        <f t="shared" si="1068"/>
        <v>0</v>
      </c>
      <c r="HX127" s="182">
        <f t="shared" si="1069"/>
        <v>0</v>
      </c>
      <c r="HY127" s="182">
        <f t="shared" si="1070"/>
        <v>0</v>
      </c>
      <c r="HZ127" s="5"/>
      <c r="IA127" s="182">
        <f t="shared" si="1071"/>
        <v>0</v>
      </c>
      <c r="IB127" s="182">
        <f t="shared" si="1072"/>
        <v>0</v>
      </c>
      <c r="IC127" s="182">
        <f t="shared" si="1073"/>
        <v>0</v>
      </c>
      <c r="ID127" s="5"/>
      <c r="IE127" s="182">
        <f t="shared" si="1074"/>
        <v>0</v>
      </c>
      <c r="IF127" s="182">
        <f t="shared" si="1075"/>
        <v>0</v>
      </c>
      <c r="IG127" s="182">
        <f t="shared" si="1076"/>
        <v>0</v>
      </c>
      <c r="IH127" s="5"/>
      <c r="II127" s="182">
        <f t="shared" si="1077"/>
        <v>0</v>
      </c>
      <c r="IJ127" s="182">
        <f t="shared" si="1078"/>
        <v>0</v>
      </c>
      <c r="IK127" s="182">
        <f t="shared" si="1079"/>
        <v>0</v>
      </c>
      <c r="IL127" s="5"/>
      <c r="IM127" s="182">
        <f t="shared" si="1080"/>
        <v>0</v>
      </c>
      <c r="IN127" s="182">
        <f t="shared" si="1081"/>
        <v>0</v>
      </c>
      <c r="IO127" s="182">
        <f t="shared" si="1082"/>
        <v>0</v>
      </c>
      <c r="IP127" s="5"/>
      <c r="IQ127" s="182">
        <f t="shared" si="1083"/>
        <v>0</v>
      </c>
      <c r="IR127" s="182">
        <f t="shared" si="1084"/>
        <v>0</v>
      </c>
      <c r="IS127" s="182">
        <f t="shared" si="1085"/>
        <v>0</v>
      </c>
      <c r="IT127" s="5"/>
      <c r="IU127" s="182">
        <f t="shared" si="1086"/>
        <v>0</v>
      </c>
      <c r="IV127" s="182">
        <f t="shared" si="1087"/>
        <v>0</v>
      </c>
      <c r="IW127" s="182">
        <f t="shared" si="1088"/>
        <v>0</v>
      </c>
      <c r="IX127" s="5"/>
      <c r="IY127" s="182">
        <f t="shared" si="1089"/>
        <v>0</v>
      </c>
      <c r="IZ127" s="182">
        <f t="shared" si="1090"/>
        <v>0</v>
      </c>
      <c r="JA127" s="182">
        <f t="shared" si="1091"/>
        <v>0</v>
      </c>
      <c r="JB127" s="5"/>
      <c r="JC127" s="182">
        <f t="shared" si="1092"/>
        <v>0</v>
      </c>
      <c r="JD127" s="182">
        <f t="shared" si="1093"/>
        <v>0</v>
      </c>
      <c r="JE127" s="182">
        <f t="shared" si="1094"/>
        <v>0</v>
      </c>
      <c r="JF127" s="5"/>
      <c r="JG127" s="182">
        <f t="shared" si="1095"/>
        <v>0</v>
      </c>
      <c r="JH127" s="182">
        <f t="shared" si="1096"/>
        <v>0</v>
      </c>
      <c r="JI127" s="182">
        <f t="shared" si="1097"/>
        <v>0</v>
      </c>
      <c r="JJ127" s="5"/>
      <c r="JK127" s="182">
        <f t="shared" si="1098"/>
        <v>0</v>
      </c>
      <c r="JL127" s="182">
        <f t="shared" si="1099"/>
        <v>0</v>
      </c>
      <c r="JM127" s="182">
        <f t="shared" si="1100"/>
        <v>0</v>
      </c>
      <c r="JN127" s="5"/>
      <c r="JO127" s="182">
        <f t="shared" si="1101"/>
        <v>0</v>
      </c>
      <c r="JP127" s="182">
        <f t="shared" si="1102"/>
        <v>0</v>
      </c>
      <c r="JQ127" s="182">
        <f t="shared" si="1103"/>
        <v>0</v>
      </c>
      <c r="JR127" s="5"/>
      <c r="JS127" s="182">
        <f t="shared" si="1104"/>
        <v>0</v>
      </c>
      <c r="JT127" s="182">
        <f t="shared" si="1105"/>
        <v>0</v>
      </c>
      <c r="JU127" s="182">
        <f t="shared" si="1106"/>
        <v>0</v>
      </c>
      <c r="JV127" s="5"/>
      <c r="JW127" s="182">
        <f t="shared" si="1107"/>
        <v>0</v>
      </c>
      <c r="JX127" s="182">
        <f t="shared" si="1108"/>
        <v>0</v>
      </c>
      <c r="JY127" s="182">
        <f t="shared" si="1109"/>
        <v>0</v>
      </c>
      <c r="JZ127" s="5"/>
      <c r="KA127" s="182">
        <f t="shared" si="1110"/>
        <v>0</v>
      </c>
      <c r="KB127" s="182">
        <f t="shared" si="1111"/>
        <v>0</v>
      </c>
      <c r="KC127" s="182">
        <f t="shared" si="1112"/>
        <v>0</v>
      </c>
      <c r="KD127" s="5"/>
      <c r="KE127" s="182">
        <f t="shared" si="1113"/>
        <v>0</v>
      </c>
      <c r="KF127" s="182">
        <f t="shared" si="1114"/>
        <v>0</v>
      </c>
      <c r="KG127" s="182">
        <f t="shared" si="1115"/>
        <v>0</v>
      </c>
      <c r="KH127" s="5"/>
      <c r="KI127" s="183">
        <f t="shared" si="1116"/>
        <v>0</v>
      </c>
      <c r="KJ127" s="183" t="e">
        <f t="shared" si="908"/>
        <v>#DIV/0!</v>
      </c>
      <c r="KK127" s="183">
        <f t="shared" si="1117"/>
        <v>0</v>
      </c>
      <c r="KM127" s="183">
        <f t="shared" si="1118"/>
        <v>0</v>
      </c>
      <c r="KN127" s="183" t="e">
        <f t="shared" si="909"/>
        <v>#DIV/0!</v>
      </c>
      <c r="KO127" s="183">
        <f t="shared" si="1119"/>
        <v>0</v>
      </c>
      <c r="KQ127" s="183">
        <f t="shared" si="1120"/>
        <v>0</v>
      </c>
      <c r="KR127" s="183" t="e">
        <f t="shared" si="1121"/>
        <v>#DIV/0!</v>
      </c>
      <c r="KS127" s="183">
        <f t="shared" si="1122"/>
        <v>0</v>
      </c>
      <c r="KU127" s="183">
        <f t="shared" si="1123"/>
        <v>0</v>
      </c>
      <c r="KV127" s="183" t="e">
        <f t="shared" si="1124"/>
        <v>#DIV/0!</v>
      </c>
      <c r="KW127" s="183">
        <f t="shared" si="1125"/>
        <v>0</v>
      </c>
      <c r="KY127" s="183">
        <f t="shared" si="1126"/>
        <v>0</v>
      </c>
      <c r="KZ127" s="183" t="e">
        <f t="shared" si="1127"/>
        <v>#DIV/0!</v>
      </c>
      <c r="LA127" s="183">
        <f t="shared" si="1128"/>
        <v>0</v>
      </c>
      <c r="LC127" s="183">
        <f t="shared" si="1129"/>
        <v>0</v>
      </c>
      <c r="LD127" s="183" t="e">
        <f t="shared" si="1130"/>
        <v>#DIV/0!</v>
      </c>
      <c r="LE127" s="183">
        <f t="shared" si="1131"/>
        <v>0</v>
      </c>
    </row>
    <row r="128" spans="2:317" ht="18.75">
      <c r="B128" s="172"/>
      <c r="C128" s="180"/>
      <c r="D128" s="180"/>
      <c r="E128" s="180" t="str">
        <f>'A.I Revenue Streams - P1'!F126</f>
        <v>Ultrasound Neuro Sonography</v>
      </c>
      <c r="F128" s="184"/>
      <c r="G128" s="182"/>
      <c r="H128" s="182">
        <f>'A.I Revenue Streams - P1'!J126</f>
        <v>0</v>
      </c>
      <c r="I128" s="182">
        <f t="shared" si="1132"/>
        <v>0</v>
      </c>
      <c r="J128" s="5"/>
      <c r="K128" s="182">
        <f>'A.I Revenue Streams - P1'!H126*K$2</f>
        <v>0</v>
      </c>
      <c r="L128" s="182">
        <f t="shared" si="910"/>
        <v>0</v>
      </c>
      <c r="M128" s="182">
        <f t="shared" si="1134"/>
        <v>0</v>
      </c>
      <c r="N128" s="5"/>
      <c r="O128" s="182">
        <f t="shared" si="911"/>
        <v>0</v>
      </c>
      <c r="P128" s="182">
        <f t="shared" si="912"/>
        <v>0</v>
      </c>
      <c r="Q128" s="182">
        <f t="shared" si="903"/>
        <v>0</v>
      </c>
      <c r="R128" s="5"/>
      <c r="S128" s="182">
        <f t="shared" si="913"/>
        <v>0</v>
      </c>
      <c r="T128" s="182">
        <f t="shared" si="914"/>
        <v>0</v>
      </c>
      <c r="U128" s="182">
        <f t="shared" si="904"/>
        <v>0</v>
      </c>
      <c r="V128" s="5"/>
      <c r="W128" s="182">
        <f t="shared" si="915"/>
        <v>0</v>
      </c>
      <c r="X128" s="182">
        <f t="shared" si="916"/>
        <v>0</v>
      </c>
      <c r="Y128" s="182">
        <f t="shared" si="905"/>
        <v>0</v>
      </c>
      <c r="Z128" s="5"/>
      <c r="AA128" s="182">
        <f t="shared" si="917"/>
        <v>0</v>
      </c>
      <c r="AB128" s="182">
        <f t="shared" si="918"/>
        <v>0</v>
      </c>
      <c r="AC128" s="182">
        <f t="shared" si="906"/>
        <v>0</v>
      </c>
      <c r="AD128" s="5"/>
      <c r="AE128" s="182">
        <f t="shared" si="919"/>
        <v>0</v>
      </c>
      <c r="AF128" s="182">
        <f t="shared" si="920"/>
        <v>0</v>
      </c>
      <c r="AG128" s="182">
        <f t="shared" si="907"/>
        <v>0</v>
      </c>
      <c r="AH128" s="5"/>
      <c r="AI128" s="182">
        <f t="shared" si="921"/>
        <v>0</v>
      </c>
      <c r="AJ128" s="182">
        <f t="shared" si="922"/>
        <v>0</v>
      </c>
      <c r="AK128" s="182">
        <f t="shared" si="923"/>
        <v>0</v>
      </c>
      <c r="AL128" s="5"/>
      <c r="AM128" s="182">
        <f t="shared" si="924"/>
        <v>0</v>
      </c>
      <c r="AN128" s="182">
        <f t="shared" si="925"/>
        <v>0</v>
      </c>
      <c r="AO128" s="182">
        <f t="shared" si="926"/>
        <v>0</v>
      </c>
      <c r="AP128" s="5"/>
      <c r="AQ128" s="182">
        <f t="shared" si="927"/>
        <v>0</v>
      </c>
      <c r="AR128" s="182">
        <f t="shared" si="928"/>
        <v>0</v>
      </c>
      <c r="AS128" s="182">
        <f t="shared" si="929"/>
        <v>0</v>
      </c>
      <c r="AT128" s="5"/>
      <c r="AU128" s="182">
        <f t="shared" si="930"/>
        <v>0</v>
      </c>
      <c r="AV128" s="182">
        <f t="shared" si="931"/>
        <v>0</v>
      </c>
      <c r="AW128" s="182">
        <f t="shared" si="932"/>
        <v>0</v>
      </c>
      <c r="AX128" s="5"/>
      <c r="AY128" s="182">
        <f t="shared" si="933"/>
        <v>0</v>
      </c>
      <c r="AZ128" s="182">
        <f t="shared" si="934"/>
        <v>0</v>
      </c>
      <c r="BA128" s="182">
        <f t="shared" si="935"/>
        <v>0</v>
      </c>
      <c r="BB128" s="5"/>
      <c r="BC128" s="182">
        <f t="shared" si="936"/>
        <v>0</v>
      </c>
      <c r="BD128" s="182">
        <f t="shared" si="937"/>
        <v>0</v>
      </c>
      <c r="BE128" s="182">
        <f t="shared" si="938"/>
        <v>0</v>
      </c>
      <c r="BF128" s="5"/>
      <c r="BG128" s="182">
        <f t="shared" si="939"/>
        <v>0</v>
      </c>
      <c r="BH128" s="182">
        <f t="shared" si="940"/>
        <v>0</v>
      </c>
      <c r="BI128" s="182">
        <f t="shared" si="941"/>
        <v>0</v>
      </c>
      <c r="BJ128" s="5"/>
      <c r="BK128" s="182">
        <f t="shared" si="942"/>
        <v>0</v>
      </c>
      <c r="BL128" s="182">
        <f t="shared" si="943"/>
        <v>0</v>
      </c>
      <c r="BM128" s="182">
        <f t="shared" si="944"/>
        <v>0</v>
      </c>
      <c r="BN128" s="5"/>
      <c r="BO128" s="182">
        <f t="shared" si="945"/>
        <v>0</v>
      </c>
      <c r="BP128" s="182">
        <f t="shared" si="946"/>
        <v>0</v>
      </c>
      <c r="BQ128" s="182">
        <f t="shared" si="947"/>
        <v>0</v>
      </c>
      <c r="BR128" s="5"/>
      <c r="BS128" s="182">
        <f t="shared" si="948"/>
        <v>0</v>
      </c>
      <c r="BT128" s="182">
        <f t="shared" si="949"/>
        <v>0</v>
      </c>
      <c r="BU128" s="182">
        <f t="shared" si="950"/>
        <v>0</v>
      </c>
      <c r="BV128" s="5"/>
      <c r="BW128" s="182">
        <f t="shared" si="951"/>
        <v>0</v>
      </c>
      <c r="BX128" s="182">
        <f t="shared" si="952"/>
        <v>0</v>
      </c>
      <c r="BY128" s="182">
        <f t="shared" si="953"/>
        <v>0</v>
      </c>
      <c r="BZ128" s="5"/>
      <c r="CA128" s="182">
        <f t="shared" si="954"/>
        <v>0</v>
      </c>
      <c r="CB128" s="182">
        <f t="shared" si="955"/>
        <v>0</v>
      </c>
      <c r="CC128" s="182">
        <f t="shared" si="956"/>
        <v>0</v>
      </c>
      <c r="CD128" s="5"/>
      <c r="CE128" s="182">
        <f t="shared" si="957"/>
        <v>0</v>
      </c>
      <c r="CF128" s="182">
        <f t="shared" si="958"/>
        <v>0</v>
      </c>
      <c r="CG128" s="182">
        <f t="shared" si="959"/>
        <v>0</v>
      </c>
      <c r="CH128" s="5"/>
      <c r="CI128" s="182">
        <f t="shared" si="960"/>
        <v>0</v>
      </c>
      <c r="CJ128" s="182">
        <f t="shared" si="961"/>
        <v>0</v>
      </c>
      <c r="CK128" s="182">
        <f t="shared" si="962"/>
        <v>0</v>
      </c>
      <c r="CL128" s="5"/>
      <c r="CM128" s="182">
        <f t="shared" si="963"/>
        <v>0</v>
      </c>
      <c r="CN128" s="182">
        <f t="shared" si="964"/>
        <v>0</v>
      </c>
      <c r="CO128" s="182">
        <f t="shared" si="965"/>
        <v>0</v>
      </c>
      <c r="CP128" s="5"/>
      <c r="CQ128" s="182">
        <f t="shared" si="966"/>
        <v>0</v>
      </c>
      <c r="CR128" s="182">
        <f t="shared" si="967"/>
        <v>0</v>
      </c>
      <c r="CS128" s="182">
        <f t="shared" si="968"/>
        <v>0</v>
      </c>
      <c r="CT128" s="5"/>
      <c r="CU128" s="182">
        <f t="shared" si="969"/>
        <v>0</v>
      </c>
      <c r="CV128" s="182">
        <f t="shared" si="970"/>
        <v>0</v>
      </c>
      <c r="CW128" s="182">
        <f t="shared" si="971"/>
        <v>0</v>
      </c>
      <c r="CX128" s="5"/>
      <c r="CY128" s="182">
        <f t="shared" si="972"/>
        <v>0</v>
      </c>
      <c r="CZ128" s="182">
        <f t="shared" si="973"/>
        <v>0</v>
      </c>
      <c r="DA128" s="182">
        <f t="shared" si="974"/>
        <v>0</v>
      </c>
      <c r="DB128" s="5"/>
      <c r="DC128" s="182">
        <f t="shared" si="975"/>
        <v>0</v>
      </c>
      <c r="DD128" s="182">
        <f t="shared" si="976"/>
        <v>0</v>
      </c>
      <c r="DE128" s="182">
        <f t="shared" si="977"/>
        <v>0</v>
      </c>
      <c r="DF128" s="5"/>
      <c r="DG128" s="182">
        <f t="shared" si="978"/>
        <v>0</v>
      </c>
      <c r="DH128" s="182">
        <f t="shared" si="979"/>
        <v>0</v>
      </c>
      <c r="DI128" s="182">
        <f t="shared" si="980"/>
        <v>0</v>
      </c>
      <c r="DJ128" s="5"/>
      <c r="DK128" s="182">
        <f t="shared" si="981"/>
        <v>0</v>
      </c>
      <c r="DL128" s="182">
        <f t="shared" si="982"/>
        <v>0</v>
      </c>
      <c r="DM128" s="182">
        <f t="shared" si="983"/>
        <v>0</v>
      </c>
      <c r="DN128" s="5"/>
      <c r="DO128" s="182">
        <f t="shared" si="984"/>
        <v>0</v>
      </c>
      <c r="DP128" s="182">
        <f t="shared" si="985"/>
        <v>0</v>
      </c>
      <c r="DQ128" s="182">
        <f t="shared" si="986"/>
        <v>0</v>
      </c>
      <c r="DR128" s="5"/>
      <c r="DS128" s="182">
        <f t="shared" si="987"/>
        <v>0</v>
      </c>
      <c r="DT128" s="182">
        <f t="shared" si="988"/>
        <v>0</v>
      </c>
      <c r="DU128" s="182">
        <f t="shared" si="989"/>
        <v>0</v>
      </c>
      <c r="DV128" s="5"/>
      <c r="DW128" s="182">
        <f t="shared" si="990"/>
        <v>0</v>
      </c>
      <c r="DX128" s="182">
        <f t="shared" si="991"/>
        <v>0</v>
      </c>
      <c r="DY128" s="182">
        <f t="shared" si="992"/>
        <v>0</v>
      </c>
      <c r="DZ128" s="5"/>
      <c r="EA128" s="182">
        <f t="shared" si="993"/>
        <v>0</v>
      </c>
      <c r="EB128" s="182">
        <f t="shared" si="994"/>
        <v>0</v>
      </c>
      <c r="EC128" s="182">
        <f t="shared" si="995"/>
        <v>0</v>
      </c>
      <c r="ED128" s="5"/>
      <c r="EE128" s="182">
        <f t="shared" si="996"/>
        <v>0</v>
      </c>
      <c r="EF128" s="182">
        <f t="shared" si="997"/>
        <v>0</v>
      </c>
      <c r="EG128" s="182">
        <f t="shared" si="998"/>
        <v>0</v>
      </c>
      <c r="EH128" s="5"/>
      <c r="EI128" s="182">
        <f t="shared" si="999"/>
        <v>0</v>
      </c>
      <c r="EJ128" s="182">
        <f t="shared" si="1000"/>
        <v>0</v>
      </c>
      <c r="EK128" s="182">
        <f t="shared" si="1001"/>
        <v>0</v>
      </c>
      <c r="EL128" s="5"/>
      <c r="EM128" s="182">
        <f t="shared" si="1002"/>
        <v>0</v>
      </c>
      <c r="EN128" s="182">
        <f t="shared" si="1003"/>
        <v>0</v>
      </c>
      <c r="EO128" s="182">
        <f t="shared" si="1004"/>
        <v>0</v>
      </c>
      <c r="EP128" s="5"/>
      <c r="EQ128" s="182">
        <f t="shared" si="1005"/>
        <v>0</v>
      </c>
      <c r="ER128" s="182">
        <f t="shared" si="1006"/>
        <v>0</v>
      </c>
      <c r="ES128" s="182">
        <f t="shared" si="1007"/>
        <v>0</v>
      </c>
      <c r="ET128" s="5"/>
      <c r="EU128" s="182">
        <f t="shared" si="1008"/>
        <v>0</v>
      </c>
      <c r="EV128" s="182">
        <f t="shared" si="1009"/>
        <v>0</v>
      </c>
      <c r="EW128" s="182">
        <f t="shared" si="1010"/>
        <v>0</v>
      </c>
      <c r="EX128" s="5"/>
      <c r="EY128" s="182">
        <f t="shared" si="1011"/>
        <v>0</v>
      </c>
      <c r="EZ128" s="182">
        <f t="shared" si="1012"/>
        <v>0</v>
      </c>
      <c r="FA128" s="182">
        <f t="shared" si="1013"/>
        <v>0</v>
      </c>
      <c r="FB128" s="5"/>
      <c r="FC128" s="182">
        <f t="shared" si="1014"/>
        <v>0</v>
      </c>
      <c r="FD128" s="182">
        <f t="shared" si="1015"/>
        <v>0</v>
      </c>
      <c r="FE128" s="182">
        <f t="shared" si="1016"/>
        <v>0</v>
      </c>
      <c r="FF128" s="5"/>
      <c r="FG128" s="182">
        <f t="shared" si="1017"/>
        <v>0</v>
      </c>
      <c r="FH128" s="182">
        <f t="shared" si="1018"/>
        <v>0</v>
      </c>
      <c r="FI128" s="182">
        <f t="shared" si="1019"/>
        <v>0</v>
      </c>
      <c r="FJ128" s="5"/>
      <c r="FK128" s="182">
        <f t="shared" si="1020"/>
        <v>0</v>
      </c>
      <c r="FL128" s="182">
        <f t="shared" si="1021"/>
        <v>0</v>
      </c>
      <c r="FM128" s="182">
        <f t="shared" si="1022"/>
        <v>0</v>
      </c>
      <c r="FN128" s="5"/>
      <c r="FO128" s="182">
        <f t="shared" si="1023"/>
        <v>0</v>
      </c>
      <c r="FP128" s="182">
        <f t="shared" si="1024"/>
        <v>0</v>
      </c>
      <c r="FQ128" s="182">
        <f t="shared" si="1025"/>
        <v>0</v>
      </c>
      <c r="FR128" s="5"/>
      <c r="FS128" s="182">
        <f t="shared" si="1026"/>
        <v>0</v>
      </c>
      <c r="FT128" s="182">
        <f t="shared" si="1027"/>
        <v>0</v>
      </c>
      <c r="FU128" s="182">
        <f t="shared" si="1028"/>
        <v>0</v>
      </c>
      <c r="FV128" s="5"/>
      <c r="FW128" s="182">
        <f t="shared" si="1029"/>
        <v>0</v>
      </c>
      <c r="FX128" s="182">
        <f t="shared" si="1030"/>
        <v>0</v>
      </c>
      <c r="FY128" s="182">
        <f t="shared" si="1031"/>
        <v>0</v>
      </c>
      <c r="FZ128" s="5"/>
      <c r="GA128" s="182">
        <f t="shared" si="1032"/>
        <v>0</v>
      </c>
      <c r="GB128" s="182">
        <f t="shared" si="1033"/>
        <v>0</v>
      </c>
      <c r="GC128" s="182">
        <f t="shared" si="1034"/>
        <v>0</v>
      </c>
      <c r="GD128" s="5"/>
      <c r="GE128" s="182">
        <f t="shared" si="1035"/>
        <v>0</v>
      </c>
      <c r="GF128" s="182">
        <f t="shared" si="1036"/>
        <v>0</v>
      </c>
      <c r="GG128" s="182">
        <f t="shared" si="1037"/>
        <v>0</v>
      </c>
      <c r="GH128" s="5"/>
      <c r="GI128" s="182">
        <f t="shared" si="1038"/>
        <v>0</v>
      </c>
      <c r="GJ128" s="182">
        <f t="shared" si="1039"/>
        <v>0</v>
      </c>
      <c r="GK128" s="182">
        <f t="shared" si="1040"/>
        <v>0</v>
      </c>
      <c r="GL128" s="5"/>
      <c r="GM128" s="182">
        <f t="shared" si="1041"/>
        <v>0</v>
      </c>
      <c r="GN128" s="182">
        <f t="shared" si="1042"/>
        <v>0</v>
      </c>
      <c r="GO128" s="182">
        <f t="shared" si="1043"/>
        <v>0</v>
      </c>
      <c r="GP128" s="5"/>
      <c r="GQ128" s="182">
        <f t="shared" si="1044"/>
        <v>0</v>
      </c>
      <c r="GR128" s="182">
        <f t="shared" si="1045"/>
        <v>0</v>
      </c>
      <c r="GS128" s="182">
        <f t="shared" si="1046"/>
        <v>0</v>
      </c>
      <c r="GT128" s="5"/>
      <c r="GU128" s="182">
        <f t="shared" si="1047"/>
        <v>0</v>
      </c>
      <c r="GV128" s="182">
        <f t="shared" si="1048"/>
        <v>0</v>
      </c>
      <c r="GW128" s="182">
        <f t="shared" si="1049"/>
        <v>0</v>
      </c>
      <c r="GX128" s="5"/>
      <c r="GY128" s="182">
        <f t="shared" si="1050"/>
        <v>0</v>
      </c>
      <c r="GZ128" s="182">
        <f t="shared" si="1051"/>
        <v>0</v>
      </c>
      <c r="HA128" s="182">
        <f t="shared" si="1052"/>
        <v>0</v>
      </c>
      <c r="HB128" s="5"/>
      <c r="HC128" s="182">
        <f t="shared" si="1053"/>
        <v>0</v>
      </c>
      <c r="HD128" s="182">
        <f t="shared" si="1054"/>
        <v>0</v>
      </c>
      <c r="HE128" s="182">
        <f t="shared" si="1055"/>
        <v>0</v>
      </c>
      <c r="HF128" s="5"/>
      <c r="HG128" s="182">
        <f t="shared" si="1056"/>
        <v>0</v>
      </c>
      <c r="HH128" s="182">
        <f t="shared" si="1057"/>
        <v>0</v>
      </c>
      <c r="HI128" s="182">
        <f t="shared" si="1058"/>
        <v>0</v>
      </c>
      <c r="HJ128" s="5"/>
      <c r="HK128" s="182">
        <f t="shared" si="1059"/>
        <v>0</v>
      </c>
      <c r="HL128" s="182">
        <f t="shared" si="1060"/>
        <v>0</v>
      </c>
      <c r="HM128" s="182">
        <f t="shared" si="1061"/>
        <v>0</v>
      </c>
      <c r="HN128" s="5"/>
      <c r="HO128" s="182">
        <f t="shared" si="1062"/>
        <v>0</v>
      </c>
      <c r="HP128" s="182">
        <f t="shared" si="1063"/>
        <v>0</v>
      </c>
      <c r="HQ128" s="182">
        <f t="shared" si="1064"/>
        <v>0</v>
      </c>
      <c r="HR128" s="5"/>
      <c r="HS128" s="182">
        <f t="shared" si="1065"/>
        <v>0</v>
      </c>
      <c r="HT128" s="182">
        <f t="shared" si="1066"/>
        <v>0</v>
      </c>
      <c r="HU128" s="182">
        <f t="shared" si="1067"/>
        <v>0</v>
      </c>
      <c r="HV128" s="5"/>
      <c r="HW128" s="182">
        <f t="shared" si="1068"/>
        <v>0</v>
      </c>
      <c r="HX128" s="182">
        <f t="shared" si="1069"/>
        <v>0</v>
      </c>
      <c r="HY128" s="182">
        <f t="shared" si="1070"/>
        <v>0</v>
      </c>
      <c r="HZ128" s="5"/>
      <c r="IA128" s="182">
        <f t="shared" si="1071"/>
        <v>0</v>
      </c>
      <c r="IB128" s="182">
        <f t="shared" si="1072"/>
        <v>0</v>
      </c>
      <c r="IC128" s="182">
        <f t="shared" si="1073"/>
        <v>0</v>
      </c>
      <c r="ID128" s="5"/>
      <c r="IE128" s="182">
        <f t="shared" si="1074"/>
        <v>0</v>
      </c>
      <c r="IF128" s="182">
        <f t="shared" si="1075"/>
        <v>0</v>
      </c>
      <c r="IG128" s="182">
        <f t="shared" si="1076"/>
        <v>0</v>
      </c>
      <c r="IH128" s="5"/>
      <c r="II128" s="182">
        <f t="shared" si="1077"/>
        <v>0</v>
      </c>
      <c r="IJ128" s="182">
        <f t="shared" si="1078"/>
        <v>0</v>
      </c>
      <c r="IK128" s="182">
        <f t="shared" si="1079"/>
        <v>0</v>
      </c>
      <c r="IL128" s="5"/>
      <c r="IM128" s="182">
        <f t="shared" si="1080"/>
        <v>0</v>
      </c>
      <c r="IN128" s="182">
        <f t="shared" si="1081"/>
        <v>0</v>
      </c>
      <c r="IO128" s="182">
        <f t="shared" si="1082"/>
        <v>0</v>
      </c>
      <c r="IP128" s="5"/>
      <c r="IQ128" s="182">
        <f t="shared" si="1083"/>
        <v>0</v>
      </c>
      <c r="IR128" s="182">
        <f t="shared" si="1084"/>
        <v>0</v>
      </c>
      <c r="IS128" s="182">
        <f t="shared" si="1085"/>
        <v>0</v>
      </c>
      <c r="IT128" s="5"/>
      <c r="IU128" s="182">
        <f t="shared" si="1086"/>
        <v>0</v>
      </c>
      <c r="IV128" s="182">
        <f t="shared" si="1087"/>
        <v>0</v>
      </c>
      <c r="IW128" s="182">
        <f t="shared" si="1088"/>
        <v>0</v>
      </c>
      <c r="IX128" s="5"/>
      <c r="IY128" s="182">
        <f t="shared" si="1089"/>
        <v>0</v>
      </c>
      <c r="IZ128" s="182">
        <f t="shared" si="1090"/>
        <v>0</v>
      </c>
      <c r="JA128" s="182">
        <f t="shared" si="1091"/>
        <v>0</v>
      </c>
      <c r="JB128" s="5"/>
      <c r="JC128" s="182">
        <f t="shared" si="1092"/>
        <v>0</v>
      </c>
      <c r="JD128" s="182">
        <f t="shared" si="1093"/>
        <v>0</v>
      </c>
      <c r="JE128" s="182">
        <f t="shared" si="1094"/>
        <v>0</v>
      </c>
      <c r="JF128" s="5"/>
      <c r="JG128" s="182">
        <f t="shared" si="1095"/>
        <v>0</v>
      </c>
      <c r="JH128" s="182">
        <f t="shared" si="1096"/>
        <v>0</v>
      </c>
      <c r="JI128" s="182">
        <f t="shared" si="1097"/>
        <v>0</v>
      </c>
      <c r="JJ128" s="5"/>
      <c r="JK128" s="182">
        <f t="shared" si="1098"/>
        <v>0</v>
      </c>
      <c r="JL128" s="182">
        <f t="shared" si="1099"/>
        <v>0</v>
      </c>
      <c r="JM128" s="182">
        <f t="shared" si="1100"/>
        <v>0</v>
      </c>
      <c r="JN128" s="5"/>
      <c r="JO128" s="182">
        <f t="shared" si="1101"/>
        <v>0</v>
      </c>
      <c r="JP128" s="182">
        <f t="shared" si="1102"/>
        <v>0</v>
      </c>
      <c r="JQ128" s="182">
        <f t="shared" si="1103"/>
        <v>0</v>
      </c>
      <c r="JR128" s="5"/>
      <c r="JS128" s="182">
        <f t="shared" si="1104"/>
        <v>0</v>
      </c>
      <c r="JT128" s="182">
        <f t="shared" si="1105"/>
        <v>0</v>
      </c>
      <c r="JU128" s="182">
        <f t="shared" si="1106"/>
        <v>0</v>
      </c>
      <c r="JV128" s="5"/>
      <c r="JW128" s="182">
        <f t="shared" si="1107"/>
        <v>0</v>
      </c>
      <c r="JX128" s="182">
        <f t="shared" si="1108"/>
        <v>0</v>
      </c>
      <c r="JY128" s="182">
        <f t="shared" si="1109"/>
        <v>0</v>
      </c>
      <c r="JZ128" s="5"/>
      <c r="KA128" s="182">
        <f t="shared" si="1110"/>
        <v>0</v>
      </c>
      <c r="KB128" s="182">
        <f t="shared" si="1111"/>
        <v>0</v>
      </c>
      <c r="KC128" s="182">
        <f t="shared" si="1112"/>
        <v>0</v>
      </c>
      <c r="KD128" s="5"/>
      <c r="KE128" s="182">
        <f t="shared" si="1113"/>
        <v>0</v>
      </c>
      <c r="KF128" s="182">
        <f t="shared" si="1114"/>
        <v>0</v>
      </c>
      <c r="KG128" s="182">
        <f t="shared" si="1115"/>
        <v>0</v>
      </c>
      <c r="KH128" s="5"/>
      <c r="KI128" s="183">
        <f t="shared" si="1116"/>
        <v>0</v>
      </c>
      <c r="KJ128" s="183" t="e">
        <f t="shared" si="908"/>
        <v>#DIV/0!</v>
      </c>
      <c r="KK128" s="183">
        <f t="shared" si="1117"/>
        <v>0</v>
      </c>
      <c r="KM128" s="183">
        <f t="shared" si="1118"/>
        <v>0</v>
      </c>
      <c r="KN128" s="183" t="e">
        <f t="shared" si="909"/>
        <v>#DIV/0!</v>
      </c>
      <c r="KO128" s="183">
        <f t="shared" si="1119"/>
        <v>0</v>
      </c>
      <c r="KQ128" s="183">
        <f t="shared" si="1120"/>
        <v>0</v>
      </c>
      <c r="KR128" s="183" t="e">
        <f t="shared" si="1121"/>
        <v>#DIV/0!</v>
      </c>
      <c r="KS128" s="183">
        <f t="shared" si="1122"/>
        <v>0</v>
      </c>
      <c r="KU128" s="183">
        <f t="shared" si="1123"/>
        <v>0</v>
      </c>
      <c r="KV128" s="183" t="e">
        <f t="shared" si="1124"/>
        <v>#DIV/0!</v>
      </c>
      <c r="KW128" s="183">
        <f t="shared" si="1125"/>
        <v>0</v>
      </c>
      <c r="KY128" s="183">
        <f t="shared" si="1126"/>
        <v>0</v>
      </c>
      <c r="KZ128" s="183" t="e">
        <f t="shared" si="1127"/>
        <v>#DIV/0!</v>
      </c>
      <c r="LA128" s="183">
        <f t="shared" si="1128"/>
        <v>0</v>
      </c>
      <c r="LC128" s="183">
        <f t="shared" si="1129"/>
        <v>0</v>
      </c>
      <c r="LD128" s="183" t="e">
        <f t="shared" si="1130"/>
        <v>#DIV/0!</v>
      </c>
      <c r="LE128" s="183">
        <f t="shared" si="1131"/>
        <v>0</v>
      </c>
    </row>
    <row r="129" spans="2:317" ht="18.75">
      <c r="B129" s="172"/>
      <c r="C129" s="180"/>
      <c r="D129" s="180"/>
      <c r="E129" s="180" t="str">
        <f>'A.I Revenue Streams - P1'!F127</f>
        <v>Ultrasound Chest</v>
      </c>
      <c r="F129" s="184"/>
      <c r="G129" s="182"/>
      <c r="H129" s="182">
        <f>'A.I Revenue Streams - P1'!J127</f>
        <v>0</v>
      </c>
      <c r="I129" s="182">
        <f t="shared" si="1132"/>
        <v>0</v>
      </c>
      <c r="J129" s="5"/>
      <c r="K129" s="182">
        <f>'A.I Revenue Streams - P1'!H127*K$2</f>
        <v>0</v>
      </c>
      <c r="L129" s="182">
        <f t="shared" si="910"/>
        <v>0</v>
      </c>
      <c r="M129" s="182">
        <f t="shared" si="1134"/>
        <v>0</v>
      </c>
      <c r="N129" s="5"/>
      <c r="O129" s="182">
        <f t="shared" si="911"/>
        <v>0</v>
      </c>
      <c r="P129" s="182">
        <f t="shared" si="912"/>
        <v>0</v>
      </c>
      <c r="Q129" s="182">
        <f t="shared" si="903"/>
        <v>0</v>
      </c>
      <c r="R129" s="5"/>
      <c r="S129" s="182">
        <f t="shared" si="913"/>
        <v>0</v>
      </c>
      <c r="T129" s="182">
        <f t="shared" si="914"/>
        <v>0</v>
      </c>
      <c r="U129" s="182">
        <f t="shared" si="904"/>
        <v>0</v>
      </c>
      <c r="V129" s="5"/>
      <c r="W129" s="182">
        <f t="shared" si="915"/>
        <v>0</v>
      </c>
      <c r="X129" s="182">
        <f t="shared" si="916"/>
        <v>0</v>
      </c>
      <c r="Y129" s="182">
        <f t="shared" si="905"/>
        <v>0</v>
      </c>
      <c r="Z129" s="5"/>
      <c r="AA129" s="182">
        <f t="shared" si="917"/>
        <v>0</v>
      </c>
      <c r="AB129" s="182">
        <f t="shared" si="918"/>
        <v>0</v>
      </c>
      <c r="AC129" s="182">
        <f t="shared" si="906"/>
        <v>0</v>
      </c>
      <c r="AD129" s="5"/>
      <c r="AE129" s="182">
        <f t="shared" si="919"/>
        <v>0</v>
      </c>
      <c r="AF129" s="182">
        <f t="shared" si="920"/>
        <v>0</v>
      </c>
      <c r="AG129" s="182">
        <f t="shared" si="907"/>
        <v>0</v>
      </c>
      <c r="AH129" s="5"/>
      <c r="AI129" s="182">
        <f t="shared" si="921"/>
        <v>0</v>
      </c>
      <c r="AJ129" s="182">
        <f t="shared" si="922"/>
        <v>0</v>
      </c>
      <c r="AK129" s="182">
        <f t="shared" si="923"/>
        <v>0</v>
      </c>
      <c r="AL129" s="5"/>
      <c r="AM129" s="182">
        <f t="shared" si="924"/>
        <v>0</v>
      </c>
      <c r="AN129" s="182">
        <f t="shared" si="925"/>
        <v>0</v>
      </c>
      <c r="AO129" s="182">
        <f t="shared" si="926"/>
        <v>0</v>
      </c>
      <c r="AP129" s="5"/>
      <c r="AQ129" s="182">
        <f t="shared" si="927"/>
        <v>0</v>
      </c>
      <c r="AR129" s="182">
        <f t="shared" si="928"/>
        <v>0</v>
      </c>
      <c r="AS129" s="182">
        <f t="shared" si="929"/>
        <v>0</v>
      </c>
      <c r="AT129" s="5"/>
      <c r="AU129" s="182">
        <f t="shared" si="930"/>
        <v>0</v>
      </c>
      <c r="AV129" s="182">
        <f t="shared" si="931"/>
        <v>0</v>
      </c>
      <c r="AW129" s="182">
        <f t="shared" si="932"/>
        <v>0</v>
      </c>
      <c r="AX129" s="5"/>
      <c r="AY129" s="182">
        <f t="shared" si="933"/>
        <v>0</v>
      </c>
      <c r="AZ129" s="182">
        <f t="shared" si="934"/>
        <v>0</v>
      </c>
      <c r="BA129" s="182">
        <f t="shared" si="935"/>
        <v>0</v>
      </c>
      <c r="BB129" s="5"/>
      <c r="BC129" s="182">
        <f t="shared" si="936"/>
        <v>0</v>
      </c>
      <c r="BD129" s="182">
        <f t="shared" si="937"/>
        <v>0</v>
      </c>
      <c r="BE129" s="182">
        <f t="shared" si="938"/>
        <v>0</v>
      </c>
      <c r="BF129" s="5"/>
      <c r="BG129" s="182">
        <f t="shared" si="939"/>
        <v>0</v>
      </c>
      <c r="BH129" s="182">
        <f t="shared" si="940"/>
        <v>0</v>
      </c>
      <c r="BI129" s="182">
        <f t="shared" si="941"/>
        <v>0</v>
      </c>
      <c r="BJ129" s="5"/>
      <c r="BK129" s="182">
        <f t="shared" si="942"/>
        <v>0</v>
      </c>
      <c r="BL129" s="182">
        <f t="shared" si="943"/>
        <v>0</v>
      </c>
      <c r="BM129" s="182">
        <f t="shared" si="944"/>
        <v>0</v>
      </c>
      <c r="BN129" s="5"/>
      <c r="BO129" s="182">
        <f t="shared" si="945"/>
        <v>0</v>
      </c>
      <c r="BP129" s="182">
        <f t="shared" si="946"/>
        <v>0</v>
      </c>
      <c r="BQ129" s="182">
        <f t="shared" si="947"/>
        <v>0</v>
      </c>
      <c r="BR129" s="5"/>
      <c r="BS129" s="182">
        <f t="shared" si="948"/>
        <v>0</v>
      </c>
      <c r="BT129" s="182">
        <f t="shared" si="949"/>
        <v>0</v>
      </c>
      <c r="BU129" s="182">
        <f t="shared" si="950"/>
        <v>0</v>
      </c>
      <c r="BV129" s="5"/>
      <c r="BW129" s="182">
        <f t="shared" si="951"/>
        <v>0</v>
      </c>
      <c r="BX129" s="182">
        <f t="shared" si="952"/>
        <v>0</v>
      </c>
      <c r="BY129" s="182">
        <f t="shared" si="953"/>
        <v>0</v>
      </c>
      <c r="BZ129" s="5"/>
      <c r="CA129" s="182">
        <f t="shared" si="954"/>
        <v>0</v>
      </c>
      <c r="CB129" s="182">
        <f t="shared" si="955"/>
        <v>0</v>
      </c>
      <c r="CC129" s="182">
        <f t="shared" si="956"/>
        <v>0</v>
      </c>
      <c r="CD129" s="5"/>
      <c r="CE129" s="182">
        <f t="shared" si="957"/>
        <v>0</v>
      </c>
      <c r="CF129" s="182">
        <f t="shared" si="958"/>
        <v>0</v>
      </c>
      <c r="CG129" s="182">
        <f t="shared" si="959"/>
        <v>0</v>
      </c>
      <c r="CH129" s="5"/>
      <c r="CI129" s="182">
        <f t="shared" si="960"/>
        <v>0</v>
      </c>
      <c r="CJ129" s="182">
        <f t="shared" si="961"/>
        <v>0</v>
      </c>
      <c r="CK129" s="182">
        <f t="shared" si="962"/>
        <v>0</v>
      </c>
      <c r="CL129" s="5"/>
      <c r="CM129" s="182">
        <f t="shared" si="963"/>
        <v>0</v>
      </c>
      <c r="CN129" s="182">
        <f t="shared" si="964"/>
        <v>0</v>
      </c>
      <c r="CO129" s="182">
        <f t="shared" si="965"/>
        <v>0</v>
      </c>
      <c r="CP129" s="5"/>
      <c r="CQ129" s="182">
        <f t="shared" si="966"/>
        <v>0</v>
      </c>
      <c r="CR129" s="182">
        <f t="shared" si="967"/>
        <v>0</v>
      </c>
      <c r="CS129" s="182">
        <f t="shared" si="968"/>
        <v>0</v>
      </c>
      <c r="CT129" s="5"/>
      <c r="CU129" s="182">
        <f t="shared" si="969"/>
        <v>0</v>
      </c>
      <c r="CV129" s="182">
        <f t="shared" si="970"/>
        <v>0</v>
      </c>
      <c r="CW129" s="182">
        <f t="shared" si="971"/>
        <v>0</v>
      </c>
      <c r="CX129" s="5"/>
      <c r="CY129" s="182">
        <f t="shared" si="972"/>
        <v>0</v>
      </c>
      <c r="CZ129" s="182">
        <f t="shared" si="973"/>
        <v>0</v>
      </c>
      <c r="DA129" s="182">
        <f t="shared" si="974"/>
        <v>0</v>
      </c>
      <c r="DB129" s="5"/>
      <c r="DC129" s="182">
        <f t="shared" si="975"/>
        <v>0</v>
      </c>
      <c r="DD129" s="182">
        <f t="shared" si="976"/>
        <v>0</v>
      </c>
      <c r="DE129" s="182">
        <f t="shared" si="977"/>
        <v>0</v>
      </c>
      <c r="DF129" s="5"/>
      <c r="DG129" s="182">
        <f t="shared" si="978"/>
        <v>0</v>
      </c>
      <c r="DH129" s="182">
        <f t="shared" si="979"/>
        <v>0</v>
      </c>
      <c r="DI129" s="182">
        <f t="shared" si="980"/>
        <v>0</v>
      </c>
      <c r="DJ129" s="5"/>
      <c r="DK129" s="182">
        <f t="shared" si="981"/>
        <v>0</v>
      </c>
      <c r="DL129" s="182">
        <f t="shared" si="982"/>
        <v>0</v>
      </c>
      <c r="DM129" s="182">
        <f t="shared" si="983"/>
        <v>0</v>
      </c>
      <c r="DN129" s="5"/>
      <c r="DO129" s="182">
        <f t="shared" si="984"/>
        <v>0</v>
      </c>
      <c r="DP129" s="182">
        <f t="shared" si="985"/>
        <v>0</v>
      </c>
      <c r="DQ129" s="182">
        <f t="shared" si="986"/>
        <v>0</v>
      </c>
      <c r="DR129" s="5"/>
      <c r="DS129" s="182">
        <f t="shared" si="987"/>
        <v>0</v>
      </c>
      <c r="DT129" s="182">
        <f t="shared" si="988"/>
        <v>0</v>
      </c>
      <c r="DU129" s="182">
        <f t="shared" si="989"/>
        <v>0</v>
      </c>
      <c r="DV129" s="5"/>
      <c r="DW129" s="182">
        <f t="shared" si="990"/>
        <v>0</v>
      </c>
      <c r="DX129" s="182">
        <f t="shared" si="991"/>
        <v>0</v>
      </c>
      <c r="DY129" s="182">
        <f t="shared" si="992"/>
        <v>0</v>
      </c>
      <c r="DZ129" s="5"/>
      <c r="EA129" s="182">
        <f t="shared" si="993"/>
        <v>0</v>
      </c>
      <c r="EB129" s="182">
        <f t="shared" si="994"/>
        <v>0</v>
      </c>
      <c r="EC129" s="182">
        <f t="shared" si="995"/>
        <v>0</v>
      </c>
      <c r="ED129" s="5"/>
      <c r="EE129" s="182">
        <f t="shared" si="996"/>
        <v>0</v>
      </c>
      <c r="EF129" s="182">
        <f t="shared" si="997"/>
        <v>0</v>
      </c>
      <c r="EG129" s="182">
        <f t="shared" si="998"/>
        <v>0</v>
      </c>
      <c r="EH129" s="5"/>
      <c r="EI129" s="182">
        <f t="shared" si="999"/>
        <v>0</v>
      </c>
      <c r="EJ129" s="182">
        <f t="shared" si="1000"/>
        <v>0</v>
      </c>
      <c r="EK129" s="182">
        <f t="shared" si="1001"/>
        <v>0</v>
      </c>
      <c r="EL129" s="5"/>
      <c r="EM129" s="182">
        <f t="shared" si="1002"/>
        <v>0</v>
      </c>
      <c r="EN129" s="182">
        <f t="shared" si="1003"/>
        <v>0</v>
      </c>
      <c r="EO129" s="182">
        <f t="shared" si="1004"/>
        <v>0</v>
      </c>
      <c r="EP129" s="5"/>
      <c r="EQ129" s="182">
        <f t="shared" si="1005"/>
        <v>0</v>
      </c>
      <c r="ER129" s="182">
        <f t="shared" si="1006"/>
        <v>0</v>
      </c>
      <c r="ES129" s="182">
        <f t="shared" si="1007"/>
        <v>0</v>
      </c>
      <c r="ET129" s="5"/>
      <c r="EU129" s="182">
        <f t="shared" si="1008"/>
        <v>0</v>
      </c>
      <c r="EV129" s="182">
        <f t="shared" si="1009"/>
        <v>0</v>
      </c>
      <c r="EW129" s="182">
        <f t="shared" si="1010"/>
        <v>0</v>
      </c>
      <c r="EX129" s="5"/>
      <c r="EY129" s="182">
        <f t="shared" si="1011"/>
        <v>0</v>
      </c>
      <c r="EZ129" s="182">
        <f t="shared" si="1012"/>
        <v>0</v>
      </c>
      <c r="FA129" s="182">
        <f t="shared" si="1013"/>
        <v>0</v>
      </c>
      <c r="FB129" s="5"/>
      <c r="FC129" s="182">
        <f t="shared" si="1014"/>
        <v>0</v>
      </c>
      <c r="FD129" s="182">
        <f t="shared" si="1015"/>
        <v>0</v>
      </c>
      <c r="FE129" s="182">
        <f t="shared" si="1016"/>
        <v>0</v>
      </c>
      <c r="FF129" s="5"/>
      <c r="FG129" s="182">
        <f t="shared" si="1017"/>
        <v>0</v>
      </c>
      <c r="FH129" s="182">
        <f t="shared" si="1018"/>
        <v>0</v>
      </c>
      <c r="FI129" s="182">
        <f t="shared" si="1019"/>
        <v>0</v>
      </c>
      <c r="FJ129" s="5"/>
      <c r="FK129" s="182">
        <f t="shared" si="1020"/>
        <v>0</v>
      </c>
      <c r="FL129" s="182">
        <f t="shared" si="1021"/>
        <v>0</v>
      </c>
      <c r="FM129" s="182">
        <f t="shared" si="1022"/>
        <v>0</v>
      </c>
      <c r="FN129" s="5"/>
      <c r="FO129" s="182">
        <f t="shared" si="1023"/>
        <v>0</v>
      </c>
      <c r="FP129" s="182">
        <f t="shared" si="1024"/>
        <v>0</v>
      </c>
      <c r="FQ129" s="182">
        <f t="shared" si="1025"/>
        <v>0</v>
      </c>
      <c r="FR129" s="5"/>
      <c r="FS129" s="182">
        <f t="shared" si="1026"/>
        <v>0</v>
      </c>
      <c r="FT129" s="182">
        <f t="shared" si="1027"/>
        <v>0</v>
      </c>
      <c r="FU129" s="182">
        <f t="shared" si="1028"/>
        <v>0</v>
      </c>
      <c r="FV129" s="5"/>
      <c r="FW129" s="182">
        <f t="shared" si="1029"/>
        <v>0</v>
      </c>
      <c r="FX129" s="182">
        <f t="shared" si="1030"/>
        <v>0</v>
      </c>
      <c r="FY129" s="182">
        <f t="shared" si="1031"/>
        <v>0</v>
      </c>
      <c r="FZ129" s="5"/>
      <c r="GA129" s="182">
        <f t="shared" si="1032"/>
        <v>0</v>
      </c>
      <c r="GB129" s="182">
        <f t="shared" si="1033"/>
        <v>0</v>
      </c>
      <c r="GC129" s="182">
        <f t="shared" si="1034"/>
        <v>0</v>
      </c>
      <c r="GD129" s="5"/>
      <c r="GE129" s="182">
        <f t="shared" si="1035"/>
        <v>0</v>
      </c>
      <c r="GF129" s="182">
        <f t="shared" si="1036"/>
        <v>0</v>
      </c>
      <c r="GG129" s="182">
        <f t="shared" si="1037"/>
        <v>0</v>
      </c>
      <c r="GH129" s="5"/>
      <c r="GI129" s="182">
        <f t="shared" si="1038"/>
        <v>0</v>
      </c>
      <c r="GJ129" s="182">
        <f t="shared" si="1039"/>
        <v>0</v>
      </c>
      <c r="GK129" s="182">
        <f t="shared" si="1040"/>
        <v>0</v>
      </c>
      <c r="GL129" s="5"/>
      <c r="GM129" s="182">
        <f t="shared" si="1041"/>
        <v>0</v>
      </c>
      <c r="GN129" s="182">
        <f t="shared" si="1042"/>
        <v>0</v>
      </c>
      <c r="GO129" s="182">
        <f t="shared" si="1043"/>
        <v>0</v>
      </c>
      <c r="GP129" s="5"/>
      <c r="GQ129" s="182">
        <f t="shared" si="1044"/>
        <v>0</v>
      </c>
      <c r="GR129" s="182">
        <f t="shared" si="1045"/>
        <v>0</v>
      </c>
      <c r="GS129" s="182">
        <f t="shared" si="1046"/>
        <v>0</v>
      </c>
      <c r="GT129" s="5"/>
      <c r="GU129" s="182">
        <f t="shared" si="1047"/>
        <v>0</v>
      </c>
      <c r="GV129" s="182">
        <f t="shared" si="1048"/>
        <v>0</v>
      </c>
      <c r="GW129" s="182">
        <f t="shared" si="1049"/>
        <v>0</v>
      </c>
      <c r="GX129" s="5"/>
      <c r="GY129" s="182">
        <f t="shared" si="1050"/>
        <v>0</v>
      </c>
      <c r="GZ129" s="182">
        <f t="shared" si="1051"/>
        <v>0</v>
      </c>
      <c r="HA129" s="182">
        <f t="shared" si="1052"/>
        <v>0</v>
      </c>
      <c r="HB129" s="5"/>
      <c r="HC129" s="182">
        <f t="shared" si="1053"/>
        <v>0</v>
      </c>
      <c r="HD129" s="182">
        <f t="shared" si="1054"/>
        <v>0</v>
      </c>
      <c r="HE129" s="182">
        <f t="shared" si="1055"/>
        <v>0</v>
      </c>
      <c r="HF129" s="5"/>
      <c r="HG129" s="182">
        <f t="shared" si="1056"/>
        <v>0</v>
      </c>
      <c r="HH129" s="182">
        <f t="shared" si="1057"/>
        <v>0</v>
      </c>
      <c r="HI129" s="182">
        <f t="shared" si="1058"/>
        <v>0</v>
      </c>
      <c r="HJ129" s="5"/>
      <c r="HK129" s="182">
        <f t="shared" si="1059"/>
        <v>0</v>
      </c>
      <c r="HL129" s="182">
        <f t="shared" si="1060"/>
        <v>0</v>
      </c>
      <c r="HM129" s="182">
        <f t="shared" si="1061"/>
        <v>0</v>
      </c>
      <c r="HN129" s="5"/>
      <c r="HO129" s="182">
        <f t="shared" si="1062"/>
        <v>0</v>
      </c>
      <c r="HP129" s="182">
        <f t="shared" si="1063"/>
        <v>0</v>
      </c>
      <c r="HQ129" s="182">
        <f t="shared" si="1064"/>
        <v>0</v>
      </c>
      <c r="HR129" s="5"/>
      <c r="HS129" s="182">
        <f t="shared" si="1065"/>
        <v>0</v>
      </c>
      <c r="HT129" s="182">
        <f t="shared" si="1066"/>
        <v>0</v>
      </c>
      <c r="HU129" s="182">
        <f t="shared" si="1067"/>
        <v>0</v>
      </c>
      <c r="HV129" s="5"/>
      <c r="HW129" s="182">
        <f t="shared" si="1068"/>
        <v>0</v>
      </c>
      <c r="HX129" s="182">
        <f t="shared" si="1069"/>
        <v>0</v>
      </c>
      <c r="HY129" s="182">
        <f t="shared" si="1070"/>
        <v>0</v>
      </c>
      <c r="HZ129" s="5"/>
      <c r="IA129" s="182">
        <f t="shared" si="1071"/>
        <v>0</v>
      </c>
      <c r="IB129" s="182">
        <f t="shared" si="1072"/>
        <v>0</v>
      </c>
      <c r="IC129" s="182">
        <f t="shared" si="1073"/>
        <v>0</v>
      </c>
      <c r="ID129" s="5"/>
      <c r="IE129" s="182">
        <f t="shared" si="1074"/>
        <v>0</v>
      </c>
      <c r="IF129" s="182">
        <f t="shared" si="1075"/>
        <v>0</v>
      </c>
      <c r="IG129" s="182">
        <f t="shared" si="1076"/>
        <v>0</v>
      </c>
      <c r="IH129" s="5"/>
      <c r="II129" s="182">
        <f t="shared" si="1077"/>
        <v>0</v>
      </c>
      <c r="IJ129" s="182">
        <f t="shared" si="1078"/>
        <v>0</v>
      </c>
      <c r="IK129" s="182">
        <f t="shared" si="1079"/>
        <v>0</v>
      </c>
      <c r="IL129" s="5"/>
      <c r="IM129" s="182">
        <f t="shared" si="1080"/>
        <v>0</v>
      </c>
      <c r="IN129" s="182">
        <f t="shared" si="1081"/>
        <v>0</v>
      </c>
      <c r="IO129" s="182">
        <f t="shared" si="1082"/>
        <v>0</v>
      </c>
      <c r="IP129" s="5"/>
      <c r="IQ129" s="182">
        <f t="shared" si="1083"/>
        <v>0</v>
      </c>
      <c r="IR129" s="182">
        <f t="shared" si="1084"/>
        <v>0</v>
      </c>
      <c r="IS129" s="182">
        <f t="shared" si="1085"/>
        <v>0</v>
      </c>
      <c r="IT129" s="5"/>
      <c r="IU129" s="182">
        <f t="shared" si="1086"/>
        <v>0</v>
      </c>
      <c r="IV129" s="182">
        <f t="shared" si="1087"/>
        <v>0</v>
      </c>
      <c r="IW129" s="182">
        <f t="shared" si="1088"/>
        <v>0</v>
      </c>
      <c r="IX129" s="5"/>
      <c r="IY129" s="182">
        <f t="shared" si="1089"/>
        <v>0</v>
      </c>
      <c r="IZ129" s="182">
        <f t="shared" si="1090"/>
        <v>0</v>
      </c>
      <c r="JA129" s="182">
        <f t="shared" si="1091"/>
        <v>0</v>
      </c>
      <c r="JB129" s="5"/>
      <c r="JC129" s="182">
        <f t="shared" si="1092"/>
        <v>0</v>
      </c>
      <c r="JD129" s="182">
        <f t="shared" si="1093"/>
        <v>0</v>
      </c>
      <c r="JE129" s="182">
        <f t="shared" si="1094"/>
        <v>0</v>
      </c>
      <c r="JF129" s="5"/>
      <c r="JG129" s="182">
        <f t="shared" si="1095"/>
        <v>0</v>
      </c>
      <c r="JH129" s="182">
        <f t="shared" si="1096"/>
        <v>0</v>
      </c>
      <c r="JI129" s="182">
        <f t="shared" si="1097"/>
        <v>0</v>
      </c>
      <c r="JJ129" s="5"/>
      <c r="JK129" s="182">
        <f t="shared" si="1098"/>
        <v>0</v>
      </c>
      <c r="JL129" s="182">
        <f t="shared" si="1099"/>
        <v>0</v>
      </c>
      <c r="JM129" s="182">
        <f t="shared" si="1100"/>
        <v>0</v>
      </c>
      <c r="JN129" s="5"/>
      <c r="JO129" s="182">
        <f t="shared" si="1101"/>
        <v>0</v>
      </c>
      <c r="JP129" s="182">
        <f t="shared" si="1102"/>
        <v>0</v>
      </c>
      <c r="JQ129" s="182">
        <f t="shared" si="1103"/>
        <v>0</v>
      </c>
      <c r="JR129" s="5"/>
      <c r="JS129" s="182">
        <f t="shared" si="1104"/>
        <v>0</v>
      </c>
      <c r="JT129" s="182">
        <f t="shared" si="1105"/>
        <v>0</v>
      </c>
      <c r="JU129" s="182">
        <f t="shared" si="1106"/>
        <v>0</v>
      </c>
      <c r="JV129" s="5"/>
      <c r="JW129" s="182">
        <f t="shared" si="1107"/>
        <v>0</v>
      </c>
      <c r="JX129" s="182">
        <f t="shared" si="1108"/>
        <v>0</v>
      </c>
      <c r="JY129" s="182">
        <f t="shared" si="1109"/>
        <v>0</v>
      </c>
      <c r="JZ129" s="5"/>
      <c r="KA129" s="182">
        <f t="shared" si="1110"/>
        <v>0</v>
      </c>
      <c r="KB129" s="182">
        <f t="shared" si="1111"/>
        <v>0</v>
      </c>
      <c r="KC129" s="182">
        <f t="shared" si="1112"/>
        <v>0</v>
      </c>
      <c r="KD129" s="5"/>
      <c r="KE129" s="182">
        <f t="shared" si="1113"/>
        <v>0</v>
      </c>
      <c r="KF129" s="182">
        <f t="shared" si="1114"/>
        <v>0</v>
      </c>
      <c r="KG129" s="182">
        <f t="shared" si="1115"/>
        <v>0</v>
      </c>
      <c r="KH129" s="5"/>
      <c r="KI129" s="183">
        <f t="shared" si="1116"/>
        <v>0</v>
      </c>
      <c r="KJ129" s="183" t="e">
        <f t="shared" si="908"/>
        <v>#DIV/0!</v>
      </c>
      <c r="KK129" s="183">
        <f t="shared" si="1117"/>
        <v>0</v>
      </c>
      <c r="KM129" s="183">
        <f t="shared" si="1118"/>
        <v>0</v>
      </c>
      <c r="KN129" s="183" t="e">
        <f t="shared" si="909"/>
        <v>#DIV/0!</v>
      </c>
      <c r="KO129" s="183">
        <f t="shared" si="1119"/>
        <v>0</v>
      </c>
      <c r="KQ129" s="183">
        <f t="shared" si="1120"/>
        <v>0</v>
      </c>
      <c r="KR129" s="183" t="e">
        <f t="shared" si="1121"/>
        <v>#DIV/0!</v>
      </c>
      <c r="KS129" s="183">
        <f t="shared" si="1122"/>
        <v>0</v>
      </c>
      <c r="KU129" s="183">
        <f t="shared" si="1123"/>
        <v>0</v>
      </c>
      <c r="KV129" s="183" t="e">
        <f t="shared" si="1124"/>
        <v>#DIV/0!</v>
      </c>
      <c r="KW129" s="183">
        <f t="shared" si="1125"/>
        <v>0</v>
      </c>
      <c r="KY129" s="183">
        <f t="shared" si="1126"/>
        <v>0</v>
      </c>
      <c r="KZ129" s="183" t="e">
        <f t="shared" si="1127"/>
        <v>#DIV/0!</v>
      </c>
      <c r="LA129" s="183">
        <f t="shared" si="1128"/>
        <v>0</v>
      </c>
      <c r="LC129" s="183">
        <f t="shared" si="1129"/>
        <v>0</v>
      </c>
      <c r="LD129" s="183" t="e">
        <f t="shared" si="1130"/>
        <v>#DIV/0!</v>
      </c>
      <c r="LE129" s="183">
        <f t="shared" si="1131"/>
        <v>0</v>
      </c>
    </row>
    <row r="130" spans="2:317" ht="18.75">
      <c r="B130" s="172"/>
      <c r="C130" s="180"/>
      <c r="D130" s="180"/>
      <c r="E130" s="180" t="str">
        <f>'A.I Revenue Streams - P1'!F128</f>
        <v>Ultrasound Tiffa</v>
      </c>
      <c r="F130" s="184"/>
      <c r="G130" s="182"/>
      <c r="H130" s="182">
        <f>'A.I Revenue Streams - P1'!J128</f>
        <v>0</v>
      </c>
      <c r="I130" s="182">
        <f t="shared" si="1132"/>
        <v>0</v>
      </c>
      <c r="J130" s="5"/>
      <c r="K130" s="182">
        <f>'A.I Revenue Streams - P1'!H128*K$2</f>
        <v>0</v>
      </c>
      <c r="L130" s="182">
        <f t="shared" si="910"/>
        <v>0</v>
      </c>
      <c r="M130" s="182">
        <f t="shared" si="1134"/>
        <v>0</v>
      </c>
      <c r="N130" s="5"/>
      <c r="O130" s="182">
        <f t="shared" si="911"/>
        <v>0</v>
      </c>
      <c r="P130" s="182">
        <f t="shared" si="912"/>
        <v>0</v>
      </c>
      <c r="Q130" s="182">
        <f t="shared" si="903"/>
        <v>0</v>
      </c>
      <c r="R130" s="5"/>
      <c r="S130" s="182">
        <f t="shared" si="913"/>
        <v>0</v>
      </c>
      <c r="T130" s="182">
        <f t="shared" si="914"/>
        <v>0</v>
      </c>
      <c r="U130" s="182">
        <f t="shared" si="904"/>
        <v>0</v>
      </c>
      <c r="V130" s="5"/>
      <c r="W130" s="182">
        <f t="shared" si="915"/>
        <v>0</v>
      </c>
      <c r="X130" s="182">
        <f t="shared" si="916"/>
        <v>0</v>
      </c>
      <c r="Y130" s="182">
        <f t="shared" si="905"/>
        <v>0</v>
      </c>
      <c r="Z130" s="5"/>
      <c r="AA130" s="182">
        <f t="shared" si="917"/>
        <v>0</v>
      </c>
      <c r="AB130" s="182">
        <f t="shared" si="918"/>
        <v>0</v>
      </c>
      <c r="AC130" s="182">
        <f t="shared" si="906"/>
        <v>0</v>
      </c>
      <c r="AD130" s="5"/>
      <c r="AE130" s="182">
        <f t="shared" si="919"/>
        <v>0</v>
      </c>
      <c r="AF130" s="182">
        <f t="shared" si="920"/>
        <v>0</v>
      </c>
      <c r="AG130" s="182">
        <f t="shared" si="907"/>
        <v>0</v>
      </c>
      <c r="AH130" s="5"/>
      <c r="AI130" s="182">
        <f t="shared" si="921"/>
        <v>0</v>
      </c>
      <c r="AJ130" s="182">
        <f t="shared" si="922"/>
        <v>0</v>
      </c>
      <c r="AK130" s="182">
        <f t="shared" si="923"/>
        <v>0</v>
      </c>
      <c r="AL130" s="5"/>
      <c r="AM130" s="182">
        <f t="shared" si="924"/>
        <v>0</v>
      </c>
      <c r="AN130" s="182">
        <f t="shared" si="925"/>
        <v>0</v>
      </c>
      <c r="AO130" s="182">
        <f t="shared" si="926"/>
        <v>0</v>
      </c>
      <c r="AP130" s="5"/>
      <c r="AQ130" s="182">
        <f t="shared" si="927"/>
        <v>0</v>
      </c>
      <c r="AR130" s="182">
        <f t="shared" si="928"/>
        <v>0</v>
      </c>
      <c r="AS130" s="182">
        <f t="shared" si="929"/>
        <v>0</v>
      </c>
      <c r="AT130" s="5"/>
      <c r="AU130" s="182">
        <f t="shared" si="930"/>
        <v>0</v>
      </c>
      <c r="AV130" s="182">
        <f t="shared" si="931"/>
        <v>0</v>
      </c>
      <c r="AW130" s="182">
        <f t="shared" si="932"/>
        <v>0</v>
      </c>
      <c r="AX130" s="5"/>
      <c r="AY130" s="182">
        <f t="shared" si="933"/>
        <v>0</v>
      </c>
      <c r="AZ130" s="182">
        <f t="shared" si="934"/>
        <v>0</v>
      </c>
      <c r="BA130" s="182">
        <f t="shared" si="935"/>
        <v>0</v>
      </c>
      <c r="BB130" s="5"/>
      <c r="BC130" s="182">
        <f t="shared" si="936"/>
        <v>0</v>
      </c>
      <c r="BD130" s="182">
        <f t="shared" si="937"/>
        <v>0</v>
      </c>
      <c r="BE130" s="182">
        <f t="shared" si="938"/>
        <v>0</v>
      </c>
      <c r="BF130" s="5"/>
      <c r="BG130" s="182">
        <f t="shared" si="939"/>
        <v>0</v>
      </c>
      <c r="BH130" s="182">
        <f t="shared" si="940"/>
        <v>0</v>
      </c>
      <c r="BI130" s="182">
        <f t="shared" si="941"/>
        <v>0</v>
      </c>
      <c r="BJ130" s="5"/>
      <c r="BK130" s="182">
        <f t="shared" si="942"/>
        <v>0</v>
      </c>
      <c r="BL130" s="182">
        <f t="shared" si="943"/>
        <v>0</v>
      </c>
      <c r="BM130" s="182">
        <f t="shared" si="944"/>
        <v>0</v>
      </c>
      <c r="BN130" s="5"/>
      <c r="BO130" s="182">
        <f t="shared" si="945"/>
        <v>0</v>
      </c>
      <c r="BP130" s="182">
        <f t="shared" si="946"/>
        <v>0</v>
      </c>
      <c r="BQ130" s="182">
        <f t="shared" si="947"/>
        <v>0</v>
      </c>
      <c r="BR130" s="5"/>
      <c r="BS130" s="182">
        <f t="shared" si="948"/>
        <v>0</v>
      </c>
      <c r="BT130" s="182">
        <f t="shared" si="949"/>
        <v>0</v>
      </c>
      <c r="BU130" s="182">
        <f t="shared" si="950"/>
        <v>0</v>
      </c>
      <c r="BV130" s="5"/>
      <c r="BW130" s="182">
        <f t="shared" si="951"/>
        <v>0</v>
      </c>
      <c r="BX130" s="182">
        <f t="shared" si="952"/>
        <v>0</v>
      </c>
      <c r="BY130" s="182">
        <f t="shared" si="953"/>
        <v>0</v>
      </c>
      <c r="BZ130" s="5"/>
      <c r="CA130" s="182">
        <f t="shared" si="954"/>
        <v>0</v>
      </c>
      <c r="CB130" s="182">
        <f t="shared" si="955"/>
        <v>0</v>
      </c>
      <c r="CC130" s="182">
        <f t="shared" si="956"/>
        <v>0</v>
      </c>
      <c r="CD130" s="5"/>
      <c r="CE130" s="182">
        <f t="shared" si="957"/>
        <v>0</v>
      </c>
      <c r="CF130" s="182">
        <f t="shared" si="958"/>
        <v>0</v>
      </c>
      <c r="CG130" s="182">
        <f t="shared" si="959"/>
        <v>0</v>
      </c>
      <c r="CH130" s="5"/>
      <c r="CI130" s="182">
        <f t="shared" si="960"/>
        <v>0</v>
      </c>
      <c r="CJ130" s="182">
        <f t="shared" si="961"/>
        <v>0</v>
      </c>
      <c r="CK130" s="182">
        <f t="shared" si="962"/>
        <v>0</v>
      </c>
      <c r="CL130" s="5"/>
      <c r="CM130" s="182">
        <f t="shared" si="963"/>
        <v>0</v>
      </c>
      <c r="CN130" s="182">
        <f t="shared" si="964"/>
        <v>0</v>
      </c>
      <c r="CO130" s="182">
        <f t="shared" si="965"/>
        <v>0</v>
      </c>
      <c r="CP130" s="5"/>
      <c r="CQ130" s="182">
        <f t="shared" si="966"/>
        <v>0</v>
      </c>
      <c r="CR130" s="182">
        <f t="shared" si="967"/>
        <v>0</v>
      </c>
      <c r="CS130" s="182">
        <f t="shared" si="968"/>
        <v>0</v>
      </c>
      <c r="CT130" s="5"/>
      <c r="CU130" s="182">
        <f t="shared" si="969"/>
        <v>0</v>
      </c>
      <c r="CV130" s="182">
        <f t="shared" si="970"/>
        <v>0</v>
      </c>
      <c r="CW130" s="182">
        <f t="shared" si="971"/>
        <v>0</v>
      </c>
      <c r="CX130" s="5"/>
      <c r="CY130" s="182">
        <f t="shared" si="972"/>
        <v>0</v>
      </c>
      <c r="CZ130" s="182">
        <f t="shared" si="973"/>
        <v>0</v>
      </c>
      <c r="DA130" s="182">
        <f t="shared" si="974"/>
        <v>0</v>
      </c>
      <c r="DB130" s="5"/>
      <c r="DC130" s="182">
        <f t="shared" si="975"/>
        <v>0</v>
      </c>
      <c r="DD130" s="182">
        <f t="shared" si="976"/>
        <v>0</v>
      </c>
      <c r="DE130" s="182">
        <f t="shared" si="977"/>
        <v>0</v>
      </c>
      <c r="DF130" s="5"/>
      <c r="DG130" s="182">
        <f t="shared" si="978"/>
        <v>0</v>
      </c>
      <c r="DH130" s="182">
        <f t="shared" si="979"/>
        <v>0</v>
      </c>
      <c r="DI130" s="182">
        <f t="shared" si="980"/>
        <v>0</v>
      </c>
      <c r="DJ130" s="5"/>
      <c r="DK130" s="182">
        <f t="shared" si="981"/>
        <v>0</v>
      </c>
      <c r="DL130" s="182">
        <f t="shared" si="982"/>
        <v>0</v>
      </c>
      <c r="DM130" s="182">
        <f t="shared" si="983"/>
        <v>0</v>
      </c>
      <c r="DN130" s="5"/>
      <c r="DO130" s="182">
        <f t="shared" si="984"/>
        <v>0</v>
      </c>
      <c r="DP130" s="182">
        <f t="shared" si="985"/>
        <v>0</v>
      </c>
      <c r="DQ130" s="182">
        <f t="shared" si="986"/>
        <v>0</v>
      </c>
      <c r="DR130" s="5"/>
      <c r="DS130" s="182">
        <f t="shared" si="987"/>
        <v>0</v>
      </c>
      <c r="DT130" s="182">
        <f t="shared" si="988"/>
        <v>0</v>
      </c>
      <c r="DU130" s="182">
        <f t="shared" si="989"/>
        <v>0</v>
      </c>
      <c r="DV130" s="5"/>
      <c r="DW130" s="182">
        <f t="shared" si="990"/>
        <v>0</v>
      </c>
      <c r="DX130" s="182">
        <f t="shared" si="991"/>
        <v>0</v>
      </c>
      <c r="DY130" s="182">
        <f t="shared" si="992"/>
        <v>0</v>
      </c>
      <c r="DZ130" s="5"/>
      <c r="EA130" s="182">
        <f t="shared" si="993"/>
        <v>0</v>
      </c>
      <c r="EB130" s="182">
        <f t="shared" si="994"/>
        <v>0</v>
      </c>
      <c r="EC130" s="182">
        <f t="shared" si="995"/>
        <v>0</v>
      </c>
      <c r="ED130" s="5"/>
      <c r="EE130" s="182">
        <f t="shared" si="996"/>
        <v>0</v>
      </c>
      <c r="EF130" s="182">
        <f t="shared" si="997"/>
        <v>0</v>
      </c>
      <c r="EG130" s="182">
        <f t="shared" si="998"/>
        <v>0</v>
      </c>
      <c r="EH130" s="5"/>
      <c r="EI130" s="182">
        <f t="shared" si="999"/>
        <v>0</v>
      </c>
      <c r="EJ130" s="182">
        <f t="shared" si="1000"/>
        <v>0</v>
      </c>
      <c r="EK130" s="182">
        <f t="shared" si="1001"/>
        <v>0</v>
      </c>
      <c r="EL130" s="5"/>
      <c r="EM130" s="182">
        <f t="shared" si="1002"/>
        <v>0</v>
      </c>
      <c r="EN130" s="182">
        <f t="shared" si="1003"/>
        <v>0</v>
      </c>
      <c r="EO130" s="182">
        <f t="shared" si="1004"/>
        <v>0</v>
      </c>
      <c r="EP130" s="5"/>
      <c r="EQ130" s="182">
        <f t="shared" si="1005"/>
        <v>0</v>
      </c>
      <c r="ER130" s="182">
        <f t="shared" si="1006"/>
        <v>0</v>
      </c>
      <c r="ES130" s="182">
        <f t="shared" si="1007"/>
        <v>0</v>
      </c>
      <c r="ET130" s="5"/>
      <c r="EU130" s="182">
        <f t="shared" si="1008"/>
        <v>0</v>
      </c>
      <c r="EV130" s="182">
        <f t="shared" si="1009"/>
        <v>0</v>
      </c>
      <c r="EW130" s="182">
        <f t="shared" si="1010"/>
        <v>0</v>
      </c>
      <c r="EX130" s="5"/>
      <c r="EY130" s="182">
        <f t="shared" si="1011"/>
        <v>0</v>
      </c>
      <c r="EZ130" s="182">
        <f t="shared" si="1012"/>
        <v>0</v>
      </c>
      <c r="FA130" s="182">
        <f t="shared" si="1013"/>
        <v>0</v>
      </c>
      <c r="FB130" s="5"/>
      <c r="FC130" s="182">
        <f t="shared" si="1014"/>
        <v>0</v>
      </c>
      <c r="FD130" s="182">
        <f t="shared" si="1015"/>
        <v>0</v>
      </c>
      <c r="FE130" s="182">
        <f t="shared" si="1016"/>
        <v>0</v>
      </c>
      <c r="FF130" s="5"/>
      <c r="FG130" s="182">
        <f t="shared" si="1017"/>
        <v>0</v>
      </c>
      <c r="FH130" s="182">
        <f t="shared" si="1018"/>
        <v>0</v>
      </c>
      <c r="FI130" s="182">
        <f t="shared" si="1019"/>
        <v>0</v>
      </c>
      <c r="FJ130" s="5"/>
      <c r="FK130" s="182">
        <f t="shared" si="1020"/>
        <v>0</v>
      </c>
      <c r="FL130" s="182">
        <f t="shared" si="1021"/>
        <v>0</v>
      </c>
      <c r="FM130" s="182">
        <f t="shared" si="1022"/>
        <v>0</v>
      </c>
      <c r="FN130" s="5"/>
      <c r="FO130" s="182">
        <f t="shared" si="1023"/>
        <v>0</v>
      </c>
      <c r="FP130" s="182">
        <f t="shared" si="1024"/>
        <v>0</v>
      </c>
      <c r="FQ130" s="182">
        <f t="shared" si="1025"/>
        <v>0</v>
      </c>
      <c r="FR130" s="5"/>
      <c r="FS130" s="182">
        <f t="shared" si="1026"/>
        <v>0</v>
      </c>
      <c r="FT130" s="182">
        <f t="shared" si="1027"/>
        <v>0</v>
      </c>
      <c r="FU130" s="182">
        <f t="shared" si="1028"/>
        <v>0</v>
      </c>
      <c r="FV130" s="5"/>
      <c r="FW130" s="182">
        <f t="shared" si="1029"/>
        <v>0</v>
      </c>
      <c r="FX130" s="182">
        <f t="shared" si="1030"/>
        <v>0</v>
      </c>
      <c r="FY130" s="182">
        <f t="shared" si="1031"/>
        <v>0</v>
      </c>
      <c r="FZ130" s="5"/>
      <c r="GA130" s="182">
        <f t="shared" si="1032"/>
        <v>0</v>
      </c>
      <c r="GB130" s="182">
        <f t="shared" si="1033"/>
        <v>0</v>
      </c>
      <c r="GC130" s="182">
        <f t="shared" si="1034"/>
        <v>0</v>
      </c>
      <c r="GD130" s="5"/>
      <c r="GE130" s="182">
        <f t="shared" si="1035"/>
        <v>0</v>
      </c>
      <c r="GF130" s="182">
        <f t="shared" si="1036"/>
        <v>0</v>
      </c>
      <c r="GG130" s="182">
        <f t="shared" si="1037"/>
        <v>0</v>
      </c>
      <c r="GH130" s="5"/>
      <c r="GI130" s="182">
        <f t="shared" si="1038"/>
        <v>0</v>
      </c>
      <c r="GJ130" s="182">
        <f t="shared" si="1039"/>
        <v>0</v>
      </c>
      <c r="GK130" s="182">
        <f t="shared" si="1040"/>
        <v>0</v>
      </c>
      <c r="GL130" s="5"/>
      <c r="GM130" s="182">
        <f t="shared" si="1041"/>
        <v>0</v>
      </c>
      <c r="GN130" s="182">
        <f t="shared" si="1042"/>
        <v>0</v>
      </c>
      <c r="GO130" s="182">
        <f t="shared" si="1043"/>
        <v>0</v>
      </c>
      <c r="GP130" s="5"/>
      <c r="GQ130" s="182">
        <f t="shared" si="1044"/>
        <v>0</v>
      </c>
      <c r="GR130" s="182">
        <f t="shared" si="1045"/>
        <v>0</v>
      </c>
      <c r="GS130" s="182">
        <f t="shared" si="1046"/>
        <v>0</v>
      </c>
      <c r="GT130" s="5"/>
      <c r="GU130" s="182">
        <f t="shared" si="1047"/>
        <v>0</v>
      </c>
      <c r="GV130" s="182">
        <f t="shared" si="1048"/>
        <v>0</v>
      </c>
      <c r="GW130" s="182">
        <f t="shared" si="1049"/>
        <v>0</v>
      </c>
      <c r="GX130" s="5"/>
      <c r="GY130" s="182">
        <f t="shared" si="1050"/>
        <v>0</v>
      </c>
      <c r="GZ130" s="182">
        <f t="shared" si="1051"/>
        <v>0</v>
      </c>
      <c r="HA130" s="182">
        <f t="shared" si="1052"/>
        <v>0</v>
      </c>
      <c r="HB130" s="5"/>
      <c r="HC130" s="182">
        <f t="shared" si="1053"/>
        <v>0</v>
      </c>
      <c r="HD130" s="182">
        <f t="shared" si="1054"/>
        <v>0</v>
      </c>
      <c r="HE130" s="182">
        <f t="shared" si="1055"/>
        <v>0</v>
      </c>
      <c r="HF130" s="5"/>
      <c r="HG130" s="182">
        <f t="shared" si="1056"/>
        <v>0</v>
      </c>
      <c r="HH130" s="182">
        <f t="shared" si="1057"/>
        <v>0</v>
      </c>
      <c r="HI130" s="182">
        <f t="shared" si="1058"/>
        <v>0</v>
      </c>
      <c r="HJ130" s="5"/>
      <c r="HK130" s="182">
        <f t="shared" si="1059"/>
        <v>0</v>
      </c>
      <c r="HL130" s="182">
        <f t="shared" si="1060"/>
        <v>0</v>
      </c>
      <c r="HM130" s="182">
        <f t="shared" si="1061"/>
        <v>0</v>
      </c>
      <c r="HN130" s="5"/>
      <c r="HO130" s="182">
        <f t="shared" si="1062"/>
        <v>0</v>
      </c>
      <c r="HP130" s="182">
        <f t="shared" si="1063"/>
        <v>0</v>
      </c>
      <c r="HQ130" s="182">
        <f t="shared" si="1064"/>
        <v>0</v>
      </c>
      <c r="HR130" s="5"/>
      <c r="HS130" s="182">
        <f t="shared" si="1065"/>
        <v>0</v>
      </c>
      <c r="HT130" s="182">
        <f t="shared" si="1066"/>
        <v>0</v>
      </c>
      <c r="HU130" s="182">
        <f t="shared" si="1067"/>
        <v>0</v>
      </c>
      <c r="HV130" s="5"/>
      <c r="HW130" s="182">
        <f t="shared" si="1068"/>
        <v>0</v>
      </c>
      <c r="HX130" s="182">
        <f t="shared" si="1069"/>
        <v>0</v>
      </c>
      <c r="HY130" s="182">
        <f t="shared" si="1070"/>
        <v>0</v>
      </c>
      <c r="HZ130" s="5"/>
      <c r="IA130" s="182">
        <f t="shared" si="1071"/>
        <v>0</v>
      </c>
      <c r="IB130" s="182">
        <f t="shared" si="1072"/>
        <v>0</v>
      </c>
      <c r="IC130" s="182">
        <f t="shared" si="1073"/>
        <v>0</v>
      </c>
      <c r="ID130" s="5"/>
      <c r="IE130" s="182">
        <f t="shared" si="1074"/>
        <v>0</v>
      </c>
      <c r="IF130" s="182">
        <f t="shared" si="1075"/>
        <v>0</v>
      </c>
      <c r="IG130" s="182">
        <f t="shared" si="1076"/>
        <v>0</v>
      </c>
      <c r="IH130" s="5"/>
      <c r="II130" s="182">
        <f t="shared" si="1077"/>
        <v>0</v>
      </c>
      <c r="IJ130" s="182">
        <f t="shared" si="1078"/>
        <v>0</v>
      </c>
      <c r="IK130" s="182">
        <f t="shared" si="1079"/>
        <v>0</v>
      </c>
      <c r="IL130" s="5"/>
      <c r="IM130" s="182">
        <f t="shared" si="1080"/>
        <v>0</v>
      </c>
      <c r="IN130" s="182">
        <f t="shared" si="1081"/>
        <v>0</v>
      </c>
      <c r="IO130" s="182">
        <f t="shared" si="1082"/>
        <v>0</v>
      </c>
      <c r="IP130" s="5"/>
      <c r="IQ130" s="182">
        <f t="shared" si="1083"/>
        <v>0</v>
      </c>
      <c r="IR130" s="182">
        <f t="shared" si="1084"/>
        <v>0</v>
      </c>
      <c r="IS130" s="182">
        <f t="shared" si="1085"/>
        <v>0</v>
      </c>
      <c r="IT130" s="5"/>
      <c r="IU130" s="182">
        <f t="shared" si="1086"/>
        <v>0</v>
      </c>
      <c r="IV130" s="182">
        <f t="shared" si="1087"/>
        <v>0</v>
      </c>
      <c r="IW130" s="182">
        <f t="shared" si="1088"/>
        <v>0</v>
      </c>
      <c r="IX130" s="5"/>
      <c r="IY130" s="182">
        <f t="shared" si="1089"/>
        <v>0</v>
      </c>
      <c r="IZ130" s="182">
        <f t="shared" si="1090"/>
        <v>0</v>
      </c>
      <c r="JA130" s="182">
        <f t="shared" si="1091"/>
        <v>0</v>
      </c>
      <c r="JB130" s="5"/>
      <c r="JC130" s="182">
        <f t="shared" si="1092"/>
        <v>0</v>
      </c>
      <c r="JD130" s="182">
        <f t="shared" si="1093"/>
        <v>0</v>
      </c>
      <c r="JE130" s="182">
        <f t="shared" si="1094"/>
        <v>0</v>
      </c>
      <c r="JF130" s="5"/>
      <c r="JG130" s="182">
        <f t="shared" si="1095"/>
        <v>0</v>
      </c>
      <c r="JH130" s="182">
        <f t="shared" si="1096"/>
        <v>0</v>
      </c>
      <c r="JI130" s="182">
        <f t="shared" si="1097"/>
        <v>0</v>
      </c>
      <c r="JJ130" s="5"/>
      <c r="JK130" s="182">
        <f t="shared" si="1098"/>
        <v>0</v>
      </c>
      <c r="JL130" s="182">
        <f t="shared" si="1099"/>
        <v>0</v>
      </c>
      <c r="JM130" s="182">
        <f t="shared" si="1100"/>
        <v>0</v>
      </c>
      <c r="JN130" s="5"/>
      <c r="JO130" s="182">
        <f t="shared" si="1101"/>
        <v>0</v>
      </c>
      <c r="JP130" s="182">
        <f t="shared" si="1102"/>
        <v>0</v>
      </c>
      <c r="JQ130" s="182">
        <f t="shared" si="1103"/>
        <v>0</v>
      </c>
      <c r="JR130" s="5"/>
      <c r="JS130" s="182">
        <f t="shared" si="1104"/>
        <v>0</v>
      </c>
      <c r="JT130" s="182">
        <f t="shared" si="1105"/>
        <v>0</v>
      </c>
      <c r="JU130" s="182">
        <f t="shared" si="1106"/>
        <v>0</v>
      </c>
      <c r="JV130" s="5"/>
      <c r="JW130" s="182">
        <f t="shared" si="1107"/>
        <v>0</v>
      </c>
      <c r="JX130" s="182">
        <f t="shared" si="1108"/>
        <v>0</v>
      </c>
      <c r="JY130" s="182">
        <f t="shared" si="1109"/>
        <v>0</v>
      </c>
      <c r="JZ130" s="5"/>
      <c r="KA130" s="182">
        <f t="shared" si="1110"/>
        <v>0</v>
      </c>
      <c r="KB130" s="182">
        <f t="shared" si="1111"/>
        <v>0</v>
      </c>
      <c r="KC130" s="182">
        <f t="shared" si="1112"/>
        <v>0</v>
      </c>
      <c r="KD130" s="5"/>
      <c r="KE130" s="182">
        <f t="shared" si="1113"/>
        <v>0</v>
      </c>
      <c r="KF130" s="182">
        <f t="shared" si="1114"/>
        <v>0</v>
      </c>
      <c r="KG130" s="182">
        <f t="shared" si="1115"/>
        <v>0</v>
      </c>
      <c r="KH130" s="5"/>
      <c r="KI130" s="183">
        <f t="shared" si="1116"/>
        <v>0</v>
      </c>
      <c r="KJ130" s="183" t="e">
        <f t="shared" si="908"/>
        <v>#DIV/0!</v>
      </c>
      <c r="KK130" s="183">
        <f t="shared" si="1117"/>
        <v>0</v>
      </c>
      <c r="KM130" s="183">
        <f t="shared" si="1118"/>
        <v>0</v>
      </c>
      <c r="KN130" s="183" t="e">
        <f t="shared" si="909"/>
        <v>#DIV/0!</v>
      </c>
      <c r="KO130" s="183">
        <f t="shared" si="1119"/>
        <v>0</v>
      </c>
      <c r="KQ130" s="183">
        <f t="shared" si="1120"/>
        <v>0</v>
      </c>
      <c r="KR130" s="183" t="e">
        <f t="shared" si="1121"/>
        <v>#DIV/0!</v>
      </c>
      <c r="KS130" s="183">
        <f t="shared" si="1122"/>
        <v>0</v>
      </c>
      <c r="KU130" s="183">
        <f t="shared" si="1123"/>
        <v>0</v>
      </c>
      <c r="KV130" s="183" t="e">
        <f t="shared" si="1124"/>
        <v>#DIV/0!</v>
      </c>
      <c r="KW130" s="183">
        <f t="shared" si="1125"/>
        <v>0</v>
      </c>
      <c r="KY130" s="183">
        <f t="shared" si="1126"/>
        <v>0</v>
      </c>
      <c r="KZ130" s="183" t="e">
        <f t="shared" si="1127"/>
        <v>#DIV/0!</v>
      </c>
      <c r="LA130" s="183">
        <f t="shared" si="1128"/>
        <v>0</v>
      </c>
      <c r="LC130" s="183">
        <f t="shared" si="1129"/>
        <v>0</v>
      </c>
      <c r="LD130" s="183" t="e">
        <f t="shared" si="1130"/>
        <v>#DIV/0!</v>
      </c>
      <c r="LE130" s="183">
        <f t="shared" si="1131"/>
        <v>0</v>
      </c>
    </row>
    <row r="131" spans="2:317" ht="18.75">
      <c r="B131" s="172"/>
      <c r="C131" s="180"/>
      <c r="D131" s="180"/>
      <c r="E131" s="180" t="str">
        <f>'A.I Revenue Streams - P1'!F129</f>
        <v>Ultrasound Kub</v>
      </c>
      <c r="F131" s="184"/>
      <c r="G131" s="182"/>
      <c r="H131" s="182">
        <f>'A.I Revenue Streams - P1'!J129</f>
        <v>0</v>
      </c>
      <c r="I131" s="182">
        <f t="shared" si="1132"/>
        <v>0</v>
      </c>
      <c r="J131" s="5"/>
      <c r="K131" s="182">
        <f>'A.I Revenue Streams - P1'!H129*K$2</f>
        <v>0</v>
      </c>
      <c r="L131" s="182">
        <f t="shared" si="910"/>
        <v>0</v>
      </c>
      <c r="M131" s="182">
        <f t="shared" si="1134"/>
        <v>0</v>
      </c>
      <c r="N131" s="5"/>
      <c r="O131" s="182">
        <f t="shared" si="911"/>
        <v>0</v>
      </c>
      <c r="P131" s="182">
        <f t="shared" si="912"/>
        <v>0</v>
      </c>
      <c r="Q131" s="182">
        <f t="shared" si="903"/>
        <v>0</v>
      </c>
      <c r="R131" s="5"/>
      <c r="S131" s="182">
        <f t="shared" si="913"/>
        <v>0</v>
      </c>
      <c r="T131" s="182">
        <f t="shared" si="914"/>
        <v>0</v>
      </c>
      <c r="U131" s="182">
        <f t="shared" si="904"/>
        <v>0</v>
      </c>
      <c r="V131" s="5"/>
      <c r="W131" s="182">
        <f t="shared" si="915"/>
        <v>0</v>
      </c>
      <c r="X131" s="182">
        <f t="shared" si="916"/>
        <v>0</v>
      </c>
      <c r="Y131" s="182">
        <f t="shared" si="905"/>
        <v>0</v>
      </c>
      <c r="Z131" s="5"/>
      <c r="AA131" s="182">
        <f t="shared" si="917"/>
        <v>0</v>
      </c>
      <c r="AB131" s="182">
        <f t="shared" si="918"/>
        <v>0</v>
      </c>
      <c r="AC131" s="182">
        <f t="shared" si="906"/>
        <v>0</v>
      </c>
      <c r="AD131" s="5"/>
      <c r="AE131" s="182">
        <f t="shared" si="919"/>
        <v>0</v>
      </c>
      <c r="AF131" s="182">
        <f t="shared" si="920"/>
        <v>0</v>
      </c>
      <c r="AG131" s="182">
        <f t="shared" si="907"/>
        <v>0</v>
      </c>
      <c r="AH131" s="5"/>
      <c r="AI131" s="182">
        <f t="shared" si="921"/>
        <v>0</v>
      </c>
      <c r="AJ131" s="182">
        <f t="shared" si="922"/>
        <v>0</v>
      </c>
      <c r="AK131" s="182">
        <f t="shared" si="923"/>
        <v>0</v>
      </c>
      <c r="AL131" s="5"/>
      <c r="AM131" s="182">
        <f t="shared" si="924"/>
        <v>0</v>
      </c>
      <c r="AN131" s="182">
        <f t="shared" si="925"/>
        <v>0</v>
      </c>
      <c r="AO131" s="182">
        <f t="shared" si="926"/>
        <v>0</v>
      </c>
      <c r="AP131" s="5"/>
      <c r="AQ131" s="182">
        <f t="shared" si="927"/>
        <v>0</v>
      </c>
      <c r="AR131" s="182">
        <f t="shared" si="928"/>
        <v>0</v>
      </c>
      <c r="AS131" s="182">
        <f t="shared" si="929"/>
        <v>0</v>
      </c>
      <c r="AT131" s="5"/>
      <c r="AU131" s="182">
        <f t="shared" si="930"/>
        <v>0</v>
      </c>
      <c r="AV131" s="182">
        <f t="shared" si="931"/>
        <v>0</v>
      </c>
      <c r="AW131" s="182">
        <f t="shared" si="932"/>
        <v>0</v>
      </c>
      <c r="AX131" s="5"/>
      <c r="AY131" s="182">
        <f t="shared" si="933"/>
        <v>0</v>
      </c>
      <c r="AZ131" s="182">
        <f t="shared" si="934"/>
        <v>0</v>
      </c>
      <c r="BA131" s="182">
        <f t="shared" si="935"/>
        <v>0</v>
      </c>
      <c r="BB131" s="5"/>
      <c r="BC131" s="182">
        <f t="shared" si="936"/>
        <v>0</v>
      </c>
      <c r="BD131" s="182">
        <f t="shared" si="937"/>
        <v>0</v>
      </c>
      <c r="BE131" s="182">
        <f t="shared" si="938"/>
        <v>0</v>
      </c>
      <c r="BF131" s="5"/>
      <c r="BG131" s="182">
        <f t="shared" si="939"/>
        <v>0</v>
      </c>
      <c r="BH131" s="182">
        <f t="shared" si="940"/>
        <v>0</v>
      </c>
      <c r="BI131" s="182">
        <f t="shared" si="941"/>
        <v>0</v>
      </c>
      <c r="BJ131" s="5"/>
      <c r="BK131" s="182">
        <f t="shared" si="942"/>
        <v>0</v>
      </c>
      <c r="BL131" s="182">
        <f t="shared" si="943"/>
        <v>0</v>
      </c>
      <c r="BM131" s="182">
        <f t="shared" si="944"/>
        <v>0</v>
      </c>
      <c r="BN131" s="5"/>
      <c r="BO131" s="182">
        <f t="shared" si="945"/>
        <v>0</v>
      </c>
      <c r="BP131" s="182">
        <f t="shared" si="946"/>
        <v>0</v>
      </c>
      <c r="BQ131" s="182">
        <f t="shared" si="947"/>
        <v>0</v>
      </c>
      <c r="BR131" s="5"/>
      <c r="BS131" s="182">
        <f t="shared" si="948"/>
        <v>0</v>
      </c>
      <c r="BT131" s="182">
        <f t="shared" si="949"/>
        <v>0</v>
      </c>
      <c r="BU131" s="182">
        <f t="shared" si="950"/>
        <v>0</v>
      </c>
      <c r="BV131" s="5"/>
      <c r="BW131" s="182">
        <f t="shared" si="951"/>
        <v>0</v>
      </c>
      <c r="BX131" s="182">
        <f t="shared" si="952"/>
        <v>0</v>
      </c>
      <c r="BY131" s="182">
        <f t="shared" si="953"/>
        <v>0</v>
      </c>
      <c r="BZ131" s="5"/>
      <c r="CA131" s="182">
        <f t="shared" si="954"/>
        <v>0</v>
      </c>
      <c r="CB131" s="182">
        <f t="shared" si="955"/>
        <v>0</v>
      </c>
      <c r="CC131" s="182">
        <f t="shared" si="956"/>
        <v>0</v>
      </c>
      <c r="CD131" s="5"/>
      <c r="CE131" s="182">
        <f t="shared" si="957"/>
        <v>0</v>
      </c>
      <c r="CF131" s="182">
        <f t="shared" si="958"/>
        <v>0</v>
      </c>
      <c r="CG131" s="182">
        <f t="shared" si="959"/>
        <v>0</v>
      </c>
      <c r="CH131" s="5"/>
      <c r="CI131" s="182">
        <f t="shared" si="960"/>
        <v>0</v>
      </c>
      <c r="CJ131" s="182">
        <f t="shared" si="961"/>
        <v>0</v>
      </c>
      <c r="CK131" s="182">
        <f t="shared" si="962"/>
        <v>0</v>
      </c>
      <c r="CL131" s="5"/>
      <c r="CM131" s="182">
        <f t="shared" si="963"/>
        <v>0</v>
      </c>
      <c r="CN131" s="182">
        <f t="shared" si="964"/>
        <v>0</v>
      </c>
      <c r="CO131" s="182">
        <f t="shared" si="965"/>
        <v>0</v>
      </c>
      <c r="CP131" s="5"/>
      <c r="CQ131" s="182">
        <f t="shared" si="966"/>
        <v>0</v>
      </c>
      <c r="CR131" s="182">
        <f t="shared" si="967"/>
        <v>0</v>
      </c>
      <c r="CS131" s="182">
        <f t="shared" si="968"/>
        <v>0</v>
      </c>
      <c r="CT131" s="5"/>
      <c r="CU131" s="182">
        <f t="shared" si="969"/>
        <v>0</v>
      </c>
      <c r="CV131" s="182">
        <f t="shared" si="970"/>
        <v>0</v>
      </c>
      <c r="CW131" s="182">
        <f t="shared" si="971"/>
        <v>0</v>
      </c>
      <c r="CX131" s="5"/>
      <c r="CY131" s="182">
        <f t="shared" si="972"/>
        <v>0</v>
      </c>
      <c r="CZ131" s="182">
        <f t="shared" si="973"/>
        <v>0</v>
      </c>
      <c r="DA131" s="182">
        <f t="shared" si="974"/>
        <v>0</v>
      </c>
      <c r="DB131" s="5"/>
      <c r="DC131" s="182">
        <f t="shared" si="975"/>
        <v>0</v>
      </c>
      <c r="DD131" s="182">
        <f t="shared" si="976"/>
        <v>0</v>
      </c>
      <c r="DE131" s="182">
        <f t="shared" si="977"/>
        <v>0</v>
      </c>
      <c r="DF131" s="5"/>
      <c r="DG131" s="182">
        <f t="shared" si="978"/>
        <v>0</v>
      </c>
      <c r="DH131" s="182">
        <f t="shared" si="979"/>
        <v>0</v>
      </c>
      <c r="DI131" s="182">
        <f t="shared" si="980"/>
        <v>0</v>
      </c>
      <c r="DJ131" s="5"/>
      <c r="DK131" s="182">
        <f t="shared" si="981"/>
        <v>0</v>
      </c>
      <c r="DL131" s="182">
        <f t="shared" si="982"/>
        <v>0</v>
      </c>
      <c r="DM131" s="182">
        <f t="shared" si="983"/>
        <v>0</v>
      </c>
      <c r="DN131" s="5"/>
      <c r="DO131" s="182">
        <f t="shared" si="984"/>
        <v>0</v>
      </c>
      <c r="DP131" s="182">
        <f t="shared" si="985"/>
        <v>0</v>
      </c>
      <c r="DQ131" s="182">
        <f t="shared" si="986"/>
        <v>0</v>
      </c>
      <c r="DR131" s="5"/>
      <c r="DS131" s="182">
        <f t="shared" si="987"/>
        <v>0</v>
      </c>
      <c r="DT131" s="182">
        <f t="shared" si="988"/>
        <v>0</v>
      </c>
      <c r="DU131" s="182">
        <f t="shared" si="989"/>
        <v>0</v>
      </c>
      <c r="DV131" s="5"/>
      <c r="DW131" s="182">
        <f t="shared" si="990"/>
        <v>0</v>
      </c>
      <c r="DX131" s="182">
        <f t="shared" si="991"/>
        <v>0</v>
      </c>
      <c r="DY131" s="182">
        <f t="shared" si="992"/>
        <v>0</v>
      </c>
      <c r="DZ131" s="5"/>
      <c r="EA131" s="182">
        <f t="shared" si="993"/>
        <v>0</v>
      </c>
      <c r="EB131" s="182">
        <f t="shared" si="994"/>
        <v>0</v>
      </c>
      <c r="EC131" s="182">
        <f t="shared" si="995"/>
        <v>0</v>
      </c>
      <c r="ED131" s="5"/>
      <c r="EE131" s="182">
        <f t="shared" si="996"/>
        <v>0</v>
      </c>
      <c r="EF131" s="182">
        <f t="shared" si="997"/>
        <v>0</v>
      </c>
      <c r="EG131" s="182">
        <f t="shared" si="998"/>
        <v>0</v>
      </c>
      <c r="EH131" s="5"/>
      <c r="EI131" s="182">
        <f t="shared" si="999"/>
        <v>0</v>
      </c>
      <c r="EJ131" s="182">
        <f t="shared" si="1000"/>
        <v>0</v>
      </c>
      <c r="EK131" s="182">
        <f t="shared" si="1001"/>
        <v>0</v>
      </c>
      <c r="EL131" s="5"/>
      <c r="EM131" s="182">
        <f t="shared" si="1002"/>
        <v>0</v>
      </c>
      <c r="EN131" s="182">
        <f t="shared" si="1003"/>
        <v>0</v>
      </c>
      <c r="EO131" s="182">
        <f t="shared" si="1004"/>
        <v>0</v>
      </c>
      <c r="EP131" s="5"/>
      <c r="EQ131" s="182">
        <f t="shared" si="1005"/>
        <v>0</v>
      </c>
      <c r="ER131" s="182">
        <f t="shared" si="1006"/>
        <v>0</v>
      </c>
      <c r="ES131" s="182">
        <f t="shared" si="1007"/>
        <v>0</v>
      </c>
      <c r="ET131" s="5"/>
      <c r="EU131" s="182">
        <f t="shared" si="1008"/>
        <v>0</v>
      </c>
      <c r="EV131" s="182">
        <f t="shared" si="1009"/>
        <v>0</v>
      </c>
      <c r="EW131" s="182">
        <f t="shared" si="1010"/>
        <v>0</v>
      </c>
      <c r="EX131" s="5"/>
      <c r="EY131" s="182">
        <f t="shared" si="1011"/>
        <v>0</v>
      </c>
      <c r="EZ131" s="182">
        <f t="shared" si="1012"/>
        <v>0</v>
      </c>
      <c r="FA131" s="182">
        <f t="shared" si="1013"/>
        <v>0</v>
      </c>
      <c r="FB131" s="5"/>
      <c r="FC131" s="182">
        <f t="shared" si="1014"/>
        <v>0</v>
      </c>
      <c r="FD131" s="182">
        <f t="shared" si="1015"/>
        <v>0</v>
      </c>
      <c r="FE131" s="182">
        <f t="shared" si="1016"/>
        <v>0</v>
      </c>
      <c r="FF131" s="5"/>
      <c r="FG131" s="182">
        <f t="shared" si="1017"/>
        <v>0</v>
      </c>
      <c r="FH131" s="182">
        <f t="shared" si="1018"/>
        <v>0</v>
      </c>
      <c r="FI131" s="182">
        <f t="shared" si="1019"/>
        <v>0</v>
      </c>
      <c r="FJ131" s="5"/>
      <c r="FK131" s="182">
        <f t="shared" si="1020"/>
        <v>0</v>
      </c>
      <c r="FL131" s="182">
        <f t="shared" si="1021"/>
        <v>0</v>
      </c>
      <c r="FM131" s="182">
        <f t="shared" si="1022"/>
        <v>0</v>
      </c>
      <c r="FN131" s="5"/>
      <c r="FO131" s="182">
        <f t="shared" si="1023"/>
        <v>0</v>
      </c>
      <c r="FP131" s="182">
        <f t="shared" si="1024"/>
        <v>0</v>
      </c>
      <c r="FQ131" s="182">
        <f t="shared" si="1025"/>
        <v>0</v>
      </c>
      <c r="FR131" s="5"/>
      <c r="FS131" s="182">
        <f t="shared" si="1026"/>
        <v>0</v>
      </c>
      <c r="FT131" s="182">
        <f t="shared" si="1027"/>
        <v>0</v>
      </c>
      <c r="FU131" s="182">
        <f t="shared" si="1028"/>
        <v>0</v>
      </c>
      <c r="FV131" s="5"/>
      <c r="FW131" s="182">
        <f t="shared" si="1029"/>
        <v>0</v>
      </c>
      <c r="FX131" s="182">
        <f t="shared" si="1030"/>
        <v>0</v>
      </c>
      <c r="FY131" s="182">
        <f t="shared" si="1031"/>
        <v>0</v>
      </c>
      <c r="FZ131" s="5"/>
      <c r="GA131" s="182">
        <f t="shared" si="1032"/>
        <v>0</v>
      </c>
      <c r="GB131" s="182">
        <f t="shared" si="1033"/>
        <v>0</v>
      </c>
      <c r="GC131" s="182">
        <f t="shared" si="1034"/>
        <v>0</v>
      </c>
      <c r="GD131" s="5"/>
      <c r="GE131" s="182">
        <f t="shared" si="1035"/>
        <v>0</v>
      </c>
      <c r="GF131" s="182">
        <f t="shared" si="1036"/>
        <v>0</v>
      </c>
      <c r="GG131" s="182">
        <f t="shared" si="1037"/>
        <v>0</v>
      </c>
      <c r="GH131" s="5"/>
      <c r="GI131" s="182">
        <f t="shared" si="1038"/>
        <v>0</v>
      </c>
      <c r="GJ131" s="182">
        <f t="shared" si="1039"/>
        <v>0</v>
      </c>
      <c r="GK131" s="182">
        <f t="shared" si="1040"/>
        <v>0</v>
      </c>
      <c r="GL131" s="5"/>
      <c r="GM131" s="182">
        <f t="shared" si="1041"/>
        <v>0</v>
      </c>
      <c r="GN131" s="182">
        <f t="shared" si="1042"/>
        <v>0</v>
      </c>
      <c r="GO131" s="182">
        <f t="shared" si="1043"/>
        <v>0</v>
      </c>
      <c r="GP131" s="5"/>
      <c r="GQ131" s="182">
        <f t="shared" si="1044"/>
        <v>0</v>
      </c>
      <c r="GR131" s="182">
        <f t="shared" si="1045"/>
        <v>0</v>
      </c>
      <c r="GS131" s="182">
        <f t="shared" si="1046"/>
        <v>0</v>
      </c>
      <c r="GT131" s="5"/>
      <c r="GU131" s="182">
        <f t="shared" si="1047"/>
        <v>0</v>
      </c>
      <c r="GV131" s="182">
        <f t="shared" si="1048"/>
        <v>0</v>
      </c>
      <c r="GW131" s="182">
        <f t="shared" si="1049"/>
        <v>0</v>
      </c>
      <c r="GX131" s="5"/>
      <c r="GY131" s="182">
        <f t="shared" si="1050"/>
        <v>0</v>
      </c>
      <c r="GZ131" s="182">
        <f t="shared" si="1051"/>
        <v>0</v>
      </c>
      <c r="HA131" s="182">
        <f t="shared" si="1052"/>
        <v>0</v>
      </c>
      <c r="HB131" s="5"/>
      <c r="HC131" s="182">
        <f t="shared" si="1053"/>
        <v>0</v>
      </c>
      <c r="HD131" s="182">
        <f t="shared" si="1054"/>
        <v>0</v>
      </c>
      <c r="HE131" s="182">
        <f t="shared" si="1055"/>
        <v>0</v>
      </c>
      <c r="HF131" s="5"/>
      <c r="HG131" s="182">
        <f t="shared" si="1056"/>
        <v>0</v>
      </c>
      <c r="HH131" s="182">
        <f t="shared" si="1057"/>
        <v>0</v>
      </c>
      <c r="HI131" s="182">
        <f t="shared" si="1058"/>
        <v>0</v>
      </c>
      <c r="HJ131" s="5"/>
      <c r="HK131" s="182">
        <f t="shared" si="1059"/>
        <v>0</v>
      </c>
      <c r="HL131" s="182">
        <f t="shared" si="1060"/>
        <v>0</v>
      </c>
      <c r="HM131" s="182">
        <f t="shared" si="1061"/>
        <v>0</v>
      </c>
      <c r="HN131" s="5"/>
      <c r="HO131" s="182">
        <f t="shared" si="1062"/>
        <v>0</v>
      </c>
      <c r="HP131" s="182">
        <f t="shared" si="1063"/>
        <v>0</v>
      </c>
      <c r="HQ131" s="182">
        <f t="shared" si="1064"/>
        <v>0</v>
      </c>
      <c r="HR131" s="5"/>
      <c r="HS131" s="182">
        <f t="shared" si="1065"/>
        <v>0</v>
      </c>
      <c r="HT131" s="182">
        <f t="shared" si="1066"/>
        <v>0</v>
      </c>
      <c r="HU131" s="182">
        <f t="shared" si="1067"/>
        <v>0</v>
      </c>
      <c r="HV131" s="5"/>
      <c r="HW131" s="182">
        <f t="shared" si="1068"/>
        <v>0</v>
      </c>
      <c r="HX131" s="182">
        <f t="shared" si="1069"/>
        <v>0</v>
      </c>
      <c r="HY131" s="182">
        <f t="shared" si="1070"/>
        <v>0</v>
      </c>
      <c r="HZ131" s="5"/>
      <c r="IA131" s="182">
        <f t="shared" si="1071"/>
        <v>0</v>
      </c>
      <c r="IB131" s="182">
        <f t="shared" si="1072"/>
        <v>0</v>
      </c>
      <c r="IC131" s="182">
        <f t="shared" si="1073"/>
        <v>0</v>
      </c>
      <c r="ID131" s="5"/>
      <c r="IE131" s="182">
        <f t="shared" si="1074"/>
        <v>0</v>
      </c>
      <c r="IF131" s="182">
        <f t="shared" si="1075"/>
        <v>0</v>
      </c>
      <c r="IG131" s="182">
        <f t="shared" si="1076"/>
        <v>0</v>
      </c>
      <c r="IH131" s="5"/>
      <c r="II131" s="182">
        <f t="shared" si="1077"/>
        <v>0</v>
      </c>
      <c r="IJ131" s="182">
        <f t="shared" si="1078"/>
        <v>0</v>
      </c>
      <c r="IK131" s="182">
        <f t="shared" si="1079"/>
        <v>0</v>
      </c>
      <c r="IL131" s="5"/>
      <c r="IM131" s="182">
        <f t="shared" si="1080"/>
        <v>0</v>
      </c>
      <c r="IN131" s="182">
        <f t="shared" si="1081"/>
        <v>0</v>
      </c>
      <c r="IO131" s="182">
        <f t="shared" si="1082"/>
        <v>0</v>
      </c>
      <c r="IP131" s="5"/>
      <c r="IQ131" s="182">
        <f t="shared" si="1083"/>
        <v>0</v>
      </c>
      <c r="IR131" s="182">
        <f t="shared" si="1084"/>
        <v>0</v>
      </c>
      <c r="IS131" s="182">
        <f t="shared" si="1085"/>
        <v>0</v>
      </c>
      <c r="IT131" s="5"/>
      <c r="IU131" s="182">
        <f t="shared" si="1086"/>
        <v>0</v>
      </c>
      <c r="IV131" s="182">
        <f t="shared" si="1087"/>
        <v>0</v>
      </c>
      <c r="IW131" s="182">
        <f t="shared" si="1088"/>
        <v>0</v>
      </c>
      <c r="IX131" s="5"/>
      <c r="IY131" s="182">
        <f t="shared" si="1089"/>
        <v>0</v>
      </c>
      <c r="IZ131" s="182">
        <f t="shared" si="1090"/>
        <v>0</v>
      </c>
      <c r="JA131" s="182">
        <f t="shared" si="1091"/>
        <v>0</v>
      </c>
      <c r="JB131" s="5"/>
      <c r="JC131" s="182">
        <f t="shared" si="1092"/>
        <v>0</v>
      </c>
      <c r="JD131" s="182">
        <f t="shared" si="1093"/>
        <v>0</v>
      </c>
      <c r="JE131" s="182">
        <f t="shared" si="1094"/>
        <v>0</v>
      </c>
      <c r="JF131" s="5"/>
      <c r="JG131" s="182">
        <f t="shared" si="1095"/>
        <v>0</v>
      </c>
      <c r="JH131" s="182">
        <f t="shared" si="1096"/>
        <v>0</v>
      </c>
      <c r="JI131" s="182">
        <f t="shared" si="1097"/>
        <v>0</v>
      </c>
      <c r="JJ131" s="5"/>
      <c r="JK131" s="182">
        <f t="shared" si="1098"/>
        <v>0</v>
      </c>
      <c r="JL131" s="182">
        <f t="shared" si="1099"/>
        <v>0</v>
      </c>
      <c r="JM131" s="182">
        <f t="shared" si="1100"/>
        <v>0</v>
      </c>
      <c r="JN131" s="5"/>
      <c r="JO131" s="182">
        <f t="shared" si="1101"/>
        <v>0</v>
      </c>
      <c r="JP131" s="182">
        <f t="shared" si="1102"/>
        <v>0</v>
      </c>
      <c r="JQ131" s="182">
        <f t="shared" si="1103"/>
        <v>0</v>
      </c>
      <c r="JR131" s="5"/>
      <c r="JS131" s="182">
        <f t="shared" si="1104"/>
        <v>0</v>
      </c>
      <c r="JT131" s="182">
        <f t="shared" si="1105"/>
        <v>0</v>
      </c>
      <c r="JU131" s="182">
        <f t="shared" si="1106"/>
        <v>0</v>
      </c>
      <c r="JV131" s="5"/>
      <c r="JW131" s="182">
        <f t="shared" si="1107"/>
        <v>0</v>
      </c>
      <c r="JX131" s="182">
        <f t="shared" si="1108"/>
        <v>0</v>
      </c>
      <c r="JY131" s="182">
        <f t="shared" si="1109"/>
        <v>0</v>
      </c>
      <c r="JZ131" s="5"/>
      <c r="KA131" s="182">
        <f t="shared" si="1110"/>
        <v>0</v>
      </c>
      <c r="KB131" s="182">
        <f t="shared" si="1111"/>
        <v>0</v>
      </c>
      <c r="KC131" s="182">
        <f t="shared" si="1112"/>
        <v>0</v>
      </c>
      <c r="KD131" s="5"/>
      <c r="KE131" s="182">
        <f t="shared" si="1113"/>
        <v>0</v>
      </c>
      <c r="KF131" s="182">
        <f t="shared" si="1114"/>
        <v>0</v>
      </c>
      <c r="KG131" s="182">
        <f t="shared" si="1115"/>
        <v>0</v>
      </c>
      <c r="KH131" s="5"/>
      <c r="KI131" s="183">
        <f t="shared" si="1116"/>
        <v>0</v>
      </c>
      <c r="KJ131" s="183" t="e">
        <f t="shared" si="908"/>
        <v>#DIV/0!</v>
      </c>
      <c r="KK131" s="183">
        <f t="shared" si="1117"/>
        <v>0</v>
      </c>
      <c r="KM131" s="183">
        <f t="shared" si="1118"/>
        <v>0</v>
      </c>
      <c r="KN131" s="183" t="e">
        <f t="shared" si="909"/>
        <v>#DIV/0!</v>
      </c>
      <c r="KO131" s="183">
        <f t="shared" si="1119"/>
        <v>0</v>
      </c>
      <c r="KQ131" s="183">
        <f t="shared" si="1120"/>
        <v>0</v>
      </c>
      <c r="KR131" s="183" t="e">
        <f t="shared" si="1121"/>
        <v>#DIV/0!</v>
      </c>
      <c r="KS131" s="183">
        <f t="shared" si="1122"/>
        <v>0</v>
      </c>
      <c r="KU131" s="183">
        <f t="shared" si="1123"/>
        <v>0</v>
      </c>
      <c r="KV131" s="183" t="e">
        <f t="shared" si="1124"/>
        <v>#DIV/0!</v>
      </c>
      <c r="KW131" s="183">
        <f t="shared" si="1125"/>
        <v>0</v>
      </c>
      <c r="KY131" s="183">
        <f t="shared" si="1126"/>
        <v>0</v>
      </c>
      <c r="KZ131" s="183" t="e">
        <f t="shared" si="1127"/>
        <v>#DIV/0!</v>
      </c>
      <c r="LA131" s="183">
        <f t="shared" si="1128"/>
        <v>0</v>
      </c>
      <c r="LC131" s="183">
        <f t="shared" si="1129"/>
        <v>0</v>
      </c>
      <c r="LD131" s="183" t="e">
        <f t="shared" si="1130"/>
        <v>#DIV/0!</v>
      </c>
      <c r="LE131" s="183">
        <f t="shared" si="1131"/>
        <v>0</v>
      </c>
    </row>
    <row r="132" spans="2:317" ht="18.75">
      <c r="B132" s="172"/>
      <c r="C132" s="180"/>
      <c r="D132" s="180" t="str">
        <f>'A.I Revenue Streams - P1'!E130</f>
        <v>Radiology-CT</v>
      </c>
      <c r="E132" s="180"/>
      <c r="F132" s="184"/>
      <c r="G132" s="182"/>
      <c r="H132" s="182"/>
      <c r="I132" s="182"/>
      <c r="J132" s="5"/>
      <c r="K132" s="182">
        <f>'A.I Revenue Streams - P1'!H130*K$2</f>
        <v>0</v>
      </c>
      <c r="L132" s="182">
        <f t="shared" si="910"/>
        <v>0</v>
      </c>
      <c r="M132" s="182"/>
      <c r="N132" s="5"/>
      <c r="O132" s="182">
        <f t="shared" si="911"/>
        <v>0</v>
      </c>
      <c r="P132" s="182">
        <f t="shared" si="912"/>
        <v>0</v>
      </c>
      <c r="Q132" s="182">
        <f t="shared" si="903"/>
        <v>0</v>
      </c>
      <c r="R132" s="5"/>
      <c r="S132" s="182">
        <f t="shared" si="913"/>
        <v>0</v>
      </c>
      <c r="T132" s="182">
        <f t="shared" si="914"/>
        <v>0</v>
      </c>
      <c r="U132" s="182">
        <f t="shared" si="904"/>
        <v>0</v>
      </c>
      <c r="V132" s="5"/>
      <c r="W132" s="182">
        <f t="shared" si="915"/>
        <v>0</v>
      </c>
      <c r="X132" s="182">
        <f t="shared" si="916"/>
        <v>0</v>
      </c>
      <c r="Y132" s="182">
        <f t="shared" si="905"/>
        <v>0</v>
      </c>
      <c r="Z132" s="5"/>
      <c r="AA132" s="182">
        <f t="shared" si="917"/>
        <v>0</v>
      </c>
      <c r="AB132" s="182">
        <f t="shared" si="918"/>
        <v>0</v>
      </c>
      <c r="AC132" s="182">
        <f t="shared" si="906"/>
        <v>0</v>
      </c>
      <c r="AD132" s="5"/>
      <c r="AE132" s="182">
        <f t="shared" si="919"/>
        <v>0</v>
      </c>
      <c r="AF132" s="182">
        <f t="shared" si="920"/>
        <v>0</v>
      </c>
      <c r="AG132" s="182">
        <f t="shared" si="907"/>
        <v>0</v>
      </c>
      <c r="AH132" s="5"/>
      <c r="AI132" s="182">
        <f t="shared" si="921"/>
        <v>0</v>
      </c>
      <c r="AJ132" s="182">
        <f t="shared" si="922"/>
        <v>0</v>
      </c>
      <c r="AK132" s="182">
        <f t="shared" si="923"/>
        <v>0</v>
      </c>
      <c r="AL132" s="5"/>
      <c r="AM132" s="182">
        <f t="shared" si="924"/>
        <v>0</v>
      </c>
      <c r="AN132" s="182">
        <f t="shared" si="925"/>
        <v>0</v>
      </c>
      <c r="AO132" s="182">
        <f t="shared" si="926"/>
        <v>0</v>
      </c>
      <c r="AP132" s="5"/>
      <c r="AQ132" s="182">
        <f t="shared" si="927"/>
        <v>0</v>
      </c>
      <c r="AR132" s="182">
        <f t="shared" si="928"/>
        <v>0</v>
      </c>
      <c r="AS132" s="182">
        <f t="shared" si="929"/>
        <v>0</v>
      </c>
      <c r="AT132" s="5"/>
      <c r="AU132" s="182">
        <f t="shared" si="930"/>
        <v>0</v>
      </c>
      <c r="AV132" s="182">
        <f t="shared" si="931"/>
        <v>0</v>
      </c>
      <c r="AW132" s="182">
        <f t="shared" si="932"/>
        <v>0</v>
      </c>
      <c r="AX132" s="5"/>
      <c r="AY132" s="182">
        <f t="shared" si="933"/>
        <v>0</v>
      </c>
      <c r="AZ132" s="182">
        <f t="shared" si="934"/>
        <v>0</v>
      </c>
      <c r="BA132" s="182">
        <f t="shared" si="935"/>
        <v>0</v>
      </c>
      <c r="BB132" s="5"/>
      <c r="BC132" s="182">
        <f t="shared" si="936"/>
        <v>0</v>
      </c>
      <c r="BD132" s="182">
        <f t="shared" si="937"/>
        <v>0</v>
      </c>
      <c r="BE132" s="182">
        <f t="shared" si="938"/>
        <v>0</v>
      </c>
      <c r="BF132" s="5"/>
      <c r="BG132" s="182">
        <f t="shared" si="939"/>
        <v>0</v>
      </c>
      <c r="BH132" s="182">
        <f t="shared" si="940"/>
        <v>0</v>
      </c>
      <c r="BI132" s="182">
        <f t="shared" si="941"/>
        <v>0</v>
      </c>
      <c r="BJ132" s="5"/>
      <c r="BK132" s="182">
        <f t="shared" si="942"/>
        <v>0</v>
      </c>
      <c r="BL132" s="182">
        <f t="shared" si="943"/>
        <v>0</v>
      </c>
      <c r="BM132" s="182">
        <f t="shared" si="944"/>
        <v>0</v>
      </c>
      <c r="BN132" s="5"/>
      <c r="BO132" s="182">
        <f t="shared" si="945"/>
        <v>0</v>
      </c>
      <c r="BP132" s="182">
        <f t="shared" si="946"/>
        <v>0</v>
      </c>
      <c r="BQ132" s="182">
        <f t="shared" si="947"/>
        <v>0</v>
      </c>
      <c r="BR132" s="5"/>
      <c r="BS132" s="182">
        <f t="shared" si="948"/>
        <v>0</v>
      </c>
      <c r="BT132" s="182">
        <f t="shared" si="949"/>
        <v>0</v>
      </c>
      <c r="BU132" s="182">
        <f t="shared" si="950"/>
        <v>0</v>
      </c>
      <c r="BV132" s="5"/>
      <c r="BW132" s="182">
        <f t="shared" si="951"/>
        <v>0</v>
      </c>
      <c r="BX132" s="182">
        <f t="shared" si="952"/>
        <v>0</v>
      </c>
      <c r="BY132" s="182">
        <f t="shared" si="953"/>
        <v>0</v>
      </c>
      <c r="BZ132" s="5"/>
      <c r="CA132" s="182">
        <f t="shared" si="954"/>
        <v>0</v>
      </c>
      <c r="CB132" s="182">
        <f t="shared" si="955"/>
        <v>0</v>
      </c>
      <c r="CC132" s="182">
        <f t="shared" si="956"/>
        <v>0</v>
      </c>
      <c r="CD132" s="5"/>
      <c r="CE132" s="182">
        <f t="shared" si="957"/>
        <v>0</v>
      </c>
      <c r="CF132" s="182">
        <f t="shared" si="958"/>
        <v>0</v>
      </c>
      <c r="CG132" s="182">
        <f t="shared" si="959"/>
        <v>0</v>
      </c>
      <c r="CH132" s="5"/>
      <c r="CI132" s="182">
        <f t="shared" si="960"/>
        <v>0</v>
      </c>
      <c r="CJ132" s="182">
        <f t="shared" si="961"/>
        <v>0</v>
      </c>
      <c r="CK132" s="182">
        <f t="shared" si="962"/>
        <v>0</v>
      </c>
      <c r="CL132" s="5"/>
      <c r="CM132" s="182">
        <f t="shared" si="963"/>
        <v>0</v>
      </c>
      <c r="CN132" s="182">
        <f t="shared" si="964"/>
        <v>0</v>
      </c>
      <c r="CO132" s="182">
        <f t="shared" si="965"/>
        <v>0</v>
      </c>
      <c r="CP132" s="5"/>
      <c r="CQ132" s="182">
        <f t="shared" si="966"/>
        <v>0</v>
      </c>
      <c r="CR132" s="182">
        <f t="shared" si="967"/>
        <v>0</v>
      </c>
      <c r="CS132" s="182">
        <f t="shared" si="968"/>
        <v>0</v>
      </c>
      <c r="CT132" s="5"/>
      <c r="CU132" s="182">
        <f t="shared" si="969"/>
        <v>0</v>
      </c>
      <c r="CV132" s="182">
        <f t="shared" si="970"/>
        <v>0</v>
      </c>
      <c r="CW132" s="182">
        <f t="shared" si="971"/>
        <v>0</v>
      </c>
      <c r="CX132" s="5"/>
      <c r="CY132" s="182">
        <f t="shared" si="972"/>
        <v>0</v>
      </c>
      <c r="CZ132" s="182">
        <f t="shared" si="973"/>
        <v>0</v>
      </c>
      <c r="DA132" s="182">
        <f t="shared" si="974"/>
        <v>0</v>
      </c>
      <c r="DB132" s="5"/>
      <c r="DC132" s="182">
        <f t="shared" si="975"/>
        <v>0</v>
      </c>
      <c r="DD132" s="182">
        <f t="shared" si="976"/>
        <v>0</v>
      </c>
      <c r="DE132" s="182">
        <f t="shared" si="977"/>
        <v>0</v>
      </c>
      <c r="DF132" s="5"/>
      <c r="DG132" s="182">
        <f t="shared" si="978"/>
        <v>0</v>
      </c>
      <c r="DH132" s="182">
        <f t="shared" si="979"/>
        <v>0</v>
      </c>
      <c r="DI132" s="182">
        <f t="shared" si="980"/>
        <v>0</v>
      </c>
      <c r="DJ132" s="5"/>
      <c r="DK132" s="182">
        <f t="shared" si="981"/>
        <v>0</v>
      </c>
      <c r="DL132" s="182">
        <f t="shared" si="982"/>
        <v>0</v>
      </c>
      <c r="DM132" s="182">
        <f t="shared" si="983"/>
        <v>0</v>
      </c>
      <c r="DN132" s="5"/>
      <c r="DO132" s="182">
        <f t="shared" si="984"/>
        <v>0</v>
      </c>
      <c r="DP132" s="182">
        <f t="shared" si="985"/>
        <v>0</v>
      </c>
      <c r="DQ132" s="182">
        <f t="shared" si="986"/>
        <v>0</v>
      </c>
      <c r="DR132" s="5"/>
      <c r="DS132" s="182">
        <f t="shared" si="987"/>
        <v>0</v>
      </c>
      <c r="DT132" s="182">
        <f t="shared" si="988"/>
        <v>0</v>
      </c>
      <c r="DU132" s="182">
        <f t="shared" si="989"/>
        <v>0</v>
      </c>
      <c r="DV132" s="5"/>
      <c r="DW132" s="182">
        <f t="shared" si="990"/>
        <v>0</v>
      </c>
      <c r="DX132" s="182">
        <f t="shared" si="991"/>
        <v>0</v>
      </c>
      <c r="DY132" s="182">
        <f t="shared" si="992"/>
        <v>0</v>
      </c>
      <c r="DZ132" s="5"/>
      <c r="EA132" s="182">
        <f t="shared" si="993"/>
        <v>0</v>
      </c>
      <c r="EB132" s="182">
        <f t="shared" si="994"/>
        <v>0</v>
      </c>
      <c r="EC132" s="182">
        <f t="shared" si="995"/>
        <v>0</v>
      </c>
      <c r="ED132" s="5"/>
      <c r="EE132" s="182">
        <f t="shared" si="996"/>
        <v>0</v>
      </c>
      <c r="EF132" s="182">
        <f t="shared" si="997"/>
        <v>0</v>
      </c>
      <c r="EG132" s="182">
        <f t="shared" si="998"/>
        <v>0</v>
      </c>
      <c r="EH132" s="5"/>
      <c r="EI132" s="182">
        <f t="shared" si="999"/>
        <v>0</v>
      </c>
      <c r="EJ132" s="182">
        <f t="shared" si="1000"/>
        <v>0</v>
      </c>
      <c r="EK132" s="182">
        <f t="shared" si="1001"/>
        <v>0</v>
      </c>
      <c r="EL132" s="5"/>
      <c r="EM132" s="182">
        <f t="shared" si="1002"/>
        <v>0</v>
      </c>
      <c r="EN132" s="182">
        <f t="shared" si="1003"/>
        <v>0</v>
      </c>
      <c r="EO132" s="182">
        <f t="shared" si="1004"/>
        <v>0</v>
      </c>
      <c r="EP132" s="5"/>
      <c r="EQ132" s="182">
        <f t="shared" si="1005"/>
        <v>0</v>
      </c>
      <c r="ER132" s="182">
        <f t="shared" si="1006"/>
        <v>0</v>
      </c>
      <c r="ES132" s="182">
        <f t="shared" si="1007"/>
        <v>0</v>
      </c>
      <c r="ET132" s="5"/>
      <c r="EU132" s="182">
        <f t="shared" si="1008"/>
        <v>0</v>
      </c>
      <c r="EV132" s="182">
        <f t="shared" si="1009"/>
        <v>0</v>
      </c>
      <c r="EW132" s="182">
        <f t="shared" si="1010"/>
        <v>0</v>
      </c>
      <c r="EX132" s="5"/>
      <c r="EY132" s="182">
        <f t="shared" si="1011"/>
        <v>0</v>
      </c>
      <c r="EZ132" s="182">
        <f t="shared" si="1012"/>
        <v>0</v>
      </c>
      <c r="FA132" s="182">
        <f t="shared" si="1013"/>
        <v>0</v>
      </c>
      <c r="FB132" s="5"/>
      <c r="FC132" s="182">
        <f t="shared" si="1014"/>
        <v>0</v>
      </c>
      <c r="FD132" s="182">
        <f t="shared" si="1015"/>
        <v>0</v>
      </c>
      <c r="FE132" s="182">
        <f t="shared" si="1016"/>
        <v>0</v>
      </c>
      <c r="FF132" s="5"/>
      <c r="FG132" s="182">
        <f t="shared" si="1017"/>
        <v>0</v>
      </c>
      <c r="FH132" s="182">
        <f t="shared" si="1018"/>
        <v>0</v>
      </c>
      <c r="FI132" s="182">
        <f t="shared" si="1019"/>
        <v>0</v>
      </c>
      <c r="FJ132" s="5"/>
      <c r="FK132" s="182">
        <f t="shared" si="1020"/>
        <v>0</v>
      </c>
      <c r="FL132" s="182">
        <f t="shared" si="1021"/>
        <v>0</v>
      </c>
      <c r="FM132" s="182">
        <f t="shared" si="1022"/>
        <v>0</v>
      </c>
      <c r="FN132" s="5"/>
      <c r="FO132" s="182">
        <f t="shared" si="1023"/>
        <v>0</v>
      </c>
      <c r="FP132" s="182">
        <f t="shared" si="1024"/>
        <v>0</v>
      </c>
      <c r="FQ132" s="182">
        <f t="shared" si="1025"/>
        <v>0</v>
      </c>
      <c r="FR132" s="5"/>
      <c r="FS132" s="182">
        <f t="shared" si="1026"/>
        <v>0</v>
      </c>
      <c r="FT132" s="182">
        <f t="shared" si="1027"/>
        <v>0</v>
      </c>
      <c r="FU132" s="182">
        <f t="shared" si="1028"/>
        <v>0</v>
      </c>
      <c r="FV132" s="5"/>
      <c r="FW132" s="182">
        <f t="shared" si="1029"/>
        <v>0</v>
      </c>
      <c r="FX132" s="182">
        <f t="shared" si="1030"/>
        <v>0</v>
      </c>
      <c r="FY132" s="182">
        <f t="shared" si="1031"/>
        <v>0</v>
      </c>
      <c r="FZ132" s="5"/>
      <c r="GA132" s="182">
        <f t="shared" si="1032"/>
        <v>0</v>
      </c>
      <c r="GB132" s="182">
        <f t="shared" si="1033"/>
        <v>0</v>
      </c>
      <c r="GC132" s="182">
        <f t="shared" si="1034"/>
        <v>0</v>
      </c>
      <c r="GD132" s="5"/>
      <c r="GE132" s="182">
        <f t="shared" si="1035"/>
        <v>0</v>
      </c>
      <c r="GF132" s="182">
        <f t="shared" si="1036"/>
        <v>0</v>
      </c>
      <c r="GG132" s="182">
        <f t="shared" si="1037"/>
        <v>0</v>
      </c>
      <c r="GH132" s="5"/>
      <c r="GI132" s="182">
        <f t="shared" si="1038"/>
        <v>0</v>
      </c>
      <c r="GJ132" s="182">
        <f t="shared" si="1039"/>
        <v>0</v>
      </c>
      <c r="GK132" s="182">
        <f t="shared" si="1040"/>
        <v>0</v>
      </c>
      <c r="GL132" s="5"/>
      <c r="GM132" s="182">
        <f t="shared" si="1041"/>
        <v>0</v>
      </c>
      <c r="GN132" s="182">
        <f t="shared" si="1042"/>
        <v>0</v>
      </c>
      <c r="GO132" s="182">
        <f t="shared" si="1043"/>
        <v>0</v>
      </c>
      <c r="GP132" s="5"/>
      <c r="GQ132" s="182">
        <f t="shared" si="1044"/>
        <v>0</v>
      </c>
      <c r="GR132" s="182">
        <f t="shared" si="1045"/>
        <v>0</v>
      </c>
      <c r="GS132" s="182">
        <f t="shared" si="1046"/>
        <v>0</v>
      </c>
      <c r="GT132" s="5"/>
      <c r="GU132" s="182">
        <f t="shared" si="1047"/>
        <v>0</v>
      </c>
      <c r="GV132" s="182">
        <f t="shared" si="1048"/>
        <v>0</v>
      </c>
      <c r="GW132" s="182">
        <f t="shared" si="1049"/>
        <v>0</v>
      </c>
      <c r="GX132" s="5"/>
      <c r="GY132" s="182">
        <f t="shared" si="1050"/>
        <v>0</v>
      </c>
      <c r="GZ132" s="182">
        <f t="shared" si="1051"/>
        <v>0</v>
      </c>
      <c r="HA132" s="182">
        <f t="shared" si="1052"/>
        <v>0</v>
      </c>
      <c r="HB132" s="5"/>
      <c r="HC132" s="182">
        <f t="shared" si="1053"/>
        <v>0</v>
      </c>
      <c r="HD132" s="182">
        <f t="shared" si="1054"/>
        <v>0</v>
      </c>
      <c r="HE132" s="182">
        <f t="shared" si="1055"/>
        <v>0</v>
      </c>
      <c r="HF132" s="5"/>
      <c r="HG132" s="182">
        <f t="shared" si="1056"/>
        <v>0</v>
      </c>
      <c r="HH132" s="182">
        <f t="shared" si="1057"/>
        <v>0</v>
      </c>
      <c r="HI132" s="182">
        <f t="shared" si="1058"/>
        <v>0</v>
      </c>
      <c r="HJ132" s="5"/>
      <c r="HK132" s="182">
        <f t="shared" si="1059"/>
        <v>0</v>
      </c>
      <c r="HL132" s="182">
        <f t="shared" si="1060"/>
        <v>0</v>
      </c>
      <c r="HM132" s="182">
        <f t="shared" si="1061"/>
        <v>0</v>
      </c>
      <c r="HN132" s="5"/>
      <c r="HO132" s="182">
        <f t="shared" si="1062"/>
        <v>0</v>
      </c>
      <c r="HP132" s="182">
        <f t="shared" si="1063"/>
        <v>0</v>
      </c>
      <c r="HQ132" s="182">
        <f t="shared" si="1064"/>
        <v>0</v>
      </c>
      <c r="HR132" s="5"/>
      <c r="HS132" s="182">
        <f t="shared" si="1065"/>
        <v>0</v>
      </c>
      <c r="HT132" s="182">
        <f t="shared" si="1066"/>
        <v>0</v>
      </c>
      <c r="HU132" s="182">
        <f t="shared" si="1067"/>
        <v>0</v>
      </c>
      <c r="HV132" s="5"/>
      <c r="HW132" s="182">
        <f t="shared" si="1068"/>
        <v>0</v>
      </c>
      <c r="HX132" s="182">
        <f t="shared" si="1069"/>
        <v>0</v>
      </c>
      <c r="HY132" s="182">
        <f t="shared" si="1070"/>
        <v>0</v>
      </c>
      <c r="HZ132" s="5"/>
      <c r="IA132" s="182">
        <f t="shared" si="1071"/>
        <v>0</v>
      </c>
      <c r="IB132" s="182">
        <f t="shared" si="1072"/>
        <v>0</v>
      </c>
      <c r="IC132" s="182">
        <f t="shared" si="1073"/>
        <v>0</v>
      </c>
      <c r="ID132" s="5"/>
      <c r="IE132" s="182">
        <f t="shared" si="1074"/>
        <v>0</v>
      </c>
      <c r="IF132" s="182">
        <f t="shared" si="1075"/>
        <v>0</v>
      </c>
      <c r="IG132" s="182">
        <f t="shared" si="1076"/>
        <v>0</v>
      </c>
      <c r="IH132" s="5"/>
      <c r="II132" s="182">
        <f t="shared" si="1077"/>
        <v>0</v>
      </c>
      <c r="IJ132" s="182">
        <f t="shared" si="1078"/>
        <v>0</v>
      </c>
      <c r="IK132" s="182">
        <f t="shared" si="1079"/>
        <v>0</v>
      </c>
      <c r="IL132" s="5"/>
      <c r="IM132" s="182">
        <f t="shared" si="1080"/>
        <v>0</v>
      </c>
      <c r="IN132" s="182">
        <f t="shared" si="1081"/>
        <v>0</v>
      </c>
      <c r="IO132" s="182">
        <f t="shared" si="1082"/>
        <v>0</v>
      </c>
      <c r="IP132" s="5"/>
      <c r="IQ132" s="182">
        <f t="shared" si="1083"/>
        <v>0</v>
      </c>
      <c r="IR132" s="182">
        <f t="shared" si="1084"/>
        <v>0</v>
      </c>
      <c r="IS132" s="182">
        <f t="shared" si="1085"/>
        <v>0</v>
      </c>
      <c r="IT132" s="5"/>
      <c r="IU132" s="182">
        <f t="shared" si="1086"/>
        <v>0</v>
      </c>
      <c r="IV132" s="182">
        <f t="shared" si="1087"/>
        <v>0</v>
      </c>
      <c r="IW132" s="182">
        <f t="shared" si="1088"/>
        <v>0</v>
      </c>
      <c r="IX132" s="5"/>
      <c r="IY132" s="182">
        <f t="shared" si="1089"/>
        <v>0</v>
      </c>
      <c r="IZ132" s="182">
        <f t="shared" si="1090"/>
        <v>0</v>
      </c>
      <c r="JA132" s="182">
        <f t="shared" si="1091"/>
        <v>0</v>
      </c>
      <c r="JB132" s="5"/>
      <c r="JC132" s="182">
        <f t="shared" si="1092"/>
        <v>0</v>
      </c>
      <c r="JD132" s="182">
        <f t="shared" si="1093"/>
        <v>0</v>
      </c>
      <c r="JE132" s="182">
        <f t="shared" si="1094"/>
        <v>0</v>
      </c>
      <c r="JF132" s="5"/>
      <c r="JG132" s="182">
        <f t="shared" si="1095"/>
        <v>0</v>
      </c>
      <c r="JH132" s="182">
        <f t="shared" si="1096"/>
        <v>0</v>
      </c>
      <c r="JI132" s="182">
        <f t="shared" si="1097"/>
        <v>0</v>
      </c>
      <c r="JJ132" s="5"/>
      <c r="JK132" s="182">
        <f t="shared" si="1098"/>
        <v>0</v>
      </c>
      <c r="JL132" s="182">
        <f t="shared" si="1099"/>
        <v>0</v>
      </c>
      <c r="JM132" s="182">
        <f t="shared" si="1100"/>
        <v>0</v>
      </c>
      <c r="JN132" s="5"/>
      <c r="JO132" s="182">
        <f t="shared" si="1101"/>
        <v>0</v>
      </c>
      <c r="JP132" s="182">
        <f t="shared" si="1102"/>
        <v>0</v>
      </c>
      <c r="JQ132" s="182">
        <f t="shared" si="1103"/>
        <v>0</v>
      </c>
      <c r="JR132" s="5"/>
      <c r="JS132" s="182">
        <f t="shared" si="1104"/>
        <v>0</v>
      </c>
      <c r="JT132" s="182">
        <f t="shared" si="1105"/>
        <v>0</v>
      </c>
      <c r="JU132" s="182">
        <f t="shared" si="1106"/>
        <v>0</v>
      </c>
      <c r="JV132" s="5"/>
      <c r="JW132" s="182">
        <f t="shared" si="1107"/>
        <v>0</v>
      </c>
      <c r="JX132" s="182">
        <f t="shared" si="1108"/>
        <v>0</v>
      </c>
      <c r="JY132" s="182">
        <f t="shared" si="1109"/>
        <v>0</v>
      </c>
      <c r="JZ132" s="5"/>
      <c r="KA132" s="182">
        <f t="shared" si="1110"/>
        <v>0</v>
      </c>
      <c r="KB132" s="182">
        <f t="shared" si="1111"/>
        <v>0</v>
      </c>
      <c r="KC132" s="182">
        <f t="shared" si="1112"/>
        <v>0</v>
      </c>
      <c r="KD132" s="5"/>
      <c r="KE132" s="182">
        <f t="shared" si="1113"/>
        <v>0</v>
      </c>
      <c r="KF132" s="182">
        <f t="shared" si="1114"/>
        <v>0</v>
      </c>
      <c r="KG132" s="182">
        <f t="shared" si="1115"/>
        <v>0</v>
      </c>
      <c r="KH132" s="5"/>
      <c r="KI132" s="183">
        <f t="shared" si="1116"/>
        <v>0</v>
      </c>
      <c r="KJ132" s="183" t="e">
        <f t="shared" si="908"/>
        <v>#DIV/0!</v>
      </c>
      <c r="KK132" s="183">
        <f t="shared" si="1117"/>
        <v>0</v>
      </c>
      <c r="KM132" s="183">
        <f t="shared" si="1118"/>
        <v>0</v>
      </c>
      <c r="KN132" s="183" t="e">
        <f t="shared" si="909"/>
        <v>#DIV/0!</v>
      </c>
      <c r="KO132" s="183">
        <f t="shared" si="1119"/>
        <v>0</v>
      </c>
      <c r="KQ132" s="183">
        <f t="shared" si="1120"/>
        <v>0</v>
      </c>
      <c r="KR132" s="183" t="e">
        <f t="shared" si="1121"/>
        <v>#DIV/0!</v>
      </c>
      <c r="KS132" s="183">
        <f t="shared" si="1122"/>
        <v>0</v>
      </c>
      <c r="KU132" s="183">
        <f t="shared" si="1123"/>
        <v>0</v>
      </c>
      <c r="KV132" s="183" t="e">
        <f t="shared" si="1124"/>
        <v>#DIV/0!</v>
      </c>
      <c r="KW132" s="183">
        <f t="shared" si="1125"/>
        <v>0</v>
      </c>
      <c r="KY132" s="183">
        <f t="shared" si="1126"/>
        <v>0</v>
      </c>
      <c r="KZ132" s="183" t="e">
        <f t="shared" si="1127"/>
        <v>#DIV/0!</v>
      </c>
      <c r="LA132" s="183">
        <f t="shared" si="1128"/>
        <v>0</v>
      </c>
      <c r="LC132" s="183">
        <f t="shared" si="1129"/>
        <v>0</v>
      </c>
      <c r="LD132" s="183" t="e">
        <f t="shared" si="1130"/>
        <v>#DIV/0!</v>
      </c>
      <c r="LE132" s="183">
        <f t="shared" si="1131"/>
        <v>0</v>
      </c>
    </row>
    <row r="133" spans="2:317" ht="18.75">
      <c r="B133" s="172"/>
      <c r="C133" s="180"/>
      <c r="D133" s="180"/>
      <c r="E133" s="180" t="str">
        <f>'A.I Revenue Streams - P1'!F131</f>
        <v>CT Brain Plain</v>
      </c>
      <c r="F133" s="184"/>
      <c r="G133" s="182"/>
      <c r="H133" s="182">
        <f>'A.I Revenue Streams - P1'!J131</f>
        <v>1000</v>
      </c>
      <c r="I133" s="182">
        <f t="shared" si="1132"/>
        <v>0</v>
      </c>
      <c r="J133" s="5"/>
      <c r="K133" s="182">
        <f>'A.I Revenue Streams - P1'!H131*K$2*L$2</f>
        <v>1.7999999999999998</v>
      </c>
      <c r="L133" s="182">
        <f t="shared" si="910"/>
        <v>1000</v>
      </c>
      <c r="M133" s="182">
        <f t="shared" si="1134"/>
        <v>1799.9999999999998</v>
      </c>
      <c r="N133" s="5"/>
      <c r="O133" s="182">
        <f t="shared" si="911"/>
        <v>1.9214999999999995</v>
      </c>
      <c r="P133" s="182">
        <f t="shared" si="912"/>
        <v>1000</v>
      </c>
      <c r="Q133" s="182">
        <f t="shared" si="903"/>
        <v>1921.4999999999995</v>
      </c>
      <c r="R133" s="5"/>
      <c r="S133" s="182">
        <f t="shared" si="913"/>
        <v>2.946299999999999</v>
      </c>
      <c r="T133" s="182">
        <f t="shared" si="914"/>
        <v>1000</v>
      </c>
      <c r="U133" s="182">
        <f t="shared" si="904"/>
        <v>2946.2999999999988</v>
      </c>
      <c r="V133" s="5"/>
      <c r="W133" s="182">
        <f t="shared" si="915"/>
        <v>4.2353062499999981</v>
      </c>
      <c r="X133" s="182">
        <f t="shared" si="916"/>
        <v>1000</v>
      </c>
      <c r="Y133" s="182">
        <f t="shared" si="905"/>
        <v>4235.3062499999978</v>
      </c>
      <c r="Z133" s="5"/>
      <c r="AA133" s="182">
        <f t="shared" si="917"/>
        <v>7.7929634999999964</v>
      </c>
      <c r="AB133" s="182">
        <f t="shared" si="918"/>
        <v>1000</v>
      </c>
      <c r="AC133" s="182">
        <f t="shared" si="906"/>
        <v>7792.9634999999962</v>
      </c>
      <c r="AD133" s="5"/>
      <c r="AE133" s="182">
        <f t="shared" si="919"/>
        <v>11.202385031249994</v>
      </c>
      <c r="AF133" s="182">
        <f t="shared" si="920"/>
        <v>1000</v>
      </c>
      <c r="AG133" s="182">
        <f t="shared" si="907"/>
        <v>11202.385031249994</v>
      </c>
      <c r="AH133" s="5"/>
      <c r="AI133" s="182">
        <f t="shared" si="921"/>
        <v>16.103428482421865</v>
      </c>
      <c r="AJ133" s="182">
        <f t="shared" si="922"/>
        <v>1000</v>
      </c>
      <c r="AK133" s="182">
        <f t="shared" si="923"/>
        <v>16103.428482421865</v>
      </c>
      <c r="AL133" s="5"/>
      <c r="AM133" s="182">
        <f t="shared" si="924"/>
        <v>18.518942754785144</v>
      </c>
      <c r="AN133" s="182">
        <f t="shared" si="925"/>
        <v>1000</v>
      </c>
      <c r="AO133" s="182">
        <f t="shared" si="926"/>
        <v>18518.942754785145</v>
      </c>
      <c r="AP133" s="5"/>
      <c r="AQ133" s="182">
        <f t="shared" si="927"/>
        <v>21.296784168002915</v>
      </c>
      <c r="AR133" s="182">
        <f t="shared" si="928"/>
        <v>1000</v>
      </c>
      <c r="AS133" s="182">
        <f t="shared" si="929"/>
        <v>21296.784168002916</v>
      </c>
      <c r="AT133" s="5"/>
      <c r="AU133" s="182">
        <f t="shared" si="930"/>
        <v>24.491301793203352</v>
      </c>
      <c r="AV133" s="182">
        <f t="shared" si="931"/>
        <v>1000</v>
      </c>
      <c r="AW133" s="182">
        <f t="shared" si="932"/>
        <v>24491.301793203351</v>
      </c>
      <c r="AX133" s="5"/>
      <c r="AY133" s="182">
        <f t="shared" si="933"/>
        <v>28.164997062183854</v>
      </c>
      <c r="AZ133" s="182">
        <f t="shared" si="934"/>
        <v>1000</v>
      </c>
      <c r="BA133" s="182">
        <f t="shared" si="935"/>
        <v>28164.997062183855</v>
      </c>
      <c r="BB133" s="5"/>
      <c r="BC133" s="182">
        <f t="shared" si="936"/>
        <v>32.389746621511428</v>
      </c>
      <c r="BD133" s="182">
        <f t="shared" si="937"/>
        <v>1000</v>
      </c>
      <c r="BE133" s="182">
        <f t="shared" si="938"/>
        <v>32389.746621511429</v>
      </c>
      <c r="BF133" s="5"/>
      <c r="BG133" s="182">
        <f t="shared" si="939"/>
        <v>37.248208614738139</v>
      </c>
      <c r="BH133" s="182">
        <f t="shared" si="940"/>
        <v>1000</v>
      </c>
      <c r="BI133" s="182">
        <f t="shared" si="941"/>
        <v>37248.208614738141</v>
      </c>
      <c r="BJ133" s="5"/>
      <c r="BK133" s="182">
        <f t="shared" si="942"/>
        <v>42.835439906948857</v>
      </c>
      <c r="BL133" s="182">
        <f t="shared" si="943"/>
        <v>1000</v>
      </c>
      <c r="BM133" s="182">
        <f t="shared" si="944"/>
        <v>42835.439906948857</v>
      </c>
      <c r="BN133" s="5"/>
      <c r="BO133" s="182">
        <f t="shared" si="945"/>
        <v>49.260755892991185</v>
      </c>
      <c r="BP133" s="182">
        <f t="shared" si="946"/>
        <v>1000</v>
      </c>
      <c r="BQ133" s="182">
        <f t="shared" si="947"/>
        <v>49260.755892991183</v>
      </c>
      <c r="BR133" s="5"/>
      <c r="BS133" s="182">
        <f t="shared" si="948"/>
        <v>56.64986927693986</v>
      </c>
      <c r="BT133" s="182">
        <f t="shared" si="949"/>
        <v>1000</v>
      </c>
      <c r="BU133" s="182">
        <f t="shared" si="950"/>
        <v>56649.869276939862</v>
      </c>
      <c r="BV133" s="5"/>
      <c r="BW133" s="182">
        <f t="shared" si="951"/>
        <v>65.147349668480842</v>
      </c>
      <c r="BX133" s="182">
        <f t="shared" si="952"/>
        <v>1000</v>
      </c>
      <c r="BY133" s="182">
        <f t="shared" si="953"/>
        <v>65147.349668480842</v>
      </c>
      <c r="BZ133" s="5"/>
      <c r="CA133" s="182">
        <f t="shared" si="954"/>
        <v>74.919452118752957</v>
      </c>
      <c r="CB133" s="182">
        <f t="shared" si="955"/>
        <v>1000</v>
      </c>
      <c r="CC133" s="182">
        <f t="shared" si="956"/>
        <v>74919.452118752961</v>
      </c>
      <c r="CD133" s="5"/>
      <c r="CE133" s="182">
        <f t="shared" si="957"/>
        <v>103.38884392387908</v>
      </c>
      <c r="CF133" s="182">
        <f t="shared" si="958"/>
        <v>1000</v>
      </c>
      <c r="CG133" s="182">
        <f t="shared" si="959"/>
        <v>103388.84392387907</v>
      </c>
      <c r="CH133" s="5"/>
      <c r="CI133" s="182">
        <f t="shared" si="960"/>
        <v>118.89717051246093</v>
      </c>
      <c r="CJ133" s="182">
        <f t="shared" si="961"/>
        <v>1000</v>
      </c>
      <c r="CK133" s="182">
        <f t="shared" si="962"/>
        <v>118897.17051246093</v>
      </c>
      <c r="CL133" s="5"/>
      <c r="CM133" s="182">
        <f t="shared" si="963"/>
        <v>136.73174608933007</v>
      </c>
      <c r="CN133" s="182">
        <f t="shared" si="964"/>
        <v>1000</v>
      </c>
      <c r="CO133" s="182">
        <f t="shared" si="965"/>
        <v>136731.74608933006</v>
      </c>
      <c r="CP133" s="5"/>
      <c r="CQ133" s="182">
        <f t="shared" si="966"/>
        <v>157.24150800272957</v>
      </c>
      <c r="CR133" s="182">
        <f t="shared" si="967"/>
        <v>1000</v>
      </c>
      <c r="CS133" s="182">
        <f t="shared" si="968"/>
        <v>157241.50800272956</v>
      </c>
      <c r="CT133" s="5"/>
      <c r="CU133" s="182">
        <f t="shared" si="969"/>
        <v>180.82773420313899</v>
      </c>
      <c r="CV133" s="182">
        <f t="shared" si="970"/>
        <v>1000</v>
      </c>
      <c r="CW133" s="182">
        <f t="shared" si="971"/>
        <v>180827.734203139</v>
      </c>
      <c r="CX133" s="5"/>
      <c r="CY133" s="182">
        <f t="shared" si="972"/>
        <v>207.95189433360983</v>
      </c>
      <c r="CZ133" s="182">
        <f t="shared" si="973"/>
        <v>1000</v>
      </c>
      <c r="DA133" s="182">
        <f t="shared" si="974"/>
        <v>207951.89433360982</v>
      </c>
      <c r="DB133" s="5"/>
      <c r="DC133" s="182">
        <f t="shared" si="975"/>
        <v>239.14467848365129</v>
      </c>
      <c r="DD133" s="182">
        <f t="shared" si="976"/>
        <v>1000</v>
      </c>
      <c r="DE133" s="182">
        <f t="shared" si="977"/>
        <v>239144.67848365128</v>
      </c>
      <c r="DF133" s="5"/>
      <c r="DG133" s="182">
        <f t="shared" si="978"/>
        <v>275.01638025619894</v>
      </c>
      <c r="DH133" s="182">
        <f t="shared" si="979"/>
        <v>1000</v>
      </c>
      <c r="DI133" s="182">
        <f t="shared" si="980"/>
        <v>275016.38025619893</v>
      </c>
      <c r="DJ133" s="5"/>
      <c r="DK133" s="182">
        <f t="shared" si="981"/>
        <v>316.26883729462878</v>
      </c>
      <c r="DL133" s="182">
        <f t="shared" si="982"/>
        <v>1000</v>
      </c>
      <c r="DM133" s="182">
        <f t="shared" si="983"/>
        <v>316268.83729462879</v>
      </c>
      <c r="DN133" s="5"/>
      <c r="DO133" s="182">
        <f t="shared" si="984"/>
        <v>363.70916288882307</v>
      </c>
      <c r="DP133" s="182">
        <f t="shared" si="985"/>
        <v>1000</v>
      </c>
      <c r="DQ133" s="182">
        <f t="shared" si="986"/>
        <v>363709.16288882308</v>
      </c>
      <c r="DR133" s="5"/>
      <c r="DS133" s="182">
        <f t="shared" si="987"/>
        <v>418.26553732214649</v>
      </c>
      <c r="DT133" s="182">
        <f t="shared" si="988"/>
        <v>1000</v>
      </c>
      <c r="DU133" s="182">
        <f t="shared" si="989"/>
        <v>418265.53732214647</v>
      </c>
      <c r="DV133" s="5"/>
      <c r="DW133" s="182">
        <f t="shared" si="990"/>
        <v>481.00536792046847</v>
      </c>
      <c r="DX133" s="182">
        <f t="shared" si="991"/>
        <v>1000</v>
      </c>
      <c r="DY133" s="182">
        <f t="shared" si="992"/>
        <v>481005.36792046844</v>
      </c>
      <c r="DZ133" s="5"/>
      <c r="EA133" s="182">
        <f t="shared" si="993"/>
        <v>608.47179041939262</v>
      </c>
      <c r="EB133" s="182">
        <f t="shared" si="994"/>
        <v>1000</v>
      </c>
      <c r="EC133" s="182">
        <f t="shared" si="995"/>
        <v>608471.79041939264</v>
      </c>
      <c r="ED133" s="5"/>
      <c r="EE133" s="182">
        <f t="shared" si="996"/>
        <v>699.74255898230149</v>
      </c>
      <c r="EF133" s="182">
        <f t="shared" si="997"/>
        <v>1000</v>
      </c>
      <c r="EG133" s="182">
        <f t="shared" si="998"/>
        <v>699742.5589823015</v>
      </c>
      <c r="EH133" s="5"/>
      <c r="EI133" s="182">
        <f t="shared" si="999"/>
        <v>804.70394282964662</v>
      </c>
      <c r="EJ133" s="182">
        <f t="shared" si="1000"/>
        <v>1000</v>
      </c>
      <c r="EK133" s="182">
        <f t="shared" si="1001"/>
        <v>804703.94282964664</v>
      </c>
      <c r="EL133" s="5"/>
      <c r="EM133" s="182">
        <f t="shared" si="1002"/>
        <v>925.4095342540935</v>
      </c>
      <c r="EN133" s="182">
        <f t="shared" si="1003"/>
        <v>1000</v>
      </c>
      <c r="EO133" s="182">
        <f t="shared" si="1004"/>
        <v>925409.53425409354</v>
      </c>
      <c r="EP133" s="5"/>
      <c r="EQ133" s="182">
        <f t="shared" si="1005"/>
        <v>1064.2209643922074</v>
      </c>
      <c r="ER133" s="182">
        <f t="shared" si="1006"/>
        <v>1000</v>
      </c>
      <c r="ES133" s="182">
        <f t="shared" si="1007"/>
        <v>1064220.9643922073</v>
      </c>
      <c r="ET133" s="5"/>
      <c r="EU133" s="182">
        <f t="shared" si="1008"/>
        <v>1223.8541090510384</v>
      </c>
      <c r="EV133" s="182">
        <f t="shared" si="1009"/>
        <v>1000</v>
      </c>
      <c r="EW133" s="182">
        <f t="shared" si="1010"/>
        <v>1223854.1090510385</v>
      </c>
      <c r="EX133" s="5"/>
      <c r="EY133" s="182">
        <f t="shared" si="1011"/>
        <v>1407.4322254086942</v>
      </c>
      <c r="EZ133" s="182">
        <f t="shared" si="1012"/>
        <v>1000</v>
      </c>
      <c r="FA133" s="182">
        <f t="shared" si="1013"/>
        <v>1407432.2254086942</v>
      </c>
      <c r="FB133" s="5"/>
      <c r="FC133" s="182">
        <f t="shared" si="1014"/>
        <v>1618.5470592199981</v>
      </c>
      <c r="FD133" s="182">
        <f t="shared" si="1015"/>
        <v>1000</v>
      </c>
      <c r="FE133" s="182">
        <f t="shared" si="1016"/>
        <v>1618547.0592199981</v>
      </c>
      <c r="FF133" s="5"/>
      <c r="FG133" s="182">
        <f t="shared" si="1017"/>
        <v>1861.3291181029977</v>
      </c>
      <c r="FH133" s="182">
        <f t="shared" si="1018"/>
        <v>1000</v>
      </c>
      <c r="FI133" s="182">
        <f t="shared" si="1019"/>
        <v>1861329.1181029975</v>
      </c>
      <c r="FJ133" s="5"/>
      <c r="FK133" s="182">
        <f t="shared" si="1020"/>
        <v>2140.5284858184473</v>
      </c>
      <c r="FL133" s="182">
        <f t="shared" si="1021"/>
        <v>1000</v>
      </c>
      <c r="FM133" s="182">
        <f t="shared" si="1022"/>
        <v>2140528.4858184471</v>
      </c>
      <c r="FN133" s="5"/>
      <c r="FO133" s="182">
        <f t="shared" si="1023"/>
        <v>2461.6077586912143</v>
      </c>
      <c r="FP133" s="182">
        <f t="shared" si="1024"/>
        <v>1000</v>
      </c>
      <c r="FQ133" s="182">
        <f t="shared" si="1025"/>
        <v>2461607.758691214</v>
      </c>
      <c r="FR133" s="5"/>
      <c r="FS133" s="182">
        <f t="shared" si="1026"/>
        <v>2830.8489224948962</v>
      </c>
      <c r="FT133" s="182">
        <f t="shared" si="1027"/>
        <v>1000</v>
      </c>
      <c r="FU133" s="182">
        <f t="shared" si="1028"/>
        <v>2830848.9224948962</v>
      </c>
      <c r="FV133" s="5"/>
      <c r="FW133" s="182">
        <f t="shared" si="1029"/>
        <v>3581.0238869560435</v>
      </c>
      <c r="FX133" s="182">
        <f t="shared" si="1030"/>
        <v>1000</v>
      </c>
      <c r="FY133" s="182">
        <f t="shared" si="1031"/>
        <v>3581023.8869560435</v>
      </c>
      <c r="FZ133" s="5"/>
      <c r="GA133" s="182">
        <f t="shared" si="1032"/>
        <v>4118.1774699994494</v>
      </c>
      <c r="GB133" s="182">
        <f t="shared" si="1033"/>
        <v>1000</v>
      </c>
      <c r="GC133" s="182">
        <f t="shared" si="1034"/>
        <v>4118177.4699994493</v>
      </c>
      <c r="GD133" s="5"/>
      <c r="GE133" s="182">
        <f t="shared" si="1035"/>
        <v>4735.9040904993662</v>
      </c>
      <c r="GF133" s="182">
        <f t="shared" si="1036"/>
        <v>1000</v>
      </c>
      <c r="GG133" s="182">
        <f t="shared" si="1037"/>
        <v>4735904.0904993666</v>
      </c>
      <c r="GH133" s="5"/>
      <c r="GI133" s="182">
        <f t="shared" si="1038"/>
        <v>5446.289704074271</v>
      </c>
      <c r="GJ133" s="182">
        <f t="shared" si="1039"/>
        <v>1000</v>
      </c>
      <c r="GK133" s="182">
        <f t="shared" si="1040"/>
        <v>5446289.704074271</v>
      </c>
      <c r="GL133" s="5"/>
      <c r="GM133" s="182">
        <f t="shared" si="1041"/>
        <v>6263.233159685411</v>
      </c>
      <c r="GN133" s="182">
        <f t="shared" si="1042"/>
        <v>1000</v>
      </c>
      <c r="GO133" s="182">
        <f t="shared" si="1043"/>
        <v>6263233.1596854106</v>
      </c>
      <c r="GP133" s="5"/>
      <c r="GQ133" s="182">
        <f t="shared" si="1044"/>
        <v>7202.7181336382218</v>
      </c>
      <c r="GR133" s="182">
        <f t="shared" si="1045"/>
        <v>1000</v>
      </c>
      <c r="GS133" s="182">
        <f t="shared" si="1046"/>
        <v>7202718.1336382218</v>
      </c>
      <c r="GT133" s="5"/>
      <c r="GU133" s="182">
        <f t="shared" si="1047"/>
        <v>8283.1258536839541</v>
      </c>
      <c r="GV133" s="182">
        <f t="shared" si="1048"/>
        <v>1000</v>
      </c>
      <c r="GW133" s="182">
        <f t="shared" si="1049"/>
        <v>8283125.8536839541</v>
      </c>
      <c r="GX133" s="5"/>
      <c r="GY133" s="182">
        <f t="shared" si="1050"/>
        <v>9525.5947317365462</v>
      </c>
      <c r="GZ133" s="182">
        <f t="shared" si="1051"/>
        <v>1000</v>
      </c>
      <c r="HA133" s="182">
        <f t="shared" si="1052"/>
        <v>9525594.7317365464</v>
      </c>
      <c r="HB133" s="5"/>
      <c r="HC133" s="182">
        <f t="shared" si="1053"/>
        <v>10954.433941497027</v>
      </c>
      <c r="HD133" s="182">
        <f t="shared" si="1054"/>
        <v>1000</v>
      </c>
      <c r="HE133" s="182">
        <f t="shared" si="1055"/>
        <v>10954433.941497028</v>
      </c>
      <c r="HF133" s="5"/>
      <c r="HG133" s="182">
        <f t="shared" si="1056"/>
        <v>12597.59903272158</v>
      </c>
      <c r="HH133" s="182">
        <f t="shared" si="1057"/>
        <v>1000</v>
      </c>
      <c r="HI133" s="182">
        <f t="shared" si="1058"/>
        <v>12597599.032721581</v>
      </c>
      <c r="HJ133" s="5"/>
      <c r="HK133" s="182">
        <f t="shared" si="1059"/>
        <v>14487.238887629816</v>
      </c>
      <c r="HL133" s="182">
        <f t="shared" si="1060"/>
        <v>1000</v>
      </c>
      <c r="HM133" s="182">
        <f t="shared" si="1061"/>
        <v>14487238.887629816</v>
      </c>
      <c r="HN133" s="5"/>
      <c r="HO133" s="182">
        <f t="shared" si="1062"/>
        <v>16660.324720774286</v>
      </c>
      <c r="HP133" s="182">
        <f t="shared" si="1063"/>
        <v>1000</v>
      </c>
      <c r="HQ133" s="182">
        <f t="shared" si="1064"/>
        <v>16660324.720774285</v>
      </c>
      <c r="HR133" s="5"/>
      <c r="HS133" s="182">
        <f t="shared" si="1065"/>
        <v>22033.27944322399</v>
      </c>
      <c r="HT133" s="182">
        <f t="shared" si="1066"/>
        <v>1000</v>
      </c>
      <c r="HU133" s="182">
        <f t="shared" si="1067"/>
        <v>22033279.44322399</v>
      </c>
      <c r="HV133" s="5"/>
      <c r="HW133" s="182">
        <f t="shared" si="1068"/>
        <v>25338.271359707585</v>
      </c>
      <c r="HX133" s="182">
        <f t="shared" si="1069"/>
        <v>1000</v>
      </c>
      <c r="HY133" s="182">
        <f t="shared" si="1070"/>
        <v>25338271.359707586</v>
      </c>
      <c r="HZ133" s="5"/>
      <c r="IA133" s="182">
        <f t="shared" si="1071"/>
        <v>29139.012063663722</v>
      </c>
      <c r="IB133" s="182">
        <f t="shared" si="1072"/>
        <v>1000</v>
      </c>
      <c r="IC133" s="182">
        <f t="shared" si="1073"/>
        <v>29139012.063663721</v>
      </c>
      <c r="ID133" s="5"/>
      <c r="IE133" s="182">
        <f t="shared" si="1074"/>
        <v>33509.863873213275</v>
      </c>
      <c r="IF133" s="182">
        <f t="shared" si="1075"/>
        <v>1000</v>
      </c>
      <c r="IG133" s="182">
        <f t="shared" si="1076"/>
        <v>33509863.873213276</v>
      </c>
      <c r="IH133" s="5"/>
      <c r="II133" s="182">
        <f t="shared" si="1077"/>
        <v>38536.343454195267</v>
      </c>
      <c r="IJ133" s="182">
        <f t="shared" si="1078"/>
        <v>1000</v>
      </c>
      <c r="IK133" s="182">
        <f t="shared" si="1079"/>
        <v>38536343.454195268</v>
      </c>
      <c r="IL133" s="5"/>
      <c r="IM133" s="182">
        <f t="shared" si="1080"/>
        <v>44316.794972324555</v>
      </c>
      <c r="IN133" s="182">
        <f t="shared" si="1081"/>
        <v>1000</v>
      </c>
      <c r="IO133" s="182">
        <f t="shared" si="1082"/>
        <v>44316794.972324558</v>
      </c>
      <c r="IP133" s="5"/>
      <c r="IQ133" s="182">
        <f t="shared" si="1083"/>
        <v>50964.314218173233</v>
      </c>
      <c r="IR133" s="182">
        <f t="shared" si="1084"/>
        <v>1000</v>
      </c>
      <c r="IS133" s="182">
        <f t="shared" si="1085"/>
        <v>50964314.218173236</v>
      </c>
      <c r="IT133" s="5"/>
      <c r="IU133" s="182">
        <f t="shared" si="1086"/>
        <v>58608.961350899212</v>
      </c>
      <c r="IV133" s="182">
        <f t="shared" si="1087"/>
        <v>1000</v>
      </c>
      <c r="IW133" s="182">
        <f t="shared" si="1088"/>
        <v>58608961.350899212</v>
      </c>
      <c r="IX133" s="5"/>
      <c r="IY133" s="182">
        <f t="shared" si="1089"/>
        <v>67400.305553534083</v>
      </c>
      <c r="IZ133" s="182">
        <f t="shared" si="1090"/>
        <v>1000</v>
      </c>
      <c r="JA133" s="182">
        <f t="shared" si="1091"/>
        <v>67400305.553534076</v>
      </c>
      <c r="JB133" s="5"/>
      <c r="JC133" s="182">
        <f t="shared" si="1092"/>
        <v>77510.351386564187</v>
      </c>
      <c r="JD133" s="182">
        <f t="shared" si="1093"/>
        <v>1000</v>
      </c>
      <c r="JE133" s="182">
        <f t="shared" si="1094"/>
        <v>77510351.38656418</v>
      </c>
      <c r="JF133" s="5"/>
      <c r="JG133" s="182">
        <f t="shared" si="1095"/>
        <v>89136.904094548809</v>
      </c>
      <c r="JH133" s="182">
        <f t="shared" si="1096"/>
        <v>1000</v>
      </c>
      <c r="JI133" s="182">
        <f t="shared" si="1097"/>
        <v>89136904.094548807</v>
      </c>
      <c r="JJ133" s="5"/>
      <c r="JK133" s="182">
        <f t="shared" si="1098"/>
        <v>102507.43970873112</v>
      </c>
      <c r="JL133" s="182">
        <f t="shared" si="1099"/>
        <v>1000</v>
      </c>
      <c r="JM133" s="182">
        <f t="shared" si="1100"/>
        <v>102507439.70873113</v>
      </c>
      <c r="JN133" s="5"/>
      <c r="JO133" s="182">
        <f t="shared" si="1101"/>
        <v>119062.3912216912</v>
      </c>
      <c r="JP133" s="182">
        <f t="shared" si="1102"/>
        <v>1000</v>
      </c>
      <c r="JQ133" s="182">
        <f t="shared" si="1103"/>
        <v>119062391.22169121</v>
      </c>
      <c r="JR133" s="5"/>
      <c r="JS133" s="182">
        <f t="shared" si="1104"/>
        <v>136921.74990494488</v>
      </c>
      <c r="JT133" s="182">
        <f t="shared" si="1105"/>
        <v>1000</v>
      </c>
      <c r="JU133" s="182">
        <f t="shared" si="1106"/>
        <v>136921749.90494487</v>
      </c>
      <c r="JV133" s="5"/>
      <c r="JW133" s="182">
        <f t="shared" si="1107"/>
        <v>157460.01239068661</v>
      </c>
      <c r="JX133" s="182">
        <f t="shared" si="1108"/>
        <v>1000</v>
      </c>
      <c r="JY133" s="182">
        <f t="shared" si="1109"/>
        <v>157460012.3906866</v>
      </c>
      <c r="JZ133" s="5"/>
      <c r="KA133" s="182">
        <f t="shared" si="1110"/>
        <v>181079.01424928958</v>
      </c>
      <c r="KB133" s="182">
        <f t="shared" si="1111"/>
        <v>1000</v>
      </c>
      <c r="KC133" s="182">
        <f t="shared" si="1112"/>
        <v>181079014.24928957</v>
      </c>
      <c r="KD133" s="5"/>
      <c r="KE133" s="182">
        <f t="shared" si="1113"/>
        <v>208240.86638668302</v>
      </c>
      <c r="KF133" s="182">
        <f t="shared" si="1114"/>
        <v>1000</v>
      </c>
      <c r="KG133" s="182">
        <f t="shared" si="1115"/>
        <v>208240866.38668302</v>
      </c>
      <c r="KH133" s="5"/>
      <c r="KI133" s="183">
        <f t="shared" si="1116"/>
        <v>6.667799999999998</v>
      </c>
      <c r="KJ133" s="183">
        <f t="shared" si="908"/>
        <v>999.99999999999989</v>
      </c>
      <c r="KK133" s="183">
        <f t="shared" si="1117"/>
        <v>6667.7999999999975</v>
      </c>
      <c r="KM133" s="183">
        <f t="shared" si="1118"/>
        <v>293.54026007803674</v>
      </c>
      <c r="KN133" s="183">
        <f t="shared" si="909"/>
        <v>1000</v>
      </c>
      <c r="KO133" s="183">
        <f t="shared" si="1119"/>
        <v>293540.26007803675</v>
      </c>
      <c r="KQ133" s="183">
        <f t="shared" si="1120"/>
        <v>1932.1854641638013</v>
      </c>
      <c r="KR133" s="183">
        <f t="shared" si="1121"/>
        <v>1000</v>
      </c>
      <c r="KS133" s="183">
        <f t="shared" si="1122"/>
        <v>1932185.4641638012</v>
      </c>
      <c r="KU133" s="183">
        <f t="shared" si="1123"/>
        <v>11476.691370791808</v>
      </c>
      <c r="KV133" s="183">
        <f t="shared" si="1124"/>
        <v>1000</v>
      </c>
      <c r="KW133" s="183">
        <f t="shared" si="1125"/>
        <v>11476691.370791808</v>
      </c>
      <c r="KY133" s="183">
        <f t="shared" si="1126"/>
        <v>67543.486138774853</v>
      </c>
      <c r="KZ133" s="183">
        <f t="shared" si="1127"/>
        <v>1000</v>
      </c>
      <c r="LA133" s="183">
        <f t="shared" si="1128"/>
        <v>67543486.138774857</v>
      </c>
      <c r="LC133" s="183">
        <f t="shared" si="1129"/>
        <v>413592.30893006054</v>
      </c>
      <c r="LD133" s="183">
        <f t="shared" si="1130"/>
        <v>1000.0000000000001</v>
      </c>
      <c r="LE133" s="183">
        <f t="shared" si="1131"/>
        <v>413592308.93006057</v>
      </c>
    </row>
    <row r="134" spans="2:317" ht="18.75">
      <c r="B134" s="172"/>
      <c r="C134" s="180"/>
      <c r="D134" s="180"/>
      <c r="E134" s="180" t="str">
        <f>'A.I Revenue Streams - P1'!F132</f>
        <v>CT Brain Plain (Emergency)</v>
      </c>
      <c r="F134" s="184"/>
      <c r="G134" s="182"/>
      <c r="H134" s="182">
        <f>'A.I Revenue Streams - P1'!J132</f>
        <v>0</v>
      </c>
      <c r="I134" s="182">
        <f t="shared" si="1132"/>
        <v>0</v>
      </c>
      <c r="J134" s="5"/>
      <c r="K134" s="182">
        <f>'A.I Revenue Streams - P1'!H132*K$2</f>
        <v>0</v>
      </c>
      <c r="L134" s="182">
        <f t="shared" si="910"/>
        <v>0</v>
      </c>
      <c r="M134" s="182">
        <f t="shared" si="1134"/>
        <v>0</v>
      </c>
      <c r="N134" s="5"/>
      <c r="O134" s="182">
        <f t="shared" si="911"/>
        <v>0</v>
      </c>
      <c r="P134" s="182">
        <f t="shared" si="912"/>
        <v>0</v>
      </c>
      <c r="Q134" s="182">
        <f t="shared" si="903"/>
        <v>0</v>
      </c>
      <c r="R134" s="5"/>
      <c r="S134" s="182">
        <f t="shared" si="913"/>
        <v>0</v>
      </c>
      <c r="T134" s="182">
        <f t="shared" si="914"/>
        <v>0</v>
      </c>
      <c r="U134" s="182">
        <f t="shared" si="904"/>
        <v>0</v>
      </c>
      <c r="V134" s="5"/>
      <c r="W134" s="182">
        <f t="shared" si="915"/>
        <v>0</v>
      </c>
      <c r="X134" s="182">
        <f t="shared" si="916"/>
        <v>0</v>
      </c>
      <c r="Y134" s="182">
        <f t="shared" si="905"/>
        <v>0</v>
      </c>
      <c r="Z134" s="5"/>
      <c r="AA134" s="182">
        <f t="shared" si="917"/>
        <v>0</v>
      </c>
      <c r="AB134" s="182">
        <f t="shared" si="918"/>
        <v>0</v>
      </c>
      <c r="AC134" s="182">
        <f t="shared" si="906"/>
        <v>0</v>
      </c>
      <c r="AD134" s="5"/>
      <c r="AE134" s="182">
        <f t="shared" si="919"/>
        <v>0</v>
      </c>
      <c r="AF134" s="182">
        <f t="shared" si="920"/>
        <v>0</v>
      </c>
      <c r="AG134" s="182">
        <f t="shared" si="907"/>
        <v>0</v>
      </c>
      <c r="AH134" s="5"/>
      <c r="AI134" s="182">
        <f t="shared" si="921"/>
        <v>0</v>
      </c>
      <c r="AJ134" s="182">
        <f t="shared" si="922"/>
        <v>0</v>
      </c>
      <c r="AK134" s="182">
        <f t="shared" si="923"/>
        <v>0</v>
      </c>
      <c r="AL134" s="5"/>
      <c r="AM134" s="182">
        <f t="shared" si="924"/>
        <v>0</v>
      </c>
      <c r="AN134" s="182">
        <f t="shared" si="925"/>
        <v>0</v>
      </c>
      <c r="AO134" s="182">
        <f t="shared" si="926"/>
        <v>0</v>
      </c>
      <c r="AP134" s="5"/>
      <c r="AQ134" s="182">
        <f t="shared" si="927"/>
        <v>0</v>
      </c>
      <c r="AR134" s="182">
        <f t="shared" si="928"/>
        <v>0</v>
      </c>
      <c r="AS134" s="182">
        <f t="shared" si="929"/>
        <v>0</v>
      </c>
      <c r="AT134" s="5"/>
      <c r="AU134" s="182">
        <f t="shared" si="930"/>
        <v>0</v>
      </c>
      <c r="AV134" s="182">
        <f t="shared" si="931"/>
        <v>0</v>
      </c>
      <c r="AW134" s="182">
        <f t="shared" si="932"/>
        <v>0</v>
      </c>
      <c r="AX134" s="5"/>
      <c r="AY134" s="182">
        <f t="shared" si="933"/>
        <v>0</v>
      </c>
      <c r="AZ134" s="182">
        <f t="shared" si="934"/>
        <v>0</v>
      </c>
      <c r="BA134" s="182">
        <f t="shared" si="935"/>
        <v>0</v>
      </c>
      <c r="BB134" s="5"/>
      <c r="BC134" s="182">
        <f t="shared" si="936"/>
        <v>0</v>
      </c>
      <c r="BD134" s="182">
        <f t="shared" si="937"/>
        <v>0</v>
      </c>
      <c r="BE134" s="182">
        <f t="shared" si="938"/>
        <v>0</v>
      </c>
      <c r="BF134" s="5"/>
      <c r="BG134" s="182">
        <f t="shared" si="939"/>
        <v>0</v>
      </c>
      <c r="BH134" s="182">
        <f t="shared" si="940"/>
        <v>0</v>
      </c>
      <c r="BI134" s="182">
        <f t="shared" si="941"/>
        <v>0</v>
      </c>
      <c r="BJ134" s="5"/>
      <c r="BK134" s="182">
        <f t="shared" si="942"/>
        <v>0</v>
      </c>
      <c r="BL134" s="182">
        <f t="shared" si="943"/>
        <v>0</v>
      </c>
      <c r="BM134" s="182">
        <f t="shared" si="944"/>
        <v>0</v>
      </c>
      <c r="BN134" s="5"/>
      <c r="BO134" s="182">
        <f t="shared" si="945"/>
        <v>0</v>
      </c>
      <c r="BP134" s="182">
        <f t="shared" si="946"/>
        <v>0</v>
      </c>
      <c r="BQ134" s="182">
        <f t="shared" si="947"/>
        <v>0</v>
      </c>
      <c r="BR134" s="5"/>
      <c r="BS134" s="182">
        <f t="shared" si="948"/>
        <v>0</v>
      </c>
      <c r="BT134" s="182">
        <f t="shared" si="949"/>
        <v>0</v>
      </c>
      <c r="BU134" s="182">
        <f t="shared" si="950"/>
        <v>0</v>
      </c>
      <c r="BV134" s="5"/>
      <c r="BW134" s="182">
        <f t="shared" si="951"/>
        <v>0</v>
      </c>
      <c r="BX134" s="182">
        <f t="shared" si="952"/>
        <v>0</v>
      </c>
      <c r="BY134" s="182">
        <f t="shared" si="953"/>
        <v>0</v>
      </c>
      <c r="BZ134" s="5"/>
      <c r="CA134" s="182">
        <f t="shared" si="954"/>
        <v>0</v>
      </c>
      <c r="CB134" s="182">
        <f t="shared" si="955"/>
        <v>0</v>
      </c>
      <c r="CC134" s="182">
        <f t="shared" si="956"/>
        <v>0</v>
      </c>
      <c r="CD134" s="5"/>
      <c r="CE134" s="182">
        <f t="shared" si="957"/>
        <v>0</v>
      </c>
      <c r="CF134" s="182">
        <f t="shared" si="958"/>
        <v>0</v>
      </c>
      <c r="CG134" s="182">
        <f t="shared" si="959"/>
        <v>0</v>
      </c>
      <c r="CH134" s="5"/>
      <c r="CI134" s="182">
        <f t="shared" si="960"/>
        <v>0</v>
      </c>
      <c r="CJ134" s="182">
        <f t="shared" si="961"/>
        <v>0</v>
      </c>
      <c r="CK134" s="182">
        <f t="shared" si="962"/>
        <v>0</v>
      </c>
      <c r="CL134" s="5"/>
      <c r="CM134" s="182">
        <f t="shared" si="963"/>
        <v>0</v>
      </c>
      <c r="CN134" s="182">
        <f t="shared" si="964"/>
        <v>0</v>
      </c>
      <c r="CO134" s="182">
        <f t="shared" si="965"/>
        <v>0</v>
      </c>
      <c r="CP134" s="5"/>
      <c r="CQ134" s="182">
        <f t="shared" si="966"/>
        <v>0</v>
      </c>
      <c r="CR134" s="182">
        <f t="shared" si="967"/>
        <v>0</v>
      </c>
      <c r="CS134" s="182">
        <f t="shared" si="968"/>
        <v>0</v>
      </c>
      <c r="CT134" s="5"/>
      <c r="CU134" s="182">
        <f t="shared" si="969"/>
        <v>0</v>
      </c>
      <c r="CV134" s="182">
        <f t="shared" si="970"/>
        <v>0</v>
      </c>
      <c r="CW134" s="182">
        <f t="shared" si="971"/>
        <v>0</v>
      </c>
      <c r="CX134" s="5"/>
      <c r="CY134" s="182">
        <f t="shared" si="972"/>
        <v>0</v>
      </c>
      <c r="CZ134" s="182">
        <f t="shared" si="973"/>
        <v>0</v>
      </c>
      <c r="DA134" s="182">
        <f t="shared" si="974"/>
        <v>0</v>
      </c>
      <c r="DB134" s="5"/>
      <c r="DC134" s="182">
        <f t="shared" si="975"/>
        <v>0</v>
      </c>
      <c r="DD134" s="182">
        <f t="shared" si="976"/>
        <v>0</v>
      </c>
      <c r="DE134" s="182">
        <f t="shared" si="977"/>
        <v>0</v>
      </c>
      <c r="DF134" s="5"/>
      <c r="DG134" s="182">
        <f t="shared" si="978"/>
        <v>0</v>
      </c>
      <c r="DH134" s="182">
        <f t="shared" si="979"/>
        <v>0</v>
      </c>
      <c r="DI134" s="182">
        <f t="shared" si="980"/>
        <v>0</v>
      </c>
      <c r="DJ134" s="5"/>
      <c r="DK134" s="182">
        <f t="shared" si="981"/>
        <v>0</v>
      </c>
      <c r="DL134" s="182">
        <f t="shared" si="982"/>
        <v>0</v>
      </c>
      <c r="DM134" s="182">
        <f t="shared" si="983"/>
        <v>0</v>
      </c>
      <c r="DN134" s="5"/>
      <c r="DO134" s="182">
        <f t="shared" si="984"/>
        <v>0</v>
      </c>
      <c r="DP134" s="182">
        <f t="shared" si="985"/>
        <v>0</v>
      </c>
      <c r="DQ134" s="182">
        <f t="shared" si="986"/>
        <v>0</v>
      </c>
      <c r="DR134" s="5"/>
      <c r="DS134" s="182">
        <f t="shared" si="987"/>
        <v>0</v>
      </c>
      <c r="DT134" s="182">
        <f t="shared" si="988"/>
        <v>0</v>
      </c>
      <c r="DU134" s="182">
        <f t="shared" si="989"/>
        <v>0</v>
      </c>
      <c r="DV134" s="5"/>
      <c r="DW134" s="182">
        <f t="shared" si="990"/>
        <v>0</v>
      </c>
      <c r="DX134" s="182">
        <f t="shared" si="991"/>
        <v>0</v>
      </c>
      <c r="DY134" s="182">
        <f t="shared" si="992"/>
        <v>0</v>
      </c>
      <c r="DZ134" s="5"/>
      <c r="EA134" s="182">
        <f t="shared" si="993"/>
        <v>0</v>
      </c>
      <c r="EB134" s="182">
        <f t="shared" si="994"/>
        <v>0</v>
      </c>
      <c r="EC134" s="182">
        <f t="shared" si="995"/>
        <v>0</v>
      </c>
      <c r="ED134" s="5"/>
      <c r="EE134" s="182">
        <f t="shared" si="996"/>
        <v>0</v>
      </c>
      <c r="EF134" s="182">
        <f t="shared" si="997"/>
        <v>0</v>
      </c>
      <c r="EG134" s="182">
        <f t="shared" si="998"/>
        <v>0</v>
      </c>
      <c r="EH134" s="5"/>
      <c r="EI134" s="182">
        <f t="shared" si="999"/>
        <v>0</v>
      </c>
      <c r="EJ134" s="182">
        <f t="shared" si="1000"/>
        <v>0</v>
      </c>
      <c r="EK134" s="182">
        <f t="shared" si="1001"/>
        <v>0</v>
      </c>
      <c r="EL134" s="5"/>
      <c r="EM134" s="182">
        <f t="shared" si="1002"/>
        <v>0</v>
      </c>
      <c r="EN134" s="182">
        <f t="shared" si="1003"/>
        <v>0</v>
      </c>
      <c r="EO134" s="182">
        <f t="shared" si="1004"/>
        <v>0</v>
      </c>
      <c r="EP134" s="5"/>
      <c r="EQ134" s="182">
        <f t="shared" si="1005"/>
        <v>0</v>
      </c>
      <c r="ER134" s="182">
        <f t="shared" si="1006"/>
        <v>0</v>
      </c>
      <c r="ES134" s="182">
        <f t="shared" si="1007"/>
        <v>0</v>
      </c>
      <c r="ET134" s="5"/>
      <c r="EU134" s="182">
        <f t="shared" si="1008"/>
        <v>0</v>
      </c>
      <c r="EV134" s="182">
        <f t="shared" si="1009"/>
        <v>0</v>
      </c>
      <c r="EW134" s="182">
        <f t="shared" si="1010"/>
        <v>0</v>
      </c>
      <c r="EX134" s="5"/>
      <c r="EY134" s="182">
        <f t="shared" si="1011"/>
        <v>0</v>
      </c>
      <c r="EZ134" s="182">
        <f t="shared" si="1012"/>
        <v>0</v>
      </c>
      <c r="FA134" s="182">
        <f t="shared" si="1013"/>
        <v>0</v>
      </c>
      <c r="FB134" s="5"/>
      <c r="FC134" s="182">
        <f t="shared" si="1014"/>
        <v>0</v>
      </c>
      <c r="FD134" s="182">
        <f t="shared" si="1015"/>
        <v>0</v>
      </c>
      <c r="FE134" s="182">
        <f t="shared" si="1016"/>
        <v>0</v>
      </c>
      <c r="FF134" s="5"/>
      <c r="FG134" s="182">
        <f t="shared" si="1017"/>
        <v>0</v>
      </c>
      <c r="FH134" s="182">
        <f t="shared" si="1018"/>
        <v>0</v>
      </c>
      <c r="FI134" s="182">
        <f t="shared" si="1019"/>
        <v>0</v>
      </c>
      <c r="FJ134" s="5"/>
      <c r="FK134" s="182">
        <f t="shared" si="1020"/>
        <v>0</v>
      </c>
      <c r="FL134" s="182">
        <f t="shared" si="1021"/>
        <v>0</v>
      </c>
      <c r="FM134" s="182">
        <f t="shared" si="1022"/>
        <v>0</v>
      </c>
      <c r="FN134" s="5"/>
      <c r="FO134" s="182">
        <f t="shared" si="1023"/>
        <v>0</v>
      </c>
      <c r="FP134" s="182">
        <f t="shared" si="1024"/>
        <v>0</v>
      </c>
      <c r="FQ134" s="182">
        <f t="shared" si="1025"/>
        <v>0</v>
      </c>
      <c r="FR134" s="5"/>
      <c r="FS134" s="182">
        <f t="shared" si="1026"/>
        <v>0</v>
      </c>
      <c r="FT134" s="182">
        <f t="shared" si="1027"/>
        <v>0</v>
      </c>
      <c r="FU134" s="182">
        <f t="shared" si="1028"/>
        <v>0</v>
      </c>
      <c r="FV134" s="5"/>
      <c r="FW134" s="182">
        <f t="shared" si="1029"/>
        <v>0</v>
      </c>
      <c r="FX134" s="182">
        <f t="shared" si="1030"/>
        <v>0</v>
      </c>
      <c r="FY134" s="182">
        <f t="shared" si="1031"/>
        <v>0</v>
      </c>
      <c r="FZ134" s="5"/>
      <c r="GA134" s="182">
        <f t="shared" si="1032"/>
        <v>0</v>
      </c>
      <c r="GB134" s="182">
        <f t="shared" si="1033"/>
        <v>0</v>
      </c>
      <c r="GC134" s="182">
        <f t="shared" si="1034"/>
        <v>0</v>
      </c>
      <c r="GD134" s="5"/>
      <c r="GE134" s="182">
        <f t="shared" si="1035"/>
        <v>0</v>
      </c>
      <c r="GF134" s="182">
        <f t="shared" si="1036"/>
        <v>0</v>
      </c>
      <c r="GG134" s="182">
        <f t="shared" si="1037"/>
        <v>0</v>
      </c>
      <c r="GH134" s="5"/>
      <c r="GI134" s="182">
        <f t="shared" si="1038"/>
        <v>0</v>
      </c>
      <c r="GJ134" s="182">
        <f t="shared" si="1039"/>
        <v>0</v>
      </c>
      <c r="GK134" s="182">
        <f t="shared" si="1040"/>
        <v>0</v>
      </c>
      <c r="GL134" s="5"/>
      <c r="GM134" s="182">
        <f t="shared" si="1041"/>
        <v>0</v>
      </c>
      <c r="GN134" s="182">
        <f t="shared" si="1042"/>
        <v>0</v>
      </c>
      <c r="GO134" s="182">
        <f t="shared" si="1043"/>
        <v>0</v>
      </c>
      <c r="GP134" s="5"/>
      <c r="GQ134" s="182">
        <f t="shared" si="1044"/>
        <v>0</v>
      </c>
      <c r="GR134" s="182">
        <f t="shared" si="1045"/>
        <v>0</v>
      </c>
      <c r="GS134" s="182">
        <f t="shared" si="1046"/>
        <v>0</v>
      </c>
      <c r="GT134" s="5"/>
      <c r="GU134" s="182">
        <f t="shared" si="1047"/>
        <v>0</v>
      </c>
      <c r="GV134" s="182">
        <f t="shared" si="1048"/>
        <v>0</v>
      </c>
      <c r="GW134" s="182">
        <f t="shared" si="1049"/>
        <v>0</v>
      </c>
      <c r="GX134" s="5"/>
      <c r="GY134" s="182">
        <f t="shared" si="1050"/>
        <v>0</v>
      </c>
      <c r="GZ134" s="182">
        <f t="shared" si="1051"/>
        <v>0</v>
      </c>
      <c r="HA134" s="182">
        <f t="shared" si="1052"/>
        <v>0</v>
      </c>
      <c r="HB134" s="5"/>
      <c r="HC134" s="182">
        <f t="shared" si="1053"/>
        <v>0</v>
      </c>
      <c r="HD134" s="182">
        <f t="shared" si="1054"/>
        <v>0</v>
      </c>
      <c r="HE134" s="182">
        <f t="shared" si="1055"/>
        <v>0</v>
      </c>
      <c r="HF134" s="5"/>
      <c r="HG134" s="182">
        <f t="shared" si="1056"/>
        <v>0</v>
      </c>
      <c r="HH134" s="182">
        <f t="shared" si="1057"/>
        <v>0</v>
      </c>
      <c r="HI134" s="182">
        <f t="shared" si="1058"/>
        <v>0</v>
      </c>
      <c r="HJ134" s="5"/>
      <c r="HK134" s="182">
        <f t="shared" si="1059"/>
        <v>0</v>
      </c>
      <c r="HL134" s="182">
        <f t="shared" si="1060"/>
        <v>0</v>
      </c>
      <c r="HM134" s="182">
        <f t="shared" si="1061"/>
        <v>0</v>
      </c>
      <c r="HN134" s="5"/>
      <c r="HO134" s="182">
        <f t="shared" si="1062"/>
        <v>0</v>
      </c>
      <c r="HP134" s="182">
        <f t="shared" si="1063"/>
        <v>0</v>
      </c>
      <c r="HQ134" s="182">
        <f t="shared" si="1064"/>
        <v>0</v>
      </c>
      <c r="HR134" s="5"/>
      <c r="HS134" s="182">
        <f t="shared" si="1065"/>
        <v>0</v>
      </c>
      <c r="HT134" s="182">
        <f t="shared" si="1066"/>
        <v>0</v>
      </c>
      <c r="HU134" s="182">
        <f t="shared" si="1067"/>
        <v>0</v>
      </c>
      <c r="HV134" s="5"/>
      <c r="HW134" s="182">
        <f t="shared" si="1068"/>
        <v>0</v>
      </c>
      <c r="HX134" s="182">
        <f t="shared" si="1069"/>
        <v>0</v>
      </c>
      <c r="HY134" s="182">
        <f t="shared" si="1070"/>
        <v>0</v>
      </c>
      <c r="HZ134" s="5"/>
      <c r="IA134" s="182">
        <f t="shared" si="1071"/>
        <v>0</v>
      </c>
      <c r="IB134" s="182">
        <f t="shared" si="1072"/>
        <v>0</v>
      </c>
      <c r="IC134" s="182">
        <f t="shared" si="1073"/>
        <v>0</v>
      </c>
      <c r="ID134" s="5"/>
      <c r="IE134" s="182">
        <f t="shared" si="1074"/>
        <v>0</v>
      </c>
      <c r="IF134" s="182">
        <f t="shared" si="1075"/>
        <v>0</v>
      </c>
      <c r="IG134" s="182">
        <f t="shared" si="1076"/>
        <v>0</v>
      </c>
      <c r="IH134" s="5"/>
      <c r="II134" s="182">
        <f t="shared" si="1077"/>
        <v>0</v>
      </c>
      <c r="IJ134" s="182">
        <f t="shared" si="1078"/>
        <v>0</v>
      </c>
      <c r="IK134" s="182">
        <f t="shared" si="1079"/>
        <v>0</v>
      </c>
      <c r="IL134" s="5"/>
      <c r="IM134" s="182">
        <f t="shared" si="1080"/>
        <v>0</v>
      </c>
      <c r="IN134" s="182">
        <f t="shared" si="1081"/>
        <v>0</v>
      </c>
      <c r="IO134" s="182">
        <f t="shared" si="1082"/>
        <v>0</v>
      </c>
      <c r="IP134" s="5"/>
      <c r="IQ134" s="182">
        <f t="shared" si="1083"/>
        <v>0</v>
      </c>
      <c r="IR134" s="182">
        <f t="shared" si="1084"/>
        <v>0</v>
      </c>
      <c r="IS134" s="182">
        <f t="shared" si="1085"/>
        <v>0</v>
      </c>
      <c r="IT134" s="5"/>
      <c r="IU134" s="182">
        <f t="shared" si="1086"/>
        <v>0</v>
      </c>
      <c r="IV134" s="182">
        <f t="shared" si="1087"/>
        <v>0</v>
      </c>
      <c r="IW134" s="182">
        <f t="shared" si="1088"/>
        <v>0</v>
      </c>
      <c r="IX134" s="5"/>
      <c r="IY134" s="182">
        <f t="shared" si="1089"/>
        <v>0</v>
      </c>
      <c r="IZ134" s="182">
        <f t="shared" si="1090"/>
        <v>0</v>
      </c>
      <c r="JA134" s="182">
        <f t="shared" si="1091"/>
        <v>0</v>
      </c>
      <c r="JB134" s="5"/>
      <c r="JC134" s="182">
        <f t="shared" si="1092"/>
        <v>0</v>
      </c>
      <c r="JD134" s="182">
        <f t="shared" si="1093"/>
        <v>0</v>
      </c>
      <c r="JE134" s="182">
        <f t="shared" si="1094"/>
        <v>0</v>
      </c>
      <c r="JF134" s="5"/>
      <c r="JG134" s="182">
        <f t="shared" si="1095"/>
        <v>0</v>
      </c>
      <c r="JH134" s="182">
        <f t="shared" si="1096"/>
        <v>0</v>
      </c>
      <c r="JI134" s="182">
        <f t="shared" si="1097"/>
        <v>0</v>
      </c>
      <c r="JJ134" s="5"/>
      <c r="JK134" s="182">
        <f t="shared" si="1098"/>
        <v>0</v>
      </c>
      <c r="JL134" s="182">
        <f t="shared" si="1099"/>
        <v>0</v>
      </c>
      <c r="JM134" s="182">
        <f t="shared" si="1100"/>
        <v>0</v>
      </c>
      <c r="JN134" s="5"/>
      <c r="JO134" s="182">
        <f t="shared" si="1101"/>
        <v>0</v>
      </c>
      <c r="JP134" s="182">
        <f t="shared" si="1102"/>
        <v>0</v>
      </c>
      <c r="JQ134" s="182">
        <f t="shared" si="1103"/>
        <v>0</v>
      </c>
      <c r="JR134" s="5"/>
      <c r="JS134" s="182">
        <f t="shared" si="1104"/>
        <v>0</v>
      </c>
      <c r="JT134" s="182">
        <f t="shared" si="1105"/>
        <v>0</v>
      </c>
      <c r="JU134" s="182">
        <f t="shared" si="1106"/>
        <v>0</v>
      </c>
      <c r="JV134" s="5"/>
      <c r="JW134" s="182">
        <f t="shared" si="1107"/>
        <v>0</v>
      </c>
      <c r="JX134" s="182">
        <f t="shared" si="1108"/>
        <v>0</v>
      </c>
      <c r="JY134" s="182">
        <f t="shared" si="1109"/>
        <v>0</v>
      </c>
      <c r="JZ134" s="5"/>
      <c r="KA134" s="182">
        <f t="shared" si="1110"/>
        <v>0</v>
      </c>
      <c r="KB134" s="182">
        <f t="shared" si="1111"/>
        <v>0</v>
      </c>
      <c r="KC134" s="182">
        <f t="shared" si="1112"/>
        <v>0</v>
      </c>
      <c r="KD134" s="5"/>
      <c r="KE134" s="182">
        <f t="shared" si="1113"/>
        <v>0</v>
      </c>
      <c r="KF134" s="182">
        <f t="shared" si="1114"/>
        <v>0</v>
      </c>
      <c r="KG134" s="182">
        <f t="shared" si="1115"/>
        <v>0</v>
      </c>
      <c r="KH134" s="5"/>
      <c r="KI134" s="183">
        <f t="shared" si="1116"/>
        <v>0</v>
      </c>
      <c r="KJ134" s="183" t="e">
        <f t="shared" si="908"/>
        <v>#DIV/0!</v>
      </c>
      <c r="KK134" s="183">
        <f t="shared" si="1117"/>
        <v>0</v>
      </c>
      <c r="KM134" s="183">
        <f t="shared" si="1118"/>
        <v>0</v>
      </c>
      <c r="KN134" s="183" t="e">
        <f t="shared" si="909"/>
        <v>#DIV/0!</v>
      </c>
      <c r="KO134" s="183">
        <f t="shared" si="1119"/>
        <v>0</v>
      </c>
      <c r="KQ134" s="183">
        <f t="shared" si="1120"/>
        <v>0</v>
      </c>
      <c r="KR134" s="183" t="e">
        <f t="shared" si="1121"/>
        <v>#DIV/0!</v>
      </c>
      <c r="KS134" s="183">
        <f t="shared" si="1122"/>
        <v>0</v>
      </c>
      <c r="KU134" s="183">
        <f t="shared" si="1123"/>
        <v>0</v>
      </c>
      <c r="KV134" s="183" t="e">
        <f t="shared" si="1124"/>
        <v>#DIV/0!</v>
      </c>
      <c r="KW134" s="183">
        <f t="shared" si="1125"/>
        <v>0</v>
      </c>
      <c r="KY134" s="183">
        <f t="shared" si="1126"/>
        <v>0</v>
      </c>
      <c r="KZ134" s="183" t="e">
        <f t="shared" si="1127"/>
        <v>#DIV/0!</v>
      </c>
      <c r="LA134" s="183">
        <f t="shared" si="1128"/>
        <v>0</v>
      </c>
      <c r="LC134" s="183">
        <f t="shared" si="1129"/>
        <v>0</v>
      </c>
      <c r="LD134" s="183" t="e">
        <f t="shared" si="1130"/>
        <v>#DIV/0!</v>
      </c>
      <c r="LE134" s="183">
        <f t="shared" si="1131"/>
        <v>0</v>
      </c>
    </row>
    <row r="135" spans="2:317" ht="18.75">
      <c r="B135" s="172"/>
      <c r="C135" s="180"/>
      <c r="D135" s="180"/>
      <c r="E135" s="180" t="str">
        <f>'A.I Revenue Streams - P1'!F133</f>
        <v>CT Angio/DSA of Brain Vessels</v>
      </c>
      <c r="F135" s="184"/>
      <c r="G135" s="182"/>
      <c r="H135" s="182">
        <f>'A.I Revenue Streams - P1'!J133</f>
        <v>0</v>
      </c>
      <c r="I135" s="182">
        <f t="shared" si="1132"/>
        <v>0</v>
      </c>
      <c r="J135" s="5"/>
      <c r="K135" s="182">
        <f>'A.I Revenue Streams - P1'!H133*K$2</f>
        <v>0</v>
      </c>
      <c r="L135" s="182">
        <f t="shared" si="910"/>
        <v>0</v>
      </c>
      <c r="M135" s="182">
        <f t="shared" si="1134"/>
        <v>0</v>
      </c>
      <c r="N135" s="5"/>
      <c r="O135" s="182">
        <f t="shared" si="911"/>
        <v>0</v>
      </c>
      <c r="P135" s="182">
        <f t="shared" si="912"/>
        <v>0</v>
      </c>
      <c r="Q135" s="182">
        <f t="shared" si="903"/>
        <v>0</v>
      </c>
      <c r="R135" s="5"/>
      <c r="S135" s="182">
        <f t="shared" si="913"/>
        <v>0</v>
      </c>
      <c r="T135" s="182">
        <f t="shared" si="914"/>
        <v>0</v>
      </c>
      <c r="U135" s="182">
        <f t="shared" si="904"/>
        <v>0</v>
      </c>
      <c r="V135" s="5"/>
      <c r="W135" s="182">
        <f t="shared" si="915"/>
        <v>0</v>
      </c>
      <c r="X135" s="182">
        <f t="shared" si="916"/>
        <v>0</v>
      </c>
      <c r="Y135" s="182">
        <f t="shared" si="905"/>
        <v>0</v>
      </c>
      <c r="Z135" s="5"/>
      <c r="AA135" s="182">
        <f t="shared" si="917"/>
        <v>0</v>
      </c>
      <c r="AB135" s="182">
        <f t="shared" si="918"/>
        <v>0</v>
      </c>
      <c r="AC135" s="182">
        <f t="shared" si="906"/>
        <v>0</v>
      </c>
      <c r="AD135" s="5"/>
      <c r="AE135" s="182">
        <f t="shared" si="919"/>
        <v>0</v>
      </c>
      <c r="AF135" s="182">
        <f t="shared" si="920"/>
        <v>0</v>
      </c>
      <c r="AG135" s="182">
        <f t="shared" si="907"/>
        <v>0</v>
      </c>
      <c r="AH135" s="5"/>
      <c r="AI135" s="182">
        <f t="shared" si="921"/>
        <v>0</v>
      </c>
      <c r="AJ135" s="182">
        <f t="shared" si="922"/>
        <v>0</v>
      </c>
      <c r="AK135" s="182">
        <f t="shared" si="923"/>
        <v>0</v>
      </c>
      <c r="AL135" s="5"/>
      <c r="AM135" s="182">
        <f t="shared" si="924"/>
        <v>0</v>
      </c>
      <c r="AN135" s="182">
        <f t="shared" si="925"/>
        <v>0</v>
      </c>
      <c r="AO135" s="182">
        <f t="shared" si="926"/>
        <v>0</v>
      </c>
      <c r="AP135" s="5"/>
      <c r="AQ135" s="182">
        <f t="shared" si="927"/>
        <v>0</v>
      </c>
      <c r="AR135" s="182">
        <f t="shared" si="928"/>
        <v>0</v>
      </c>
      <c r="AS135" s="182">
        <f t="shared" si="929"/>
        <v>0</v>
      </c>
      <c r="AT135" s="5"/>
      <c r="AU135" s="182">
        <f t="shared" si="930"/>
        <v>0</v>
      </c>
      <c r="AV135" s="182">
        <f t="shared" si="931"/>
        <v>0</v>
      </c>
      <c r="AW135" s="182">
        <f t="shared" si="932"/>
        <v>0</v>
      </c>
      <c r="AX135" s="5"/>
      <c r="AY135" s="182">
        <f t="shared" si="933"/>
        <v>0</v>
      </c>
      <c r="AZ135" s="182">
        <f t="shared" si="934"/>
        <v>0</v>
      </c>
      <c r="BA135" s="182">
        <f t="shared" si="935"/>
        <v>0</v>
      </c>
      <c r="BB135" s="5"/>
      <c r="BC135" s="182">
        <f t="shared" si="936"/>
        <v>0</v>
      </c>
      <c r="BD135" s="182">
        <f t="shared" si="937"/>
        <v>0</v>
      </c>
      <c r="BE135" s="182">
        <f t="shared" si="938"/>
        <v>0</v>
      </c>
      <c r="BF135" s="5"/>
      <c r="BG135" s="182">
        <f t="shared" si="939"/>
        <v>0</v>
      </c>
      <c r="BH135" s="182">
        <f t="shared" si="940"/>
        <v>0</v>
      </c>
      <c r="BI135" s="182">
        <f t="shared" si="941"/>
        <v>0</v>
      </c>
      <c r="BJ135" s="5"/>
      <c r="BK135" s="182">
        <f t="shared" si="942"/>
        <v>0</v>
      </c>
      <c r="BL135" s="182">
        <f t="shared" si="943"/>
        <v>0</v>
      </c>
      <c r="BM135" s="182">
        <f t="shared" si="944"/>
        <v>0</v>
      </c>
      <c r="BN135" s="5"/>
      <c r="BO135" s="182">
        <f t="shared" si="945"/>
        <v>0</v>
      </c>
      <c r="BP135" s="182">
        <f t="shared" si="946"/>
        <v>0</v>
      </c>
      <c r="BQ135" s="182">
        <f t="shared" si="947"/>
        <v>0</v>
      </c>
      <c r="BR135" s="5"/>
      <c r="BS135" s="182">
        <f t="shared" si="948"/>
        <v>0</v>
      </c>
      <c r="BT135" s="182">
        <f t="shared" si="949"/>
        <v>0</v>
      </c>
      <c r="BU135" s="182">
        <f t="shared" si="950"/>
        <v>0</v>
      </c>
      <c r="BV135" s="5"/>
      <c r="BW135" s="182">
        <f t="shared" si="951"/>
        <v>0</v>
      </c>
      <c r="BX135" s="182">
        <f t="shared" si="952"/>
        <v>0</v>
      </c>
      <c r="BY135" s="182">
        <f t="shared" si="953"/>
        <v>0</v>
      </c>
      <c r="BZ135" s="5"/>
      <c r="CA135" s="182">
        <f t="shared" si="954"/>
        <v>0</v>
      </c>
      <c r="CB135" s="182">
        <f t="shared" si="955"/>
        <v>0</v>
      </c>
      <c r="CC135" s="182">
        <f t="shared" si="956"/>
        <v>0</v>
      </c>
      <c r="CD135" s="5"/>
      <c r="CE135" s="182">
        <f t="shared" si="957"/>
        <v>0</v>
      </c>
      <c r="CF135" s="182">
        <f t="shared" si="958"/>
        <v>0</v>
      </c>
      <c r="CG135" s="182">
        <f t="shared" si="959"/>
        <v>0</v>
      </c>
      <c r="CH135" s="5"/>
      <c r="CI135" s="182">
        <f t="shared" si="960"/>
        <v>0</v>
      </c>
      <c r="CJ135" s="182">
        <f t="shared" si="961"/>
        <v>0</v>
      </c>
      <c r="CK135" s="182">
        <f t="shared" si="962"/>
        <v>0</v>
      </c>
      <c r="CL135" s="5"/>
      <c r="CM135" s="182">
        <f t="shared" si="963"/>
        <v>0</v>
      </c>
      <c r="CN135" s="182">
        <f t="shared" si="964"/>
        <v>0</v>
      </c>
      <c r="CO135" s="182">
        <f t="shared" si="965"/>
        <v>0</v>
      </c>
      <c r="CP135" s="5"/>
      <c r="CQ135" s="182">
        <f t="shared" si="966"/>
        <v>0</v>
      </c>
      <c r="CR135" s="182">
        <f t="shared" si="967"/>
        <v>0</v>
      </c>
      <c r="CS135" s="182">
        <f t="shared" si="968"/>
        <v>0</v>
      </c>
      <c r="CT135" s="5"/>
      <c r="CU135" s="182">
        <f t="shared" si="969"/>
        <v>0</v>
      </c>
      <c r="CV135" s="182">
        <f t="shared" si="970"/>
        <v>0</v>
      </c>
      <c r="CW135" s="182">
        <f t="shared" si="971"/>
        <v>0</v>
      </c>
      <c r="CX135" s="5"/>
      <c r="CY135" s="182">
        <f t="shared" si="972"/>
        <v>0</v>
      </c>
      <c r="CZ135" s="182">
        <f t="shared" si="973"/>
        <v>0</v>
      </c>
      <c r="DA135" s="182">
        <f t="shared" si="974"/>
        <v>0</v>
      </c>
      <c r="DB135" s="5"/>
      <c r="DC135" s="182">
        <f t="shared" si="975"/>
        <v>0</v>
      </c>
      <c r="DD135" s="182">
        <f t="shared" si="976"/>
        <v>0</v>
      </c>
      <c r="DE135" s="182">
        <f t="shared" si="977"/>
        <v>0</v>
      </c>
      <c r="DF135" s="5"/>
      <c r="DG135" s="182">
        <f t="shared" si="978"/>
        <v>0</v>
      </c>
      <c r="DH135" s="182">
        <f t="shared" si="979"/>
        <v>0</v>
      </c>
      <c r="DI135" s="182">
        <f t="shared" si="980"/>
        <v>0</v>
      </c>
      <c r="DJ135" s="5"/>
      <c r="DK135" s="182">
        <f t="shared" si="981"/>
        <v>0</v>
      </c>
      <c r="DL135" s="182">
        <f t="shared" si="982"/>
        <v>0</v>
      </c>
      <c r="DM135" s="182">
        <f t="shared" si="983"/>
        <v>0</v>
      </c>
      <c r="DN135" s="5"/>
      <c r="DO135" s="182">
        <f t="shared" si="984"/>
        <v>0</v>
      </c>
      <c r="DP135" s="182">
        <f t="shared" si="985"/>
        <v>0</v>
      </c>
      <c r="DQ135" s="182">
        <f t="shared" si="986"/>
        <v>0</v>
      </c>
      <c r="DR135" s="5"/>
      <c r="DS135" s="182">
        <f t="shared" si="987"/>
        <v>0</v>
      </c>
      <c r="DT135" s="182">
        <f t="shared" si="988"/>
        <v>0</v>
      </c>
      <c r="DU135" s="182">
        <f t="shared" si="989"/>
        <v>0</v>
      </c>
      <c r="DV135" s="5"/>
      <c r="DW135" s="182">
        <f t="shared" si="990"/>
        <v>0</v>
      </c>
      <c r="DX135" s="182">
        <f t="shared" si="991"/>
        <v>0</v>
      </c>
      <c r="DY135" s="182">
        <f t="shared" si="992"/>
        <v>0</v>
      </c>
      <c r="DZ135" s="5"/>
      <c r="EA135" s="182">
        <f t="shared" si="993"/>
        <v>0</v>
      </c>
      <c r="EB135" s="182">
        <f t="shared" si="994"/>
        <v>0</v>
      </c>
      <c r="EC135" s="182">
        <f t="shared" si="995"/>
        <v>0</v>
      </c>
      <c r="ED135" s="5"/>
      <c r="EE135" s="182">
        <f t="shared" si="996"/>
        <v>0</v>
      </c>
      <c r="EF135" s="182">
        <f t="shared" si="997"/>
        <v>0</v>
      </c>
      <c r="EG135" s="182">
        <f t="shared" si="998"/>
        <v>0</v>
      </c>
      <c r="EH135" s="5"/>
      <c r="EI135" s="182">
        <f t="shared" si="999"/>
        <v>0</v>
      </c>
      <c r="EJ135" s="182">
        <f t="shared" si="1000"/>
        <v>0</v>
      </c>
      <c r="EK135" s="182">
        <f t="shared" si="1001"/>
        <v>0</v>
      </c>
      <c r="EL135" s="5"/>
      <c r="EM135" s="182">
        <f t="shared" si="1002"/>
        <v>0</v>
      </c>
      <c r="EN135" s="182">
        <f t="shared" si="1003"/>
        <v>0</v>
      </c>
      <c r="EO135" s="182">
        <f t="shared" si="1004"/>
        <v>0</v>
      </c>
      <c r="EP135" s="5"/>
      <c r="EQ135" s="182">
        <f t="shared" si="1005"/>
        <v>0</v>
      </c>
      <c r="ER135" s="182">
        <f t="shared" si="1006"/>
        <v>0</v>
      </c>
      <c r="ES135" s="182">
        <f t="shared" si="1007"/>
        <v>0</v>
      </c>
      <c r="ET135" s="5"/>
      <c r="EU135" s="182">
        <f t="shared" si="1008"/>
        <v>0</v>
      </c>
      <c r="EV135" s="182">
        <f t="shared" si="1009"/>
        <v>0</v>
      </c>
      <c r="EW135" s="182">
        <f t="shared" si="1010"/>
        <v>0</v>
      </c>
      <c r="EX135" s="5"/>
      <c r="EY135" s="182">
        <f t="shared" si="1011"/>
        <v>0</v>
      </c>
      <c r="EZ135" s="182">
        <f t="shared" si="1012"/>
        <v>0</v>
      </c>
      <c r="FA135" s="182">
        <f t="shared" si="1013"/>
        <v>0</v>
      </c>
      <c r="FB135" s="5"/>
      <c r="FC135" s="182">
        <f t="shared" si="1014"/>
        <v>0</v>
      </c>
      <c r="FD135" s="182">
        <f t="shared" si="1015"/>
        <v>0</v>
      </c>
      <c r="FE135" s="182">
        <f t="shared" si="1016"/>
        <v>0</v>
      </c>
      <c r="FF135" s="5"/>
      <c r="FG135" s="182">
        <f t="shared" si="1017"/>
        <v>0</v>
      </c>
      <c r="FH135" s="182">
        <f t="shared" si="1018"/>
        <v>0</v>
      </c>
      <c r="FI135" s="182">
        <f t="shared" si="1019"/>
        <v>0</v>
      </c>
      <c r="FJ135" s="5"/>
      <c r="FK135" s="182">
        <f t="shared" si="1020"/>
        <v>0</v>
      </c>
      <c r="FL135" s="182">
        <f t="shared" si="1021"/>
        <v>0</v>
      </c>
      <c r="FM135" s="182">
        <f t="shared" si="1022"/>
        <v>0</v>
      </c>
      <c r="FN135" s="5"/>
      <c r="FO135" s="182">
        <f t="shared" si="1023"/>
        <v>0</v>
      </c>
      <c r="FP135" s="182">
        <f t="shared" si="1024"/>
        <v>0</v>
      </c>
      <c r="FQ135" s="182">
        <f t="shared" si="1025"/>
        <v>0</v>
      </c>
      <c r="FR135" s="5"/>
      <c r="FS135" s="182">
        <f t="shared" si="1026"/>
        <v>0</v>
      </c>
      <c r="FT135" s="182">
        <f t="shared" si="1027"/>
        <v>0</v>
      </c>
      <c r="FU135" s="182">
        <f t="shared" si="1028"/>
        <v>0</v>
      </c>
      <c r="FV135" s="5"/>
      <c r="FW135" s="182">
        <f t="shared" si="1029"/>
        <v>0</v>
      </c>
      <c r="FX135" s="182">
        <f t="shared" si="1030"/>
        <v>0</v>
      </c>
      <c r="FY135" s="182">
        <f t="shared" si="1031"/>
        <v>0</v>
      </c>
      <c r="FZ135" s="5"/>
      <c r="GA135" s="182">
        <f t="shared" si="1032"/>
        <v>0</v>
      </c>
      <c r="GB135" s="182">
        <f t="shared" si="1033"/>
        <v>0</v>
      </c>
      <c r="GC135" s="182">
        <f t="shared" si="1034"/>
        <v>0</v>
      </c>
      <c r="GD135" s="5"/>
      <c r="GE135" s="182">
        <f t="shared" si="1035"/>
        <v>0</v>
      </c>
      <c r="GF135" s="182">
        <f t="shared" si="1036"/>
        <v>0</v>
      </c>
      <c r="GG135" s="182">
        <f t="shared" si="1037"/>
        <v>0</v>
      </c>
      <c r="GH135" s="5"/>
      <c r="GI135" s="182">
        <f t="shared" si="1038"/>
        <v>0</v>
      </c>
      <c r="GJ135" s="182">
        <f t="shared" si="1039"/>
        <v>0</v>
      </c>
      <c r="GK135" s="182">
        <f t="shared" si="1040"/>
        <v>0</v>
      </c>
      <c r="GL135" s="5"/>
      <c r="GM135" s="182">
        <f t="shared" si="1041"/>
        <v>0</v>
      </c>
      <c r="GN135" s="182">
        <f t="shared" si="1042"/>
        <v>0</v>
      </c>
      <c r="GO135" s="182">
        <f t="shared" si="1043"/>
        <v>0</v>
      </c>
      <c r="GP135" s="5"/>
      <c r="GQ135" s="182">
        <f t="shared" si="1044"/>
        <v>0</v>
      </c>
      <c r="GR135" s="182">
        <f t="shared" si="1045"/>
        <v>0</v>
      </c>
      <c r="GS135" s="182">
        <f t="shared" si="1046"/>
        <v>0</v>
      </c>
      <c r="GT135" s="5"/>
      <c r="GU135" s="182">
        <f t="shared" si="1047"/>
        <v>0</v>
      </c>
      <c r="GV135" s="182">
        <f t="shared" si="1048"/>
        <v>0</v>
      </c>
      <c r="GW135" s="182">
        <f t="shared" si="1049"/>
        <v>0</v>
      </c>
      <c r="GX135" s="5"/>
      <c r="GY135" s="182">
        <f t="shared" si="1050"/>
        <v>0</v>
      </c>
      <c r="GZ135" s="182">
        <f t="shared" si="1051"/>
        <v>0</v>
      </c>
      <c r="HA135" s="182">
        <f t="shared" si="1052"/>
        <v>0</v>
      </c>
      <c r="HB135" s="5"/>
      <c r="HC135" s="182">
        <f t="shared" si="1053"/>
        <v>0</v>
      </c>
      <c r="HD135" s="182">
        <f t="shared" si="1054"/>
        <v>0</v>
      </c>
      <c r="HE135" s="182">
        <f t="shared" si="1055"/>
        <v>0</v>
      </c>
      <c r="HF135" s="5"/>
      <c r="HG135" s="182">
        <f t="shared" si="1056"/>
        <v>0</v>
      </c>
      <c r="HH135" s="182">
        <f t="shared" si="1057"/>
        <v>0</v>
      </c>
      <c r="HI135" s="182">
        <f t="shared" si="1058"/>
        <v>0</v>
      </c>
      <c r="HJ135" s="5"/>
      <c r="HK135" s="182">
        <f t="shared" si="1059"/>
        <v>0</v>
      </c>
      <c r="HL135" s="182">
        <f t="shared" si="1060"/>
        <v>0</v>
      </c>
      <c r="HM135" s="182">
        <f t="shared" si="1061"/>
        <v>0</v>
      </c>
      <c r="HN135" s="5"/>
      <c r="HO135" s="182">
        <f t="shared" si="1062"/>
        <v>0</v>
      </c>
      <c r="HP135" s="182">
        <f t="shared" si="1063"/>
        <v>0</v>
      </c>
      <c r="HQ135" s="182">
        <f t="shared" si="1064"/>
        <v>0</v>
      </c>
      <c r="HR135" s="5"/>
      <c r="HS135" s="182">
        <f t="shared" si="1065"/>
        <v>0</v>
      </c>
      <c r="HT135" s="182">
        <f t="shared" si="1066"/>
        <v>0</v>
      </c>
      <c r="HU135" s="182">
        <f t="shared" si="1067"/>
        <v>0</v>
      </c>
      <c r="HV135" s="5"/>
      <c r="HW135" s="182">
        <f t="shared" si="1068"/>
        <v>0</v>
      </c>
      <c r="HX135" s="182">
        <f t="shared" si="1069"/>
        <v>0</v>
      </c>
      <c r="HY135" s="182">
        <f t="shared" si="1070"/>
        <v>0</v>
      </c>
      <c r="HZ135" s="5"/>
      <c r="IA135" s="182">
        <f t="shared" si="1071"/>
        <v>0</v>
      </c>
      <c r="IB135" s="182">
        <f t="shared" si="1072"/>
        <v>0</v>
      </c>
      <c r="IC135" s="182">
        <f t="shared" si="1073"/>
        <v>0</v>
      </c>
      <c r="ID135" s="5"/>
      <c r="IE135" s="182">
        <f t="shared" si="1074"/>
        <v>0</v>
      </c>
      <c r="IF135" s="182">
        <f t="shared" si="1075"/>
        <v>0</v>
      </c>
      <c r="IG135" s="182">
        <f t="shared" si="1076"/>
        <v>0</v>
      </c>
      <c r="IH135" s="5"/>
      <c r="II135" s="182">
        <f t="shared" si="1077"/>
        <v>0</v>
      </c>
      <c r="IJ135" s="182">
        <f t="shared" si="1078"/>
        <v>0</v>
      </c>
      <c r="IK135" s="182">
        <f t="shared" si="1079"/>
        <v>0</v>
      </c>
      <c r="IL135" s="5"/>
      <c r="IM135" s="182">
        <f t="shared" si="1080"/>
        <v>0</v>
      </c>
      <c r="IN135" s="182">
        <f t="shared" si="1081"/>
        <v>0</v>
      </c>
      <c r="IO135" s="182">
        <f t="shared" si="1082"/>
        <v>0</v>
      </c>
      <c r="IP135" s="5"/>
      <c r="IQ135" s="182">
        <f t="shared" si="1083"/>
        <v>0</v>
      </c>
      <c r="IR135" s="182">
        <f t="shared" si="1084"/>
        <v>0</v>
      </c>
      <c r="IS135" s="182">
        <f t="shared" si="1085"/>
        <v>0</v>
      </c>
      <c r="IT135" s="5"/>
      <c r="IU135" s="182">
        <f t="shared" si="1086"/>
        <v>0</v>
      </c>
      <c r="IV135" s="182">
        <f t="shared" si="1087"/>
        <v>0</v>
      </c>
      <c r="IW135" s="182">
        <f t="shared" si="1088"/>
        <v>0</v>
      </c>
      <c r="IX135" s="5"/>
      <c r="IY135" s="182">
        <f t="shared" si="1089"/>
        <v>0</v>
      </c>
      <c r="IZ135" s="182">
        <f t="shared" si="1090"/>
        <v>0</v>
      </c>
      <c r="JA135" s="182">
        <f t="shared" si="1091"/>
        <v>0</v>
      </c>
      <c r="JB135" s="5"/>
      <c r="JC135" s="182">
        <f t="shared" si="1092"/>
        <v>0</v>
      </c>
      <c r="JD135" s="182">
        <f t="shared" si="1093"/>
        <v>0</v>
      </c>
      <c r="JE135" s="182">
        <f t="shared" si="1094"/>
        <v>0</v>
      </c>
      <c r="JF135" s="5"/>
      <c r="JG135" s="182">
        <f t="shared" si="1095"/>
        <v>0</v>
      </c>
      <c r="JH135" s="182">
        <f t="shared" si="1096"/>
        <v>0</v>
      </c>
      <c r="JI135" s="182">
        <f t="shared" si="1097"/>
        <v>0</v>
      </c>
      <c r="JJ135" s="5"/>
      <c r="JK135" s="182">
        <f t="shared" si="1098"/>
        <v>0</v>
      </c>
      <c r="JL135" s="182">
        <f t="shared" si="1099"/>
        <v>0</v>
      </c>
      <c r="JM135" s="182">
        <f t="shared" si="1100"/>
        <v>0</v>
      </c>
      <c r="JN135" s="5"/>
      <c r="JO135" s="182">
        <f t="shared" si="1101"/>
        <v>0</v>
      </c>
      <c r="JP135" s="182">
        <f t="shared" si="1102"/>
        <v>0</v>
      </c>
      <c r="JQ135" s="182">
        <f t="shared" si="1103"/>
        <v>0</v>
      </c>
      <c r="JR135" s="5"/>
      <c r="JS135" s="182">
        <f t="shared" si="1104"/>
        <v>0</v>
      </c>
      <c r="JT135" s="182">
        <f t="shared" si="1105"/>
        <v>0</v>
      </c>
      <c r="JU135" s="182">
        <f t="shared" si="1106"/>
        <v>0</v>
      </c>
      <c r="JV135" s="5"/>
      <c r="JW135" s="182">
        <f t="shared" si="1107"/>
        <v>0</v>
      </c>
      <c r="JX135" s="182">
        <f t="shared" si="1108"/>
        <v>0</v>
      </c>
      <c r="JY135" s="182">
        <f t="shared" si="1109"/>
        <v>0</v>
      </c>
      <c r="JZ135" s="5"/>
      <c r="KA135" s="182">
        <f t="shared" si="1110"/>
        <v>0</v>
      </c>
      <c r="KB135" s="182">
        <f t="shared" si="1111"/>
        <v>0</v>
      </c>
      <c r="KC135" s="182">
        <f t="shared" si="1112"/>
        <v>0</v>
      </c>
      <c r="KD135" s="5"/>
      <c r="KE135" s="182">
        <f t="shared" si="1113"/>
        <v>0</v>
      </c>
      <c r="KF135" s="182">
        <f t="shared" si="1114"/>
        <v>0</v>
      </c>
      <c r="KG135" s="182">
        <f t="shared" si="1115"/>
        <v>0</v>
      </c>
      <c r="KH135" s="5"/>
      <c r="KI135" s="183">
        <f t="shared" si="1116"/>
        <v>0</v>
      </c>
      <c r="KJ135" s="183" t="e">
        <f t="shared" si="908"/>
        <v>#DIV/0!</v>
      </c>
      <c r="KK135" s="183">
        <f t="shared" si="1117"/>
        <v>0</v>
      </c>
      <c r="KM135" s="183">
        <f t="shared" si="1118"/>
        <v>0</v>
      </c>
      <c r="KN135" s="183" t="e">
        <f t="shared" si="909"/>
        <v>#DIV/0!</v>
      </c>
      <c r="KO135" s="183">
        <f t="shared" si="1119"/>
        <v>0</v>
      </c>
      <c r="KQ135" s="183">
        <f t="shared" si="1120"/>
        <v>0</v>
      </c>
      <c r="KR135" s="183" t="e">
        <f t="shared" si="1121"/>
        <v>#DIV/0!</v>
      </c>
      <c r="KS135" s="183">
        <f t="shared" si="1122"/>
        <v>0</v>
      </c>
      <c r="KU135" s="183">
        <f t="shared" si="1123"/>
        <v>0</v>
      </c>
      <c r="KV135" s="183" t="e">
        <f t="shared" si="1124"/>
        <v>#DIV/0!</v>
      </c>
      <c r="KW135" s="183">
        <f t="shared" si="1125"/>
        <v>0</v>
      </c>
      <c r="KY135" s="183">
        <f t="shared" si="1126"/>
        <v>0</v>
      </c>
      <c r="KZ135" s="183" t="e">
        <f t="shared" si="1127"/>
        <v>#DIV/0!</v>
      </c>
      <c r="LA135" s="183">
        <f t="shared" si="1128"/>
        <v>0</v>
      </c>
      <c r="LC135" s="183">
        <f t="shared" si="1129"/>
        <v>0</v>
      </c>
      <c r="LD135" s="183" t="e">
        <f t="shared" si="1130"/>
        <v>#DIV/0!</v>
      </c>
      <c r="LE135" s="183">
        <f t="shared" si="1131"/>
        <v>0</v>
      </c>
    </row>
    <row r="136" spans="2:317" ht="18.75">
      <c r="B136" s="172"/>
      <c r="C136" s="180"/>
      <c r="D136" s="180"/>
      <c r="E136" s="180" t="str">
        <f>'A.I Revenue Streams - P1'!F134</f>
        <v>3D Study Facial Bones</v>
      </c>
      <c r="F136" s="184"/>
      <c r="G136" s="182"/>
      <c r="H136" s="182">
        <f>'A.I Revenue Streams - P1'!J134</f>
        <v>0</v>
      </c>
      <c r="I136" s="182">
        <f t="shared" si="1132"/>
        <v>0</v>
      </c>
      <c r="J136" s="5"/>
      <c r="K136" s="182">
        <f>'A.I Revenue Streams - P1'!H134*K$2</f>
        <v>0</v>
      </c>
      <c r="L136" s="182">
        <f t="shared" si="910"/>
        <v>0</v>
      </c>
      <c r="M136" s="182">
        <f t="shared" si="1134"/>
        <v>0</v>
      </c>
      <c r="N136" s="5"/>
      <c r="O136" s="182">
        <f t="shared" si="911"/>
        <v>0</v>
      </c>
      <c r="P136" s="182">
        <f t="shared" si="912"/>
        <v>0</v>
      </c>
      <c r="Q136" s="182">
        <f t="shared" si="903"/>
        <v>0</v>
      </c>
      <c r="R136" s="5"/>
      <c r="S136" s="182">
        <f t="shared" si="913"/>
        <v>0</v>
      </c>
      <c r="T136" s="182">
        <f t="shared" si="914"/>
        <v>0</v>
      </c>
      <c r="U136" s="182">
        <f t="shared" si="904"/>
        <v>0</v>
      </c>
      <c r="V136" s="5"/>
      <c r="W136" s="182">
        <f t="shared" si="915"/>
        <v>0</v>
      </c>
      <c r="X136" s="182">
        <f t="shared" si="916"/>
        <v>0</v>
      </c>
      <c r="Y136" s="182">
        <f t="shared" si="905"/>
        <v>0</v>
      </c>
      <c r="Z136" s="5"/>
      <c r="AA136" s="182">
        <f t="shared" si="917"/>
        <v>0</v>
      </c>
      <c r="AB136" s="182">
        <f t="shared" si="918"/>
        <v>0</v>
      </c>
      <c r="AC136" s="182">
        <f t="shared" si="906"/>
        <v>0</v>
      </c>
      <c r="AD136" s="5"/>
      <c r="AE136" s="182">
        <f t="shared" si="919"/>
        <v>0</v>
      </c>
      <c r="AF136" s="182">
        <f t="shared" si="920"/>
        <v>0</v>
      </c>
      <c r="AG136" s="182">
        <f t="shared" si="907"/>
        <v>0</v>
      </c>
      <c r="AH136" s="5"/>
      <c r="AI136" s="182">
        <f t="shared" si="921"/>
        <v>0</v>
      </c>
      <c r="AJ136" s="182">
        <f t="shared" si="922"/>
        <v>0</v>
      </c>
      <c r="AK136" s="182">
        <f t="shared" si="923"/>
        <v>0</v>
      </c>
      <c r="AL136" s="5"/>
      <c r="AM136" s="182">
        <f t="shared" si="924"/>
        <v>0</v>
      </c>
      <c r="AN136" s="182">
        <f t="shared" si="925"/>
        <v>0</v>
      </c>
      <c r="AO136" s="182">
        <f t="shared" si="926"/>
        <v>0</v>
      </c>
      <c r="AP136" s="5"/>
      <c r="AQ136" s="182">
        <f t="shared" si="927"/>
        <v>0</v>
      </c>
      <c r="AR136" s="182">
        <f t="shared" si="928"/>
        <v>0</v>
      </c>
      <c r="AS136" s="182">
        <f t="shared" si="929"/>
        <v>0</v>
      </c>
      <c r="AT136" s="5"/>
      <c r="AU136" s="182">
        <f t="shared" si="930"/>
        <v>0</v>
      </c>
      <c r="AV136" s="182">
        <f t="shared" si="931"/>
        <v>0</v>
      </c>
      <c r="AW136" s="182">
        <f t="shared" si="932"/>
        <v>0</v>
      </c>
      <c r="AX136" s="5"/>
      <c r="AY136" s="182">
        <f t="shared" si="933"/>
        <v>0</v>
      </c>
      <c r="AZ136" s="182">
        <f t="shared" si="934"/>
        <v>0</v>
      </c>
      <c r="BA136" s="182">
        <f t="shared" si="935"/>
        <v>0</v>
      </c>
      <c r="BB136" s="5"/>
      <c r="BC136" s="182">
        <f t="shared" si="936"/>
        <v>0</v>
      </c>
      <c r="BD136" s="182">
        <f t="shared" si="937"/>
        <v>0</v>
      </c>
      <c r="BE136" s="182">
        <f t="shared" si="938"/>
        <v>0</v>
      </c>
      <c r="BF136" s="5"/>
      <c r="BG136" s="182">
        <f t="shared" si="939"/>
        <v>0</v>
      </c>
      <c r="BH136" s="182">
        <f t="shared" si="940"/>
        <v>0</v>
      </c>
      <c r="BI136" s="182">
        <f t="shared" si="941"/>
        <v>0</v>
      </c>
      <c r="BJ136" s="5"/>
      <c r="BK136" s="182">
        <f t="shared" si="942"/>
        <v>0</v>
      </c>
      <c r="BL136" s="182">
        <f t="shared" si="943"/>
        <v>0</v>
      </c>
      <c r="BM136" s="182">
        <f t="shared" si="944"/>
        <v>0</v>
      </c>
      <c r="BN136" s="5"/>
      <c r="BO136" s="182">
        <f t="shared" si="945"/>
        <v>0</v>
      </c>
      <c r="BP136" s="182">
        <f t="shared" si="946"/>
        <v>0</v>
      </c>
      <c r="BQ136" s="182">
        <f t="shared" si="947"/>
        <v>0</v>
      </c>
      <c r="BR136" s="5"/>
      <c r="BS136" s="182">
        <f t="shared" si="948"/>
        <v>0</v>
      </c>
      <c r="BT136" s="182">
        <f t="shared" si="949"/>
        <v>0</v>
      </c>
      <c r="BU136" s="182">
        <f t="shared" si="950"/>
        <v>0</v>
      </c>
      <c r="BV136" s="5"/>
      <c r="BW136" s="182">
        <f t="shared" si="951"/>
        <v>0</v>
      </c>
      <c r="BX136" s="182">
        <f t="shared" si="952"/>
        <v>0</v>
      </c>
      <c r="BY136" s="182">
        <f t="shared" si="953"/>
        <v>0</v>
      </c>
      <c r="BZ136" s="5"/>
      <c r="CA136" s="182">
        <f t="shared" si="954"/>
        <v>0</v>
      </c>
      <c r="CB136" s="182">
        <f t="shared" si="955"/>
        <v>0</v>
      </c>
      <c r="CC136" s="182">
        <f t="shared" si="956"/>
        <v>0</v>
      </c>
      <c r="CD136" s="5"/>
      <c r="CE136" s="182">
        <f t="shared" si="957"/>
        <v>0</v>
      </c>
      <c r="CF136" s="182">
        <f t="shared" si="958"/>
        <v>0</v>
      </c>
      <c r="CG136" s="182">
        <f t="shared" si="959"/>
        <v>0</v>
      </c>
      <c r="CH136" s="5"/>
      <c r="CI136" s="182">
        <f t="shared" si="960"/>
        <v>0</v>
      </c>
      <c r="CJ136" s="182">
        <f t="shared" si="961"/>
        <v>0</v>
      </c>
      <c r="CK136" s="182">
        <f t="shared" si="962"/>
        <v>0</v>
      </c>
      <c r="CL136" s="5"/>
      <c r="CM136" s="182">
        <f t="shared" si="963"/>
        <v>0</v>
      </c>
      <c r="CN136" s="182">
        <f t="shared" si="964"/>
        <v>0</v>
      </c>
      <c r="CO136" s="182">
        <f t="shared" si="965"/>
        <v>0</v>
      </c>
      <c r="CP136" s="5"/>
      <c r="CQ136" s="182">
        <f t="shared" si="966"/>
        <v>0</v>
      </c>
      <c r="CR136" s="182">
        <f t="shared" si="967"/>
        <v>0</v>
      </c>
      <c r="CS136" s="182">
        <f t="shared" si="968"/>
        <v>0</v>
      </c>
      <c r="CT136" s="5"/>
      <c r="CU136" s="182">
        <f t="shared" si="969"/>
        <v>0</v>
      </c>
      <c r="CV136" s="182">
        <f t="shared" si="970"/>
        <v>0</v>
      </c>
      <c r="CW136" s="182">
        <f t="shared" si="971"/>
        <v>0</v>
      </c>
      <c r="CX136" s="5"/>
      <c r="CY136" s="182">
        <f t="shared" si="972"/>
        <v>0</v>
      </c>
      <c r="CZ136" s="182">
        <f t="shared" si="973"/>
        <v>0</v>
      </c>
      <c r="DA136" s="182">
        <f t="shared" si="974"/>
        <v>0</v>
      </c>
      <c r="DB136" s="5"/>
      <c r="DC136" s="182">
        <f t="shared" si="975"/>
        <v>0</v>
      </c>
      <c r="DD136" s="182">
        <f t="shared" si="976"/>
        <v>0</v>
      </c>
      <c r="DE136" s="182">
        <f t="shared" si="977"/>
        <v>0</v>
      </c>
      <c r="DF136" s="5"/>
      <c r="DG136" s="182">
        <f t="shared" si="978"/>
        <v>0</v>
      </c>
      <c r="DH136" s="182">
        <f t="shared" si="979"/>
        <v>0</v>
      </c>
      <c r="DI136" s="182">
        <f t="shared" si="980"/>
        <v>0</v>
      </c>
      <c r="DJ136" s="5"/>
      <c r="DK136" s="182">
        <f t="shared" si="981"/>
        <v>0</v>
      </c>
      <c r="DL136" s="182">
        <f t="shared" si="982"/>
        <v>0</v>
      </c>
      <c r="DM136" s="182">
        <f t="shared" si="983"/>
        <v>0</v>
      </c>
      <c r="DN136" s="5"/>
      <c r="DO136" s="182">
        <f t="shared" si="984"/>
        <v>0</v>
      </c>
      <c r="DP136" s="182">
        <f t="shared" si="985"/>
        <v>0</v>
      </c>
      <c r="DQ136" s="182">
        <f t="shared" si="986"/>
        <v>0</v>
      </c>
      <c r="DR136" s="5"/>
      <c r="DS136" s="182">
        <f t="shared" si="987"/>
        <v>0</v>
      </c>
      <c r="DT136" s="182">
        <f t="shared" si="988"/>
        <v>0</v>
      </c>
      <c r="DU136" s="182">
        <f t="shared" si="989"/>
        <v>0</v>
      </c>
      <c r="DV136" s="5"/>
      <c r="DW136" s="182">
        <f t="shared" si="990"/>
        <v>0</v>
      </c>
      <c r="DX136" s="182">
        <f t="shared" si="991"/>
        <v>0</v>
      </c>
      <c r="DY136" s="182">
        <f t="shared" si="992"/>
        <v>0</v>
      </c>
      <c r="DZ136" s="5"/>
      <c r="EA136" s="182">
        <f t="shared" si="993"/>
        <v>0</v>
      </c>
      <c r="EB136" s="182">
        <f t="shared" si="994"/>
        <v>0</v>
      </c>
      <c r="EC136" s="182">
        <f t="shared" si="995"/>
        <v>0</v>
      </c>
      <c r="ED136" s="5"/>
      <c r="EE136" s="182">
        <f t="shared" si="996"/>
        <v>0</v>
      </c>
      <c r="EF136" s="182">
        <f t="shared" si="997"/>
        <v>0</v>
      </c>
      <c r="EG136" s="182">
        <f t="shared" si="998"/>
        <v>0</v>
      </c>
      <c r="EH136" s="5"/>
      <c r="EI136" s="182">
        <f t="shared" si="999"/>
        <v>0</v>
      </c>
      <c r="EJ136" s="182">
        <f t="shared" si="1000"/>
        <v>0</v>
      </c>
      <c r="EK136" s="182">
        <f t="shared" si="1001"/>
        <v>0</v>
      </c>
      <c r="EL136" s="5"/>
      <c r="EM136" s="182">
        <f t="shared" si="1002"/>
        <v>0</v>
      </c>
      <c r="EN136" s="182">
        <f t="shared" si="1003"/>
        <v>0</v>
      </c>
      <c r="EO136" s="182">
        <f t="shared" si="1004"/>
        <v>0</v>
      </c>
      <c r="EP136" s="5"/>
      <c r="EQ136" s="182">
        <f t="shared" si="1005"/>
        <v>0</v>
      </c>
      <c r="ER136" s="182">
        <f t="shared" si="1006"/>
        <v>0</v>
      </c>
      <c r="ES136" s="182">
        <f t="shared" si="1007"/>
        <v>0</v>
      </c>
      <c r="ET136" s="5"/>
      <c r="EU136" s="182">
        <f t="shared" si="1008"/>
        <v>0</v>
      </c>
      <c r="EV136" s="182">
        <f t="shared" si="1009"/>
        <v>0</v>
      </c>
      <c r="EW136" s="182">
        <f t="shared" si="1010"/>
        <v>0</v>
      </c>
      <c r="EX136" s="5"/>
      <c r="EY136" s="182">
        <f t="shared" si="1011"/>
        <v>0</v>
      </c>
      <c r="EZ136" s="182">
        <f t="shared" si="1012"/>
        <v>0</v>
      </c>
      <c r="FA136" s="182">
        <f t="shared" si="1013"/>
        <v>0</v>
      </c>
      <c r="FB136" s="5"/>
      <c r="FC136" s="182">
        <f t="shared" si="1014"/>
        <v>0</v>
      </c>
      <c r="FD136" s="182">
        <f t="shared" si="1015"/>
        <v>0</v>
      </c>
      <c r="FE136" s="182">
        <f t="shared" si="1016"/>
        <v>0</v>
      </c>
      <c r="FF136" s="5"/>
      <c r="FG136" s="182">
        <f t="shared" si="1017"/>
        <v>0</v>
      </c>
      <c r="FH136" s="182">
        <f t="shared" si="1018"/>
        <v>0</v>
      </c>
      <c r="FI136" s="182">
        <f t="shared" si="1019"/>
        <v>0</v>
      </c>
      <c r="FJ136" s="5"/>
      <c r="FK136" s="182">
        <f t="shared" si="1020"/>
        <v>0</v>
      </c>
      <c r="FL136" s="182">
        <f t="shared" si="1021"/>
        <v>0</v>
      </c>
      <c r="FM136" s="182">
        <f t="shared" si="1022"/>
        <v>0</v>
      </c>
      <c r="FN136" s="5"/>
      <c r="FO136" s="182">
        <f t="shared" si="1023"/>
        <v>0</v>
      </c>
      <c r="FP136" s="182">
        <f t="shared" si="1024"/>
        <v>0</v>
      </c>
      <c r="FQ136" s="182">
        <f t="shared" si="1025"/>
        <v>0</v>
      </c>
      <c r="FR136" s="5"/>
      <c r="FS136" s="182">
        <f t="shared" si="1026"/>
        <v>0</v>
      </c>
      <c r="FT136" s="182">
        <f t="shared" si="1027"/>
        <v>0</v>
      </c>
      <c r="FU136" s="182">
        <f t="shared" si="1028"/>
        <v>0</v>
      </c>
      <c r="FV136" s="5"/>
      <c r="FW136" s="182">
        <f t="shared" si="1029"/>
        <v>0</v>
      </c>
      <c r="FX136" s="182">
        <f t="shared" si="1030"/>
        <v>0</v>
      </c>
      <c r="FY136" s="182">
        <f t="shared" si="1031"/>
        <v>0</v>
      </c>
      <c r="FZ136" s="5"/>
      <c r="GA136" s="182">
        <f t="shared" si="1032"/>
        <v>0</v>
      </c>
      <c r="GB136" s="182">
        <f t="shared" si="1033"/>
        <v>0</v>
      </c>
      <c r="GC136" s="182">
        <f t="shared" si="1034"/>
        <v>0</v>
      </c>
      <c r="GD136" s="5"/>
      <c r="GE136" s="182">
        <f t="shared" si="1035"/>
        <v>0</v>
      </c>
      <c r="GF136" s="182">
        <f t="shared" si="1036"/>
        <v>0</v>
      </c>
      <c r="GG136" s="182">
        <f t="shared" si="1037"/>
        <v>0</v>
      </c>
      <c r="GH136" s="5"/>
      <c r="GI136" s="182">
        <f t="shared" si="1038"/>
        <v>0</v>
      </c>
      <c r="GJ136" s="182">
        <f t="shared" si="1039"/>
        <v>0</v>
      </c>
      <c r="GK136" s="182">
        <f t="shared" si="1040"/>
        <v>0</v>
      </c>
      <c r="GL136" s="5"/>
      <c r="GM136" s="182">
        <f t="shared" si="1041"/>
        <v>0</v>
      </c>
      <c r="GN136" s="182">
        <f t="shared" si="1042"/>
        <v>0</v>
      </c>
      <c r="GO136" s="182">
        <f t="shared" si="1043"/>
        <v>0</v>
      </c>
      <c r="GP136" s="5"/>
      <c r="GQ136" s="182">
        <f t="shared" si="1044"/>
        <v>0</v>
      </c>
      <c r="GR136" s="182">
        <f t="shared" si="1045"/>
        <v>0</v>
      </c>
      <c r="GS136" s="182">
        <f t="shared" si="1046"/>
        <v>0</v>
      </c>
      <c r="GT136" s="5"/>
      <c r="GU136" s="182">
        <f t="shared" si="1047"/>
        <v>0</v>
      </c>
      <c r="GV136" s="182">
        <f t="shared" si="1048"/>
        <v>0</v>
      </c>
      <c r="GW136" s="182">
        <f t="shared" si="1049"/>
        <v>0</v>
      </c>
      <c r="GX136" s="5"/>
      <c r="GY136" s="182">
        <f t="shared" si="1050"/>
        <v>0</v>
      </c>
      <c r="GZ136" s="182">
        <f t="shared" si="1051"/>
        <v>0</v>
      </c>
      <c r="HA136" s="182">
        <f t="shared" si="1052"/>
        <v>0</v>
      </c>
      <c r="HB136" s="5"/>
      <c r="HC136" s="182">
        <f t="shared" si="1053"/>
        <v>0</v>
      </c>
      <c r="HD136" s="182">
        <f t="shared" si="1054"/>
        <v>0</v>
      </c>
      <c r="HE136" s="182">
        <f t="shared" si="1055"/>
        <v>0</v>
      </c>
      <c r="HF136" s="5"/>
      <c r="HG136" s="182">
        <f t="shared" si="1056"/>
        <v>0</v>
      </c>
      <c r="HH136" s="182">
        <f t="shared" si="1057"/>
        <v>0</v>
      </c>
      <c r="HI136" s="182">
        <f t="shared" si="1058"/>
        <v>0</v>
      </c>
      <c r="HJ136" s="5"/>
      <c r="HK136" s="182">
        <f t="shared" si="1059"/>
        <v>0</v>
      </c>
      <c r="HL136" s="182">
        <f t="shared" si="1060"/>
        <v>0</v>
      </c>
      <c r="HM136" s="182">
        <f t="shared" si="1061"/>
        <v>0</v>
      </c>
      <c r="HN136" s="5"/>
      <c r="HO136" s="182">
        <f t="shared" si="1062"/>
        <v>0</v>
      </c>
      <c r="HP136" s="182">
        <f t="shared" si="1063"/>
        <v>0</v>
      </c>
      <c r="HQ136" s="182">
        <f t="shared" si="1064"/>
        <v>0</v>
      </c>
      <c r="HR136" s="5"/>
      <c r="HS136" s="182">
        <f t="shared" si="1065"/>
        <v>0</v>
      </c>
      <c r="HT136" s="182">
        <f t="shared" si="1066"/>
        <v>0</v>
      </c>
      <c r="HU136" s="182">
        <f t="shared" si="1067"/>
        <v>0</v>
      </c>
      <c r="HV136" s="5"/>
      <c r="HW136" s="182">
        <f t="shared" si="1068"/>
        <v>0</v>
      </c>
      <c r="HX136" s="182">
        <f t="shared" si="1069"/>
        <v>0</v>
      </c>
      <c r="HY136" s="182">
        <f t="shared" si="1070"/>
        <v>0</v>
      </c>
      <c r="HZ136" s="5"/>
      <c r="IA136" s="182">
        <f t="shared" si="1071"/>
        <v>0</v>
      </c>
      <c r="IB136" s="182">
        <f t="shared" si="1072"/>
        <v>0</v>
      </c>
      <c r="IC136" s="182">
        <f t="shared" si="1073"/>
        <v>0</v>
      </c>
      <c r="ID136" s="5"/>
      <c r="IE136" s="182">
        <f t="shared" si="1074"/>
        <v>0</v>
      </c>
      <c r="IF136" s="182">
        <f t="shared" si="1075"/>
        <v>0</v>
      </c>
      <c r="IG136" s="182">
        <f t="shared" si="1076"/>
        <v>0</v>
      </c>
      <c r="IH136" s="5"/>
      <c r="II136" s="182">
        <f t="shared" si="1077"/>
        <v>0</v>
      </c>
      <c r="IJ136" s="182">
        <f t="shared" si="1078"/>
        <v>0</v>
      </c>
      <c r="IK136" s="182">
        <f t="shared" si="1079"/>
        <v>0</v>
      </c>
      <c r="IL136" s="5"/>
      <c r="IM136" s="182">
        <f t="shared" si="1080"/>
        <v>0</v>
      </c>
      <c r="IN136" s="182">
        <f t="shared" si="1081"/>
        <v>0</v>
      </c>
      <c r="IO136" s="182">
        <f t="shared" si="1082"/>
        <v>0</v>
      </c>
      <c r="IP136" s="5"/>
      <c r="IQ136" s="182">
        <f t="shared" si="1083"/>
        <v>0</v>
      </c>
      <c r="IR136" s="182">
        <f t="shared" si="1084"/>
        <v>0</v>
      </c>
      <c r="IS136" s="182">
        <f t="shared" si="1085"/>
        <v>0</v>
      </c>
      <c r="IT136" s="5"/>
      <c r="IU136" s="182">
        <f t="shared" si="1086"/>
        <v>0</v>
      </c>
      <c r="IV136" s="182">
        <f t="shared" si="1087"/>
        <v>0</v>
      </c>
      <c r="IW136" s="182">
        <f t="shared" si="1088"/>
        <v>0</v>
      </c>
      <c r="IX136" s="5"/>
      <c r="IY136" s="182">
        <f t="shared" si="1089"/>
        <v>0</v>
      </c>
      <c r="IZ136" s="182">
        <f t="shared" si="1090"/>
        <v>0</v>
      </c>
      <c r="JA136" s="182">
        <f t="shared" si="1091"/>
        <v>0</v>
      </c>
      <c r="JB136" s="5"/>
      <c r="JC136" s="182">
        <f t="shared" si="1092"/>
        <v>0</v>
      </c>
      <c r="JD136" s="182">
        <f t="shared" si="1093"/>
        <v>0</v>
      </c>
      <c r="JE136" s="182">
        <f t="shared" si="1094"/>
        <v>0</v>
      </c>
      <c r="JF136" s="5"/>
      <c r="JG136" s="182">
        <f t="shared" si="1095"/>
        <v>0</v>
      </c>
      <c r="JH136" s="182">
        <f t="shared" si="1096"/>
        <v>0</v>
      </c>
      <c r="JI136" s="182">
        <f t="shared" si="1097"/>
        <v>0</v>
      </c>
      <c r="JJ136" s="5"/>
      <c r="JK136" s="182">
        <f t="shared" si="1098"/>
        <v>0</v>
      </c>
      <c r="JL136" s="182">
        <f t="shared" si="1099"/>
        <v>0</v>
      </c>
      <c r="JM136" s="182">
        <f t="shared" si="1100"/>
        <v>0</v>
      </c>
      <c r="JN136" s="5"/>
      <c r="JO136" s="182">
        <f t="shared" si="1101"/>
        <v>0</v>
      </c>
      <c r="JP136" s="182">
        <f t="shared" si="1102"/>
        <v>0</v>
      </c>
      <c r="JQ136" s="182">
        <f t="shared" si="1103"/>
        <v>0</v>
      </c>
      <c r="JR136" s="5"/>
      <c r="JS136" s="182">
        <f t="shared" si="1104"/>
        <v>0</v>
      </c>
      <c r="JT136" s="182">
        <f t="shared" si="1105"/>
        <v>0</v>
      </c>
      <c r="JU136" s="182">
        <f t="shared" si="1106"/>
        <v>0</v>
      </c>
      <c r="JV136" s="5"/>
      <c r="JW136" s="182">
        <f t="shared" si="1107"/>
        <v>0</v>
      </c>
      <c r="JX136" s="182">
        <f t="shared" si="1108"/>
        <v>0</v>
      </c>
      <c r="JY136" s="182">
        <f t="shared" si="1109"/>
        <v>0</v>
      </c>
      <c r="JZ136" s="5"/>
      <c r="KA136" s="182">
        <f t="shared" si="1110"/>
        <v>0</v>
      </c>
      <c r="KB136" s="182">
        <f t="shared" si="1111"/>
        <v>0</v>
      </c>
      <c r="KC136" s="182">
        <f t="shared" si="1112"/>
        <v>0</v>
      </c>
      <c r="KD136" s="5"/>
      <c r="KE136" s="182">
        <f t="shared" si="1113"/>
        <v>0</v>
      </c>
      <c r="KF136" s="182">
        <f t="shared" si="1114"/>
        <v>0</v>
      </c>
      <c r="KG136" s="182">
        <f t="shared" si="1115"/>
        <v>0</v>
      </c>
      <c r="KH136" s="5"/>
      <c r="KI136" s="183">
        <f t="shared" si="1116"/>
        <v>0</v>
      </c>
      <c r="KJ136" s="183" t="e">
        <f t="shared" si="908"/>
        <v>#DIV/0!</v>
      </c>
      <c r="KK136" s="183">
        <f t="shared" si="1117"/>
        <v>0</v>
      </c>
      <c r="KM136" s="183">
        <f t="shared" si="1118"/>
        <v>0</v>
      </c>
      <c r="KN136" s="183" t="e">
        <f t="shared" si="909"/>
        <v>#DIV/0!</v>
      </c>
      <c r="KO136" s="183">
        <f t="shared" si="1119"/>
        <v>0</v>
      </c>
      <c r="KQ136" s="183">
        <f t="shared" si="1120"/>
        <v>0</v>
      </c>
      <c r="KR136" s="183" t="e">
        <f t="shared" si="1121"/>
        <v>#DIV/0!</v>
      </c>
      <c r="KS136" s="183">
        <f t="shared" si="1122"/>
        <v>0</v>
      </c>
      <c r="KU136" s="183">
        <f t="shared" si="1123"/>
        <v>0</v>
      </c>
      <c r="KV136" s="183" t="e">
        <f t="shared" si="1124"/>
        <v>#DIV/0!</v>
      </c>
      <c r="KW136" s="183">
        <f t="shared" si="1125"/>
        <v>0</v>
      </c>
      <c r="KY136" s="183">
        <f t="shared" si="1126"/>
        <v>0</v>
      </c>
      <c r="KZ136" s="183" t="e">
        <f t="shared" si="1127"/>
        <v>#DIV/0!</v>
      </c>
      <c r="LA136" s="183">
        <f t="shared" si="1128"/>
        <v>0</v>
      </c>
      <c r="LC136" s="183">
        <f t="shared" si="1129"/>
        <v>0</v>
      </c>
      <c r="LD136" s="183" t="e">
        <f t="shared" si="1130"/>
        <v>#DIV/0!</v>
      </c>
      <c r="LE136" s="183">
        <f t="shared" si="1131"/>
        <v>0</v>
      </c>
    </row>
    <row r="137" spans="2:317" ht="18.75">
      <c r="B137" s="172"/>
      <c r="C137" s="180"/>
      <c r="D137" s="180"/>
      <c r="E137" s="180" t="str">
        <f>'A.I Revenue Streams - P1'!F135</f>
        <v>CT Orbit</v>
      </c>
      <c r="F137" s="184"/>
      <c r="G137" s="182"/>
      <c r="H137" s="182">
        <f>'A.I Revenue Streams - P1'!J135</f>
        <v>0</v>
      </c>
      <c r="I137" s="182">
        <f t="shared" si="1132"/>
        <v>0</v>
      </c>
      <c r="J137" s="5"/>
      <c r="K137" s="182">
        <f>'A.I Revenue Streams - P1'!H135*K$2</f>
        <v>0</v>
      </c>
      <c r="L137" s="182">
        <f t="shared" si="910"/>
        <v>0</v>
      </c>
      <c r="M137" s="182">
        <f t="shared" si="1134"/>
        <v>0</v>
      </c>
      <c r="N137" s="5"/>
      <c r="O137" s="182">
        <f t="shared" si="911"/>
        <v>0</v>
      </c>
      <c r="P137" s="182">
        <f t="shared" si="912"/>
        <v>0</v>
      </c>
      <c r="Q137" s="182">
        <f t="shared" si="903"/>
        <v>0</v>
      </c>
      <c r="R137" s="5"/>
      <c r="S137" s="182">
        <f t="shared" si="913"/>
        <v>0</v>
      </c>
      <c r="T137" s="182">
        <f t="shared" si="914"/>
        <v>0</v>
      </c>
      <c r="U137" s="182">
        <f t="shared" si="904"/>
        <v>0</v>
      </c>
      <c r="V137" s="5"/>
      <c r="W137" s="182">
        <f t="shared" si="915"/>
        <v>0</v>
      </c>
      <c r="X137" s="182">
        <f t="shared" si="916"/>
        <v>0</v>
      </c>
      <c r="Y137" s="182">
        <f t="shared" si="905"/>
        <v>0</v>
      </c>
      <c r="Z137" s="5"/>
      <c r="AA137" s="182">
        <f t="shared" si="917"/>
        <v>0</v>
      </c>
      <c r="AB137" s="182">
        <f t="shared" si="918"/>
        <v>0</v>
      </c>
      <c r="AC137" s="182">
        <f t="shared" si="906"/>
        <v>0</v>
      </c>
      <c r="AD137" s="5"/>
      <c r="AE137" s="182">
        <f t="shared" si="919"/>
        <v>0</v>
      </c>
      <c r="AF137" s="182">
        <f t="shared" si="920"/>
        <v>0</v>
      </c>
      <c r="AG137" s="182">
        <f t="shared" si="907"/>
        <v>0</v>
      </c>
      <c r="AH137" s="5"/>
      <c r="AI137" s="182">
        <f t="shared" si="921"/>
        <v>0</v>
      </c>
      <c r="AJ137" s="182">
        <f t="shared" si="922"/>
        <v>0</v>
      </c>
      <c r="AK137" s="182">
        <f t="shared" si="923"/>
        <v>0</v>
      </c>
      <c r="AL137" s="5"/>
      <c r="AM137" s="182">
        <f t="shared" si="924"/>
        <v>0</v>
      </c>
      <c r="AN137" s="182">
        <f t="shared" si="925"/>
        <v>0</v>
      </c>
      <c r="AO137" s="182">
        <f t="shared" si="926"/>
        <v>0</v>
      </c>
      <c r="AP137" s="5"/>
      <c r="AQ137" s="182">
        <f t="shared" si="927"/>
        <v>0</v>
      </c>
      <c r="AR137" s="182">
        <f t="shared" si="928"/>
        <v>0</v>
      </c>
      <c r="AS137" s="182">
        <f t="shared" si="929"/>
        <v>0</v>
      </c>
      <c r="AT137" s="5"/>
      <c r="AU137" s="182">
        <f t="shared" si="930"/>
        <v>0</v>
      </c>
      <c r="AV137" s="182">
        <f t="shared" si="931"/>
        <v>0</v>
      </c>
      <c r="AW137" s="182">
        <f t="shared" si="932"/>
        <v>0</v>
      </c>
      <c r="AX137" s="5"/>
      <c r="AY137" s="182">
        <f t="shared" si="933"/>
        <v>0</v>
      </c>
      <c r="AZ137" s="182">
        <f t="shared" si="934"/>
        <v>0</v>
      </c>
      <c r="BA137" s="182">
        <f t="shared" si="935"/>
        <v>0</v>
      </c>
      <c r="BB137" s="5"/>
      <c r="BC137" s="182">
        <f t="shared" si="936"/>
        <v>0</v>
      </c>
      <c r="BD137" s="182">
        <f t="shared" si="937"/>
        <v>0</v>
      </c>
      <c r="BE137" s="182">
        <f t="shared" si="938"/>
        <v>0</v>
      </c>
      <c r="BF137" s="5"/>
      <c r="BG137" s="182">
        <f t="shared" si="939"/>
        <v>0</v>
      </c>
      <c r="BH137" s="182">
        <f t="shared" si="940"/>
        <v>0</v>
      </c>
      <c r="BI137" s="182">
        <f t="shared" si="941"/>
        <v>0</v>
      </c>
      <c r="BJ137" s="5"/>
      <c r="BK137" s="182">
        <f t="shared" si="942"/>
        <v>0</v>
      </c>
      <c r="BL137" s="182">
        <f t="shared" si="943"/>
        <v>0</v>
      </c>
      <c r="BM137" s="182">
        <f t="shared" si="944"/>
        <v>0</v>
      </c>
      <c r="BN137" s="5"/>
      <c r="BO137" s="182">
        <f t="shared" si="945"/>
        <v>0</v>
      </c>
      <c r="BP137" s="182">
        <f t="shared" si="946"/>
        <v>0</v>
      </c>
      <c r="BQ137" s="182">
        <f t="shared" si="947"/>
        <v>0</v>
      </c>
      <c r="BR137" s="5"/>
      <c r="BS137" s="182">
        <f t="shared" si="948"/>
        <v>0</v>
      </c>
      <c r="BT137" s="182">
        <f t="shared" si="949"/>
        <v>0</v>
      </c>
      <c r="BU137" s="182">
        <f t="shared" si="950"/>
        <v>0</v>
      </c>
      <c r="BV137" s="5"/>
      <c r="BW137" s="182">
        <f t="shared" si="951"/>
        <v>0</v>
      </c>
      <c r="BX137" s="182">
        <f t="shared" si="952"/>
        <v>0</v>
      </c>
      <c r="BY137" s="182">
        <f t="shared" si="953"/>
        <v>0</v>
      </c>
      <c r="BZ137" s="5"/>
      <c r="CA137" s="182">
        <f t="shared" si="954"/>
        <v>0</v>
      </c>
      <c r="CB137" s="182">
        <f t="shared" si="955"/>
        <v>0</v>
      </c>
      <c r="CC137" s="182">
        <f t="shared" si="956"/>
        <v>0</v>
      </c>
      <c r="CD137" s="5"/>
      <c r="CE137" s="182">
        <f t="shared" si="957"/>
        <v>0</v>
      </c>
      <c r="CF137" s="182">
        <f t="shared" si="958"/>
        <v>0</v>
      </c>
      <c r="CG137" s="182">
        <f t="shared" si="959"/>
        <v>0</v>
      </c>
      <c r="CH137" s="5"/>
      <c r="CI137" s="182">
        <f t="shared" si="960"/>
        <v>0</v>
      </c>
      <c r="CJ137" s="182">
        <f t="shared" si="961"/>
        <v>0</v>
      </c>
      <c r="CK137" s="182">
        <f t="shared" si="962"/>
        <v>0</v>
      </c>
      <c r="CL137" s="5"/>
      <c r="CM137" s="182">
        <f t="shared" si="963"/>
        <v>0</v>
      </c>
      <c r="CN137" s="182">
        <f t="shared" si="964"/>
        <v>0</v>
      </c>
      <c r="CO137" s="182">
        <f t="shared" si="965"/>
        <v>0</v>
      </c>
      <c r="CP137" s="5"/>
      <c r="CQ137" s="182">
        <f t="shared" si="966"/>
        <v>0</v>
      </c>
      <c r="CR137" s="182">
        <f t="shared" si="967"/>
        <v>0</v>
      </c>
      <c r="CS137" s="182">
        <f t="shared" si="968"/>
        <v>0</v>
      </c>
      <c r="CT137" s="5"/>
      <c r="CU137" s="182">
        <f t="shared" si="969"/>
        <v>0</v>
      </c>
      <c r="CV137" s="182">
        <f t="shared" si="970"/>
        <v>0</v>
      </c>
      <c r="CW137" s="182">
        <f t="shared" si="971"/>
        <v>0</v>
      </c>
      <c r="CX137" s="5"/>
      <c r="CY137" s="182">
        <f t="shared" si="972"/>
        <v>0</v>
      </c>
      <c r="CZ137" s="182">
        <f t="shared" si="973"/>
        <v>0</v>
      </c>
      <c r="DA137" s="182">
        <f t="shared" si="974"/>
        <v>0</v>
      </c>
      <c r="DB137" s="5"/>
      <c r="DC137" s="182">
        <f t="shared" si="975"/>
        <v>0</v>
      </c>
      <c r="DD137" s="182">
        <f t="shared" si="976"/>
        <v>0</v>
      </c>
      <c r="DE137" s="182">
        <f t="shared" si="977"/>
        <v>0</v>
      </c>
      <c r="DF137" s="5"/>
      <c r="DG137" s="182">
        <f t="shared" si="978"/>
        <v>0</v>
      </c>
      <c r="DH137" s="182">
        <f t="shared" si="979"/>
        <v>0</v>
      </c>
      <c r="DI137" s="182">
        <f t="shared" si="980"/>
        <v>0</v>
      </c>
      <c r="DJ137" s="5"/>
      <c r="DK137" s="182">
        <f t="shared" si="981"/>
        <v>0</v>
      </c>
      <c r="DL137" s="182">
        <f t="shared" si="982"/>
        <v>0</v>
      </c>
      <c r="DM137" s="182">
        <f t="shared" si="983"/>
        <v>0</v>
      </c>
      <c r="DN137" s="5"/>
      <c r="DO137" s="182">
        <f t="shared" si="984"/>
        <v>0</v>
      </c>
      <c r="DP137" s="182">
        <f t="shared" si="985"/>
        <v>0</v>
      </c>
      <c r="DQ137" s="182">
        <f t="shared" si="986"/>
        <v>0</v>
      </c>
      <c r="DR137" s="5"/>
      <c r="DS137" s="182">
        <f t="shared" si="987"/>
        <v>0</v>
      </c>
      <c r="DT137" s="182">
        <f t="shared" si="988"/>
        <v>0</v>
      </c>
      <c r="DU137" s="182">
        <f t="shared" si="989"/>
        <v>0</v>
      </c>
      <c r="DV137" s="5"/>
      <c r="DW137" s="182">
        <f t="shared" si="990"/>
        <v>0</v>
      </c>
      <c r="DX137" s="182">
        <f t="shared" si="991"/>
        <v>0</v>
      </c>
      <c r="DY137" s="182">
        <f t="shared" si="992"/>
        <v>0</v>
      </c>
      <c r="DZ137" s="5"/>
      <c r="EA137" s="182">
        <f t="shared" si="993"/>
        <v>0</v>
      </c>
      <c r="EB137" s="182">
        <f t="shared" si="994"/>
        <v>0</v>
      </c>
      <c r="EC137" s="182">
        <f t="shared" si="995"/>
        <v>0</v>
      </c>
      <c r="ED137" s="5"/>
      <c r="EE137" s="182">
        <f t="shared" si="996"/>
        <v>0</v>
      </c>
      <c r="EF137" s="182">
        <f t="shared" si="997"/>
        <v>0</v>
      </c>
      <c r="EG137" s="182">
        <f t="shared" si="998"/>
        <v>0</v>
      </c>
      <c r="EH137" s="5"/>
      <c r="EI137" s="182">
        <f t="shared" si="999"/>
        <v>0</v>
      </c>
      <c r="EJ137" s="182">
        <f t="shared" si="1000"/>
        <v>0</v>
      </c>
      <c r="EK137" s="182">
        <f t="shared" si="1001"/>
        <v>0</v>
      </c>
      <c r="EL137" s="5"/>
      <c r="EM137" s="182">
        <f t="shared" si="1002"/>
        <v>0</v>
      </c>
      <c r="EN137" s="182">
        <f t="shared" si="1003"/>
        <v>0</v>
      </c>
      <c r="EO137" s="182">
        <f t="shared" si="1004"/>
        <v>0</v>
      </c>
      <c r="EP137" s="5"/>
      <c r="EQ137" s="182">
        <f t="shared" si="1005"/>
        <v>0</v>
      </c>
      <c r="ER137" s="182">
        <f t="shared" si="1006"/>
        <v>0</v>
      </c>
      <c r="ES137" s="182">
        <f t="shared" si="1007"/>
        <v>0</v>
      </c>
      <c r="ET137" s="5"/>
      <c r="EU137" s="182">
        <f t="shared" si="1008"/>
        <v>0</v>
      </c>
      <c r="EV137" s="182">
        <f t="shared" si="1009"/>
        <v>0</v>
      </c>
      <c r="EW137" s="182">
        <f t="shared" si="1010"/>
        <v>0</v>
      </c>
      <c r="EX137" s="5"/>
      <c r="EY137" s="182">
        <f t="shared" si="1011"/>
        <v>0</v>
      </c>
      <c r="EZ137" s="182">
        <f t="shared" si="1012"/>
        <v>0</v>
      </c>
      <c r="FA137" s="182">
        <f t="shared" si="1013"/>
        <v>0</v>
      </c>
      <c r="FB137" s="5"/>
      <c r="FC137" s="182">
        <f t="shared" si="1014"/>
        <v>0</v>
      </c>
      <c r="FD137" s="182">
        <f t="shared" si="1015"/>
        <v>0</v>
      </c>
      <c r="FE137" s="182">
        <f t="shared" si="1016"/>
        <v>0</v>
      </c>
      <c r="FF137" s="5"/>
      <c r="FG137" s="182">
        <f t="shared" si="1017"/>
        <v>0</v>
      </c>
      <c r="FH137" s="182">
        <f t="shared" si="1018"/>
        <v>0</v>
      </c>
      <c r="FI137" s="182">
        <f t="shared" si="1019"/>
        <v>0</v>
      </c>
      <c r="FJ137" s="5"/>
      <c r="FK137" s="182">
        <f t="shared" si="1020"/>
        <v>0</v>
      </c>
      <c r="FL137" s="182">
        <f t="shared" si="1021"/>
        <v>0</v>
      </c>
      <c r="FM137" s="182">
        <f t="shared" si="1022"/>
        <v>0</v>
      </c>
      <c r="FN137" s="5"/>
      <c r="FO137" s="182">
        <f t="shared" si="1023"/>
        <v>0</v>
      </c>
      <c r="FP137" s="182">
        <f t="shared" si="1024"/>
        <v>0</v>
      </c>
      <c r="FQ137" s="182">
        <f t="shared" si="1025"/>
        <v>0</v>
      </c>
      <c r="FR137" s="5"/>
      <c r="FS137" s="182">
        <f t="shared" si="1026"/>
        <v>0</v>
      </c>
      <c r="FT137" s="182">
        <f t="shared" si="1027"/>
        <v>0</v>
      </c>
      <c r="FU137" s="182">
        <f t="shared" si="1028"/>
        <v>0</v>
      </c>
      <c r="FV137" s="5"/>
      <c r="FW137" s="182">
        <f t="shared" si="1029"/>
        <v>0</v>
      </c>
      <c r="FX137" s="182">
        <f t="shared" si="1030"/>
        <v>0</v>
      </c>
      <c r="FY137" s="182">
        <f t="shared" si="1031"/>
        <v>0</v>
      </c>
      <c r="FZ137" s="5"/>
      <c r="GA137" s="182">
        <f t="shared" si="1032"/>
        <v>0</v>
      </c>
      <c r="GB137" s="182">
        <f t="shared" si="1033"/>
        <v>0</v>
      </c>
      <c r="GC137" s="182">
        <f t="shared" si="1034"/>
        <v>0</v>
      </c>
      <c r="GD137" s="5"/>
      <c r="GE137" s="182">
        <f t="shared" si="1035"/>
        <v>0</v>
      </c>
      <c r="GF137" s="182">
        <f t="shared" si="1036"/>
        <v>0</v>
      </c>
      <c r="GG137" s="182">
        <f t="shared" si="1037"/>
        <v>0</v>
      </c>
      <c r="GH137" s="5"/>
      <c r="GI137" s="182">
        <f t="shared" si="1038"/>
        <v>0</v>
      </c>
      <c r="GJ137" s="182">
        <f t="shared" si="1039"/>
        <v>0</v>
      </c>
      <c r="GK137" s="182">
        <f t="shared" si="1040"/>
        <v>0</v>
      </c>
      <c r="GL137" s="5"/>
      <c r="GM137" s="182">
        <f t="shared" si="1041"/>
        <v>0</v>
      </c>
      <c r="GN137" s="182">
        <f t="shared" si="1042"/>
        <v>0</v>
      </c>
      <c r="GO137" s="182">
        <f t="shared" si="1043"/>
        <v>0</v>
      </c>
      <c r="GP137" s="5"/>
      <c r="GQ137" s="182">
        <f t="shared" si="1044"/>
        <v>0</v>
      </c>
      <c r="GR137" s="182">
        <f t="shared" si="1045"/>
        <v>0</v>
      </c>
      <c r="GS137" s="182">
        <f t="shared" si="1046"/>
        <v>0</v>
      </c>
      <c r="GT137" s="5"/>
      <c r="GU137" s="182">
        <f t="shared" si="1047"/>
        <v>0</v>
      </c>
      <c r="GV137" s="182">
        <f t="shared" si="1048"/>
        <v>0</v>
      </c>
      <c r="GW137" s="182">
        <f t="shared" si="1049"/>
        <v>0</v>
      </c>
      <c r="GX137" s="5"/>
      <c r="GY137" s="182">
        <f t="shared" si="1050"/>
        <v>0</v>
      </c>
      <c r="GZ137" s="182">
        <f t="shared" si="1051"/>
        <v>0</v>
      </c>
      <c r="HA137" s="182">
        <f t="shared" si="1052"/>
        <v>0</v>
      </c>
      <c r="HB137" s="5"/>
      <c r="HC137" s="182">
        <f t="shared" si="1053"/>
        <v>0</v>
      </c>
      <c r="HD137" s="182">
        <f t="shared" si="1054"/>
        <v>0</v>
      </c>
      <c r="HE137" s="182">
        <f t="shared" si="1055"/>
        <v>0</v>
      </c>
      <c r="HF137" s="5"/>
      <c r="HG137" s="182">
        <f t="shared" si="1056"/>
        <v>0</v>
      </c>
      <c r="HH137" s="182">
        <f t="shared" si="1057"/>
        <v>0</v>
      </c>
      <c r="HI137" s="182">
        <f t="shared" si="1058"/>
        <v>0</v>
      </c>
      <c r="HJ137" s="5"/>
      <c r="HK137" s="182">
        <f t="shared" si="1059"/>
        <v>0</v>
      </c>
      <c r="HL137" s="182">
        <f t="shared" si="1060"/>
        <v>0</v>
      </c>
      <c r="HM137" s="182">
        <f t="shared" si="1061"/>
        <v>0</v>
      </c>
      <c r="HN137" s="5"/>
      <c r="HO137" s="182">
        <f t="shared" si="1062"/>
        <v>0</v>
      </c>
      <c r="HP137" s="182">
        <f t="shared" si="1063"/>
        <v>0</v>
      </c>
      <c r="HQ137" s="182">
        <f t="shared" si="1064"/>
        <v>0</v>
      </c>
      <c r="HR137" s="5"/>
      <c r="HS137" s="182">
        <f t="shared" si="1065"/>
        <v>0</v>
      </c>
      <c r="HT137" s="182">
        <f t="shared" si="1066"/>
        <v>0</v>
      </c>
      <c r="HU137" s="182">
        <f t="shared" si="1067"/>
        <v>0</v>
      </c>
      <c r="HV137" s="5"/>
      <c r="HW137" s="182">
        <f t="shared" si="1068"/>
        <v>0</v>
      </c>
      <c r="HX137" s="182">
        <f t="shared" si="1069"/>
        <v>0</v>
      </c>
      <c r="HY137" s="182">
        <f t="shared" si="1070"/>
        <v>0</v>
      </c>
      <c r="HZ137" s="5"/>
      <c r="IA137" s="182">
        <f t="shared" si="1071"/>
        <v>0</v>
      </c>
      <c r="IB137" s="182">
        <f t="shared" si="1072"/>
        <v>0</v>
      </c>
      <c r="IC137" s="182">
        <f t="shared" si="1073"/>
        <v>0</v>
      </c>
      <c r="ID137" s="5"/>
      <c r="IE137" s="182">
        <f t="shared" si="1074"/>
        <v>0</v>
      </c>
      <c r="IF137" s="182">
        <f t="shared" si="1075"/>
        <v>0</v>
      </c>
      <c r="IG137" s="182">
        <f t="shared" si="1076"/>
        <v>0</v>
      </c>
      <c r="IH137" s="5"/>
      <c r="II137" s="182">
        <f t="shared" si="1077"/>
        <v>0</v>
      </c>
      <c r="IJ137" s="182">
        <f t="shared" si="1078"/>
        <v>0</v>
      </c>
      <c r="IK137" s="182">
        <f t="shared" si="1079"/>
        <v>0</v>
      </c>
      <c r="IL137" s="5"/>
      <c r="IM137" s="182">
        <f t="shared" si="1080"/>
        <v>0</v>
      </c>
      <c r="IN137" s="182">
        <f t="shared" si="1081"/>
        <v>0</v>
      </c>
      <c r="IO137" s="182">
        <f t="shared" si="1082"/>
        <v>0</v>
      </c>
      <c r="IP137" s="5"/>
      <c r="IQ137" s="182">
        <f t="shared" si="1083"/>
        <v>0</v>
      </c>
      <c r="IR137" s="182">
        <f t="shared" si="1084"/>
        <v>0</v>
      </c>
      <c r="IS137" s="182">
        <f t="shared" si="1085"/>
        <v>0</v>
      </c>
      <c r="IT137" s="5"/>
      <c r="IU137" s="182">
        <f t="shared" si="1086"/>
        <v>0</v>
      </c>
      <c r="IV137" s="182">
        <f t="shared" si="1087"/>
        <v>0</v>
      </c>
      <c r="IW137" s="182">
        <f t="shared" si="1088"/>
        <v>0</v>
      </c>
      <c r="IX137" s="5"/>
      <c r="IY137" s="182">
        <f t="shared" si="1089"/>
        <v>0</v>
      </c>
      <c r="IZ137" s="182">
        <f t="shared" si="1090"/>
        <v>0</v>
      </c>
      <c r="JA137" s="182">
        <f t="shared" si="1091"/>
        <v>0</v>
      </c>
      <c r="JB137" s="5"/>
      <c r="JC137" s="182">
        <f t="shared" si="1092"/>
        <v>0</v>
      </c>
      <c r="JD137" s="182">
        <f t="shared" si="1093"/>
        <v>0</v>
      </c>
      <c r="JE137" s="182">
        <f t="shared" si="1094"/>
        <v>0</v>
      </c>
      <c r="JF137" s="5"/>
      <c r="JG137" s="182">
        <f t="shared" si="1095"/>
        <v>0</v>
      </c>
      <c r="JH137" s="182">
        <f t="shared" si="1096"/>
        <v>0</v>
      </c>
      <c r="JI137" s="182">
        <f t="shared" si="1097"/>
        <v>0</v>
      </c>
      <c r="JJ137" s="5"/>
      <c r="JK137" s="182">
        <f t="shared" si="1098"/>
        <v>0</v>
      </c>
      <c r="JL137" s="182">
        <f t="shared" si="1099"/>
        <v>0</v>
      </c>
      <c r="JM137" s="182">
        <f t="shared" si="1100"/>
        <v>0</v>
      </c>
      <c r="JN137" s="5"/>
      <c r="JO137" s="182">
        <f t="shared" si="1101"/>
        <v>0</v>
      </c>
      <c r="JP137" s="182">
        <f t="shared" si="1102"/>
        <v>0</v>
      </c>
      <c r="JQ137" s="182">
        <f t="shared" si="1103"/>
        <v>0</v>
      </c>
      <c r="JR137" s="5"/>
      <c r="JS137" s="182">
        <f t="shared" si="1104"/>
        <v>0</v>
      </c>
      <c r="JT137" s="182">
        <f t="shared" si="1105"/>
        <v>0</v>
      </c>
      <c r="JU137" s="182">
        <f t="shared" si="1106"/>
        <v>0</v>
      </c>
      <c r="JV137" s="5"/>
      <c r="JW137" s="182">
        <f t="shared" si="1107"/>
        <v>0</v>
      </c>
      <c r="JX137" s="182">
        <f t="shared" si="1108"/>
        <v>0</v>
      </c>
      <c r="JY137" s="182">
        <f t="shared" si="1109"/>
        <v>0</v>
      </c>
      <c r="JZ137" s="5"/>
      <c r="KA137" s="182">
        <f t="shared" si="1110"/>
        <v>0</v>
      </c>
      <c r="KB137" s="182">
        <f t="shared" si="1111"/>
        <v>0</v>
      </c>
      <c r="KC137" s="182">
        <f t="shared" si="1112"/>
        <v>0</v>
      </c>
      <c r="KD137" s="5"/>
      <c r="KE137" s="182">
        <f t="shared" si="1113"/>
        <v>0</v>
      </c>
      <c r="KF137" s="182">
        <f t="shared" si="1114"/>
        <v>0</v>
      </c>
      <c r="KG137" s="182">
        <f t="shared" si="1115"/>
        <v>0</v>
      </c>
      <c r="KH137" s="5"/>
      <c r="KI137" s="183">
        <f t="shared" si="1116"/>
        <v>0</v>
      </c>
      <c r="KJ137" s="183" t="e">
        <f t="shared" si="908"/>
        <v>#DIV/0!</v>
      </c>
      <c r="KK137" s="183">
        <f t="shared" si="1117"/>
        <v>0</v>
      </c>
      <c r="KM137" s="183">
        <f t="shared" si="1118"/>
        <v>0</v>
      </c>
      <c r="KN137" s="183" t="e">
        <f t="shared" si="909"/>
        <v>#DIV/0!</v>
      </c>
      <c r="KO137" s="183">
        <f t="shared" si="1119"/>
        <v>0</v>
      </c>
      <c r="KQ137" s="183">
        <f t="shared" si="1120"/>
        <v>0</v>
      </c>
      <c r="KR137" s="183" t="e">
        <f t="shared" si="1121"/>
        <v>#DIV/0!</v>
      </c>
      <c r="KS137" s="183">
        <f t="shared" si="1122"/>
        <v>0</v>
      </c>
      <c r="KU137" s="183">
        <f t="shared" si="1123"/>
        <v>0</v>
      </c>
      <c r="KV137" s="183" t="e">
        <f t="shared" si="1124"/>
        <v>#DIV/0!</v>
      </c>
      <c r="KW137" s="183">
        <f t="shared" si="1125"/>
        <v>0</v>
      </c>
      <c r="KY137" s="183">
        <f t="shared" si="1126"/>
        <v>0</v>
      </c>
      <c r="KZ137" s="183" t="e">
        <f t="shared" si="1127"/>
        <v>#DIV/0!</v>
      </c>
      <c r="LA137" s="183">
        <f t="shared" si="1128"/>
        <v>0</v>
      </c>
      <c r="LC137" s="183">
        <f t="shared" si="1129"/>
        <v>0</v>
      </c>
      <c r="LD137" s="183" t="e">
        <f t="shared" si="1130"/>
        <v>#DIV/0!</v>
      </c>
      <c r="LE137" s="183">
        <f t="shared" si="1131"/>
        <v>0</v>
      </c>
    </row>
    <row r="138" spans="2:317" ht="18.75">
      <c r="B138" s="172"/>
      <c r="C138" s="180"/>
      <c r="D138" s="180"/>
      <c r="E138" s="180" t="str">
        <f>'A.I Revenue Streams - P1'!F136</f>
        <v>CT PNS</v>
      </c>
      <c r="F138" s="184"/>
      <c r="G138" s="182"/>
      <c r="H138" s="182">
        <f>'A.I Revenue Streams - P1'!J136</f>
        <v>0</v>
      </c>
      <c r="I138" s="182">
        <f t="shared" si="1132"/>
        <v>0</v>
      </c>
      <c r="J138" s="5"/>
      <c r="K138" s="182">
        <f>'A.I Revenue Streams - P1'!H136*K$2</f>
        <v>0</v>
      </c>
      <c r="L138" s="182">
        <f t="shared" si="910"/>
        <v>0</v>
      </c>
      <c r="M138" s="182">
        <f t="shared" si="1134"/>
        <v>0</v>
      </c>
      <c r="N138" s="5"/>
      <c r="O138" s="182">
        <f t="shared" si="911"/>
        <v>0</v>
      </c>
      <c r="P138" s="182">
        <f t="shared" si="912"/>
        <v>0</v>
      </c>
      <c r="Q138" s="182">
        <f t="shared" si="903"/>
        <v>0</v>
      </c>
      <c r="R138" s="5"/>
      <c r="S138" s="182">
        <f t="shared" si="913"/>
        <v>0</v>
      </c>
      <c r="T138" s="182">
        <f t="shared" si="914"/>
        <v>0</v>
      </c>
      <c r="U138" s="182">
        <f t="shared" si="904"/>
        <v>0</v>
      </c>
      <c r="V138" s="5"/>
      <c r="W138" s="182">
        <f t="shared" si="915"/>
        <v>0</v>
      </c>
      <c r="X138" s="182">
        <f t="shared" si="916"/>
        <v>0</v>
      </c>
      <c r="Y138" s="182">
        <f t="shared" si="905"/>
        <v>0</v>
      </c>
      <c r="Z138" s="5"/>
      <c r="AA138" s="182">
        <f t="shared" si="917"/>
        <v>0</v>
      </c>
      <c r="AB138" s="182">
        <f t="shared" si="918"/>
        <v>0</v>
      </c>
      <c r="AC138" s="182">
        <f t="shared" si="906"/>
        <v>0</v>
      </c>
      <c r="AD138" s="5"/>
      <c r="AE138" s="182">
        <f t="shared" si="919"/>
        <v>0</v>
      </c>
      <c r="AF138" s="182">
        <f t="shared" si="920"/>
        <v>0</v>
      </c>
      <c r="AG138" s="182">
        <f t="shared" si="907"/>
        <v>0</v>
      </c>
      <c r="AH138" s="5"/>
      <c r="AI138" s="182">
        <f t="shared" si="921"/>
        <v>0</v>
      </c>
      <c r="AJ138" s="182">
        <f t="shared" si="922"/>
        <v>0</v>
      </c>
      <c r="AK138" s="182">
        <f t="shared" si="923"/>
        <v>0</v>
      </c>
      <c r="AL138" s="5"/>
      <c r="AM138" s="182">
        <f t="shared" si="924"/>
        <v>0</v>
      </c>
      <c r="AN138" s="182">
        <f t="shared" si="925"/>
        <v>0</v>
      </c>
      <c r="AO138" s="182">
        <f t="shared" si="926"/>
        <v>0</v>
      </c>
      <c r="AP138" s="5"/>
      <c r="AQ138" s="182">
        <f t="shared" si="927"/>
        <v>0</v>
      </c>
      <c r="AR138" s="182">
        <f t="shared" si="928"/>
        <v>0</v>
      </c>
      <c r="AS138" s="182">
        <f t="shared" si="929"/>
        <v>0</v>
      </c>
      <c r="AT138" s="5"/>
      <c r="AU138" s="182">
        <f t="shared" si="930"/>
        <v>0</v>
      </c>
      <c r="AV138" s="182">
        <f t="shared" si="931"/>
        <v>0</v>
      </c>
      <c r="AW138" s="182">
        <f t="shared" si="932"/>
        <v>0</v>
      </c>
      <c r="AX138" s="5"/>
      <c r="AY138" s="182">
        <f t="shared" si="933"/>
        <v>0</v>
      </c>
      <c r="AZ138" s="182">
        <f t="shared" si="934"/>
        <v>0</v>
      </c>
      <c r="BA138" s="182">
        <f t="shared" si="935"/>
        <v>0</v>
      </c>
      <c r="BB138" s="5"/>
      <c r="BC138" s="182">
        <f t="shared" si="936"/>
        <v>0</v>
      </c>
      <c r="BD138" s="182">
        <f t="shared" si="937"/>
        <v>0</v>
      </c>
      <c r="BE138" s="182">
        <f t="shared" si="938"/>
        <v>0</v>
      </c>
      <c r="BF138" s="5"/>
      <c r="BG138" s="182">
        <f t="shared" si="939"/>
        <v>0</v>
      </c>
      <c r="BH138" s="182">
        <f t="shared" si="940"/>
        <v>0</v>
      </c>
      <c r="BI138" s="182">
        <f t="shared" si="941"/>
        <v>0</v>
      </c>
      <c r="BJ138" s="5"/>
      <c r="BK138" s="182">
        <f t="shared" si="942"/>
        <v>0</v>
      </c>
      <c r="BL138" s="182">
        <f t="shared" si="943"/>
        <v>0</v>
      </c>
      <c r="BM138" s="182">
        <f t="shared" si="944"/>
        <v>0</v>
      </c>
      <c r="BN138" s="5"/>
      <c r="BO138" s="182">
        <f t="shared" si="945"/>
        <v>0</v>
      </c>
      <c r="BP138" s="182">
        <f t="shared" si="946"/>
        <v>0</v>
      </c>
      <c r="BQ138" s="182">
        <f t="shared" si="947"/>
        <v>0</v>
      </c>
      <c r="BR138" s="5"/>
      <c r="BS138" s="182">
        <f t="shared" si="948"/>
        <v>0</v>
      </c>
      <c r="BT138" s="182">
        <f t="shared" si="949"/>
        <v>0</v>
      </c>
      <c r="BU138" s="182">
        <f t="shared" si="950"/>
        <v>0</v>
      </c>
      <c r="BV138" s="5"/>
      <c r="BW138" s="182">
        <f t="shared" si="951"/>
        <v>0</v>
      </c>
      <c r="BX138" s="182">
        <f t="shared" si="952"/>
        <v>0</v>
      </c>
      <c r="BY138" s="182">
        <f t="shared" si="953"/>
        <v>0</v>
      </c>
      <c r="BZ138" s="5"/>
      <c r="CA138" s="182">
        <f t="shared" si="954"/>
        <v>0</v>
      </c>
      <c r="CB138" s="182">
        <f t="shared" si="955"/>
        <v>0</v>
      </c>
      <c r="CC138" s="182">
        <f t="shared" si="956"/>
        <v>0</v>
      </c>
      <c r="CD138" s="5"/>
      <c r="CE138" s="182">
        <f t="shared" si="957"/>
        <v>0</v>
      </c>
      <c r="CF138" s="182">
        <f t="shared" si="958"/>
        <v>0</v>
      </c>
      <c r="CG138" s="182">
        <f t="shared" si="959"/>
        <v>0</v>
      </c>
      <c r="CH138" s="5"/>
      <c r="CI138" s="182">
        <f t="shared" si="960"/>
        <v>0</v>
      </c>
      <c r="CJ138" s="182">
        <f t="shared" si="961"/>
        <v>0</v>
      </c>
      <c r="CK138" s="182">
        <f t="shared" si="962"/>
        <v>0</v>
      </c>
      <c r="CL138" s="5"/>
      <c r="CM138" s="182">
        <f t="shared" si="963"/>
        <v>0</v>
      </c>
      <c r="CN138" s="182">
        <f t="shared" si="964"/>
        <v>0</v>
      </c>
      <c r="CO138" s="182">
        <f t="shared" si="965"/>
        <v>0</v>
      </c>
      <c r="CP138" s="5"/>
      <c r="CQ138" s="182">
        <f t="shared" si="966"/>
        <v>0</v>
      </c>
      <c r="CR138" s="182">
        <f t="shared" si="967"/>
        <v>0</v>
      </c>
      <c r="CS138" s="182">
        <f t="shared" si="968"/>
        <v>0</v>
      </c>
      <c r="CT138" s="5"/>
      <c r="CU138" s="182">
        <f t="shared" si="969"/>
        <v>0</v>
      </c>
      <c r="CV138" s="182">
        <f t="shared" si="970"/>
        <v>0</v>
      </c>
      <c r="CW138" s="182">
        <f t="shared" si="971"/>
        <v>0</v>
      </c>
      <c r="CX138" s="5"/>
      <c r="CY138" s="182">
        <f t="shared" si="972"/>
        <v>0</v>
      </c>
      <c r="CZ138" s="182">
        <f t="shared" si="973"/>
        <v>0</v>
      </c>
      <c r="DA138" s="182">
        <f t="shared" si="974"/>
        <v>0</v>
      </c>
      <c r="DB138" s="5"/>
      <c r="DC138" s="182">
        <f t="shared" si="975"/>
        <v>0</v>
      </c>
      <c r="DD138" s="182">
        <f t="shared" si="976"/>
        <v>0</v>
      </c>
      <c r="DE138" s="182">
        <f t="shared" si="977"/>
        <v>0</v>
      </c>
      <c r="DF138" s="5"/>
      <c r="DG138" s="182">
        <f t="shared" si="978"/>
        <v>0</v>
      </c>
      <c r="DH138" s="182">
        <f t="shared" si="979"/>
        <v>0</v>
      </c>
      <c r="DI138" s="182">
        <f t="shared" si="980"/>
        <v>0</v>
      </c>
      <c r="DJ138" s="5"/>
      <c r="DK138" s="182">
        <f t="shared" si="981"/>
        <v>0</v>
      </c>
      <c r="DL138" s="182">
        <f t="shared" si="982"/>
        <v>0</v>
      </c>
      <c r="DM138" s="182">
        <f t="shared" si="983"/>
        <v>0</v>
      </c>
      <c r="DN138" s="5"/>
      <c r="DO138" s="182">
        <f t="shared" si="984"/>
        <v>0</v>
      </c>
      <c r="DP138" s="182">
        <f t="shared" si="985"/>
        <v>0</v>
      </c>
      <c r="DQ138" s="182">
        <f t="shared" si="986"/>
        <v>0</v>
      </c>
      <c r="DR138" s="5"/>
      <c r="DS138" s="182">
        <f t="shared" si="987"/>
        <v>0</v>
      </c>
      <c r="DT138" s="182">
        <f t="shared" si="988"/>
        <v>0</v>
      </c>
      <c r="DU138" s="182">
        <f t="shared" si="989"/>
        <v>0</v>
      </c>
      <c r="DV138" s="5"/>
      <c r="DW138" s="182">
        <f t="shared" si="990"/>
        <v>0</v>
      </c>
      <c r="DX138" s="182">
        <f t="shared" si="991"/>
        <v>0</v>
      </c>
      <c r="DY138" s="182">
        <f t="shared" si="992"/>
        <v>0</v>
      </c>
      <c r="DZ138" s="5"/>
      <c r="EA138" s="182">
        <f t="shared" si="993"/>
        <v>0</v>
      </c>
      <c r="EB138" s="182">
        <f t="shared" si="994"/>
        <v>0</v>
      </c>
      <c r="EC138" s="182">
        <f t="shared" si="995"/>
        <v>0</v>
      </c>
      <c r="ED138" s="5"/>
      <c r="EE138" s="182">
        <f t="shared" si="996"/>
        <v>0</v>
      </c>
      <c r="EF138" s="182">
        <f t="shared" si="997"/>
        <v>0</v>
      </c>
      <c r="EG138" s="182">
        <f t="shared" si="998"/>
        <v>0</v>
      </c>
      <c r="EH138" s="5"/>
      <c r="EI138" s="182">
        <f t="shared" si="999"/>
        <v>0</v>
      </c>
      <c r="EJ138" s="182">
        <f t="shared" si="1000"/>
        <v>0</v>
      </c>
      <c r="EK138" s="182">
        <f t="shared" si="1001"/>
        <v>0</v>
      </c>
      <c r="EL138" s="5"/>
      <c r="EM138" s="182">
        <f t="shared" si="1002"/>
        <v>0</v>
      </c>
      <c r="EN138" s="182">
        <f t="shared" si="1003"/>
        <v>0</v>
      </c>
      <c r="EO138" s="182">
        <f t="shared" si="1004"/>
        <v>0</v>
      </c>
      <c r="EP138" s="5"/>
      <c r="EQ138" s="182">
        <f t="shared" si="1005"/>
        <v>0</v>
      </c>
      <c r="ER138" s="182">
        <f t="shared" si="1006"/>
        <v>0</v>
      </c>
      <c r="ES138" s="182">
        <f t="shared" si="1007"/>
        <v>0</v>
      </c>
      <c r="ET138" s="5"/>
      <c r="EU138" s="182">
        <f t="shared" si="1008"/>
        <v>0</v>
      </c>
      <c r="EV138" s="182">
        <f t="shared" si="1009"/>
        <v>0</v>
      </c>
      <c r="EW138" s="182">
        <f t="shared" si="1010"/>
        <v>0</v>
      </c>
      <c r="EX138" s="5"/>
      <c r="EY138" s="182">
        <f t="shared" si="1011"/>
        <v>0</v>
      </c>
      <c r="EZ138" s="182">
        <f t="shared" si="1012"/>
        <v>0</v>
      </c>
      <c r="FA138" s="182">
        <f t="shared" si="1013"/>
        <v>0</v>
      </c>
      <c r="FB138" s="5"/>
      <c r="FC138" s="182">
        <f t="shared" si="1014"/>
        <v>0</v>
      </c>
      <c r="FD138" s="182">
        <f t="shared" si="1015"/>
        <v>0</v>
      </c>
      <c r="FE138" s="182">
        <f t="shared" si="1016"/>
        <v>0</v>
      </c>
      <c r="FF138" s="5"/>
      <c r="FG138" s="182">
        <f t="shared" si="1017"/>
        <v>0</v>
      </c>
      <c r="FH138" s="182">
        <f t="shared" si="1018"/>
        <v>0</v>
      </c>
      <c r="FI138" s="182">
        <f t="shared" si="1019"/>
        <v>0</v>
      </c>
      <c r="FJ138" s="5"/>
      <c r="FK138" s="182">
        <f t="shared" si="1020"/>
        <v>0</v>
      </c>
      <c r="FL138" s="182">
        <f t="shared" si="1021"/>
        <v>0</v>
      </c>
      <c r="FM138" s="182">
        <f t="shared" si="1022"/>
        <v>0</v>
      </c>
      <c r="FN138" s="5"/>
      <c r="FO138" s="182">
        <f t="shared" si="1023"/>
        <v>0</v>
      </c>
      <c r="FP138" s="182">
        <f t="shared" si="1024"/>
        <v>0</v>
      </c>
      <c r="FQ138" s="182">
        <f t="shared" si="1025"/>
        <v>0</v>
      </c>
      <c r="FR138" s="5"/>
      <c r="FS138" s="182">
        <f t="shared" si="1026"/>
        <v>0</v>
      </c>
      <c r="FT138" s="182">
        <f t="shared" si="1027"/>
        <v>0</v>
      </c>
      <c r="FU138" s="182">
        <f t="shared" si="1028"/>
        <v>0</v>
      </c>
      <c r="FV138" s="5"/>
      <c r="FW138" s="182">
        <f t="shared" si="1029"/>
        <v>0</v>
      </c>
      <c r="FX138" s="182">
        <f t="shared" si="1030"/>
        <v>0</v>
      </c>
      <c r="FY138" s="182">
        <f t="shared" si="1031"/>
        <v>0</v>
      </c>
      <c r="FZ138" s="5"/>
      <c r="GA138" s="182">
        <f t="shared" si="1032"/>
        <v>0</v>
      </c>
      <c r="GB138" s="182">
        <f t="shared" si="1033"/>
        <v>0</v>
      </c>
      <c r="GC138" s="182">
        <f t="shared" si="1034"/>
        <v>0</v>
      </c>
      <c r="GD138" s="5"/>
      <c r="GE138" s="182">
        <f t="shared" si="1035"/>
        <v>0</v>
      </c>
      <c r="GF138" s="182">
        <f t="shared" si="1036"/>
        <v>0</v>
      </c>
      <c r="GG138" s="182">
        <f t="shared" si="1037"/>
        <v>0</v>
      </c>
      <c r="GH138" s="5"/>
      <c r="GI138" s="182">
        <f t="shared" si="1038"/>
        <v>0</v>
      </c>
      <c r="GJ138" s="182">
        <f t="shared" si="1039"/>
        <v>0</v>
      </c>
      <c r="GK138" s="182">
        <f t="shared" si="1040"/>
        <v>0</v>
      </c>
      <c r="GL138" s="5"/>
      <c r="GM138" s="182">
        <f t="shared" si="1041"/>
        <v>0</v>
      </c>
      <c r="GN138" s="182">
        <f t="shared" si="1042"/>
        <v>0</v>
      </c>
      <c r="GO138" s="182">
        <f t="shared" si="1043"/>
        <v>0</v>
      </c>
      <c r="GP138" s="5"/>
      <c r="GQ138" s="182">
        <f t="shared" si="1044"/>
        <v>0</v>
      </c>
      <c r="GR138" s="182">
        <f t="shared" si="1045"/>
        <v>0</v>
      </c>
      <c r="GS138" s="182">
        <f t="shared" si="1046"/>
        <v>0</v>
      </c>
      <c r="GT138" s="5"/>
      <c r="GU138" s="182">
        <f t="shared" si="1047"/>
        <v>0</v>
      </c>
      <c r="GV138" s="182">
        <f t="shared" si="1048"/>
        <v>0</v>
      </c>
      <c r="GW138" s="182">
        <f t="shared" si="1049"/>
        <v>0</v>
      </c>
      <c r="GX138" s="5"/>
      <c r="GY138" s="182">
        <f t="shared" si="1050"/>
        <v>0</v>
      </c>
      <c r="GZ138" s="182">
        <f t="shared" si="1051"/>
        <v>0</v>
      </c>
      <c r="HA138" s="182">
        <f t="shared" si="1052"/>
        <v>0</v>
      </c>
      <c r="HB138" s="5"/>
      <c r="HC138" s="182">
        <f t="shared" si="1053"/>
        <v>0</v>
      </c>
      <c r="HD138" s="182">
        <f t="shared" si="1054"/>
        <v>0</v>
      </c>
      <c r="HE138" s="182">
        <f t="shared" si="1055"/>
        <v>0</v>
      </c>
      <c r="HF138" s="5"/>
      <c r="HG138" s="182">
        <f t="shared" si="1056"/>
        <v>0</v>
      </c>
      <c r="HH138" s="182">
        <f t="shared" si="1057"/>
        <v>0</v>
      </c>
      <c r="HI138" s="182">
        <f t="shared" si="1058"/>
        <v>0</v>
      </c>
      <c r="HJ138" s="5"/>
      <c r="HK138" s="182">
        <f t="shared" si="1059"/>
        <v>0</v>
      </c>
      <c r="HL138" s="182">
        <f t="shared" si="1060"/>
        <v>0</v>
      </c>
      <c r="HM138" s="182">
        <f t="shared" si="1061"/>
        <v>0</v>
      </c>
      <c r="HN138" s="5"/>
      <c r="HO138" s="182">
        <f t="shared" si="1062"/>
        <v>0</v>
      </c>
      <c r="HP138" s="182">
        <f t="shared" si="1063"/>
        <v>0</v>
      </c>
      <c r="HQ138" s="182">
        <f t="shared" si="1064"/>
        <v>0</v>
      </c>
      <c r="HR138" s="5"/>
      <c r="HS138" s="182">
        <f t="shared" si="1065"/>
        <v>0</v>
      </c>
      <c r="HT138" s="182">
        <f t="shared" si="1066"/>
        <v>0</v>
      </c>
      <c r="HU138" s="182">
        <f t="shared" si="1067"/>
        <v>0</v>
      </c>
      <c r="HV138" s="5"/>
      <c r="HW138" s="182">
        <f t="shared" si="1068"/>
        <v>0</v>
      </c>
      <c r="HX138" s="182">
        <f t="shared" si="1069"/>
        <v>0</v>
      </c>
      <c r="HY138" s="182">
        <f t="shared" si="1070"/>
        <v>0</v>
      </c>
      <c r="HZ138" s="5"/>
      <c r="IA138" s="182">
        <f t="shared" si="1071"/>
        <v>0</v>
      </c>
      <c r="IB138" s="182">
        <f t="shared" si="1072"/>
        <v>0</v>
      </c>
      <c r="IC138" s="182">
        <f t="shared" si="1073"/>
        <v>0</v>
      </c>
      <c r="ID138" s="5"/>
      <c r="IE138" s="182">
        <f t="shared" si="1074"/>
        <v>0</v>
      </c>
      <c r="IF138" s="182">
        <f t="shared" si="1075"/>
        <v>0</v>
      </c>
      <c r="IG138" s="182">
        <f t="shared" si="1076"/>
        <v>0</v>
      </c>
      <c r="IH138" s="5"/>
      <c r="II138" s="182">
        <f t="shared" si="1077"/>
        <v>0</v>
      </c>
      <c r="IJ138" s="182">
        <f t="shared" si="1078"/>
        <v>0</v>
      </c>
      <c r="IK138" s="182">
        <f t="shared" si="1079"/>
        <v>0</v>
      </c>
      <c r="IL138" s="5"/>
      <c r="IM138" s="182">
        <f t="shared" si="1080"/>
        <v>0</v>
      </c>
      <c r="IN138" s="182">
        <f t="shared" si="1081"/>
        <v>0</v>
      </c>
      <c r="IO138" s="182">
        <f t="shared" si="1082"/>
        <v>0</v>
      </c>
      <c r="IP138" s="5"/>
      <c r="IQ138" s="182">
        <f t="shared" si="1083"/>
        <v>0</v>
      </c>
      <c r="IR138" s="182">
        <f t="shared" si="1084"/>
        <v>0</v>
      </c>
      <c r="IS138" s="182">
        <f t="shared" si="1085"/>
        <v>0</v>
      </c>
      <c r="IT138" s="5"/>
      <c r="IU138" s="182">
        <f t="shared" si="1086"/>
        <v>0</v>
      </c>
      <c r="IV138" s="182">
        <f t="shared" si="1087"/>
        <v>0</v>
      </c>
      <c r="IW138" s="182">
        <f t="shared" si="1088"/>
        <v>0</v>
      </c>
      <c r="IX138" s="5"/>
      <c r="IY138" s="182">
        <f t="shared" si="1089"/>
        <v>0</v>
      </c>
      <c r="IZ138" s="182">
        <f t="shared" si="1090"/>
        <v>0</v>
      </c>
      <c r="JA138" s="182">
        <f t="shared" si="1091"/>
        <v>0</v>
      </c>
      <c r="JB138" s="5"/>
      <c r="JC138" s="182">
        <f t="shared" si="1092"/>
        <v>0</v>
      </c>
      <c r="JD138" s="182">
        <f t="shared" si="1093"/>
        <v>0</v>
      </c>
      <c r="JE138" s="182">
        <f t="shared" si="1094"/>
        <v>0</v>
      </c>
      <c r="JF138" s="5"/>
      <c r="JG138" s="182">
        <f t="shared" si="1095"/>
        <v>0</v>
      </c>
      <c r="JH138" s="182">
        <f t="shared" si="1096"/>
        <v>0</v>
      </c>
      <c r="JI138" s="182">
        <f t="shared" si="1097"/>
        <v>0</v>
      </c>
      <c r="JJ138" s="5"/>
      <c r="JK138" s="182">
        <f t="shared" si="1098"/>
        <v>0</v>
      </c>
      <c r="JL138" s="182">
        <f t="shared" si="1099"/>
        <v>0</v>
      </c>
      <c r="JM138" s="182">
        <f t="shared" si="1100"/>
        <v>0</v>
      </c>
      <c r="JN138" s="5"/>
      <c r="JO138" s="182">
        <f t="shared" si="1101"/>
        <v>0</v>
      </c>
      <c r="JP138" s="182">
        <f t="shared" si="1102"/>
        <v>0</v>
      </c>
      <c r="JQ138" s="182">
        <f t="shared" si="1103"/>
        <v>0</v>
      </c>
      <c r="JR138" s="5"/>
      <c r="JS138" s="182">
        <f t="shared" si="1104"/>
        <v>0</v>
      </c>
      <c r="JT138" s="182">
        <f t="shared" si="1105"/>
        <v>0</v>
      </c>
      <c r="JU138" s="182">
        <f t="shared" si="1106"/>
        <v>0</v>
      </c>
      <c r="JV138" s="5"/>
      <c r="JW138" s="182">
        <f t="shared" si="1107"/>
        <v>0</v>
      </c>
      <c r="JX138" s="182">
        <f t="shared" si="1108"/>
        <v>0</v>
      </c>
      <c r="JY138" s="182">
        <f t="shared" si="1109"/>
        <v>0</v>
      </c>
      <c r="JZ138" s="5"/>
      <c r="KA138" s="182">
        <f t="shared" si="1110"/>
        <v>0</v>
      </c>
      <c r="KB138" s="182">
        <f t="shared" si="1111"/>
        <v>0</v>
      </c>
      <c r="KC138" s="182">
        <f t="shared" si="1112"/>
        <v>0</v>
      </c>
      <c r="KD138" s="5"/>
      <c r="KE138" s="182">
        <f t="shared" si="1113"/>
        <v>0</v>
      </c>
      <c r="KF138" s="182">
        <f t="shared" si="1114"/>
        <v>0</v>
      </c>
      <c r="KG138" s="182">
        <f t="shared" si="1115"/>
        <v>0</v>
      </c>
      <c r="KH138" s="5"/>
      <c r="KI138" s="183">
        <f t="shared" si="1116"/>
        <v>0</v>
      </c>
      <c r="KJ138" s="183" t="e">
        <f t="shared" si="908"/>
        <v>#DIV/0!</v>
      </c>
      <c r="KK138" s="183">
        <f t="shared" si="1117"/>
        <v>0</v>
      </c>
      <c r="KM138" s="183">
        <f t="shared" si="1118"/>
        <v>0</v>
      </c>
      <c r="KN138" s="183" t="e">
        <f t="shared" si="909"/>
        <v>#DIV/0!</v>
      </c>
      <c r="KO138" s="183">
        <f t="shared" si="1119"/>
        <v>0</v>
      </c>
      <c r="KQ138" s="183">
        <f t="shared" si="1120"/>
        <v>0</v>
      </c>
      <c r="KR138" s="183" t="e">
        <f t="shared" si="1121"/>
        <v>#DIV/0!</v>
      </c>
      <c r="KS138" s="183">
        <f t="shared" si="1122"/>
        <v>0</v>
      </c>
      <c r="KU138" s="183">
        <f t="shared" si="1123"/>
        <v>0</v>
      </c>
      <c r="KV138" s="183" t="e">
        <f t="shared" si="1124"/>
        <v>#DIV/0!</v>
      </c>
      <c r="KW138" s="183">
        <f t="shared" si="1125"/>
        <v>0</v>
      </c>
      <c r="KY138" s="183">
        <f t="shared" si="1126"/>
        <v>0</v>
      </c>
      <c r="KZ138" s="183" t="e">
        <f t="shared" si="1127"/>
        <v>#DIV/0!</v>
      </c>
      <c r="LA138" s="183">
        <f t="shared" si="1128"/>
        <v>0</v>
      </c>
      <c r="LC138" s="183">
        <f t="shared" si="1129"/>
        <v>0</v>
      </c>
      <c r="LD138" s="183" t="e">
        <f t="shared" si="1130"/>
        <v>#DIV/0!</v>
      </c>
      <c r="LE138" s="183">
        <f t="shared" si="1131"/>
        <v>0</v>
      </c>
    </row>
    <row r="139" spans="2:317" ht="18.75">
      <c r="B139" s="172"/>
      <c r="C139" s="180"/>
      <c r="D139" s="180"/>
      <c r="E139" s="180" t="str">
        <f>'A.I Revenue Streams - P1'!F137</f>
        <v>CT PNS Axial+Coronal</v>
      </c>
      <c r="F139" s="184"/>
      <c r="G139" s="182"/>
      <c r="H139" s="182">
        <f>'A.I Revenue Streams - P1'!J137</f>
        <v>0</v>
      </c>
      <c r="I139" s="182">
        <f t="shared" si="1132"/>
        <v>0</v>
      </c>
      <c r="J139" s="5"/>
      <c r="K139" s="182">
        <f>'A.I Revenue Streams - P1'!H137*K$2</f>
        <v>0</v>
      </c>
      <c r="L139" s="182">
        <f t="shared" si="910"/>
        <v>0</v>
      </c>
      <c r="M139" s="182">
        <f t="shared" si="1134"/>
        <v>0</v>
      </c>
      <c r="N139" s="5"/>
      <c r="O139" s="182">
        <f t="shared" si="911"/>
        <v>0</v>
      </c>
      <c r="P139" s="182">
        <f t="shared" si="912"/>
        <v>0</v>
      </c>
      <c r="Q139" s="182">
        <f t="shared" si="903"/>
        <v>0</v>
      </c>
      <c r="R139" s="5"/>
      <c r="S139" s="182">
        <f t="shared" si="913"/>
        <v>0</v>
      </c>
      <c r="T139" s="182">
        <f t="shared" si="914"/>
        <v>0</v>
      </c>
      <c r="U139" s="182">
        <f t="shared" si="904"/>
        <v>0</v>
      </c>
      <c r="V139" s="5"/>
      <c r="W139" s="182">
        <f t="shared" si="915"/>
        <v>0</v>
      </c>
      <c r="X139" s="182">
        <f t="shared" si="916"/>
        <v>0</v>
      </c>
      <c r="Y139" s="182">
        <f t="shared" si="905"/>
        <v>0</v>
      </c>
      <c r="Z139" s="5"/>
      <c r="AA139" s="182">
        <f t="shared" si="917"/>
        <v>0</v>
      </c>
      <c r="AB139" s="182">
        <f t="shared" si="918"/>
        <v>0</v>
      </c>
      <c r="AC139" s="182">
        <f t="shared" si="906"/>
        <v>0</v>
      </c>
      <c r="AD139" s="5"/>
      <c r="AE139" s="182">
        <f t="shared" si="919"/>
        <v>0</v>
      </c>
      <c r="AF139" s="182">
        <f t="shared" si="920"/>
        <v>0</v>
      </c>
      <c r="AG139" s="182">
        <f t="shared" si="907"/>
        <v>0</v>
      </c>
      <c r="AH139" s="5"/>
      <c r="AI139" s="182">
        <f t="shared" si="921"/>
        <v>0</v>
      </c>
      <c r="AJ139" s="182">
        <f t="shared" si="922"/>
        <v>0</v>
      </c>
      <c r="AK139" s="182">
        <f t="shared" si="923"/>
        <v>0</v>
      </c>
      <c r="AL139" s="5"/>
      <c r="AM139" s="182">
        <f t="shared" si="924"/>
        <v>0</v>
      </c>
      <c r="AN139" s="182">
        <f t="shared" si="925"/>
        <v>0</v>
      </c>
      <c r="AO139" s="182">
        <f t="shared" si="926"/>
        <v>0</v>
      </c>
      <c r="AP139" s="5"/>
      <c r="AQ139" s="182">
        <f t="shared" si="927"/>
        <v>0</v>
      </c>
      <c r="AR139" s="182">
        <f t="shared" si="928"/>
        <v>0</v>
      </c>
      <c r="AS139" s="182">
        <f t="shared" si="929"/>
        <v>0</v>
      </c>
      <c r="AT139" s="5"/>
      <c r="AU139" s="182">
        <f t="shared" si="930"/>
        <v>0</v>
      </c>
      <c r="AV139" s="182">
        <f t="shared" si="931"/>
        <v>0</v>
      </c>
      <c r="AW139" s="182">
        <f t="shared" si="932"/>
        <v>0</v>
      </c>
      <c r="AX139" s="5"/>
      <c r="AY139" s="182">
        <f t="shared" si="933"/>
        <v>0</v>
      </c>
      <c r="AZ139" s="182">
        <f t="shared" si="934"/>
        <v>0</v>
      </c>
      <c r="BA139" s="182">
        <f t="shared" si="935"/>
        <v>0</v>
      </c>
      <c r="BB139" s="5"/>
      <c r="BC139" s="182">
        <f t="shared" si="936"/>
        <v>0</v>
      </c>
      <c r="BD139" s="182">
        <f t="shared" si="937"/>
        <v>0</v>
      </c>
      <c r="BE139" s="182">
        <f t="shared" si="938"/>
        <v>0</v>
      </c>
      <c r="BF139" s="5"/>
      <c r="BG139" s="182">
        <f t="shared" si="939"/>
        <v>0</v>
      </c>
      <c r="BH139" s="182">
        <f t="shared" si="940"/>
        <v>0</v>
      </c>
      <c r="BI139" s="182">
        <f t="shared" si="941"/>
        <v>0</v>
      </c>
      <c r="BJ139" s="5"/>
      <c r="BK139" s="182">
        <f t="shared" si="942"/>
        <v>0</v>
      </c>
      <c r="BL139" s="182">
        <f t="shared" si="943"/>
        <v>0</v>
      </c>
      <c r="BM139" s="182">
        <f t="shared" si="944"/>
        <v>0</v>
      </c>
      <c r="BN139" s="5"/>
      <c r="BO139" s="182">
        <f t="shared" si="945"/>
        <v>0</v>
      </c>
      <c r="BP139" s="182">
        <f t="shared" si="946"/>
        <v>0</v>
      </c>
      <c r="BQ139" s="182">
        <f t="shared" si="947"/>
        <v>0</v>
      </c>
      <c r="BR139" s="5"/>
      <c r="BS139" s="182">
        <f t="shared" si="948"/>
        <v>0</v>
      </c>
      <c r="BT139" s="182">
        <f t="shared" si="949"/>
        <v>0</v>
      </c>
      <c r="BU139" s="182">
        <f t="shared" si="950"/>
        <v>0</v>
      </c>
      <c r="BV139" s="5"/>
      <c r="BW139" s="182">
        <f t="shared" si="951"/>
        <v>0</v>
      </c>
      <c r="BX139" s="182">
        <f t="shared" si="952"/>
        <v>0</v>
      </c>
      <c r="BY139" s="182">
        <f t="shared" si="953"/>
        <v>0</v>
      </c>
      <c r="BZ139" s="5"/>
      <c r="CA139" s="182">
        <f t="shared" si="954"/>
        <v>0</v>
      </c>
      <c r="CB139" s="182">
        <f t="shared" si="955"/>
        <v>0</v>
      </c>
      <c r="CC139" s="182">
        <f t="shared" si="956"/>
        <v>0</v>
      </c>
      <c r="CD139" s="5"/>
      <c r="CE139" s="182">
        <f t="shared" si="957"/>
        <v>0</v>
      </c>
      <c r="CF139" s="182">
        <f t="shared" si="958"/>
        <v>0</v>
      </c>
      <c r="CG139" s="182">
        <f t="shared" si="959"/>
        <v>0</v>
      </c>
      <c r="CH139" s="5"/>
      <c r="CI139" s="182">
        <f t="shared" si="960"/>
        <v>0</v>
      </c>
      <c r="CJ139" s="182">
        <f t="shared" si="961"/>
        <v>0</v>
      </c>
      <c r="CK139" s="182">
        <f t="shared" si="962"/>
        <v>0</v>
      </c>
      <c r="CL139" s="5"/>
      <c r="CM139" s="182">
        <f t="shared" si="963"/>
        <v>0</v>
      </c>
      <c r="CN139" s="182">
        <f t="shared" si="964"/>
        <v>0</v>
      </c>
      <c r="CO139" s="182">
        <f t="shared" si="965"/>
        <v>0</v>
      </c>
      <c r="CP139" s="5"/>
      <c r="CQ139" s="182">
        <f t="shared" si="966"/>
        <v>0</v>
      </c>
      <c r="CR139" s="182">
        <f t="shared" si="967"/>
        <v>0</v>
      </c>
      <c r="CS139" s="182">
        <f t="shared" si="968"/>
        <v>0</v>
      </c>
      <c r="CT139" s="5"/>
      <c r="CU139" s="182">
        <f t="shared" si="969"/>
        <v>0</v>
      </c>
      <c r="CV139" s="182">
        <f t="shared" si="970"/>
        <v>0</v>
      </c>
      <c r="CW139" s="182">
        <f t="shared" si="971"/>
        <v>0</v>
      </c>
      <c r="CX139" s="5"/>
      <c r="CY139" s="182">
        <f t="shared" si="972"/>
        <v>0</v>
      </c>
      <c r="CZ139" s="182">
        <f t="shared" si="973"/>
        <v>0</v>
      </c>
      <c r="DA139" s="182">
        <f t="shared" si="974"/>
        <v>0</v>
      </c>
      <c r="DB139" s="5"/>
      <c r="DC139" s="182">
        <f t="shared" si="975"/>
        <v>0</v>
      </c>
      <c r="DD139" s="182">
        <f t="shared" si="976"/>
        <v>0</v>
      </c>
      <c r="DE139" s="182">
        <f t="shared" si="977"/>
        <v>0</v>
      </c>
      <c r="DF139" s="5"/>
      <c r="DG139" s="182">
        <f t="shared" si="978"/>
        <v>0</v>
      </c>
      <c r="DH139" s="182">
        <f t="shared" si="979"/>
        <v>0</v>
      </c>
      <c r="DI139" s="182">
        <f t="shared" si="980"/>
        <v>0</v>
      </c>
      <c r="DJ139" s="5"/>
      <c r="DK139" s="182">
        <f t="shared" si="981"/>
        <v>0</v>
      </c>
      <c r="DL139" s="182">
        <f t="shared" si="982"/>
        <v>0</v>
      </c>
      <c r="DM139" s="182">
        <f t="shared" si="983"/>
        <v>0</v>
      </c>
      <c r="DN139" s="5"/>
      <c r="DO139" s="182">
        <f t="shared" si="984"/>
        <v>0</v>
      </c>
      <c r="DP139" s="182">
        <f t="shared" si="985"/>
        <v>0</v>
      </c>
      <c r="DQ139" s="182">
        <f t="shared" si="986"/>
        <v>0</v>
      </c>
      <c r="DR139" s="5"/>
      <c r="DS139" s="182">
        <f t="shared" si="987"/>
        <v>0</v>
      </c>
      <c r="DT139" s="182">
        <f t="shared" si="988"/>
        <v>0</v>
      </c>
      <c r="DU139" s="182">
        <f t="shared" si="989"/>
        <v>0</v>
      </c>
      <c r="DV139" s="5"/>
      <c r="DW139" s="182">
        <f t="shared" si="990"/>
        <v>0</v>
      </c>
      <c r="DX139" s="182">
        <f t="shared" si="991"/>
        <v>0</v>
      </c>
      <c r="DY139" s="182">
        <f t="shared" si="992"/>
        <v>0</v>
      </c>
      <c r="DZ139" s="5"/>
      <c r="EA139" s="182">
        <f t="shared" si="993"/>
        <v>0</v>
      </c>
      <c r="EB139" s="182">
        <f t="shared" si="994"/>
        <v>0</v>
      </c>
      <c r="EC139" s="182">
        <f t="shared" si="995"/>
        <v>0</v>
      </c>
      <c r="ED139" s="5"/>
      <c r="EE139" s="182">
        <f t="shared" si="996"/>
        <v>0</v>
      </c>
      <c r="EF139" s="182">
        <f t="shared" si="997"/>
        <v>0</v>
      </c>
      <c r="EG139" s="182">
        <f t="shared" si="998"/>
        <v>0</v>
      </c>
      <c r="EH139" s="5"/>
      <c r="EI139" s="182">
        <f t="shared" si="999"/>
        <v>0</v>
      </c>
      <c r="EJ139" s="182">
        <f t="shared" si="1000"/>
        <v>0</v>
      </c>
      <c r="EK139" s="182">
        <f t="shared" si="1001"/>
        <v>0</v>
      </c>
      <c r="EL139" s="5"/>
      <c r="EM139" s="182">
        <f t="shared" si="1002"/>
        <v>0</v>
      </c>
      <c r="EN139" s="182">
        <f t="shared" si="1003"/>
        <v>0</v>
      </c>
      <c r="EO139" s="182">
        <f t="shared" si="1004"/>
        <v>0</v>
      </c>
      <c r="EP139" s="5"/>
      <c r="EQ139" s="182">
        <f t="shared" si="1005"/>
        <v>0</v>
      </c>
      <c r="ER139" s="182">
        <f t="shared" si="1006"/>
        <v>0</v>
      </c>
      <c r="ES139" s="182">
        <f t="shared" si="1007"/>
        <v>0</v>
      </c>
      <c r="ET139" s="5"/>
      <c r="EU139" s="182">
        <f t="shared" si="1008"/>
        <v>0</v>
      </c>
      <c r="EV139" s="182">
        <f t="shared" si="1009"/>
        <v>0</v>
      </c>
      <c r="EW139" s="182">
        <f t="shared" si="1010"/>
        <v>0</v>
      </c>
      <c r="EX139" s="5"/>
      <c r="EY139" s="182">
        <f t="shared" si="1011"/>
        <v>0</v>
      </c>
      <c r="EZ139" s="182">
        <f t="shared" si="1012"/>
        <v>0</v>
      </c>
      <c r="FA139" s="182">
        <f t="shared" si="1013"/>
        <v>0</v>
      </c>
      <c r="FB139" s="5"/>
      <c r="FC139" s="182">
        <f t="shared" si="1014"/>
        <v>0</v>
      </c>
      <c r="FD139" s="182">
        <f t="shared" si="1015"/>
        <v>0</v>
      </c>
      <c r="FE139" s="182">
        <f t="shared" si="1016"/>
        <v>0</v>
      </c>
      <c r="FF139" s="5"/>
      <c r="FG139" s="182">
        <f t="shared" si="1017"/>
        <v>0</v>
      </c>
      <c r="FH139" s="182">
        <f t="shared" si="1018"/>
        <v>0</v>
      </c>
      <c r="FI139" s="182">
        <f t="shared" si="1019"/>
        <v>0</v>
      </c>
      <c r="FJ139" s="5"/>
      <c r="FK139" s="182">
        <f t="shared" si="1020"/>
        <v>0</v>
      </c>
      <c r="FL139" s="182">
        <f t="shared" si="1021"/>
        <v>0</v>
      </c>
      <c r="FM139" s="182">
        <f t="shared" si="1022"/>
        <v>0</v>
      </c>
      <c r="FN139" s="5"/>
      <c r="FO139" s="182">
        <f t="shared" si="1023"/>
        <v>0</v>
      </c>
      <c r="FP139" s="182">
        <f t="shared" si="1024"/>
        <v>0</v>
      </c>
      <c r="FQ139" s="182">
        <f t="shared" si="1025"/>
        <v>0</v>
      </c>
      <c r="FR139" s="5"/>
      <c r="FS139" s="182">
        <f t="shared" si="1026"/>
        <v>0</v>
      </c>
      <c r="FT139" s="182">
        <f t="shared" si="1027"/>
        <v>0</v>
      </c>
      <c r="FU139" s="182">
        <f t="shared" si="1028"/>
        <v>0</v>
      </c>
      <c r="FV139" s="5"/>
      <c r="FW139" s="182">
        <f t="shared" si="1029"/>
        <v>0</v>
      </c>
      <c r="FX139" s="182">
        <f t="shared" si="1030"/>
        <v>0</v>
      </c>
      <c r="FY139" s="182">
        <f t="shared" si="1031"/>
        <v>0</v>
      </c>
      <c r="FZ139" s="5"/>
      <c r="GA139" s="182">
        <f t="shared" si="1032"/>
        <v>0</v>
      </c>
      <c r="GB139" s="182">
        <f t="shared" si="1033"/>
        <v>0</v>
      </c>
      <c r="GC139" s="182">
        <f t="shared" si="1034"/>
        <v>0</v>
      </c>
      <c r="GD139" s="5"/>
      <c r="GE139" s="182">
        <f t="shared" si="1035"/>
        <v>0</v>
      </c>
      <c r="GF139" s="182">
        <f t="shared" si="1036"/>
        <v>0</v>
      </c>
      <c r="GG139" s="182">
        <f t="shared" si="1037"/>
        <v>0</v>
      </c>
      <c r="GH139" s="5"/>
      <c r="GI139" s="182">
        <f t="shared" si="1038"/>
        <v>0</v>
      </c>
      <c r="GJ139" s="182">
        <f t="shared" si="1039"/>
        <v>0</v>
      </c>
      <c r="GK139" s="182">
        <f t="shared" si="1040"/>
        <v>0</v>
      </c>
      <c r="GL139" s="5"/>
      <c r="GM139" s="182">
        <f t="shared" si="1041"/>
        <v>0</v>
      </c>
      <c r="GN139" s="182">
        <f t="shared" si="1042"/>
        <v>0</v>
      </c>
      <c r="GO139" s="182">
        <f t="shared" si="1043"/>
        <v>0</v>
      </c>
      <c r="GP139" s="5"/>
      <c r="GQ139" s="182">
        <f t="shared" si="1044"/>
        <v>0</v>
      </c>
      <c r="GR139" s="182">
        <f t="shared" si="1045"/>
        <v>0</v>
      </c>
      <c r="GS139" s="182">
        <f t="shared" si="1046"/>
        <v>0</v>
      </c>
      <c r="GT139" s="5"/>
      <c r="GU139" s="182">
        <f t="shared" si="1047"/>
        <v>0</v>
      </c>
      <c r="GV139" s="182">
        <f t="shared" si="1048"/>
        <v>0</v>
      </c>
      <c r="GW139" s="182">
        <f t="shared" si="1049"/>
        <v>0</v>
      </c>
      <c r="GX139" s="5"/>
      <c r="GY139" s="182">
        <f t="shared" si="1050"/>
        <v>0</v>
      </c>
      <c r="GZ139" s="182">
        <f t="shared" si="1051"/>
        <v>0</v>
      </c>
      <c r="HA139" s="182">
        <f t="shared" si="1052"/>
        <v>0</v>
      </c>
      <c r="HB139" s="5"/>
      <c r="HC139" s="182">
        <f t="shared" si="1053"/>
        <v>0</v>
      </c>
      <c r="HD139" s="182">
        <f t="shared" si="1054"/>
        <v>0</v>
      </c>
      <c r="HE139" s="182">
        <f t="shared" si="1055"/>
        <v>0</v>
      </c>
      <c r="HF139" s="5"/>
      <c r="HG139" s="182">
        <f t="shared" si="1056"/>
        <v>0</v>
      </c>
      <c r="HH139" s="182">
        <f t="shared" si="1057"/>
        <v>0</v>
      </c>
      <c r="HI139" s="182">
        <f t="shared" si="1058"/>
        <v>0</v>
      </c>
      <c r="HJ139" s="5"/>
      <c r="HK139" s="182">
        <f t="shared" si="1059"/>
        <v>0</v>
      </c>
      <c r="HL139" s="182">
        <f t="shared" si="1060"/>
        <v>0</v>
      </c>
      <c r="HM139" s="182">
        <f t="shared" si="1061"/>
        <v>0</v>
      </c>
      <c r="HN139" s="5"/>
      <c r="HO139" s="182">
        <f t="shared" si="1062"/>
        <v>0</v>
      </c>
      <c r="HP139" s="182">
        <f t="shared" si="1063"/>
        <v>0</v>
      </c>
      <c r="HQ139" s="182">
        <f t="shared" si="1064"/>
        <v>0</v>
      </c>
      <c r="HR139" s="5"/>
      <c r="HS139" s="182">
        <f t="shared" si="1065"/>
        <v>0</v>
      </c>
      <c r="HT139" s="182">
        <f t="shared" si="1066"/>
        <v>0</v>
      </c>
      <c r="HU139" s="182">
        <f t="shared" si="1067"/>
        <v>0</v>
      </c>
      <c r="HV139" s="5"/>
      <c r="HW139" s="182">
        <f t="shared" si="1068"/>
        <v>0</v>
      </c>
      <c r="HX139" s="182">
        <f t="shared" si="1069"/>
        <v>0</v>
      </c>
      <c r="HY139" s="182">
        <f t="shared" si="1070"/>
        <v>0</v>
      </c>
      <c r="HZ139" s="5"/>
      <c r="IA139" s="182">
        <f t="shared" si="1071"/>
        <v>0</v>
      </c>
      <c r="IB139" s="182">
        <f t="shared" si="1072"/>
        <v>0</v>
      </c>
      <c r="IC139" s="182">
        <f t="shared" si="1073"/>
        <v>0</v>
      </c>
      <c r="ID139" s="5"/>
      <c r="IE139" s="182">
        <f t="shared" si="1074"/>
        <v>0</v>
      </c>
      <c r="IF139" s="182">
        <f t="shared" si="1075"/>
        <v>0</v>
      </c>
      <c r="IG139" s="182">
        <f t="shared" si="1076"/>
        <v>0</v>
      </c>
      <c r="IH139" s="5"/>
      <c r="II139" s="182">
        <f t="shared" si="1077"/>
        <v>0</v>
      </c>
      <c r="IJ139" s="182">
        <f t="shared" si="1078"/>
        <v>0</v>
      </c>
      <c r="IK139" s="182">
        <f t="shared" si="1079"/>
        <v>0</v>
      </c>
      <c r="IL139" s="5"/>
      <c r="IM139" s="182">
        <f t="shared" si="1080"/>
        <v>0</v>
      </c>
      <c r="IN139" s="182">
        <f t="shared" si="1081"/>
        <v>0</v>
      </c>
      <c r="IO139" s="182">
        <f t="shared" si="1082"/>
        <v>0</v>
      </c>
      <c r="IP139" s="5"/>
      <c r="IQ139" s="182">
        <f t="shared" si="1083"/>
        <v>0</v>
      </c>
      <c r="IR139" s="182">
        <f t="shared" si="1084"/>
        <v>0</v>
      </c>
      <c r="IS139" s="182">
        <f t="shared" si="1085"/>
        <v>0</v>
      </c>
      <c r="IT139" s="5"/>
      <c r="IU139" s="182">
        <f t="shared" si="1086"/>
        <v>0</v>
      </c>
      <c r="IV139" s="182">
        <f t="shared" si="1087"/>
        <v>0</v>
      </c>
      <c r="IW139" s="182">
        <f t="shared" si="1088"/>
        <v>0</v>
      </c>
      <c r="IX139" s="5"/>
      <c r="IY139" s="182">
        <f t="shared" si="1089"/>
        <v>0</v>
      </c>
      <c r="IZ139" s="182">
        <f t="shared" si="1090"/>
        <v>0</v>
      </c>
      <c r="JA139" s="182">
        <f t="shared" si="1091"/>
        <v>0</v>
      </c>
      <c r="JB139" s="5"/>
      <c r="JC139" s="182">
        <f t="shared" si="1092"/>
        <v>0</v>
      </c>
      <c r="JD139" s="182">
        <f t="shared" si="1093"/>
        <v>0</v>
      </c>
      <c r="JE139" s="182">
        <f t="shared" si="1094"/>
        <v>0</v>
      </c>
      <c r="JF139" s="5"/>
      <c r="JG139" s="182">
        <f t="shared" si="1095"/>
        <v>0</v>
      </c>
      <c r="JH139" s="182">
        <f t="shared" si="1096"/>
        <v>0</v>
      </c>
      <c r="JI139" s="182">
        <f t="shared" si="1097"/>
        <v>0</v>
      </c>
      <c r="JJ139" s="5"/>
      <c r="JK139" s="182">
        <f t="shared" si="1098"/>
        <v>0</v>
      </c>
      <c r="JL139" s="182">
        <f t="shared" si="1099"/>
        <v>0</v>
      </c>
      <c r="JM139" s="182">
        <f t="shared" si="1100"/>
        <v>0</v>
      </c>
      <c r="JN139" s="5"/>
      <c r="JO139" s="182">
        <f t="shared" si="1101"/>
        <v>0</v>
      </c>
      <c r="JP139" s="182">
        <f t="shared" si="1102"/>
        <v>0</v>
      </c>
      <c r="JQ139" s="182">
        <f t="shared" si="1103"/>
        <v>0</v>
      </c>
      <c r="JR139" s="5"/>
      <c r="JS139" s="182">
        <f t="shared" si="1104"/>
        <v>0</v>
      </c>
      <c r="JT139" s="182">
        <f t="shared" si="1105"/>
        <v>0</v>
      </c>
      <c r="JU139" s="182">
        <f t="shared" si="1106"/>
        <v>0</v>
      </c>
      <c r="JV139" s="5"/>
      <c r="JW139" s="182">
        <f t="shared" si="1107"/>
        <v>0</v>
      </c>
      <c r="JX139" s="182">
        <f t="shared" si="1108"/>
        <v>0</v>
      </c>
      <c r="JY139" s="182">
        <f t="shared" si="1109"/>
        <v>0</v>
      </c>
      <c r="JZ139" s="5"/>
      <c r="KA139" s="182">
        <f t="shared" si="1110"/>
        <v>0</v>
      </c>
      <c r="KB139" s="182">
        <f t="shared" si="1111"/>
        <v>0</v>
      </c>
      <c r="KC139" s="182">
        <f t="shared" si="1112"/>
        <v>0</v>
      </c>
      <c r="KD139" s="5"/>
      <c r="KE139" s="182">
        <f t="shared" si="1113"/>
        <v>0</v>
      </c>
      <c r="KF139" s="182">
        <f t="shared" si="1114"/>
        <v>0</v>
      </c>
      <c r="KG139" s="182">
        <f t="shared" si="1115"/>
        <v>0</v>
      </c>
      <c r="KH139" s="5"/>
      <c r="KI139" s="183">
        <f t="shared" si="1116"/>
        <v>0</v>
      </c>
      <c r="KJ139" s="183" t="e">
        <f t="shared" si="908"/>
        <v>#DIV/0!</v>
      </c>
      <c r="KK139" s="183">
        <f t="shared" si="1117"/>
        <v>0</v>
      </c>
      <c r="KM139" s="183">
        <f t="shared" si="1118"/>
        <v>0</v>
      </c>
      <c r="KN139" s="183" t="e">
        <f t="shared" si="909"/>
        <v>#DIV/0!</v>
      </c>
      <c r="KO139" s="183">
        <f t="shared" si="1119"/>
        <v>0</v>
      </c>
      <c r="KQ139" s="183">
        <f t="shared" si="1120"/>
        <v>0</v>
      </c>
      <c r="KR139" s="183" t="e">
        <f t="shared" si="1121"/>
        <v>#DIV/0!</v>
      </c>
      <c r="KS139" s="183">
        <f t="shared" si="1122"/>
        <v>0</v>
      </c>
      <c r="KU139" s="183">
        <f t="shared" si="1123"/>
        <v>0</v>
      </c>
      <c r="KV139" s="183" t="e">
        <f t="shared" si="1124"/>
        <v>#DIV/0!</v>
      </c>
      <c r="KW139" s="183">
        <f t="shared" si="1125"/>
        <v>0</v>
      </c>
      <c r="KY139" s="183">
        <f t="shared" si="1126"/>
        <v>0</v>
      </c>
      <c r="KZ139" s="183" t="e">
        <f t="shared" si="1127"/>
        <v>#DIV/0!</v>
      </c>
      <c r="LA139" s="183">
        <f t="shared" si="1128"/>
        <v>0</v>
      </c>
      <c r="LC139" s="183">
        <f t="shared" si="1129"/>
        <v>0</v>
      </c>
      <c r="LD139" s="183" t="e">
        <f t="shared" si="1130"/>
        <v>#DIV/0!</v>
      </c>
      <c r="LE139" s="183">
        <f t="shared" si="1131"/>
        <v>0</v>
      </c>
    </row>
    <row r="140" spans="2:317" ht="18.75">
      <c r="B140" s="172"/>
      <c r="C140" s="180"/>
      <c r="D140" s="180"/>
      <c r="E140" s="180" t="str">
        <f>'A.I Revenue Streams - P1'!F138</f>
        <v>CT Temporal Bone</v>
      </c>
      <c r="F140" s="184"/>
      <c r="G140" s="182"/>
      <c r="H140" s="182">
        <f>'A.I Revenue Streams - P1'!J138</f>
        <v>0</v>
      </c>
      <c r="I140" s="182">
        <f t="shared" si="1132"/>
        <v>0</v>
      </c>
      <c r="J140" s="5"/>
      <c r="K140" s="182">
        <f>'A.I Revenue Streams - P1'!H138*K$2</f>
        <v>0</v>
      </c>
      <c r="L140" s="182">
        <f t="shared" si="910"/>
        <v>0</v>
      </c>
      <c r="M140" s="182">
        <f t="shared" si="1134"/>
        <v>0</v>
      </c>
      <c r="N140" s="5"/>
      <c r="O140" s="182">
        <f t="shared" si="911"/>
        <v>0</v>
      </c>
      <c r="P140" s="182">
        <f t="shared" si="912"/>
        <v>0</v>
      </c>
      <c r="Q140" s="182">
        <f t="shared" si="903"/>
        <v>0</v>
      </c>
      <c r="R140" s="5"/>
      <c r="S140" s="182">
        <f t="shared" si="913"/>
        <v>0</v>
      </c>
      <c r="T140" s="182">
        <f t="shared" si="914"/>
        <v>0</v>
      </c>
      <c r="U140" s="182">
        <f t="shared" si="904"/>
        <v>0</v>
      </c>
      <c r="V140" s="5"/>
      <c r="W140" s="182">
        <f t="shared" si="915"/>
        <v>0</v>
      </c>
      <c r="X140" s="182">
        <f t="shared" si="916"/>
        <v>0</v>
      </c>
      <c r="Y140" s="182">
        <f t="shared" si="905"/>
        <v>0</v>
      </c>
      <c r="Z140" s="5"/>
      <c r="AA140" s="182">
        <f t="shared" si="917"/>
        <v>0</v>
      </c>
      <c r="AB140" s="182">
        <f t="shared" si="918"/>
        <v>0</v>
      </c>
      <c r="AC140" s="182">
        <f t="shared" si="906"/>
        <v>0</v>
      </c>
      <c r="AD140" s="5"/>
      <c r="AE140" s="182">
        <f t="shared" si="919"/>
        <v>0</v>
      </c>
      <c r="AF140" s="182">
        <f t="shared" si="920"/>
        <v>0</v>
      </c>
      <c r="AG140" s="182">
        <f t="shared" si="907"/>
        <v>0</v>
      </c>
      <c r="AH140" s="5"/>
      <c r="AI140" s="182">
        <f t="shared" si="921"/>
        <v>0</v>
      </c>
      <c r="AJ140" s="182">
        <f t="shared" si="922"/>
        <v>0</v>
      </c>
      <c r="AK140" s="182">
        <f t="shared" si="923"/>
        <v>0</v>
      </c>
      <c r="AL140" s="5"/>
      <c r="AM140" s="182">
        <f t="shared" si="924"/>
        <v>0</v>
      </c>
      <c r="AN140" s="182">
        <f t="shared" si="925"/>
        <v>0</v>
      </c>
      <c r="AO140" s="182">
        <f t="shared" si="926"/>
        <v>0</v>
      </c>
      <c r="AP140" s="5"/>
      <c r="AQ140" s="182">
        <f t="shared" si="927"/>
        <v>0</v>
      </c>
      <c r="AR140" s="182">
        <f t="shared" si="928"/>
        <v>0</v>
      </c>
      <c r="AS140" s="182">
        <f t="shared" si="929"/>
        <v>0</v>
      </c>
      <c r="AT140" s="5"/>
      <c r="AU140" s="182">
        <f t="shared" si="930"/>
        <v>0</v>
      </c>
      <c r="AV140" s="182">
        <f t="shared" si="931"/>
        <v>0</v>
      </c>
      <c r="AW140" s="182">
        <f t="shared" si="932"/>
        <v>0</v>
      </c>
      <c r="AX140" s="5"/>
      <c r="AY140" s="182">
        <f t="shared" si="933"/>
        <v>0</v>
      </c>
      <c r="AZ140" s="182">
        <f t="shared" si="934"/>
        <v>0</v>
      </c>
      <c r="BA140" s="182">
        <f t="shared" si="935"/>
        <v>0</v>
      </c>
      <c r="BB140" s="5"/>
      <c r="BC140" s="182">
        <f t="shared" si="936"/>
        <v>0</v>
      </c>
      <c r="BD140" s="182">
        <f t="shared" si="937"/>
        <v>0</v>
      </c>
      <c r="BE140" s="182">
        <f t="shared" si="938"/>
        <v>0</v>
      </c>
      <c r="BF140" s="5"/>
      <c r="BG140" s="182">
        <f t="shared" si="939"/>
        <v>0</v>
      </c>
      <c r="BH140" s="182">
        <f t="shared" si="940"/>
        <v>0</v>
      </c>
      <c r="BI140" s="182">
        <f t="shared" si="941"/>
        <v>0</v>
      </c>
      <c r="BJ140" s="5"/>
      <c r="BK140" s="182">
        <f t="shared" si="942"/>
        <v>0</v>
      </c>
      <c r="BL140" s="182">
        <f t="shared" si="943"/>
        <v>0</v>
      </c>
      <c r="BM140" s="182">
        <f t="shared" si="944"/>
        <v>0</v>
      </c>
      <c r="BN140" s="5"/>
      <c r="BO140" s="182">
        <f t="shared" si="945"/>
        <v>0</v>
      </c>
      <c r="BP140" s="182">
        <f t="shared" si="946"/>
        <v>0</v>
      </c>
      <c r="BQ140" s="182">
        <f t="shared" si="947"/>
        <v>0</v>
      </c>
      <c r="BR140" s="5"/>
      <c r="BS140" s="182">
        <f t="shared" si="948"/>
        <v>0</v>
      </c>
      <c r="BT140" s="182">
        <f t="shared" si="949"/>
        <v>0</v>
      </c>
      <c r="BU140" s="182">
        <f t="shared" si="950"/>
        <v>0</v>
      </c>
      <c r="BV140" s="5"/>
      <c r="BW140" s="182">
        <f t="shared" si="951"/>
        <v>0</v>
      </c>
      <c r="BX140" s="182">
        <f t="shared" si="952"/>
        <v>0</v>
      </c>
      <c r="BY140" s="182">
        <f t="shared" si="953"/>
        <v>0</v>
      </c>
      <c r="BZ140" s="5"/>
      <c r="CA140" s="182">
        <f t="shared" si="954"/>
        <v>0</v>
      </c>
      <c r="CB140" s="182">
        <f t="shared" si="955"/>
        <v>0</v>
      </c>
      <c r="CC140" s="182">
        <f t="shared" si="956"/>
        <v>0</v>
      </c>
      <c r="CD140" s="5"/>
      <c r="CE140" s="182">
        <f t="shared" si="957"/>
        <v>0</v>
      </c>
      <c r="CF140" s="182">
        <f t="shared" si="958"/>
        <v>0</v>
      </c>
      <c r="CG140" s="182">
        <f t="shared" si="959"/>
        <v>0</v>
      </c>
      <c r="CH140" s="5"/>
      <c r="CI140" s="182">
        <f t="shared" si="960"/>
        <v>0</v>
      </c>
      <c r="CJ140" s="182">
        <f t="shared" si="961"/>
        <v>0</v>
      </c>
      <c r="CK140" s="182">
        <f t="shared" si="962"/>
        <v>0</v>
      </c>
      <c r="CL140" s="5"/>
      <c r="CM140" s="182">
        <f t="shared" si="963"/>
        <v>0</v>
      </c>
      <c r="CN140" s="182">
        <f t="shared" si="964"/>
        <v>0</v>
      </c>
      <c r="CO140" s="182">
        <f t="shared" si="965"/>
        <v>0</v>
      </c>
      <c r="CP140" s="5"/>
      <c r="CQ140" s="182">
        <f t="shared" si="966"/>
        <v>0</v>
      </c>
      <c r="CR140" s="182">
        <f t="shared" si="967"/>
        <v>0</v>
      </c>
      <c r="CS140" s="182">
        <f t="shared" si="968"/>
        <v>0</v>
      </c>
      <c r="CT140" s="5"/>
      <c r="CU140" s="182">
        <f t="shared" si="969"/>
        <v>0</v>
      </c>
      <c r="CV140" s="182">
        <f t="shared" si="970"/>
        <v>0</v>
      </c>
      <c r="CW140" s="182">
        <f t="shared" si="971"/>
        <v>0</v>
      </c>
      <c r="CX140" s="5"/>
      <c r="CY140" s="182">
        <f t="shared" si="972"/>
        <v>0</v>
      </c>
      <c r="CZ140" s="182">
        <f t="shared" si="973"/>
        <v>0</v>
      </c>
      <c r="DA140" s="182">
        <f t="shared" si="974"/>
        <v>0</v>
      </c>
      <c r="DB140" s="5"/>
      <c r="DC140" s="182">
        <f t="shared" si="975"/>
        <v>0</v>
      </c>
      <c r="DD140" s="182">
        <f t="shared" si="976"/>
        <v>0</v>
      </c>
      <c r="DE140" s="182">
        <f t="shared" si="977"/>
        <v>0</v>
      </c>
      <c r="DF140" s="5"/>
      <c r="DG140" s="182">
        <f t="shared" si="978"/>
        <v>0</v>
      </c>
      <c r="DH140" s="182">
        <f t="shared" si="979"/>
        <v>0</v>
      </c>
      <c r="DI140" s="182">
        <f t="shared" si="980"/>
        <v>0</v>
      </c>
      <c r="DJ140" s="5"/>
      <c r="DK140" s="182">
        <f t="shared" si="981"/>
        <v>0</v>
      </c>
      <c r="DL140" s="182">
        <f t="shared" si="982"/>
        <v>0</v>
      </c>
      <c r="DM140" s="182">
        <f t="shared" si="983"/>
        <v>0</v>
      </c>
      <c r="DN140" s="5"/>
      <c r="DO140" s="182">
        <f t="shared" si="984"/>
        <v>0</v>
      </c>
      <c r="DP140" s="182">
        <f t="shared" si="985"/>
        <v>0</v>
      </c>
      <c r="DQ140" s="182">
        <f t="shared" si="986"/>
        <v>0</v>
      </c>
      <c r="DR140" s="5"/>
      <c r="DS140" s="182">
        <f t="shared" si="987"/>
        <v>0</v>
      </c>
      <c r="DT140" s="182">
        <f t="shared" si="988"/>
        <v>0</v>
      </c>
      <c r="DU140" s="182">
        <f t="shared" si="989"/>
        <v>0</v>
      </c>
      <c r="DV140" s="5"/>
      <c r="DW140" s="182">
        <f t="shared" si="990"/>
        <v>0</v>
      </c>
      <c r="DX140" s="182">
        <f t="shared" si="991"/>
        <v>0</v>
      </c>
      <c r="DY140" s="182">
        <f t="shared" si="992"/>
        <v>0</v>
      </c>
      <c r="DZ140" s="5"/>
      <c r="EA140" s="182">
        <f t="shared" si="993"/>
        <v>0</v>
      </c>
      <c r="EB140" s="182">
        <f t="shared" si="994"/>
        <v>0</v>
      </c>
      <c r="EC140" s="182">
        <f t="shared" si="995"/>
        <v>0</v>
      </c>
      <c r="ED140" s="5"/>
      <c r="EE140" s="182">
        <f t="shared" si="996"/>
        <v>0</v>
      </c>
      <c r="EF140" s="182">
        <f t="shared" si="997"/>
        <v>0</v>
      </c>
      <c r="EG140" s="182">
        <f t="shared" si="998"/>
        <v>0</v>
      </c>
      <c r="EH140" s="5"/>
      <c r="EI140" s="182">
        <f t="shared" si="999"/>
        <v>0</v>
      </c>
      <c r="EJ140" s="182">
        <f t="shared" si="1000"/>
        <v>0</v>
      </c>
      <c r="EK140" s="182">
        <f t="shared" si="1001"/>
        <v>0</v>
      </c>
      <c r="EL140" s="5"/>
      <c r="EM140" s="182">
        <f t="shared" si="1002"/>
        <v>0</v>
      </c>
      <c r="EN140" s="182">
        <f t="shared" si="1003"/>
        <v>0</v>
      </c>
      <c r="EO140" s="182">
        <f t="shared" si="1004"/>
        <v>0</v>
      </c>
      <c r="EP140" s="5"/>
      <c r="EQ140" s="182">
        <f t="shared" si="1005"/>
        <v>0</v>
      </c>
      <c r="ER140" s="182">
        <f t="shared" si="1006"/>
        <v>0</v>
      </c>
      <c r="ES140" s="182">
        <f t="shared" si="1007"/>
        <v>0</v>
      </c>
      <c r="ET140" s="5"/>
      <c r="EU140" s="182">
        <f t="shared" si="1008"/>
        <v>0</v>
      </c>
      <c r="EV140" s="182">
        <f t="shared" si="1009"/>
        <v>0</v>
      </c>
      <c r="EW140" s="182">
        <f t="shared" si="1010"/>
        <v>0</v>
      </c>
      <c r="EX140" s="5"/>
      <c r="EY140" s="182">
        <f t="shared" si="1011"/>
        <v>0</v>
      </c>
      <c r="EZ140" s="182">
        <f t="shared" si="1012"/>
        <v>0</v>
      </c>
      <c r="FA140" s="182">
        <f t="shared" si="1013"/>
        <v>0</v>
      </c>
      <c r="FB140" s="5"/>
      <c r="FC140" s="182">
        <f t="shared" si="1014"/>
        <v>0</v>
      </c>
      <c r="FD140" s="182">
        <f t="shared" si="1015"/>
        <v>0</v>
      </c>
      <c r="FE140" s="182">
        <f t="shared" si="1016"/>
        <v>0</v>
      </c>
      <c r="FF140" s="5"/>
      <c r="FG140" s="182">
        <f t="shared" si="1017"/>
        <v>0</v>
      </c>
      <c r="FH140" s="182">
        <f t="shared" si="1018"/>
        <v>0</v>
      </c>
      <c r="FI140" s="182">
        <f t="shared" si="1019"/>
        <v>0</v>
      </c>
      <c r="FJ140" s="5"/>
      <c r="FK140" s="182">
        <f t="shared" si="1020"/>
        <v>0</v>
      </c>
      <c r="FL140" s="182">
        <f t="shared" si="1021"/>
        <v>0</v>
      </c>
      <c r="FM140" s="182">
        <f t="shared" si="1022"/>
        <v>0</v>
      </c>
      <c r="FN140" s="5"/>
      <c r="FO140" s="182">
        <f t="shared" si="1023"/>
        <v>0</v>
      </c>
      <c r="FP140" s="182">
        <f t="shared" si="1024"/>
        <v>0</v>
      </c>
      <c r="FQ140" s="182">
        <f t="shared" si="1025"/>
        <v>0</v>
      </c>
      <c r="FR140" s="5"/>
      <c r="FS140" s="182">
        <f t="shared" si="1026"/>
        <v>0</v>
      </c>
      <c r="FT140" s="182">
        <f t="shared" si="1027"/>
        <v>0</v>
      </c>
      <c r="FU140" s="182">
        <f t="shared" si="1028"/>
        <v>0</v>
      </c>
      <c r="FV140" s="5"/>
      <c r="FW140" s="182">
        <f t="shared" si="1029"/>
        <v>0</v>
      </c>
      <c r="FX140" s="182">
        <f t="shared" si="1030"/>
        <v>0</v>
      </c>
      <c r="FY140" s="182">
        <f t="shared" si="1031"/>
        <v>0</v>
      </c>
      <c r="FZ140" s="5"/>
      <c r="GA140" s="182">
        <f t="shared" si="1032"/>
        <v>0</v>
      </c>
      <c r="GB140" s="182">
        <f t="shared" si="1033"/>
        <v>0</v>
      </c>
      <c r="GC140" s="182">
        <f t="shared" si="1034"/>
        <v>0</v>
      </c>
      <c r="GD140" s="5"/>
      <c r="GE140" s="182">
        <f t="shared" si="1035"/>
        <v>0</v>
      </c>
      <c r="GF140" s="182">
        <f t="shared" si="1036"/>
        <v>0</v>
      </c>
      <c r="GG140" s="182">
        <f t="shared" si="1037"/>
        <v>0</v>
      </c>
      <c r="GH140" s="5"/>
      <c r="GI140" s="182">
        <f t="shared" si="1038"/>
        <v>0</v>
      </c>
      <c r="GJ140" s="182">
        <f t="shared" si="1039"/>
        <v>0</v>
      </c>
      <c r="GK140" s="182">
        <f t="shared" si="1040"/>
        <v>0</v>
      </c>
      <c r="GL140" s="5"/>
      <c r="GM140" s="182">
        <f t="shared" si="1041"/>
        <v>0</v>
      </c>
      <c r="GN140" s="182">
        <f t="shared" si="1042"/>
        <v>0</v>
      </c>
      <c r="GO140" s="182">
        <f t="shared" si="1043"/>
        <v>0</v>
      </c>
      <c r="GP140" s="5"/>
      <c r="GQ140" s="182">
        <f t="shared" si="1044"/>
        <v>0</v>
      </c>
      <c r="GR140" s="182">
        <f t="shared" si="1045"/>
        <v>0</v>
      </c>
      <c r="GS140" s="182">
        <f t="shared" si="1046"/>
        <v>0</v>
      </c>
      <c r="GT140" s="5"/>
      <c r="GU140" s="182">
        <f t="shared" si="1047"/>
        <v>0</v>
      </c>
      <c r="GV140" s="182">
        <f t="shared" si="1048"/>
        <v>0</v>
      </c>
      <c r="GW140" s="182">
        <f t="shared" si="1049"/>
        <v>0</v>
      </c>
      <c r="GX140" s="5"/>
      <c r="GY140" s="182">
        <f t="shared" si="1050"/>
        <v>0</v>
      </c>
      <c r="GZ140" s="182">
        <f t="shared" si="1051"/>
        <v>0</v>
      </c>
      <c r="HA140" s="182">
        <f t="shared" si="1052"/>
        <v>0</v>
      </c>
      <c r="HB140" s="5"/>
      <c r="HC140" s="182">
        <f t="shared" si="1053"/>
        <v>0</v>
      </c>
      <c r="HD140" s="182">
        <f t="shared" si="1054"/>
        <v>0</v>
      </c>
      <c r="HE140" s="182">
        <f t="shared" si="1055"/>
        <v>0</v>
      </c>
      <c r="HF140" s="5"/>
      <c r="HG140" s="182">
        <f t="shared" si="1056"/>
        <v>0</v>
      </c>
      <c r="HH140" s="182">
        <f t="shared" si="1057"/>
        <v>0</v>
      </c>
      <c r="HI140" s="182">
        <f t="shared" si="1058"/>
        <v>0</v>
      </c>
      <c r="HJ140" s="5"/>
      <c r="HK140" s="182">
        <f t="shared" si="1059"/>
        <v>0</v>
      </c>
      <c r="HL140" s="182">
        <f t="shared" si="1060"/>
        <v>0</v>
      </c>
      <c r="HM140" s="182">
        <f t="shared" si="1061"/>
        <v>0</v>
      </c>
      <c r="HN140" s="5"/>
      <c r="HO140" s="182">
        <f t="shared" si="1062"/>
        <v>0</v>
      </c>
      <c r="HP140" s="182">
        <f t="shared" si="1063"/>
        <v>0</v>
      </c>
      <c r="HQ140" s="182">
        <f t="shared" si="1064"/>
        <v>0</v>
      </c>
      <c r="HR140" s="5"/>
      <c r="HS140" s="182">
        <f t="shared" si="1065"/>
        <v>0</v>
      </c>
      <c r="HT140" s="182">
        <f t="shared" si="1066"/>
        <v>0</v>
      </c>
      <c r="HU140" s="182">
        <f t="shared" si="1067"/>
        <v>0</v>
      </c>
      <c r="HV140" s="5"/>
      <c r="HW140" s="182">
        <f t="shared" si="1068"/>
        <v>0</v>
      </c>
      <c r="HX140" s="182">
        <f t="shared" si="1069"/>
        <v>0</v>
      </c>
      <c r="HY140" s="182">
        <f t="shared" si="1070"/>
        <v>0</v>
      </c>
      <c r="HZ140" s="5"/>
      <c r="IA140" s="182">
        <f t="shared" si="1071"/>
        <v>0</v>
      </c>
      <c r="IB140" s="182">
        <f t="shared" si="1072"/>
        <v>0</v>
      </c>
      <c r="IC140" s="182">
        <f t="shared" si="1073"/>
        <v>0</v>
      </c>
      <c r="ID140" s="5"/>
      <c r="IE140" s="182">
        <f t="shared" si="1074"/>
        <v>0</v>
      </c>
      <c r="IF140" s="182">
        <f t="shared" si="1075"/>
        <v>0</v>
      </c>
      <c r="IG140" s="182">
        <f t="shared" si="1076"/>
        <v>0</v>
      </c>
      <c r="IH140" s="5"/>
      <c r="II140" s="182">
        <f t="shared" si="1077"/>
        <v>0</v>
      </c>
      <c r="IJ140" s="182">
        <f t="shared" si="1078"/>
        <v>0</v>
      </c>
      <c r="IK140" s="182">
        <f t="shared" si="1079"/>
        <v>0</v>
      </c>
      <c r="IL140" s="5"/>
      <c r="IM140" s="182">
        <f t="shared" si="1080"/>
        <v>0</v>
      </c>
      <c r="IN140" s="182">
        <f t="shared" si="1081"/>
        <v>0</v>
      </c>
      <c r="IO140" s="182">
        <f t="shared" si="1082"/>
        <v>0</v>
      </c>
      <c r="IP140" s="5"/>
      <c r="IQ140" s="182">
        <f t="shared" si="1083"/>
        <v>0</v>
      </c>
      <c r="IR140" s="182">
        <f t="shared" si="1084"/>
        <v>0</v>
      </c>
      <c r="IS140" s="182">
        <f t="shared" si="1085"/>
        <v>0</v>
      </c>
      <c r="IT140" s="5"/>
      <c r="IU140" s="182">
        <f t="shared" si="1086"/>
        <v>0</v>
      </c>
      <c r="IV140" s="182">
        <f t="shared" si="1087"/>
        <v>0</v>
      </c>
      <c r="IW140" s="182">
        <f t="shared" si="1088"/>
        <v>0</v>
      </c>
      <c r="IX140" s="5"/>
      <c r="IY140" s="182">
        <f t="shared" si="1089"/>
        <v>0</v>
      </c>
      <c r="IZ140" s="182">
        <f t="shared" si="1090"/>
        <v>0</v>
      </c>
      <c r="JA140" s="182">
        <f t="shared" si="1091"/>
        <v>0</v>
      </c>
      <c r="JB140" s="5"/>
      <c r="JC140" s="182">
        <f t="shared" si="1092"/>
        <v>0</v>
      </c>
      <c r="JD140" s="182">
        <f t="shared" si="1093"/>
        <v>0</v>
      </c>
      <c r="JE140" s="182">
        <f t="shared" si="1094"/>
        <v>0</v>
      </c>
      <c r="JF140" s="5"/>
      <c r="JG140" s="182">
        <f t="shared" si="1095"/>
        <v>0</v>
      </c>
      <c r="JH140" s="182">
        <f t="shared" si="1096"/>
        <v>0</v>
      </c>
      <c r="JI140" s="182">
        <f t="shared" si="1097"/>
        <v>0</v>
      </c>
      <c r="JJ140" s="5"/>
      <c r="JK140" s="182">
        <f t="shared" si="1098"/>
        <v>0</v>
      </c>
      <c r="JL140" s="182">
        <f t="shared" si="1099"/>
        <v>0</v>
      </c>
      <c r="JM140" s="182">
        <f t="shared" si="1100"/>
        <v>0</v>
      </c>
      <c r="JN140" s="5"/>
      <c r="JO140" s="182">
        <f t="shared" si="1101"/>
        <v>0</v>
      </c>
      <c r="JP140" s="182">
        <f t="shared" si="1102"/>
        <v>0</v>
      </c>
      <c r="JQ140" s="182">
        <f t="shared" si="1103"/>
        <v>0</v>
      </c>
      <c r="JR140" s="5"/>
      <c r="JS140" s="182">
        <f t="shared" si="1104"/>
        <v>0</v>
      </c>
      <c r="JT140" s="182">
        <f t="shared" si="1105"/>
        <v>0</v>
      </c>
      <c r="JU140" s="182">
        <f t="shared" si="1106"/>
        <v>0</v>
      </c>
      <c r="JV140" s="5"/>
      <c r="JW140" s="182">
        <f t="shared" si="1107"/>
        <v>0</v>
      </c>
      <c r="JX140" s="182">
        <f t="shared" si="1108"/>
        <v>0</v>
      </c>
      <c r="JY140" s="182">
        <f t="shared" si="1109"/>
        <v>0</v>
      </c>
      <c r="JZ140" s="5"/>
      <c r="KA140" s="182">
        <f t="shared" si="1110"/>
        <v>0</v>
      </c>
      <c r="KB140" s="182">
        <f t="shared" si="1111"/>
        <v>0</v>
      </c>
      <c r="KC140" s="182">
        <f t="shared" si="1112"/>
        <v>0</v>
      </c>
      <c r="KD140" s="5"/>
      <c r="KE140" s="182">
        <f t="shared" si="1113"/>
        <v>0</v>
      </c>
      <c r="KF140" s="182">
        <f t="shared" si="1114"/>
        <v>0</v>
      </c>
      <c r="KG140" s="182">
        <f t="shared" si="1115"/>
        <v>0</v>
      </c>
      <c r="KH140" s="5"/>
      <c r="KI140" s="183">
        <f t="shared" si="1116"/>
        <v>0</v>
      </c>
      <c r="KJ140" s="183" t="e">
        <f t="shared" si="908"/>
        <v>#DIV/0!</v>
      </c>
      <c r="KK140" s="183">
        <f t="shared" si="1117"/>
        <v>0</v>
      </c>
      <c r="KM140" s="183">
        <f t="shared" si="1118"/>
        <v>0</v>
      </c>
      <c r="KN140" s="183" t="e">
        <f t="shared" si="909"/>
        <v>#DIV/0!</v>
      </c>
      <c r="KO140" s="183">
        <f t="shared" si="1119"/>
        <v>0</v>
      </c>
      <c r="KQ140" s="183">
        <f t="shared" si="1120"/>
        <v>0</v>
      </c>
      <c r="KR140" s="183" t="e">
        <f t="shared" si="1121"/>
        <v>#DIV/0!</v>
      </c>
      <c r="KS140" s="183">
        <f t="shared" si="1122"/>
        <v>0</v>
      </c>
      <c r="KU140" s="183">
        <f t="shared" si="1123"/>
        <v>0</v>
      </c>
      <c r="KV140" s="183" t="e">
        <f t="shared" si="1124"/>
        <v>#DIV/0!</v>
      </c>
      <c r="KW140" s="183">
        <f t="shared" si="1125"/>
        <v>0</v>
      </c>
      <c r="KY140" s="183">
        <f t="shared" si="1126"/>
        <v>0</v>
      </c>
      <c r="KZ140" s="183" t="e">
        <f t="shared" si="1127"/>
        <v>#DIV/0!</v>
      </c>
      <c r="LA140" s="183">
        <f t="shared" si="1128"/>
        <v>0</v>
      </c>
      <c r="LC140" s="183">
        <f t="shared" si="1129"/>
        <v>0</v>
      </c>
      <c r="LD140" s="183" t="e">
        <f t="shared" si="1130"/>
        <v>#DIV/0!</v>
      </c>
      <c r="LE140" s="183">
        <f t="shared" si="1131"/>
        <v>0</v>
      </c>
    </row>
    <row r="141" spans="2:317" ht="18.75">
      <c r="B141" s="172"/>
      <c r="C141" s="180"/>
      <c r="D141" s="180"/>
      <c r="E141" s="180" t="str">
        <f>'A.I Revenue Streams - P1'!F139</f>
        <v>CT Mastoids</v>
      </c>
      <c r="F141" s="184"/>
      <c r="G141" s="182"/>
      <c r="H141" s="182">
        <f>'A.I Revenue Streams - P1'!J139</f>
        <v>0</v>
      </c>
      <c r="I141" s="182">
        <f t="shared" si="1132"/>
        <v>0</v>
      </c>
      <c r="J141" s="5"/>
      <c r="K141" s="182">
        <f>'A.I Revenue Streams - P1'!H139*K$2</f>
        <v>0</v>
      </c>
      <c r="L141" s="182">
        <f t="shared" si="910"/>
        <v>0</v>
      </c>
      <c r="M141" s="182">
        <f t="shared" si="1134"/>
        <v>0</v>
      </c>
      <c r="N141" s="5"/>
      <c r="O141" s="182">
        <f t="shared" si="911"/>
        <v>0</v>
      </c>
      <c r="P141" s="182">
        <f t="shared" si="912"/>
        <v>0</v>
      </c>
      <c r="Q141" s="182">
        <f t="shared" si="903"/>
        <v>0</v>
      </c>
      <c r="R141" s="5"/>
      <c r="S141" s="182">
        <f t="shared" si="913"/>
        <v>0</v>
      </c>
      <c r="T141" s="182">
        <f t="shared" si="914"/>
        <v>0</v>
      </c>
      <c r="U141" s="182">
        <f t="shared" si="904"/>
        <v>0</v>
      </c>
      <c r="V141" s="5"/>
      <c r="W141" s="182">
        <f t="shared" si="915"/>
        <v>0</v>
      </c>
      <c r="X141" s="182">
        <f t="shared" si="916"/>
        <v>0</v>
      </c>
      <c r="Y141" s="182">
        <f t="shared" si="905"/>
        <v>0</v>
      </c>
      <c r="Z141" s="5"/>
      <c r="AA141" s="182">
        <f t="shared" si="917"/>
        <v>0</v>
      </c>
      <c r="AB141" s="182">
        <f t="shared" si="918"/>
        <v>0</v>
      </c>
      <c r="AC141" s="182">
        <f t="shared" si="906"/>
        <v>0</v>
      </c>
      <c r="AD141" s="5"/>
      <c r="AE141" s="182">
        <f t="shared" si="919"/>
        <v>0</v>
      </c>
      <c r="AF141" s="182">
        <f t="shared" si="920"/>
        <v>0</v>
      </c>
      <c r="AG141" s="182">
        <f t="shared" si="907"/>
        <v>0</v>
      </c>
      <c r="AH141" s="5"/>
      <c r="AI141" s="182">
        <f t="shared" si="921"/>
        <v>0</v>
      </c>
      <c r="AJ141" s="182">
        <f t="shared" si="922"/>
        <v>0</v>
      </c>
      <c r="AK141" s="182">
        <f t="shared" si="923"/>
        <v>0</v>
      </c>
      <c r="AL141" s="5"/>
      <c r="AM141" s="182">
        <f t="shared" si="924"/>
        <v>0</v>
      </c>
      <c r="AN141" s="182">
        <f t="shared" si="925"/>
        <v>0</v>
      </c>
      <c r="AO141" s="182">
        <f t="shared" si="926"/>
        <v>0</v>
      </c>
      <c r="AP141" s="5"/>
      <c r="AQ141" s="182">
        <f t="shared" si="927"/>
        <v>0</v>
      </c>
      <c r="AR141" s="182">
        <f t="shared" si="928"/>
        <v>0</v>
      </c>
      <c r="AS141" s="182">
        <f t="shared" si="929"/>
        <v>0</v>
      </c>
      <c r="AT141" s="5"/>
      <c r="AU141" s="182">
        <f t="shared" si="930"/>
        <v>0</v>
      </c>
      <c r="AV141" s="182">
        <f t="shared" si="931"/>
        <v>0</v>
      </c>
      <c r="AW141" s="182">
        <f t="shared" si="932"/>
        <v>0</v>
      </c>
      <c r="AX141" s="5"/>
      <c r="AY141" s="182">
        <f t="shared" si="933"/>
        <v>0</v>
      </c>
      <c r="AZ141" s="182">
        <f t="shared" si="934"/>
        <v>0</v>
      </c>
      <c r="BA141" s="182">
        <f t="shared" si="935"/>
        <v>0</v>
      </c>
      <c r="BB141" s="5"/>
      <c r="BC141" s="182">
        <f t="shared" si="936"/>
        <v>0</v>
      </c>
      <c r="BD141" s="182">
        <f t="shared" si="937"/>
        <v>0</v>
      </c>
      <c r="BE141" s="182">
        <f t="shared" si="938"/>
        <v>0</v>
      </c>
      <c r="BF141" s="5"/>
      <c r="BG141" s="182">
        <f t="shared" si="939"/>
        <v>0</v>
      </c>
      <c r="BH141" s="182">
        <f t="shared" si="940"/>
        <v>0</v>
      </c>
      <c r="BI141" s="182">
        <f t="shared" si="941"/>
        <v>0</v>
      </c>
      <c r="BJ141" s="5"/>
      <c r="BK141" s="182">
        <f t="shared" si="942"/>
        <v>0</v>
      </c>
      <c r="BL141" s="182">
        <f t="shared" si="943"/>
        <v>0</v>
      </c>
      <c r="BM141" s="182">
        <f t="shared" si="944"/>
        <v>0</v>
      </c>
      <c r="BN141" s="5"/>
      <c r="BO141" s="182">
        <f t="shared" si="945"/>
        <v>0</v>
      </c>
      <c r="BP141" s="182">
        <f t="shared" si="946"/>
        <v>0</v>
      </c>
      <c r="BQ141" s="182">
        <f t="shared" si="947"/>
        <v>0</v>
      </c>
      <c r="BR141" s="5"/>
      <c r="BS141" s="182">
        <f t="shared" si="948"/>
        <v>0</v>
      </c>
      <c r="BT141" s="182">
        <f t="shared" si="949"/>
        <v>0</v>
      </c>
      <c r="BU141" s="182">
        <f t="shared" si="950"/>
        <v>0</v>
      </c>
      <c r="BV141" s="5"/>
      <c r="BW141" s="182">
        <f t="shared" si="951"/>
        <v>0</v>
      </c>
      <c r="BX141" s="182">
        <f t="shared" si="952"/>
        <v>0</v>
      </c>
      <c r="BY141" s="182">
        <f t="shared" si="953"/>
        <v>0</v>
      </c>
      <c r="BZ141" s="5"/>
      <c r="CA141" s="182">
        <f t="shared" si="954"/>
        <v>0</v>
      </c>
      <c r="CB141" s="182">
        <f t="shared" si="955"/>
        <v>0</v>
      </c>
      <c r="CC141" s="182">
        <f t="shared" si="956"/>
        <v>0</v>
      </c>
      <c r="CD141" s="5"/>
      <c r="CE141" s="182">
        <f t="shared" si="957"/>
        <v>0</v>
      </c>
      <c r="CF141" s="182">
        <f t="shared" si="958"/>
        <v>0</v>
      </c>
      <c r="CG141" s="182">
        <f t="shared" si="959"/>
        <v>0</v>
      </c>
      <c r="CH141" s="5"/>
      <c r="CI141" s="182">
        <f t="shared" si="960"/>
        <v>0</v>
      </c>
      <c r="CJ141" s="182">
        <f t="shared" si="961"/>
        <v>0</v>
      </c>
      <c r="CK141" s="182">
        <f t="shared" si="962"/>
        <v>0</v>
      </c>
      <c r="CL141" s="5"/>
      <c r="CM141" s="182">
        <f t="shared" si="963"/>
        <v>0</v>
      </c>
      <c r="CN141" s="182">
        <f t="shared" si="964"/>
        <v>0</v>
      </c>
      <c r="CO141" s="182">
        <f t="shared" si="965"/>
        <v>0</v>
      </c>
      <c r="CP141" s="5"/>
      <c r="CQ141" s="182">
        <f t="shared" si="966"/>
        <v>0</v>
      </c>
      <c r="CR141" s="182">
        <f t="shared" si="967"/>
        <v>0</v>
      </c>
      <c r="CS141" s="182">
        <f t="shared" si="968"/>
        <v>0</v>
      </c>
      <c r="CT141" s="5"/>
      <c r="CU141" s="182">
        <f t="shared" si="969"/>
        <v>0</v>
      </c>
      <c r="CV141" s="182">
        <f t="shared" si="970"/>
        <v>0</v>
      </c>
      <c r="CW141" s="182">
        <f t="shared" si="971"/>
        <v>0</v>
      </c>
      <c r="CX141" s="5"/>
      <c r="CY141" s="182">
        <f t="shared" si="972"/>
        <v>0</v>
      </c>
      <c r="CZ141" s="182">
        <f t="shared" si="973"/>
        <v>0</v>
      </c>
      <c r="DA141" s="182">
        <f t="shared" si="974"/>
        <v>0</v>
      </c>
      <c r="DB141" s="5"/>
      <c r="DC141" s="182">
        <f t="shared" si="975"/>
        <v>0</v>
      </c>
      <c r="DD141" s="182">
        <f t="shared" si="976"/>
        <v>0</v>
      </c>
      <c r="DE141" s="182">
        <f t="shared" si="977"/>
        <v>0</v>
      </c>
      <c r="DF141" s="5"/>
      <c r="DG141" s="182">
        <f t="shared" si="978"/>
        <v>0</v>
      </c>
      <c r="DH141" s="182">
        <f t="shared" si="979"/>
        <v>0</v>
      </c>
      <c r="DI141" s="182">
        <f t="shared" si="980"/>
        <v>0</v>
      </c>
      <c r="DJ141" s="5"/>
      <c r="DK141" s="182">
        <f t="shared" si="981"/>
        <v>0</v>
      </c>
      <c r="DL141" s="182">
        <f t="shared" si="982"/>
        <v>0</v>
      </c>
      <c r="DM141" s="182">
        <f t="shared" si="983"/>
        <v>0</v>
      </c>
      <c r="DN141" s="5"/>
      <c r="DO141" s="182">
        <f t="shared" si="984"/>
        <v>0</v>
      </c>
      <c r="DP141" s="182">
        <f t="shared" si="985"/>
        <v>0</v>
      </c>
      <c r="DQ141" s="182">
        <f t="shared" si="986"/>
        <v>0</v>
      </c>
      <c r="DR141" s="5"/>
      <c r="DS141" s="182">
        <f t="shared" si="987"/>
        <v>0</v>
      </c>
      <c r="DT141" s="182">
        <f t="shared" si="988"/>
        <v>0</v>
      </c>
      <c r="DU141" s="182">
        <f t="shared" si="989"/>
        <v>0</v>
      </c>
      <c r="DV141" s="5"/>
      <c r="DW141" s="182">
        <f t="shared" si="990"/>
        <v>0</v>
      </c>
      <c r="DX141" s="182">
        <f t="shared" si="991"/>
        <v>0</v>
      </c>
      <c r="DY141" s="182">
        <f t="shared" si="992"/>
        <v>0</v>
      </c>
      <c r="DZ141" s="5"/>
      <c r="EA141" s="182">
        <f t="shared" si="993"/>
        <v>0</v>
      </c>
      <c r="EB141" s="182">
        <f t="shared" si="994"/>
        <v>0</v>
      </c>
      <c r="EC141" s="182">
        <f t="shared" si="995"/>
        <v>0</v>
      </c>
      <c r="ED141" s="5"/>
      <c r="EE141" s="182">
        <f t="shared" si="996"/>
        <v>0</v>
      </c>
      <c r="EF141" s="182">
        <f t="shared" si="997"/>
        <v>0</v>
      </c>
      <c r="EG141" s="182">
        <f t="shared" si="998"/>
        <v>0</v>
      </c>
      <c r="EH141" s="5"/>
      <c r="EI141" s="182">
        <f t="shared" si="999"/>
        <v>0</v>
      </c>
      <c r="EJ141" s="182">
        <f t="shared" si="1000"/>
        <v>0</v>
      </c>
      <c r="EK141" s="182">
        <f t="shared" si="1001"/>
        <v>0</v>
      </c>
      <c r="EL141" s="5"/>
      <c r="EM141" s="182">
        <f t="shared" si="1002"/>
        <v>0</v>
      </c>
      <c r="EN141" s="182">
        <f t="shared" si="1003"/>
        <v>0</v>
      </c>
      <c r="EO141" s="182">
        <f t="shared" si="1004"/>
        <v>0</v>
      </c>
      <c r="EP141" s="5"/>
      <c r="EQ141" s="182">
        <f t="shared" si="1005"/>
        <v>0</v>
      </c>
      <c r="ER141" s="182">
        <f t="shared" si="1006"/>
        <v>0</v>
      </c>
      <c r="ES141" s="182">
        <f t="shared" si="1007"/>
        <v>0</v>
      </c>
      <c r="ET141" s="5"/>
      <c r="EU141" s="182">
        <f t="shared" si="1008"/>
        <v>0</v>
      </c>
      <c r="EV141" s="182">
        <f t="shared" si="1009"/>
        <v>0</v>
      </c>
      <c r="EW141" s="182">
        <f t="shared" si="1010"/>
        <v>0</v>
      </c>
      <c r="EX141" s="5"/>
      <c r="EY141" s="182">
        <f t="shared" si="1011"/>
        <v>0</v>
      </c>
      <c r="EZ141" s="182">
        <f t="shared" si="1012"/>
        <v>0</v>
      </c>
      <c r="FA141" s="182">
        <f t="shared" si="1013"/>
        <v>0</v>
      </c>
      <c r="FB141" s="5"/>
      <c r="FC141" s="182">
        <f t="shared" si="1014"/>
        <v>0</v>
      </c>
      <c r="FD141" s="182">
        <f t="shared" si="1015"/>
        <v>0</v>
      </c>
      <c r="FE141" s="182">
        <f t="shared" si="1016"/>
        <v>0</v>
      </c>
      <c r="FF141" s="5"/>
      <c r="FG141" s="182">
        <f t="shared" si="1017"/>
        <v>0</v>
      </c>
      <c r="FH141" s="182">
        <f t="shared" si="1018"/>
        <v>0</v>
      </c>
      <c r="FI141" s="182">
        <f t="shared" si="1019"/>
        <v>0</v>
      </c>
      <c r="FJ141" s="5"/>
      <c r="FK141" s="182">
        <f t="shared" si="1020"/>
        <v>0</v>
      </c>
      <c r="FL141" s="182">
        <f t="shared" si="1021"/>
        <v>0</v>
      </c>
      <c r="FM141" s="182">
        <f t="shared" si="1022"/>
        <v>0</v>
      </c>
      <c r="FN141" s="5"/>
      <c r="FO141" s="182">
        <f t="shared" si="1023"/>
        <v>0</v>
      </c>
      <c r="FP141" s="182">
        <f t="shared" si="1024"/>
        <v>0</v>
      </c>
      <c r="FQ141" s="182">
        <f t="shared" si="1025"/>
        <v>0</v>
      </c>
      <c r="FR141" s="5"/>
      <c r="FS141" s="182">
        <f t="shared" si="1026"/>
        <v>0</v>
      </c>
      <c r="FT141" s="182">
        <f t="shared" si="1027"/>
        <v>0</v>
      </c>
      <c r="FU141" s="182">
        <f t="shared" si="1028"/>
        <v>0</v>
      </c>
      <c r="FV141" s="5"/>
      <c r="FW141" s="182">
        <f t="shared" si="1029"/>
        <v>0</v>
      </c>
      <c r="FX141" s="182">
        <f t="shared" si="1030"/>
        <v>0</v>
      </c>
      <c r="FY141" s="182">
        <f t="shared" si="1031"/>
        <v>0</v>
      </c>
      <c r="FZ141" s="5"/>
      <c r="GA141" s="182">
        <f t="shared" si="1032"/>
        <v>0</v>
      </c>
      <c r="GB141" s="182">
        <f t="shared" si="1033"/>
        <v>0</v>
      </c>
      <c r="GC141" s="182">
        <f t="shared" si="1034"/>
        <v>0</v>
      </c>
      <c r="GD141" s="5"/>
      <c r="GE141" s="182">
        <f t="shared" si="1035"/>
        <v>0</v>
      </c>
      <c r="GF141" s="182">
        <f t="shared" si="1036"/>
        <v>0</v>
      </c>
      <c r="GG141" s="182">
        <f t="shared" si="1037"/>
        <v>0</v>
      </c>
      <c r="GH141" s="5"/>
      <c r="GI141" s="182">
        <f t="shared" si="1038"/>
        <v>0</v>
      </c>
      <c r="GJ141" s="182">
        <f t="shared" si="1039"/>
        <v>0</v>
      </c>
      <c r="GK141" s="182">
        <f t="shared" si="1040"/>
        <v>0</v>
      </c>
      <c r="GL141" s="5"/>
      <c r="GM141" s="182">
        <f t="shared" si="1041"/>
        <v>0</v>
      </c>
      <c r="GN141" s="182">
        <f t="shared" si="1042"/>
        <v>0</v>
      </c>
      <c r="GO141" s="182">
        <f t="shared" si="1043"/>
        <v>0</v>
      </c>
      <c r="GP141" s="5"/>
      <c r="GQ141" s="182">
        <f t="shared" si="1044"/>
        <v>0</v>
      </c>
      <c r="GR141" s="182">
        <f t="shared" si="1045"/>
        <v>0</v>
      </c>
      <c r="GS141" s="182">
        <f t="shared" si="1046"/>
        <v>0</v>
      </c>
      <c r="GT141" s="5"/>
      <c r="GU141" s="182">
        <f t="shared" si="1047"/>
        <v>0</v>
      </c>
      <c r="GV141" s="182">
        <f t="shared" si="1048"/>
        <v>0</v>
      </c>
      <c r="GW141" s="182">
        <f t="shared" si="1049"/>
        <v>0</v>
      </c>
      <c r="GX141" s="5"/>
      <c r="GY141" s="182">
        <f t="shared" si="1050"/>
        <v>0</v>
      </c>
      <c r="GZ141" s="182">
        <f t="shared" si="1051"/>
        <v>0</v>
      </c>
      <c r="HA141" s="182">
        <f t="shared" si="1052"/>
        <v>0</v>
      </c>
      <c r="HB141" s="5"/>
      <c r="HC141" s="182">
        <f t="shared" si="1053"/>
        <v>0</v>
      </c>
      <c r="HD141" s="182">
        <f t="shared" si="1054"/>
        <v>0</v>
      </c>
      <c r="HE141" s="182">
        <f t="shared" si="1055"/>
        <v>0</v>
      </c>
      <c r="HF141" s="5"/>
      <c r="HG141" s="182">
        <f t="shared" si="1056"/>
        <v>0</v>
      </c>
      <c r="HH141" s="182">
        <f t="shared" si="1057"/>
        <v>0</v>
      </c>
      <c r="HI141" s="182">
        <f t="shared" si="1058"/>
        <v>0</v>
      </c>
      <c r="HJ141" s="5"/>
      <c r="HK141" s="182">
        <f t="shared" si="1059"/>
        <v>0</v>
      </c>
      <c r="HL141" s="182">
        <f t="shared" si="1060"/>
        <v>0</v>
      </c>
      <c r="HM141" s="182">
        <f t="shared" si="1061"/>
        <v>0</v>
      </c>
      <c r="HN141" s="5"/>
      <c r="HO141" s="182">
        <f t="shared" si="1062"/>
        <v>0</v>
      </c>
      <c r="HP141" s="182">
        <f t="shared" si="1063"/>
        <v>0</v>
      </c>
      <c r="HQ141" s="182">
        <f t="shared" si="1064"/>
        <v>0</v>
      </c>
      <c r="HR141" s="5"/>
      <c r="HS141" s="182">
        <f t="shared" si="1065"/>
        <v>0</v>
      </c>
      <c r="HT141" s="182">
        <f t="shared" si="1066"/>
        <v>0</v>
      </c>
      <c r="HU141" s="182">
        <f t="shared" si="1067"/>
        <v>0</v>
      </c>
      <c r="HV141" s="5"/>
      <c r="HW141" s="182">
        <f t="shared" si="1068"/>
        <v>0</v>
      </c>
      <c r="HX141" s="182">
        <f t="shared" si="1069"/>
        <v>0</v>
      </c>
      <c r="HY141" s="182">
        <f t="shared" si="1070"/>
        <v>0</v>
      </c>
      <c r="HZ141" s="5"/>
      <c r="IA141" s="182">
        <f t="shared" si="1071"/>
        <v>0</v>
      </c>
      <c r="IB141" s="182">
        <f t="shared" si="1072"/>
        <v>0</v>
      </c>
      <c r="IC141" s="182">
        <f t="shared" si="1073"/>
        <v>0</v>
      </c>
      <c r="ID141" s="5"/>
      <c r="IE141" s="182">
        <f t="shared" si="1074"/>
        <v>0</v>
      </c>
      <c r="IF141" s="182">
        <f t="shared" si="1075"/>
        <v>0</v>
      </c>
      <c r="IG141" s="182">
        <f t="shared" si="1076"/>
        <v>0</v>
      </c>
      <c r="IH141" s="5"/>
      <c r="II141" s="182">
        <f t="shared" si="1077"/>
        <v>0</v>
      </c>
      <c r="IJ141" s="182">
        <f t="shared" si="1078"/>
        <v>0</v>
      </c>
      <c r="IK141" s="182">
        <f t="shared" si="1079"/>
        <v>0</v>
      </c>
      <c r="IL141" s="5"/>
      <c r="IM141" s="182">
        <f t="shared" si="1080"/>
        <v>0</v>
      </c>
      <c r="IN141" s="182">
        <f t="shared" si="1081"/>
        <v>0</v>
      </c>
      <c r="IO141" s="182">
        <f t="shared" si="1082"/>
        <v>0</v>
      </c>
      <c r="IP141" s="5"/>
      <c r="IQ141" s="182">
        <f t="shared" si="1083"/>
        <v>0</v>
      </c>
      <c r="IR141" s="182">
        <f t="shared" si="1084"/>
        <v>0</v>
      </c>
      <c r="IS141" s="182">
        <f t="shared" si="1085"/>
        <v>0</v>
      </c>
      <c r="IT141" s="5"/>
      <c r="IU141" s="182">
        <f t="shared" si="1086"/>
        <v>0</v>
      </c>
      <c r="IV141" s="182">
        <f t="shared" si="1087"/>
        <v>0</v>
      </c>
      <c r="IW141" s="182">
        <f t="shared" si="1088"/>
        <v>0</v>
      </c>
      <c r="IX141" s="5"/>
      <c r="IY141" s="182">
        <f t="shared" si="1089"/>
        <v>0</v>
      </c>
      <c r="IZ141" s="182">
        <f t="shared" si="1090"/>
        <v>0</v>
      </c>
      <c r="JA141" s="182">
        <f t="shared" si="1091"/>
        <v>0</v>
      </c>
      <c r="JB141" s="5"/>
      <c r="JC141" s="182">
        <f t="shared" si="1092"/>
        <v>0</v>
      </c>
      <c r="JD141" s="182">
        <f t="shared" si="1093"/>
        <v>0</v>
      </c>
      <c r="JE141" s="182">
        <f t="shared" si="1094"/>
        <v>0</v>
      </c>
      <c r="JF141" s="5"/>
      <c r="JG141" s="182">
        <f t="shared" si="1095"/>
        <v>0</v>
      </c>
      <c r="JH141" s="182">
        <f t="shared" si="1096"/>
        <v>0</v>
      </c>
      <c r="JI141" s="182">
        <f t="shared" si="1097"/>
        <v>0</v>
      </c>
      <c r="JJ141" s="5"/>
      <c r="JK141" s="182">
        <f t="shared" si="1098"/>
        <v>0</v>
      </c>
      <c r="JL141" s="182">
        <f t="shared" si="1099"/>
        <v>0</v>
      </c>
      <c r="JM141" s="182">
        <f t="shared" si="1100"/>
        <v>0</v>
      </c>
      <c r="JN141" s="5"/>
      <c r="JO141" s="182">
        <f t="shared" si="1101"/>
        <v>0</v>
      </c>
      <c r="JP141" s="182">
        <f t="shared" si="1102"/>
        <v>0</v>
      </c>
      <c r="JQ141" s="182">
        <f t="shared" si="1103"/>
        <v>0</v>
      </c>
      <c r="JR141" s="5"/>
      <c r="JS141" s="182">
        <f t="shared" si="1104"/>
        <v>0</v>
      </c>
      <c r="JT141" s="182">
        <f t="shared" si="1105"/>
        <v>0</v>
      </c>
      <c r="JU141" s="182">
        <f t="shared" si="1106"/>
        <v>0</v>
      </c>
      <c r="JV141" s="5"/>
      <c r="JW141" s="182">
        <f t="shared" si="1107"/>
        <v>0</v>
      </c>
      <c r="JX141" s="182">
        <f t="shared" si="1108"/>
        <v>0</v>
      </c>
      <c r="JY141" s="182">
        <f t="shared" si="1109"/>
        <v>0</v>
      </c>
      <c r="JZ141" s="5"/>
      <c r="KA141" s="182">
        <f t="shared" si="1110"/>
        <v>0</v>
      </c>
      <c r="KB141" s="182">
        <f t="shared" si="1111"/>
        <v>0</v>
      </c>
      <c r="KC141" s="182">
        <f t="shared" si="1112"/>
        <v>0</v>
      </c>
      <c r="KD141" s="5"/>
      <c r="KE141" s="182">
        <f t="shared" si="1113"/>
        <v>0</v>
      </c>
      <c r="KF141" s="182">
        <f t="shared" si="1114"/>
        <v>0</v>
      </c>
      <c r="KG141" s="182">
        <f t="shared" si="1115"/>
        <v>0</v>
      </c>
      <c r="KH141" s="5"/>
      <c r="KI141" s="183">
        <f t="shared" si="1116"/>
        <v>0</v>
      </c>
      <c r="KJ141" s="183" t="e">
        <f t="shared" si="908"/>
        <v>#DIV/0!</v>
      </c>
      <c r="KK141" s="183">
        <f t="shared" si="1117"/>
        <v>0</v>
      </c>
      <c r="KM141" s="183">
        <f t="shared" si="1118"/>
        <v>0</v>
      </c>
      <c r="KN141" s="183" t="e">
        <f t="shared" si="909"/>
        <v>#DIV/0!</v>
      </c>
      <c r="KO141" s="183">
        <f t="shared" si="1119"/>
        <v>0</v>
      </c>
      <c r="KQ141" s="183">
        <f t="shared" si="1120"/>
        <v>0</v>
      </c>
      <c r="KR141" s="183" t="e">
        <f t="shared" si="1121"/>
        <v>#DIV/0!</v>
      </c>
      <c r="KS141" s="183">
        <f t="shared" si="1122"/>
        <v>0</v>
      </c>
      <c r="KU141" s="183">
        <f t="shared" si="1123"/>
        <v>0</v>
      </c>
      <c r="KV141" s="183" t="e">
        <f t="shared" si="1124"/>
        <v>#DIV/0!</v>
      </c>
      <c r="KW141" s="183">
        <f t="shared" si="1125"/>
        <v>0</v>
      </c>
      <c r="KY141" s="183">
        <f t="shared" si="1126"/>
        <v>0</v>
      </c>
      <c r="KZ141" s="183" t="e">
        <f t="shared" si="1127"/>
        <v>#DIV/0!</v>
      </c>
      <c r="LA141" s="183">
        <f t="shared" si="1128"/>
        <v>0</v>
      </c>
      <c r="LC141" s="183">
        <f t="shared" si="1129"/>
        <v>0</v>
      </c>
      <c r="LD141" s="183" t="e">
        <f t="shared" si="1130"/>
        <v>#DIV/0!</v>
      </c>
      <c r="LE141" s="183">
        <f t="shared" si="1131"/>
        <v>0</v>
      </c>
    </row>
    <row r="142" spans="2:317" ht="18.75">
      <c r="B142" s="172"/>
      <c r="C142" s="180"/>
      <c r="D142" s="180"/>
      <c r="E142" s="180" t="str">
        <f>'A.I Revenue Streams - P1'!F140</f>
        <v>CT Neck Pain</v>
      </c>
      <c r="F142" s="184"/>
      <c r="G142" s="182"/>
      <c r="H142" s="182">
        <f>'A.I Revenue Streams - P1'!J140</f>
        <v>0</v>
      </c>
      <c r="I142" s="182">
        <f t="shared" si="1132"/>
        <v>0</v>
      </c>
      <c r="J142" s="5"/>
      <c r="K142" s="182">
        <f>'A.I Revenue Streams - P1'!H140*K$2</f>
        <v>0</v>
      </c>
      <c r="L142" s="182">
        <f t="shared" si="910"/>
        <v>0</v>
      </c>
      <c r="M142" s="182">
        <f t="shared" si="1134"/>
        <v>0</v>
      </c>
      <c r="N142" s="5"/>
      <c r="O142" s="182">
        <f t="shared" si="911"/>
        <v>0</v>
      </c>
      <c r="P142" s="182">
        <f t="shared" si="912"/>
        <v>0</v>
      </c>
      <c r="Q142" s="182">
        <f t="shared" si="903"/>
        <v>0</v>
      </c>
      <c r="R142" s="5"/>
      <c r="S142" s="182">
        <f t="shared" si="913"/>
        <v>0</v>
      </c>
      <c r="T142" s="182">
        <f t="shared" si="914"/>
        <v>0</v>
      </c>
      <c r="U142" s="182">
        <f t="shared" si="904"/>
        <v>0</v>
      </c>
      <c r="V142" s="5"/>
      <c r="W142" s="182">
        <f t="shared" si="915"/>
        <v>0</v>
      </c>
      <c r="X142" s="182">
        <f t="shared" si="916"/>
        <v>0</v>
      </c>
      <c r="Y142" s="182">
        <f t="shared" si="905"/>
        <v>0</v>
      </c>
      <c r="Z142" s="5"/>
      <c r="AA142" s="182">
        <f t="shared" si="917"/>
        <v>0</v>
      </c>
      <c r="AB142" s="182">
        <f t="shared" si="918"/>
        <v>0</v>
      </c>
      <c r="AC142" s="182">
        <f t="shared" si="906"/>
        <v>0</v>
      </c>
      <c r="AD142" s="5"/>
      <c r="AE142" s="182">
        <f t="shared" si="919"/>
        <v>0</v>
      </c>
      <c r="AF142" s="182">
        <f t="shared" si="920"/>
        <v>0</v>
      </c>
      <c r="AG142" s="182">
        <f t="shared" si="907"/>
        <v>0</v>
      </c>
      <c r="AH142" s="5"/>
      <c r="AI142" s="182">
        <f t="shared" si="921"/>
        <v>0</v>
      </c>
      <c r="AJ142" s="182">
        <f t="shared" si="922"/>
        <v>0</v>
      </c>
      <c r="AK142" s="182">
        <f t="shared" si="923"/>
        <v>0</v>
      </c>
      <c r="AL142" s="5"/>
      <c r="AM142" s="182">
        <f t="shared" si="924"/>
        <v>0</v>
      </c>
      <c r="AN142" s="182">
        <f t="shared" si="925"/>
        <v>0</v>
      </c>
      <c r="AO142" s="182">
        <f t="shared" si="926"/>
        <v>0</v>
      </c>
      <c r="AP142" s="5"/>
      <c r="AQ142" s="182">
        <f t="shared" si="927"/>
        <v>0</v>
      </c>
      <c r="AR142" s="182">
        <f t="shared" si="928"/>
        <v>0</v>
      </c>
      <c r="AS142" s="182">
        <f t="shared" si="929"/>
        <v>0</v>
      </c>
      <c r="AT142" s="5"/>
      <c r="AU142" s="182">
        <f t="shared" si="930"/>
        <v>0</v>
      </c>
      <c r="AV142" s="182">
        <f t="shared" si="931"/>
        <v>0</v>
      </c>
      <c r="AW142" s="182">
        <f t="shared" si="932"/>
        <v>0</v>
      </c>
      <c r="AX142" s="5"/>
      <c r="AY142" s="182">
        <f t="shared" si="933"/>
        <v>0</v>
      </c>
      <c r="AZ142" s="182">
        <f t="shared" si="934"/>
        <v>0</v>
      </c>
      <c r="BA142" s="182">
        <f t="shared" si="935"/>
        <v>0</v>
      </c>
      <c r="BB142" s="5"/>
      <c r="BC142" s="182">
        <f t="shared" si="936"/>
        <v>0</v>
      </c>
      <c r="BD142" s="182">
        <f t="shared" si="937"/>
        <v>0</v>
      </c>
      <c r="BE142" s="182">
        <f t="shared" si="938"/>
        <v>0</v>
      </c>
      <c r="BF142" s="5"/>
      <c r="BG142" s="182">
        <f t="shared" si="939"/>
        <v>0</v>
      </c>
      <c r="BH142" s="182">
        <f t="shared" si="940"/>
        <v>0</v>
      </c>
      <c r="BI142" s="182">
        <f t="shared" si="941"/>
        <v>0</v>
      </c>
      <c r="BJ142" s="5"/>
      <c r="BK142" s="182">
        <f t="shared" si="942"/>
        <v>0</v>
      </c>
      <c r="BL142" s="182">
        <f t="shared" si="943"/>
        <v>0</v>
      </c>
      <c r="BM142" s="182">
        <f t="shared" si="944"/>
        <v>0</v>
      </c>
      <c r="BN142" s="5"/>
      <c r="BO142" s="182">
        <f t="shared" si="945"/>
        <v>0</v>
      </c>
      <c r="BP142" s="182">
        <f t="shared" si="946"/>
        <v>0</v>
      </c>
      <c r="BQ142" s="182">
        <f t="shared" si="947"/>
        <v>0</v>
      </c>
      <c r="BR142" s="5"/>
      <c r="BS142" s="182">
        <f t="shared" si="948"/>
        <v>0</v>
      </c>
      <c r="BT142" s="182">
        <f t="shared" si="949"/>
        <v>0</v>
      </c>
      <c r="BU142" s="182">
        <f t="shared" si="950"/>
        <v>0</v>
      </c>
      <c r="BV142" s="5"/>
      <c r="BW142" s="182">
        <f t="shared" si="951"/>
        <v>0</v>
      </c>
      <c r="BX142" s="182">
        <f t="shared" si="952"/>
        <v>0</v>
      </c>
      <c r="BY142" s="182">
        <f t="shared" si="953"/>
        <v>0</v>
      </c>
      <c r="BZ142" s="5"/>
      <c r="CA142" s="182">
        <f t="shared" si="954"/>
        <v>0</v>
      </c>
      <c r="CB142" s="182">
        <f t="shared" si="955"/>
        <v>0</v>
      </c>
      <c r="CC142" s="182">
        <f t="shared" si="956"/>
        <v>0</v>
      </c>
      <c r="CD142" s="5"/>
      <c r="CE142" s="182">
        <f t="shared" si="957"/>
        <v>0</v>
      </c>
      <c r="CF142" s="182">
        <f t="shared" si="958"/>
        <v>0</v>
      </c>
      <c r="CG142" s="182">
        <f t="shared" si="959"/>
        <v>0</v>
      </c>
      <c r="CH142" s="5"/>
      <c r="CI142" s="182">
        <f t="shared" si="960"/>
        <v>0</v>
      </c>
      <c r="CJ142" s="182">
        <f t="shared" si="961"/>
        <v>0</v>
      </c>
      <c r="CK142" s="182">
        <f t="shared" si="962"/>
        <v>0</v>
      </c>
      <c r="CL142" s="5"/>
      <c r="CM142" s="182">
        <f t="shared" si="963"/>
        <v>0</v>
      </c>
      <c r="CN142" s="182">
        <f t="shared" si="964"/>
        <v>0</v>
      </c>
      <c r="CO142" s="182">
        <f t="shared" si="965"/>
        <v>0</v>
      </c>
      <c r="CP142" s="5"/>
      <c r="CQ142" s="182">
        <f t="shared" si="966"/>
        <v>0</v>
      </c>
      <c r="CR142" s="182">
        <f t="shared" si="967"/>
        <v>0</v>
      </c>
      <c r="CS142" s="182">
        <f t="shared" si="968"/>
        <v>0</v>
      </c>
      <c r="CT142" s="5"/>
      <c r="CU142" s="182">
        <f t="shared" si="969"/>
        <v>0</v>
      </c>
      <c r="CV142" s="182">
        <f t="shared" si="970"/>
        <v>0</v>
      </c>
      <c r="CW142" s="182">
        <f t="shared" si="971"/>
        <v>0</v>
      </c>
      <c r="CX142" s="5"/>
      <c r="CY142" s="182">
        <f t="shared" si="972"/>
        <v>0</v>
      </c>
      <c r="CZ142" s="182">
        <f t="shared" si="973"/>
        <v>0</v>
      </c>
      <c r="DA142" s="182">
        <f t="shared" si="974"/>
        <v>0</v>
      </c>
      <c r="DB142" s="5"/>
      <c r="DC142" s="182">
        <f t="shared" si="975"/>
        <v>0</v>
      </c>
      <c r="DD142" s="182">
        <f t="shared" si="976"/>
        <v>0</v>
      </c>
      <c r="DE142" s="182">
        <f t="shared" si="977"/>
        <v>0</v>
      </c>
      <c r="DF142" s="5"/>
      <c r="DG142" s="182">
        <f t="shared" si="978"/>
        <v>0</v>
      </c>
      <c r="DH142" s="182">
        <f t="shared" si="979"/>
        <v>0</v>
      </c>
      <c r="DI142" s="182">
        <f t="shared" si="980"/>
        <v>0</v>
      </c>
      <c r="DJ142" s="5"/>
      <c r="DK142" s="182">
        <f t="shared" si="981"/>
        <v>0</v>
      </c>
      <c r="DL142" s="182">
        <f t="shared" si="982"/>
        <v>0</v>
      </c>
      <c r="DM142" s="182">
        <f t="shared" si="983"/>
        <v>0</v>
      </c>
      <c r="DN142" s="5"/>
      <c r="DO142" s="182">
        <f t="shared" si="984"/>
        <v>0</v>
      </c>
      <c r="DP142" s="182">
        <f t="shared" si="985"/>
        <v>0</v>
      </c>
      <c r="DQ142" s="182">
        <f t="shared" si="986"/>
        <v>0</v>
      </c>
      <c r="DR142" s="5"/>
      <c r="DS142" s="182">
        <f t="shared" si="987"/>
        <v>0</v>
      </c>
      <c r="DT142" s="182">
        <f t="shared" si="988"/>
        <v>0</v>
      </c>
      <c r="DU142" s="182">
        <f t="shared" si="989"/>
        <v>0</v>
      </c>
      <c r="DV142" s="5"/>
      <c r="DW142" s="182">
        <f t="shared" si="990"/>
        <v>0</v>
      </c>
      <c r="DX142" s="182">
        <f t="shared" si="991"/>
        <v>0</v>
      </c>
      <c r="DY142" s="182">
        <f t="shared" si="992"/>
        <v>0</v>
      </c>
      <c r="DZ142" s="5"/>
      <c r="EA142" s="182">
        <f t="shared" si="993"/>
        <v>0</v>
      </c>
      <c r="EB142" s="182">
        <f t="shared" si="994"/>
        <v>0</v>
      </c>
      <c r="EC142" s="182">
        <f t="shared" si="995"/>
        <v>0</v>
      </c>
      <c r="ED142" s="5"/>
      <c r="EE142" s="182">
        <f t="shared" si="996"/>
        <v>0</v>
      </c>
      <c r="EF142" s="182">
        <f t="shared" si="997"/>
        <v>0</v>
      </c>
      <c r="EG142" s="182">
        <f t="shared" si="998"/>
        <v>0</v>
      </c>
      <c r="EH142" s="5"/>
      <c r="EI142" s="182">
        <f t="shared" si="999"/>
        <v>0</v>
      </c>
      <c r="EJ142" s="182">
        <f t="shared" si="1000"/>
        <v>0</v>
      </c>
      <c r="EK142" s="182">
        <f t="shared" si="1001"/>
        <v>0</v>
      </c>
      <c r="EL142" s="5"/>
      <c r="EM142" s="182">
        <f t="shared" si="1002"/>
        <v>0</v>
      </c>
      <c r="EN142" s="182">
        <f t="shared" si="1003"/>
        <v>0</v>
      </c>
      <c r="EO142" s="182">
        <f t="shared" si="1004"/>
        <v>0</v>
      </c>
      <c r="EP142" s="5"/>
      <c r="EQ142" s="182">
        <f t="shared" si="1005"/>
        <v>0</v>
      </c>
      <c r="ER142" s="182">
        <f t="shared" si="1006"/>
        <v>0</v>
      </c>
      <c r="ES142" s="182">
        <f t="shared" si="1007"/>
        <v>0</v>
      </c>
      <c r="ET142" s="5"/>
      <c r="EU142" s="182">
        <f t="shared" si="1008"/>
        <v>0</v>
      </c>
      <c r="EV142" s="182">
        <f t="shared" si="1009"/>
        <v>0</v>
      </c>
      <c r="EW142" s="182">
        <f t="shared" si="1010"/>
        <v>0</v>
      </c>
      <c r="EX142" s="5"/>
      <c r="EY142" s="182">
        <f t="shared" si="1011"/>
        <v>0</v>
      </c>
      <c r="EZ142" s="182">
        <f t="shared" si="1012"/>
        <v>0</v>
      </c>
      <c r="FA142" s="182">
        <f t="shared" si="1013"/>
        <v>0</v>
      </c>
      <c r="FB142" s="5"/>
      <c r="FC142" s="182">
        <f t="shared" si="1014"/>
        <v>0</v>
      </c>
      <c r="FD142" s="182">
        <f t="shared" si="1015"/>
        <v>0</v>
      </c>
      <c r="FE142" s="182">
        <f t="shared" si="1016"/>
        <v>0</v>
      </c>
      <c r="FF142" s="5"/>
      <c r="FG142" s="182">
        <f t="shared" si="1017"/>
        <v>0</v>
      </c>
      <c r="FH142" s="182">
        <f t="shared" si="1018"/>
        <v>0</v>
      </c>
      <c r="FI142" s="182">
        <f t="shared" si="1019"/>
        <v>0</v>
      </c>
      <c r="FJ142" s="5"/>
      <c r="FK142" s="182">
        <f t="shared" si="1020"/>
        <v>0</v>
      </c>
      <c r="FL142" s="182">
        <f t="shared" si="1021"/>
        <v>0</v>
      </c>
      <c r="FM142" s="182">
        <f t="shared" si="1022"/>
        <v>0</v>
      </c>
      <c r="FN142" s="5"/>
      <c r="FO142" s="182">
        <f t="shared" si="1023"/>
        <v>0</v>
      </c>
      <c r="FP142" s="182">
        <f t="shared" si="1024"/>
        <v>0</v>
      </c>
      <c r="FQ142" s="182">
        <f t="shared" si="1025"/>
        <v>0</v>
      </c>
      <c r="FR142" s="5"/>
      <c r="FS142" s="182">
        <f t="shared" si="1026"/>
        <v>0</v>
      </c>
      <c r="FT142" s="182">
        <f t="shared" si="1027"/>
        <v>0</v>
      </c>
      <c r="FU142" s="182">
        <f t="shared" si="1028"/>
        <v>0</v>
      </c>
      <c r="FV142" s="5"/>
      <c r="FW142" s="182">
        <f t="shared" si="1029"/>
        <v>0</v>
      </c>
      <c r="FX142" s="182">
        <f t="shared" si="1030"/>
        <v>0</v>
      </c>
      <c r="FY142" s="182">
        <f t="shared" si="1031"/>
        <v>0</v>
      </c>
      <c r="FZ142" s="5"/>
      <c r="GA142" s="182">
        <f t="shared" si="1032"/>
        <v>0</v>
      </c>
      <c r="GB142" s="182">
        <f t="shared" si="1033"/>
        <v>0</v>
      </c>
      <c r="GC142" s="182">
        <f t="shared" si="1034"/>
        <v>0</v>
      </c>
      <c r="GD142" s="5"/>
      <c r="GE142" s="182">
        <f t="shared" si="1035"/>
        <v>0</v>
      </c>
      <c r="GF142" s="182">
        <f t="shared" si="1036"/>
        <v>0</v>
      </c>
      <c r="GG142" s="182">
        <f t="shared" si="1037"/>
        <v>0</v>
      </c>
      <c r="GH142" s="5"/>
      <c r="GI142" s="182">
        <f t="shared" si="1038"/>
        <v>0</v>
      </c>
      <c r="GJ142" s="182">
        <f t="shared" si="1039"/>
        <v>0</v>
      </c>
      <c r="GK142" s="182">
        <f t="shared" si="1040"/>
        <v>0</v>
      </c>
      <c r="GL142" s="5"/>
      <c r="GM142" s="182">
        <f t="shared" si="1041"/>
        <v>0</v>
      </c>
      <c r="GN142" s="182">
        <f t="shared" si="1042"/>
        <v>0</v>
      </c>
      <c r="GO142" s="182">
        <f t="shared" si="1043"/>
        <v>0</v>
      </c>
      <c r="GP142" s="5"/>
      <c r="GQ142" s="182">
        <f t="shared" si="1044"/>
        <v>0</v>
      </c>
      <c r="GR142" s="182">
        <f t="shared" si="1045"/>
        <v>0</v>
      </c>
      <c r="GS142" s="182">
        <f t="shared" si="1046"/>
        <v>0</v>
      </c>
      <c r="GT142" s="5"/>
      <c r="GU142" s="182">
        <f t="shared" si="1047"/>
        <v>0</v>
      </c>
      <c r="GV142" s="182">
        <f t="shared" si="1048"/>
        <v>0</v>
      </c>
      <c r="GW142" s="182">
        <f t="shared" si="1049"/>
        <v>0</v>
      </c>
      <c r="GX142" s="5"/>
      <c r="GY142" s="182">
        <f t="shared" si="1050"/>
        <v>0</v>
      </c>
      <c r="GZ142" s="182">
        <f t="shared" si="1051"/>
        <v>0</v>
      </c>
      <c r="HA142" s="182">
        <f t="shared" si="1052"/>
        <v>0</v>
      </c>
      <c r="HB142" s="5"/>
      <c r="HC142" s="182">
        <f t="shared" si="1053"/>
        <v>0</v>
      </c>
      <c r="HD142" s="182">
        <f t="shared" si="1054"/>
        <v>0</v>
      </c>
      <c r="HE142" s="182">
        <f t="shared" si="1055"/>
        <v>0</v>
      </c>
      <c r="HF142" s="5"/>
      <c r="HG142" s="182">
        <f t="shared" si="1056"/>
        <v>0</v>
      </c>
      <c r="HH142" s="182">
        <f t="shared" si="1057"/>
        <v>0</v>
      </c>
      <c r="HI142" s="182">
        <f t="shared" si="1058"/>
        <v>0</v>
      </c>
      <c r="HJ142" s="5"/>
      <c r="HK142" s="182">
        <f t="shared" si="1059"/>
        <v>0</v>
      </c>
      <c r="HL142" s="182">
        <f t="shared" si="1060"/>
        <v>0</v>
      </c>
      <c r="HM142" s="182">
        <f t="shared" si="1061"/>
        <v>0</v>
      </c>
      <c r="HN142" s="5"/>
      <c r="HO142" s="182">
        <f t="shared" si="1062"/>
        <v>0</v>
      </c>
      <c r="HP142" s="182">
        <f t="shared" si="1063"/>
        <v>0</v>
      </c>
      <c r="HQ142" s="182">
        <f t="shared" si="1064"/>
        <v>0</v>
      </c>
      <c r="HR142" s="5"/>
      <c r="HS142" s="182">
        <f t="shared" si="1065"/>
        <v>0</v>
      </c>
      <c r="HT142" s="182">
        <f t="shared" si="1066"/>
        <v>0</v>
      </c>
      <c r="HU142" s="182">
        <f t="shared" si="1067"/>
        <v>0</v>
      </c>
      <c r="HV142" s="5"/>
      <c r="HW142" s="182">
        <f t="shared" si="1068"/>
        <v>0</v>
      </c>
      <c r="HX142" s="182">
        <f t="shared" si="1069"/>
        <v>0</v>
      </c>
      <c r="HY142" s="182">
        <f t="shared" si="1070"/>
        <v>0</v>
      </c>
      <c r="HZ142" s="5"/>
      <c r="IA142" s="182">
        <f t="shared" si="1071"/>
        <v>0</v>
      </c>
      <c r="IB142" s="182">
        <f t="shared" si="1072"/>
        <v>0</v>
      </c>
      <c r="IC142" s="182">
        <f t="shared" si="1073"/>
        <v>0</v>
      </c>
      <c r="ID142" s="5"/>
      <c r="IE142" s="182">
        <f t="shared" si="1074"/>
        <v>0</v>
      </c>
      <c r="IF142" s="182">
        <f t="shared" si="1075"/>
        <v>0</v>
      </c>
      <c r="IG142" s="182">
        <f t="shared" si="1076"/>
        <v>0</v>
      </c>
      <c r="IH142" s="5"/>
      <c r="II142" s="182">
        <f t="shared" si="1077"/>
        <v>0</v>
      </c>
      <c r="IJ142" s="182">
        <f t="shared" si="1078"/>
        <v>0</v>
      </c>
      <c r="IK142" s="182">
        <f t="shared" si="1079"/>
        <v>0</v>
      </c>
      <c r="IL142" s="5"/>
      <c r="IM142" s="182">
        <f t="shared" si="1080"/>
        <v>0</v>
      </c>
      <c r="IN142" s="182">
        <f t="shared" si="1081"/>
        <v>0</v>
      </c>
      <c r="IO142" s="182">
        <f t="shared" si="1082"/>
        <v>0</v>
      </c>
      <c r="IP142" s="5"/>
      <c r="IQ142" s="182">
        <f t="shared" si="1083"/>
        <v>0</v>
      </c>
      <c r="IR142" s="182">
        <f t="shared" si="1084"/>
        <v>0</v>
      </c>
      <c r="IS142" s="182">
        <f t="shared" si="1085"/>
        <v>0</v>
      </c>
      <c r="IT142" s="5"/>
      <c r="IU142" s="182">
        <f t="shared" si="1086"/>
        <v>0</v>
      </c>
      <c r="IV142" s="182">
        <f t="shared" si="1087"/>
        <v>0</v>
      </c>
      <c r="IW142" s="182">
        <f t="shared" si="1088"/>
        <v>0</v>
      </c>
      <c r="IX142" s="5"/>
      <c r="IY142" s="182">
        <f t="shared" si="1089"/>
        <v>0</v>
      </c>
      <c r="IZ142" s="182">
        <f t="shared" si="1090"/>
        <v>0</v>
      </c>
      <c r="JA142" s="182">
        <f t="shared" si="1091"/>
        <v>0</v>
      </c>
      <c r="JB142" s="5"/>
      <c r="JC142" s="182">
        <f t="shared" si="1092"/>
        <v>0</v>
      </c>
      <c r="JD142" s="182">
        <f t="shared" si="1093"/>
        <v>0</v>
      </c>
      <c r="JE142" s="182">
        <f t="shared" si="1094"/>
        <v>0</v>
      </c>
      <c r="JF142" s="5"/>
      <c r="JG142" s="182">
        <f t="shared" si="1095"/>
        <v>0</v>
      </c>
      <c r="JH142" s="182">
        <f t="shared" si="1096"/>
        <v>0</v>
      </c>
      <c r="JI142" s="182">
        <f t="shared" si="1097"/>
        <v>0</v>
      </c>
      <c r="JJ142" s="5"/>
      <c r="JK142" s="182">
        <f t="shared" si="1098"/>
        <v>0</v>
      </c>
      <c r="JL142" s="182">
        <f t="shared" si="1099"/>
        <v>0</v>
      </c>
      <c r="JM142" s="182">
        <f t="shared" si="1100"/>
        <v>0</v>
      </c>
      <c r="JN142" s="5"/>
      <c r="JO142" s="182">
        <f t="shared" si="1101"/>
        <v>0</v>
      </c>
      <c r="JP142" s="182">
        <f t="shared" si="1102"/>
        <v>0</v>
      </c>
      <c r="JQ142" s="182">
        <f t="shared" si="1103"/>
        <v>0</v>
      </c>
      <c r="JR142" s="5"/>
      <c r="JS142" s="182">
        <f t="shared" si="1104"/>
        <v>0</v>
      </c>
      <c r="JT142" s="182">
        <f t="shared" si="1105"/>
        <v>0</v>
      </c>
      <c r="JU142" s="182">
        <f t="shared" si="1106"/>
        <v>0</v>
      </c>
      <c r="JV142" s="5"/>
      <c r="JW142" s="182">
        <f t="shared" si="1107"/>
        <v>0</v>
      </c>
      <c r="JX142" s="182">
        <f t="shared" si="1108"/>
        <v>0</v>
      </c>
      <c r="JY142" s="182">
        <f t="shared" si="1109"/>
        <v>0</v>
      </c>
      <c r="JZ142" s="5"/>
      <c r="KA142" s="182">
        <f t="shared" si="1110"/>
        <v>0</v>
      </c>
      <c r="KB142" s="182">
        <f t="shared" si="1111"/>
        <v>0</v>
      </c>
      <c r="KC142" s="182">
        <f t="shared" si="1112"/>
        <v>0</v>
      </c>
      <c r="KD142" s="5"/>
      <c r="KE142" s="182">
        <f t="shared" si="1113"/>
        <v>0</v>
      </c>
      <c r="KF142" s="182">
        <f t="shared" si="1114"/>
        <v>0</v>
      </c>
      <c r="KG142" s="182">
        <f t="shared" si="1115"/>
        <v>0</v>
      </c>
      <c r="KH142" s="5"/>
      <c r="KI142" s="183">
        <f t="shared" si="1116"/>
        <v>0</v>
      </c>
      <c r="KJ142" s="183" t="e">
        <f t="shared" si="908"/>
        <v>#DIV/0!</v>
      </c>
      <c r="KK142" s="183">
        <f t="shared" si="1117"/>
        <v>0</v>
      </c>
      <c r="KM142" s="183">
        <f t="shared" si="1118"/>
        <v>0</v>
      </c>
      <c r="KN142" s="183" t="e">
        <f t="shared" si="909"/>
        <v>#DIV/0!</v>
      </c>
      <c r="KO142" s="183">
        <f t="shared" si="1119"/>
        <v>0</v>
      </c>
      <c r="KQ142" s="183">
        <f t="shared" si="1120"/>
        <v>0</v>
      </c>
      <c r="KR142" s="183" t="e">
        <f t="shared" si="1121"/>
        <v>#DIV/0!</v>
      </c>
      <c r="KS142" s="183">
        <f t="shared" si="1122"/>
        <v>0</v>
      </c>
      <c r="KU142" s="183">
        <f t="shared" si="1123"/>
        <v>0</v>
      </c>
      <c r="KV142" s="183" t="e">
        <f t="shared" si="1124"/>
        <v>#DIV/0!</v>
      </c>
      <c r="KW142" s="183">
        <f t="shared" si="1125"/>
        <v>0</v>
      </c>
      <c r="KY142" s="183">
        <f t="shared" si="1126"/>
        <v>0</v>
      </c>
      <c r="KZ142" s="183" t="e">
        <f t="shared" si="1127"/>
        <v>#DIV/0!</v>
      </c>
      <c r="LA142" s="183">
        <f t="shared" si="1128"/>
        <v>0</v>
      </c>
      <c r="LC142" s="183">
        <f t="shared" si="1129"/>
        <v>0</v>
      </c>
      <c r="LD142" s="183" t="e">
        <f t="shared" si="1130"/>
        <v>#DIV/0!</v>
      </c>
      <c r="LE142" s="183">
        <f t="shared" si="1131"/>
        <v>0</v>
      </c>
    </row>
    <row r="143" spans="2:317" ht="18.75">
      <c r="B143" s="172"/>
      <c r="C143" s="180"/>
      <c r="D143" s="180"/>
      <c r="E143" s="180" t="str">
        <f>'A.I Revenue Streams - P1'!F141</f>
        <v>CT Angio Neck &amp; Brain Vessels</v>
      </c>
      <c r="F143" s="184"/>
      <c r="G143" s="182"/>
      <c r="H143" s="182">
        <f>'A.I Revenue Streams - P1'!J141</f>
        <v>0</v>
      </c>
      <c r="I143" s="182">
        <f t="shared" si="1132"/>
        <v>0</v>
      </c>
      <c r="J143" s="5"/>
      <c r="K143" s="182">
        <f>'A.I Revenue Streams - P1'!H141*K$2</f>
        <v>0</v>
      </c>
      <c r="L143" s="182">
        <f t="shared" si="910"/>
        <v>0</v>
      </c>
      <c r="M143" s="182">
        <f t="shared" si="1134"/>
        <v>0</v>
      </c>
      <c r="N143" s="5"/>
      <c r="O143" s="182">
        <f t="shared" si="911"/>
        <v>0</v>
      </c>
      <c r="P143" s="182">
        <f t="shared" si="912"/>
        <v>0</v>
      </c>
      <c r="Q143" s="182">
        <f t="shared" si="903"/>
        <v>0</v>
      </c>
      <c r="R143" s="5"/>
      <c r="S143" s="182">
        <f t="shared" si="913"/>
        <v>0</v>
      </c>
      <c r="T143" s="182">
        <f t="shared" si="914"/>
        <v>0</v>
      </c>
      <c r="U143" s="182">
        <f t="shared" si="904"/>
        <v>0</v>
      </c>
      <c r="V143" s="5"/>
      <c r="W143" s="182">
        <f t="shared" si="915"/>
        <v>0</v>
      </c>
      <c r="X143" s="182">
        <f t="shared" si="916"/>
        <v>0</v>
      </c>
      <c r="Y143" s="182">
        <f t="shared" si="905"/>
        <v>0</v>
      </c>
      <c r="Z143" s="5"/>
      <c r="AA143" s="182">
        <f t="shared" si="917"/>
        <v>0</v>
      </c>
      <c r="AB143" s="182">
        <f t="shared" si="918"/>
        <v>0</v>
      </c>
      <c r="AC143" s="182">
        <f t="shared" si="906"/>
        <v>0</v>
      </c>
      <c r="AD143" s="5"/>
      <c r="AE143" s="182">
        <f t="shared" si="919"/>
        <v>0</v>
      </c>
      <c r="AF143" s="182">
        <f t="shared" si="920"/>
        <v>0</v>
      </c>
      <c r="AG143" s="182">
        <f t="shared" si="907"/>
        <v>0</v>
      </c>
      <c r="AH143" s="5"/>
      <c r="AI143" s="182">
        <f t="shared" si="921"/>
        <v>0</v>
      </c>
      <c r="AJ143" s="182">
        <f t="shared" si="922"/>
        <v>0</v>
      </c>
      <c r="AK143" s="182">
        <f t="shared" si="923"/>
        <v>0</v>
      </c>
      <c r="AL143" s="5"/>
      <c r="AM143" s="182">
        <f t="shared" si="924"/>
        <v>0</v>
      </c>
      <c r="AN143" s="182">
        <f t="shared" si="925"/>
        <v>0</v>
      </c>
      <c r="AO143" s="182">
        <f t="shared" si="926"/>
        <v>0</v>
      </c>
      <c r="AP143" s="5"/>
      <c r="AQ143" s="182">
        <f t="shared" si="927"/>
        <v>0</v>
      </c>
      <c r="AR143" s="182">
        <f t="shared" si="928"/>
        <v>0</v>
      </c>
      <c r="AS143" s="182">
        <f t="shared" si="929"/>
        <v>0</v>
      </c>
      <c r="AT143" s="5"/>
      <c r="AU143" s="182">
        <f t="shared" si="930"/>
        <v>0</v>
      </c>
      <c r="AV143" s="182">
        <f t="shared" si="931"/>
        <v>0</v>
      </c>
      <c r="AW143" s="182">
        <f t="shared" si="932"/>
        <v>0</v>
      </c>
      <c r="AX143" s="5"/>
      <c r="AY143" s="182">
        <f t="shared" si="933"/>
        <v>0</v>
      </c>
      <c r="AZ143" s="182">
        <f t="shared" si="934"/>
        <v>0</v>
      </c>
      <c r="BA143" s="182">
        <f t="shared" si="935"/>
        <v>0</v>
      </c>
      <c r="BB143" s="5"/>
      <c r="BC143" s="182">
        <f t="shared" si="936"/>
        <v>0</v>
      </c>
      <c r="BD143" s="182">
        <f t="shared" si="937"/>
        <v>0</v>
      </c>
      <c r="BE143" s="182">
        <f t="shared" si="938"/>
        <v>0</v>
      </c>
      <c r="BF143" s="5"/>
      <c r="BG143" s="182">
        <f t="shared" si="939"/>
        <v>0</v>
      </c>
      <c r="BH143" s="182">
        <f t="shared" si="940"/>
        <v>0</v>
      </c>
      <c r="BI143" s="182">
        <f t="shared" si="941"/>
        <v>0</v>
      </c>
      <c r="BJ143" s="5"/>
      <c r="BK143" s="182">
        <f t="shared" si="942"/>
        <v>0</v>
      </c>
      <c r="BL143" s="182">
        <f t="shared" si="943"/>
        <v>0</v>
      </c>
      <c r="BM143" s="182">
        <f t="shared" si="944"/>
        <v>0</v>
      </c>
      <c r="BN143" s="5"/>
      <c r="BO143" s="182">
        <f t="shared" si="945"/>
        <v>0</v>
      </c>
      <c r="BP143" s="182">
        <f t="shared" si="946"/>
        <v>0</v>
      </c>
      <c r="BQ143" s="182">
        <f t="shared" si="947"/>
        <v>0</v>
      </c>
      <c r="BR143" s="5"/>
      <c r="BS143" s="182">
        <f t="shared" si="948"/>
        <v>0</v>
      </c>
      <c r="BT143" s="182">
        <f t="shared" si="949"/>
        <v>0</v>
      </c>
      <c r="BU143" s="182">
        <f t="shared" si="950"/>
        <v>0</v>
      </c>
      <c r="BV143" s="5"/>
      <c r="BW143" s="182">
        <f t="shared" si="951"/>
        <v>0</v>
      </c>
      <c r="BX143" s="182">
        <f t="shared" si="952"/>
        <v>0</v>
      </c>
      <c r="BY143" s="182">
        <f t="shared" si="953"/>
        <v>0</v>
      </c>
      <c r="BZ143" s="5"/>
      <c r="CA143" s="182">
        <f t="shared" si="954"/>
        <v>0</v>
      </c>
      <c r="CB143" s="182">
        <f t="shared" si="955"/>
        <v>0</v>
      </c>
      <c r="CC143" s="182">
        <f t="shared" si="956"/>
        <v>0</v>
      </c>
      <c r="CD143" s="5"/>
      <c r="CE143" s="182">
        <f t="shared" si="957"/>
        <v>0</v>
      </c>
      <c r="CF143" s="182">
        <f t="shared" si="958"/>
        <v>0</v>
      </c>
      <c r="CG143" s="182">
        <f t="shared" si="959"/>
        <v>0</v>
      </c>
      <c r="CH143" s="5"/>
      <c r="CI143" s="182">
        <f t="shared" si="960"/>
        <v>0</v>
      </c>
      <c r="CJ143" s="182">
        <f t="shared" si="961"/>
        <v>0</v>
      </c>
      <c r="CK143" s="182">
        <f t="shared" si="962"/>
        <v>0</v>
      </c>
      <c r="CL143" s="5"/>
      <c r="CM143" s="182">
        <f t="shared" si="963"/>
        <v>0</v>
      </c>
      <c r="CN143" s="182">
        <f t="shared" si="964"/>
        <v>0</v>
      </c>
      <c r="CO143" s="182">
        <f t="shared" si="965"/>
        <v>0</v>
      </c>
      <c r="CP143" s="5"/>
      <c r="CQ143" s="182">
        <f t="shared" si="966"/>
        <v>0</v>
      </c>
      <c r="CR143" s="182">
        <f t="shared" si="967"/>
        <v>0</v>
      </c>
      <c r="CS143" s="182">
        <f t="shared" si="968"/>
        <v>0</v>
      </c>
      <c r="CT143" s="5"/>
      <c r="CU143" s="182">
        <f t="shared" si="969"/>
        <v>0</v>
      </c>
      <c r="CV143" s="182">
        <f t="shared" si="970"/>
        <v>0</v>
      </c>
      <c r="CW143" s="182">
        <f t="shared" si="971"/>
        <v>0</v>
      </c>
      <c r="CX143" s="5"/>
      <c r="CY143" s="182">
        <f t="shared" si="972"/>
        <v>0</v>
      </c>
      <c r="CZ143" s="182">
        <f t="shared" si="973"/>
        <v>0</v>
      </c>
      <c r="DA143" s="182">
        <f t="shared" si="974"/>
        <v>0</v>
      </c>
      <c r="DB143" s="5"/>
      <c r="DC143" s="182">
        <f t="shared" si="975"/>
        <v>0</v>
      </c>
      <c r="DD143" s="182">
        <f t="shared" si="976"/>
        <v>0</v>
      </c>
      <c r="DE143" s="182">
        <f t="shared" si="977"/>
        <v>0</v>
      </c>
      <c r="DF143" s="5"/>
      <c r="DG143" s="182">
        <f t="shared" si="978"/>
        <v>0</v>
      </c>
      <c r="DH143" s="182">
        <f t="shared" si="979"/>
        <v>0</v>
      </c>
      <c r="DI143" s="182">
        <f t="shared" si="980"/>
        <v>0</v>
      </c>
      <c r="DJ143" s="5"/>
      <c r="DK143" s="182">
        <f t="shared" si="981"/>
        <v>0</v>
      </c>
      <c r="DL143" s="182">
        <f t="shared" si="982"/>
        <v>0</v>
      </c>
      <c r="DM143" s="182">
        <f t="shared" si="983"/>
        <v>0</v>
      </c>
      <c r="DN143" s="5"/>
      <c r="DO143" s="182">
        <f t="shared" si="984"/>
        <v>0</v>
      </c>
      <c r="DP143" s="182">
        <f t="shared" si="985"/>
        <v>0</v>
      </c>
      <c r="DQ143" s="182">
        <f t="shared" si="986"/>
        <v>0</v>
      </c>
      <c r="DR143" s="5"/>
      <c r="DS143" s="182">
        <f t="shared" si="987"/>
        <v>0</v>
      </c>
      <c r="DT143" s="182">
        <f t="shared" si="988"/>
        <v>0</v>
      </c>
      <c r="DU143" s="182">
        <f t="shared" si="989"/>
        <v>0</v>
      </c>
      <c r="DV143" s="5"/>
      <c r="DW143" s="182">
        <f t="shared" si="990"/>
        <v>0</v>
      </c>
      <c r="DX143" s="182">
        <f t="shared" si="991"/>
        <v>0</v>
      </c>
      <c r="DY143" s="182">
        <f t="shared" si="992"/>
        <v>0</v>
      </c>
      <c r="DZ143" s="5"/>
      <c r="EA143" s="182">
        <f t="shared" si="993"/>
        <v>0</v>
      </c>
      <c r="EB143" s="182">
        <f t="shared" si="994"/>
        <v>0</v>
      </c>
      <c r="EC143" s="182">
        <f t="shared" si="995"/>
        <v>0</v>
      </c>
      <c r="ED143" s="5"/>
      <c r="EE143" s="182">
        <f t="shared" si="996"/>
        <v>0</v>
      </c>
      <c r="EF143" s="182">
        <f t="shared" si="997"/>
        <v>0</v>
      </c>
      <c r="EG143" s="182">
        <f t="shared" si="998"/>
        <v>0</v>
      </c>
      <c r="EH143" s="5"/>
      <c r="EI143" s="182">
        <f t="shared" si="999"/>
        <v>0</v>
      </c>
      <c r="EJ143" s="182">
        <f t="shared" si="1000"/>
        <v>0</v>
      </c>
      <c r="EK143" s="182">
        <f t="shared" si="1001"/>
        <v>0</v>
      </c>
      <c r="EL143" s="5"/>
      <c r="EM143" s="182">
        <f t="shared" si="1002"/>
        <v>0</v>
      </c>
      <c r="EN143" s="182">
        <f t="shared" si="1003"/>
        <v>0</v>
      </c>
      <c r="EO143" s="182">
        <f t="shared" si="1004"/>
        <v>0</v>
      </c>
      <c r="EP143" s="5"/>
      <c r="EQ143" s="182">
        <f t="shared" si="1005"/>
        <v>0</v>
      </c>
      <c r="ER143" s="182">
        <f t="shared" si="1006"/>
        <v>0</v>
      </c>
      <c r="ES143" s="182">
        <f t="shared" si="1007"/>
        <v>0</v>
      </c>
      <c r="ET143" s="5"/>
      <c r="EU143" s="182">
        <f t="shared" si="1008"/>
        <v>0</v>
      </c>
      <c r="EV143" s="182">
        <f t="shared" si="1009"/>
        <v>0</v>
      </c>
      <c r="EW143" s="182">
        <f t="shared" si="1010"/>
        <v>0</v>
      </c>
      <c r="EX143" s="5"/>
      <c r="EY143" s="182">
        <f t="shared" si="1011"/>
        <v>0</v>
      </c>
      <c r="EZ143" s="182">
        <f t="shared" si="1012"/>
        <v>0</v>
      </c>
      <c r="FA143" s="182">
        <f t="shared" si="1013"/>
        <v>0</v>
      </c>
      <c r="FB143" s="5"/>
      <c r="FC143" s="182">
        <f t="shared" si="1014"/>
        <v>0</v>
      </c>
      <c r="FD143" s="182">
        <f t="shared" si="1015"/>
        <v>0</v>
      </c>
      <c r="FE143" s="182">
        <f t="shared" si="1016"/>
        <v>0</v>
      </c>
      <c r="FF143" s="5"/>
      <c r="FG143" s="182">
        <f t="shared" si="1017"/>
        <v>0</v>
      </c>
      <c r="FH143" s="182">
        <f t="shared" si="1018"/>
        <v>0</v>
      </c>
      <c r="FI143" s="182">
        <f t="shared" si="1019"/>
        <v>0</v>
      </c>
      <c r="FJ143" s="5"/>
      <c r="FK143" s="182">
        <f t="shared" si="1020"/>
        <v>0</v>
      </c>
      <c r="FL143" s="182">
        <f t="shared" si="1021"/>
        <v>0</v>
      </c>
      <c r="FM143" s="182">
        <f t="shared" si="1022"/>
        <v>0</v>
      </c>
      <c r="FN143" s="5"/>
      <c r="FO143" s="182">
        <f t="shared" si="1023"/>
        <v>0</v>
      </c>
      <c r="FP143" s="182">
        <f t="shared" si="1024"/>
        <v>0</v>
      </c>
      <c r="FQ143" s="182">
        <f t="shared" si="1025"/>
        <v>0</v>
      </c>
      <c r="FR143" s="5"/>
      <c r="FS143" s="182">
        <f t="shared" si="1026"/>
        <v>0</v>
      </c>
      <c r="FT143" s="182">
        <f t="shared" si="1027"/>
        <v>0</v>
      </c>
      <c r="FU143" s="182">
        <f t="shared" si="1028"/>
        <v>0</v>
      </c>
      <c r="FV143" s="5"/>
      <c r="FW143" s="182">
        <f t="shared" si="1029"/>
        <v>0</v>
      </c>
      <c r="FX143" s="182">
        <f t="shared" si="1030"/>
        <v>0</v>
      </c>
      <c r="FY143" s="182">
        <f t="shared" si="1031"/>
        <v>0</v>
      </c>
      <c r="FZ143" s="5"/>
      <c r="GA143" s="182">
        <f t="shared" si="1032"/>
        <v>0</v>
      </c>
      <c r="GB143" s="182">
        <f t="shared" si="1033"/>
        <v>0</v>
      </c>
      <c r="GC143" s="182">
        <f t="shared" si="1034"/>
        <v>0</v>
      </c>
      <c r="GD143" s="5"/>
      <c r="GE143" s="182">
        <f t="shared" si="1035"/>
        <v>0</v>
      </c>
      <c r="GF143" s="182">
        <f t="shared" si="1036"/>
        <v>0</v>
      </c>
      <c r="GG143" s="182">
        <f t="shared" si="1037"/>
        <v>0</v>
      </c>
      <c r="GH143" s="5"/>
      <c r="GI143" s="182">
        <f t="shared" si="1038"/>
        <v>0</v>
      </c>
      <c r="GJ143" s="182">
        <f t="shared" si="1039"/>
        <v>0</v>
      </c>
      <c r="GK143" s="182">
        <f t="shared" si="1040"/>
        <v>0</v>
      </c>
      <c r="GL143" s="5"/>
      <c r="GM143" s="182">
        <f t="shared" si="1041"/>
        <v>0</v>
      </c>
      <c r="GN143" s="182">
        <f t="shared" si="1042"/>
        <v>0</v>
      </c>
      <c r="GO143" s="182">
        <f t="shared" si="1043"/>
        <v>0</v>
      </c>
      <c r="GP143" s="5"/>
      <c r="GQ143" s="182">
        <f t="shared" si="1044"/>
        <v>0</v>
      </c>
      <c r="GR143" s="182">
        <f t="shared" si="1045"/>
        <v>0</v>
      </c>
      <c r="GS143" s="182">
        <f t="shared" si="1046"/>
        <v>0</v>
      </c>
      <c r="GT143" s="5"/>
      <c r="GU143" s="182">
        <f t="shared" si="1047"/>
        <v>0</v>
      </c>
      <c r="GV143" s="182">
        <f t="shared" si="1048"/>
        <v>0</v>
      </c>
      <c r="GW143" s="182">
        <f t="shared" si="1049"/>
        <v>0</v>
      </c>
      <c r="GX143" s="5"/>
      <c r="GY143" s="182">
        <f t="shared" si="1050"/>
        <v>0</v>
      </c>
      <c r="GZ143" s="182">
        <f t="shared" si="1051"/>
        <v>0</v>
      </c>
      <c r="HA143" s="182">
        <f t="shared" si="1052"/>
        <v>0</v>
      </c>
      <c r="HB143" s="5"/>
      <c r="HC143" s="182">
        <f t="shared" si="1053"/>
        <v>0</v>
      </c>
      <c r="HD143" s="182">
        <f t="shared" si="1054"/>
        <v>0</v>
      </c>
      <c r="HE143" s="182">
        <f t="shared" si="1055"/>
        <v>0</v>
      </c>
      <c r="HF143" s="5"/>
      <c r="HG143" s="182">
        <f t="shared" si="1056"/>
        <v>0</v>
      </c>
      <c r="HH143" s="182">
        <f t="shared" si="1057"/>
        <v>0</v>
      </c>
      <c r="HI143" s="182">
        <f t="shared" si="1058"/>
        <v>0</v>
      </c>
      <c r="HJ143" s="5"/>
      <c r="HK143" s="182">
        <f t="shared" si="1059"/>
        <v>0</v>
      </c>
      <c r="HL143" s="182">
        <f t="shared" si="1060"/>
        <v>0</v>
      </c>
      <c r="HM143" s="182">
        <f t="shared" si="1061"/>
        <v>0</v>
      </c>
      <c r="HN143" s="5"/>
      <c r="HO143" s="182">
        <f t="shared" si="1062"/>
        <v>0</v>
      </c>
      <c r="HP143" s="182">
        <f t="shared" si="1063"/>
        <v>0</v>
      </c>
      <c r="HQ143" s="182">
        <f t="shared" si="1064"/>
        <v>0</v>
      </c>
      <c r="HR143" s="5"/>
      <c r="HS143" s="182">
        <f t="shared" si="1065"/>
        <v>0</v>
      </c>
      <c r="HT143" s="182">
        <f t="shared" si="1066"/>
        <v>0</v>
      </c>
      <c r="HU143" s="182">
        <f t="shared" si="1067"/>
        <v>0</v>
      </c>
      <c r="HV143" s="5"/>
      <c r="HW143" s="182">
        <f t="shared" si="1068"/>
        <v>0</v>
      </c>
      <c r="HX143" s="182">
        <f t="shared" si="1069"/>
        <v>0</v>
      </c>
      <c r="HY143" s="182">
        <f t="shared" si="1070"/>
        <v>0</v>
      </c>
      <c r="HZ143" s="5"/>
      <c r="IA143" s="182">
        <f t="shared" si="1071"/>
        <v>0</v>
      </c>
      <c r="IB143" s="182">
        <f t="shared" si="1072"/>
        <v>0</v>
      </c>
      <c r="IC143" s="182">
        <f t="shared" si="1073"/>
        <v>0</v>
      </c>
      <c r="ID143" s="5"/>
      <c r="IE143" s="182">
        <f t="shared" si="1074"/>
        <v>0</v>
      </c>
      <c r="IF143" s="182">
        <f t="shared" si="1075"/>
        <v>0</v>
      </c>
      <c r="IG143" s="182">
        <f t="shared" si="1076"/>
        <v>0</v>
      </c>
      <c r="IH143" s="5"/>
      <c r="II143" s="182">
        <f t="shared" si="1077"/>
        <v>0</v>
      </c>
      <c r="IJ143" s="182">
        <f t="shared" si="1078"/>
        <v>0</v>
      </c>
      <c r="IK143" s="182">
        <f t="shared" si="1079"/>
        <v>0</v>
      </c>
      <c r="IL143" s="5"/>
      <c r="IM143" s="182">
        <f t="shared" si="1080"/>
        <v>0</v>
      </c>
      <c r="IN143" s="182">
        <f t="shared" si="1081"/>
        <v>0</v>
      </c>
      <c r="IO143" s="182">
        <f t="shared" si="1082"/>
        <v>0</v>
      </c>
      <c r="IP143" s="5"/>
      <c r="IQ143" s="182">
        <f t="shared" si="1083"/>
        <v>0</v>
      </c>
      <c r="IR143" s="182">
        <f t="shared" si="1084"/>
        <v>0</v>
      </c>
      <c r="IS143" s="182">
        <f t="shared" si="1085"/>
        <v>0</v>
      </c>
      <c r="IT143" s="5"/>
      <c r="IU143" s="182">
        <f t="shared" si="1086"/>
        <v>0</v>
      </c>
      <c r="IV143" s="182">
        <f t="shared" si="1087"/>
        <v>0</v>
      </c>
      <c r="IW143" s="182">
        <f t="shared" si="1088"/>
        <v>0</v>
      </c>
      <c r="IX143" s="5"/>
      <c r="IY143" s="182">
        <f t="shared" si="1089"/>
        <v>0</v>
      </c>
      <c r="IZ143" s="182">
        <f t="shared" si="1090"/>
        <v>0</v>
      </c>
      <c r="JA143" s="182">
        <f t="shared" si="1091"/>
        <v>0</v>
      </c>
      <c r="JB143" s="5"/>
      <c r="JC143" s="182">
        <f t="shared" si="1092"/>
        <v>0</v>
      </c>
      <c r="JD143" s="182">
        <f t="shared" si="1093"/>
        <v>0</v>
      </c>
      <c r="JE143" s="182">
        <f t="shared" si="1094"/>
        <v>0</v>
      </c>
      <c r="JF143" s="5"/>
      <c r="JG143" s="182">
        <f t="shared" si="1095"/>
        <v>0</v>
      </c>
      <c r="JH143" s="182">
        <f t="shared" si="1096"/>
        <v>0</v>
      </c>
      <c r="JI143" s="182">
        <f t="shared" si="1097"/>
        <v>0</v>
      </c>
      <c r="JJ143" s="5"/>
      <c r="JK143" s="182">
        <f t="shared" si="1098"/>
        <v>0</v>
      </c>
      <c r="JL143" s="182">
        <f t="shared" si="1099"/>
        <v>0</v>
      </c>
      <c r="JM143" s="182">
        <f t="shared" si="1100"/>
        <v>0</v>
      </c>
      <c r="JN143" s="5"/>
      <c r="JO143" s="182">
        <f t="shared" si="1101"/>
        <v>0</v>
      </c>
      <c r="JP143" s="182">
        <f t="shared" si="1102"/>
        <v>0</v>
      </c>
      <c r="JQ143" s="182">
        <f t="shared" si="1103"/>
        <v>0</v>
      </c>
      <c r="JR143" s="5"/>
      <c r="JS143" s="182">
        <f t="shared" si="1104"/>
        <v>0</v>
      </c>
      <c r="JT143" s="182">
        <f t="shared" si="1105"/>
        <v>0</v>
      </c>
      <c r="JU143" s="182">
        <f t="shared" si="1106"/>
        <v>0</v>
      </c>
      <c r="JV143" s="5"/>
      <c r="JW143" s="182">
        <f t="shared" si="1107"/>
        <v>0</v>
      </c>
      <c r="JX143" s="182">
        <f t="shared" si="1108"/>
        <v>0</v>
      </c>
      <c r="JY143" s="182">
        <f t="shared" si="1109"/>
        <v>0</v>
      </c>
      <c r="JZ143" s="5"/>
      <c r="KA143" s="182">
        <f t="shared" si="1110"/>
        <v>0</v>
      </c>
      <c r="KB143" s="182">
        <f t="shared" si="1111"/>
        <v>0</v>
      </c>
      <c r="KC143" s="182">
        <f t="shared" si="1112"/>
        <v>0</v>
      </c>
      <c r="KD143" s="5"/>
      <c r="KE143" s="182">
        <f t="shared" si="1113"/>
        <v>0</v>
      </c>
      <c r="KF143" s="182">
        <f t="shared" si="1114"/>
        <v>0</v>
      </c>
      <c r="KG143" s="182">
        <f t="shared" si="1115"/>
        <v>0</v>
      </c>
      <c r="KH143" s="5"/>
      <c r="KI143" s="183">
        <f t="shared" si="1116"/>
        <v>0</v>
      </c>
      <c r="KJ143" s="183" t="e">
        <f t="shared" si="908"/>
        <v>#DIV/0!</v>
      </c>
      <c r="KK143" s="183">
        <f t="shared" si="1117"/>
        <v>0</v>
      </c>
      <c r="KM143" s="183">
        <f t="shared" si="1118"/>
        <v>0</v>
      </c>
      <c r="KN143" s="183" t="e">
        <f t="shared" si="909"/>
        <v>#DIV/0!</v>
      </c>
      <c r="KO143" s="183">
        <f t="shared" si="1119"/>
        <v>0</v>
      </c>
      <c r="KQ143" s="183">
        <f t="shared" si="1120"/>
        <v>0</v>
      </c>
      <c r="KR143" s="183" t="e">
        <f t="shared" si="1121"/>
        <v>#DIV/0!</v>
      </c>
      <c r="KS143" s="183">
        <f t="shared" si="1122"/>
        <v>0</v>
      </c>
      <c r="KU143" s="183">
        <f t="shared" si="1123"/>
        <v>0</v>
      </c>
      <c r="KV143" s="183" t="e">
        <f t="shared" si="1124"/>
        <v>#DIV/0!</v>
      </c>
      <c r="KW143" s="183">
        <f t="shared" si="1125"/>
        <v>0</v>
      </c>
      <c r="KY143" s="183">
        <f t="shared" si="1126"/>
        <v>0</v>
      </c>
      <c r="KZ143" s="183" t="e">
        <f t="shared" si="1127"/>
        <v>#DIV/0!</v>
      </c>
      <c r="LA143" s="183">
        <f t="shared" si="1128"/>
        <v>0</v>
      </c>
      <c r="LC143" s="183">
        <f t="shared" si="1129"/>
        <v>0</v>
      </c>
      <c r="LD143" s="183" t="e">
        <f t="shared" si="1130"/>
        <v>#DIV/0!</v>
      </c>
      <c r="LE143" s="183">
        <f t="shared" si="1131"/>
        <v>0</v>
      </c>
    </row>
    <row r="144" spans="2:317" ht="18.75">
      <c r="B144" s="172"/>
      <c r="C144" s="180"/>
      <c r="D144" s="180"/>
      <c r="E144" s="180" t="str">
        <f>'A.I Revenue Streams - P1'!F142</f>
        <v>CT Angio of Neck Vessels</v>
      </c>
      <c r="F144" s="184"/>
      <c r="G144" s="182"/>
      <c r="H144" s="182">
        <f>'A.I Revenue Streams - P1'!J142</f>
        <v>0</v>
      </c>
      <c r="I144" s="182">
        <f t="shared" si="1132"/>
        <v>0</v>
      </c>
      <c r="J144" s="5"/>
      <c r="K144" s="182">
        <f>'A.I Revenue Streams - P1'!H142*K$2</f>
        <v>0</v>
      </c>
      <c r="L144" s="182">
        <f t="shared" si="910"/>
        <v>0</v>
      </c>
      <c r="M144" s="182">
        <f t="shared" si="1134"/>
        <v>0</v>
      </c>
      <c r="N144" s="5"/>
      <c r="O144" s="182">
        <f t="shared" si="911"/>
        <v>0</v>
      </c>
      <c r="P144" s="182">
        <f t="shared" si="912"/>
        <v>0</v>
      </c>
      <c r="Q144" s="182">
        <f t="shared" si="903"/>
        <v>0</v>
      </c>
      <c r="R144" s="5"/>
      <c r="S144" s="182">
        <f t="shared" si="913"/>
        <v>0</v>
      </c>
      <c r="T144" s="182">
        <f t="shared" si="914"/>
        <v>0</v>
      </c>
      <c r="U144" s="182">
        <f t="shared" si="904"/>
        <v>0</v>
      </c>
      <c r="V144" s="5"/>
      <c r="W144" s="182">
        <f t="shared" si="915"/>
        <v>0</v>
      </c>
      <c r="X144" s="182">
        <f t="shared" si="916"/>
        <v>0</v>
      </c>
      <c r="Y144" s="182">
        <f t="shared" si="905"/>
        <v>0</v>
      </c>
      <c r="Z144" s="5"/>
      <c r="AA144" s="182">
        <f t="shared" si="917"/>
        <v>0</v>
      </c>
      <c r="AB144" s="182">
        <f t="shared" si="918"/>
        <v>0</v>
      </c>
      <c r="AC144" s="182">
        <f t="shared" si="906"/>
        <v>0</v>
      </c>
      <c r="AD144" s="5"/>
      <c r="AE144" s="182">
        <f t="shared" si="919"/>
        <v>0</v>
      </c>
      <c r="AF144" s="182">
        <f t="shared" si="920"/>
        <v>0</v>
      </c>
      <c r="AG144" s="182">
        <f t="shared" si="907"/>
        <v>0</v>
      </c>
      <c r="AH144" s="5"/>
      <c r="AI144" s="182">
        <f t="shared" si="921"/>
        <v>0</v>
      </c>
      <c r="AJ144" s="182">
        <f t="shared" si="922"/>
        <v>0</v>
      </c>
      <c r="AK144" s="182">
        <f t="shared" si="923"/>
        <v>0</v>
      </c>
      <c r="AL144" s="5"/>
      <c r="AM144" s="182">
        <f t="shared" si="924"/>
        <v>0</v>
      </c>
      <c r="AN144" s="182">
        <f t="shared" si="925"/>
        <v>0</v>
      </c>
      <c r="AO144" s="182">
        <f t="shared" si="926"/>
        <v>0</v>
      </c>
      <c r="AP144" s="5"/>
      <c r="AQ144" s="182">
        <f t="shared" si="927"/>
        <v>0</v>
      </c>
      <c r="AR144" s="182">
        <f t="shared" si="928"/>
        <v>0</v>
      </c>
      <c r="AS144" s="182">
        <f t="shared" si="929"/>
        <v>0</v>
      </c>
      <c r="AT144" s="5"/>
      <c r="AU144" s="182">
        <f t="shared" si="930"/>
        <v>0</v>
      </c>
      <c r="AV144" s="182">
        <f t="shared" si="931"/>
        <v>0</v>
      </c>
      <c r="AW144" s="182">
        <f t="shared" si="932"/>
        <v>0</v>
      </c>
      <c r="AX144" s="5"/>
      <c r="AY144" s="182">
        <f t="shared" si="933"/>
        <v>0</v>
      </c>
      <c r="AZ144" s="182">
        <f t="shared" si="934"/>
        <v>0</v>
      </c>
      <c r="BA144" s="182">
        <f t="shared" si="935"/>
        <v>0</v>
      </c>
      <c r="BB144" s="5"/>
      <c r="BC144" s="182">
        <f t="shared" si="936"/>
        <v>0</v>
      </c>
      <c r="BD144" s="182">
        <f t="shared" si="937"/>
        <v>0</v>
      </c>
      <c r="BE144" s="182">
        <f t="shared" si="938"/>
        <v>0</v>
      </c>
      <c r="BF144" s="5"/>
      <c r="BG144" s="182">
        <f t="shared" si="939"/>
        <v>0</v>
      </c>
      <c r="BH144" s="182">
        <f t="shared" si="940"/>
        <v>0</v>
      </c>
      <c r="BI144" s="182">
        <f t="shared" si="941"/>
        <v>0</v>
      </c>
      <c r="BJ144" s="5"/>
      <c r="BK144" s="182">
        <f t="shared" si="942"/>
        <v>0</v>
      </c>
      <c r="BL144" s="182">
        <f t="shared" si="943"/>
        <v>0</v>
      </c>
      <c r="BM144" s="182">
        <f t="shared" si="944"/>
        <v>0</v>
      </c>
      <c r="BN144" s="5"/>
      <c r="BO144" s="182">
        <f t="shared" si="945"/>
        <v>0</v>
      </c>
      <c r="BP144" s="182">
        <f t="shared" si="946"/>
        <v>0</v>
      </c>
      <c r="BQ144" s="182">
        <f t="shared" si="947"/>
        <v>0</v>
      </c>
      <c r="BR144" s="5"/>
      <c r="BS144" s="182">
        <f t="shared" si="948"/>
        <v>0</v>
      </c>
      <c r="BT144" s="182">
        <f t="shared" si="949"/>
        <v>0</v>
      </c>
      <c r="BU144" s="182">
        <f t="shared" si="950"/>
        <v>0</v>
      </c>
      <c r="BV144" s="5"/>
      <c r="BW144" s="182">
        <f t="shared" si="951"/>
        <v>0</v>
      </c>
      <c r="BX144" s="182">
        <f t="shared" si="952"/>
        <v>0</v>
      </c>
      <c r="BY144" s="182">
        <f t="shared" si="953"/>
        <v>0</v>
      </c>
      <c r="BZ144" s="5"/>
      <c r="CA144" s="182">
        <f t="shared" si="954"/>
        <v>0</v>
      </c>
      <c r="CB144" s="182">
        <f t="shared" si="955"/>
        <v>0</v>
      </c>
      <c r="CC144" s="182">
        <f t="shared" si="956"/>
        <v>0</v>
      </c>
      <c r="CD144" s="5"/>
      <c r="CE144" s="182">
        <f t="shared" si="957"/>
        <v>0</v>
      </c>
      <c r="CF144" s="182">
        <f t="shared" si="958"/>
        <v>0</v>
      </c>
      <c r="CG144" s="182">
        <f t="shared" si="959"/>
        <v>0</v>
      </c>
      <c r="CH144" s="5"/>
      <c r="CI144" s="182">
        <f t="shared" si="960"/>
        <v>0</v>
      </c>
      <c r="CJ144" s="182">
        <f t="shared" si="961"/>
        <v>0</v>
      </c>
      <c r="CK144" s="182">
        <f t="shared" si="962"/>
        <v>0</v>
      </c>
      <c r="CL144" s="5"/>
      <c r="CM144" s="182">
        <f t="shared" si="963"/>
        <v>0</v>
      </c>
      <c r="CN144" s="182">
        <f t="shared" si="964"/>
        <v>0</v>
      </c>
      <c r="CO144" s="182">
        <f t="shared" si="965"/>
        <v>0</v>
      </c>
      <c r="CP144" s="5"/>
      <c r="CQ144" s="182">
        <f t="shared" si="966"/>
        <v>0</v>
      </c>
      <c r="CR144" s="182">
        <f t="shared" si="967"/>
        <v>0</v>
      </c>
      <c r="CS144" s="182">
        <f t="shared" si="968"/>
        <v>0</v>
      </c>
      <c r="CT144" s="5"/>
      <c r="CU144" s="182">
        <f t="shared" si="969"/>
        <v>0</v>
      </c>
      <c r="CV144" s="182">
        <f t="shared" si="970"/>
        <v>0</v>
      </c>
      <c r="CW144" s="182">
        <f t="shared" si="971"/>
        <v>0</v>
      </c>
      <c r="CX144" s="5"/>
      <c r="CY144" s="182">
        <f t="shared" si="972"/>
        <v>0</v>
      </c>
      <c r="CZ144" s="182">
        <f t="shared" si="973"/>
        <v>0</v>
      </c>
      <c r="DA144" s="182">
        <f t="shared" si="974"/>
        <v>0</v>
      </c>
      <c r="DB144" s="5"/>
      <c r="DC144" s="182">
        <f t="shared" si="975"/>
        <v>0</v>
      </c>
      <c r="DD144" s="182">
        <f t="shared" si="976"/>
        <v>0</v>
      </c>
      <c r="DE144" s="182">
        <f t="shared" si="977"/>
        <v>0</v>
      </c>
      <c r="DF144" s="5"/>
      <c r="DG144" s="182">
        <f t="shared" si="978"/>
        <v>0</v>
      </c>
      <c r="DH144" s="182">
        <f t="shared" si="979"/>
        <v>0</v>
      </c>
      <c r="DI144" s="182">
        <f t="shared" si="980"/>
        <v>0</v>
      </c>
      <c r="DJ144" s="5"/>
      <c r="DK144" s="182">
        <f t="shared" si="981"/>
        <v>0</v>
      </c>
      <c r="DL144" s="182">
        <f t="shared" si="982"/>
        <v>0</v>
      </c>
      <c r="DM144" s="182">
        <f t="shared" si="983"/>
        <v>0</v>
      </c>
      <c r="DN144" s="5"/>
      <c r="DO144" s="182">
        <f t="shared" si="984"/>
        <v>0</v>
      </c>
      <c r="DP144" s="182">
        <f t="shared" si="985"/>
        <v>0</v>
      </c>
      <c r="DQ144" s="182">
        <f t="shared" si="986"/>
        <v>0</v>
      </c>
      <c r="DR144" s="5"/>
      <c r="DS144" s="182">
        <f t="shared" si="987"/>
        <v>0</v>
      </c>
      <c r="DT144" s="182">
        <f t="shared" si="988"/>
        <v>0</v>
      </c>
      <c r="DU144" s="182">
        <f t="shared" si="989"/>
        <v>0</v>
      </c>
      <c r="DV144" s="5"/>
      <c r="DW144" s="182">
        <f t="shared" si="990"/>
        <v>0</v>
      </c>
      <c r="DX144" s="182">
        <f t="shared" si="991"/>
        <v>0</v>
      </c>
      <c r="DY144" s="182">
        <f t="shared" si="992"/>
        <v>0</v>
      </c>
      <c r="DZ144" s="5"/>
      <c r="EA144" s="182">
        <f t="shared" si="993"/>
        <v>0</v>
      </c>
      <c r="EB144" s="182">
        <f t="shared" si="994"/>
        <v>0</v>
      </c>
      <c r="EC144" s="182">
        <f t="shared" si="995"/>
        <v>0</v>
      </c>
      <c r="ED144" s="5"/>
      <c r="EE144" s="182">
        <f t="shared" si="996"/>
        <v>0</v>
      </c>
      <c r="EF144" s="182">
        <f t="shared" si="997"/>
        <v>0</v>
      </c>
      <c r="EG144" s="182">
        <f t="shared" si="998"/>
        <v>0</v>
      </c>
      <c r="EH144" s="5"/>
      <c r="EI144" s="182">
        <f t="shared" si="999"/>
        <v>0</v>
      </c>
      <c r="EJ144" s="182">
        <f t="shared" si="1000"/>
        <v>0</v>
      </c>
      <c r="EK144" s="182">
        <f t="shared" si="1001"/>
        <v>0</v>
      </c>
      <c r="EL144" s="5"/>
      <c r="EM144" s="182">
        <f t="shared" si="1002"/>
        <v>0</v>
      </c>
      <c r="EN144" s="182">
        <f t="shared" si="1003"/>
        <v>0</v>
      </c>
      <c r="EO144" s="182">
        <f t="shared" si="1004"/>
        <v>0</v>
      </c>
      <c r="EP144" s="5"/>
      <c r="EQ144" s="182">
        <f t="shared" si="1005"/>
        <v>0</v>
      </c>
      <c r="ER144" s="182">
        <f t="shared" si="1006"/>
        <v>0</v>
      </c>
      <c r="ES144" s="182">
        <f t="shared" si="1007"/>
        <v>0</v>
      </c>
      <c r="ET144" s="5"/>
      <c r="EU144" s="182">
        <f t="shared" si="1008"/>
        <v>0</v>
      </c>
      <c r="EV144" s="182">
        <f t="shared" si="1009"/>
        <v>0</v>
      </c>
      <c r="EW144" s="182">
        <f t="shared" si="1010"/>
        <v>0</v>
      </c>
      <c r="EX144" s="5"/>
      <c r="EY144" s="182">
        <f t="shared" si="1011"/>
        <v>0</v>
      </c>
      <c r="EZ144" s="182">
        <f t="shared" si="1012"/>
        <v>0</v>
      </c>
      <c r="FA144" s="182">
        <f t="shared" si="1013"/>
        <v>0</v>
      </c>
      <c r="FB144" s="5"/>
      <c r="FC144" s="182">
        <f t="shared" si="1014"/>
        <v>0</v>
      </c>
      <c r="FD144" s="182">
        <f t="shared" si="1015"/>
        <v>0</v>
      </c>
      <c r="FE144" s="182">
        <f t="shared" si="1016"/>
        <v>0</v>
      </c>
      <c r="FF144" s="5"/>
      <c r="FG144" s="182">
        <f t="shared" si="1017"/>
        <v>0</v>
      </c>
      <c r="FH144" s="182">
        <f t="shared" si="1018"/>
        <v>0</v>
      </c>
      <c r="FI144" s="182">
        <f t="shared" si="1019"/>
        <v>0</v>
      </c>
      <c r="FJ144" s="5"/>
      <c r="FK144" s="182">
        <f t="shared" si="1020"/>
        <v>0</v>
      </c>
      <c r="FL144" s="182">
        <f t="shared" si="1021"/>
        <v>0</v>
      </c>
      <c r="FM144" s="182">
        <f t="shared" si="1022"/>
        <v>0</v>
      </c>
      <c r="FN144" s="5"/>
      <c r="FO144" s="182">
        <f t="shared" si="1023"/>
        <v>0</v>
      </c>
      <c r="FP144" s="182">
        <f t="shared" si="1024"/>
        <v>0</v>
      </c>
      <c r="FQ144" s="182">
        <f t="shared" si="1025"/>
        <v>0</v>
      </c>
      <c r="FR144" s="5"/>
      <c r="FS144" s="182">
        <f t="shared" si="1026"/>
        <v>0</v>
      </c>
      <c r="FT144" s="182">
        <f t="shared" si="1027"/>
        <v>0</v>
      </c>
      <c r="FU144" s="182">
        <f t="shared" si="1028"/>
        <v>0</v>
      </c>
      <c r="FV144" s="5"/>
      <c r="FW144" s="182">
        <f t="shared" si="1029"/>
        <v>0</v>
      </c>
      <c r="FX144" s="182">
        <f t="shared" si="1030"/>
        <v>0</v>
      </c>
      <c r="FY144" s="182">
        <f t="shared" si="1031"/>
        <v>0</v>
      </c>
      <c r="FZ144" s="5"/>
      <c r="GA144" s="182">
        <f t="shared" si="1032"/>
        <v>0</v>
      </c>
      <c r="GB144" s="182">
        <f t="shared" si="1033"/>
        <v>0</v>
      </c>
      <c r="GC144" s="182">
        <f t="shared" si="1034"/>
        <v>0</v>
      </c>
      <c r="GD144" s="5"/>
      <c r="GE144" s="182">
        <f t="shared" si="1035"/>
        <v>0</v>
      </c>
      <c r="GF144" s="182">
        <f t="shared" si="1036"/>
        <v>0</v>
      </c>
      <c r="GG144" s="182">
        <f t="shared" si="1037"/>
        <v>0</v>
      </c>
      <c r="GH144" s="5"/>
      <c r="GI144" s="182">
        <f t="shared" si="1038"/>
        <v>0</v>
      </c>
      <c r="GJ144" s="182">
        <f t="shared" si="1039"/>
        <v>0</v>
      </c>
      <c r="GK144" s="182">
        <f t="shared" si="1040"/>
        <v>0</v>
      </c>
      <c r="GL144" s="5"/>
      <c r="GM144" s="182">
        <f t="shared" si="1041"/>
        <v>0</v>
      </c>
      <c r="GN144" s="182">
        <f t="shared" si="1042"/>
        <v>0</v>
      </c>
      <c r="GO144" s="182">
        <f t="shared" si="1043"/>
        <v>0</v>
      </c>
      <c r="GP144" s="5"/>
      <c r="GQ144" s="182">
        <f t="shared" si="1044"/>
        <v>0</v>
      </c>
      <c r="GR144" s="182">
        <f t="shared" si="1045"/>
        <v>0</v>
      </c>
      <c r="GS144" s="182">
        <f t="shared" si="1046"/>
        <v>0</v>
      </c>
      <c r="GT144" s="5"/>
      <c r="GU144" s="182">
        <f t="shared" si="1047"/>
        <v>0</v>
      </c>
      <c r="GV144" s="182">
        <f t="shared" si="1048"/>
        <v>0</v>
      </c>
      <c r="GW144" s="182">
        <f t="shared" si="1049"/>
        <v>0</v>
      </c>
      <c r="GX144" s="5"/>
      <c r="GY144" s="182">
        <f t="shared" si="1050"/>
        <v>0</v>
      </c>
      <c r="GZ144" s="182">
        <f t="shared" si="1051"/>
        <v>0</v>
      </c>
      <c r="HA144" s="182">
        <f t="shared" si="1052"/>
        <v>0</v>
      </c>
      <c r="HB144" s="5"/>
      <c r="HC144" s="182">
        <f t="shared" si="1053"/>
        <v>0</v>
      </c>
      <c r="HD144" s="182">
        <f t="shared" si="1054"/>
        <v>0</v>
      </c>
      <c r="HE144" s="182">
        <f t="shared" si="1055"/>
        <v>0</v>
      </c>
      <c r="HF144" s="5"/>
      <c r="HG144" s="182">
        <f t="shared" si="1056"/>
        <v>0</v>
      </c>
      <c r="HH144" s="182">
        <f t="shared" si="1057"/>
        <v>0</v>
      </c>
      <c r="HI144" s="182">
        <f t="shared" si="1058"/>
        <v>0</v>
      </c>
      <c r="HJ144" s="5"/>
      <c r="HK144" s="182">
        <f t="shared" si="1059"/>
        <v>0</v>
      </c>
      <c r="HL144" s="182">
        <f t="shared" si="1060"/>
        <v>0</v>
      </c>
      <c r="HM144" s="182">
        <f t="shared" si="1061"/>
        <v>0</v>
      </c>
      <c r="HN144" s="5"/>
      <c r="HO144" s="182">
        <f t="shared" si="1062"/>
        <v>0</v>
      </c>
      <c r="HP144" s="182">
        <f t="shared" si="1063"/>
        <v>0</v>
      </c>
      <c r="HQ144" s="182">
        <f t="shared" si="1064"/>
        <v>0</v>
      </c>
      <c r="HR144" s="5"/>
      <c r="HS144" s="182">
        <f t="shared" si="1065"/>
        <v>0</v>
      </c>
      <c r="HT144" s="182">
        <f t="shared" si="1066"/>
        <v>0</v>
      </c>
      <c r="HU144" s="182">
        <f t="shared" si="1067"/>
        <v>0</v>
      </c>
      <c r="HV144" s="5"/>
      <c r="HW144" s="182">
        <f t="shared" si="1068"/>
        <v>0</v>
      </c>
      <c r="HX144" s="182">
        <f t="shared" si="1069"/>
        <v>0</v>
      </c>
      <c r="HY144" s="182">
        <f t="shared" si="1070"/>
        <v>0</v>
      </c>
      <c r="HZ144" s="5"/>
      <c r="IA144" s="182">
        <f t="shared" si="1071"/>
        <v>0</v>
      </c>
      <c r="IB144" s="182">
        <f t="shared" si="1072"/>
        <v>0</v>
      </c>
      <c r="IC144" s="182">
        <f t="shared" si="1073"/>
        <v>0</v>
      </c>
      <c r="ID144" s="5"/>
      <c r="IE144" s="182">
        <f t="shared" si="1074"/>
        <v>0</v>
      </c>
      <c r="IF144" s="182">
        <f t="shared" si="1075"/>
        <v>0</v>
      </c>
      <c r="IG144" s="182">
        <f t="shared" si="1076"/>
        <v>0</v>
      </c>
      <c r="IH144" s="5"/>
      <c r="II144" s="182">
        <f t="shared" si="1077"/>
        <v>0</v>
      </c>
      <c r="IJ144" s="182">
        <f t="shared" si="1078"/>
        <v>0</v>
      </c>
      <c r="IK144" s="182">
        <f t="shared" si="1079"/>
        <v>0</v>
      </c>
      <c r="IL144" s="5"/>
      <c r="IM144" s="182">
        <f t="shared" si="1080"/>
        <v>0</v>
      </c>
      <c r="IN144" s="182">
        <f t="shared" si="1081"/>
        <v>0</v>
      </c>
      <c r="IO144" s="182">
        <f t="shared" si="1082"/>
        <v>0</v>
      </c>
      <c r="IP144" s="5"/>
      <c r="IQ144" s="182">
        <f t="shared" si="1083"/>
        <v>0</v>
      </c>
      <c r="IR144" s="182">
        <f t="shared" si="1084"/>
        <v>0</v>
      </c>
      <c r="IS144" s="182">
        <f t="shared" si="1085"/>
        <v>0</v>
      </c>
      <c r="IT144" s="5"/>
      <c r="IU144" s="182">
        <f t="shared" si="1086"/>
        <v>0</v>
      </c>
      <c r="IV144" s="182">
        <f t="shared" si="1087"/>
        <v>0</v>
      </c>
      <c r="IW144" s="182">
        <f t="shared" si="1088"/>
        <v>0</v>
      </c>
      <c r="IX144" s="5"/>
      <c r="IY144" s="182">
        <f t="shared" si="1089"/>
        <v>0</v>
      </c>
      <c r="IZ144" s="182">
        <f t="shared" si="1090"/>
        <v>0</v>
      </c>
      <c r="JA144" s="182">
        <f t="shared" si="1091"/>
        <v>0</v>
      </c>
      <c r="JB144" s="5"/>
      <c r="JC144" s="182">
        <f t="shared" si="1092"/>
        <v>0</v>
      </c>
      <c r="JD144" s="182">
        <f t="shared" si="1093"/>
        <v>0</v>
      </c>
      <c r="JE144" s="182">
        <f t="shared" si="1094"/>
        <v>0</v>
      </c>
      <c r="JF144" s="5"/>
      <c r="JG144" s="182">
        <f t="shared" si="1095"/>
        <v>0</v>
      </c>
      <c r="JH144" s="182">
        <f t="shared" si="1096"/>
        <v>0</v>
      </c>
      <c r="JI144" s="182">
        <f t="shared" si="1097"/>
        <v>0</v>
      </c>
      <c r="JJ144" s="5"/>
      <c r="JK144" s="182">
        <f t="shared" si="1098"/>
        <v>0</v>
      </c>
      <c r="JL144" s="182">
        <f t="shared" si="1099"/>
        <v>0</v>
      </c>
      <c r="JM144" s="182">
        <f t="shared" si="1100"/>
        <v>0</v>
      </c>
      <c r="JN144" s="5"/>
      <c r="JO144" s="182">
        <f t="shared" si="1101"/>
        <v>0</v>
      </c>
      <c r="JP144" s="182">
        <f t="shared" si="1102"/>
        <v>0</v>
      </c>
      <c r="JQ144" s="182">
        <f t="shared" si="1103"/>
        <v>0</v>
      </c>
      <c r="JR144" s="5"/>
      <c r="JS144" s="182">
        <f t="shared" si="1104"/>
        <v>0</v>
      </c>
      <c r="JT144" s="182">
        <f t="shared" si="1105"/>
        <v>0</v>
      </c>
      <c r="JU144" s="182">
        <f t="shared" si="1106"/>
        <v>0</v>
      </c>
      <c r="JV144" s="5"/>
      <c r="JW144" s="182">
        <f t="shared" si="1107"/>
        <v>0</v>
      </c>
      <c r="JX144" s="182">
        <f t="shared" si="1108"/>
        <v>0</v>
      </c>
      <c r="JY144" s="182">
        <f t="shared" si="1109"/>
        <v>0</v>
      </c>
      <c r="JZ144" s="5"/>
      <c r="KA144" s="182">
        <f t="shared" si="1110"/>
        <v>0</v>
      </c>
      <c r="KB144" s="182">
        <f t="shared" si="1111"/>
        <v>0</v>
      </c>
      <c r="KC144" s="182">
        <f t="shared" si="1112"/>
        <v>0</v>
      </c>
      <c r="KD144" s="5"/>
      <c r="KE144" s="182">
        <f t="shared" si="1113"/>
        <v>0</v>
      </c>
      <c r="KF144" s="182">
        <f t="shared" si="1114"/>
        <v>0</v>
      </c>
      <c r="KG144" s="182">
        <f t="shared" si="1115"/>
        <v>0</v>
      </c>
      <c r="KH144" s="5"/>
      <c r="KI144" s="183">
        <f t="shared" si="1116"/>
        <v>0</v>
      </c>
      <c r="KJ144" s="183" t="e">
        <f t="shared" si="908"/>
        <v>#DIV/0!</v>
      </c>
      <c r="KK144" s="183">
        <f t="shared" si="1117"/>
        <v>0</v>
      </c>
      <c r="KM144" s="183">
        <f t="shared" si="1118"/>
        <v>0</v>
      </c>
      <c r="KN144" s="183" t="e">
        <f t="shared" si="909"/>
        <v>#DIV/0!</v>
      </c>
      <c r="KO144" s="183">
        <f t="shared" si="1119"/>
        <v>0</v>
      </c>
      <c r="KQ144" s="183">
        <f t="shared" si="1120"/>
        <v>0</v>
      </c>
      <c r="KR144" s="183" t="e">
        <f t="shared" si="1121"/>
        <v>#DIV/0!</v>
      </c>
      <c r="KS144" s="183">
        <f t="shared" si="1122"/>
        <v>0</v>
      </c>
      <c r="KU144" s="183">
        <f t="shared" si="1123"/>
        <v>0</v>
      </c>
      <c r="KV144" s="183" t="e">
        <f t="shared" si="1124"/>
        <v>#DIV/0!</v>
      </c>
      <c r="KW144" s="183">
        <f t="shared" si="1125"/>
        <v>0</v>
      </c>
      <c r="KY144" s="183">
        <f t="shared" si="1126"/>
        <v>0</v>
      </c>
      <c r="KZ144" s="183" t="e">
        <f t="shared" si="1127"/>
        <v>#DIV/0!</v>
      </c>
      <c r="LA144" s="183">
        <f t="shared" si="1128"/>
        <v>0</v>
      </c>
      <c r="LC144" s="183">
        <f t="shared" si="1129"/>
        <v>0</v>
      </c>
      <c r="LD144" s="183" t="e">
        <f t="shared" si="1130"/>
        <v>#DIV/0!</v>
      </c>
      <c r="LE144" s="183">
        <f t="shared" si="1131"/>
        <v>0</v>
      </c>
    </row>
    <row r="145" spans="2:317" ht="18.75">
      <c r="B145" s="172"/>
      <c r="C145" s="180"/>
      <c r="D145" s="180"/>
      <c r="E145" s="180" t="str">
        <f>'A.I Revenue Streams - P1'!F143</f>
        <v>CT Chest Pain</v>
      </c>
      <c r="F145" s="184"/>
      <c r="G145" s="182"/>
      <c r="H145" s="182">
        <f>'A.I Revenue Streams - P1'!J143</f>
        <v>0</v>
      </c>
      <c r="I145" s="182">
        <f t="shared" si="1132"/>
        <v>0</v>
      </c>
      <c r="J145" s="5"/>
      <c r="K145" s="182">
        <f>'A.I Revenue Streams - P1'!H143*K$2</f>
        <v>0</v>
      </c>
      <c r="L145" s="182">
        <f t="shared" si="910"/>
        <v>0</v>
      </c>
      <c r="M145" s="182">
        <f t="shared" si="1134"/>
        <v>0</v>
      </c>
      <c r="N145" s="5"/>
      <c r="O145" s="182">
        <f t="shared" si="911"/>
        <v>0</v>
      </c>
      <c r="P145" s="182">
        <f t="shared" si="912"/>
        <v>0</v>
      </c>
      <c r="Q145" s="182">
        <f t="shared" si="903"/>
        <v>0</v>
      </c>
      <c r="R145" s="5"/>
      <c r="S145" s="182">
        <f t="shared" si="913"/>
        <v>0</v>
      </c>
      <c r="T145" s="182">
        <f t="shared" si="914"/>
        <v>0</v>
      </c>
      <c r="U145" s="182">
        <f t="shared" si="904"/>
        <v>0</v>
      </c>
      <c r="V145" s="5"/>
      <c r="W145" s="182">
        <f t="shared" si="915"/>
        <v>0</v>
      </c>
      <c r="X145" s="182">
        <f t="shared" si="916"/>
        <v>0</v>
      </c>
      <c r="Y145" s="182">
        <f t="shared" si="905"/>
        <v>0</v>
      </c>
      <c r="Z145" s="5"/>
      <c r="AA145" s="182">
        <f t="shared" si="917"/>
        <v>0</v>
      </c>
      <c r="AB145" s="182">
        <f t="shared" si="918"/>
        <v>0</v>
      </c>
      <c r="AC145" s="182">
        <f t="shared" si="906"/>
        <v>0</v>
      </c>
      <c r="AD145" s="5"/>
      <c r="AE145" s="182">
        <f t="shared" si="919"/>
        <v>0</v>
      </c>
      <c r="AF145" s="182">
        <f t="shared" si="920"/>
        <v>0</v>
      </c>
      <c r="AG145" s="182">
        <f t="shared" si="907"/>
        <v>0</v>
      </c>
      <c r="AH145" s="5"/>
      <c r="AI145" s="182">
        <f t="shared" si="921"/>
        <v>0</v>
      </c>
      <c r="AJ145" s="182">
        <f t="shared" si="922"/>
        <v>0</v>
      </c>
      <c r="AK145" s="182">
        <f t="shared" si="923"/>
        <v>0</v>
      </c>
      <c r="AL145" s="5"/>
      <c r="AM145" s="182">
        <f t="shared" si="924"/>
        <v>0</v>
      </c>
      <c r="AN145" s="182">
        <f t="shared" si="925"/>
        <v>0</v>
      </c>
      <c r="AO145" s="182">
        <f t="shared" si="926"/>
        <v>0</v>
      </c>
      <c r="AP145" s="5"/>
      <c r="AQ145" s="182">
        <f t="shared" si="927"/>
        <v>0</v>
      </c>
      <c r="AR145" s="182">
        <f t="shared" si="928"/>
        <v>0</v>
      </c>
      <c r="AS145" s="182">
        <f t="shared" si="929"/>
        <v>0</v>
      </c>
      <c r="AT145" s="5"/>
      <c r="AU145" s="182">
        <f t="shared" si="930"/>
        <v>0</v>
      </c>
      <c r="AV145" s="182">
        <f t="shared" si="931"/>
        <v>0</v>
      </c>
      <c r="AW145" s="182">
        <f t="shared" si="932"/>
        <v>0</v>
      </c>
      <c r="AX145" s="5"/>
      <c r="AY145" s="182">
        <f t="shared" si="933"/>
        <v>0</v>
      </c>
      <c r="AZ145" s="182">
        <f t="shared" si="934"/>
        <v>0</v>
      </c>
      <c r="BA145" s="182">
        <f t="shared" si="935"/>
        <v>0</v>
      </c>
      <c r="BB145" s="5"/>
      <c r="BC145" s="182">
        <f t="shared" si="936"/>
        <v>0</v>
      </c>
      <c r="BD145" s="182">
        <f t="shared" si="937"/>
        <v>0</v>
      </c>
      <c r="BE145" s="182">
        <f t="shared" si="938"/>
        <v>0</v>
      </c>
      <c r="BF145" s="5"/>
      <c r="BG145" s="182">
        <f t="shared" si="939"/>
        <v>0</v>
      </c>
      <c r="BH145" s="182">
        <f t="shared" si="940"/>
        <v>0</v>
      </c>
      <c r="BI145" s="182">
        <f t="shared" si="941"/>
        <v>0</v>
      </c>
      <c r="BJ145" s="5"/>
      <c r="BK145" s="182">
        <f t="shared" si="942"/>
        <v>0</v>
      </c>
      <c r="BL145" s="182">
        <f t="shared" si="943"/>
        <v>0</v>
      </c>
      <c r="BM145" s="182">
        <f t="shared" si="944"/>
        <v>0</v>
      </c>
      <c r="BN145" s="5"/>
      <c r="BO145" s="182">
        <f t="shared" si="945"/>
        <v>0</v>
      </c>
      <c r="BP145" s="182">
        <f t="shared" si="946"/>
        <v>0</v>
      </c>
      <c r="BQ145" s="182">
        <f t="shared" si="947"/>
        <v>0</v>
      </c>
      <c r="BR145" s="5"/>
      <c r="BS145" s="182">
        <f t="shared" si="948"/>
        <v>0</v>
      </c>
      <c r="BT145" s="182">
        <f t="shared" si="949"/>
        <v>0</v>
      </c>
      <c r="BU145" s="182">
        <f t="shared" si="950"/>
        <v>0</v>
      </c>
      <c r="BV145" s="5"/>
      <c r="BW145" s="182">
        <f t="shared" si="951"/>
        <v>0</v>
      </c>
      <c r="BX145" s="182">
        <f t="shared" si="952"/>
        <v>0</v>
      </c>
      <c r="BY145" s="182">
        <f t="shared" si="953"/>
        <v>0</v>
      </c>
      <c r="BZ145" s="5"/>
      <c r="CA145" s="182">
        <f t="shared" si="954"/>
        <v>0</v>
      </c>
      <c r="CB145" s="182">
        <f t="shared" si="955"/>
        <v>0</v>
      </c>
      <c r="CC145" s="182">
        <f t="shared" si="956"/>
        <v>0</v>
      </c>
      <c r="CD145" s="5"/>
      <c r="CE145" s="182">
        <f t="shared" si="957"/>
        <v>0</v>
      </c>
      <c r="CF145" s="182">
        <f t="shared" si="958"/>
        <v>0</v>
      </c>
      <c r="CG145" s="182">
        <f t="shared" si="959"/>
        <v>0</v>
      </c>
      <c r="CH145" s="5"/>
      <c r="CI145" s="182">
        <f t="shared" si="960"/>
        <v>0</v>
      </c>
      <c r="CJ145" s="182">
        <f t="shared" si="961"/>
        <v>0</v>
      </c>
      <c r="CK145" s="182">
        <f t="shared" si="962"/>
        <v>0</v>
      </c>
      <c r="CL145" s="5"/>
      <c r="CM145" s="182">
        <f t="shared" si="963"/>
        <v>0</v>
      </c>
      <c r="CN145" s="182">
        <f t="shared" si="964"/>
        <v>0</v>
      </c>
      <c r="CO145" s="182">
        <f t="shared" si="965"/>
        <v>0</v>
      </c>
      <c r="CP145" s="5"/>
      <c r="CQ145" s="182">
        <f t="shared" si="966"/>
        <v>0</v>
      </c>
      <c r="CR145" s="182">
        <f t="shared" si="967"/>
        <v>0</v>
      </c>
      <c r="CS145" s="182">
        <f t="shared" si="968"/>
        <v>0</v>
      </c>
      <c r="CT145" s="5"/>
      <c r="CU145" s="182">
        <f t="shared" si="969"/>
        <v>0</v>
      </c>
      <c r="CV145" s="182">
        <f t="shared" si="970"/>
        <v>0</v>
      </c>
      <c r="CW145" s="182">
        <f t="shared" si="971"/>
        <v>0</v>
      </c>
      <c r="CX145" s="5"/>
      <c r="CY145" s="182">
        <f t="shared" si="972"/>
        <v>0</v>
      </c>
      <c r="CZ145" s="182">
        <f t="shared" si="973"/>
        <v>0</v>
      </c>
      <c r="DA145" s="182">
        <f t="shared" si="974"/>
        <v>0</v>
      </c>
      <c r="DB145" s="5"/>
      <c r="DC145" s="182">
        <f t="shared" si="975"/>
        <v>0</v>
      </c>
      <c r="DD145" s="182">
        <f t="shared" si="976"/>
        <v>0</v>
      </c>
      <c r="DE145" s="182">
        <f t="shared" si="977"/>
        <v>0</v>
      </c>
      <c r="DF145" s="5"/>
      <c r="DG145" s="182">
        <f t="shared" si="978"/>
        <v>0</v>
      </c>
      <c r="DH145" s="182">
        <f t="shared" si="979"/>
        <v>0</v>
      </c>
      <c r="DI145" s="182">
        <f t="shared" si="980"/>
        <v>0</v>
      </c>
      <c r="DJ145" s="5"/>
      <c r="DK145" s="182">
        <f t="shared" si="981"/>
        <v>0</v>
      </c>
      <c r="DL145" s="182">
        <f t="shared" si="982"/>
        <v>0</v>
      </c>
      <c r="DM145" s="182">
        <f t="shared" si="983"/>
        <v>0</v>
      </c>
      <c r="DN145" s="5"/>
      <c r="DO145" s="182">
        <f t="shared" si="984"/>
        <v>0</v>
      </c>
      <c r="DP145" s="182">
        <f t="shared" si="985"/>
        <v>0</v>
      </c>
      <c r="DQ145" s="182">
        <f t="shared" si="986"/>
        <v>0</v>
      </c>
      <c r="DR145" s="5"/>
      <c r="DS145" s="182">
        <f t="shared" si="987"/>
        <v>0</v>
      </c>
      <c r="DT145" s="182">
        <f t="shared" si="988"/>
        <v>0</v>
      </c>
      <c r="DU145" s="182">
        <f t="shared" si="989"/>
        <v>0</v>
      </c>
      <c r="DV145" s="5"/>
      <c r="DW145" s="182">
        <f t="shared" si="990"/>
        <v>0</v>
      </c>
      <c r="DX145" s="182">
        <f t="shared" si="991"/>
        <v>0</v>
      </c>
      <c r="DY145" s="182">
        <f t="shared" si="992"/>
        <v>0</v>
      </c>
      <c r="DZ145" s="5"/>
      <c r="EA145" s="182">
        <f t="shared" si="993"/>
        <v>0</v>
      </c>
      <c r="EB145" s="182">
        <f t="shared" si="994"/>
        <v>0</v>
      </c>
      <c r="EC145" s="182">
        <f t="shared" si="995"/>
        <v>0</v>
      </c>
      <c r="ED145" s="5"/>
      <c r="EE145" s="182">
        <f t="shared" si="996"/>
        <v>0</v>
      </c>
      <c r="EF145" s="182">
        <f t="shared" si="997"/>
        <v>0</v>
      </c>
      <c r="EG145" s="182">
        <f t="shared" si="998"/>
        <v>0</v>
      </c>
      <c r="EH145" s="5"/>
      <c r="EI145" s="182">
        <f t="shared" si="999"/>
        <v>0</v>
      </c>
      <c r="EJ145" s="182">
        <f t="shared" si="1000"/>
        <v>0</v>
      </c>
      <c r="EK145" s="182">
        <f t="shared" si="1001"/>
        <v>0</v>
      </c>
      <c r="EL145" s="5"/>
      <c r="EM145" s="182">
        <f t="shared" si="1002"/>
        <v>0</v>
      </c>
      <c r="EN145" s="182">
        <f t="shared" si="1003"/>
        <v>0</v>
      </c>
      <c r="EO145" s="182">
        <f t="shared" si="1004"/>
        <v>0</v>
      </c>
      <c r="EP145" s="5"/>
      <c r="EQ145" s="182">
        <f t="shared" si="1005"/>
        <v>0</v>
      </c>
      <c r="ER145" s="182">
        <f t="shared" si="1006"/>
        <v>0</v>
      </c>
      <c r="ES145" s="182">
        <f t="shared" si="1007"/>
        <v>0</v>
      </c>
      <c r="ET145" s="5"/>
      <c r="EU145" s="182">
        <f t="shared" si="1008"/>
        <v>0</v>
      </c>
      <c r="EV145" s="182">
        <f t="shared" si="1009"/>
        <v>0</v>
      </c>
      <c r="EW145" s="182">
        <f t="shared" si="1010"/>
        <v>0</v>
      </c>
      <c r="EX145" s="5"/>
      <c r="EY145" s="182">
        <f t="shared" si="1011"/>
        <v>0</v>
      </c>
      <c r="EZ145" s="182">
        <f t="shared" si="1012"/>
        <v>0</v>
      </c>
      <c r="FA145" s="182">
        <f t="shared" si="1013"/>
        <v>0</v>
      </c>
      <c r="FB145" s="5"/>
      <c r="FC145" s="182">
        <f t="shared" si="1014"/>
        <v>0</v>
      </c>
      <c r="FD145" s="182">
        <f t="shared" si="1015"/>
        <v>0</v>
      </c>
      <c r="FE145" s="182">
        <f t="shared" si="1016"/>
        <v>0</v>
      </c>
      <c r="FF145" s="5"/>
      <c r="FG145" s="182">
        <f t="shared" si="1017"/>
        <v>0</v>
      </c>
      <c r="FH145" s="182">
        <f t="shared" si="1018"/>
        <v>0</v>
      </c>
      <c r="FI145" s="182">
        <f t="shared" si="1019"/>
        <v>0</v>
      </c>
      <c r="FJ145" s="5"/>
      <c r="FK145" s="182">
        <f t="shared" si="1020"/>
        <v>0</v>
      </c>
      <c r="FL145" s="182">
        <f t="shared" si="1021"/>
        <v>0</v>
      </c>
      <c r="FM145" s="182">
        <f t="shared" si="1022"/>
        <v>0</v>
      </c>
      <c r="FN145" s="5"/>
      <c r="FO145" s="182">
        <f t="shared" si="1023"/>
        <v>0</v>
      </c>
      <c r="FP145" s="182">
        <f t="shared" si="1024"/>
        <v>0</v>
      </c>
      <c r="FQ145" s="182">
        <f t="shared" si="1025"/>
        <v>0</v>
      </c>
      <c r="FR145" s="5"/>
      <c r="FS145" s="182">
        <f t="shared" si="1026"/>
        <v>0</v>
      </c>
      <c r="FT145" s="182">
        <f t="shared" si="1027"/>
        <v>0</v>
      </c>
      <c r="FU145" s="182">
        <f t="shared" si="1028"/>
        <v>0</v>
      </c>
      <c r="FV145" s="5"/>
      <c r="FW145" s="182">
        <f t="shared" si="1029"/>
        <v>0</v>
      </c>
      <c r="FX145" s="182">
        <f t="shared" si="1030"/>
        <v>0</v>
      </c>
      <c r="FY145" s="182">
        <f t="shared" si="1031"/>
        <v>0</v>
      </c>
      <c r="FZ145" s="5"/>
      <c r="GA145" s="182">
        <f t="shared" si="1032"/>
        <v>0</v>
      </c>
      <c r="GB145" s="182">
        <f t="shared" si="1033"/>
        <v>0</v>
      </c>
      <c r="GC145" s="182">
        <f t="shared" si="1034"/>
        <v>0</v>
      </c>
      <c r="GD145" s="5"/>
      <c r="GE145" s="182">
        <f t="shared" si="1035"/>
        <v>0</v>
      </c>
      <c r="GF145" s="182">
        <f t="shared" si="1036"/>
        <v>0</v>
      </c>
      <c r="GG145" s="182">
        <f t="shared" si="1037"/>
        <v>0</v>
      </c>
      <c r="GH145" s="5"/>
      <c r="GI145" s="182">
        <f t="shared" si="1038"/>
        <v>0</v>
      </c>
      <c r="GJ145" s="182">
        <f t="shared" si="1039"/>
        <v>0</v>
      </c>
      <c r="GK145" s="182">
        <f t="shared" si="1040"/>
        <v>0</v>
      </c>
      <c r="GL145" s="5"/>
      <c r="GM145" s="182">
        <f t="shared" si="1041"/>
        <v>0</v>
      </c>
      <c r="GN145" s="182">
        <f t="shared" si="1042"/>
        <v>0</v>
      </c>
      <c r="GO145" s="182">
        <f t="shared" si="1043"/>
        <v>0</v>
      </c>
      <c r="GP145" s="5"/>
      <c r="GQ145" s="182">
        <f t="shared" si="1044"/>
        <v>0</v>
      </c>
      <c r="GR145" s="182">
        <f t="shared" si="1045"/>
        <v>0</v>
      </c>
      <c r="GS145" s="182">
        <f t="shared" si="1046"/>
        <v>0</v>
      </c>
      <c r="GT145" s="5"/>
      <c r="GU145" s="182">
        <f t="shared" si="1047"/>
        <v>0</v>
      </c>
      <c r="GV145" s="182">
        <f t="shared" si="1048"/>
        <v>0</v>
      </c>
      <c r="GW145" s="182">
        <f t="shared" si="1049"/>
        <v>0</v>
      </c>
      <c r="GX145" s="5"/>
      <c r="GY145" s="182">
        <f t="shared" si="1050"/>
        <v>0</v>
      </c>
      <c r="GZ145" s="182">
        <f t="shared" si="1051"/>
        <v>0</v>
      </c>
      <c r="HA145" s="182">
        <f t="shared" si="1052"/>
        <v>0</v>
      </c>
      <c r="HB145" s="5"/>
      <c r="HC145" s="182">
        <f t="shared" si="1053"/>
        <v>0</v>
      </c>
      <c r="HD145" s="182">
        <f t="shared" si="1054"/>
        <v>0</v>
      </c>
      <c r="HE145" s="182">
        <f t="shared" si="1055"/>
        <v>0</v>
      </c>
      <c r="HF145" s="5"/>
      <c r="HG145" s="182">
        <f t="shared" si="1056"/>
        <v>0</v>
      </c>
      <c r="HH145" s="182">
        <f t="shared" si="1057"/>
        <v>0</v>
      </c>
      <c r="HI145" s="182">
        <f t="shared" si="1058"/>
        <v>0</v>
      </c>
      <c r="HJ145" s="5"/>
      <c r="HK145" s="182">
        <f t="shared" si="1059"/>
        <v>0</v>
      </c>
      <c r="HL145" s="182">
        <f t="shared" si="1060"/>
        <v>0</v>
      </c>
      <c r="HM145" s="182">
        <f t="shared" si="1061"/>
        <v>0</v>
      </c>
      <c r="HN145" s="5"/>
      <c r="HO145" s="182">
        <f t="shared" si="1062"/>
        <v>0</v>
      </c>
      <c r="HP145" s="182">
        <f t="shared" si="1063"/>
        <v>0</v>
      </c>
      <c r="HQ145" s="182">
        <f t="shared" si="1064"/>
        <v>0</v>
      </c>
      <c r="HR145" s="5"/>
      <c r="HS145" s="182">
        <f t="shared" si="1065"/>
        <v>0</v>
      </c>
      <c r="HT145" s="182">
        <f t="shared" si="1066"/>
        <v>0</v>
      </c>
      <c r="HU145" s="182">
        <f t="shared" si="1067"/>
        <v>0</v>
      </c>
      <c r="HV145" s="5"/>
      <c r="HW145" s="182">
        <f t="shared" si="1068"/>
        <v>0</v>
      </c>
      <c r="HX145" s="182">
        <f t="shared" si="1069"/>
        <v>0</v>
      </c>
      <c r="HY145" s="182">
        <f t="shared" si="1070"/>
        <v>0</v>
      </c>
      <c r="HZ145" s="5"/>
      <c r="IA145" s="182">
        <f t="shared" si="1071"/>
        <v>0</v>
      </c>
      <c r="IB145" s="182">
        <f t="shared" si="1072"/>
        <v>0</v>
      </c>
      <c r="IC145" s="182">
        <f t="shared" si="1073"/>
        <v>0</v>
      </c>
      <c r="ID145" s="5"/>
      <c r="IE145" s="182">
        <f t="shared" si="1074"/>
        <v>0</v>
      </c>
      <c r="IF145" s="182">
        <f t="shared" si="1075"/>
        <v>0</v>
      </c>
      <c r="IG145" s="182">
        <f t="shared" si="1076"/>
        <v>0</v>
      </c>
      <c r="IH145" s="5"/>
      <c r="II145" s="182">
        <f t="shared" si="1077"/>
        <v>0</v>
      </c>
      <c r="IJ145" s="182">
        <f t="shared" si="1078"/>
        <v>0</v>
      </c>
      <c r="IK145" s="182">
        <f t="shared" si="1079"/>
        <v>0</v>
      </c>
      <c r="IL145" s="5"/>
      <c r="IM145" s="182">
        <f t="shared" si="1080"/>
        <v>0</v>
      </c>
      <c r="IN145" s="182">
        <f t="shared" si="1081"/>
        <v>0</v>
      </c>
      <c r="IO145" s="182">
        <f t="shared" si="1082"/>
        <v>0</v>
      </c>
      <c r="IP145" s="5"/>
      <c r="IQ145" s="182">
        <f t="shared" si="1083"/>
        <v>0</v>
      </c>
      <c r="IR145" s="182">
        <f t="shared" si="1084"/>
        <v>0</v>
      </c>
      <c r="IS145" s="182">
        <f t="shared" si="1085"/>
        <v>0</v>
      </c>
      <c r="IT145" s="5"/>
      <c r="IU145" s="182">
        <f t="shared" si="1086"/>
        <v>0</v>
      </c>
      <c r="IV145" s="182">
        <f t="shared" si="1087"/>
        <v>0</v>
      </c>
      <c r="IW145" s="182">
        <f t="shared" si="1088"/>
        <v>0</v>
      </c>
      <c r="IX145" s="5"/>
      <c r="IY145" s="182">
        <f t="shared" si="1089"/>
        <v>0</v>
      </c>
      <c r="IZ145" s="182">
        <f t="shared" si="1090"/>
        <v>0</v>
      </c>
      <c r="JA145" s="182">
        <f t="shared" si="1091"/>
        <v>0</v>
      </c>
      <c r="JB145" s="5"/>
      <c r="JC145" s="182">
        <f t="shared" si="1092"/>
        <v>0</v>
      </c>
      <c r="JD145" s="182">
        <f t="shared" si="1093"/>
        <v>0</v>
      </c>
      <c r="JE145" s="182">
        <f t="shared" si="1094"/>
        <v>0</v>
      </c>
      <c r="JF145" s="5"/>
      <c r="JG145" s="182">
        <f t="shared" si="1095"/>
        <v>0</v>
      </c>
      <c r="JH145" s="182">
        <f t="shared" si="1096"/>
        <v>0</v>
      </c>
      <c r="JI145" s="182">
        <f t="shared" si="1097"/>
        <v>0</v>
      </c>
      <c r="JJ145" s="5"/>
      <c r="JK145" s="182">
        <f t="shared" si="1098"/>
        <v>0</v>
      </c>
      <c r="JL145" s="182">
        <f t="shared" si="1099"/>
        <v>0</v>
      </c>
      <c r="JM145" s="182">
        <f t="shared" si="1100"/>
        <v>0</v>
      </c>
      <c r="JN145" s="5"/>
      <c r="JO145" s="182">
        <f t="shared" si="1101"/>
        <v>0</v>
      </c>
      <c r="JP145" s="182">
        <f t="shared" si="1102"/>
        <v>0</v>
      </c>
      <c r="JQ145" s="182">
        <f t="shared" si="1103"/>
        <v>0</v>
      </c>
      <c r="JR145" s="5"/>
      <c r="JS145" s="182">
        <f t="shared" si="1104"/>
        <v>0</v>
      </c>
      <c r="JT145" s="182">
        <f t="shared" si="1105"/>
        <v>0</v>
      </c>
      <c r="JU145" s="182">
        <f t="shared" si="1106"/>
        <v>0</v>
      </c>
      <c r="JV145" s="5"/>
      <c r="JW145" s="182">
        <f t="shared" si="1107"/>
        <v>0</v>
      </c>
      <c r="JX145" s="182">
        <f t="shared" si="1108"/>
        <v>0</v>
      </c>
      <c r="JY145" s="182">
        <f t="shared" si="1109"/>
        <v>0</v>
      </c>
      <c r="JZ145" s="5"/>
      <c r="KA145" s="182">
        <f t="shared" si="1110"/>
        <v>0</v>
      </c>
      <c r="KB145" s="182">
        <f t="shared" si="1111"/>
        <v>0</v>
      </c>
      <c r="KC145" s="182">
        <f t="shared" si="1112"/>
        <v>0</v>
      </c>
      <c r="KD145" s="5"/>
      <c r="KE145" s="182">
        <f t="shared" si="1113"/>
        <v>0</v>
      </c>
      <c r="KF145" s="182">
        <f t="shared" si="1114"/>
        <v>0</v>
      </c>
      <c r="KG145" s="182">
        <f t="shared" si="1115"/>
        <v>0</v>
      </c>
      <c r="KH145" s="5"/>
      <c r="KI145" s="183">
        <f t="shared" si="1116"/>
        <v>0</v>
      </c>
      <c r="KJ145" s="183" t="e">
        <f t="shared" si="908"/>
        <v>#DIV/0!</v>
      </c>
      <c r="KK145" s="183">
        <f t="shared" si="1117"/>
        <v>0</v>
      </c>
      <c r="KM145" s="183">
        <f t="shared" si="1118"/>
        <v>0</v>
      </c>
      <c r="KN145" s="183" t="e">
        <f t="shared" si="909"/>
        <v>#DIV/0!</v>
      </c>
      <c r="KO145" s="183">
        <f t="shared" si="1119"/>
        <v>0</v>
      </c>
      <c r="KQ145" s="183">
        <f t="shared" si="1120"/>
        <v>0</v>
      </c>
      <c r="KR145" s="183" t="e">
        <f t="shared" si="1121"/>
        <v>#DIV/0!</v>
      </c>
      <c r="KS145" s="183">
        <f t="shared" si="1122"/>
        <v>0</v>
      </c>
      <c r="KU145" s="183">
        <f t="shared" si="1123"/>
        <v>0</v>
      </c>
      <c r="KV145" s="183" t="e">
        <f t="shared" si="1124"/>
        <v>#DIV/0!</v>
      </c>
      <c r="KW145" s="183">
        <f t="shared" si="1125"/>
        <v>0</v>
      </c>
      <c r="KY145" s="183">
        <f t="shared" si="1126"/>
        <v>0</v>
      </c>
      <c r="KZ145" s="183" t="e">
        <f t="shared" si="1127"/>
        <v>#DIV/0!</v>
      </c>
      <c r="LA145" s="183">
        <f t="shared" si="1128"/>
        <v>0</v>
      </c>
      <c r="LC145" s="183">
        <f t="shared" si="1129"/>
        <v>0</v>
      </c>
      <c r="LD145" s="183" t="e">
        <f t="shared" si="1130"/>
        <v>#DIV/0!</v>
      </c>
      <c r="LE145" s="183">
        <f t="shared" si="1131"/>
        <v>0</v>
      </c>
    </row>
    <row r="146" spans="2:317" ht="18.75">
      <c r="B146" s="172"/>
      <c r="C146" s="180"/>
      <c r="D146" s="180"/>
      <c r="E146" s="180" t="str">
        <f>'A.I Revenue Streams - P1'!F144</f>
        <v>H R CT Chest</v>
      </c>
      <c r="F146" s="184"/>
      <c r="G146" s="182"/>
      <c r="H146" s="182">
        <f>'A.I Revenue Streams - P1'!J144</f>
        <v>0</v>
      </c>
      <c r="I146" s="182">
        <f t="shared" si="1132"/>
        <v>0</v>
      </c>
      <c r="J146" s="5"/>
      <c r="K146" s="182">
        <f>'A.I Revenue Streams - P1'!H144*K$2</f>
        <v>0</v>
      </c>
      <c r="L146" s="182">
        <f t="shared" si="910"/>
        <v>0</v>
      </c>
      <c r="M146" s="182">
        <f t="shared" si="1134"/>
        <v>0</v>
      </c>
      <c r="N146" s="5"/>
      <c r="O146" s="182">
        <f t="shared" si="911"/>
        <v>0</v>
      </c>
      <c r="P146" s="182">
        <f t="shared" si="912"/>
        <v>0</v>
      </c>
      <c r="Q146" s="182">
        <f t="shared" ref="Q146:Q174" si="1135">O146*P146</f>
        <v>0</v>
      </c>
      <c r="R146" s="5"/>
      <c r="S146" s="182">
        <f t="shared" si="913"/>
        <v>0</v>
      </c>
      <c r="T146" s="182">
        <f t="shared" si="914"/>
        <v>0</v>
      </c>
      <c r="U146" s="182">
        <f t="shared" ref="U146:U174" si="1136">S146*T146</f>
        <v>0</v>
      </c>
      <c r="V146" s="5"/>
      <c r="W146" s="182">
        <f t="shared" si="915"/>
        <v>0</v>
      </c>
      <c r="X146" s="182">
        <f t="shared" si="916"/>
        <v>0</v>
      </c>
      <c r="Y146" s="182">
        <f t="shared" ref="Y146:Y174" si="1137">W146*X146</f>
        <v>0</v>
      </c>
      <c r="Z146" s="5"/>
      <c r="AA146" s="182">
        <f t="shared" si="917"/>
        <v>0</v>
      </c>
      <c r="AB146" s="182">
        <f t="shared" si="918"/>
        <v>0</v>
      </c>
      <c r="AC146" s="182">
        <f t="shared" ref="AC146:AC174" si="1138">AA146*AB146</f>
        <v>0</v>
      </c>
      <c r="AD146" s="5"/>
      <c r="AE146" s="182">
        <f t="shared" si="919"/>
        <v>0</v>
      </c>
      <c r="AF146" s="182">
        <f t="shared" si="920"/>
        <v>0</v>
      </c>
      <c r="AG146" s="182">
        <f t="shared" ref="AG146:AG174" si="1139">AE146*AF146</f>
        <v>0</v>
      </c>
      <c r="AH146" s="5"/>
      <c r="AI146" s="182">
        <f t="shared" si="921"/>
        <v>0</v>
      </c>
      <c r="AJ146" s="182">
        <f t="shared" si="922"/>
        <v>0</v>
      </c>
      <c r="AK146" s="182">
        <f t="shared" si="923"/>
        <v>0</v>
      </c>
      <c r="AL146" s="5"/>
      <c r="AM146" s="182">
        <f t="shared" si="924"/>
        <v>0</v>
      </c>
      <c r="AN146" s="182">
        <f t="shared" si="925"/>
        <v>0</v>
      </c>
      <c r="AO146" s="182">
        <f t="shared" si="926"/>
        <v>0</v>
      </c>
      <c r="AP146" s="5"/>
      <c r="AQ146" s="182">
        <f t="shared" si="927"/>
        <v>0</v>
      </c>
      <c r="AR146" s="182">
        <f t="shared" si="928"/>
        <v>0</v>
      </c>
      <c r="AS146" s="182">
        <f t="shared" si="929"/>
        <v>0</v>
      </c>
      <c r="AT146" s="5"/>
      <c r="AU146" s="182">
        <f t="shared" si="930"/>
        <v>0</v>
      </c>
      <c r="AV146" s="182">
        <f t="shared" si="931"/>
        <v>0</v>
      </c>
      <c r="AW146" s="182">
        <f t="shared" si="932"/>
        <v>0</v>
      </c>
      <c r="AX146" s="5"/>
      <c r="AY146" s="182">
        <f t="shared" si="933"/>
        <v>0</v>
      </c>
      <c r="AZ146" s="182">
        <f t="shared" si="934"/>
        <v>0</v>
      </c>
      <c r="BA146" s="182">
        <f t="shared" si="935"/>
        <v>0</v>
      </c>
      <c r="BB146" s="5"/>
      <c r="BC146" s="182">
        <f t="shared" si="936"/>
        <v>0</v>
      </c>
      <c r="BD146" s="182">
        <f t="shared" si="937"/>
        <v>0</v>
      </c>
      <c r="BE146" s="182">
        <f t="shared" si="938"/>
        <v>0</v>
      </c>
      <c r="BF146" s="5"/>
      <c r="BG146" s="182">
        <f t="shared" si="939"/>
        <v>0</v>
      </c>
      <c r="BH146" s="182">
        <f t="shared" si="940"/>
        <v>0</v>
      </c>
      <c r="BI146" s="182">
        <f t="shared" si="941"/>
        <v>0</v>
      </c>
      <c r="BJ146" s="5"/>
      <c r="BK146" s="182">
        <f t="shared" si="942"/>
        <v>0</v>
      </c>
      <c r="BL146" s="182">
        <f t="shared" si="943"/>
        <v>0</v>
      </c>
      <c r="BM146" s="182">
        <f t="shared" si="944"/>
        <v>0</v>
      </c>
      <c r="BN146" s="5"/>
      <c r="BO146" s="182">
        <f t="shared" si="945"/>
        <v>0</v>
      </c>
      <c r="BP146" s="182">
        <f t="shared" si="946"/>
        <v>0</v>
      </c>
      <c r="BQ146" s="182">
        <f t="shared" si="947"/>
        <v>0</v>
      </c>
      <c r="BR146" s="5"/>
      <c r="BS146" s="182">
        <f t="shared" si="948"/>
        <v>0</v>
      </c>
      <c r="BT146" s="182">
        <f t="shared" si="949"/>
        <v>0</v>
      </c>
      <c r="BU146" s="182">
        <f t="shared" si="950"/>
        <v>0</v>
      </c>
      <c r="BV146" s="5"/>
      <c r="BW146" s="182">
        <f t="shared" si="951"/>
        <v>0</v>
      </c>
      <c r="BX146" s="182">
        <f t="shared" si="952"/>
        <v>0</v>
      </c>
      <c r="BY146" s="182">
        <f t="shared" si="953"/>
        <v>0</v>
      </c>
      <c r="BZ146" s="5"/>
      <c r="CA146" s="182">
        <f t="shared" si="954"/>
        <v>0</v>
      </c>
      <c r="CB146" s="182">
        <f t="shared" si="955"/>
        <v>0</v>
      </c>
      <c r="CC146" s="182">
        <f t="shared" si="956"/>
        <v>0</v>
      </c>
      <c r="CD146" s="5"/>
      <c r="CE146" s="182">
        <f t="shared" si="957"/>
        <v>0</v>
      </c>
      <c r="CF146" s="182">
        <f t="shared" si="958"/>
        <v>0</v>
      </c>
      <c r="CG146" s="182">
        <f t="shared" si="959"/>
        <v>0</v>
      </c>
      <c r="CH146" s="5"/>
      <c r="CI146" s="182">
        <f t="shared" si="960"/>
        <v>0</v>
      </c>
      <c r="CJ146" s="182">
        <f t="shared" si="961"/>
        <v>0</v>
      </c>
      <c r="CK146" s="182">
        <f t="shared" si="962"/>
        <v>0</v>
      </c>
      <c r="CL146" s="5"/>
      <c r="CM146" s="182">
        <f t="shared" si="963"/>
        <v>0</v>
      </c>
      <c r="CN146" s="182">
        <f t="shared" si="964"/>
        <v>0</v>
      </c>
      <c r="CO146" s="182">
        <f t="shared" si="965"/>
        <v>0</v>
      </c>
      <c r="CP146" s="5"/>
      <c r="CQ146" s="182">
        <f t="shared" si="966"/>
        <v>0</v>
      </c>
      <c r="CR146" s="182">
        <f t="shared" si="967"/>
        <v>0</v>
      </c>
      <c r="CS146" s="182">
        <f t="shared" si="968"/>
        <v>0</v>
      </c>
      <c r="CT146" s="5"/>
      <c r="CU146" s="182">
        <f t="shared" si="969"/>
        <v>0</v>
      </c>
      <c r="CV146" s="182">
        <f t="shared" si="970"/>
        <v>0</v>
      </c>
      <c r="CW146" s="182">
        <f t="shared" si="971"/>
        <v>0</v>
      </c>
      <c r="CX146" s="5"/>
      <c r="CY146" s="182">
        <f t="shared" si="972"/>
        <v>0</v>
      </c>
      <c r="CZ146" s="182">
        <f t="shared" si="973"/>
        <v>0</v>
      </c>
      <c r="DA146" s="182">
        <f t="shared" si="974"/>
        <v>0</v>
      </c>
      <c r="DB146" s="5"/>
      <c r="DC146" s="182">
        <f t="shared" si="975"/>
        <v>0</v>
      </c>
      <c r="DD146" s="182">
        <f t="shared" si="976"/>
        <v>0</v>
      </c>
      <c r="DE146" s="182">
        <f t="shared" si="977"/>
        <v>0</v>
      </c>
      <c r="DF146" s="5"/>
      <c r="DG146" s="182">
        <f t="shared" si="978"/>
        <v>0</v>
      </c>
      <c r="DH146" s="182">
        <f t="shared" si="979"/>
        <v>0</v>
      </c>
      <c r="DI146" s="182">
        <f t="shared" si="980"/>
        <v>0</v>
      </c>
      <c r="DJ146" s="5"/>
      <c r="DK146" s="182">
        <f t="shared" si="981"/>
        <v>0</v>
      </c>
      <c r="DL146" s="182">
        <f t="shared" si="982"/>
        <v>0</v>
      </c>
      <c r="DM146" s="182">
        <f t="shared" si="983"/>
        <v>0</v>
      </c>
      <c r="DN146" s="5"/>
      <c r="DO146" s="182">
        <f t="shared" si="984"/>
        <v>0</v>
      </c>
      <c r="DP146" s="182">
        <f t="shared" si="985"/>
        <v>0</v>
      </c>
      <c r="DQ146" s="182">
        <f t="shared" si="986"/>
        <v>0</v>
      </c>
      <c r="DR146" s="5"/>
      <c r="DS146" s="182">
        <f t="shared" si="987"/>
        <v>0</v>
      </c>
      <c r="DT146" s="182">
        <f t="shared" si="988"/>
        <v>0</v>
      </c>
      <c r="DU146" s="182">
        <f t="shared" si="989"/>
        <v>0</v>
      </c>
      <c r="DV146" s="5"/>
      <c r="DW146" s="182">
        <f t="shared" si="990"/>
        <v>0</v>
      </c>
      <c r="DX146" s="182">
        <f t="shared" si="991"/>
        <v>0</v>
      </c>
      <c r="DY146" s="182">
        <f t="shared" si="992"/>
        <v>0</v>
      </c>
      <c r="DZ146" s="5"/>
      <c r="EA146" s="182">
        <f t="shared" si="993"/>
        <v>0</v>
      </c>
      <c r="EB146" s="182">
        <f t="shared" si="994"/>
        <v>0</v>
      </c>
      <c r="EC146" s="182">
        <f t="shared" si="995"/>
        <v>0</v>
      </c>
      <c r="ED146" s="5"/>
      <c r="EE146" s="182">
        <f t="shared" si="996"/>
        <v>0</v>
      </c>
      <c r="EF146" s="182">
        <f t="shared" si="997"/>
        <v>0</v>
      </c>
      <c r="EG146" s="182">
        <f t="shared" si="998"/>
        <v>0</v>
      </c>
      <c r="EH146" s="5"/>
      <c r="EI146" s="182">
        <f t="shared" si="999"/>
        <v>0</v>
      </c>
      <c r="EJ146" s="182">
        <f t="shared" si="1000"/>
        <v>0</v>
      </c>
      <c r="EK146" s="182">
        <f t="shared" si="1001"/>
        <v>0</v>
      </c>
      <c r="EL146" s="5"/>
      <c r="EM146" s="182">
        <f t="shared" si="1002"/>
        <v>0</v>
      </c>
      <c r="EN146" s="182">
        <f t="shared" si="1003"/>
        <v>0</v>
      </c>
      <c r="EO146" s="182">
        <f t="shared" si="1004"/>
        <v>0</v>
      </c>
      <c r="EP146" s="5"/>
      <c r="EQ146" s="182">
        <f t="shared" si="1005"/>
        <v>0</v>
      </c>
      <c r="ER146" s="182">
        <f t="shared" si="1006"/>
        <v>0</v>
      </c>
      <c r="ES146" s="182">
        <f t="shared" si="1007"/>
        <v>0</v>
      </c>
      <c r="ET146" s="5"/>
      <c r="EU146" s="182">
        <f t="shared" si="1008"/>
        <v>0</v>
      </c>
      <c r="EV146" s="182">
        <f t="shared" si="1009"/>
        <v>0</v>
      </c>
      <c r="EW146" s="182">
        <f t="shared" si="1010"/>
        <v>0</v>
      </c>
      <c r="EX146" s="5"/>
      <c r="EY146" s="182">
        <f t="shared" si="1011"/>
        <v>0</v>
      </c>
      <c r="EZ146" s="182">
        <f t="shared" si="1012"/>
        <v>0</v>
      </c>
      <c r="FA146" s="182">
        <f t="shared" si="1013"/>
        <v>0</v>
      </c>
      <c r="FB146" s="5"/>
      <c r="FC146" s="182">
        <f t="shared" si="1014"/>
        <v>0</v>
      </c>
      <c r="FD146" s="182">
        <f t="shared" si="1015"/>
        <v>0</v>
      </c>
      <c r="FE146" s="182">
        <f t="shared" si="1016"/>
        <v>0</v>
      </c>
      <c r="FF146" s="5"/>
      <c r="FG146" s="182">
        <f t="shared" si="1017"/>
        <v>0</v>
      </c>
      <c r="FH146" s="182">
        <f t="shared" si="1018"/>
        <v>0</v>
      </c>
      <c r="FI146" s="182">
        <f t="shared" si="1019"/>
        <v>0</v>
      </c>
      <c r="FJ146" s="5"/>
      <c r="FK146" s="182">
        <f t="shared" si="1020"/>
        <v>0</v>
      </c>
      <c r="FL146" s="182">
        <f t="shared" si="1021"/>
        <v>0</v>
      </c>
      <c r="FM146" s="182">
        <f t="shared" si="1022"/>
        <v>0</v>
      </c>
      <c r="FN146" s="5"/>
      <c r="FO146" s="182">
        <f t="shared" si="1023"/>
        <v>0</v>
      </c>
      <c r="FP146" s="182">
        <f t="shared" si="1024"/>
        <v>0</v>
      </c>
      <c r="FQ146" s="182">
        <f t="shared" si="1025"/>
        <v>0</v>
      </c>
      <c r="FR146" s="5"/>
      <c r="FS146" s="182">
        <f t="shared" si="1026"/>
        <v>0</v>
      </c>
      <c r="FT146" s="182">
        <f t="shared" si="1027"/>
        <v>0</v>
      </c>
      <c r="FU146" s="182">
        <f t="shared" si="1028"/>
        <v>0</v>
      </c>
      <c r="FV146" s="5"/>
      <c r="FW146" s="182">
        <f t="shared" si="1029"/>
        <v>0</v>
      </c>
      <c r="FX146" s="182">
        <f t="shared" si="1030"/>
        <v>0</v>
      </c>
      <c r="FY146" s="182">
        <f t="shared" si="1031"/>
        <v>0</v>
      </c>
      <c r="FZ146" s="5"/>
      <c r="GA146" s="182">
        <f t="shared" si="1032"/>
        <v>0</v>
      </c>
      <c r="GB146" s="182">
        <f t="shared" si="1033"/>
        <v>0</v>
      </c>
      <c r="GC146" s="182">
        <f t="shared" si="1034"/>
        <v>0</v>
      </c>
      <c r="GD146" s="5"/>
      <c r="GE146" s="182">
        <f t="shared" si="1035"/>
        <v>0</v>
      </c>
      <c r="GF146" s="182">
        <f t="shared" si="1036"/>
        <v>0</v>
      </c>
      <c r="GG146" s="182">
        <f t="shared" si="1037"/>
        <v>0</v>
      </c>
      <c r="GH146" s="5"/>
      <c r="GI146" s="182">
        <f t="shared" si="1038"/>
        <v>0</v>
      </c>
      <c r="GJ146" s="182">
        <f t="shared" si="1039"/>
        <v>0</v>
      </c>
      <c r="GK146" s="182">
        <f t="shared" si="1040"/>
        <v>0</v>
      </c>
      <c r="GL146" s="5"/>
      <c r="GM146" s="182">
        <f t="shared" si="1041"/>
        <v>0</v>
      </c>
      <c r="GN146" s="182">
        <f t="shared" si="1042"/>
        <v>0</v>
      </c>
      <c r="GO146" s="182">
        <f t="shared" si="1043"/>
        <v>0</v>
      </c>
      <c r="GP146" s="5"/>
      <c r="GQ146" s="182">
        <f t="shared" si="1044"/>
        <v>0</v>
      </c>
      <c r="GR146" s="182">
        <f t="shared" si="1045"/>
        <v>0</v>
      </c>
      <c r="GS146" s="182">
        <f t="shared" si="1046"/>
        <v>0</v>
      </c>
      <c r="GT146" s="5"/>
      <c r="GU146" s="182">
        <f t="shared" si="1047"/>
        <v>0</v>
      </c>
      <c r="GV146" s="182">
        <f t="shared" si="1048"/>
        <v>0</v>
      </c>
      <c r="GW146" s="182">
        <f t="shared" si="1049"/>
        <v>0</v>
      </c>
      <c r="GX146" s="5"/>
      <c r="GY146" s="182">
        <f t="shared" si="1050"/>
        <v>0</v>
      </c>
      <c r="GZ146" s="182">
        <f t="shared" si="1051"/>
        <v>0</v>
      </c>
      <c r="HA146" s="182">
        <f t="shared" si="1052"/>
        <v>0</v>
      </c>
      <c r="HB146" s="5"/>
      <c r="HC146" s="182">
        <f t="shared" si="1053"/>
        <v>0</v>
      </c>
      <c r="HD146" s="182">
        <f t="shared" si="1054"/>
        <v>0</v>
      </c>
      <c r="HE146" s="182">
        <f t="shared" si="1055"/>
        <v>0</v>
      </c>
      <c r="HF146" s="5"/>
      <c r="HG146" s="182">
        <f t="shared" si="1056"/>
        <v>0</v>
      </c>
      <c r="HH146" s="182">
        <f t="shared" si="1057"/>
        <v>0</v>
      </c>
      <c r="HI146" s="182">
        <f t="shared" si="1058"/>
        <v>0</v>
      </c>
      <c r="HJ146" s="5"/>
      <c r="HK146" s="182">
        <f t="shared" si="1059"/>
        <v>0</v>
      </c>
      <c r="HL146" s="182">
        <f t="shared" si="1060"/>
        <v>0</v>
      </c>
      <c r="HM146" s="182">
        <f t="shared" si="1061"/>
        <v>0</v>
      </c>
      <c r="HN146" s="5"/>
      <c r="HO146" s="182">
        <f t="shared" si="1062"/>
        <v>0</v>
      </c>
      <c r="HP146" s="182">
        <f t="shared" si="1063"/>
        <v>0</v>
      </c>
      <c r="HQ146" s="182">
        <f t="shared" si="1064"/>
        <v>0</v>
      </c>
      <c r="HR146" s="5"/>
      <c r="HS146" s="182">
        <f t="shared" si="1065"/>
        <v>0</v>
      </c>
      <c r="HT146" s="182">
        <f t="shared" si="1066"/>
        <v>0</v>
      </c>
      <c r="HU146" s="182">
        <f t="shared" si="1067"/>
        <v>0</v>
      </c>
      <c r="HV146" s="5"/>
      <c r="HW146" s="182">
        <f t="shared" si="1068"/>
        <v>0</v>
      </c>
      <c r="HX146" s="182">
        <f t="shared" si="1069"/>
        <v>0</v>
      </c>
      <c r="HY146" s="182">
        <f t="shared" si="1070"/>
        <v>0</v>
      </c>
      <c r="HZ146" s="5"/>
      <c r="IA146" s="182">
        <f t="shared" si="1071"/>
        <v>0</v>
      </c>
      <c r="IB146" s="182">
        <f t="shared" si="1072"/>
        <v>0</v>
      </c>
      <c r="IC146" s="182">
        <f t="shared" si="1073"/>
        <v>0</v>
      </c>
      <c r="ID146" s="5"/>
      <c r="IE146" s="182">
        <f t="shared" si="1074"/>
        <v>0</v>
      </c>
      <c r="IF146" s="182">
        <f t="shared" si="1075"/>
        <v>0</v>
      </c>
      <c r="IG146" s="182">
        <f t="shared" si="1076"/>
        <v>0</v>
      </c>
      <c r="IH146" s="5"/>
      <c r="II146" s="182">
        <f t="shared" si="1077"/>
        <v>0</v>
      </c>
      <c r="IJ146" s="182">
        <f t="shared" si="1078"/>
        <v>0</v>
      </c>
      <c r="IK146" s="182">
        <f t="shared" si="1079"/>
        <v>0</v>
      </c>
      <c r="IL146" s="5"/>
      <c r="IM146" s="182">
        <f t="shared" si="1080"/>
        <v>0</v>
      </c>
      <c r="IN146" s="182">
        <f t="shared" si="1081"/>
        <v>0</v>
      </c>
      <c r="IO146" s="182">
        <f t="shared" si="1082"/>
        <v>0</v>
      </c>
      <c r="IP146" s="5"/>
      <c r="IQ146" s="182">
        <f t="shared" si="1083"/>
        <v>0</v>
      </c>
      <c r="IR146" s="182">
        <f t="shared" si="1084"/>
        <v>0</v>
      </c>
      <c r="IS146" s="182">
        <f t="shared" si="1085"/>
        <v>0</v>
      </c>
      <c r="IT146" s="5"/>
      <c r="IU146" s="182">
        <f t="shared" si="1086"/>
        <v>0</v>
      </c>
      <c r="IV146" s="182">
        <f t="shared" si="1087"/>
        <v>0</v>
      </c>
      <c r="IW146" s="182">
        <f t="shared" si="1088"/>
        <v>0</v>
      </c>
      <c r="IX146" s="5"/>
      <c r="IY146" s="182">
        <f t="shared" si="1089"/>
        <v>0</v>
      </c>
      <c r="IZ146" s="182">
        <f t="shared" si="1090"/>
        <v>0</v>
      </c>
      <c r="JA146" s="182">
        <f t="shared" si="1091"/>
        <v>0</v>
      </c>
      <c r="JB146" s="5"/>
      <c r="JC146" s="182">
        <f t="shared" si="1092"/>
        <v>0</v>
      </c>
      <c r="JD146" s="182">
        <f t="shared" si="1093"/>
        <v>0</v>
      </c>
      <c r="JE146" s="182">
        <f t="shared" si="1094"/>
        <v>0</v>
      </c>
      <c r="JF146" s="5"/>
      <c r="JG146" s="182">
        <f t="shared" si="1095"/>
        <v>0</v>
      </c>
      <c r="JH146" s="182">
        <f t="shared" si="1096"/>
        <v>0</v>
      </c>
      <c r="JI146" s="182">
        <f t="shared" si="1097"/>
        <v>0</v>
      </c>
      <c r="JJ146" s="5"/>
      <c r="JK146" s="182">
        <f t="shared" si="1098"/>
        <v>0</v>
      </c>
      <c r="JL146" s="182">
        <f t="shared" si="1099"/>
        <v>0</v>
      </c>
      <c r="JM146" s="182">
        <f t="shared" si="1100"/>
        <v>0</v>
      </c>
      <c r="JN146" s="5"/>
      <c r="JO146" s="182">
        <f t="shared" si="1101"/>
        <v>0</v>
      </c>
      <c r="JP146" s="182">
        <f t="shared" si="1102"/>
        <v>0</v>
      </c>
      <c r="JQ146" s="182">
        <f t="shared" si="1103"/>
        <v>0</v>
      </c>
      <c r="JR146" s="5"/>
      <c r="JS146" s="182">
        <f t="shared" si="1104"/>
        <v>0</v>
      </c>
      <c r="JT146" s="182">
        <f t="shared" si="1105"/>
        <v>0</v>
      </c>
      <c r="JU146" s="182">
        <f t="shared" si="1106"/>
        <v>0</v>
      </c>
      <c r="JV146" s="5"/>
      <c r="JW146" s="182">
        <f t="shared" si="1107"/>
        <v>0</v>
      </c>
      <c r="JX146" s="182">
        <f t="shared" si="1108"/>
        <v>0</v>
      </c>
      <c r="JY146" s="182">
        <f t="shared" si="1109"/>
        <v>0</v>
      </c>
      <c r="JZ146" s="5"/>
      <c r="KA146" s="182">
        <f t="shared" si="1110"/>
        <v>0</v>
      </c>
      <c r="KB146" s="182">
        <f t="shared" si="1111"/>
        <v>0</v>
      </c>
      <c r="KC146" s="182">
        <f t="shared" si="1112"/>
        <v>0</v>
      </c>
      <c r="KD146" s="5"/>
      <c r="KE146" s="182">
        <f t="shared" si="1113"/>
        <v>0</v>
      </c>
      <c r="KF146" s="182">
        <f t="shared" si="1114"/>
        <v>0</v>
      </c>
      <c r="KG146" s="182">
        <f t="shared" si="1115"/>
        <v>0</v>
      </c>
      <c r="KH146" s="5"/>
      <c r="KI146" s="183">
        <f t="shared" si="1116"/>
        <v>0</v>
      </c>
      <c r="KJ146" s="183" t="e">
        <f t="shared" ref="KJ146:KJ174" si="1140">KK146/KI146</f>
        <v>#DIV/0!</v>
      </c>
      <c r="KK146" s="183">
        <f t="shared" si="1117"/>
        <v>0</v>
      </c>
      <c r="KM146" s="183">
        <f t="shared" si="1118"/>
        <v>0</v>
      </c>
      <c r="KN146" s="183" t="e">
        <f t="shared" ref="KN146:KN174" si="1141">KO146/KM146</f>
        <v>#DIV/0!</v>
      </c>
      <c r="KO146" s="183">
        <f t="shared" si="1119"/>
        <v>0</v>
      </c>
      <c r="KQ146" s="183">
        <f t="shared" si="1120"/>
        <v>0</v>
      </c>
      <c r="KR146" s="183" t="e">
        <f t="shared" si="1121"/>
        <v>#DIV/0!</v>
      </c>
      <c r="KS146" s="183">
        <f t="shared" si="1122"/>
        <v>0</v>
      </c>
      <c r="KU146" s="183">
        <f t="shared" si="1123"/>
        <v>0</v>
      </c>
      <c r="KV146" s="183" t="e">
        <f t="shared" si="1124"/>
        <v>#DIV/0!</v>
      </c>
      <c r="KW146" s="183">
        <f t="shared" si="1125"/>
        <v>0</v>
      </c>
      <c r="KY146" s="183">
        <f t="shared" si="1126"/>
        <v>0</v>
      </c>
      <c r="KZ146" s="183" t="e">
        <f t="shared" si="1127"/>
        <v>#DIV/0!</v>
      </c>
      <c r="LA146" s="183">
        <f t="shared" si="1128"/>
        <v>0</v>
      </c>
      <c r="LC146" s="183">
        <f t="shared" si="1129"/>
        <v>0</v>
      </c>
      <c r="LD146" s="183" t="e">
        <f t="shared" si="1130"/>
        <v>#DIV/0!</v>
      </c>
      <c r="LE146" s="183">
        <f t="shared" si="1131"/>
        <v>0</v>
      </c>
    </row>
    <row r="147" spans="2:317" ht="18.75">
      <c r="B147" s="172"/>
      <c r="C147" s="180"/>
      <c r="D147" s="180"/>
      <c r="E147" s="180" t="str">
        <f>'A.I Revenue Streams - P1'!F145</f>
        <v>CT Pulmonary Angio</v>
      </c>
      <c r="F147" s="184"/>
      <c r="G147" s="182"/>
      <c r="H147" s="182">
        <f>'A.I Revenue Streams - P1'!J145</f>
        <v>0</v>
      </c>
      <c r="I147" s="182">
        <f t="shared" si="1132"/>
        <v>0</v>
      </c>
      <c r="J147" s="5"/>
      <c r="K147" s="182">
        <f>'A.I Revenue Streams - P1'!H145*K$2</f>
        <v>0</v>
      </c>
      <c r="L147" s="182">
        <f t="shared" ref="L147:L174" si="1142">H147*$L$80</f>
        <v>0</v>
      </c>
      <c r="M147" s="182">
        <f t="shared" si="1134"/>
        <v>0</v>
      </c>
      <c r="N147" s="5"/>
      <c r="O147" s="182">
        <f t="shared" ref="O147:O174" si="1143">K147*O$8*O$2/K$2*P$2</f>
        <v>0</v>
      </c>
      <c r="P147" s="182">
        <f t="shared" ref="P147:P174" si="1144">L147*$L$80</f>
        <v>0</v>
      </c>
      <c r="Q147" s="182">
        <f t="shared" si="1135"/>
        <v>0</v>
      </c>
      <c r="R147" s="5"/>
      <c r="S147" s="182">
        <f t="shared" ref="S147:S174" si="1145">O147*S$8*S$2/O$2*T$2</f>
        <v>0</v>
      </c>
      <c r="T147" s="182">
        <f t="shared" ref="T147:T174" si="1146">P147*$L$80</f>
        <v>0</v>
      </c>
      <c r="U147" s="182">
        <f t="shared" si="1136"/>
        <v>0</v>
      </c>
      <c r="V147" s="5"/>
      <c r="W147" s="182">
        <f t="shared" ref="W147:W174" si="1147">S147*W$8*W$2/S$2*X$2</f>
        <v>0</v>
      </c>
      <c r="X147" s="182">
        <f t="shared" ref="X147:X174" si="1148">T147*X$80</f>
        <v>0</v>
      </c>
      <c r="Y147" s="182">
        <f t="shared" si="1137"/>
        <v>0</v>
      </c>
      <c r="Z147" s="5"/>
      <c r="AA147" s="182">
        <f t="shared" ref="AA147:AA174" si="1149">W147*AA$8*AA$2/W$2*AB$2</f>
        <v>0</v>
      </c>
      <c r="AB147" s="182">
        <f t="shared" ref="AB147:AB174" si="1150">X147*AB$80</f>
        <v>0</v>
      </c>
      <c r="AC147" s="182">
        <f t="shared" si="1138"/>
        <v>0</v>
      </c>
      <c r="AD147" s="5"/>
      <c r="AE147" s="182">
        <f t="shared" ref="AE147:AE174" si="1151">AA147*AE$8*AE$2/AA$2*AF$2</f>
        <v>0</v>
      </c>
      <c r="AF147" s="182">
        <f t="shared" ref="AF147:AF174" si="1152">AB147*AF$80</f>
        <v>0</v>
      </c>
      <c r="AG147" s="182">
        <f t="shared" si="1139"/>
        <v>0</v>
      </c>
      <c r="AH147" s="5"/>
      <c r="AI147" s="182">
        <f t="shared" ref="AI147:AI174" si="1153">AE147*AI$8*AI$2/AE$2*AJ$2</f>
        <v>0</v>
      </c>
      <c r="AJ147" s="182">
        <f t="shared" ref="AJ147:AJ174" si="1154">AF147*AJ$80</f>
        <v>0</v>
      </c>
      <c r="AK147" s="182">
        <f t="shared" ref="AK147:AK174" si="1155">AI147*AJ147</f>
        <v>0</v>
      </c>
      <c r="AL147" s="5"/>
      <c r="AM147" s="182">
        <f t="shared" ref="AM147:AM174" si="1156">AI147*AM$8*AM$2/AI$2*AN$2</f>
        <v>0</v>
      </c>
      <c r="AN147" s="182">
        <f t="shared" ref="AN147:AN174" si="1157">AJ147*AN$80</f>
        <v>0</v>
      </c>
      <c r="AO147" s="182">
        <f t="shared" ref="AO147:AO174" si="1158">AM147*AN147</f>
        <v>0</v>
      </c>
      <c r="AP147" s="5"/>
      <c r="AQ147" s="182">
        <f t="shared" ref="AQ147:AQ174" si="1159">AM147*AQ$8*AQ$2/AM$2*AR$2</f>
        <v>0</v>
      </c>
      <c r="AR147" s="182">
        <f t="shared" ref="AR147:AR174" si="1160">AN147*AR$80</f>
        <v>0</v>
      </c>
      <c r="AS147" s="182">
        <f t="shared" ref="AS147:AS174" si="1161">AQ147*AR147</f>
        <v>0</v>
      </c>
      <c r="AT147" s="5"/>
      <c r="AU147" s="182">
        <f t="shared" ref="AU147:AU174" si="1162">AQ147*AU$8*AU$2/AQ$2*AV$2</f>
        <v>0</v>
      </c>
      <c r="AV147" s="182">
        <f t="shared" ref="AV147:AV174" si="1163">AR147*AV$80</f>
        <v>0</v>
      </c>
      <c r="AW147" s="182">
        <f t="shared" ref="AW147:AW174" si="1164">AU147*AV147</f>
        <v>0</v>
      </c>
      <c r="AX147" s="5"/>
      <c r="AY147" s="182">
        <f t="shared" ref="AY147:AY174" si="1165">AU147*AY$8*AY$2/AU$2*AZ$2</f>
        <v>0</v>
      </c>
      <c r="AZ147" s="182">
        <f t="shared" ref="AZ147:AZ174" si="1166">AV147*AZ$80</f>
        <v>0</v>
      </c>
      <c r="BA147" s="182">
        <f t="shared" ref="BA147:BA174" si="1167">AY147*AZ147</f>
        <v>0</v>
      </c>
      <c r="BB147" s="5"/>
      <c r="BC147" s="182">
        <f t="shared" ref="BC147:BC174" si="1168">AY147*BC$8*BC$2/AY$2*BD$2</f>
        <v>0</v>
      </c>
      <c r="BD147" s="182">
        <f t="shared" ref="BD147:BD174" si="1169">AZ147*BD$80</f>
        <v>0</v>
      </c>
      <c r="BE147" s="182">
        <f t="shared" ref="BE147:BE174" si="1170">BC147*BD147</f>
        <v>0</v>
      </c>
      <c r="BF147" s="5"/>
      <c r="BG147" s="182">
        <f t="shared" ref="BG147:BG174" si="1171">BC147*BG$8*BG$2/BC$2*BH$2</f>
        <v>0</v>
      </c>
      <c r="BH147" s="182">
        <f t="shared" ref="BH147:BH174" si="1172">BD147*BH$80</f>
        <v>0</v>
      </c>
      <c r="BI147" s="182">
        <f t="shared" ref="BI147:BI174" si="1173">BG147*BH147</f>
        <v>0</v>
      </c>
      <c r="BJ147" s="5"/>
      <c r="BK147" s="182">
        <f t="shared" ref="BK147:BK174" si="1174">BG147*BK$8*BK$2/BG$2*BL$2</f>
        <v>0</v>
      </c>
      <c r="BL147" s="182">
        <f t="shared" ref="BL147:BL174" si="1175">BH147*BL$80</f>
        <v>0</v>
      </c>
      <c r="BM147" s="182">
        <f t="shared" ref="BM147:BM174" si="1176">BK147*BL147</f>
        <v>0</v>
      </c>
      <c r="BN147" s="5"/>
      <c r="BO147" s="182">
        <f t="shared" ref="BO147:BO174" si="1177">BK147*BO$8*BO$2/BK$2*BP$2</f>
        <v>0</v>
      </c>
      <c r="BP147" s="182">
        <f t="shared" ref="BP147:BP174" si="1178">BL147*BP$80</f>
        <v>0</v>
      </c>
      <c r="BQ147" s="182">
        <f t="shared" ref="BQ147:BQ174" si="1179">BO147*BP147</f>
        <v>0</v>
      </c>
      <c r="BR147" s="5"/>
      <c r="BS147" s="182">
        <f t="shared" ref="BS147:BS174" si="1180">BO147*BS$8*BS$2/BO$2*BT$2</f>
        <v>0</v>
      </c>
      <c r="BT147" s="182">
        <f t="shared" ref="BT147:BT174" si="1181">BP147*BT$80</f>
        <v>0</v>
      </c>
      <c r="BU147" s="182">
        <f t="shared" ref="BU147:BU174" si="1182">BS147*BT147</f>
        <v>0</v>
      </c>
      <c r="BV147" s="5"/>
      <c r="BW147" s="182">
        <f t="shared" ref="BW147:BW174" si="1183">BS147*BW$8*BW$2/BS$2*BX$2</f>
        <v>0</v>
      </c>
      <c r="BX147" s="182">
        <f t="shared" ref="BX147:BX174" si="1184">BT147*BX$80</f>
        <v>0</v>
      </c>
      <c r="BY147" s="182">
        <f t="shared" ref="BY147:BY174" si="1185">BW147*BX147</f>
        <v>0</v>
      </c>
      <c r="BZ147" s="5"/>
      <c r="CA147" s="182">
        <f t="shared" ref="CA147:CA174" si="1186">BW147*CA$8*CA$2/BW$2*CB$2</f>
        <v>0</v>
      </c>
      <c r="CB147" s="182">
        <f t="shared" ref="CB147:CB174" si="1187">BX147*CB$80</f>
        <v>0</v>
      </c>
      <c r="CC147" s="182">
        <f t="shared" ref="CC147:CC174" si="1188">CA147*CB147</f>
        <v>0</v>
      </c>
      <c r="CD147" s="5"/>
      <c r="CE147" s="182">
        <f t="shared" ref="CE147:CE174" si="1189">CA147*CE$8*CE$2/CA$2*CF$2</f>
        <v>0</v>
      </c>
      <c r="CF147" s="182">
        <f t="shared" ref="CF147:CF174" si="1190">CB147*CF$80</f>
        <v>0</v>
      </c>
      <c r="CG147" s="182">
        <f t="shared" ref="CG147:CG174" si="1191">CE147*CF147</f>
        <v>0</v>
      </c>
      <c r="CH147" s="5"/>
      <c r="CI147" s="182">
        <f t="shared" ref="CI147:CI174" si="1192">CE147*CI$8*CI$2/CE$2*CJ$2</f>
        <v>0</v>
      </c>
      <c r="CJ147" s="182">
        <f t="shared" ref="CJ147:CJ174" si="1193">CF147*CJ$80</f>
        <v>0</v>
      </c>
      <c r="CK147" s="182">
        <f t="shared" ref="CK147:CK174" si="1194">CI147*CJ147</f>
        <v>0</v>
      </c>
      <c r="CL147" s="5"/>
      <c r="CM147" s="182">
        <f t="shared" ref="CM147:CM174" si="1195">CI147*CM$8*CM$2/CI$2*CN$2</f>
        <v>0</v>
      </c>
      <c r="CN147" s="182">
        <f t="shared" ref="CN147:CN174" si="1196">CJ147*CN$80</f>
        <v>0</v>
      </c>
      <c r="CO147" s="182">
        <f t="shared" ref="CO147:CO174" si="1197">CM147*CN147</f>
        <v>0</v>
      </c>
      <c r="CP147" s="5"/>
      <c r="CQ147" s="182">
        <f t="shared" ref="CQ147:CQ174" si="1198">CM147*CQ$8*CQ$2/CM$2*CR$2</f>
        <v>0</v>
      </c>
      <c r="CR147" s="182">
        <f t="shared" ref="CR147:CR174" si="1199">CN147*CR$80</f>
        <v>0</v>
      </c>
      <c r="CS147" s="182">
        <f t="shared" ref="CS147:CS174" si="1200">CQ147*CR147</f>
        <v>0</v>
      </c>
      <c r="CT147" s="5"/>
      <c r="CU147" s="182">
        <f t="shared" ref="CU147:CU174" si="1201">CQ147*CU$8*CU$2/CQ$2*CV$2</f>
        <v>0</v>
      </c>
      <c r="CV147" s="182">
        <f t="shared" ref="CV147:CV174" si="1202">CR147*CV$80</f>
        <v>0</v>
      </c>
      <c r="CW147" s="182">
        <f t="shared" ref="CW147:CW174" si="1203">CU147*CV147</f>
        <v>0</v>
      </c>
      <c r="CX147" s="5"/>
      <c r="CY147" s="182">
        <f t="shared" ref="CY147:CY174" si="1204">CU147*CY$8*CY$2/CU$2*CZ$2</f>
        <v>0</v>
      </c>
      <c r="CZ147" s="182">
        <f t="shared" ref="CZ147:CZ174" si="1205">CV147*CZ$80</f>
        <v>0</v>
      </c>
      <c r="DA147" s="182">
        <f t="shared" ref="DA147:DA174" si="1206">CY147*CZ147</f>
        <v>0</v>
      </c>
      <c r="DB147" s="5"/>
      <c r="DC147" s="182">
        <f t="shared" ref="DC147:DC174" si="1207">CY147*DC$8*DC$2/CY$2*DD$2</f>
        <v>0</v>
      </c>
      <c r="DD147" s="182">
        <f t="shared" ref="DD147:DD174" si="1208">CZ147*DD$80</f>
        <v>0</v>
      </c>
      <c r="DE147" s="182">
        <f t="shared" ref="DE147:DE174" si="1209">DC147*DD147</f>
        <v>0</v>
      </c>
      <c r="DF147" s="5"/>
      <c r="DG147" s="182">
        <f t="shared" ref="DG147:DG174" si="1210">DC147*DG$8*DG$2/DC$2*DH$2</f>
        <v>0</v>
      </c>
      <c r="DH147" s="182">
        <f t="shared" ref="DH147:DH174" si="1211">DD147*DH$80</f>
        <v>0</v>
      </c>
      <c r="DI147" s="182">
        <f t="shared" ref="DI147:DI174" si="1212">DG147*DH147</f>
        <v>0</v>
      </c>
      <c r="DJ147" s="5"/>
      <c r="DK147" s="182">
        <f t="shared" ref="DK147:DK174" si="1213">DG147*DK$8*DK$2/DG$2*DL$2</f>
        <v>0</v>
      </c>
      <c r="DL147" s="182">
        <f t="shared" ref="DL147:DL174" si="1214">DH147*DL$80</f>
        <v>0</v>
      </c>
      <c r="DM147" s="182">
        <f t="shared" ref="DM147:DM174" si="1215">DK147*DL147</f>
        <v>0</v>
      </c>
      <c r="DN147" s="5"/>
      <c r="DO147" s="182">
        <f t="shared" ref="DO147:DO174" si="1216">DK147*DO$8*DO$2/DK$2*DP$2</f>
        <v>0</v>
      </c>
      <c r="DP147" s="182">
        <f t="shared" ref="DP147:DP174" si="1217">DL147*DP$80</f>
        <v>0</v>
      </c>
      <c r="DQ147" s="182">
        <f t="shared" ref="DQ147:DQ174" si="1218">DO147*DP147</f>
        <v>0</v>
      </c>
      <c r="DR147" s="5"/>
      <c r="DS147" s="182">
        <f t="shared" ref="DS147:DS174" si="1219">DO147*DS$8*DS$2/DO$2*DT$2</f>
        <v>0</v>
      </c>
      <c r="DT147" s="182">
        <f t="shared" ref="DT147:DT174" si="1220">DP147*DT$80</f>
        <v>0</v>
      </c>
      <c r="DU147" s="182">
        <f t="shared" ref="DU147:DU174" si="1221">DS147*DT147</f>
        <v>0</v>
      </c>
      <c r="DV147" s="5"/>
      <c r="DW147" s="182">
        <f t="shared" ref="DW147:DW174" si="1222">DS147*DW$8*DW$2/DS$2*DX$2</f>
        <v>0</v>
      </c>
      <c r="DX147" s="182">
        <f t="shared" ref="DX147:DX174" si="1223">DT147*DX$80</f>
        <v>0</v>
      </c>
      <c r="DY147" s="182">
        <f t="shared" ref="DY147:DY174" si="1224">DW147*DX147</f>
        <v>0</v>
      </c>
      <c r="DZ147" s="5"/>
      <c r="EA147" s="182">
        <f t="shared" ref="EA147:EA174" si="1225">DW147*EA$8*EA$2/DW$2*EB$2</f>
        <v>0</v>
      </c>
      <c r="EB147" s="182">
        <f t="shared" ref="EB147:EB174" si="1226">DX147*EB$80</f>
        <v>0</v>
      </c>
      <c r="EC147" s="182">
        <f t="shared" ref="EC147:EC174" si="1227">EA147*EB147</f>
        <v>0</v>
      </c>
      <c r="ED147" s="5"/>
      <c r="EE147" s="182">
        <f t="shared" ref="EE147:EE174" si="1228">EA147*EE$8*EE$2/EA$2*EF$2</f>
        <v>0</v>
      </c>
      <c r="EF147" s="182">
        <f t="shared" ref="EF147:EF174" si="1229">EB147*EF$80</f>
        <v>0</v>
      </c>
      <c r="EG147" s="182">
        <f t="shared" ref="EG147:EG174" si="1230">EE147*EF147</f>
        <v>0</v>
      </c>
      <c r="EH147" s="5"/>
      <c r="EI147" s="182">
        <f t="shared" ref="EI147:EI174" si="1231">EE147*EI$8*EI$2/EE$2*EJ$2</f>
        <v>0</v>
      </c>
      <c r="EJ147" s="182">
        <f t="shared" ref="EJ147:EJ174" si="1232">EF147*EJ$80</f>
        <v>0</v>
      </c>
      <c r="EK147" s="182">
        <f t="shared" ref="EK147:EK174" si="1233">EI147*EJ147</f>
        <v>0</v>
      </c>
      <c r="EL147" s="5"/>
      <c r="EM147" s="182">
        <f t="shared" ref="EM147:EM174" si="1234">EI147*EM$8*EM$2/EI$2*EN$2</f>
        <v>0</v>
      </c>
      <c r="EN147" s="182">
        <f t="shared" ref="EN147:EN174" si="1235">EJ147*EN$80</f>
        <v>0</v>
      </c>
      <c r="EO147" s="182">
        <f t="shared" ref="EO147:EO174" si="1236">EM147*EN147</f>
        <v>0</v>
      </c>
      <c r="EP147" s="5"/>
      <c r="EQ147" s="182">
        <f t="shared" ref="EQ147:EQ174" si="1237">EM147*EQ$8*EQ$2/EM$2*ER$2</f>
        <v>0</v>
      </c>
      <c r="ER147" s="182">
        <f t="shared" ref="ER147:ER174" si="1238">EN147*ER$80</f>
        <v>0</v>
      </c>
      <c r="ES147" s="182">
        <f t="shared" ref="ES147:ES174" si="1239">EQ147*ER147</f>
        <v>0</v>
      </c>
      <c r="ET147" s="5"/>
      <c r="EU147" s="182">
        <f t="shared" ref="EU147:EU174" si="1240">EQ147*EU$8*EU$2/EQ$2*EV$2</f>
        <v>0</v>
      </c>
      <c r="EV147" s="182">
        <f t="shared" ref="EV147:EV174" si="1241">ER147*EV$80</f>
        <v>0</v>
      </c>
      <c r="EW147" s="182">
        <f t="shared" ref="EW147:EW174" si="1242">EU147*EV147</f>
        <v>0</v>
      </c>
      <c r="EX147" s="5"/>
      <c r="EY147" s="182">
        <f t="shared" ref="EY147:EY174" si="1243">EU147*EY$8*EY$2/EU$2*EZ$2</f>
        <v>0</v>
      </c>
      <c r="EZ147" s="182">
        <f t="shared" ref="EZ147:EZ174" si="1244">EV147*EZ$80</f>
        <v>0</v>
      </c>
      <c r="FA147" s="182">
        <f t="shared" ref="FA147:FA174" si="1245">EY147*EZ147</f>
        <v>0</v>
      </c>
      <c r="FB147" s="5"/>
      <c r="FC147" s="182">
        <f t="shared" ref="FC147:FC174" si="1246">EY147*FC$8*FC$2/EY$2*FD$2</f>
        <v>0</v>
      </c>
      <c r="FD147" s="182">
        <f t="shared" ref="FD147:FD174" si="1247">EZ147*FD$80</f>
        <v>0</v>
      </c>
      <c r="FE147" s="182">
        <f t="shared" ref="FE147:FE174" si="1248">FC147*FD147</f>
        <v>0</v>
      </c>
      <c r="FF147" s="5"/>
      <c r="FG147" s="182">
        <f t="shared" ref="FG147:FG174" si="1249">FC147*FG$8*FG$2/FC$2*FH$2</f>
        <v>0</v>
      </c>
      <c r="FH147" s="182">
        <f t="shared" ref="FH147:FH174" si="1250">FD147*FH$80</f>
        <v>0</v>
      </c>
      <c r="FI147" s="182">
        <f t="shared" ref="FI147:FI174" si="1251">FG147*FH147</f>
        <v>0</v>
      </c>
      <c r="FJ147" s="5"/>
      <c r="FK147" s="182">
        <f t="shared" ref="FK147:FK174" si="1252">FG147*FK$8*FK$2/FG$2*FL$2</f>
        <v>0</v>
      </c>
      <c r="FL147" s="182">
        <f t="shared" ref="FL147:FL174" si="1253">FH147*FL$80</f>
        <v>0</v>
      </c>
      <c r="FM147" s="182">
        <f t="shared" ref="FM147:FM174" si="1254">FK147*FL147</f>
        <v>0</v>
      </c>
      <c r="FN147" s="5"/>
      <c r="FO147" s="182">
        <f t="shared" ref="FO147:FO174" si="1255">FK147*FO$8*FO$2/FK$2*FP$2</f>
        <v>0</v>
      </c>
      <c r="FP147" s="182">
        <f t="shared" ref="FP147:FP174" si="1256">FL147*FP$80</f>
        <v>0</v>
      </c>
      <c r="FQ147" s="182">
        <f t="shared" ref="FQ147:FQ174" si="1257">FO147*FP147</f>
        <v>0</v>
      </c>
      <c r="FR147" s="5"/>
      <c r="FS147" s="182">
        <f t="shared" ref="FS147:FS174" si="1258">FO147*FS$8*FS$2/FO$2*FT$2</f>
        <v>0</v>
      </c>
      <c r="FT147" s="182">
        <f t="shared" ref="FT147:FT174" si="1259">FP147*FT$80</f>
        <v>0</v>
      </c>
      <c r="FU147" s="182">
        <f t="shared" ref="FU147:FU174" si="1260">FS147*FT147</f>
        <v>0</v>
      </c>
      <c r="FV147" s="5"/>
      <c r="FW147" s="182">
        <f t="shared" ref="FW147:FW174" si="1261">FS147*FW$8*FW$2/FS$2*FX$2</f>
        <v>0</v>
      </c>
      <c r="FX147" s="182">
        <f t="shared" ref="FX147:FX174" si="1262">FT147*FX$80</f>
        <v>0</v>
      </c>
      <c r="FY147" s="182">
        <f t="shared" ref="FY147:FY174" si="1263">FW147*FX147</f>
        <v>0</v>
      </c>
      <c r="FZ147" s="5"/>
      <c r="GA147" s="182">
        <f t="shared" ref="GA147:GA174" si="1264">FW147*GA$8*GA$2/FW$2*GB$2</f>
        <v>0</v>
      </c>
      <c r="GB147" s="182">
        <f t="shared" ref="GB147:GB174" si="1265">FX147*GB$80</f>
        <v>0</v>
      </c>
      <c r="GC147" s="182">
        <f t="shared" ref="GC147:GC174" si="1266">GA147*GB147</f>
        <v>0</v>
      </c>
      <c r="GD147" s="5"/>
      <c r="GE147" s="182">
        <f t="shared" ref="GE147:GE174" si="1267">GA147*GE$8*GE$2/GA$2*GF$2</f>
        <v>0</v>
      </c>
      <c r="GF147" s="182">
        <f t="shared" ref="GF147:GF174" si="1268">GB147*GF$80</f>
        <v>0</v>
      </c>
      <c r="GG147" s="182">
        <f t="shared" ref="GG147:GG174" si="1269">GE147*GF147</f>
        <v>0</v>
      </c>
      <c r="GH147" s="5"/>
      <c r="GI147" s="182">
        <f t="shared" ref="GI147:GI174" si="1270">GE147*GI$8*GI$2/GE$2*GJ$2</f>
        <v>0</v>
      </c>
      <c r="GJ147" s="182">
        <f t="shared" ref="GJ147:GJ174" si="1271">GF147*GJ$80</f>
        <v>0</v>
      </c>
      <c r="GK147" s="182">
        <f t="shared" ref="GK147:GK174" si="1272">GI147*GJ147</f>
        <v>0</v>
      </c>
      <c r="GL147" s="5"/>
      <c r="GM147" s="182">
        <f t="shared" ref="GM147:GM174" si="1273">GI147*GM$8*GM$2/GI$2*GN$2</f>
        <v>0</v>
      </c>
      <c r="GN147" s="182">
        <f t="shared" ref="GN147:GN174" si="1274">GJ147*GN$80</f>
        <v>0</v>
      </c>
      <c r="GO147" s="182">
        <f t="shared" ref="GO147:GO174" si="1275">GM147*GN147</f>
        <v>0</v>
      </c>
      <c r="GP147" s="5"/>
      <c r="GQ147" s="182">
        <f t="shared" ref="GQ147:GQ174" si="1276">GM147*GQ$8*GQ$2/GM$2*GR$2</f>
        <v>0</v>
      </c>
      <c r="GR147" s="182">
        <f t="shared" ref="GR147:GR174" si="1277">GN147*GR$80</f>
        <v>0</v>
      </c>
      <c r="GS147" s="182">
        <f t="shared" ref="GS147:GS174" si="1278">GQ147*GR147</f>
        <v>0</v>
      </c>
      <c r="GT147" s="5"/>
      <c r="GU147" s="182">
        <f t="shared" ref="GU147:GU174" si="1279">GQ147*GU$8*GU$2/GQ$2*GV$2</f>
        <v>0</v>
      </c>
      <c r="GV147" s="182">
        <f t="shared" ref="GV147:GV174" si="1280">GR147*GV$80</f>
        <v>0</v>
      </c>
      <c r="GW147" s="182">
        <f t="shared" ref="GW147:GW174" si="1281">GU147*GV147</f>
        <v>0</v>
      </c>
      <c r="GX147" s="5"/>
      <c r="GY147" s="182">
        <f t="shared" ref="GY147:GY174" si="1282">GU147*GY$8*GY$2/GU$2*GZ$2</f>
        <v>0</v>
      </c>
      <c r="GZ147" s="182">
        <f t="shared" ref="GZ147:GZ174" si="1283">GV147*GZ$80</f>
        <v>0</v>
      </c>
      <c r="HA147" s="182">
        <f t="shared" ref="HA147:HA174" si="1284">GY147*GZ147</f>
        <v>0</v>
      </c>
      <c r="HB147" s="5"/>
      <c r="HC147" s="182">
        <f t="shared" ref="HC147:HC174" si="1285">GY147*HC$8*HC$2/GY$2*HD$2</f>
        <v>0</v>
      </c>
      <c r="HD147" s="182">
        <f t="shared" ref="HD147:HD174" si="1286">GZ147*HD$80</f>
        <v>0</v>
      </c>
      <c r="HE147" s="182">
        <f t="shared" ref="HE147:HE174" si="1287">HC147*HD147</f>
        <v>0</v>
      </c>
      <c r="HF147" s="5"/>
      <c r="HG147" s="182">
        <f t="shared" ref="HG147:HG174" si="1288">HC147*HG$8*HG$2/HC$2*HH$2</f>
        <v>0</v>
      </c>
      <c r="HH147" s="182">
        <f t="shared" ref="HH147:HH174" si="1289">HD147*HH$80</f>
        <v>0</v>
      </c>
      <c r="HI147" s="182">
        <f t="shared" ref="HI147:HI174" si="1290">HG147*HH147</f>
        <v>0</v>
      </c>
      <c r="HJ147" s="5"/>
      <c r="HK147" s="182">
        <f t="shared" ref="HK147:HK174" si="1291">HG147*HK$8*HK$2/HG$2*HL$2</f>
        <v>0</v>
      </c>
      <c r="HL147" s="182">
        <f t="shared" ref="HL147:HL174" si="1292">HH147*HL$80</f>
        <v>0</v>
      </c>
      <c r="HM147" s="182">
        <f t="shared" ref="HM147:HM174" si="1293">HK147*HL147</f>
        <v>0</v>
      </c>
      <c r="HN147" s="5"/>
      <c r="HO147" s="182">
        <f t="shared" ref="HO147:HO174" si="1294">HK147*HO$8*HO$2/HK$2*HP$2</f>
        <v>0</v>
      </c>
      <c r="HP147" s="182">
        <f t="shared" ref="HP147:HP174" si="1295">HL147*HP$80</f>
        <v>0</v>
      </c>
      <c r="HQ147" s="182">
        <f t="shared" ref="HQ147:HQ174" si="1296">HO147*HP147</f>
        <v>0</v>
      </c>
      <c r="HR147" s="5"/>
      <c r="HS147" s="182">
        <f t="shared" ref="HS147:HS174" si="1297">HO147*HS$8*HS$2/HO$2*HT$2</f>
        <v>0</v>
      </c>
      <c r="HT147" s="182">
        <f t="shared" ref="HT147:HT174" si="1298">HP147*HT$80</f>
        <v>0</v>
      </c>
      <c r="HU147" s="182">
        <f t="shared" ref="HU147:HU174" si="1299">HS147*HT147</f>
        <v>0</v>
      </c>
      <c r="HV147" s="5"/>
      <c r="HW147" s="182">
        <f t="shared" ref="HW147:HW174" si="1300">HS147*HW$8*HW$2/HS$2*HX$2</f>
        <v>0</v>
      </c>
      <c r="HX147" s="182">
        <f t="shared" ref="HX147:HX174" si="1301">HT147*HX$80</f>
        <v>0</v>
      </c>
      <c r="HY147" s="182">
        <f t="shared" ref="HY147:HY174" si="1302">HW147*HX147</f>
        <v>0</v>
      </c>
      <c r="HZ147" s="5"/>
      <c r="IA147" s="182">
        <f t="shared" ref="IA147:IA174" si="1303">HW147*IA$8*IA$2/HW$2*IB$2</f>
        <v>0</v>
      </c>
      <c r="IB147" s="182">
        <f t="shared" ref="IB147:IB174" si="1304">HX147*IB$80</f>
        <v>0</v>
      </c>
      <c r="IC147" s="182">
        <f t="shared" ref="IC147:IC174" si="1305">IA147*IB147</f>
        <v>0</v>
      </c>
      <c r="ID147" s="5"/>
      <c r="IE147" s="182">
        <f t="shared" ref="IE147:IE174" si="1306">IA147*IE$8*IE$2/IA$2*IF$2</f>
        <v>0</v>
      </c>
      <c r="IF147" s="182">
        <f t="shared" ref="IF147:IF174" si="1307">IB147*IF$80</f>
        <v>0</v>
      </c>
      <c r="IG147" s="182">
        <f t="shared" ref="IG147:IG174" si="1308">IE147*IF147</f>
        <v>0</v>
      </c>
      <c r="IH147" s="5"/>
      <c r="II147" s="182">
        <f t="shared" ref="II147:II174" si="1309">IE147*II$8*II$2/IE$2*IJ$2</f>
        <v>0</v>
      </c>
      <c r="IJ147" s="182">
        <f t="shared" ref="IJ147:IJ174" si="1310">IF147*IJ$80</f>
        <v>0</v>
      </c>
      <c r="IK147" s="182">
        <f t="shared" ref="IK147:IK174" si="1311">II147*IJ147</f>
        <v>0</v>
      </c>
      <c r="IL147" s="5"/>
      <c r="IM147" s="182">
        <f t="shared" ref="IM147:IM174" si="1312">II147*IM$8*IM$2/II$2*IN$2</f>
        <v>0</v>
      </c>
      <c r="IN147" s="182">
        <f t="shared" ref="IN147:IN174" si="1313">IJ147*IN$80</f>
        <v>0</v>
      </c>
      <c r="IO147" s="182">
        <f t="shared" ref="IO147:IO174" si="1314">IM147*IN147</f>
        <v>0</v>
      </c>
      <c r="IP147" s="5"/>
      <c r="IQ147" s="182">
        <f t="shared" ref="IQ147:IQ174" si="1315">IM147*IQ$8*IQ$2/IM$2*IR$2</f>
        <v>0</v>
      </c>
      <c r="IR147" s="182">
        <f t="shared" ref="IR147:IR174" si="1316">IN147*IR$80</f>
        <v>0</v>
      </c>
      <c r="IS147" s="182">
        <f t="shared" ref="IS147:IS174" si="1317">IQ147*IR147</f>
        <v>0</v>
      </c>
      <c r="IT147" s="5"/>
      <c r="IU147" s="182">
        <f t="shared" ref="IU147:IU174" si="1318">IQ147*IU$8*IU$2/IQ$2*IV$2</f>
        <v>0</v>
      </c>
      <c r="IV147" s="182">
        <f t="shared" ref="IV147:IV174" si="1319">IR147*IV$80</f>
        <v>0</v>
      </c>
      <c r="IW147" s="182">
        <f t="shared" ref="IW147:IW174" si="1320">IU147*IV147</f>
        <v>0</v>
      </c>
      <c r="IX147" s="5"/>
      <c r="IY147" s="182">
        <f t="shared" ref="IY147:IY174" si="1321">IU147*IY$8*IY$2/IU$2*IZ$2</f>
        <v>0</v>
      </c>
      <c r="IZ147" s="182">
        <f t="shared" ref="IZ147:IZ174" si="1322">IV147*IZ$80</f>
        <v>0</v>
      </c>
      <c r="JA147" s="182">
        <f t="shared" ref="JA147:JA174" si="1323">IY147*IZ147</f>
        <v>0</v>
      </c>
      <c r="JB147" s="5"/>
      <c r="JC147" s="182">
        <f t="shared" ref="JC147:JC174" si="1324">IY147*JC$8*JC$2/IY$2*JD$2</f>
        <v>0</v>
      </c>
      <c r="JD147" s="182">
        <f t="shared" ref="JD147:JD174" si="1325">IZ147*JD$80</f>
        <v>0</v>
      </c>
      <c r="JE147" s="182">
        <f t="shared" ref="JE147:JE174" si="1326">JC147*JD147</f>
        <v>0</v>
      </c>
      <c r="JF147" s="5"/>
      <c r="JG147" s="182">
        <f t="shared" ref="JG147:JG174" si="1327">JC147*JG$8*JG$2/JC$2*JH$2</f>
        <v>0</v>
      </c>
      <c r="JH147" s="182">
        <f t="shared" ref="JH147:JH174" si="1328">JD147*JH$80</f>
        <v>0</v>
      </c>
      <c r="JI147" s="182">
        <f t="shared" ref="JI147:JI174" si="1329">JG147*JH147</f>
        <v>0</v>
      </c>
      <c r="JJ147" s="5"/>
      <c r="JK147" s="182">
        <f t="shared" ref="JK147:JK174" si="1330">JG147*JK$8*JK$2/JG$2*JL$2</f>
        <v>0</v>
      </c>
      <c r="JL147" s="182">
        <f t="shared" ref="JL147:JL174" si="1331">JH147*JL$80</f>
        <v>0</v>
      </c>
      <c r="JM147" s="182">
        <f t="shared" ref="JM147:JM174" si="1332">JK147*JL147</f>
        <v>0</v>
      </c>
      <c r="JN147" s="5"/>
      <c r="JO147" s="182">
        <f t="shared" ref="JO147:JO174" si="1333">JK147*JO$8*JO$2/JK$2*JP$2</f>
        <v>0</v>
      </c>
      <c r="JP147" s="182">
        <f t="shared" ref="JP147:JP174" si="1334">JL147*JP$80</f>
        <v>0</v>
      </c>
      <c r="JQ147" s="182">
        <f t="shared" ref="JQ147:JQ174" si="1335">JO147*JP147</f>
        <v>0</v>
      </c>
      <c r="JR147" s="5"/>
      <c r="JS147" s="182">
        <f t="shared" ref="JS147:JS174" si="1336">JO147*JS$8*JS$2/JO$2*JT$2</f>
        <v>0</v>
      </c>
      <c r="JT147" s="182">
        <f t="shared" ref="JT147:JT174" si="1337">JP147*JT$80</f>
        <v>0</v>
      </c>
      <c r="JU147" s="182">
        <f t="shared" ref="JU147:JU174" si="1338">JS147*JT147</f>
        <v>0</v>
      </c>
      <c r="JV147" s="5"/>
      <c r="JW147" s="182">
        <f t="shared" ref="JW147:JW174" si="1339">JS147*JW$8*JW$2/JS$2*JX$2</f>
        <v>0</v>
      </c>
      <c r="JX147" s="182">
        <f t="shared" ref="JX147:JX174" si="1340">JT147*JX$80</f>
        <v>0</v>
      </c>
      <c r="JY147" s="182">
        <f t="shared" ref="JY147:JY174" si="1341">JW147*JX147</f>
        <v>0</v>
      </c>
      <c r="JZ147" s="5"/>
      <c r="KA147" s="182">
        <f t="shared" ref="KA147:KA174" si="1342">JW147*KA$8*KA$2/JW$2*KB$2</f>
        <v>0</v>
      </c>
      <c r="KB147" s="182">
        <f t="shared" ref="KB147:KB174" si="1343">JX147*KB$80</f>
        <v>0</v>
      </c>
      <c r="KC147" s="182">
        <f t="shared" ref="KC147:KC174" si="1344">KA147*KB147</f>
        <v>0</v>
      </c>
      <c r="KD147" s="5"/>
      <c r="KE147" s="182">
        <f t="shared" ref="KE147:KE174" si="1345">KA147*KE$8*KE$2/KA$2*KF$2</f>
        <v>0</v>
      </c>
      <c r="KF147" s="182">
        <f t="shared" ref="KF147:KF174" si="1346">KB147*KF$80</f>
        <v>0</v>
      </c>
      <c r="KG147" s="182">
        <f t="shared" ref="KG147:KG174" si="1347">KE147*KF147</f>
        <v>0</v>
      </c>
      <c r="KH147" s="5"/>
      <c r="KI147" s="183">
        <f t="shared" ref="KI147:KI174" si="1348">SUMIFS($G147:$KG147,$G$3:$KG$3,KI$5,$G$6:$KG$6,KI$6)</f>
        <v>0</v>
      </c>
      <c r="KJ147" s="183" t="e">
        <f t="shared" si="1140"/>
        <v>#DIV/0!</v>
      </c>
      <c r="KK147" s="183">
        <f t="shared" ref="KK147:KK174" si="1349">SUMIFS($G147:$KG147,$G$3:$KG$3,KI$5,$G$6:$KG$6,KK$6)</f>
        <v>0</v>
      </c>
      <c r="KM147" s="183">
        <f t="shared" ref="KM147:KM174" si="1350">SUMIFS($G147:$KG147,$G$3:$KG$3,KM$5,$G$6:$KG$6,KM$6)</f>
        <v>0</v>
      </c>
      <c r="KN147" s="183" t="e">
        <f t="shared" si="1141"/>
        <v>#DIV/0!</v>
      </c>
      <c r="KO147" s="183">
        <f t="shared" ref="KO147:KO174" si="1351">SUMIFS($G147:$KG147,$G$3:$KG$3,KM$5,$G$6:$KG$6,KO$6)</f>
        <v>0</v>
      </c>
      <c r="KQ147" s="183">
        <f t="shared" ref="KQ147:KQ174" si="1352">SUMIFS($G147:$KG147,$G$3:$KG$3,KQ$5,$G$6:$KG$6,KQ$6)</f>
        <v>0</v>
      </c>
      <c r="KR147" s="183" t="e">
        <f t="shared" ref="KR147:KR174" si="1353">KS147/KQ147</f>
        <v>#DIV/0!</v>
      </c>
      <c r="KS147" s="183">
        <f t="shared" ref="KS147:KS174" si="1354">SUMIFS($G147:$KG147,$G$3:$KG$3,KQ$5,$G$6:$KG$6,KS$6)</f>
        <v>0</v>
      </c>
      <c r="KU147" s="183">
        <f t="shared" ref="KU147:KU174" si="1355">SUMIFS($G147:$KG147,$G$3:$KG$3,KU$5,$G$6:$KG$6,KU$6)</f>
        <v>0</v>
      </c>
      <c r="KV147" s="183" t="e">
        <f t="shared" ref="KV147:KV174" si="1356">KW147/KU147</f>
        <v>#DIV/0!</v>
      </c>
      <c r="KW147" s="183">
        <f t="shared" ref="KW147:KW174" si="1357">SUMIFS($G147:$KG147,$G$3:$KG$3,KU$5,$G$6:$KG$6,KW$6)</f>
        <v>0</v>
      </c>
      <c r="KY147" s="183">
        <f t="shared" ref="KY147:KY174" si="1358">SUMIFS($G147:$KG147,$G$3:$KG$3,KY$5,$G$6:$KG$6,KY$6)</f>
        <v>0</v>
      </c>
      <c r="KZ147" s="183" t="e">
        <f t="shared" ref="KZ147:KZ174" si="1359">LA147/KY147</f>
        <v>#DIV/0!</v>
      </c>
      <c r="LA147" s="183">
        <f t="shared" ref="LA147:LA174" si="1360">SUMIFS($G147:$KG147,$G$3:$KG$3,KY$5,$G$6:$KG$6,LA$6)</f>
        <v>0</v>
      </c>
      <c r="LC147" s="183">
        <f t="shared" ref="LC147:LC174" si="1361">SUMIFS($G147:$KG147,$G$3:$KG$3,LC$5,$G$6:$KG$6,LC$6)</f>
        <v>0</v>
      </c>
      <c r="LD147" s="183" t="e">
        <f t="shared" ref="LD147:LD174" si="1362">LE147/LC147</f>
        <v>#DIV/0!</v>
      </c>
      <c r="LE147" s="183">
        <f t="shared" ref="LE147:LE174" si="1363">SUMIFS($G147:$KG147,$G$3:$KG$3,LC$5,$G$6:$KG$6,LE$6)</f>
        <v>0</v>
      </c>
    </row>
    <row r="148" spans="2:317" ht="18.75">
      <c r="B148" s="172"/>
      <c r="C148" s="180"/>
      <c r="D148" s="180"/>
      <c r="E148" s="180" t="str">
        <f>'A.I Revenue Streams - P1'!F146</f>
        <v>CT Cardiac</v>
      </c>
      <c r="F148" s="184"/>
      <c r="G148" s="182"/>
      <c r="H148" s="182">
        <f>'A.I Revenue Streams - P1'!J146</f>
        <v>0</v>
      </c>
      <c r="I148" s="182">
        <f t="shared" ref="I148:I174" si="1364">G148*H148</f>
        <v>0</v>
      </c>
      <c r="J148" s="5"/>
      <c r="K148" s="182">
        <f>'A.I Revenue Streams - P1'!H146*K$2</f>
        <v>0</v>
      </c>
      <c r="L148" s="182">
        <f t="shared" si="1142"/>
        <v>0</v>
      </c>
      <c r="M148" s="182">
        <f t="shared" si="1134"/>
        <v>0</v>
      </c>
      <c r="N148" s="5"/>
      <c r="O148" s="182">
        <f t="shared" si="1143"/>
        <v>0</v>
      </c>
      <c r="P148" s="182">
        <f t="shared" si="1144"/>
        <v>0</v>
      </c>
      <c r="Q148" s="182">
        <f t="shared" si="1135"/>
        <v>0</v>
      </c>
      <c r="R148" s="5"/>
      <c r="S148" s="182">
        <f t="shared" si="1145"/>
        <v>0</v>
      </c>
      <c r="T148" s="182">
        <f t="shared" si="1146"/>
        <v>0</v>
      </c>
      <c r="U148" s="182">
        <f t="shared" si="1136"/>
        <v>0</v>
      </c>
      <c r="V148" s="5"/>
      <c r="W148" s="182">
        <f t="shared" si="1147"/>
        <v>0</v>
      </c>
      <c r="X148" s="182">
        <f t="shared" si="1148"/>
        <v>0</v>
      </c>
      <c r="Y148" s="182">
        <f t="shared" si="1137"/>
        <v>0</v>
      </c>
      <c r="Z148" s="5"/>
      <c r="AA148" s="182">
        <f t="shared" si="1149"/>
        <v>0</v>
      </c>
      <c r="AB148" s="182">
        <f t="shared" si="1150"/>
        <v>0</v>
      </c>
      <c r="AC148" s="182">
        <f t="shared" si="1138"/>
        <v>0</v>
      </c>
      <c r="AD148" s="5"/>
      <c r="AE148" s="182">
        <f t="shared" si="1151"/>
        <v>0</v>
      </c>
      <c r="AF148" s="182">
        <f t="shared" si="1152"/>
        <v>0</v>
      </c>
      <c r="AG148" s="182">
        <f t="shared" si="1139"/>
        <v>0</v>
      </c>
      <c r="AH148" s="5"/>
      <c r="AI148" s="182">
        <f t="shared" si="1153"/>
        <v>0</v>
      </c>
      <c r="AJ148" s="182">
        <f t="shared" si="1154"/>
        <v>0</v>
      </c>
      <c r="AK148" s="182">
        <f t="shared" si="1155"/>
        <v>0</v>
      </c>
      <c r="AL148" s="5"/>
      <c r="AM148" s="182">
        <f t="shared" si="1156"/>
        <v>0</v>
      </c>
      <c r="AN148" s="182">
        <f t="shared" si="1157"/>
        <v>0</v>
      </c>
      <c r="AO148" s="182">
        <f t="shared" si="1158"/>
        <v>0</v>
      </c>
      <c r="AP148" s="5"/>
      <c r="AQ148" s="182">
        <f t="shared" si="1159"/>
        <v>0</v>
      </c>
      <c r="AR148" s="182">
        <f t="shared" si="1160"/>
        <v>0</v>
      </c>
      <c r="AS148" s="182">
        <f t="shared" si="1161"/>
        <v>0</v>
      </c>
      <c r="AT148" s="5"/>
      <c r="AU148" s="182">
        <f t="shared" si="1162"/>
        <v>0</v>
      </c>
      <c r="AV148" s="182">
        <f t="shared" si="1163"/>
        <v>0</v>
      </c>
      <c r="AW148" s="182">
        <f t="shared" si="1164"/>
        <v>0</v>
      </c>
      <c r="AX148" s="5"/>
      <c r="AY148" s="182">
        <f t="shared" si="1165"/>
        <v>0</v>
      </c>
      <c r="AZ148" s="182">
        <f t="shared" si="1166"/>
        <v>0</v>
      </c>
      <c r="BA148" s="182">
        <f t="shared" si="1167"/>
        <v>0</v>
      </c>
      <c r="BB148" s="5"/>
      <c r="BC148" s="182">
        <f t="shared" si="1168"/>
        <v>0</v>
      </c>
      <c r="BD148" s="182">
        <f t="shared" si="1169"/>
        <v>0</v>
      </c>
      <c r="BE148" s="182">
        <f t="shared" si="1170"/>
        <v>0</v>
      </c>
      <c r="BF148" s="5"/>
      <c r="BG148" s="182">
        <f t="shared" si="1171"/>
        <v>0</v>
      </c>
      <c r="BH148" s="182">
        <f t="shared" si="1172"/>
        <v>0</v>
      </c>
      <c r="BI148" s="182">
        <f t="shared" si="1173"/>
        <v>0</v>
      </c>
      <c r="BJ148" s="5"/>
      <c r="BK148" s="182">
        <f t="shared" si="1174"/>
        <v>0</v>
      </c>
      <c r="BL148" s="182">
        <f t="shared" si="1175"/>
        <v>0</v>
      </c>
      <c r="BM148" s="182">
        <f t="shared" si="1176"/>
        <v>0</v>
      </c>
      <c r="BN148" s="5"/>
      <c r="BO148" s="182">
        <f t="shared" si="1177"/>
        <v>0</v>
      </c>
      <c r="BP148" s="182">
        <f t="shared" si="1178"/>
        <v>0</v>
      </c>
      <c r="BQ148" s="182">
        <f t="shared" si="1179"/>
        <v>0</v>
      </c>
      <c r="BR148" s="5"/>
      <c r="BS148" s="182">
        <f t="shared" si="1180"/>
        <v>0</v>
      </c>
      <c r="BT148" s="182">
        <f t="shared" si="1181"/>
        <v>0</v>
      </c>
      <c r="BU148" s="182">
        <f t="shared" si="1182"/>
        <v>0</v>
      </c>
      <c r="BV148" s="5"/>
      <c r="BW148" s="182">
        <f t="shared" si="1183"/>
        <v>0</v>
      </c>
      <c r="BX148" s="182">
        <f t="shared" si="1184"/>
        <v>0</v>
      </c>
      <c r="BY148" s="182">
        <f t="shared" si="1185"/>
        <v>0</v>
      </c>
      <c r="BZ148" s="5"/>
      <c r="CA148" s="182">
        <f t="shared" si="1186"/>
        <v>0</v>
      </c>
      <c r="CB148" s="182">
        <f t="shared" si="1187"/>
        <v>0</v>
      </c>
      <c r="CC148" s="182">
        <f t="shared" si="1188"/>
        <v>0</v>
      </c>
      <c r="CD148" s="5"/>
      <c r="CE148" s="182">
        <f t="shared" si="1189"/>
        <v>0</v>
      </c>
      <c r="CF148" s="182">
        <f t="shared" si="1190"/>
        <v>0</v>
      </c>
      <c r="CG148" s="182">
        <f t="shared" si="1191"/>
        <v>0</v>
      </c>
      <c r="CH148" s="5"/>
      <c r="CI148" s="182">
        <f t="shared" si="1192"/>
        <v>0</v>
      </c>
      <c r="CJ148" s="182">
        <f t="shared" si="1193"/>
        <v>0</v>
      </c>
      <c r="CK148" s="182">
        <f t="shared" si="1194"/>
        <v>0</v>
      </c>
      <c r="CL148" s="5"/>
      <c r="CM148" s="182">
        <f t="shared" si="1195"/>
        <v>0</v>
      </c>
      <c r="CN148" s="182">
        <f t="shared" si="1196"/>
        <v>0</v>
      </c>
      <c r="CO148" s="182">
        <f t="shared" si="1197"/>
        <v>0</v>
      </c>
      <c r="CP148" s="5"/>
      <c r="CQ148" s="182">
        <f t="shared" si="1198"/>
        <v>0</v>
      </c>
      <c r="CR148" s="182">
        <f t="shared" si="1199"/>
        <v>0</v>
      </c>
      <c r="CS148" s="182">
        <f t="shared" si="1200"/>
        <v>0</v>
      </c>
      <c r="CT148" s="5"/>
      <c r="CU148" s="182">
        <f t="shared" si="1201"/>
        <v>0</v>
      </c>
      <c r="CV148" s="182">
        <f t="shared" si="1202"/>
        <v>0</v>
      </c>
      <c r="CW148" s="182">
        <f t="shared" si="1203"/>
        <v>0</v>
      </c>
      <c r="CX148" s="5"/>
      <c r="CY148" s="182">
        <f t="shared" si="1204"/>
        <v>0</v>
      </c>
      <c r="CZ148" s="182">
        <f t="shared" si="1205"/>
        <v>0</v>
      </c>
      <c r="DA148" s="182">
        <f t="shared" si="1206"/>
        <v>0</v>
      </c>
      <c r="DB148" s="5"/>
      <c r="DC148" s="182">
        <f t="shared" si="1207"/>
        <v>0</v>
      </c>
      <c r="DD148" s="182">
        <f t="shared" si="1208"/>
        <v>0</v>
      </c>
      <c r="DE148" s="182">
        <f t="shared" si="1209"/>
        <v>0</v>
      </c>
      <c r="DF148" s="5"/>
      <c r="DG148" s="182">
        <f t="shared" si="1210"/>
        <v>0</v>
      </c>
      <c r="DH148" s="182">
        <f t="shared" si="1211"/>
        <v>0</v>
      </c>
      <c r="DI148" s="182">
        <f t="shared" si="1212"/>
        <v>0</v>
      </c>
      <c r="DJ148" s="5"/>
      <c r="DK148" s="182">
        <f t="shared" si="1213"/>
        <v>0</v>
      </c>
      <c r="DL148" s="182">
        <f t="shared" si="1214"/>
        <v>0</v>
      </c>
      <c r="DM148" s="182">
        <f t="shared" si="1215"/>
        <v>0</v>
      </c>
      <c r="DN148" s="5"/>
      <c r="DO148" s="182">
        <f t="shared" si="1216"/>
        <v>0</v>
      </c>
      <c r="DP148" s="182">
        <f t="shared" si="1217"/>
        <v>0</v>
      </c>
      <c r="DQ148" s="182">
        <f t="shared" si="1218"/>
        <v>0</v>
      </c>
      <c r="DR148" s="5"/>
      <c r="DS148" s="182">
        <f t="shared" si="1219"/>
        <v>0</v>
      </c>
      <c r="DT148" s="182">
        <f t="shared" si="1220"/>
        <v>0</v>
      </c>
      <c r="DU148" s="182">
        <f t="shared" si="1221"/>
        <v>0</v>
      </c>
      <c r="DV148" s="5"/>
      <c r="DW148" s="182">
        <f t="shared" si="1222"/>
        <v>0</v>
      </c>
      <c r="DX148" s="182">
        <f t="shared" si="1223"/>
        <v>0</v>
      </c>
      <c r="DY148" s="182">
        <f t="shared" si="1224"/>
        <v>0</v>
      </c>
      <c r="DZ148" s="5"/>
      <c r="EA148" s="182">
        <f t="shared" si="1225"/>
        <v>0</v>
      </c>
      <c r="EB148" s="182">
        <f t="shared" si="1226"/>
        <v>0</v>
      </c>
      <c r="EC148" s="182">
        <f t="shared" si="1227"/>
        <v>0</v>
      </c>
      <c r="ED148" s="5"/>
      <c r="EE148" s="182">
        <f t="shared" si="1228"/>
        <v>0</v>
      </c>
      <c r="EF148" s="182">
        <f t="shared" si="1229"/>
        <v>0</v>
      </c>
      <c r="EG148" s="182">
        <f t="shared" si="1230"/>
        <v>0</v>
      </c>
      <c r="EH148" s="5"/>
      <c r="EI148" s="182">
        <f t="shared" si="1231"/>
        <v>0</v>
      </c>
      <c r="EJ148" s="182">
        <f t="shared" si="1232"/>
        <v>0</v>
      </c>
      <c r="EK148" s="182">
        <f t="shared" si="1233"/>
        <v>0</v>
      </c>
      <c r="EL148" s="5"/>
      <c r="EM148" s="182">
        <f t="shared" si="1234"/>
        <v>0</v>
      </c>
      <c r="EN148" s="182">
        <f t="shared" si="1235"/>
        <v>0</v>
      </c>
      <c r="EO148" s="182">
        <f t="shared" si="1236"/>
        <v>0</v>
      </c>
      <c r="EP148" s="5"/>
      <c r="EQ148" s="182">
        <f t="shared" si="1237"/>
        <v>0</v>
      </c>
      <c r="ER148" s="182">
        <f t="shared" si="1238"/>
        <v>0</v>
      </c>
      <c r="ES148" s="182">
        <f t="shared" si="1239"/>
        <v>0</v>
      </c>
      <c r="ET148" s="5"/>
      <c r="EU148" s="182">
        <f t="shared" si="1240"/>
        <v>0</v>
      </c>
      <c r="EV148" s="182">
        <f t="shared" si="1241"/>
        <v>0</v>
      </c>
      <c r="EW148" s="182">
        <f t="shared" si="1242"/>
        <v>0</v>
      </c>
      <c r="EX148" s="5"/>
      <c r="EY148" s="182">
        <f t="shared" si="1243"/>
        <v>0</v>
      </c>
      <c r="EZ148" s="182">
        <f t="shared" si="1244"/>
        <v>0</v>
      </c>
      <c r="FA148" s="182">
        <f t="shared" si="1245"/>
        <v>0</v>
      </c>
      <c r="FB148" s="5"/>
      <c r="FC148" s="182">
        <f t="shared" si="1246"/>
        <v>0</v>
      </c>
      <c r="FD148" s="182">
        <f t="shared" si="1247"/>
        <v>0</v>
      </c>
      <c r="FE148" s="182">
        <f t="shared" si="1248"/>
        <v>0</v>
      </c>
      <c r="FF148" s="5"/>
      <c r="FG148" s="182">
        <f t="shared" si="1249"/>
        <v>0</v>
      </c>
      <c r="FH148" s="182">
        <f t="shared" si="1250"/>
        <v>0</v>
      </c>
      <c r="FI148" s="182">
        <f t="shared" si="1251"/>
        <v>0</v>
      </c>
      <c r="FJ148" s="5"/>
      <c r="FK148" s="182">
        <f t="shared" si="1252"/>
        <v>0</v>
      </c>
      <c r="FL148" s="182">
        <f t="shared" si="1253"/>
        <v>0</v>
      </c>
      <c r="FM148" s="182">
        <f t="shared" si="1254"/>
        <v>0</v>
      </c>
      <c r="FN148" s="5"/>
      <c r="FO148" s="182">
        <f t="shared" si="1255"/>
        <v>0</v>
      </c>
      <c r="FP148" s="182">
        <f t="shared" si="1256"/>
        <v>0</v>
      </c>
      <c r="FQ148" s="182">
        <f t="shared" si="1257"/>
        <v>0</v>
      </c>
      <c r="FR148" s="5"/>
      <c r="FS148" s="182">
        <f t="shared" si="1258"/>
        <v>0</v>
      </c>
      <c r="FT148" s="182">
        <f t="shared" si="1259"/>
        <v>0</v>
      </c>
      <c r="FU148" s="182">
        <f t="shared" si="1260"/>
        <v>0</v>
      </c>
      <c r="FV148" s="5"/>
      <c r="FW148" s="182">
        <f t="shared" si="1261"/>
        <v>0</v>
      </c>
      <c r="FX148" s="182">
        <f t="shared" si="1262"/>
        <v>0</v>
      </c>
      <c r="FY148" s="182">
        <f t="shared" si="1263"/>
        <v>0</v>
      </c>
      <c r="FZ148" s="5"/>
      <c r="GA148" s="182">
        <f t="shared" si="1264"/>
        <v>0</v>
      </c>
      <c r="GB148" s="182">
        <f t="shared" si="1265"/>
        <v>0</v>
      </c>
      <c r="GC148" s="182">
        <f t="shared" si="1266"/>
        <v>0</v>
      </c>
      <c r="GD148" s="5"/>
      <c r="GE148" s="182">
        <f t="shared" si="1267"/>
        <v>0</v>
      </c>
      <c r="GF148" s="182">
        <f t="shared" si="1268"/>
        <v>0</v>
      </c>
      <c r="GG148" s="182">
        <f t="shared" si="1269"/>
        <v>0</v>
      </c>
      <c r="GH148" s="5"/>
      <c r="GI148" s="182">
        <f t="shared" si="1270"/>
        <v>0</v>
      </c>
      <c r="GJ148" s="182">
        <f t="shared" si="1271"/>
        <v>0</v>
      </c>
      <c r="GK148" s="182">
        <f t="shared" si="1272"/>
        <v>0</v>
      </c>
      <c r="GL148" s="5"/>
      <c r="GM148" s="182">
        <f t="shared" si="1273"/>
        <v>0</v>
      </c>
      <c r="GN148" s="182">
        <f t="shared" si="1274"/>
        <v>0</v>
      </c>
      <c r="GO148" s="182">
        <f t="shared" si="1275"/>
        <v>0</v>
      </c>
      <c r="GP148" s="5"/>
      <c r="GQ148" s="182">
        <f t="shared" si="1276"/>
        <v>0</v>
      </c>
      <c r="GR148" s="182">
        <f t="shared" si="1277"/>
        <v>0</v>
      </c>
      <c r="GS148" s="182">
        <f t="shared" si="1278"/>
        <v>0</v>
      </c>
      <c r="GT148" s="5"/>
      <c r="GU148" s="182">
        <f t="shared" si="1279"/>
        <v>0</v>
      </c>
      <c r="GV148" s="182">
        <f t="shared" si="1280"/>
        <v>0</v>
      </c>
      <c r="GW148" s="182">
        <f t="shared" si="1281"/>
        <v>0</v>
      </c>
      <c r="GX148" s="5"/>
      <c r="GY148" s="182">
        <f t="shared" si="1282"/>
        <v>0</v>
      </c>
      <c r="GZ148" s="182">
        <f t="shared" si="1283"/>
        <v>0</v>
      </c>
      <c r="HA148" s="182">
        <f t="shared" si="1284"/>
        <v>0</v>
      </c>
      <c r="HB148" s="5"/>
      <c r="HC148" s="182">
        <f t="shared" si="1285"/>
        <v>0</v>
      </c>
      <c r="HD148" s="182">
        <f t="shared" si="1286"/>
        <v>0</v>
      </c>
      <c r="HE148" s="182">
        <f t="shared" si="1287"/>
        <v>0</v>
      </c>
      <c r="HF148" s="5"/>
      <c r="HG148" s="182">
        <f t="shared" si="1288"/>
        <v>0</v>
      </c>
      <c r="HH148" s="182">
        <f t="shared" si="1289"/>
        <v>0</v>
      </c>
      <c r="HI148" s="182">
        <f t="shared" si="1290"/>
        <v>0</v>
      </c>
      <c r="HJ148" s="5"/>
      <c r="HK148" s="182">
        <f t="shared" si="1291"/>
        <v>0</v>
      </c>
      <c r="HL148" s="182">
        <f t="shared" si="1292"/>
        <v>0</v>
      </c>
      <c r="HM148" s="182">
        <f t="shared" si="1293"/>
        <v>0</v>
      </c>
      <c r="HN148" s="5"/>
      <c r="HO148" s="182">
        <f t="shared" si="1294"/>
        <v>0</v>
      </c>
      <c r="HP148" s="182">
        <f t="shared" si="1295"/>
        <v>0</v>
      </c>
      <c r="HQ148" s="182">
        <f t="shared" si="1296"/>
        <v>0</v>
      </c>
      <c r="HR148" s="5"/>
      <c r="HS148" s="182">
        <f t="shared" si="1297"/>
        <v>0</v>
      </c>
      <c r="HT148" s="182">
        <f t="shared" si="1298"/>
        <v>0</v>
      </c>
      <c r="HU148" s="182">
        <f t="shared" si="1299"/>
        <v>0</v>
      </c>
      <c r="HV148" s="5"/>
      <c r="HW148" s="182">
        <f t="shared" si="1300"/>
        <v>0</v>
      </c>
      <c r="HX148" s="182">
        <f t="shared" si="1301"/>
        <v>0</v>
      </c>
      <c r="HY148" s="182">
        <f t="shared" si="1302"/>
        <v>0</v>
      </c>
      <c r="HZ148" s="5"/>
      <c r="IA148" s="182">
        <f t="shared" si="1303"/>
        <v>0</v>
      </c>
      <c r="IB148" s="182">
        <f t="shared" si="1304"/>
        <v>0</v>
      </c>
      <c r="IC148" s="182">
        <f t="shared" si="1305"/>
        <v>0</v>
      </c>
      <c r="ID148" s="5"/>
      <c r="IE148" s="182">
        <f t="shared" si="1306"/>
        <v>0</v>
      </c>
      <c r="IF148" s="182">
        <f t="shared" si="1307"/>
        <v>0</v>
      </c>
      <c r="IG148" s="182">
        <f t="shared" si="1308"/>
        <v>0</v>
      </c>
      <c r="IH148" s="5"/>
      <c r="II148" s="182">
        <f t="shared" si="1309"/>
        <v>0</v>
      </c>
      <c r="IJ148" s="182">
        <f t="shared" si="1310"/>
        <v>0</v>
      </c>
      <c r="IK148" s="182">
        <f t="shared" si="1311"/>
        <v>0</v>
      </c>
      <c r="IL148" s="5"/>
      <c r="IM148" s="182">
        <f t="shared" si="1312"/>
        <v>0</v>
      </c>
      <c r="IN148" s="182">
        <f t="shared" si="1313"/>
        <v>0</v>
      </c>
      <c r="IO148" s="182">
        <f t="shared" si="1314"/>
        <v>0</v>
      </c>
      <c r="IP148" s="5"/>
      <c r="IQ148" s="182">
        <f t="shared" si="1315"/>
        <v>0</v>
      </c>
      <c r="IR148" s="182">
        <f t="shared" si="1316"/>
        <v>0</v>
      </c>
      <c r="IS148" s="182">
        <f t="shared" si="1317"/>
        <v>0</v>
      </c>
      <c r="IT148" s="5"/>
      <c r="IU148" s="182">
        <f t="shared" si="1318"/>
        <v>0</v>
      </c>
      <c r="IV148" s="182">
        <f t="shared" si="1319"/>
        <v>0</v>
      </c>
      <c r="IW148" s="182">
        <f t="shared" si="1320"/>
        <v>0</v>
      </c>
      <c r="IX148" s="5"/>
      <c r="IY148" s="182">
        <f t="shared" si="1321"/>
        <v>0</v>
      </c>
      <c r="IZ148" s="182">
        <f t="shared" si="1322"/>
        <v>0</v>
      </c>
      <c r="JA148" s="182">
        <f t="shared" si="1323"/>
        <v>0</v>
      </c>
      <c r="JB148" s="5"/>
      <c r="JC148" s="182">
        <f t="shared" si="1324"/>
        <v>0</v>
      </c>
      <c r="JD148" s="182">
        <f t="shared" si="1325"/>
        <v>0</v>
      </c>
      <c r="JE148" s="182">
        <f t="shared" si="1326"/>
        <v>0</v>
      </c>
      <c r="JF148" s="5"/>
      <c r="JG148" s="182">
        <f t="shared" si="1327"/>
        <v>0</v>
      </c>
      <c r="JH148" s="182">
        <f t="shared" si="1328"/>
        <v>0</v>
      </c>
      <c r="JI148" s="182">
        <f t="shared" si="1329"/>
        <v>0</v>
      </c>
      <c r="JJ148" s="5"/>
      <c r="JK148" s="182">
        <f t="shared" si="1330"/>
        <v>0</v>
      </c>
      <c r="JL148" s="182">
        <f t="shared" si="1331"/>
        <v>0</v>
      </c>
      <c r="JM148" s="182">
        <f t="shared" si="1332"/>
        <v>0</v>
      </c>
      <c r="JN148" s="5"/>
      <c r="JO148" s="182">
        <f t="shared" si="1333"/>
        <v>0</v>
      </c>
      <c r="JP148" s="182">
        <f t="shared" si="1334"/>
        <v>0</v>
      </c>
      <c r="JQ148" s="182">
        <f t="shared" si="1335"/>
        <v>0</v>
      </c>
      <c r="JR148" s="5"/>
      <c r="JS148" s="182">
        <f t="shared" si="1336"/>
        <v>0</v>
      </c>
      <c r="JT148" s="182">
        <f t="shared" si="1337"/>
        <v>0</v>
      </c>
      <c r="JU148" s="182">
        <f t="shared" si="1338"/>
        <v>0</v>
      </c>
      <c r="JV148" s="5"/>
      <c r="JW148" s="182">
        <f t="shared" si="1339"/>
        <v>0</v>
      </c>
      <c r="JX148" s="182">
        <f t="shared" si="1340"/>
        <v>0</v>
      </c>
      <c r="JY148" s="182">
        <f t="shared" si="1341"/>
        <v>0</v>
      </c>
      <c r="JZ148" s="5"/>
      <c r="KA148" s="182">
        <f t="shared" si="1342"/>
        <v>0</v>
      </c>
      <c r="KB148" s="182">
        <f t="shared" si="1343"/>
        <v>0</v>
      </c>
      <c r="KC148" s="182">
        <f t="shared" si="1344"/>
        <v>0</v>
      </c>
      <c r="KD148" s="5"/>
      <c r="KE148" s="182">
        <f t="shared" si="1345"/>
        <v>0</v>
      </c>
      <c r="KF148" s="182">
        <f t="shared" si="1346"/>
        <v>0</v>
      </c>
      <c r="KG148" s="182">
        <f t="shared" si="1347"/>
        <v>0</v>
      </c>
      <c r="KH148" s="5"/>
      <c r="KI148" s="183">
        <f t="shared" si="1348"/>
        <v>0</v>
      </c>
      <c r="KJ148" s="183" t="e">
        <f t="shared" si="1140"/>
        <v>#DIV/0!</v>
      </c>
      <c r="KK148" s="183">
        <f t="shared" si="1349"/>
        <v>0</v>
      </c>
      <c r="KM148" s="183">
        <f t="shared" si="1350"/>
        <v>0</v>
      </c>
      <c r="KN148" s="183" t="e">
        <f t="shared" si="1141"/>
        <v>#DIV/0!</v>
      </c>
      <c r="KO148" s="183">
        <f t="shared" si="1351"/>
        <v>0</v>
      </c>
      <c r="KQ148" s="183">
        <f t="shared" si="1352"/>
        <v>0</v>
      </c>
      <c r="KR148" s="183" t="e">
        <f t="shared" si="1353"/>
        <v>#DIV/0!</v>
      </c>
      <c r="KS148" s="183">
        <f t="shared" si="1354"/>
        <v>0</v>
      </c>
      <c r="KU148" s="183">
        <f t="shared" si="1355"/>
        <v>0</v>
      </c>
      <c r="KV148" s="183" t="e">
        <f t="shared" si="1356"/>
        <v>#DIV/0!</v>
      </c>
      <c r="KW148" s="183">
        <f t="shared" si="1357"/>
        <v>0</v>
      </c>
      <c r="KY148" s="183">
        <f t="shared" si="1358"/>
        <v>0</v>
      </c>
      <c r="KZ148" s="183" t="e">
        <f t="shared" si="1359"/>
        <v>#DIV/0!</v>
      </c>
      <c r="LA148" s="183">
        <f t="shared" si="1360"/>
        <v>0</v>
      </c>
      <c r="LC148" s="183">
        <f t="shared" si="1361"/>
        <v>0</v>
      </c>
      <c r="LD148" s="183" t="e">
        <f t="shared" si="1362"/>
        <v>#DIV/0!</v>
      </c>
      <c r="LE148" s="183">
        <f t="shared" si="1363"/>
        <v>0</v>
      </c>
    </row>
    <row r="149" spans="2:317" ht="18.75">
      <c r="B149" s="172"/>
      <c r="C149" s="180"/>
      <c r="D149" s="180"/>
      <c r="E149" s="180" t="str">
        <f>'A.I Revenue Streams - P1'!F147</f>
        <v>CT Coronary Angio(Special Contrast)</v>
      </c>
      <c r="F149" s="184"/>
      <c r="G149" s="182"/>
      <c r="H149" s="182">
        <f>'A.I Revenue Streams - P1'!J147</f>
        <v>0</v>
      </c>
      <c r="I149" s="182">
        <f t="shared" si="1364"/>
        <v>0</v>
      </c>
      <c r="J149" s="5"/>
      <c r="K149" s="182">
        <f>'A.I Revenue Streams - P1'!H147*K$2</f>
        <v>0</v>
      </c>
      <c r="L149" s="182">
        <f t="shared" si="1142"/>
        <v>0</v>
      </c>
      <c r="M149" s="182">
        <f t="shared" si="1134"/>
        <v>0</v>
      </c>
      <c r="N149" s="5"/>
      <c r="O149" s="182">
        <f t="shared" si="1143"/>
        <v>0</v>
      </c>
      <c r="P149" s="182">
        <f t="shared" si="1144"/>
        <v>0</v>
      </c>
      <c r="Q149" s="182">
        <f t="shared" si="1135"/>
        <v>0</v>
      </c>
      <c r="R149" s="5"/>
      <c r="S149" s="182">
        <f t="shared" si="1145"/>
        <v>0</v>
      </c>
      <c r="T149" s="182">
        <f t="shared" si="1146"/>
        <v>0</v>
      </c>
      <c r="U149" s="182">
        <f t="shared" si="1136"/>
        <v>0</v>
      </c>
      <c r="V149" s="5"/>
      <c r="W149" s="182">
        <f t="shared" si="1147"/>
        <v>0</v>
      </c>
      <c r="X149" s="182">
        <f t="shared" si="1148"/>
        <v>0</v>
      </c>
      <c r="Y149" s="182">
        <f t="shared" si="1137"/>
        <v>0</v>
      </c>
      <c r="Z149" s="5"/>
      <c r="AA149" s="182">
        <f t="shared" si="1149"/>
        <v>0</v>
      </c>
      <c r="AB149" s="182">
        <f t="shared" si="1150"/>
        <v>0</v>
      </c>
      <c r="AC149" s="182">
        <f t="shared" si="1138"/>
        <v>0</v>
      </c>
      <c r="AD149" s="5"/>
      <c r="AE149" s="182">
        <f t="shared" si="1151"/>
        <v>0</v>
      </c>
      <c r="AF149" s="182">
        <f t="shared" si="1152"/>
        <v>0</v>
      </c>
      <c r="AG149" s="182">
        <f t="shared" si="1139"/>
        <v>0</v>
      </c>
      <c r="AH149" s="5"/>
      <c r="AI149" s="182">
        <f t="shared" si="1153"/>
        <v>0</v>
      </c>
      <c r="AJ149" s="182">
        <f t="shared" si="1154"/>
        <v>0</v>
      </c>
      <c r="AK149" s="182">
        <f t="shared" si="1155"/>
        <v>0</v>
      </c>
      <c r="AL149" s="5"/>
      <c r="AM149" s="182">
        <f t="shared" si="1156"/>
        <v>0</v>
      </c>
      <c r="AN149" s="182">
        <f t="shared" si="1157"/>
        <v>0</v>
      </c>
      <c r="AO149" s="182">
        <f t="shared" si="1158"/>
        <v>0</v>
      </c>
      <c r="AP149" s="5"/>
      <c r="AQ149" s="182">
        <f t="shared" si="1159"/>
        <v>0</v>
      </c>
      <c r="AR149" s="182">
        <f t="shared" si="1160"/>
        <v>0</v>
      </c>
      <c r="AS149" s="182">
        <f t="shared" si="1161"/>
        <v>0</v>
      </c>
      <c r="AT149" s="5"/>
      <c r="AU149" s="182">
        <f t="shared" si="1162"/>
        <v>0</v>
      </c>
      <c r="AV149" s="182">
        <f t="shared" si="1163"/>
        <v>0</v>
      </c>
      <c r="AW149" s="182">
        <f t="shared" si="1164"/>
        <v>0</v>
      </c>
      <c r="AX149" s="5"/>
      <c r="AY149" s="182">
        <f t="shared" si="1165"/>
        <v>0</v>
      </c>
      <c r="AZ149" s="182">
        <f t="shared" si="1166"/>
        <v>0</v>
      </c>
      <c r="BA149" s="182">
        <f t="shared" si="1167"/>
        <v>0</v>
      </c>
      <c r="BB149" s="5"/>
      <c r="BC149" s="182">
        <f t="shared" si="1168"/>
        <v>0</v>
      </c>
      <c r="BD149" s="182">
        <f t="shared" si="1169"/>
        <v>0</v>
      </c>
      <c r="BE149" s="182">
        <f t="shared" si="1170"/>
        <v>0</v>
      </c>
      <c r="BF149" s="5"/>
      <c r="BG149" s="182">
        <f t="shared" si="1171"/>
        <v>0</v>
      </c>
      <c r="BH149" s="182">
        <f t="shared" si="1172"/>
        <v>0</v>
      </c>
      <c r="BI149" s="182">
        <f t="shared" si="1173"/>
        <v>0</v>
      </c>
      <c r="BJ149" s="5"/>
      <c r="BK149" s="182">
        <f t="shared" si="1174"/>
        <v>0</v>
      </c>
      <c r="BL149" s="182">
        <f t="shared" si="1175"/>
        <v>0</v>
      </c>
      <c r="BM149" s="182">
        <f t="shared" si="1176"/>
        <v>0</v>
      </c>
      <c r="BN149" s="5"/>
      <c r="BO149" s="182">
        <f t="shared" si="1177"/>
        <v>0</v>
      </c>
      <c r="BP149" s="182">
        <f t="shared" si="1178"/>
        <v>0</v>
      </c>
      <c r="BQ149" s="182">
        <f t="shared" si="1179"/>
        <v>0</v>
      </c>
      <c r="BR149" s="5"/>
      <c r="BS149" s="182">
        <f t="shared" si="1180"/>
        <v>0</v>
      </c>
      <c r="BT149" s="182">
        <f t="shared" si="1181"/>
        <v>0</v>
      </c>
      <c r="BU149" s="182">
        <f t="shared" si="1182"/>
        <v>0</v>
      </c>
      <c r="BV149" s="5"/>
      <c r="BW149" s="182">
        <f t="shared" si="1183"/>
        <v>0</v>
      </c>
      <c r="BX149" s="182">
        <f t="shared" si="1184"/>
        <v>0</v>
      </c>
      <c r="BY149" s="182">
        <f t="shared" si="1185"/>
        <v>0</v>
      </c>
      <c r="BZ149" s="5"/>
      <c r="CA149" s="182">
        <f t="shared" si="1186"/>
        <v>0</v>
      </c>
      <c r="CB149" s="182">
        <f t="shared" si="1187"/>
        <v>0</v>
      </c>
      <c r="CC149" s="182">
        <f t="shared" si="1188"/>
        <v>0</v>
      </c>
      <c r="CD149" s="5"/>
      <c r="CE149" s="182">
        <f t="shared" si="1189"/>
        <v>0</v>
      </c>
      <c r="CF149" s="182">
        <f t="shared" si="1190"/>
        <v>0</v>
      </c>
      <c r="CG149" s="182">
        <f t="shared" si="1191"/>
        <v>0</v>
      </c>
      <c r="CH149" s="5"/>
      <c r="CI149" s="182">
        <f t="shared" si="1192"/>
        <v>0</v>
      </c>
      <c r="CJ149" s="182">
        <f t="shared" si="1193"/>
        <v>0</v>
      </c>
      <c r="CK149" s="182">
        <f t="shared" si="1194"/>
        <v>0</v>
      </c>
      <c r="CL149" s="5"/>
      <c r="CM149" s="182">
        <f t="shared" si="1195"/>
        <v>0</v>
      </c>
      <c r="CN149" s="182">
        <f t="shared" si="1196"/>
        <v>0</v>
      </c>
      <c r="CO149" s="182">
        <f t="shared" si="1197"/>
        <v>0</v>
      </c>
      <c r="CP149" s="5"/>
      <c r="CQ149" s="182">
        <f t="shared" si="1198"/>
        <v>0</v>
      </c>
      <c r="CR149" s="182">
        <f t="shared" si="1199"/>
        <v>0</v>
      </c>
      <c r="CS149" s="182">
        <f t="shared" si="1200"/>
        <v>0</v>
      </c>
      <c r="CT149" s="5"/>
      <c r="CU149" s="182">
        <f t="shared" si="1201"/>
        <v>0</v>
      </c>
      <c r="CV149" s="182">
        <f t="shared" si="1202"/>
        <v>0</v>
      </c>
      <c r="CW149" s="182">
        <f t="shared" si="1203"/>
        <v>0</v>
      </c>
      <c r="CX149" s="5"/>
      <c r="CY149" s="182">
        <f t="shared" si="1204"/>
        <v>0</v>
      </c>
      <c r="CZ149" s="182">
        <f t="shared" si="1205"/>
        <v>0</v>
      </c>
      <c r="DA149" s="182">
        <f t="shared" si="1206"/>
        <v>0</v>
      </c>
      <c r="DB149" s="5"/>
      <c r="DC149" s="182">
        <f t="shared" si="1207"/>
        <v>0</v>
      </c>
      <c r="DD149" s="182">
        <f t="shared" si="1208"/>
        <v>0</v>
      </c>
      <c r="DE149" s="182">
        <f t="shared" si="1209"/>
        <v>0</v>
      </c>
      <c r="DF149" s="5"/>
      <c r="DG149" s="182">
        <f t="shared" si="1210"/>
        <v>0</v>
      </c>
      <c r="DH149" s="182">
        <f t="shared" si="1211"/>
        <v>0</v>
      </c>
      <c r="DI149" s="182">
        <f t="shared" si="1212"/>
        <v>0</v>
      </c>
      <c r="DJ149" s="5"/>
      <c r="DK149" s="182">
        <f t="shared" si="1213"/>
        <v>0</v>
      </c>
      <c r="DL149" s="182">
        <f t="shared" si="1214"/>
        <v>0</v>
      </c>
      <c r="DM149" s="182">
        <f t="shared" si="1215"/>
        <v>0</v>
      </c>
      <c r="DN149" s="5"/>
      <c r="DO149" s="182">
        <f t="shared" si="1216"/>
        <v>0</v>
      </c>
      <c r="DP149" s="182">
        <f t="shared" si="1217"/>
        <v>0</v>
      </c>
      <c r="DQ149" s="182">
        <f t="shared" si="1218"/>
        <v>0</v>
      </c>
      <c r="DR149" s="5"/>
      <c r="DS149" s="182">
        <f t="shared" si="1219"/>
        <v>0</v>
      </c>
      <c r="DT149" s="182">
        <f t="shared" si="1220"/>
        <v>0</v>
      </c>
      <c r="DU149" s="182">
        <f t="shared" si="1221"/>
        <v>0</v>
      </c>
      <c r="DV149" s="5"/>
      <c r="DW149" s="182">
        <f t="shared" si="1222"/>
        <v>0</v>
      </c>
      <c r="DX149" s="182">
        <f t="shared" si="1223"/>
        <v>0</v>
      </c>
      <c r="DY149" s="182">
        <f t="shared" si="1224"/>
        <v>0</v>
      </c>
      <c r="DZ149" s="5"/>
      <c r="EA149" s="182">
        <f t="shared" si="1225"/>
        <v>0</v>
      </c>
      <c r="EB149" s="182">
        <f t="shared" si="1226"/>
        <v>0</v>
      </c>
      <c r="EC149" s="182">
        <f t="shared" si="1227"/>
        <v>0</v>
      </c>
      <c r="ED149" s="5"/>
      <c r="EE149" s="182">
        <f t="shared" si="1228"/>
        <v>0</v>
      </c>
      <c r="EF149" s="182">
        <f t="shared" si="1229"/>
        <v>0</v>
      </c>
      <c r="EG149" s="182">
        <f t="shared" si="1230"/>
        <v>0</v>
      </c>
      <c r="EH149" s="5"/>
      <c r="EI149" s="182">
        <f t="shared" si="1231"/>
        <v>0</v>
      </c>
      <c r="EJ149" s="182">
        <f t="shared" si="1232"/>
        <v>0</v>
      </c>
      <c r="EK149" s="182">
        <f t="shared" si="1233"/>
        <v>0</v>
      </c>
      <c r="EL149" s="5"/>
      <c r="EM149" s="182">
        <f t="shared" si="1234"/>
        <v>0</v>
      </c>
      <c r="EN149" s="182">
        <f t="shared" si="1235"/>
        <v>0</v>
      </c>
      <c r="EO149" s="182">
        <f t="shared" si="1236"/>
        <v>0</v>
      </c>
      <c r="EP149" s="5"/>
      <c r="EQ149" s="182">
        <f t="shared" si="1237"/>
        <v>0</v>
      </c>
      <c r="ER149" s="182">
        <f t="shared" si="1238"/>
        <v>0</v>
      </c>
      <c r="ES149" s="182">
        <f t="shared" si="1239"/>
        <v>0</v>
      </c>
      <c r="ET149" s="5"/>
      <c r="EU149" s="182">
        <f t="shared" si="1240"/>
        <v>0</v>
      </c>
      <c r="EV149" s="182">
        <f t="shared" si="1241"/>
        <v>0</v>
      </c>
      <c r="EW149" s="182">
        <f t="shared" si="1242"/>
        <v>0</v>
      </c>
      <c r="EX149" s="5"/>
      <c r="EY149" s="182">
        <f t="shared" si="1243"/>
        <v>0</v>
      </c>
      <c r="EZ149" s="182">
        <f t="shared" si="1244"/>
        <v>0</v>
      </c>
      <c r="FA149" s="182">
        <f t="shared" si="1245"/>
        <v>0</v>
      </c>
      <c r="FB149" s="5"/>
      <c r="FC149" s="182">
        <f t="shared" si="1246"/>
        <v>0</v>
      </c>
      <c r="FD149" s="182">
        <f t="shared" si="1247"/>
        <v>0</v>
      </c>
      <c r="FE149" s="182">
        <f t="shared" si="1248"/>
        <v>0</v>
      </c>
      <c r="FF149" s="5"/>
      <c r="FG149" s="182">
        <f t="shared" si="1249"/>
        <v>0</v>
      </c>
      <c r="FH149" s="182">
        <f t="shared" si="1250"/>
        <v>0</v>
      </c>
      <c r="FI149" s="182">
        <f t="shared" si="1251"/>
        <v>0</v>
      </c>
      <c r="FJ149" s="5"/>
      <c r="FK149" s="182">
        <f t="shared" si="1252"/>
        <v>0</v>
      </c>
      <c r="FL149" s="182">
        <f t="shared" si="1253"/>
        <v>0</v>
      </c>
      <c r="FM149" s="182">
        <f t="shared" si="1254"/>
        <v>0</v>
      </c>
      <c r="FN149" s="5"/>
      <c r="FO149" s="182">
        <f t="shared" si="1255"/>
        <v>0</v>
      </c>
      <c r="FP149" s="182">
        <f t="shared" si="1256"/>
        <v>0</v>
      </c>
      <c r="FQ149" s="182">
        <f t="shared" si="1257"/>
        <v>0</v>
      </c>
      <c r="FR149" s="5"/>
      <c r="FS149" s="182">
        <f t="shared" si="1258"/>
        <v>0</v>
      </c>
      <c r="FT149" s="182">
        <f t="shared" si="1259"/>
        <v>0</v>
      </c>
      <c r="FU149" s="182">
        <f t="shared" si="1260"/>
        <v>0</v>
      </c>
      <c r="FV149" s="5"/>
      <c r="FW149" s="182">
        <f t="shared" si="1261"/>
        <v>0</v>
      </c>
      <c r="FX149" s="182">
        <f t="shared" si="1262"/>
        <v>0</v>
      </c>
      <c r="FY149" s="182">
        <f t="shared" si="1263"/>
        <v>0</v>
      </c>
      <c r="FZ149" s="5"/>
      <c r="GA149" s="182">
        <f t="shared" si="1264"/>
        <v>0</v>
      </c>
      <c r="GB149" s="182">
        <f t="shared" si="1265"/>
        <v>0</v>
      </c>
      <c r="GC149" s="182">
        <f t="shared" si="1266"/>
        <v>0</v>
      </c>
      <c r="GD149" s="5"/>
      <c r="GE149" s="182">
        <f t="shared" si="1267"/>
        <v>0</v>
      </c>
      <c r="GF149" s="182">
        <f t="shared" si="1268"/>
        <v>0</v>
      </c>
      <c r="GG149" s="182">
        <f t="shared" si="1269"/>
        <v>0</v>
      </c>
      <c r="GH149" s="5"/>
      <c r="GI149" s="182">
        <f t="shared" si="1270"/>
        <v>0</v>
      </c>
      <c r="GJ149" s="182">
        <f t="shared" si="1271"/>
        <v>0</v>
      </c>
      <c r="GK149" s="182">
        <f t="shared" si="1272"/>
        <v>0</v>
      </c>
      <c r="GL149" s="5"/>
      <c r="GM149" s="182">
        <f t="shared" si="1273"/>
        <v>0</v>
      </c>
      <c r="GN149" s="182">
        <f t="shared" si="1274"/>
        <v>0</v>
      </c>
      <c r="GO149" s="182">
        <f t="shared" si="1275"/>
        <v>0</v>
      </c>
      <c r="GP149" s="5"/>
      <c r="GQ149" s="182">
        <f t="shared" si="1276"/>
        <v>0</v>
      </c>
      <c r="GR149" s="182">
        <f t="shared" si="1277"/>
        <v>0</v>
      </c>
      <c r="GS149" s="182">
        <f t="shared" si="1278"/>
        <v>0</v>
      </c>
      <c r="GT149" s="5"/>
      <c r="GU149" s="182">
        <f t="shared" si="1279"/>
        <v>0</v>
      </c>
      <c r="GV149" s="182">
        <f t="shared" si="1280"/>
        <v>0</v>
      </c>
      <c r="GW149" s="182">
        <f t="shared" si="1281"/>
        <v>0</v>
      </c>
      <c r="GX149" s="5"/>
      <c r="GY149" s="182">
        <f t="shared" si="1282"/>
        <v>0</v>
      </c>
      <c r="GZ149" s="182">
        <f t="shared" si="1283"/>
        <v>0</v>
      </c>
      <c r="HA149" s="182">
        <f t="shared" si="1284"/>
        <v>0</v>
      </c>
      <c r="HB149" s="5"/>
      <c r="HC149" s="182">
        <f t="shared" si="1285"/>
        <v>0</v>
      </c>
      <c r="HD149" s="182">
        <f t="shared" si="1286"/>
        <v>0</v>
      </c>
      <c r="HE149" s="182">
        <f t="shared" si="1287"/>
        <v>0</v>
      </c>
      <c r="HF149" s="5"/>
      <c r="HG149" s="182">
        <f t="shared" si="1288"/>
        <v>0</v>
      </c>
      <c r="HH149" s="182">
        <f t="shared" si="1289"/>
        <v>0</v>
      </c>
      <c r="HI149" s="182">
        <f t="shared" si="1290"/>
        <v>0</v>
      </c>
      <c r="HJ149" s="5"/>
      <c r="HK149" s="182">
        <f t="shared" si="1291"/>
        <v>0</v>
      </c>
      <c r="HL149" s="182">
        <f t="shared" si="1292"/>
        <v>0</v>
      </c>
      <c r="HM149" s="182">
        <f t="shared" si="1293"/>
        <v>0</v>
      </c>
      <c r="HN149" s="5"/>
      <c r="HO149" s="182">
        <f t="shared" si="1294"/>
        <v>0</v>
      </c>
      <c r="HP149" s="182">
        <f t="shared" si="1295"/>
        <v>0</v>
      </c>
      <c r="HQ149" s="182">
        <f t="shared" si="1296"/>
        <v>0</v>
      </c>
      <c r="HR149" s="5"/>
      <c r="HS149" s="182">
        <f t="shared" si="1297"/>
        <v>0</v>
      </c>
      <c r="HT149" s="182">
        <f t="shared" si="1298"/>
        <v>0</v>
      </c>
      <c r="HU149" s="182">
        <f t="shared" si="1299"/>
        <v>0</v>
      </c>
      <c r="HV149" s="5"/>
      <c r="HW149" s="182">
        <f t="shared" si="1300"/>
        <v>0</v>
      </c>
      <c r="HX149" s="182">
        <f t="shared" si="1301"/>
        <v>0</v>
      </c>
      <c r="HY149" s="182">
        <f t="shared" si="1302"/>
        <v>0</v>
      </c>
      <c r="HZ149" s="5"/>
      <c r="IA149" s="182">
        <f t="shared" si="1303"/>
        <v>0</v>
      </c>
      <c r="IB149" s="182">
        <f t="shared" si="1304"/>
        <v>0</v>
      </c>
      <c r="IC149" s="182">
        <f t="shared" si="1305"/>
        <v>0</v>
      </c>
      <c r="ID149" s="5"/>
      <c r="IE149" s="182">
        <f t="shared" si="1306"/>
        <v>0</v>
      </c>
      <c r="IF149" s="182">
        <f t="shared" si="1307"/>
        <v>0</v>
      </c>
      <c r="IG149" s="182">
        <f t="shared" si="1308"/>
        <v>0</v>
      </c>
      <c r="IH149" s="5"/>
      <c r="II149" s="182">
        <f t="shared" si="1309"/>
        <v>0</v>
      </c>
      <c r="IJ149" s="182">
        <f t="shared" si="1310"/>
        <v>0</v>
      </c>
      <c r="IK149" s="182">
        <f t="shared" si="1311"/>
        <v>0</v>
      </c>
      <c r="IL149" s="5"/>
      <c r="IM149" s="182">
        <f t="shared" si="1312"/>
        <v>0</v>
      </c>
      <c r="IN149" s="182">
        <f t="shared" si="1313"/>
        <v>0</v>
      </c>
      <c r="IO149" s="182">
        <f t="shared" si="1314"/>
        <v>0</v>
      </c>
      <c r="IP149" s="5"/>
      <c r="IQ149" s="182">
        <f t="shared" si="1315"/>
        <v>0</v>
      </c>
      <c r="IR149" s="182">
        <f t="shared" si="1316"/>
        <v>0</v>
      </c>
      <c r="IS149" s="182">
        <f t="shared" si="1317"/>
        <v>0</v>
      </c>
      <c r="IT149" s="5"/>
      <c r="IU149" s="182">
        <f t="shared" si="1318"/>
        <v>0</v>
      </c>
      <c r="IV149" s="182">
        <f t="shared" si="1319"/>
        <v>0</v>
      </c>
      <c r="IW149" s="182">
        <f t="shared" si="1320"/>
        <v>0</v>
      </c>
      <c r="IX149" s="5"/>
      <c r="IY149" s="182">
        <f t="shared" si="1321"/>
        <v>0</v>
      </c>
      <c r="IZ149" s="182">
        <f t="shared" si="1322"/>
        <v>0</v>
      </c>
      <c r="JA149" s="182">
        <f t="shared" si="1323"/>
        <v>0</v>
      </c>
      <c r="JB149" s="5"/>
      <c r="JC149" s="182">
        <f t="shared" si="1324"/>
        <v>0</v>
      </c>
      <c r="JD149" s="182">
        <f t="shared" si="1325"/>
        <v>0</v>
      </c>
      <c r="JE149" s="182">
        <f t="shared" si="1326"/>
        <v>0</v>
      </c>
      <c r="JF149" s="5"/>
      <c r="JG149" s="182">
        <f t="shared" si="1327"/>
        <v>0</v>
      </c>
      <c r="JH149" s="182">
        <f t="shared" si="1328"/>
        <v>0</v>
      </c>
      <c r="JI149" s="182">
        <f t="shared" si="1329"/>
        <v>0</v>
      </c>
      <c r="JJ149" s="5"/>
      <c r="JK149" s="182">
        <f t="shared" si="1330"/>
        <v>0</v>
      </c>
      <c r="JL149" s="182">
        <f t="shared" si="1331"/>
        <v>0</v>
      </c>
      <c r="JM149" s="182">
        <f t="shared" si="1332"/>
        <v>0</v>
      </c>
      <c r="JN149" s="5"/>
      <c r="JO149" s="182">
        <f t="shared" si="1333"/>
        <v>0</v>
      </c>
      <c r="JP149" s="182">
        <f t="shared" si="1334"/>
        <v>0</v>
      </c>
      <c r="JQ149" s="182">
        <f t="shared" si="1335"/>
        <v>0</v>
      </c>
      <c r="JR149" s="5"/>
      <c r="JS149" s="182">
        <f t="shared" si="1336"/>
        <v>0</v>
      </c>
      <c r="JT149" s="182">
        <f t="shared" si="1337"/>
        <v>0</v>
      </c>
      <c r="JU149" s="182">
        <f t="shared" si="1338"/>
        <v>0</v>
      </c>
      <c r="JV149" s="5"/>
      <c r="JW149" s="182">
        <f t="shared" si="1339"/>
        <v>0</v>
      </c>
      <c r="JX149" s="182">
        <f t="shared" si="1340"/>
        <v>0</v>
      </c>
      <c r="JY149" s="182">
        <f t="shared" si="1341"/>
        <v>0</v>
      </c>
      <c r="JZ149" s="5"/>
      <c r="KA149" s="182">
        <f t="shared" si="1342"/>
        <v>0</v>
      </c>
      <c r="KB149" s="182">
        <f t="shared" si="1343"/>
        <v>0</v>
      </c>
      <c r="KC149" s="182">
        <f t="shared" si="1344"/>
        <v>0</v>
      </c>
      <c r="KD149" s="5"/>
      <c r="KE149" s="182">
        <f t="shared" si="1345"/>
        <v>0</v>
      </c>
      <c r="KF149" s="182">
        <f t="shared" si="1346"/>
        <v>0</v>
      </c>
      <c r="KG149" s="182">
        <f t="shared" si="1347"/>
        <v>0</v>
      </c>
      <c r="KH149" s="5"/>
      <c r="KI149" s="183">
        <f t="shared" si="1348"/>
        <v>0</v>
      </c>
      <c r="KJ149" s="183" t="e">
        <f t="shared" si="1140"/>
        <v>#DIV/0!</v>
      </c>
      <c r="KK149" s="183">
        <f t="shared" si="1349"/>
        <v>0</v>
      </c>
      <c r="KM149" s="183">
        <f t="shared" si="1350"/>
        <v>0</v>
      </c>
      <c r="KN149" s="183" t="e">
        <f t="shared" si="1141"/>
        <v>#DIV/0!</v>
      </c>
      <c r="KO149" s="183">
        <f t="shared" si="1351"/>
        <v>0</v>
      </c>
      <c r="KQ149" s="183">
        <f t="shared" si="1352"/>
        <v>0</v>
      </c>
      <c r="KR149" s="183" t="e">
        <f t="shared" si="1353"/>
        <v>#DIV/0!</v>
      </c>
      <c r="KS149" s="183">
        <f t="shared" si="1354"/>
        <v>0</v>
      </c>
      <c r="KU149" s="183">
        <f t="shared" si="1355"/>
        <v>0</v>
      </c>
      <c r="KV149" s="183" t="e">
        <f t="shared" si="1356"/>
        <v>#DIV/0!</v>
      </c>
      <c r="KW149" s="183">
        <f t="shared" si="1357"/>
        <v>0</v>
      </c>
      <c r="KY149" s="183">
        <f t="shared" si="1358"/>
        <v>0</v>
      </c>
      <c r="KZ149" s="183" t="e">
        <f t="shared" si="1359"/>
        <v>#DIV/0!</v>
      </c>
      <c r="LA149" s="183">
        <f t="shared" si="1360"/>
        <v>0</v>
      </c>
      <c r="LC149" s="183">
        <f t="shared" si="1361"/>
        <v>0</v>
      </c>
      <c r="LD149" s="183" t="e">
        <f t="shared" si="1362"/>
        <v>#DIV/0!</v>
      </c>
      <c r="LE149" s="183">
        <f t="shared" si="1363"/>
        <v>0</v>
      </c>
    </row>
    <row r="150" spans="2:317" ht="18.75">
      <c r="B150" s="172"/>
      <c r="C150" s="180"/>
      <c r="D150" s="180"/>
      <c r="E150" s="180" t="str">
        <f>'A.I Revenue Streams - P1'!F148</f>
        <v>Screening Cardiac CT(Calcium Score)</v>
      </c>
      <c r="F150" s="184"/>
      <c r="G150" s="182"/>
      <c r="H150" s="182">
        <f>'A.I Revenue Streams - P1'!J148</f>
        <v>0</v>
      </c>
      <c r="I150" s="182">
        <f t="shared" si="1364"/>
        <v>0</v>
      </c>
      <c r="J150" s="5"/>
      <c r="K150" s="182">
        <f>'A.I Revenue Streams - P1'!H148*K$2</f>
        <v>0</v>
      </c>
      <c r="L150" s="182">
        <f t="shared" si="1142"/>
        <v>0</v>
      </c>
      <c r="M150" s="182">
        <f t="shared" ref="M150:M174" si="1365">K150*L150</f>
        <v>0</v>
      </c>
      <c r="N150" s="5"/>
      <c r="O150" s="182">
        <f t="shared" si="1143"/>
        <v>0</v>
      </c>
      <c r="P150" s="182">
        <f t="shared" si="1144"/>
        <v>0</v>
      </c>
      <c r="Q150" s="182">
        <f t="shared" si="1135"/>
        <v>0</v>
      </c>
      <c r="R150" s="5"/>
      <c r="S150" s="182">
        <f t="shared" si="1145"/>
        <v>0</v>
      </c>
      <c r="T150" s="182">
        <f t="shared" si="1146"/>
        <v>0</v>
      </c>
      <c r="U150" s="182">
        <f t="shared" si="1136"/>
        <v>0</v>
      </c>
      <c r="V150" s="5"/>
      <c r="W150" s="182">
        <f t="shared" si="1147"/>
        <v>0</v>
      </c>
      <c r="X150" s="182">
        <f t="shared" si="1148"/>
        <v>0</v>
      </c>
      <c r="Y150" s="182">
        <f t="shared" si="1137"/>
        <v>0</v>
      </c>
      <c r="Z150" s="5"/>
      <c r="AA150" s="182">
        <f t="shared" si="1149"/>
        <v>0</v>
      </c>
      <c r="AB150" s="182">
        <f t="shared" si="1150"/>
        <v>0</v>
      </c>
      <c r="AC150" s="182">
        <f t="shared" si="1138"/>
        <v>0</v>
      </c>
      <c r="AD150" s="5"/>
      <c r="AE150" s="182">
        <f t="shared" si="1151"/>
        <v>0</v>
      </c>
      <c r="AF150" s="182">
        <f t="shared" si="1152"/>
        <v>0</v>
      </c>
      <c r="AG150" s="182">
        <f t="shared" si="1139"/>
        <v>0</v>
      </c>
      <c r="AH150" s="5"/>
      <c r="AI150" s="182">
        <f t="shared" si="1153"/>
        <v>0</v>
      </c>
      <c r="AJ150" s="182">
        <f t="shared" si="1154"/>
        <v>0</v>
      </c>
      <c r="AK150" s="182">
        <f t="shared" si="1155"/>
        <v>0</v>
      </c>
      <c r="AL150" s="5"/>
      <c r="AM150" s="182">
        <f t="shared" si="1156"/>
        <v>0</v>
      </c>
      <c r="AN150" s="182">
        <f t="shared" si="1157"/>
        <v>0</v>
      </c>
      <c r="AO150" s="182">
        <f t="shared" si="1158"/>
        <v>0</v>
      </c>
      <c r="AP150" s="5"/>
      <c r="AQ150" s="182">
        <f t="shared" si="1159"/>
        <v>0</v>
      </c>
      <c r="AR150" s="182">
        <f t="shared" si="1160"/>
        <v>0</v>
      </c>
      <c r="AS150" s="182">
        <f t="shared" si="1161"/>
        <v>0</v>
      </c>
      <c r="AT150" s="5"/>
      <c r="AU150" s="182">
        <f t="shared" si="1162"/>
        <v>0</v>
      </c>
      <c r="AV150" s="182">
        <f t="shared" si="1163"/>
        <v>0</v>
      </c>
      <c r="AW150" s="182">
        <f t="shared" si="1164"/>
        <v>0</v>
      </c>
      <c r="AX150" s="5"/>
      <c r="AY150" s="182">
        <f t="shared" si="1165"/>
        <v>0</v>
      </c>
      <c r="AZ150" s="182">
        <f t="shared" si="1166"/>
        <v>0</v>
      </c>
      <c r="BA150" s="182">
        <f t="shared" si="1167"/>
        <v>0</v>
      </c>
      <c r="BB150" s="5"/>
      <c r="BC150" s="182">
        <f t="shared" si="1168"/>
        <v>0</v>
      </c>
      <c r="BD150" s="182">
        <f t="shared" si="1169"/>
        <v>0</v>
      </c>
      <c r="BE150" s="182">
        <f t="shared" si="1170"/>
        <v>0</v>
      </c>
      <c r="BF150" s="5"/>
      <c r="BG150" s="182">
        <f t="shared" si="1171"/>
        <v>0</v>
      </c>
      <c r="BH150" s="182">
        <f t="shared" si="1172"/>
        <v>0</v>
      </c>
      <c r="BI150" s="182">
        <f t="shared" si="1173"/>
        <v>0</v>
      </c>
      <c r="BJ150" s="5"/>
      <c r="BK150" s="182">
        <f t="shared" si="1174"/>
        <v>0</v>
      </c>
      <c r="BL150" s="182">
        <f t="shared" si="1175"/>
        <v>0</v>
      </c>
      <c r="BM150" s="182">
        <f t="shared" si="1176"/>
        <v>0</v>
      </c>
      <c r="BN150" s="5"/>
      <c r="BO150" s="182">
        <f t="shared" si="1177"/>
        <v>0</v>
      </c>
      <c r="BP150" s="182">
        <f t="shared" si="1178"/>
        <v>0</v>
      </c>
      <c r="BQ150" s="182">
        <f t="shared" si="1179"/>
        <v>0</v>
      </c>
      <c r="BR150" s="5"/>
      <c r="BS150" s="182">
        <f t="shared" si="1180"/>
        <v>0</v>
      </c>
      <c r="BT150" s="182">
        <f t="shared" si="1181"/>
        <v>0</v>
      </c>
      <c r="BU150" s="182">
        <f t="shared" si="1182"/>
        <v>0</v>
      </c>
      <c r="BV150" s="5"/>
      <c r="BW150" s="182">
        <f t="shared" si="1183"/>
        <v>0</v>
      </c>
      <c r="BX150" s="182">
        <f t="shared" si="1184"/>
        <v>0</v>
      </c>
      <c r="BY150" s="182">
        <f t="shared" si="1185"/>
        <v>0</v>
      </c>
      <c r="BZ150" s="5"/>
      <c r="CA150" s="182">
        <f t="shared" si="1186"/>
        <v>0</v>
      </c>
      <c r="CB150" s="182">
        <f t="shared" si="1187"/>
        <v>0</v>
      </c>
      <c r="CC150" s="182">
        <f t="shared" si="1188"/>
        <v>0</v>
      </c>
      <c r="CD150" s="5"/>
      <c r="CE150" s="182">
        <f t="shared" si="1189"/>
        <v>0</v>
      </c>
      <c r="CF150" s="182">
        <f t="shared" si="1190"/>
        <v>0</v>
      </c>
      <c r="CG150" s="182">
        <f t="shared" si="1191"/>
        <v>0</v>
      </c>
      <c r="CH150" s="5"/>
      <c r="CI150" s="182">
        <f t="shared" si="1192"/>
        <v>0</v>
      </c>
      <c r="CJ150" s="182">
        <f t="shared" si="1193"/>
        <v>0</v>
      </c>
      <c r="CK150" s="182">
        <f t="shared" si="1194"/>
        <v>0</v>
      </c>
      <c r="CL150" s="5"/>
      <c r="CM150" s="182">
        <f t="shared" si="1195"/>
        <v>0</v>
      </c>
      <c r="CN150" s="182">
        <f t="shared" si="1196"/>
        <v>0</v>
      </c>
      <c r="CO150" s="182">
        <f t="shared" si="1197"/>
        <v>0</v>
      </c>
      <c r="CP150" s="5"/>
      <c r="CQ150" s="182">
        <f t="shared" si="1198"/>
        <v>0</v>
      </c>
      <c r="CR150" s="182">
        <f t="shared" si="1199"/>
        <v>0</v>
      </c>
      <c r="CS150" s="182">
        <f t="shared" si="1200"/>
        <v>0</v>
      </c>
      <c r="CT150" s="5"/>
      <c r="CU150" s="182">
        <f t="shared" si="1201"/>
        <v>0</v>
      </c>
      <c r="CV150" s="182">
        <f t="shared" si="1202"/>
        <v>0</v>
      </c>
      <c r="CW150" s="182">
        <f t="shared" si="1203"/>
        <v>0</v>
      </c>
      <c r="CX150" s="5"/>
      <c r="CY150" s="182">
        <f t="shared" si="1204"/>
        <v>0</v>
      </c>
      <c r="CZ150" s="182">
        <f t="shared" si="1205"/>
        <v>0</v>
      </c>
      <c r="DA150" s="182">
        <f t="shared" si="1206"/>
        <v>0</v>
      </c>
      <c r="DB150" s="5"/>
      <c r="DC150" s="182">
        <f t="shared" si="1207"/>
        <v>0</v>
      </c>
      <c r="DD150" s="182">
        <f t="shared" si="1208"/>
        <v>0</v>
      </c>
      <c r="DE150" s="182">
        <f t="shared" si="1209"/>
        <v>0</v>
      </c>
      <c r="DF150" s="5"/>
      <c r="DG150" s="182">
        <f t="shared" si="1210"/>
        <v>0</v>
      </c>
      <c r="DH150" s="182">
        <f t="shared" si="1211"/>
        <v>0</v>
      </c>
      <c r="DI150" s="182">
        <f t="shared" si="1212"/>
        <v>0</v>
      </c>
      <c r="DJ150" s="5"/>
      <c r="DK150" s="182">
        <f t="shared" si="1213"/>
        <v>0</v>
      </c>
      <c r="DL150" s="182">
        <f t="shared" si="1214"/>
        <v>0</v>
      </c>
      <c r="DM150" s="182">
        <f t="shared" si="1215"/>
        <v>0</v>
      </c>
      <c r="DN150" s="5"/>
      <c r="DO150" s="182">
        <f t="shared" si="1216"/>
        <v>0</v>
      </c>
      <c r="DP150" s="182">
        <f t="shared" si="1217"/>
        <v>0</v>
      </c>
      <c r="DQ150" s="182">
        <f t="shared" si="1218"/>
        <v>0</v>
      </c>
      <c r="DR150" s="5"/>
      <c r="DS150" s="182">
        <f t="shared" si="1219"/>
        <v>0</v>
      </c>
      <c r="DT150" s="182">
        <f t="shared" si="1220"/>
        <v>0</v>
      </c>
      <c r="DU150" s="182">
        <f t="shared" si="1221"/>
        <v>0</v>
      </c>
      <c r="DV150" s="5"/>
      <c r="DW150" s="182">
        <f t="shared" si="1222"/>
        <v>0</v>
      </c>
      <c r="DX150" s="182">
        <f t="shared" si="1223"/>
        <v>0</v>
      </c>
      <c r="DY150" s="182">
        <f t="shared" si="1224"/>
        <v>0</v>
      </c>
      <c r="DZ150" s="5"/>
      <c r="EA150" s="182">
        <f t="shared" si="1225"/>
        <v>0</v>
      </c>
      <c r="EB150" s="182">
        <f t="shared" si="1226"/>
        <v>0</v>
      </c>
      <c r="EC150" s="182">
        <f t="shared" si="1227"/>
        <v>0</v>
      </c>
      <c r="ED150" s="5"/>
      <c r="EE150" s="182">
        <f t="shared" si="1228"/>
        <v>0</v>
      </c>
      <c r="EF150" s="182">
        <f t="shared" si="1229"/>
        <v>0</v>
      </c>
      <c r="EG150" s="182">
        <f t="shared" si="1230"/>
        <v>0</v>
      </c>
      <c r="EH150" s="5"/>
      <c r="EI150" s="182">
        <f t="shared" si="1231"/>
        <v>0</v>
      </c>
      <c r="EJ150" s="182">
        <f t="shared" si="1232"/>
        <v>0</v>
      </c>
      <c r="EK150" s="182">
        <f t="shared" si="1233"/>
        <v>0</v>
      </c>
      <c r="EL150" s="5"/>
      <c r="EM150" s="182">
        <f t="shared" si="1234"/>
        <v>0</v>
      </c>
      <c r="EN150" s="182">
        <f t="shared" si="1235"/>
        <v>0</v>
      </c>
      <c r="EO150" s="182">
        <f t="shared" si="1236"/>
        <v>0</v>
      </c>
      <c r="EP150" s="5"/>
      <c r="EQ150" s="182">
        <f t="shared" si="1237"/>
        <v>0</v>
      </c>
      <c r="ER150" s="182">
        <f t="shared" si="1238"/>
        <v>0</v>
      </c>
      <c r="ES150" s="182">
        <f t="shared" si="1239"/>
        <v>0</v>
      </c>
      <c r="ET150" s="5"/>
      <c r="EU150" s="182">
        <f t="shared" si="1240"/>
        <v>0</v>
      </c>
      <c r="EV150" s="182">
        <f t="shared" si="1241"/>
        <v>0</v>
      </c>
      <c r="EW150" s="182">
        <f t="shared" si="1242"/>
        <v>0</v>
      </c>
      <c r="EX150" s="5"/>
      <c r="EY150" s="182">
        <f t="shared" si="1243"/>
        <v>0</v>
      </c>
      <c r="EZ150" s="182">
        <f t="shared" si="1244"/>
        <v>0</v>
      </c>
      <c r="FA150" s="182">
        <f t="shared" si="1245"/>
        <v>0</v>
      </c>
      <c r="FB150" s="5"/>
      <c r="FC150" s="182">
        <f t="shared" si="1246"/>
        <v>0</v>
      </c>
      <c r="FD150" s="182">
        <f t="shared" si="1247"/>
        <v>0</v>
      </c>
      <c r="FE150" s="182">
        <f t="shared" si="1248"/>
        <v>0</v>
      </c>
      <c r="FF150" s="5"/>
      <c r="FG150" s="182">
        <f t="shared" si="1249"/>
        <v>0</v>
      </c>
      <c r="FH150" s="182">
        <f t="shared" si="1250"/>
        <v>0</v>
      </c>
      <c r="FI150" s="182">
        <f t="shared" si="1251"/>
        <v>0</v>
      </c>
      <c r="FJ150" s="5"/>
      <c r="FK150" s="182">
        <f t="shared" si="1252"/>
        <v>0</v>
      </c>
      <c r="FL150" s="182">
        <f t="shared" si="1253"/>
        <v>0</v>
      </c>
      <c r="FM150" s="182">
        <f t="shared" si="1254"/>
        <v>0</v>
      </c>
      <c r="FN150" s="5"/>
      <c r="FO150" s="182">
        <f t="shared" si="1255"/>
        <v>0</v>
      </c>
      <c r="FP150" s="182">
        <f t="shared" si="1256"/>
        <v>0</v>
      </c>
      <c r="FQ150" s="182">
        <f t="shared" si="1257"/>
        <v>0</v>
      </c>
      <c r="FR150" s="5"/>
      <c r="FS150" s="182">
        <f t="shared" si="1258"/>
        <v>0</v>
      </c>
      <c r="FT150" s="182">
        <f t="shared" si="1259"/>
        <v>0</v>
      </c>
      <c r="FU150" s="182">
        <f t="shared" si="1260"/>
        <v>0</v>
      </c>
      <c r="FV150" s="5"/>
      <c r="FW150" s="182">
        <f t="shared" si="1261"/>
        <v>0</v>
      </c>
      <c r="FX150" s="182">
        <f t="shared" si="1262"/>
        <v>0</v>
      </c>
      <c r="FY150" s="182">
        <f t="shared" si="1263"/>
        <v>0</v>
      </c>
      <c r="FZ150" s="5"/>
      <c r="GA150" s="182">
        <f t="shared" si="1264"/>
        <v>0</v>
      </c>
      <c r="GB150" s="182">
        <f t="shared" si="1265"/>
        <v>0</v>
      </c>
      <c r="GC150" s="182">
        <f t="shared" si="1266"/>
        <v>0</v>
      </c>
      <c r="GD150" s="5"/>
      <c r="GE150" s="182">
        <f t="shared" si="1267"/>
        <v>0</v>
      </c>
      <c r="GF150" s="182">
        <f t="shared" si="1268"/>
        <v>0</v>
      </c>
      <c r="GG150" s="182">
        <f t="shared" si="1269"/>
        <v>0</v>
      </c>
      <c r="GH150" s="5"/>
      <c r="GI150" s="182">
        <f t="shared" si="1270"/>
        <v>0</v>
      </c>
      <c r="GJ150" s="182">
        <f t="shared" si="1271"/>
        <v>0</v>
      </c>
      <c r="GK150" s="182">
        <f t="shared" si="1272"/>
        <v>0</v>
      </c>
      <c r="GL150" s="5"/>
      <c r="GM150" s="182">
        <f t="shared" si="1273"/>
        <v>0</v>
      </c>
      <c r="GN150" s="182">
        <f t="shared" si="1274"/>
        <v>0</v>
      </c>
      <c r="GO150" s="182">
        <f t="shared" si="1275"/>
        <v>0</v>
      </c>
      <c r="GP150" s="5"/>
      <c r="GQ150" s="182">
        <f t="shared" si="1276"/>
        <v>0</v>
      </c>
      <c r="GR150" s="182">
        <f t="shared" si="1277"/>
        <v>0</v>
      </c>
      <c r="GS150" s="182">
        <f t="shared" si="1278"/>
        <v>0</v>
      </c>
      <c r="GT150" s="5"/>
      <c r="GU150" s="182">
        <f t="shared" si="1279"/>
        <v>0</v>
      </c>
      <c r="GV150" s="182">
        <f t="shared" si="1280"/>
        <v>0</v>
      </c>
      <c r="GW150" s="182">
        <f t="shared" si="1281"/>
        <v>0</v>
      </c>
      <c r="GX150" s="5"/>
      <c r="GY150" s="182">
        <f t="shared" si="1282"/>
        <v>0</v>
      </c>
      <c r="GZ150" s="182">
        <f t="shared" si="1283"/>
        <v>0</v>
      </c>
      <c r="HA150" s="182">
        <f t="shared" si="1284"/>
        <v>0</v>
      </c>
      <c r="HB150" s="5"/>
      <c r="HC150" s="182">
        <f t="shared" si="1285"/>
        <v>0</v>
      </c>
      <c r="HD150" s="182">
        <f t="shared" si="1286"/>
        <v>0</v>
      </c>
      <c r="HE150" s="182">
        <f t="shared" si="1287"/>
        <v>0</v>
      </c>
      <c r="HF150" s="5"/>
      <c r="HG150" s="182">
        <f t="shared" si="1288"/>
        <v>0</v>
      </c>
      <c r="HH150" s="182">
        <f t="shared" si="1289"/>
        <v>0</v>
      </c>
      <c r="HI150" s="182">
        <f t="shared" si="1290"/>
        <v>0</v>
      </c>
      <c r="HJ150" s="5"/>
      <c r="HK150" s="182">
        <f t="shared" si="1291"/>
        <v>0</v>
      </c>
      <c r="HL150" s="182">
        <f t="shared" si="1292"/>
        <v>0</v>
      </c>
      <c r="HM150" s="182">
        <f t="shared" si="1293"/>
        <v>0</v>
      </c>
      <c r="HN150" s="5"/>
      <c r="HO150" s="182">
        <f t="shared" si="1294"/>
        <v>0</v>
      </c>
      <c r="HP150" s="182">
        <f t="shared" si="1295"/>
        <v>0</v>
      </c>
      <c r="HQ150" s="182">
        <f t="shared" si="1296"/>
        <v>0</v>
      </c>
      <c r="HR150" s="5"/>
      <c r="HS150" s="182">
        <f t="shared" si="1297"/>
        <v>0</v>
      </c>
      <c r="HT150" s="182">
        <f t="shared" si="1298"/>
        <v>0</v>
      </c>
      <c r="HU150" s="182">
        <f t="shared" si="1299"/>
        <v>0</v>
      </c>
      <c r="HV150" s="5"/>
      <c r="HW150" s="182">
        <f t="shared" si="1300"/>
        <v>0</v>
      </c>
      <c r="HX150" s="182">
        <f t="shared" si="1301"/>
        <v>0</v>
      </c>
      <c r="HY150" s="182">
        <f t="shared" si="1302"/>
        <v>0</v>
      </c>
      <c r="HZ150" s="5"/>
      <c r="IA150" s="182">
        <f t="shared" si="1303"/>
        <v>0</v>
      </c>
      <c r="IB150" s="182">
        <f t="shared" si="1304"/>
        <v>0</v>
      </c>
      <c r="IC150" s="182">
        <f t="shared" si="1305"/>
        <v>0</v>
      </c>
      <c r="ID150" s="5"/>
      <c r="IE150" s="182">
        <f t="shared" si="1306"/>
        <v>0</v>
      </c>
      <c r="IF150" s="182">
        <f t="shared" si="1307"/>
        <v>0</v>
      </c>
      <c r="IG150" s="182">
        <f t="shared" si="1308"/>
        <v>0</v>
      </c>
      <c r="IH150" s="5"/>
      <c r="II150" s="182">
        <f t="shared" si="1309"/>
        <v>0</v>
      </c>
      <c r="IJ150" s="182">
        <f t="shared" si="1310"/>
        <v>0</v>
      </c>
      <c r="IK150" s="182">
        <f t="shared" si="1311"/>
        <v>0</v>
      </c>
      <c r="IL150" s="5"/>
      <c r="IM150" s="182">
        <f t="shared" si="1312"/>
        <v>0</v>
      </c>
      <c r="IN150" s="182">
        <f t="shared" si="1313"/>
        <v>0</v>
      </c>
      <c r="IO150" s="182">
        <f t="shared" si="1314"/>
        <v>0</v>
      </c>
      <c r="IP150" s="5"/>
      <c r="IQ150" s="182">
        <f t="shared" si="1315"/>
        <v>0</v>
      </c>
      <c r="IR150" s="182">
        <f t="shared" si="1316"/>
        <v>0</v>
      </c>
      <c r="IS150" s="182">
        <f t="shared" si="1317"/>
        <v>0</v>
      </c>
      <c r="IT150" s="5"/>
      <c r="IU150" s="182">
        <f t="shared" si="1318"/>
        <v>0</v>
      </c>
      <c r="IV150" s="182">
        <f t="shared" si="1319"/>
        <v>0</v>
      </c>
      <c r="IW150" s="182">
        <f t="shared" si="1320"/>
        <v>0</v>
      </c>
      <c r="IX150" s="5"/>
      <c r="IY150" s="182">
        <f t="shared" si="1321"/>
        <v>0</v>
      </c>
      <c r="IZ150" s="182">
        <f t="shared" si="1322"/>
        <v>0</v>
      </c>
      <c r="JA150" s="182">
        <f t="shared" si="1323"/>
        <v>0</v>
      </c>
      <c r="JB150" s="5"/>
      <c r="JC150" s="182">
        <f t="shared" si="1324"/>
        <v>0</v>
      </c>
      <c r="JD150" s="182">
        <f t="shared" si="1325"/>
        <v>0</v>
      </c>
      <c r="JE150" s="182">
        <f t="shared" si="1326"/>
        <v>0</v>
      </c>
      <c r="JF150" s="5"/>
      <c r="JG150" s="182">
        <f t="shared" si="1327"/>
        <v>0</v>
      </c>
      <c r="JH150" s="182">
        <f t="shared" si="1328"/>
        <v>0</v>
      </c>
      <c r="JI150" s="182">
        <f t="shared" si="1329"/>
        <v>0</v>
      </c>
      <c r="JJ150" s="5"/>
      <c r="JK150" s="182">
        <f t="shared" si="1330"/>
        <v>0</v>
      </c>
      <c r="JL150" s="182">
        <f t="shared" si="1331"/>
        <v>0</v>
      </c>
      <c r="JM150" s="182">
        <f t="shared" si="1332"/>
        <v>0</v>
      </c>
      <c r="JN150" s="5"/>
      <c r="JO150" s="182">
        <f t="shared" si="1333"/>
        <v>0</v>
      </c>
      <c r="JP150" s="182">
        <f t="shared" si="1334"/>
        <v>0</v>
      </c>
      <c r="JQ150" s="182">
        <f t="shared" si="1335"/>
        <v>0</v>
      </c>
      <c r="JR150" s="5"/>
      <c r="JS150" s="182">
        <f t="shared" si="1336"/>
        <v>0</v>
      </c>
      <c r="JT150" s="182">
        <f t="shared" si="1337"/>
        <v>0</v>
      </c>
      <c r="JU150" s="182">
        <f t="shared" si="1338"/>
        <v>0</v>
      </c>
      <c r="JV150" s="5"/>
      <c r="JW150" s="182">
        <f t="shared" si="1339"/>
        <v>0</v>
      </c>
      <c r="JX150" s="182">
        <f t="shared" si="1340"/>
        <v>0</v>
      </c>
      <c r="JY150" s="182">
        <f t="shared" si="1341"/>
        <v>0</v>
      </c>
      <c r="JZ150" s="5"/>
      <c r="KA150" s="182">
        <f t="shared" si="1342"/>
        <v>0</v>
      </c>
      <c r="KB150" s="182">
        <f t="shared" si="1343"/>
        <v>0</v>
      </c>
      <c r="KC150" s="182">
        <f t="shared" si="1344"/>
        <v>0</v>
      </c>
      <c r="KD150" s="5"/>
      <c r="KE150" s="182">
        <f t="shared" si="1345"/>
        <v>0</v>
      </c>
      <c r="KF150" s="182">
        <f t="shared" si="1346"/>
        <v>0</v>
      </c>
      <c r="KG150" s="182">
        <f t="shared" si="1347"/>
        <v>0</v>
      </c>
      <c r="KH150" s="5"/>
      <c r="KI150" s="183">
        <f t="shared" si="1348"/>
        <v>0</v>
      </c>
      <c r="KJ150" s="183" t="e">
        <f t="shared" si="1140"/>
        <v>#DIV/0!</v>
      </c>
      <c r="KK150" s="183">
        <f t="shared" si="1349"/>
        <v>0</v>
      </c>
      <c r="KM150" s="183">
        <f t="shared" si="1350"/>
        <v>0</v>
      </c>
      <c r="KN150" s="183" t="e">
        <f t="shared" si="1141"/>
        <v>#DIV/0!</v>
      </c>
      <c r="KO150" s="183">
        <f t="shared" si="1351"/>
        <v>0</v>
      </c>
      <c r="KQ150" s="183">
        <f t="shared" si="1352"/>
        <v>0</v>
      </c>
      <c r="KR150" s="183" t="e">
        <f t="shared" si="1353"/>
        <v>#DIV/0!</v>
      </c>
      <c r="KS150" s="183">
        <f t="shared" si="1354"/>
        <v>0</v>
      </c>
      <c r="KU150" s="183">
        <f t="shared" si="1355"/>
        <v>0</v>
      </c>
      <c r="KV150" s="183" t="e">
        <f t="shared" si="1356"/>
        <v>#DIV/0!</v>
      </c>
      <c r="KW150" s="183">
        <f t="shared" si="1357"/>
        <v>0</v>
      </c>
      <c r="KY150" s="183">
        <f t="shared" si="1358"/>
        <v>0</v>
      </c>
      <c r="KZ150" s="183" t="e">
        <f t="shared" si="1359"/>
        <v>#DIV/0!</v>
      </c>
      <c r="LA150" s="183">
        <f t="shared" si="1360"/>
        <v>0</v>
      </c>
      <c r="LC150" s="183">
        <f t="shared" si="1361"/>
        <v>0</v>
      </c>
      <c r="LD150" s="183" t="e">
        <f t="shared" si="1362"/>
        <v>#DIV/0!</v>
      </c>
      <c r="LE150" s="183">
        <f t="shared" si="1363"/>
        <v>0</v>
      </c>
    </row>
    <row r="151" spans="2:317" ht="18.75">
      <c r="B151" s="172"/>
      <c r="C151" s="180"/>
      <c r="D151" s="180"/>
      <c r="E151" s="180" t="str">
        <f>'A.I Revenue Streams - P1'!F149</f>
        <v>CT Angio of Aorta and Coronaries</v>
      </c>
      <c r="F151" s="184"/>
      <c r="G151" s="182"/>
      <c r="H151" s="182">
        <f>'A.I Revenue Streams - P1'!J149</f>
        <v>0</v>
      </c>
      <c r="I151" s="182">
        <f t="shared" si="1364"/>
        <v>0</v>
      </c>
      <c r="J151" s="5"/>
      <c r="K151" s="182">
        <f>'A.I Revenue Streams - P1'!H149*K$2</f>
        <v>0</v>
      </c>
      <c r="L151" s="182">
        <f t="shared" si="1142"/>
        <v>0</v>
      </c>
      <c r="M151" s="182">
        <f t="shared" si="1365"/>
        <v>0</v>
      </c>
      <c r="N151" s="5"/>
      <c r="O151" s="182">
        <f t="shared" si="1143"/>
        <v>0</v>
      </c>
      <c r="P151" s="182">
        <f t="shared" si="1144"/>
        <v>0</v>
      </c>
      <c r="Q151" s="182">
        <f t="shared" si="1135"/>
        <v>0</v>
      </c>
      <c r="R151" s="5"/>
      <c r="S151" s="182">
        <f t="shared" si="1145"/>
        <v>0</v>
      </c>
      <c r="T151" s="182">
        <f t="shared" si="1146"/>
        <v>0</v>
      </c>
      <c r="U151" s="182">
        <f t="shared" si="1136"/>
        <v>0</v>
      </c>
      <c r="V151" s="5"/>
      <c r="W151" s="182">
        <f t="shared" si="1147"/>
        <v>0</v>
      </c>
      <c r="X151" s="182">
        <f t="shared" si="1148"/>
        <v>0</v>
      </c>
      <c r="Y151" s="182">
        <f t="shared" si="1137"/>
        <v>0</v>
      </c>
      <c r="Z151" s="5"/>
      <c r="AA151" s="182">
        <f t="shared" si="1149"/>
        <v>0</v>
      </c>
      <c r="AB151" s="182">
        <f t="shared" si="1150"/>
        <v>0</v>
      </c>
      <c r="AC151" s="182">
        <f t="shared" si="1138"/>
        <v>0</v>
      </c>
      <c r="AD151" s="5"/>
      <c r="AE151" s="182">
        <f t="shared" si="1151"/>
        <v>0</v>
      </c>
      <c r="AF151" s="182">
        <f t="shared" si="1152"/>
        <v>0</v>
      </c>
      <c r="AG151" s="182">
        <f t="shared" si="1139"/>
        <v>0</v>
      </c>
      <c r="AH151" s="5"/>
      <c r="AI151" s="182">
        <f t="shared" si="1153"/>
        <v>0</v>
      </c>
      <c r="AJ151" s="182">
        <f t="shared" si="1154"/>
        <v>0</v>
      </c>
      <c r="AK151" s="182">
        <f t="shared" si="1155"/>
        <v>0</v>
      </c>
      <c r="AL151" s="5"/>
      <c r="AM151" s="182">
        <f t="shared" si="1156"/>
        <v>0</v>
      </c>
      <c r="AN151" s="182">
        <f t="shared" si="1157"/>
        <v>0</v>
      </c>
      <c r="AO151" s="182">
        <f t="shared" si="1158"/>
        <v>0</v>
      </c>
      <c r="AP151" s="5"/>
      <c r="AQ151" s="182">
        <f t="shared" si="1159"/>
        <v>0</v>
      </c>
      <c r="AR151" s="182">
        <f t="shared" si="1160"/>
        <v>0</v>
      </c>
      <c r="AS151" s="182">
        <f t="shared" si="1161"/>
        <v>0</v>
      </c>
      <c r="AT151" s="5"/>
      <c r="AU151" s="182">
        <f t="shared" si="1162"/>
        <v>0</v>
      </c>
      <c r="AV151" s="182">
        <f t="shared" si="1163"/>
        <v>0</v>
      </c>
      <c r="AW151" s="182">
        <f t="shared" si="1164"/>
        <v>0</v>
      </c>
      <c r="AX151" s="5"/>
      <c r="AY151" s="182">
        <f t="shared" si="1165"/>
        <v>0</v>
      </c>
      <c r="AZ151" s="182">
        <f t="shared" si="1166"/>
        <v>0</v>
      </c>
      <c r="BA151" s="182">
        <f t="shared" si="1167"/>
        <v>0</v>
      </c>
      <c r="BB151" s="5"/>
      <c r="BC151" s="182">
        <f t="shared" si="1168"/>
        <v>0</v>
      </c>
      <c r="BD151" s="182">
        <f t="shared" si="1169"/>
        <v>0</v>
      </c>
      <c r="BE151" s="182">
        <f t="shared" si="1170"/>
        <v>0</v>
      </c>
      <c r="BF151" s="5"/>
      <c r="BG151" s="182">
        <f t="shared" si="1171"/>
        <v>0</v>
      </c>
      <c r="BH151" s="182">
        <f t="shared" si="1172"/>
        <v>0</v>
      </c>
      <c r="BI151" s="182">
        <f t="shared" si="1173"/>
        <v>0</v>
      </c>
      <c r="BJ151" s="5"/>
      <c r="BK151" s="182">
        <f t="shared" si="1174"/>
        <v>0</v>
      </c>
      <c r="BL151" s="182">
        <f t="shared" si="1175"/>
        <v>0</v>
      </c>
      <c r="BM151" s="182">
        <f t="shared" si="1176"/>
        <v>0</v>
      </c>
      <c r="BN151" s="5"/>
      <c r="BO151" s="182">
        <f t="shared" si="1177"/>
        <v>0</v>
      </c>
      <c r="BP151" s="182">
        <f t="shared" si="1178"/>
        <v>0</v>
      </c>
      <c r="BQ151" s="182">
        <f t="shared" si="1179"/>
        <v>0</v>
      </c>
      <c r="BR151" s="5"/>
      <c r="BS151" s="182">
        <f t="shared" si="1180"/>
        <v>0</v>
      </c>
      <c r="BT151" s="182">
        <f t="shared" si="1181"/>
        <v>0</v>
      </c>
      <c r="BU151" s="182">
        <f t="shared" si="1182"/>
        <v>0</v>
      </c>
      <c r="BV151" s="5"/>
      <c r="BW151" s="182">
        <f t="shared" si="1183"/>
        <v>0</v>
      </c>
      <c r="BX151" s="182">
        <f t="shared" si="1184"/>
        <v>0</v>
      </c>
      <c r="BY151" s="182">
        <f t="shared" si="1185"/>
        <v>0</v>
      </c>
      <c r="BZ151" s="5"/>
      <c r="CA151" s="182">
        <f t="shared" si="1186"/>
        <v>0</v>
      </c>
      <c r="CB151" s="182">
        <f t="shared" si="1187"/>
        <v>0</v>
      </c>
      <c r="CC151" s="182">
        <f t="shared" si="1188"/>
        <v>0</v>
      </c>
      <c r="CD151" s="5"/>
      <c r="CE151" s="182">
        <f t="shared" si="1189"/>
        <v>0</v>
      </c>
      <c r="CF151" s="182">
        <f t="shared" si="1190"/>
        <v>0</v>
      </c>
      <c r="CG151" s="182">
        <f t="shared" si="1191"/>
        <v>0</v>
      </c>
      <c r="CH151" s="5"/>
      <c r="CI151" s="182">
        <f t="shared" si="1192"/>
        <v>0</v>
      </c>
      <c r="CJ151" s="182">
        <f t="shared" si="1193"/>
        <v>0</v>
      </c>
      <c r="CK151" s="182">
        <f t="shared" si="1194"/>
        <v>0</v>
      </c>
      <c r="CL151" s="5"/>
      <c r="CM151" s="182">
        <f t="shared" si="1195"/>
        <v>0</v>
      </c>
      <c r="CN151" s="182">
        <f t="shared" si="1196"/>
        <v>0</v>
      </c>
      <c r="CO151" s="182">
        <f t="shared" si="1197"/>
        <v>0</v>
      </c>
      <c r="CP151" s="5"/>
      <c r="CQ151" s="182">
        <f t="shared" si="1198"/>
        <v>0</v>
      </c>
      <c r="CR151" s="182">
        <f t="shared" si="1199"/>
        <v>0</v>
      </c>
      <c r="CS151" s="182">
        <f t="shared" si="1200"/>
        <v>0</v>
      </c>
      <c r="CT151" s="5"/>
      <c r="CU151" s="182">
        <f t="shared" si="1201"/>
        <v>0</v>
      </c>
      <c r="CV151" s="182">
        <f t="shared" si="1202"/>
        <v>0</v>
      </c>
      <c r="CW151" s="182">
        <f t="shared" si="1203"/>
        <v>0</v>
      </c>
      <c r="CX151" s="5"/>
      <c r="CY151" s="182">
        <f t="shared" si="1204"/>
        <v>0</v>
      </c>
      <c r="CZ151" s="182">
        <f t="shared" si="1205"/>
        <v>0</v>
      </c>
      <c r="DA151" s="182">
        <f t="shared" si="1206"/>
        <v>0</v>
      </c>
      <c r="DB151" s="5"/>
      <c r="DC151" s="182">
        <f t="shared" si="1207"/>
        <v>0</v>
      </c>
      <c r="DD151" s="182">
        <f t="shared" si="1208"/>
        <v>0</v>
      </c>
      <c r="DE151" s="182">
        <f t="shared" si="1209"/>
        <v>0</v>
      </c>
      <c r="DF151" s="5"/>
      <c r="DG151" s="182">
        <f t="shared" si="1210"/>
        <v>0</v>
      </c>
      <c r="DH151" s="182">
        <f t="shared" si="1211"/>
        <v>0</v>
      </c>
      <c r="DI151" s="182">
        <f t="shared" si="1212"/>
        <v>0</v>
      </c>
      <c r="DJ151" s="5"/>
      <c r="DK151" s="182">
        <f t="shared" si="1213"/>
        <v>0</v>
      </c>
      <c r="DL151" s="182">
        <f t="shared" si="1214"/>
        <v>0</v>
      </c>
      <c r="DM151" s="182">
        <f t="shared" si="1215"/>
        <v>0</v>
      </c>
      <c r="DN151" s="5"/>
      <c r="DO151" s="182">
        <f t="shared" si="1216"/>
        <v>0</v>
      </c>
      <c r="DP151" s="182">
        <f t="shared" si="1217"/>
        <v>0</v>
      </c>
      <c r="DQ151" s="182">
        <f t="shared" si="1218"/>
        <v>0</v>
      </c>
      <c r="DR151" s="5"/>
      <c r="DS151" s="182">
        <f t="shared" si="1219"/>
        <v>0</v>
      </c>
      <c r="DT151" s="182">
        <f t="shared" si="1220"/>
        <v>0</v>
      </c>
      <c r="DU151" s="182">
        <f t="shared" si="1221"/>
        <v>0</v>
      </c>
      <c r="DV151" s="5"/>
      <c r="DW151" s="182">
        <f t="shared" si="1222"/>
        <v>0</v>
      </c>
      <c r="DX151" s="182">
        <f t="shared" si="1223"/>
        <v>0</v>
      </c>
      <c r="DY151" s="182">
        <f t="shared" si="1224"/>
        <v>0</v>
      </c>
      <c r="DZ151" s="5"/>
      <c r="EA151" s="182">
        <f t="shared" si="1225"/>
        <v>0</v>
      </c>
      <c r="EB151" s="182">
        <f t="shared" si="1226"/>
        <v>0</v>
      </c>
      <c r="EC151" s="182">
        <f t="shared" si="1227"/>
        <v>0</v>
      </c>
      <c r="ED151" s="5"/>
      <c r="EE151" s="182">
        <f t="shared" si="1228"/>
        <v>0</v>
      </c>
      <c r="EF151" s="182">
        <f t="shared" si="1229"/>
        <v>0</v>
      </c>
      <c r="EG151" s="182">
        <f t="shared" si="1230"/>
        <v>0</v>
      </c>
      <c r="EH151" s="5"/>
      <c r="EI151" s="182">
        <f t="shared" si="1231"/>
        <v>0</v>
      </c>
      <c r="EJ151" s="182">
        <f t="shared" si="1232"/>
        <v>0</v>
      </c>
      <c r="EK151" s="182">
        <f t="shared" si="1233"/>
        <v>0</v>
      </c>
      <c r="EL151" s="5"/>
      <c r="EM151" s="182">
        <f t="shared" si="1234"/>
        <v>0</v>
      </c>
      <c r="EN151" s="182">
        <f t="shared" si="1235"/>
        <v>0</v>
      </c>
      <c r="EO151" s="182">
        <f t="shared" si="1236"/>
        <v>0</v>
      </c>
      <c r="EP151" s="5"/>
      <c r="EQ151" s="182">
        <f t="shared" si="1237"/>
        <v>0</v>
      </c>
      <c r="ER151" s="182">
        <f t="shared" si="1238"/>
        <v>0</v>
      </c>
      <c r="ES151" s="182">
        <f t="shared" si="1239"/>
        <v>0</v>
      </c>
      <c r="ET151" s="5"/>
      <c r="EU151" s="182">
        <f t="shared" si="1240"/>
        <v>0</v>
      </c>
      <c r="EV151" s="182">
        <f t="shared" si="1241"/>
        <v>0</v>
      </c>
      <c r="EW151" s="182">
        <f t="shared" si="1242"/>
        <v>0</v>
      </c>
      <c r="EX151" s="5"/>
      <c r="EY151" s="182">
        <f t="shared" si="1243"/>
        <v>0</v>
      </c>
      <c r="EZ151" s="182">
        <f t="shared" si="1244"/>
        <v>0</v>
      </c>
      <c r="FA151" s="182">
        <f t="shared" si="1245"/>
        <v>0</v>
      </c>
      <c r="FB151" s="5"/>
      <c r="FC151" s="182">
        <f t="shared" si="1246"/>
        <v>0</v>
      </c>
      <c r="FD151" s="182">
        <f t="shared" si="1247"/>
        <v>0</v>
      </c>
      <c r="FE151" s="182">
        <f t="shared" si="1248"/>
        <v>0</v>
      </c>
      <c r="FF151" s="5"/>
      <c r="FG151" s="182">
        <f t="shared" si="1249"/>
        <v>0</v>
      </c>
      <c r="FH151" s="182">
        <f t="shared" si="1250"/>
        <v>0</v>
      </c>
      <c r="FI151" s="182">
        <f t="shared" si="1251"/>
        <v>0</v>
      </c>
      <c r="FJ151" s="5"/>
      <c r="FK151" s="182">
        <f t="shared" si="1252"/>
        <v>0</v>
      </c>
      <c r="FL151" s="182">
        <f t="shared" si="1253"/>
        <v>0</v>
      </c>
      <c r="FM151" s="182">
        <f t="shared" si="1254"/>
        <v>0</v>
      </c>
      <c r="FN151" s="5"/>
      <c r="FO151" s="182">
        <f t="shared" si="1255"/>
        <v>0</v>
      </c>
      <c r="FP151" s="182">
        <f t="shared" si="1256"/>
        <v>0</v>
      </c>
      <c r="FQ151" s="182">
        <f t="shared" si="1257"/>
        <v>0</v>
      </c>
      <c r="FR151" s="5"/>
      <c r="FS151" s="182">
        <f t="shared" si="1258"/>
        <v>0</v>
      </c>
      <c r="FT151" s="182">
        <f t="shared" si="1259"/>
        <v>0</v>
      </c>
      <c r="FU151" s="182">
        <f t="shared" si="1260"/>
        <v>0</v>
      </c>
      <c r="FV151" s="5"/>
      <c r="FW151" s="182">
        <f t="shared" si="1261"/>
        <v>0</v>
      </c>
      <c r="FX151" s="182">
        <f t="shared" si="1262"/>
        <v>0</v>
      </c>
      <c r="FY151" s="182">
        <f t="shared" si="1263"/>
        <v>0</v>
      </c>
      <c r="FZ151" s="5"/>
      <c r="GA151" s="182">
        <f t="shared" si="1264"/>
        <v>0</v>
      </c>
      <c r="GB151" s="182">
        <f t="shared" si="1265"/>
        <v>0</v>
      </c>
      <c r="GC151" s="182">
        <f t="shared" si="1266"/>
        <v>0</v>
      </c>
      <c r="GD151" s="5"/>
      <c r="GE151" s="182">
        <f t="shared" si="1267"/>
        <v>0</v>
      </c>
      <c r="GF151" s="182">
        <f t="shared" si="1268"/>
        <v>0</v>
      </c>
      <c r="GG151" s="182">
        <f t="shared" si="1269"/>
        <v>0</v>
      </c>
      <c r="GH151" s="5"/>
      <c r="GI151" s="182">
        <f t="shared" si="1270"/>
        <v>0</v>
      </c>
      <c r="GJ151" s="182">
        <f t="shared" si="1271"/>
        <v>0</v>
      </c>
      <c r="GK151" s="182">
        <f t="shared" si="1272"/>
        <v>0</v>
      </c>
      <c r="GL151" s="5"/>
      <c r="GM151" s="182">
        <f t="shared" si="1273"/>
        <v>0</v>
      </c>
      <c r="GN151" s="182">
        <f t="shared" si="1274"/>
        <v>0</v>
      </c>
      <c r="GO151" s="182">
        <f t="shared" si="1275"/>
        <v>0</v>
      </c>
      <c r="GP151" s="5"/>
      <c r="GQ151" s="182">
        <f t="shared" si="1276"/>
        <v>0</v>
      </c>
      <c r="GR151" s="182">
        <f t="shared" si="1277"/>
        <v>0</v>
      </c>
      <c r="GS151" s="182">
        <f t="shared" si="1278"/>
        <v>0</v>
      </c>
      <c r="GT151" s="5"/>
      <c r="GU151" s="182">
        <f t="shared" si="1279"/>
        <v>0</v>
      </c>
      <c r="GV151" s="182">
        <f t="shared" si="1280"/>
        <v>0</v>
      </c>
      <c r="GW151" s="182">
        <f t="shared" si="1281"/>
        <v>0</v>
      </c>
      <c r="GX151" s="5"/>
      <c r="GY151" s="182">
        <f t="shared" si="1282"/>
        <v>0</v>
      </c>
      <c r="GZ151" s="182">
        <f t="shared" si="1283"/>
        <v>0</v>
      </c>
      <c r="HA151" s="182">
        <f t="shared" si="1284"/>
        <v>0</v>
      </c>
      <c r="HB151" s="5"/>
      <c r="HC151" s="182">
        <f t="shared" si="1285"/>
        <v>0</v>
      </c>
      <c r="HD151" s="182">
        <f t="shared" si="1286"/>
        <v>0</v>
      </c>
      <c r="HE151" s="182">
        <f t="shared" si="1287"/>
        <v>0</v>
      </c>
      <c r="HF151" s="5"/>
      <c r="HG151" s="182">
        <f t="shared" si="1288"/>
        <v>0</v>
      </c>
      <c r="HH151" s="182">
        <f t="shared" si="1289"/>
        <v>0</v>
      </c>
      <c r="HI151" s="182">
        <f t="shared" si="1290"/>
        <v>0</v>
      </c>
      <c r="HJ151" s="5"/>
      <c r="HK151" s="182">
        <f t="shared" si="1291"/>
        <v>0</v>
      </c>
      <c r="HL151" s="182">
        <f t="shared" si="1292"/>
        <v>0</v>
      </c>
      <c r="HM151" s="182">
        <f t="shared" si="1293"/>
        <v>0</v>
      </c>
      <c r="HN151" s="5"/>
      <c r="HO151" s="182">
        <f t="shared" si="1294"/>
        <v>0</v>
      </c>
      <c r="HP151" s="182">
        <f t="shared" si="1295"/>
        <v>0</v>
      </c>
      <c r="HQ151" s="182">
        <f t="shared" si="1296"/>
        <v>0</v>
      </c>
      <c r="HR151" s="5"/>
      <c r="HS151" s="182">
        <f t="shared" si="1297"/>
        <v>0</v>
      </c>
      <c r="HT151" s="182">
        <f t="shared" si="1298"/>
        <v>0</v>
      </c>
      <c r="HU151" s="182">
        <f t="shared" si="1299"/>
        <v>0</v>
      </c>
      <c r="HV151" s="5"/>
      <c r="HW151" s="182">
        <f t="shared" si="1300"/>
        <v>0</v>
      </c>
      <c r="HX151" s="182">
        <f t="shared" si="1301"/>
        <v>0</v>
      </c>
      <c r="HY151" s="182">
        <f t="shared" si="1302"/>
        <v>0</v>
      </c>
      <c r="HZ151" s="5"/>
      <c r="IA151" s="182">
        <f t="shared" si="1303"/>
        <v>0</v>
      </c>
      <c r="IB151" s="182">
        <f t="shared" si="1304"/>
        <v>0</v>
      </c>
      <c r="IC151" s="182">
        <f t="shared" si="1305"/>
        <v>0</v>
      </c>
      <c r="ID151" s="5"/>
      <c r="IE151" s="182">
        <f t="shared" si="1306"/>
        <v>0</v>
      </c>
      <c r="IF151" s="182">
        <f t="shared" si="1307"/>
        <v>0</v>
      </c>
      <c r="IG151" s="182">
        <f t="shared" si="1308"/>
        <v>0</v>
      </c>
      <c r="IH151" s="5"/>
      <c r="II151" s="182">
        <f t="shared" si="1309"/>
        <v>0</v>
      </c>
      <c r="IJ151" s="182">
        <f t="shared" si="1310"/>
        <v>0</v>
      </c>
      <c r="IK151" s="182">
        <f t="shared" si="1311"/>
        <v>0</v>
      </c>
      <c r="IL151" s="5"/>
      <c r="IM151" s="182">
        <f t="shared" si="1312"/>
        <v>0</v>
      </c>
      <c r="IN151" s="182">
        <f t="shared" si="1313"/>
        <v>0</v>
      </c>
      <c r="IO151" s="182">
        <f t="shared" si="1314"/>
        <v>0</v>
      </c>
      <c r="IP151" s="5"/>
      <c r="IQ151" s="182">
        <f t="shared" si="1315"/>
        <v>0</v>
      </c>
      <c r="IR151" s="182">
        <f t="shared" si="1316"/>
        <v>0</v>
      </c>
      <c r="IS151" s="182">
        <f t="shared" si="1317"/>
        <v>0</v>
      </c>
      <c r="IT151" s="5"/>
      <c r="IU151" s="182">
        <f t="shared" si="1318"/>
        <v>0</v>
      </c>
      <c r="IV151" s="182">
        <f t="shared" si="1319"/>
        <v>0</v>
      </c>
      <c r="IW151" s="182">
        <f t="shared" si="1320"/>
        <v>0</v>
      </c>
      <c r="IX151" s="5"/>
      <c r="IY151" s="182">
        <f t="shared" si="1321"/>
        <v>0</v>
      </c>
      <c r="IZ151" s="182">
        <f t="shared" si="1322"/>
        <v>0</v>
      </c>
      <c r="JA151" s="182">
        <f t="shared" si="1323"/>
        <v>0</v>
      </c>
      <c r="JB151" s="5"/>
      <c r="JC151" s="182">
        <f t="shared" si="1324"/>
        <v>0</v>
      </c>
      <c r="JD151" s="182">
        <f t="shared" si="1325"/>
        <v>0</v>
      </c>
      <c r="JE151" s="182">
        <f t="shared" si="1326"/>
        <v>0</v>
      </c>
      <c r="JF151" s="5"/>
      <c r="JG151" s="182">
        <f t="shared" si="1327"/>
        <v>0</v>
      </c>
      <c r="JH151" s="182">
        <f t="shared" si="1328"/>
        <v>0</v>
      </c>
      <c r="JI151" s="182">
        <f t="shared" si="1329"/>
        <v>0</v>
      </c>
      <c r="JJ151" s="5"/>
      <c r="JK151" s="182">
        <f t="shared" si="1330"/>
        <v>0</v>
      </c>
      <c r="JL151" s="182">
        <f t="shared" si="1331"/>
        <v>0</v>
      </c>
      <c r="JM151" s="182">
        <f t="shared" si="1332"/>
        <v>0</v>
      </c>
      <c r="JN151" s="5"/>
      <c r="JO151" s="182">
        <f t="shared" si="1333"/>
        <v>0</v>
      </c>
      <c r="JP151" s="182">
        <f t="shared" si="1334"/>
        <v>0</v>
      </c>
      <c r="JQ151" s="182">
        <f t="shared" si="1335"/>
        <v>0</v>
      </c>
      <c r="JR151" s="5"/>
      <c r="JS151" s="182">
        <f t="shared" si="1336"/>
        <v>0</v>
      </c>
      <c r="JT151" s="182">
        <f t="shared" si="1337"/>
        <v>0</v>
      </c>
      <c r="JU151" s="182">
        <f t="shared" si="1338"/>
        <v>0</v>
      </c>
      <c r="JV151" s="5"/>
      <c r="JW151" s="182">
        <f t="shared" si="1339"/>
        <v>0</v>
      </c>
      <c r="JX151" s="182">
        <f t="shared" si="1340"/>
        <v>0</v>
      </c>
      <c r="JY151" s="182">
        <f t="shared" si="1341"/>
        <v>0</v>
      </c>
      <c r="JZ151" s="5"/>
      <c r="KA151" s="182">
        <f t="shared" si="1342"/>
        <v>0</v>
      </c>
      <c r="KB151" s="182">
        <f t="shared" si="1343"/>
        <v>0</v>
      </c>
      <c r="KC151" s="182">
        <f t="shared" si="1344"/>
        <v>0</v>
      </c>
      <c r="KD151" s="5"/>
      <c r="KE151" s="182">
        <f t="shared" si="1345"/>
        <v>0</v>
      </c>
      <c r="KF151" s="182">
        <f t="shared" si="1346"/>
        <v>0</v>
      </c>
      <c r="KG151" s="182">
        <f t="shared" si="1347"/>
        <v>0</v>
      </c>
      <c r="KH151" s="5"/>
      <c r="KI151" s="183">
        <f t="shared" si="1348"/>
        <v>0</v>
      </c>
      <c r="KJ151" s="183" t="e">
        <f t="shared" si="1140"/>
        <v>#DIV/0!</v>
      </c>
      <c r="KK151" s="183">
        <f t="shared" si="1349"/>
        <v>0</v>
      </c>
      <c r="KM151" s="183">
        <f t="shared" si="1350"/>
        <v>0</v>
      </c>
      <c r="KN151" s="183" t="e">
        <f t="shared" si="1141"/>
        <v>#DIV/0!</v>
      </c>
      <c r="KO151" s="183">
        <f t="shared" si="1351"/>
        <v>0</v>
      </c>
      <c r="KQ151" s="183">
        <f t="shared" si="1352"/>
        <v>0</v>
      </c>
      <c r="KR151" s="183" t="e">
        <f t="shared" si="1353"/>
        <v>#DIV/0!</v>
      </c>
      <c r="KS151" s="183">
        <f t="shared" si="1354"/>
        <v>0</v>
      </c>
      <c r="KU151" s="183">
        <f t="shared" si="1355"/>
        <v>0</v>
      </c>
      <c r="KV151" s="183" t="e">
        <f t="shared" si="1356"/>
        <v>#DIV/0!</v>
      </c>
      <c r="KW151" s="183">
        <f t="shared" si="1357"/>
        <v>0</v>
      </c>
      <c r="KY151" s="183">
        <f t="shared" si="1358"/>
        <v>0</v>
      </c>
      <c r="KZ151" s="183" t="e">
        <f t="shared" si="1359"/>
        <v>#DIV/0!</v>
      </c>
      <c r="LA151" s="183">
        <f t="shared" si="1360"/>
        <v>0</v>
      </c>
      <c r="LC151" s="183">
        <f t="shared" si="1361"/>
        <v>0</v>
      </c>
      <c r="LD151" s="183" t="e">
        <f t="shared" si="1362"/>
        <v>#DIV/0!</v>
      </c>
      <c r="LE151" s="183">
        <f t="shared" si="1363"/>
        <v>0</v>
      </c>
    </row>
    <row r="152" spans="2:317" ht="18.75">
      <c r="B152" s="172"/>
      <c r="C152" s="180"/>
      <c r="D152" s="180"/>
      <c r="E152" s="180" t="str">
        <f>'A.I Revenue Streams - P1'!F150</f>
        <v>CT Carotid Angio</v>
      </c>
      <c r="F152" s="184"/>
      <c r="G152" s="182"/>
      <c r="H152" s="182">
        <f>'A.I Revenue Streams - P1'!J150</f>
        <v>0</v>
      </c>
      <c r="I152" s="182">
        <f t="shared" si="1364"/>
        <v>0</v>
      </c>
      <c r="J152" s="5"/>
      <c r="K152" s="182">
        <f>'A.I Revenue Streams - P1'!H150*K$2</f>
        <v>0</v>
      </c>
      <c r="L152" s="182">
        <f t="shared" si="1142"/>
        <v>0</v>
      </c>
      <c r="M152" s="182">
        <f t="shared" si="1365"/>
        <v>0</v>
      </c>
      <c r="N152" s="5"/>
      <c r="O152" s="182">
        <f t="shared" si="1143"/>
        <v>0</v>
      </c>
      <c r="P152" s="182">
        <f t="shared" si="1144"/>
        <v>0</v>
      </c>
      <c r="Q152" s="182">
        <f t="shared" si="1135"/>
        <v>0</v>
      </c>
      <c r="R152" s="5"/>
      <c r="S152" s="182">
        <f t="shared" si="1145"/>
        <v>0</v>
      </c>
      <c r="T152" s="182">
        <f t="shared" si="1146"/>
        <v>0</v>
      </c>
      <c r="U152" s="182">
        <f t="shared" si="1136"/>
        <v>0</v>
      </c>
      <c r="V152" s="5"/>
      <c r="W152" s="182">
        <f t="shared" si="1147"/>
        <v>0</v>
      </c>
      <c r="X152" s="182">
        <f t="shared" si="1148"/>
        <v>0</v>
      </c>
      <c r="Y152" s="182">
        <f t="shared" si="1137"/>
        <v>0</v>
      </c>
      <c r="Z152" s="5"/>
      <c r="AA152" s="182">
        <f t="shared" si="1149"/>
        <v>0</v>
      </c>
      <c r="AB152" s="182">
        <f t="shared" si="1150"/>
        <v>0</v>
      </c>
      <c r="AC152" s="182">
        <f t="shared" si="1138"/>
        <v>0</v>
      </c>
      <c r="AD152" s="5"/>
      <c r="AE152" s="182">
        <f t="shared" si="1151"/>
        <v>0</v>
      </c>
      <c r="AF152" s="182">
        <f t="shared" si="1152"/>
        <v>0</v>
      </c>
      <c r="AG152" s="182">
        <f t="shared" si="1139"/>
        <v>0</v>
      </c>
      <c r="AH152" s="5"/>
      <c r="AI152" s="182">
        <f t="shared" si="1153"/>
        <v>0</v>
      </c>
      <c r="AJ152" s="182">
        <f t="shared" si="1154"/>
        <v>0</v>
      </c>
      <c r="AK152" s="182">
        <f t="shared" si="1155"/>
        <v>0</v>
      </c>
      <c r="AL152" s="5"/>
      <c r="AM152" s="182">
        <f t="shared" si="1156"/>
        <v>0</v>
      </c>
      <c r="AN152" s="182">
        <f t="shared" si="1157"/>
        <v>0</v>
      </c>
      <c r="AO152" s="182">
        <f t="shared" si="1158"/>
        <v>0</v>
      </c>
      <c r="AP152" s="5"/>
      <c r="AQ152" s="182">
        <f t="shared" si="1159"/>
        <v>0</v>
      </c>
      <c r="AR152" s="182">
        <f t="shared" si="1160"/>
        <v>0</v>
      </c>
      <c r="AS152" s="182">
        <f t="shared" si="1161"/>
        <v>0</v>
      </c>
      <c r="AT152" s="5"/>
      <c r="AU152" s="182">
        <f t="shared" si="1162"/>
        <v>0</v>
      </c>
      <c r="AV152" s="182">
        <f t="shared" si="1163"/>
        <v>0</v>
      </c>
      <c r="AW152" s="182">
        <f t="shared" si="1164"/>
        <v>0</v>
      </c>
      <c r="AX152" s="5"/>
      <c r="AY152" s="182">
        <f t="shared" si="1165"/>
        <v>0</v>
      </c>
      <c r="AZ152" s="182">
        <f t="shared" si="1166"/>
        <v>0</v>
      </c>
      <c r="BA152" s="182">
        <f t="shared" si="1167"/>
        <v>0</v>
      </c>
      <c r="BB152" s="5"/>
      <c r="BC152" s="182">
        <f t="shared" si="1168"/>
        <v>0</v>
      </c>
      <c r="BD152" s="182">
        <f t="shared" si="1169"/>
        <v>0</v>
      </c>
      <c r="BE152" s="182">
        <f t="shared" si="1170"/>
        <v>0</v>
      </c>
      <c r="BF152" s="5"/>
      <c r="BG152" s="182">
        <f t="shared" si="1171"/>
        <v>0</v>
      </c>
      <c r="BH152" s="182">
        <f t="shared" si="1172"/>
        <v>0</v>
      </c>
      <c r="BI152" s="182">
        <f t="shared" si="1173"/>
        <v>0</v>
      </c>
      <c r="BJ152" s="5"/>
      <c r="BK152" s="182">
        <f t="shared" si="1174"/>
        <v>0</v>
      </c>
      <c r="BL152" s="182">
        <f t="shared" si="1175"/>
        <v>0</v>
      </c>
      <c r="BM152" s="182">
        <f t="shared" si="1176"/>
        <v>0</v>
      </c>
      <c r="BN152" s="5"/>
      <c r="BO152" s="182">
        <f t="shared" si="1177"/>
        <v>0</v>
      </c>
      <c r="BP152" s="182">
        <f t="shared" si="1178"/>
        <v>0</v>
      </c>
      <c r="BQ152" s="182">
        <f t="shared" si="1179"/>
        <v>0</v>
      </c>
      <c r="BR152" s="5"/>
      <c r="BS152" s="182">
        <f t="shared" si="1180"/>
        <v>0</v>
      </c>
      <c r="BT152" s="182">
        <f t="shared" si="1181"/>
        <v>0</v>
      </c>
      <c r="BU152" s="182">
        <f t="shared" si="1182"/>
        <v>0</v>
      </c>
      <c r="BV152" s="5"/>
      <c r="BW152" s="182">
        <f t="shared" si="1183"/>
        <v>0</v>
      </c>
      <c r="BX152" s="182">
        <f t="shared" si="1184"/>
        <v>0</v>
      </c>
      <c r="BY152" s="182">
        <f t="shared" si="1185"/>
        <v>0</v>
      </c>
      <c r="BZ152" s="5"/>
      <c r="CA152" s="182">
        <f t="shared" si="1186"/>
        <v>0</v>
      </c>
      <c r="CB152" s="182">
        <f t="shared" si="1187"/>
        <v>0</v>
      </c>
      <c r="CC152" s="182">
        <f t="shared" si="1188"/>
        <v>0</v>
      </c>
      <c r="CD152" s="5"/>
      <c r="CE152" s="182">
        <f t="shared" si="1189"/>
        <v>0</v>
      </c>
      <c r="CF152" s="182">
        <f t="shared" si="1190"/>
        <v>0</v>
      </c>
      <c r="CG152" s="182">
        <f t="shared" si="1191"/>
        <v>0</v>
      </c>
      <c r="CH152" s="5"/>
      <c r="CI152" s="182">
        <f t="shared" si="1192"/>
        <v>0</v>
      </c>
      <c r="CJ152" s="182">
        <f t="shared" si="1193"/>
        <v>0</v>
      </c>
      <c r="CK152" s="182">
        <f t="shared" si="1194"/>
        <v>0</v>
      </c>
      <c r="CL152" s="5"/>
      <c r="CM152" s="182">
        <f t="shared" si="1195"/>
        <v>0</v>
      </c>
      <c r="CN152" s="182">
        <f t="shared" si="1196"/>
        <v>0</v>
      </c>
      <c r="CO152" s="182">
        <f t="shared" si="1197"/>
        <v>0</v>
      </c>
      <c r="CP152" s="5"/>
      <c r="CQ152" s="182">
        <f t="shared" si="1198"/>
        <v>0</v>
      </c>
      <c r="CR152" s="182">
        <f t="shared" si="1199"/>
        <v>0</v>
      </c>
      <c r="CS152" s="182">
        <f t="shared" si="1200"/>
        <v>0</v>
      </c>
      <c r="CT152" s="5"/>
      <c r="CU152" s="182">
        <f t="shared" si="1201"/>
        <v>0</v>
      </c>
      <c r="CV152" s="182">
        <f t="shared" si="1202"/>
        <v>0</v>
      </c>
      <c r="CW152" s="182">
        <f t="shared" si="1203"/>
        <v>0</v>
      </c>
      <c r="CX152" s="5"/>
      <c r="CY152" s="182">
        <f t="shared" si="1204"/>
        <v>0</v>
      </c>
      <c r="CZ152" s="182">
        <f t="shared" si="1205"/>
        <v>0</v>
      </c>
      <c r="DA152" s="182">
        <f t="shared" si="1206"/>
        <v>0</v>
      </c>
      <c r="DB152" s="5"/>
      <c r="DC152" s="182">
        <f t="shared" si="1207"/>
        <v>0</v>
      </c>
      <c r="DD152" s="182">
        <f t="shared" si="1208"/>
        <v>0</v>
      </c>
      <c r="DE152" s="182">
        <f t="shared" si="1209"/>
        <v>0</v>
      </c>
      <c r="DF152" s="5"/>
      <c r="DG152" s="182">
        <f t="shared" si="1210"/>
        <v>0</v>
      </c>
      <c r="DH152" s="182">
        <f t="shared" si="1211"/>
        <v>0</v>
      </c>
      <c r="DI152" s="182">
        <f t="shared" si="1212"/>
        <v>0</v>
      </c>
      <c r="DJ152" s="5"/>
      <c r="DK152" s="182">
        <f t="shared" si="1213"/>
        <v>0</v>
      </c>
      <c r="DL152" s="182">
        <f t="shared" si="1214"/>
        <v>0</v>
      </c>
      <c r="DM152" s="182">
        <f t="shared" si="1215"/>
        <v>0</v>
      </c>
      <c r="DN152" s="5"/>
      <c r="DO152" s="182">
        <f t="shared" si="1216"/>
        <v>0</v>
      </c>
      <c r="DP152" s="182">
        <f t="shared" si="1217"/>
        <v>0</v>
      </c>
      <c r="DQ152" s="182">
        <f t="shared" si="1218"/>
        <v>0</v>
      </c>
      <c r="DR152" s="5"/>
      <c r="DS152" s="182">
        <f t="shared" si="1219"/>
        <v>0</v>
      </c>
      <c r="DT152" s="182">
        <f t="shared" si="1220"/>
        <v>0</v>
      </c>
      <c r="DU152" s="182">
        <f t="shared" si="1221"/>
        <v>0</v>
      </c>
      <c r="DV152" s="5"/>
      <c r="DW152" s="182">
        <f t="shared" si="1222"/>
        <v>0</v>
      </c>
      <c r="DX152" s="182">
        <f t="shared" si="1223"/>
        <v>0</v>
      </c>
      <c r="DY152" s="182">
        <f t="shared" si="1224"/>
        <v>0</v>
      </c>
      <c r="DZ152" s="5"/>
      <c r="EA152" s="182">
        <f t="shared" si="1225"/>
        <v>0</v>
      </c>
      <c r="EB152" s="182">
        <f t="shared" si="1226"/>
        <v>0</v>
      </c>
      <c r="EC152" s="182">
        <f t="shared" si="1227"/>
        <v>0</v>
      </c>
      <c r="ED152" s="5"/>
      <c r="EE152" s="182">
        <f t="shared" si="1228"/>
        <v>0</v>
      </c>
      <c r="EF152" s="182">
        <f t="shared" si="1229"/>
        <v>0</v>
      </c>
      <c r="EG152" s="182">
        <f t="shared" si="1230"/>
        <v>0</v>
      </c>
      <c r="EH152" s="5"/>
      <c r="EI152" s="182">
        <f t="shared" si="1231"/>
        <v>0</v>
      </c>
      <c r="EJ152" s="182">
        <f t="shared" si="1232"/>
        <v>0</v>
      </c>
      <c r="EK152" s="182">
        <f t="shared" si="1233"/>
        <v>0</v>
      </c>
      <c r="EL152" s="5"/>
      <c r="EM152" s="182">
        <f t="shared" si="1234"/>
        <v>0</v>
      </c>
      <c r="EN152" s="182">
        <f t="shared" si="1235"/>
        <v>0</v>
      </c>
      <c r="EO152" s="182">
        <f t="shared" si="1236"/>
        <v>0</v>
      </c>
      <c r="EP152" s="5"/>
      <c r="EQ152" s="182">
        <f t="shared" si="1237"/>
        <v>0</v>
      </c>
      <c r="ER152" s="182">
        <f t="shared" si="1238"/>
        <v>0</v>
      </c>
      <c r="ES152" s="182">
        <f t="shared" si="1239"/>
        <v>0</v>
      </c>
      <c r="ET152" s="5"/>
      <c r="EU152" s="182">
        <f t="shared" si="1240"/>
        <v>0</v>
      </c>
      <c r="EV152" s="182">
        <f t="shared" si="1241"/>
        <v>0</v>
      </c>
      <c r="EW152" s="182">
        <f t="shared" si="1242"/>
        <v>0</v>
      </c>
      <c r="EX152" s="5"/>
      <c r="EY152" s="182">
        <f t="shared" si="1243"/>
        <v>0</v>
      </c>
      <c r="EZ152" s="182">
        <f t="shared" si="1244"/>
        <v>0</v>
      </c>
      <c r="FA152" s="182">
        <f t="shared" si="1245"/>
        <v>0</v>
      </c>
      <c r="FB152" s="5"/>
      <c r="FC152" s="182">
        <f t="shared" si="1246"/>
        <v>0</v>
      </c>
      <c r="FD152" s="182">
        <f t="shared" si="1247"/>
        <v>0</v>
      </c>
      <c r="FE152" s="182">
        <f t="shared" si="1248"/>
        <v>0</v>
      </c>
      <c r="FF152" s="5"/>
      <c r="FG152" s="182">
        <f t="shared" si="1249"/>
        <v>0</v>
      </c>
      <c r="FH152" s="182">
        <f t="shared" si="1250"/>
        <v>0</v>
      </c>
      <c r="FI152" s="182">
        <f t="shared" si="1251"/>
        <v>0</v>
      </c>
      <c r="FJ152" s="5"/>
      <c r="FK152" s="182">
        <f t="shared" si="1252"/>
        <v>0</v>
      </c>
      <c r="FL152" s="182">
        <f t="shared" si="1253"/>
        <v>0</v>
      </c>
      <c r="FM152" s="182">
        <f t="shared" si="1254"/>
        <v>0</v>
      </c>
      <c r="FN152" s="5"/>
      <c r="FO152" s="182">
        <f t="shared" si="1255"/>
        <v>0</v>
      </c>
      <c r="FP152" s="182">
        <f t="shared" si="1256"/>
        <v>0</v>
      </c>
      <c r="FQ152" s="182">
        <f t="shared" si="1257"/>
        <v>0</v>
      </c>
      <c r="FR152" s="5"/>
      <c r="FS152" s="182">
        <f t="shared" si="1258"/>
        <v>0</v>
      </c>
      <c r="FT152" s="182">
        <f t="shared" si="1259"/>
        <v>0</v>
      </c>
      <c r="FU152" s="182">
        <f t="shared" si="1260"/>
        <v>0</v>
      </c>
      <c r="FV152" s="5"/>
      <c r="FW152" s="182">
        <f t="shared" si="1261"/>
        <v>0</v>
      </c>
      <c r="FX152" s="182">
        <f t="shared" si="1262"/>
        <v>0</v>
      </c>
      <c r="FY152" s="182">
        <f t="shared" si="1263"/>
        <v>0</v>
      </c>
      <c r="FZ152" s="5"/>
      <c r="GA152" s="182">
        <f t="shared" si="1264"/>
        <v>0</v>
      </c>
      <c r="GB152" s="182">
        <f t="shared" si="1265"/>
        <v>0</v>
      </c>
      <c r="GC152" s="182">
        <f t="shared" si="1266"/>
        <v>0</v>
      </c>
      <c r="GD152" s="5"/>
      <c r="GE152" s="182">
        <f t="shared" si="1267"/>
        <v>0</v>
      </c>
      <c r="GF152" s="182">
        <f t="shared" si="1268"/>
        <v>0</v>
      </c>
      <c r="GG152" s="182">
        <f t="shared" si="1269"/>
        <v>0</v>
      </c>
      <c r="GH152" s="5"/>
      <c r="GI152" s="182">
        <f t="shared" si="1270"/>
        <v>0</v>
      </c>
      <c r="GJ152" s="182">
        <f t="shared" si="1271"/>
        <v>0</v>
      </c>
      <c r="GK152" s="182">
        <f t="shared" si="1272"/>
        <v>0</v>
      </c>
      <c r="GL152" s="5"/>
      <c r="GM152" s="182">
        <f t="shared" si="1273"/>
        <v>0</v>
      </c>
      <c r="GN152" s="182">
        <f t="shared" si="1274"/>
        <v>0</v>
      </c>
      <c r="GO152" s="182">
        <f t="shared" si="1275"/>
        <v>0</v>
      </c>
      <c r="GP152" s="5"/>
      <c r="GQ152" s="182">
        <f t="shared" si="1276"/>
        <v>0</v>
      </c>
      <c r="GR152" s="182">
        <f t="shared" si="1277"/>
        <v>0</v>
      </c>
      <c r="GS152" s="182">
        <f t="shared" si="1278"/>
        <v>0</v>
      </c>
      <c r="GT152" s="5"/>
      <c r="GU152" s="182">
        <f t="shared" si="1279"/>
        <v>0</v>
      </c>
      <c r="GV152" s="182">
        <f t="shared" si="1280"/>
        <v>0</v>
      </c>
      <c r="GW152" s="182">
        <f t="shared" si="1281"/>
        <v>0</v>
      </c>
      <c r="GX152" s="5"/>
      <c r="GY152" s="182">
        <f t="shared" si="1282"/>
        <v>0</v>
      </c>
      <c r="GZ152" s="182">
        <f t="shared" si="1283"/>
        <v>0</v>
      </c>
      <c r="HA152" s="182">
        <f t="shared" si="1284"/>
        <v>0</v>
      </c>
      <c r="HB152" s="5"/>
      <c r="HC152" s="182">
        <f t="shared" si="1285"/>
        <v>0</v>
      </c>
      <c r="HD152" s="182">
        <f t="shared" si="1286"/>
        <v>0</v>
      </c>
      <c r="HE152" s="182">
        <f t="shared" si="1287"/>
        <v>0</v>
      </c>
      <c r="HF152" s="5"/>
      <c r="HG152" s="182">
        <f t="shared" si="1288"/>
        <v>0</v>
      </c>
      <c r="HH152" s="182">
        <f t="shared" si="1289"/>
        <v>0</v>
      </c>
      <c r="HI152" s="182">
        <f t="shared" si="1290"/>
        <v>0</v>
      </c>
      <c r="HJ152" s="5"/>
      <c r="HK152" s="182">
        <f t="shared" si="1291"/>
        <v>0</v>
      </c>
      <c r="HL152" s="182">
        <f t="shared" si="1292"/>
        <v>0</v>
      </c>
      <c r="HM152" s="182">
        <f t="shared" si="1293"/>
        <v>0</v>
      </c>
      <c r="HN152" s="5"/>
      <c r="HO152" s="182">
        <f t="shared" si="1294"/>
        <v>0</v>
      </c>
      <c r="HP152" s="182">
        <f t="shared" si="1295"/>
        <v>0</v>
      </c>
      <c r="HQ152" s="182">
        <f t="shared" si="1296"/>
        <v>0</v>
      </c>
      <c r="HR152" s="5"/>
      <c r="HS152" s="182">
        <f t="shared" si="1297"/>
        <v>0</v>
      </c>
      <c r="HT152" s="182">
        <f t="shared" si="1298"/>
        <v>0</v>
      </c>
      <c r="HU152" s="182">
        <f t="shared" si="1299"/>
        <v>0</v>
      </c>
      <c r="HV152" s="5"/>
      <c r="HW152" s="182">
        <f t="shared" si="1300"/>
        <v>0</v>
      </c>
      <c r="HX152" s="182">
        <f t="shared" si="1301"/>
        <v>0</v>
      </c>
      <c r="HY152" s="182">
        <f t="shared" si="1302"/>
        <v>0</v>
      </c>
      <c r="HZ152" s="5"/>
      <c r="IA152" s="182">
        <f t="shared" si="1303"/>
        <v>0</v>
      </c>
      <c r="IB152" s="182">
        <f t="shared" si="1304"/>
        <v>0</v>
      </c>
      <c r="IC152" s="182">
        <f t="shared" si="1305"/>
        <v>0</v>
      </c>
      <c r="ID152" s="5"/>
      <c r="IE152" s="182">
        <f t="shared" si="1306"/>
        <v>0</v>
      </c>
      <c r="IF152" s="182">
        <f t="shared" si="1307"/>
        <v>0</v>
      </c>
      <c r="IG152" s="182">
        <f t="shared" si="1308"/>
        <v>0</v>
      </c>
      <c r="IH152" s="5"/>
      <c r="II152" s="182">
        <f t="shared" si="1309"/>
        <v>0</v>
      </c>
      <c r="IJ152" s="182">
        <f t="shared" si="1310"/>
        <v>0</v>
      </c>
      <c r="IK152" s="182">
        <f t="shared" si="1311"/>
        <v>0</v>
      </c>
      <c r="IL152" s="5"/>
      <c r="IM152" s="182">
        <f t="shared" si="1312"/>
        <v>0</v>
      </c>
      <c r="IN152" s="182">
        <f t="shared" si="1313"/>
        <v>0</v>
      </c>
      <c r="IO152" s="182">
        <f t="shared" si="1314"/>
        <v>0</v>
      </c>
      <c r="IP152" s="5"/>
      <c r="IQ152" s="182">
        <f t="shared" si="1315"/>
        <v>0</v>
      </c>
      <c r="IR152" s="182">
        <f t="shared" si="1316"/>
        <v>0</v>
      </c>
      <c r="IS152" s="182">
        <f t="shared" si="1317"/>
        <v>0</v>
      </c>
      <c r="IT152" s="5"/>
      <c r="IU152" s="182">
        <f t="shared" si="1318"/>
        <v>0</v>
      </c>
      <c r="IV152" s="182">
        <f t="shared" si="1319"/>
        <v>0</v>
      </c>
      <c r="IW152" s="182">
        <f t="shared" si="1320"/>
        <v>0</v>
      </c>
      <c r="IX152" s="5"/>
      <c r="IY152" s="182">
        <f t="shared" si="1321"/>
        <v>0</v>
      </c>
      <c r="IZ152" s="182">
        <f t="shared" si="1322"/>
        <v>0</v>
      </c>
      <c r="JA152" s="182">
        <f t="shared" si="1323"/>
        <v>0</v>
      </c>
      <c r="JB152" s="5"/>
      <c r="JC152" s="182">
        <f t="shared" si="1324"/>
        <v>0</v>
      </c>
      <c r="JD152" s="182">
        <f t="shared" si="1325"/>
        <v>0</v>
      </c>
      <c r="JE152" s="182">
        <f t="shared" si="1326"/>
        <v>0</v>
      </c>
      <c r="JF152" s="5"/>
      <c r="JG152" s="182">
        <f t="shared" si="1327"/>
        <v>0</v>
      </c>
      <c r="JH152" s="182">
        <f t="shared" si="1328"/>
        <v>0</v>
      </c>
      <c r="JI152" s="182">
        <f t="shared" si="1329"/>
        <v>0</v>
      </c>
      <c r="JJ152" s="5"/>
      <c r="JK152" s="182">
        <f t="shared" si="1330"/>
        <v>0</v>
      </c>
      <c r="JL152" s="182">
        <f t="shared" si="1331"/>
        <v>0</v>
      </c>
      <c r="JM152" s="182">
        <f t="shared" si="1332"/>
        <v>0</v>
      </c>
      <c r="JN152" s="5"/>
      <c r="JO152" s="182">
        <f t="shared" si="1333"/>
        <v>0</v>
      </c>
      <c r="JP152" s="182">
        <f t="shared" si="1334"/>
        <v>0</v>
      </c>
      <c r="JQ152" s="182">
        <f t="shared" si="1335"/>
        <v>0</v>
      </c>
      <c r="JR152" s="5"/>
      <c r="JS152" s="182">
        <f t="shared" si="1336"/>
        <v>0</v>
      </c>
      <c r="JT152" s="182">
        <f t="shared" si="1337"/>
        <v>0</v>
      </c>
      <c r="JU152" s="182">
        <f t="shared" si="1338"/>
        <v>0</v>
      </c>
      <c r="JV152" s="5"/>
      <c r="JW152" s="182">
        <f t="shared" si="1339"/>
        <v>0</v>
      </c>
      <c r="JX152" s="182">
        <f t="shared" si="1340"/>
        <v>0</v>
      </c>
      <c r="JY152" s="182">
        <f t="shared" si="1341"/>
        <v>0</v>
      </c>
      <c r="JZ152" s="5"/>
      <c r="KA152" s="182">
        <f t="shared" si="1342"/>
        <v>0</v>
      </c>
      <c r="KB152" s="182">
        <f t="shared" si="1343"/>
        <v>0</v>
      </c>
      <c r="KC152" s="182">
        <f t="shared" si="1344"/>
        <v>0</v>
      </c>
      <c r="KD152" s="5"/>
      <c r="KE152" s="182">
        <f t="shared" si="1345"/>
        <v>0</v>
      </c>
      <c r="KF152" s="182">
        <f t="shared" si="1346"/>
        <v>0</v>
      </c>
      <c r="KG152" s="182">
        <f t="shared" si="1347"/>
        <v>0</v>
      </c>
      <c r="KH152" s="5"/>
      <c r="KI152" s="183">
        <f t="shared" si="1348"/>
        <v>0</v>
      </c>
      <c r="KJ152" s="183" t="e">
        <f t="shared" si="1140"/>
        <v>#DIV/0!</v>
      </c>
      <c r="KK152" s="183">
        <f t="shared" si="1349"/>
        <v>0</v>
      </c>
      <c r="KM152" s="183">
        <f t="shared" si="1350"/>
        <v>0</v>
      </c>
      <c r="KN152" s="183" t="e">
        <f t="shared" si="1141"/>
        <v>#DIV/0!</v>
      </c>
      <c r="KO152" s="183">
        <f t="shared" si="1351"/>
        <v>0</v>
      </c>
      <c r="KQ152" s="183">
        <f t="shared" si="1352"/>
        <v>0</v>
      </c>
      <c r="KR152" s="183" t="e">
        <f t="shared" si="1353"/>
        <v>#DIV/0!</v>
      </c>
      <c r="KS152" s="183">
        <f t="shared" si="1354"/>
        <v>0</v>
      </c>
      <c r="KU152" s="183">
        <f t="shared" si="1355"/>
        <v>0</v>
      </c>
      <c r="KV152" s="183" t="e">
        <f t="shared" si="1356"/>
        <v>#DIV/0!</v>
      </c>
      <c r="KW152" s="183">
        <f t="shared" si="1357"/>
        <v>0</v>
      </c>
      <c r="KY152" s="183">
        <f t="shared" si="1358"/>
        <v>0</v>
      </c>
      <c r="KZ152" s="183" t="e">
        <f t="shared" si="1359"/>
        <v>#DIV/0!</v>
      </c>
      <c r="LA152" s="183">
        <f t="shared" si="1360"/>
        <v>0</v>
      </c>
      <c r="LC152" s="183">
        <f t="shared" si="1361"/>
        <v>0</v>
      </c>
      <c r="LD152" s="183" t="e">
        <f t="shared" si="1362"/>
        <v>#DIV/0!</v>
      </c>
      <c r="LE152" s="183">
        <f t="shared" si="1363"/>
        <v>0</v>
      </c>
    </row>
    <row r="153" spans="2:317" ht="18.75">
      <c r="B153" s="172"/>
      <c r="C153" s="180"/>
      <c r="D153" s="180"/>
      <c r="E153" s="180" t="str">
        <f>'A.I Revenue Streams - P1'!F151</f>
        <v>CT Whole Abdomen Plain</v>
      </c>
      <c r="F153" s="184"/>
      <c r="G153" s="182"/>
      <c r="H153" s="182">
        <f>'A.I Revenue Streams - P1'!J151</f>
        <v>0</v>
      </c>
      <c r="I153" s="182">
        <f t="shared" si="1364"/>
        <v>0</v>
      </c>
      <c r="J153" s="5"/>
      <c r="K153" s="182">
        <f>'A.I Revenue Streams - P1'!H151*K$2</f>
        <v>0</v>
      </c>
      <c r="L153" s="182">
        <f t="shared" si="1142"/>
        <v>0</v>
      </c>
      <c r="M153" s="182">
        <f t="shared" si="1365"/>
        <v>0</v>
      </c>
      <c r="N153" s="5"/>
      <c r="O153" s="182">
        <f t="shared" si="1143"/>
        <v>0</v>
      </c>
      <c r="P153" s="182">
        <f t="shared" si="1144"/>
        <v>0</v>
      </c>
      <c r="Q153" s="182">
        <f t="shared" si="1135"/>
        <v>0</v>
      </c>
      <c r="R153" s="5"/>
      <c r="S153" s="182">
        <f t="shared" si="1145"/>
        <v>0</v>
      </c>
      <c r="T153" s="182">
        <f t="shared" si="1146"/>
        <v>0</v>
      </c>
      <c r="U153" s="182">
        <f t="shared" si="1136"/>
        <v>0</v>
      </c>
      <c r="V153" s="5"/>
      <c r="W153" s="182">
        <f t="shared" si="1147"/>
        <v>0</v>
      </c>
      <c r="X153" s="182">
        <f t="shared" si="1148"/>
        <v>0</v>
      </c>
      <c r="Y153" s="182">
        <f t="shared" si="1137"/>
        <v>0</v>
      </c>
      <c r="Z153" s="5"/>
      <c r="AA153" s="182">
        <f t="shared" si="1149"/>
        <v>0</v>
      </c>
      <c r="AB153" s="182">
        <f t="shared" si="1150"/>
        <v>0</v>
      </c>
      <c r="AC153" s="182">
        <f t="shared" si="1138"/>
        <v>0</v>
      </c>
      <c r="AD153" s="5"/>
      <c r="AE153" s="182">
        <f t="shared" si="1151"/>
        <v>0</v>
      </c>
      <c r="AF153" s="182">
        <f t="shared" si="1152"/>
        <v>0</v>
      </c>
      <c r="AG153" s="182">
        <f t="shared" si="1139"/>
        <v>0</v>
      </c>
      <c r="AH153" s="5"/>
      <c r="AI153" s="182">
        <f t="shared" si="1153"/>
        <v>0</v>
      </c>
      <c r="AJ153" s="182">
        <f t="shared" si="1154"/>
        <v>0</v>
      </c>
      <c r="AK153" s="182">
        <f t="shared" si="1155"/>
        <v>0</v>
      </c>
      <c r="AL153" s="5"/>
      <c r="AM153" s="182">
        <f t="shared" si="1156"/>
        <v>0</v>
      </c>
      <c r="AN153" s="182">
        <f t="shared" si="1157"/>
        <v>0</v>
      </c>
      <c r="AO153" s="182">
        <f t="shared" si="1158"/>
        <v>0</v>
      </c>
      <c r="AP153" s="5"/>
      <c r="AQ153" s="182">
        <f t="shared" si="1159"/>
        <v>0</v>
      </c>
      <c r="AR153" s="182">
        <f t="shared" si="1160"/>
        <v>0</v>
      </c>
      <c r="AS153" s="182">
        <f t="shared" si="1161"/>
        <v>0</v>
      </c>
      <c r="AT153" s="5"/>
      <c r="AU153" s="182">
        <f t="shared" si="1162"/>
        <v>0</v>
      </c>
      <c r="AV153" s="182">
        <f t="shared" si="1163"/>
        <v>0</v>
      </c>
      <c r="AW153" s="182">
        <f t="shared" si="1164"/>
        <v>0</v>
      </c>
      <c r="AX153" s="5"/>
      <c r="AY153" s="182">
        <f t="shared" si="1165"/>
        <v>0</v>
      </c>
      <c r="AZ153" s="182">
        <f t="shared" si="1166"/>
        <v>0</v>
      </c>
      <c r="BA153" s="182">
        <f t="shared" si="1167"/>
        <v>0</v>
      </c>
      <c r="BB153" s="5"/>
      <c r="BC153" s="182">
        <f t="shared" si="1168"/>
        <v>0</v>
      </c>
      <c r="BD153" s="182">
        <f t="shared" si="1169"/>
        <v>0</v>
      </c>
      <c r="BE153" s="182">
        <f t="shared" si="1170"/>
        <v>0</v>
      </c>
      <c r="BF153" s="5"/>
      <c r="BG153" s="182">
        <f t="shared" si="1171"/>
        <v>0</v>
      </c>
      <c r="BH153" s="182">
        <f t="shared" si="1172"/>
        <v>0</v>
      </c>
      <c r="BI153" s="182">
        <f t="shared" si="1173"/>
        <v>0</v>
      </c>
      <c r="BJ153" s="5"/>
      <c r="BK153" s="182">
        <f t="shared" si="1174"/>
        <v>0</v>
      </c>
      <c r="BL153" s="182">
        <f t="shared" si="1175"/>
        <v>0</v>
      </c>
      <c r="BM153" s="182">
        <f t="shared" si="1176"/>
        <v>0</v>
      </c>
      <c r="BN153" s="5"/>
      <c r="BO153" s="182">
        <f t="shared" si="1177"/>
        <v>0</v>
      </c>
      <c r="BP153" s="182">
        <f t="shared" si="1178"/>
        <v>0</v>
      </c>
      <c r="BQ153" s="182">
        <f t="shared" si="1179"/>
        <v>0</v>
      </c>
      <c r="BR153" s="5"/>
      <c r="BS153" s="182">
        <f t="shared" si="1180"/>
        <v>0</v>
      </c>
      <c r="BT153" s="182">
        <f t="shared" si="1181"/>
        <v>0</v>
      </c>
      <c r="BU153" s="182">
        <f t="shared" si="1182"/>
        <v>0</v>
      </c>
      <c r="BV153" s="5"/>
      <c r="BW153" s="182">
        <f t="shared" si="1183"/>
        <v>0</v>
      </c>
      <c r="BX153" s="182">
        <f t="shared" si="1184"/>
        <v>0</v>
      </c>
      <c r="BY153" s="182">
        <f t="shared" si="1185"/>
        <v>0</v>
      </c>
      <c r="BZ153" s="5"/>
      <c r="CA153" s="182">
        <f t="shared" si="1186"/>
        <v>0</v>
      </c>
      <c r="CB153" s="182">
        <f t="shared" si="1187"/>
        <v>0</v>
      </c>
      <c r="CC153" s="182">
        <f t="shared" si="1188"/>
        <v>0</v>
      </c>
      <c r="CD153" s="5"/>
      <c r="CE153" s="182">
        <f t="shared" si="1189"/>
        <v>0</v>
      </c>
      <c r="CF153" s="182">
        <f t="shared" si="1190"/>
        <v>0</v>
      </c>
      <c r="CG153" s="182">
        <f t="shared" si="1191"/>
        <v>0</v>
      </c>
      <c r="CH153" s="5"/>
      <c r="CI153" s="182">
        <f t="shared" si="1192"/>
        <v>0</v>
      </c>
      <c r="CJ153" s="182">
        <f t="shared" si="1193"/>
        <v>0</v>
      </c>
      <c r="CK153" s="182">
        <f t="shared" si="1194"/>
        <v>0</v>
      </c>
      <c r="CL153" s="5"/>
      <c r="CM153" s="182">
        <f t="shared" si="1195"/>
        <v>0</v>
      </c>
      <c r="CN153" s="182">
        <f t="shared" si="1196"/>
        <v>0</v>
      </c>
      <c r="CO153" s="182">
        <f t="shared" si="1197"/>
        <v>0</v>
      </c>
      <c r="CP153" s="5"/>
      <c r="CQ153" s="182">
        <f t="shared" si="1198"/>
        <v>0</v>
      </c>
      <c r="CR153" s="182">
        <f t="shared" si="1199"/>
        <v>0</v>
      </c>
      <c r="CS153" s="182">
        <f t="shared" si="1200"/>
        <v>0</v>
      </c>
      <c r="CT153" s="5"/>
      <c r="CU153" s="182">
        <f t="shared" si="1201"/>
        <v>0</v>
      </c>
      <c r="CV153" s="182">
        <f t="shared" si="1202"/>
        <v>0</v>
      </c>
      <c r="CW153" s="182">
        <f t="shared" si="1203"/>
        <v>0</v>
      </c>
      <c r="CX153" s="5"/>
      <c r="CY153" s="182">
        <f t="shared" si="1204"/>
        <v>0</v>
      </c>
      <c r="CZ153" s="182">
        <f t="shared" si="1205"/>
        <v>0</v>
      </c>
      <c r="DA153" s="182">
        <f t="shared" si="1206"/>
        <v>0</v>
      </c>
      <c r="DB153" s="5"/>
      <c r="DC153" s="182">
        <f t="shared" si="1207"/>
        <v>0</v>
      </c>
      <c r="DD153" s="182">
        <f t="shared" si="1208"/>
        <v>0</v>
      </c>
      <c r="DE153" s="182">
        <f t="shared" si="1209"/>
        <v>0</v>
      </c>
      <c r="DF153" s="5"/>
      <c r="DG153" s="182">
        <f t="shared" si="1210"/>
        <v>0</v>
      </c>
      <c r="DH153" s="182">
        <f t="shared" si="1211"/>
        <v>0</v>
      </c>
      <c r="DI153" s="182">
        <f t="shared" si="1212"/>
        <v>0</v>
      </c>
      <c r="DJ153" s="5"/>
      <c r="DK153" s="182">
        <f t="shared" si="1213"/>
        <v>0</v>
      </c>
      <c r="DL153" s="182">
        <f t="shared" si="1214"/>
        <v>0</v>
      </c>
      <c r="DM153" s="182">
        <f t="shared" si="1215"/>
        <v>0</v>
      </c>
      <c r="DN153" s="5"/>
      <c r="DO153" s="182">
        <f t="shared" si="1216"/>
        <v>0</v>
      </c>
      <c r="DP153" s="182">
        <f t="shared" si="1217"/>
        <v>0</v>
      </c>
      <c r="DQ153" s="182">
        <f t="shared" si="1218"/>
        <v>0</v>
      </c>
      <c r="DR153" s="5"/>
      <c r="DS153" s="182">
        <f t="shared" si="1219"/>
        <v>0</v>
      </c>
      <c r="DT153" s="182">
        <f t="shared" si="1220"/>
        <v>0</v>
      </c>
      <c r="DU153" s="182">
        <f t="shared" si="1221"/>
        <v>0</v>
      </c>
      <c r="DV153" s="5"/>
      <c r="DW153" s="182">
        <f t="shared" si="1222"/>
        <v>0</v>
      </c>
      <c r="DX153" s="182">
        <f t="shared" si="1223"/>
        <v>0</v>
      </c>
      <c r="DY153" s="182">
        <f t="shared" si="1224"/>
        <v>0</v>
      </c>
      <c r="DZ153" s="5"/>
      <c r="EA153" s="182">
        <f t="shared" si="1225"/>
        <v>0</v>
      </c>
      <c r="EB153" s="182">
        <f t="shared" si="1226"/>
        <v>0</v>
      </c>
      <c r="EC153" s="182">
        <f t="shared" si="1227"/>
        <v>0</v>
      </c>
      <c r="ED153" s="5"/>
      <c r="EE153" s="182">
        <f t="shared" si="1228"/>
        <v>0</v>
      </c>
      <c r="EF153" s="182">
        <f t="shared" si="1229"/>
        <v>0</v>
      </c>
      <c r="EG153" s="182">
        <f t="shared" si="1230"/>
        <v>0</v>
      </c>
      <c r="EH153" s="5"/>
      <c r="EI153" s="182">
        <f t="shared" si="1231"/>
        <v>0</v>
      </c>
      <c r="EJ153" s="182">
        <f t="shared" si="1232"/>
        <v>0</v>
      </c>
      <c r="EK153" s="182">
        <f t="shared" si="1233"/>
        <v>0</v>
      </c>
      <c r="EL153" s="5"/>
      <c r="EM153" s="182">
        <f t="shared" si="1234"/>
        <v>0</v>
      </c>
      <c r="EN153" s="182">
        <f t="shared" si="1235"/>
        <v>0</v>
      </c>
      <c r="EO153" s="182">
        <f t="shared" si="1236"/>
        <v>0</v>
      </c>
      <c r="EP153" s="5"/>
      <c r="EQ153" s="182">
        <f t="shared" si="1237"/>
        <v>0</v>
      </c>
      <c r="ER153" s="182">
        <f t="shared" si="1238"/>
        <v>0</v>
      </c>
      <c r="ES153" s="182">
        <f t="shared" si="1239"/>
        <v>0</v>
      </c>
      <c r="ET153" s="5"/>
      <c r="EU153" s="182">
        <f t="shared" si="1240"/>
        <v>0</v>
      </c>
      <c r="EV153" s="182">
        <f t="shared" si="1241"/>
        <v>0</v>
      </c>
      <c r="EW153" s="182">
        <f t="shared" si="1242"/>
        <v>0</v>
      </c>
      <c r="EX153" s="5"/>
      <c r="EY153" s="182">
        <f t="shared" si="1243"/>
        <v>0</v>
      </c>
      <c r="EZ153" s="182">
        <f t="shared" si="1244"/>
        <v>0</v>
      </c>
      <c r="FA153" s="182">
        <f t="shared" si="1245"/>
        <v>0</v>
      </c>
      <c r="FB153" s="5"/>
      <c r="FC153" s="182">
        <f t="shared" si="1246"/>
        <v>0</v>
      </c>
      <c r="FD153" s="182">
        <f t="shared" si="1247"/>
        <v>0</v>
      </c>
      <c r="FE153" s="182">
        <f t="shared" si="1248"/>
        <v>0</v>
      </c>
      <c r="FF153" s="5"/>
      <c r="FG153" s="182">
        <f t="shared" si="1249"/>
        <v>0</v>
      </c>
      <c r="FH153" s="182">
        <f t="shared" si="1250"/>
        <v>0</v>
      </c>
      <c r="FI153" s="182">
        <f t="shared" si="1251"/>
        <v>0</v>
      </c>
      <c r="FJ153" s="5"/>
      <c r="FK153" s="182">
        <f t="shared" si="1252"/>
        <v>0</v>
      </c>
      <c r="FL153" s="182">
        <f t="shared" si="1253"/>
        <v>0</v>
      </c>
      <c r="FM153" s="182">
        <f t="shared" si="1254"/>
        <v>0</v>
      </c>
      <c r="FN153" s="5"/>
      <c r="FO153" s="182">
        <f t="shared" si="1255"/>
        <v>0</v>
      </c>
      <c r="FP153" s="182">
        <f t="shared" si="1256"/>
        <v>0</v>
      </c>
      <c r="FQ153" s="182">
        <f t="shared" si="1257"/>
        <v>0</v>
      </c>
      <c r="FR153" s="5"/>
      <c r="FS153" s="182">
        <f t="shared" si="1258"/>
        <v>0</v>
      </c>
      <c r="FT153" s="182">
        <f t="shared" si="1259"/>
        <v>0</v>
      </c>
      <c r="FU153" s="182">
        <f t="shared" si="1260"/>
        <v>0</v>
      </c>
      <c r="FV153" s="5"/>
      <c r="FW153" s="182">
        <f t="shared" si="1261"/>
        <v>0</v>
      </c>
      <c r="FX153" s="182">
        <f t="shared" si="1262"/>
        <v>0</v>
      </c>
      <c r="FY153" s="182">
        <f t="shared" si="1263"/>
        <v>0</v>
      </c>
      <c r="FZ153" s="5"/>
      <c r="GA153" s="182">
        <f t="shared" si="1264"/>
        <v>0</v>
      </c>
      <c r="GB153" s="182">
        <f t="shared" si="1265"/>
        <v>0</v>
      </c>
      <c r="GC153" s="182">
        <f t="shared" si="1266"/>
        <v>0</v>
      </c>
      <c r="GD153" s="5"/>
      <c r="GE153" s="182">
        <f t="shared" si="1267"/>
        <v>0</v>
      </c>
      <c r="GF153" s="182">
        <f t="shared" si="1268"/>
        <v>0</v>
      </c>
      <c r="GG153" s="182">
        <f t="shared" si="1269"/>
        <v>0</v>
      </c>
      <c r="GH153" s="5"/>
      <c r="GI153" s="182">
        <f t="shared" si="1270"/>
        <v>0</v>
      </c>
      <c r="GJ153" s="182">
        <f t="shared" si="1271"/>
        <v>0</v>
      </c>
      <c r="GK153" s="182">
        <f t="shared" si="1272"/>
        <v>0</v>
      </c>
      <c r="GL153" s="5"/>
      <c r="GM153" s="182">
        <f t="shared" si="1273"/>
        <v>0</v>
      </c>
      <c r="GN153" s="182">
        <f t="shared" si="1274"/>
        <v>0</v>
      </c>
      <c r="GO153" s="182">
        <f t="shared" si="1275"/>
        <v>0</v>
      </c>
      <c r="GP153" s="5"/>
      <c r="GQ153" s="182">
        <f t="shared" si="1276"/>
        <v>0</v>
      </c>
      <c r="GR153" s="182">
        <f t="shared" si="1277"/>
        <v>0</v>
      </c>
      <c r="GS153" s="182">
        <f t="shared" si="1278"/>
        <v>0</v>
      </c>
      <c r="GT153" s="5"/>
      <c r="GU153" s="182">
        <f t="shared" si="1279"/>
        <v>0</v>
      </c>
      <c r="GV153" s="182">
        <f t="shared" si="1280"/>
        <v>0</v>
      </c>
      <c r="GW153" s="182">
        <f t="shared" si="1281"/>
        <v>0</v>
      </c>
      <c r="GX153" s="5"/>
      <c r="GY153" s="182">
        <f t="shared" si="1282"/>
        <v>0</v>
      </c>
      <c r="GZ153" s="182">
        <f t="shared" si="1283"/>
        <v>0</v>
      </c>
      <c r="HA153" s="182">
        <f t="shared" si="1284"/>
        <v>0</v>
      </c>
      <c r="HB153" s="5"/>
      <c r="HC153" s="182">
        <f t="shared" si="1285"/>
        <v>0</v>
      </c>
      <c r="HD153" s="182">
        <f t="shared" si="1286"/>
        <v>0</v>
      </c>
      <c r="HE153" s="182">
        <f t="shared" si="1287"/>
        <v>0</v>
      </c>
      <c r="HF153" s="5"/>
      <c r="HG153" s="182">
        <f t="shared" si="1288"/>
        <v>0</v>
      </c>
      <c r="HH153" s="182">
        <f t="shared" si="1289"/>
        <v>0</v>
      </c>
      <c r="HI153" s="182">
        <f t="shared" si="1290"/>
        <v>0</v>
      </c>
      <c r="HJ153" s="5"/>
      <c r="HK153" s="182">
        <f t="shared" si="1291"/>
        <v>0</v>
      </c>
      <c r="HL153" s="182">
        <f t="shared" si="1292"/>
        <v>0</v>
      </c>
      <c r="HM153" s="182">
        <f t="shared" si="1293"/>
        <v>0</v>
      </c>
      <c r="HN153" s="5"/>
      <c r="HO153" s="182">
        <f t="shared" si="1294"/>
        <v>0</v>
      </c>
      <c r="HP153" s="182">
        <f t="shared" si="1295"/>
        <v>0</v>
      </c>
      <c r="HQ153" s="182">
        <f t="shared" si="1296"/>
        <v>0</v>
      </c>
      <c r="HR153" s="5"/>
      <c r="HS153" s="182">
        <f t="shared" si="1297"/>
        <v>0</v>
      </c>
      <c r="HT153" s="182">
        <f t="shared" si="1298"/>
        <v>0</v>
      </c>
      <c r="HU153" s="182">
        <f t="shared" si="1299"/>
        <v>0</v>
      </c>
      <c r="HV153" s="5"/>
      <c r="HW153" s="182">
        <f t="shared" si="1300"/>
        <v>0</v>
      </c>
      <c r="HX153" s="182">
        <f t="shared" si="1301"/>
        <v>0</v>
      </c>
      <c r="HY153" s="182">
        <f t="shared" si="1302"/>
        <v>0</v>
      </c>
      <c r="HZ153" s="5"/>
      <c r="IA153" s="182">
        <f t="shared" si="1303"/>
        <v>0</v>
      </c>
      <c r="IB153" s="182">
        <f t="shared" si="1304"/>
        <v>0</v>
      </c>
      <c r="IC153" s="182">
        <f t="shared" si="1305"/>
        <v>0</v>
      </c>
      <c r="ID153" s="5"/>
      <c r="IE153" s="182">
        <f t="shared" si="1306"/>
        <v>0</v>
      </c>
      <c r="IF153" s="182">
        <f t="shared" si="1307"/>
        <v>0</v>
      </c>
      <c r="IG153" s="182">
        <f t="shared" si="1308"/>
        <v>0</v>
      </c>
      <c r="IH153" s="5"/>
      <c r="II153" s="182">
        <f t="shared" si="1309"/>
        <v>0</v>
      </c>
      <c r="IJ153" s="182">
        <f t="shared" si="1310"/>
        <v>0</v>
      </c>
      <c r="IK153" s="182">
        <f t="shared" si="1311"/>
        <v>0</v>
      </c>
      <c r="IL153" s="5"/>
      <c r="IM153" s="182">
        <f t="shared" si="1312"/>
        <v>0</v>
      </c>
      <c r="IN153" s="182">
        <f t="shared" si="1313"/>
        <v>0</v>
      </c>
      <c r="IO153" s="182">
        <f t="shared" si="1314"/>
        <v>0</v>
      </c>
      <c r="IP153" s="5"/>
      <c r="IQ153" s="182">
        <f t="shared" si="1315"/>
        <v>0</v>
      </c>
      <c r="IR153" s="182">
        <f t="shared" si="1316"/>
        <v>0</v>
      </c>
      <c r="IS153" s="182">
        <f t="shared" si="1317"/>
        <v>0</v>
      </c>
      <c r="IT153" s="5"/>
      <c r="IU153" s="182">
        <f t="shared" si="1318"/>
        <v>0</v>
      </c>
      <c r="IV153" s="182">
        <f t="shared" si="1319"/>
        <v>0</v>
      </c>
      <c r="IW153" s="182">
        <f t="shared" si="1320"/>
        <v>0</v>
      </c>
      <c r="IX153" s="5"/>
      <c r="IY153" s="182">
        <f t="shared" si="1321"/>
        <v>0</v>
      </c>
      <c r="IZ153" s="182">
        <f t="shared" si="1322"/>
        <v>0</v>
      </c>
      <c r="JA153" s="182">
        <f t="shared" si="1323"/>
        <v>0</v>
      </c>
      <c r="JB153" s="5"/>
      <c r="JC153" s="182">
        <f t="shared" si="1324"/>
        <v>0</v>
      </c>
      <c r="JD153" s="182">
        <f t="shared" si="1325"/>
        <v>0</v>
      </c>
      <c r="JE153" s="182">
        <f t="shared" si="1326"/>
        <v>0</v>
      </c>
      <c r="JF153" s="5"/>
      <c r="JG153" s="182">
        <f t="shared" si="1327"/>
        <v>0</v>
      </c>
      <c r="JH153" s="182">
        <f t="shared" si="1328"/>
        <v>0</v>
      </c>
      <c r="JI153" s="182">
        <f t="shared" si="1329"/>
        <v>0</v>
      </c>
      <c r="JJ153" s="5"/>
      <c r="JK153" s="182">
        <f t="shared" si="1330"/>
        <v>0</v>
      </c>
      <c r="JL153" s="182">
        <f t="shared" si="1331"/>
        <v>0</v>
      </c>
      <c r="JM153" s="182">
        <f t="shared" si="1332"/>
        <v>0</v>
      </c>
      <c r="JN153" s="5"/>
      <c r="JO153" s="182">
        <f t="shared" si="1333"/>
        <v>0</v>
      </c>
      <c r="JP153" s="182">
        <f t="shared" si="1334"/>
        <v>0</v>
      </c>
      <c r="JQ153" s="182">
        <f t="shared" si="1335"/>
        <v>0</v>
      </c>
      <c r="JR153" s="5"/>
      <c r="JS153" s="182">
        <f t="shared" si="1336"/>
        <v>0</v>
      </c>
      <c r="JT153" s="182">
        <f t="shared" si="1337"/>
        <v>0</v>
      </c>
      <c r="JU153" s="182">
        <f t="shared" si="1338"/>
        <v>0</v>
      </c>
      <c r="JV153" s="5"/>
      <c r="JW153" s="182">
        <f t="shared" si="1339"/>
        <v>0</v>
      </c>
      <c r="JX153" s="182">
        <f t="shared" si="1340"/>
        <v>0</v>
      </c>
      <c r="JY153" s="182">
        <f t="shared" si="1341"/>
        <v>0</v>
      </c>
      <c r="JZ153" s="5"/>
      <c r="KA153" s="182">
        <f t="shared" si="1342"/>
        <v>0</v>
      </c>
      <c r="KB153" s="182">
        <f t="shared" si="1343"/>
        <v>0</v>
      </c>
      <c r="KC153" s="182">
        <f t="shared" si="1344"/>
        <v>0</v>
      </c>
      <c r="KD153" s="5"/>
      <c r="KE153" s="182">
        <f t="shared" si="1345"/>
        <v>0</v>
      </c>
      <c r="KF153" s="182">
        <f t="shared" si="1346"/>
        <v>0</v>
      </c>
      <c r="KG153" s="182">
        <f t="shared" si="1347"/>
        <v>0</v>
      </c>
      <c r="KH153" s="5"/>
      <c r="KI153" s="183">
        <f t="shared" si="1348"/>
        <v>0</v>
      </c>
      <c r="KJ153" s="183" t="e">
        <f t="shared" si="1140"/>
        <v>#DIV/0!</v>
      </c>
      <c r="KK153" s="183">
        <f t="shared" si="1349"/>
        <v>0</v>
      </c>
      <c r="KM153" s="183">
        <f t="shared" si="1350"/>
        <v>0</v>
      </c>
      <c r="KN153" s="183" t="e">
        <f t="shared" si="1141"/>
        <v>#DIV/0!</v>
      </c>
      <c r="KO153" s="183">
        <f t="shared" si="1351"/>
        <v>0</v>
      </c>
      <c r="KQ153" s="183">
        <f t="shared" si="1352"/>
        <v>0</v>
      </c>
      <c r="KR153" s="183" t="e">
        <f t="shared" si="1353"/>
        <v>#DIV/0!</v>
      </c>
      <c r="KS153" s="183">
        <f t="shared" si="1354"/>
        <v>0</v>
      </c>
      <c r="KU153" s="183">
        <f t="shared" si="1355"/>
        <v>0</v>
      </c>
      <c r="KV153" s="183" t="e">
        <f t="shared" si="1356"/>
        <v>#DIV/0!</v>
      </c>
      <c r="KW153" s="183">
        <f t="shared" si="1357"/>
        <v>0</v>
      </c>
      <c r="KY153" s="183">
        <f t="shared" si="1358"/>
        <v>0</v>
      </c>
      <c r="KZ153" s="183" t="e">
        <f t="shared" si="1359"/>
        <v>#DIV/0!</v>
      </c>
      <c r="LA153" s="183">
        <f t="shared" si="1360"/>
        <v>0</v>
      </c>
      <c r="LC153" s="183">
        <f t="shared" si="1361"/>
        <v>0</v>
      </c>
      <c r="LD153" s="183" t="e">
        <f t="shared" si="1362"/>
        <v>#DIV/0!</v>
      </c>
      <c r="LE153" s="183">
        <f t="shared" si="1363"/>
        <v>0</v>
      </c>
    </row>
    <row r="154" spans="2:317" ht="18.75">
      <c r="B154" s="172"/>
      <c r="C154" s="180"/>
      <c r="D154" s="180"/>
      <c r="E154" s="180" t="str">
        <f>'A.I Revenue Streams - P1'!F152</f>
        <v>CT Upper Abdomen Plain</v>
      </c>
      <c r="F154" s="184"/>
      <c r="G154" s="182"/>
      <c r="H154" s="182">
        <f>'A.I Revenue Streams - P1'!J152</f>
        <v>0</v>
      </c>
      <c r="I154" s="182">
        <f t="shared" si="1364"/>
        <v>0</v>
      </c>
      <c r="J154" s="5"/>
      <c r="K154" s="182">
        <f>'A.I Revenue Streams - P1'!H152*K$2</f>
        <v>0</v>
      </c>
      <c r="L154" s="182">
        <f t="shared" si="1142"/>
        <v>0</v>
      </c>
      <c r="M154" s="182">
        <f t="shared" si="1365"/>
        <v>0</v>
      </c>
      <c r="N154" s="5"/>
      <c r="O154" s="182">
        <f t="shared" si="1143"/>
        <v>0</v>
      </c>
      <c r="P154" s="182">
        <f t="shared" si="1144"/>
        <v>0</v>
      </c>
      <c r="Q154" s="182">
        <f t="shared" si="1135"/>
        <v>0</v>
      </c>
      <c r="R154" s="5"/>
      <c r="S154" s="182">
        <f t="shared" si="1145"/>
        <v>0</v>
      </c>
      <c r="T154" s="182">
        <f t="shared" si="1146"/>
        <v>0</v>
      </c>
      <c r="U154" s="182">
        <f t="shared" si="1136"/>
        <v>0</v>
      </c>
      <c r="V154" s="5"/>
      <c r="W154" s="182">
        <f t="shared" si="1147"/>
        <v>0</v>
      </c>
      <c r="X154" s="182">
        <f t="shared" si="1148"/>
        <v>0</v>
      </c>
      <c r="Y154" s="182">
        <f t="shared" si="1137"/>
        <v>0</v>
      </c>
      <c r="Z154" s="5"/>
      <c r="AA154" s="182">
        <f t="shared" si="1149"/>
        <v>0</v>
      </c>
      <c r="AB154" s="182">
        <f t="shared" si="1150"/>
        <v>0</v>
      </c>
      <c r="AC154" s="182">
        <f t="shared" si="1138"/>
        <v>0</v>
      </c>
      <c r="AD154" s="5"/>
      <c r="AE154" s="182">
        <f t="shared" si="1151"/>
        <v>0</v>
      </c>
      <c r="AF154" s="182">
        <f t="shared" si="1152"/>
        <v>0</v>
      </c>
      <c r="AG154" s="182">
        <f t="shared" si="1139"/>
        <v>0</v>
      </c>
      <c r="AH154" s="5"/>
      <c r="AI154" s="182">
        <f t="shared" si="1153"/>
        <v>0</v>
      </c>
      <c r="AJ154" s="182">
        <f t="shared" si="1154"/>
        <v>0</v>
      </c>
      <c r="AK154" s="182">
        <f t="shared" si="1155"/>
        <v>0</v>
      </c>
      <c r="AL154" s="5"/>
      <c r="AM154" s="182">
        <f t="shared" si="1156"/>
        <v>0</v>
      </c>
      <c r="AN154" s="182">
        <f t="shared" si="1157"/>
        <v>0</v>
      </c>
      <c r="AO154" s="182">
        <f t="shared" si="1158"/>
        <v>0</v>
      </c>
      <c r="AP154" s="5"/>
      <c r="AQ154" s="182">
        <f t="shared" si="1159"/>
        <v>0</v>
      </c>
      <c r="AR154" s="182">
        <f t="shared" si="1160"/>
        <v>0</v>
      </c>
      <c r="AS154" s="182">
        <f t="shared" si="1161"/>
        <v>0</v>
      </c>
      <c r="AT154" s="5"/>
      <c r="AU154" s="182">
        <f t="shared" si="1162"/>
        <v>0</v>
      </c>
      <c r="AV154" s="182">
        <f t="shared" si="1163"/>
        <v>0</v>
      </c>
      <c r="AW154" s="182">
        <f t="shared" si="1164"/>
        <v>0</v>
      </c>
      <c r="AX154" s="5"/>
      <c r="AY154" s="182">
        <f t="shared" si="1165"/>
        <v>0</v>
      </c>
      <c r="AZ154" s="182">
        <f t="shared" si="1166"/>
        <v>0</v>
      </c>
      <c r="BA154" s="182">
        <f t="shared" si="1167"/>
        <v>0</v>
      </c>
      <c r="BB154" s="5"/>
      <c r="BC154" s="182">
        <f t="shared" si="1168"/>
        <v>0</v>
      </c>
      <c r="BD154" s="182">
        <f t="shared" si="1169"/>
        <v>0</v>
      </c>
      <c r="BE154" s="182">
        <f t="shared" si="1170"/>
        <v>0</v>
      </c>
      <c r="BF154" s="5"/>
      <c r="BG154" s="182">
        <f t="shared" si="1171"/>
        <v>0</v>
      </c>
      <c r="BH154" s="182">
        <f t="shared" si="1172"/>
        <v>0</v>
      </c>
      <c r="BI154" s="182">
        <f t="shared" si="1173"/>
        <v>0</v>
      </c>
      <c r="BJ154" s="5"/>
      <c r="BK154" s="182">
        <f t="shared" si="1174"/>
        <v>0</v>
      </c>
      <c r="BL154" s="182">
        <f t="shared" si="1175"/>
        <v>0</v>
      </c>
      <c r="BM154" s="182">
        <f t="shared" si="1176"/>
        <v>0</v>
      </c>
      <c r="BN154" s="5"/>
      <c r="BO154" s="182">
        <f t="shared" si="1177"/>
        <v>0</v>
      </c>
      <c r="BP154" s="182">
        <f t="shared" si="1178"/>
        <v>0</v>
      </c>
      <c r="BQ154" s="182">
        <f t="shared" si="1179"/>
        <v>0</v>
      </c>
      <c r="BR154" s="5"/>
      <c r="BS154" s="182">
        <f t="shared" si="1180"/>
        <v>0</v>
      </c>
      <c r="BT154" s="182">
        <f t="shared" si="1181"/>
        <v>0</v>
      </c>
      <c r="BU154" s="182">
        <f t="shared" si="1182"/>
        <v>0</v>
      </c>
      <c r="BV154" s="5"/>
      <c r="BW154" s="182">
        <f t="shared" si="1183"/>
        <v>0</v>
      </c>
      <c r="BX154" s="182">
        <f t="shared" si="1184"/>
        <v>0</v>
      </c>
      <c r="BY154" s="182">
        <f t="shared" si="1185"/>
        <v>0</v>
      </c>
      <c r="BZ154" s="5"/>
      <c r="CA154" s="182">
        <f t="shared" si="1186"/>
        <v>0</v>
      </c>
      <c r="CB154" s="182">
        <f t="shared" si="1187"/>
        <v>0</v>
      </c>
      <c r="CC154" s="182">
        <f t="shared" si="1188"/>
        <v>0</v>
      </c>
      <c r="CD154" s="5"/>
      <c r="CE154" s="182">
        <f t="shared" si="1189"/>
        <v>0</v>
      </c>
      <c r="CF154" s="182">
        <f t="shared" si="1190"/>
        <v>0</v>
      </c>
      <c r="CG154" s="182">
        <f t="shared" si="1191"/>
        <v>0</v>
      </c>
      <c r="CH154" s="5"/>
      <c r="CI154" s="182">
        <f t="shared" si="1192"/>
        <v>0</v>
      </c>
      <c r="CJ154" s="182">
        <f t="shared" si="1193"/>
        <v>0</v>
      </c>
      <c r="CK154" s="182">
        <f t="shared" si="1194"/>
        <v>0</v>
      </c>
      <c r="CL154" s="5"/>
      <c r="CM154" s="182">
        <f t="shared" si="1195"/>
        <v>0</v>
      </c>
      <c r="CN154" s="182">
        <f t="shared" si="1196"/>
        <v>0</v>
      </c>
      <c r="CO154" s="182">
        <f t="shared" si="1197"/>
        <v>0</v>
      </c>
      <c r="CP154" s="5"/>
      <c r="CQ154" s="182">
        <f t="shared" si="1198"/>
        <v>0</v>
      </c>
      <c r="CR154" s="182">
        <f t="shared" si="1199"/>
        <v>0</v>
      </c>
      <c r="CS154" s="182">
        <f t="shared" si="1200"/>
        <v>0</v>
      </c>
      <c r="CT154" s="5"/>
      <c r="CU154" s="182">
        <f t="shared" si="1201"/>
        <v>0</v>
      </c>
      <c r="CV154" s="182">
        <f t="shared" si="1202"/>
        <v>0</v>
      </c>
      <c r="CW154" s="182">
        <f t="shared" si="1203"/>
        <v>0</v>
      </c>
      <c r="CX154" s="5"/>
      <c r="CY154" s="182">
        <f t="shared" si="1204"/>
        <v>0</v>
      </c>
      <c r="CZ154" s="182">
        <f t="shared" si="1205"/>
        <v>0</v>
      </c>
      <c r="DA154" s="182">
        <f t="shared" si="1206"/>
        <v>0</v>
      </c>
      <c r="DB154" s="5"/>
      <c r="DC154" s="182">
        <f t="shared" si="1207"/>
        <v>0</v>
      </c>
      <c r="DD154" s="182">
        <f t="shared" si="1208"/>
        <v>0</v>
      </c>
      <c r="DE154" s="182">
        <f t="shared" si="1209"/>
        <v>0</v>
      </c>
      <c r="DF154" s="5"/>
      <c r="DG154" s="182">
        <f t="shared" si="1210"/>
        <v>0</v>
      </c>
      <c r="DH154" s="182">
        <f t="shared" si="1211"/>
        <v>0</v>
      </c>
      <c r="DI154" s="182">
        <f t="shared" si="1212"/>
        <v>0</v>
      </c>
      <c r="DJ154" s="5"/>
      <c r="DK154" s="182">
        <f t="shared" si="1213"/>
        <v>0</v>
      </c>
      <c r="DL154" s="182">
        <f t="shared" si="1214"/>
        <v>0</v>
      </c>
      <c r="DM154" s="182">
        <f t="shared" si="1215"/>
        <v>0</v>
      </c>
      <c r="DN154" s="5"/>
      <c r="DO154" s="182">
        <f t="shared" si="1216"/>
        <v>0</v>
      </c>
      <c r="DP154" s="182">
        <f t="shared" si="1217"/>
        <v>0</v>
      </c>
      <c r="DQ154" s="182">
        <f t="shared" si="1218"/>
        <v>0</v>
      </c>
      <c r="DR154" s="5"/>
      <c r="DS154" s="182">
        <f t="shared" si="1219"/>
        <v>0</v>
      </c>
      <c r="DT154" s="182">
        <f t="shared" si="1220"/>
        <v>0</v>
      </c>
      <c r="DU154" s="182">
        <f t="shared" si="1221"/>
        <v>0</v>
      </c>
      <c r="DV154" s="5"/>
      <c r="DW154" s="182">
        <f t="shared" si="1222"/>
        <v>0</v>
      </c>
      <c r="DX154" s="182">
        <f t="shared" si="1223"/>
        <v>0</v>
      </c>
      <c r="DY154" s="182">
        <f t="shared" si="1224"/>
        <v>0</v>
      </c>
      <c r="DZ154" s="5"/>
      <c r="EA154" s="182">
        <f t="shared" si="1225"/>
        <v>0</v>
      </c>
      <c r="EB154" s="182">
        <f t="shared" si="1226"/>
        <v>0</v>
      </c>
      <c r="EC154" s="182">
        <f t="shared" si="1227"/>
        <v>0</v>
      </c>
      <c r="ED154" s="5"/>
      <c r="EE154" s="182">
        <f t="shared" si="1228"/>
        <v>0</v>
      </c>
      <c r="EF154" s="182">
        <f t="shared" si="1229"/>
        <v>0</v>
      </c>
      <c r="EG154" s="182">
        <f t="shared" si="1230"/>
        <v>0</v>
      </c>
      <c r="EH154" s="5"/>
      <c r="EI154" s="182">
        <f t="shared" si="1231"/>
        <v>0</v>
      </c>
      <c r="EJ154" s="182">
        <f t="shared" si="1232"/>
        <v>0</v>
      </c>
      <c r="EK154" s="182">
        <f t="shared" si="1233"/>
        <v>0</v>
      </c>
      <c r="EL154" s="5"/>
      <c r="EM154" s="182">
        <f t="shared" si="1234"/>
        <v>0</v>
      </c>
      <c r="EN154" s="182">
        <f t="shared" si="1235"/>
        <v>0</v>
      </c>
      <c r="EO154" s="182">
        <f t="shared" si="1236"/>
        <v>0</v>
      </c>
      <c r="EP154" s="5"/>
      <c r="EQ154" s="182">
        <f t="shared" si="1237"/>
        <v>0</v>
      </c>
      <c r="ER154" s="182">
        <f t="shared" si="1238"/>
        <v>0</v>
      </c>
      <c r="ES154" s="182">
        <f t="shared" si="1239"/>
        <v>0</v>
      </c>
      <c r="ET154" s="5"/>
      <c r="EU154" s="182">
        <f t="shared" si="1240"/>
        <v>0</v>
      </c>
      <c r="EV154" s="182">
        <f t="shared" si="1241"/>
        <v>0</v>
      </c>
      <c r="EW154" s="182">
        <f t="shared" si="1242"/>
        <v>0</v>
      </c>
      <c r="EX154" s="5"/>
      <c r="EY154" s="182">
        <f t="shared" si="1243"/>
        <v>0</v>
      </c>
      <c r="EZ154" s="182">
        <f t="shared" si="1244"/>
        <v>0</v>
      </c>
      <c r="FA154" s="182">
        <f t="shared" si="1245"/>
        <v>0</v>
      </c>
      <c r="FB154" s="5"/>
      <c r="FC154" s="182">
        <f t="shared" si="1246"/>
        <v>0</v>
      </c>
      <c r="FD154" s="182">
        <f t="shared" si="1247"/>
        <v>0</v>
      </c>
      <c r="FE154" s="182">
        <f t="shared" si="1248"/>
        <v>0</v>
      </c>
      <c r="FF154" s="5"/>
      <c r="FG154" s="182">
        <f t="shared" si="1249"/>
        <v>0</v>
      </c>
      <c r="FH154" s="182">
        <f t="shared" si="1250"/>
        <v>0</v>
      </c>
      <c r="FI154" s="182">
        <f t="shared" si="1251"/>
        <v>0</v>
      </c>
      <c r="FJ154" s="5"/>
      <c r="FK154" s="182">
        <f t="shared" si="1252"/>
        <v>0</v>
      </c>
      <c r="FL154" s="182">
        <f t="shared" si="1253"/>
        <v>0</v>
      </c>
      <c r="FM154" s="182">
        <f t="shared" si="1254"/>
        <v>0</v>
      </c>
      <c r="FN154" s="5"/>
      <c r="FO154" s="182">
        <f t="shared" si="1255"/>
        <v>0</v>
      </c>
      <c r="FP154" s="182">
        <f t="shared" si="1256"/>
        <v>0</v>
      </c>
      <c r="FQ154" s="182">
        <f t="shared" si="1257"/>
        <v>0</v>
      </c>
      <c r="FR154" s="5"/>
      <c r="FS154" s="182">
        <f t="shared" si="1258"/>
        <v>0</v>
      </c>
      <c r="FT154" s="182">
        <f t="shared" si="1259"/>
        <v>0</v>
      </c>
      <c r="FU154" s="182">
        <f t="shared" si="1260"/>
        <v>0</v>
      </c>
      <c r="FV154" s="5"/>
      <c r="FW154" s="182">
        <f t="shared" si="1261"/>
        <v>0</v>
      </c>
      <c r="FX154" s="182">
        <f t="shared" si="1262"/>
        <v>0</v>
      </c>
      <c r="FY154" s="182">
        <f t="shared" si="1263"/>
        <v>0</v>
      </c>
      <c r="FZ154" s="5"/>
      <c r="GA154" s="182">
        <f t="shared" si="1264"/>
        <v>0</v>
      </c>
      <c r="GB154" s="182">
        <f t="shared" si="1265"/>
        <v>0</v>
      </c>
      <c r="GC154" s="182">
        <f t="shared" si="1266"/>
        <v>0</v>
      </c>
      <c r="GD154" s="5"/>
      <c r="GE154" s="182">
        <f t="shared" si="1267"/>
        <v>0</v>
      </c>
      <c r="GF154" s="182">
        <f t="shared" si="1268"/>
        <v>0</v>
      </c>
      <c r="GG154" s="182">
        <f t="shared" si="1269"/>
        <v>0</v>
      </c>
      <c r="GH154" s="5"/>
      <c r="GI154" s="182">
        <f t="shared" si="1270"/>
        <v>0</v>
      </c>
      <c r="GJ154" s="182">
        <f t="shared" si="1271"/>
        <v>0</v>
      </c>
      <c r="GK154" s="182">
        <f t="shared" si="1272"/>
        <v>0</v>
      </c>
      <c r="GL154" s="5"/>
      <c r="GM154" s="182">
        <f t="shared" si="1273"/>
        <v>0</v>
      </c>
      <c r="GN154" s="182">
        <f t="shared" si="1274"/>
        <v>0</v>
      </c>
      <c r="GO154" s="182">
        <f t="shared" si="1275"/>
        <v>0</v>
      </c>
      <c r="GP154" s="5"/>
      <c r="GQ154" s="182">
        <f t="shared" si="1276"/>
        <v>0</v>
      </c>
      <c r="GR154" s="182">
        <f t="shared" si="1277"/>
        <v>0</v>
      </c>
      <c r="GS154" s="182">
        <f t="shared" si="1278"/>
        <v>0</v>
      </c>
      <c r="GT154" s="5"/>
      <c r="GU154" s="182">
        <f t="shared" si="1279"/>
        <v>0</v>
      </c>
      <c r="GV154" s="182">
        <f t="shared" si="1280"/>
        <v>0</v>
      </c>
      <c r="GW154" s="182">
        <f t="shared" si="1281"/>
        <v>0</v>
      </c>
      <c r="GX154" s="5"/>
      <c r="GY154" s="182">
        <f t="shared" si="1282"/>
        <v>0</v>
      </c>
      <c r="GZ154" s="182">
        <f t="shared" si="1283"/>
        <v>0</v>
      </c>
      <c r="HA154" s="182">
        <f t="shared" si="1284"/>
        <v>0</v>
      </c>
      <c r="HB154" s="5"/>
      <c r="HC154" s="182">
        <f t="shared" si="1285"/>
        <v>0</v>
      </c>
      <c r="HD154" s="182">
        <f t="shared" si="1286"/>
        <v>0</v>
      </c>
      <c r="HE154" s="182">
        <f t="shared" si="1287"/>
        <v>0</v>
      </c>
      <c r="HF154" s="5"/>
      <c r="HG154" s="182">
        <f t="shared" si="1288"/>
        <v>0</v>
      </c>
      <c r="HH154" s="182">
        <f t="shared" si="1289"/>
        <v>0</v>
      </c>
      <c r="HI154" s="182">
        <f t="shared" si="1290"/>
        <v>0</v>
      </c>
      <c r="HJ154" s="5"/>
      <c r="HK154" s="182">
        <f t="shared" si="1291"/>
        <v>0</v>
      </c>
      <c r="HL154" s="182">
        <f t="shared" si="1292"/>
        <v>0</v>
      </c>
      <c r="HM154" s="182">
        <f t="shared" si="1293"/>
        <v>0</v>
      </c>
      <c r="HN154" s="5"/>
      <c r="HO154" s="182">
        <f t="shared" si="1294"/>
        <v>0</v>
      </c>
      <c r="HP154" s="182">
        <f t="shared" si="1295"/>
        <v>0</v>
      </c>
      <c r="HQ154" s="182">
        <f t="shared" si="1296"/>
        <v>0</v>
      </c>
      <c r="HR154" s="5"/>
      <c r="HS154" s="182">
        <f t="shared" si="1297"/>
        <v>0</v>
      </c>
      <c r="HT154" s="182">
        <f t="shared" si="1298"/>
        <v>0</v>
      </c>
      <c r="HU154" s="182">
        <f t="shared" si="1299"/>
        <v>0</v>
      </c>
      <c r="HV154" s="5"/>
      <c r="HW154" s="182">
        <f t="shared" si="1300"/>
        <v>0</v>
      </c>
      <c r="HX154" s="182">
        <f t="shared" si="1301"/>
        <v>0</v>
      </c>
      <c r="HY154" s="182">
        <f t="shared" si="1302"/>
        <v>0</v>
      </c>
      <c r="HZ154" s="5"/>
      <c r="IA154" s="182">
        <f t="shared" si="1303"/>
        <v>0</v>
      </c>
      <c r="IB154" s="182">
        <f t="shared" si="1304"/>
        <v>0</v>
      </c>
      <c r="IC154" s="182">
        <f t="shared" si="1305"/>
        <v>0</v>
      </c>
      <c r="ID154" s="5"/>
      <c r="IE154" s="182">
        <f t="shared" si="1306"/>
        <v>0</v>
      </c>
      <c r="IF154" s="182">
        <f t="shared" si="1307"/>
        <v>0</v>
      </c>
      <c r="IG154" s="182">
        <f t="shared" si="1308"/>
        <v>0</v>
      </c>
      <c r="IH154" s="5"/>
      <c r="II154" s="182">
        <f t="shared" si="1309"/>
        <v>0</v>
      </c>
      <c r="IJ154" s="182">
        <f t="shared" si="1310"/>
        <v>0</v>
      </c>
      <c r="IK154" s="182">
        <f t="shared" si="1311"/>
        <v>0</v>
      </c>
      <c r="IL154" s="5"/>
      <c r="IM154" s="182">
        <f t="shared" si="1312"/>
        <v>0</v>
      </c>
      <c r="IN154" s="182">
        <f t="shared" si="1313"/>
        <v>0</v>
      </c>
      <c r="IO154" s="182">
        <f t="shared" si="1314"/>
        <v>0</v>
      </c>
      <c r="IP154" s="5"/>
      <c r="IQ154" s="182">
        <f t="shared" si="1315"/>
        <v>0</v>
      </c>
      <c r="IR154" s="182">
        <f t="shared" si="1316"/>
        <v>0</v>
      </c>
      <c r="IS154" s="182">
        <f t="shared" si="1317"/>
        <v>0</v>
      </c>
      <c r="IT154" s="5"/>
      <c r="IU154" s="182">
        <f t="shared" si="1318"/>
        <v>0</v>
      </c>
      <c r="IV154" s="182">
        <f t="shared" si="1319"/>
        <v>0</v>
      </c>
      <c r="IW154" s="182">
        <f t="shared" si="1320"/>
        <v>0</v>
      </c>
      <c r="IX154" s="5"/>
      <c r="IY154" s="182">
        <f t="shared" si="1321"/>
        <v>0</v>
      </c>
      <c r="IZ154" s="182">
        <f t="shared" si="1322"/>
        <v>0</v>
      </c>
      <c r="JA154" s="182">
        <f t="shared" si="1323"/>
        <v>0</v>
      </c>
      <c r="JB154" s="5"/>
      <c r="JC154" s="182">
        <f t="shared" si="1324"/>
        <v>0</v>
      </c>
      <c r="JD154" s="182">
        <f t="shared" si="1325"/>
        <v>0</v>
      </c>
      <c r="JE154" s="182">
        <f t="shared" si="1326"/>
        <v>0</v>
      </c>
      <c r="JF154" s="5"/>
      <c r="JG154" s="182">
        <f t="shared" si="1327"/>
        <v>0</v>
      </c>
      <c r="JH154" s="182">
        <f t="shared" si="1328"/>
        <v>0</v>
      </c>
      <c r="JI154" s="182">
        <f t="shared" si="1329"/>
        <v>0</v>
      </c>
      <c r="JJ154" s="5"/>
      <c r="JK154" s="182">
        <f t="shared" si="1330"/>
        <v>0</v>
      </c>
      <c r="JL154" s="182">
        <f t="shared" si="1331"/>
        <v>0</v>
      </c>
      <c r="JM154" s="182">
        <f t="shared" si="1332"/>
        <v>0</v>
      </c>
      <c r="JN154" s="5"/>
      <c r="JO154" s="182">
        <f t="shared" si="1333"/>
        <v>0</v>
      </c>
      <c r="JP154" s="182">
        <f t="shared" si="1334"/>
        <v>0</v>
      </c>
      <c r="JQ154" s="182">
        <f t="shared" si="1335"/>
        <v>0</v>
      </c>
      <c r="JR154" s="5"/>
      <c r="JS154" s="182">
        <f t="shared" si="1336"/>
        <v>0</v>
      </c>
      <c r="JT154" s="182">
        <f t="shared" si="1337"/>
        <v>0</v>
      </c>
      <c r="JU154" s="182">
        <f t="shared" si="1338"/>
        <v>0</v>
      </c>
      <c r="JV154" s="5"/>
      <c r="JW154" s="182">
        <f t="shared" si="1339"/>
        <v>0</v>
      </c>
      <c r="JX154" s="182">
        <f t="shared" si="1340"/>
        <v>0</v>
      </c>
      <c r="JY154" s="182">
        <f t="shared" si="1341"/>
        <v>0</v>
      </c>
      <c r="JZ154" s="5"/>
      <c r="KA154" s="182">
        <f t="shared" si="1342"/>
        <v>0</v>
      </c>
      <c r="KB154" s="182">
        <f t="shared" si="1343"/>
        <v>0</v>
      </c>
      <c r="KC154" s="182">
        <f t="shared" si="1344"/>
        <v>0</v>
      </c>
      <c r="KD154" s="5"/>
      <c r="KE154" s="182">
        <f t="shared" si="1345"/>
        <v>0</v>
      </c>
      <c r="KF154" s="182">
        <f t="shared" si="1346"/>
        <v>0</v>
      </c>
      <c r="KG154" s="182">
        <f t="shared" si="1347"/>
        <v>0</v>
      </c>
      <c r="KH154" s="5"/>
      <c r="KI154" s="183">
        <f t="shared" si="1348"/>
        <v>0</v>
      </c>
      <c r="KJ154" s="183" t="e">
        <f t="shared" si="1140"/>
        <v>#DIV/0!</v>
      </c>
      <c r="KK154" s="183">
        <f t="shared" si="1349"/>
        <v>0</v>
      </c>
      <c r="KM154" s="183">
        <f t="shared" si="1350"/>
        <v>0</v>
      </c>
      <c r="KN154" s="183" t="e">
        <f t="shared" si="1141"/>
        <v>#DIV/0!</v>
      </c>
      <c r="KO154" s="183">
        <f t="shared" si="1351"/>
        <v>0</v>
      </c>
      <c r="KQ154" s="183">
        <f t="shared" si="1352"/>
        <v>0</v>
      </c>
      <c r="KR154" s="183" t="e">
        <f t="shared" si="1353"/>
        <v>#DIV/0!</v>
      </c>
      <c r="KS154" s="183">
        <f t="shared" si="1354"/>
        <v>0</v>
      </c>
      <c r="KU154" s="183">
        <f t="shared" si="1355"/>
        <v>0</v>
      </c>
      <c r="KV154" s="183" t="e">
        <f t="shared" si="1356"/>
        <v>#DIV/0!</v>
      </c>
      <c r="KW154" s="183">
        <f t="shared" si="1357"/>
        <v>0</v>
      </c>
      <c r="KY154" s="183">
        <f t="shared" si="1358"/>
        <v>0</v>
      </c>
      <c r="KZ154" s="183" t="e">
        <f t="shared" si="1359"/>
        <v>#DIV/0!</v>
      </c>
      <c r="LA154" s="183">
        <f t="shared" si="1360"/>
        <v>0</v>
      </c>
      <c r="LC154" s="183">
        <f t="shared" si="1361"/>
        <v>0</v>
      </c>
      <c r="LD154" s="183" t="e">
        <f t="shared" si="1362"/>
        <v>#DIV/0!</v>
      </c>
      <c r="LE154" s="183">
        <f t="shared" si="1363"/>
        <v>0</v>
      </c>
    </row>
    <row r="155" spans="2:317" ht="18.75">
      <c r="B155" s="172"/>
      <c r="C155" s="180"/>
      <c r="D155" s="180"/>
      <c r="E155" s="180" t="str">
        <f>'A.I Revenue Streams - P1'!F153</f>
        <v>CT Abdomen Triphasic Study</v>
      </c>
      <c r="F155" s="184"/>
      <c r="G155" s="182"/>
      <c r="H155" s="182">
        <f>'A.I Revenue Streams - P1'!J153</f>
        <v>0</v>
      </c>
      <c r="I155" s="182">
        <f t="shared" si="1364"/>
        <v>0</v>
      </c>
      <c r="J155" s="5"/>
      <c r="K155" s="182">
        <f>'A.I Revenue Streams - P1'!H153*K$2</f>
        <v>0</v>
      </c>
      <c r="L155" s="182">
        <f t="shared" si="1142"/>
        <v>0</v>
      </c>
      <c r="M155" s="182">
        <f t="shared" si="1365"/>
        <v>0</v>
      </c>
      <c r="N155" s="5"/>
      <c r="O155" s="182">
        <f t="shared" si="1143"/>
        <v>0</v>
      </c>
      <c r="P155" s="182">
        <f t="shared" si="1144"/>
        <v>0</v>
      </c>
      <c r="Q155" s="182">
        <f t="shared" si="1135"/>
        <v>0</v>
      </c>
      <c r="R155" s="5"/>
      <c r="S155" s="182">
        <f t="shared" si="1145"/>
        <v>0</v>
      </c>
      <c r="T155" s="182">
        <f t="shared" si="1146"/>
        <v>0</v>
      </c>
      <c r="U155" s="182">
        <f t="shared" si="1136"/>
        <v>0</v>
      </c>
      <c r="V155" s="5"/>
      <c r="W155" s="182">
        <f t="shared" si="1147"/>
        <v>0</v>
      </c>
      <c r="X155" s="182">
        <f t="shared" si="1148"/>
        <v>0</v>
      </c>
      <c r="Y155" s="182">
        <f t="shared" si="1137"/>
        <v>0</v>
      </c>
      <c r="Z155" s="5"/>
      <c r="AA155" s="182">
        <f t="shared" si="1149"/>
        <v>0</v>
      </c>
      <c r="AB155" s="182">
        <f t="shared" si="1150"/>
        <v>0</v>
      </c>
      <c r="AC155" s="182">
        <f t="shared" si="1138"/>
        <v>0</v>
      </c>
      <c r="AD155" s="5"/>
      <c r="AE155" s="182">
        <f t="shared" si="1151"/>
        <v>0</v>
      </c>
      <c r="AF155" s="182">
        <f t="shared" si="1152"/>
        <v>0</v>
      </c>
      <c r="AG155" s="182">
        <f t="shared" si="1139"/>
        <v>0</v>
      </c>
      <c r="AH155" s="5"/>
      <c r="AI155" s="182">
        <f t="shared" si="1153"/>
        <v>0</v>
      </c>
      <c r="AJ155" s="182">
        <f t="shared" si="1154"/>
        <v>0</v>
      </c>
      <c r="AK155" s="182">
        <f t="shared" si="1155"/>
        <v>0</v>
      </c>
      <c r="AL155" s="5"/>
      <c r="AM155" s="182">
        <f t="shared" si="1156"/>
        <v>0</v>
      </c>
      <c r="AN155" s="182">
        <f t="shared" si="1157"/>
        <v>0</v>
      </c>
      <c r="AO155" s="182">
        <f t="shared" si="1158"/>
        <v>0</v>
      </c>
      <c r="AP155" s="5"/>
      <c r="AQ155" s="182">
        <f t="shared" si="1159"/>
        <v>0</v>
      </c>
      <c r="AR155" s="182">
        <f t="shared" si="1160"/>
        <v>0</v>
      </c>
      <c r="AS155" s="182">
        <f t="shared" si="1161"/>
        <v>0</v>
      </c>
      <c r="AT155" s="5"/>
      <c r="AU155" s="182">
        <f t="shared" si="1162"/>
        <v>0</v>
      </c>
      <c r="AV155" s="182">
        <f t="shared" si="1163"/>
        <v>0</v>
      </c>
      <c r="AW155" s="182">
        <f t="shared" si="1164"/>
        <v>0</v>
      </c>
      <c r="AX155" s="5"/>
      <c r="AY155" s="182">
        <f t="shared" si="1165"/>
        <v>0</v>
      </c>
      <c r="AZ155" s="182">
        <f t="shared" si="1166"/>
        <v>0</v>
      </c>
      <c r="BA155" s="182">
        <f t="shared" si="1167"/>
        <v>0</v>
      </c>
      <c r="BB155" s="5"/>
      <c r="BC155" s="182">
        <f t="shared" si="1168"/>
        <v>0</v>
      </c>
      <c r="BD155" s="182">
        <f t="shared" si="1169"/>
        <v>0</v>
      </c>
      <c r="BE155" s="182">
        <f t="shared" si="1170"/>
        <v>0</v>
      </c>
      <c r="BF155" s="5"/>
      <c r="BG155" s="182">
        <f t="shared" si="1171"/>
        <v>0</v>
      </c>
      <c r="BH155" s="182">
        <f t="shared" si="1172"/>
        <v>0</v>
      </c>
      <c r="BI155" s="182">
        <f t="shared" si="1173"/>
        <v>0</v>
      </c>
      <c r="BJ155" s="5"/>
      <c r="BK155" s="182">
        <f t="shared" si="1174"/>
        <v>0</v>
      </c>
      <c r="BL155" s="182">
        <f t="shared" si="1175"/>
        <v>0</v>
      </c>
      <c r="BM155" s="182">
        <f t="shared" si="1176"/>
        <v>0</v>
      </c>
      <c r="BN155" s="5"/>
      <c r="BO155" s="182">
        <f t="shared" si="1177"/>
        <v>0</v>
      </c>
      <c r="BP155" s="182">
        <f t="shared" si="1178"/>
        <v>0</v>
      </c>
      <c r="BQ155" s="182">
        <f t="shared" si="1179"/>
        <v>0</v>
      </c>
      <c r="BR155" s="5"/>
      <c r="BS155" s="182">
        <f t="shared" si="1180"/>
        <v>0</v>
      </c>
      <c r="BT155" s="182">
        <f t="shared" si="1181"/>
        <v>0</v>
      </c>
      <c r="BU155" s="182">
        <f t="shared" si="1182"/>
        <v>0</v>
      </c>
      <c r="BV155" s="5"/>
      <c r="BW155" s="182">
        <f t="shared" si="1183"/>
        <v>0</v>
      </c>
      <c r="BX155" s="182">
        <f t="shared" si="1184"/>
        <v>0</v>
      </c>
      <c r="BY155" s="182">
        <f t="shared" si="1185"/>
        <v>0</v>
      </c>
      <c r="BZ155" s="5"/>
      <c r="CA155" s="182">
        <f t="shared" si="1186"/>
        <v>0</v>
      </c>
      <c r="CB155" s="182">
        <f t="shared" si="1187"/>
        <v>0</v>
      </c>
      <c r="CC155" s="182">
        <f t="shared" si="1188"/>
        <v>0</v>
      </c>
      <c r="CD155" s="5"/>
      <c r="CE155" s="182">
        <f t="shared" si="1189"/>
        <v>0</v>
      </c>
      <c r="CF155" s="182">
        <f t="shared" si="1190"/>
        <v>0</v>
      </c>
      <c r="CG155" s="182">
        <f t="shared" si="1191"/>
        <v>0</v>
      </c>
      <c r="CH155" s="5"/>
      <c r="CI155" s="182">
        <f t="shared" si="1192"/>
        <v>0</v>
      </c>
      <c r="CJ155" s="182">
        <f t="shared" si="1193"/>
        <v>0</v>
      </c>
      <c r="CK155" s="182">
        <f t="shared" si="1194"/>
        <v>0</v>
      </c>
      <c r="CL155" s="5"/>
      <c r="CM155" s="182">
        <f t="shared" si="1195"/>
        <v>0</v>
      </c>
      <c r="CN155" s="182">
        <f t="shared" si="1196"/>
        <v>0</v>
      </c>
      <c r="CO155" s="182">
        <f t="shared" si="1197"/>
        <v>0</v>
      </c>
      <c r="CP155" s="5"/>
      <c r="CQ155" s="182">
        <f t="shared" si="1198"/>
        <v>0</v>
      </c>
      <c r="CR155" s="182">
        <f t="shared" si="1199"/>
        <v>0</v>
      </c>
      <c r="CS155" s="182">
        <f t="shared" si="1200"/>
        <v>0</v>
      </c>
      <c r="CT155" s="5"/>
      <c r="CU155" s="182">
        <f t="shared" si="1201"/>
        <v>0</v>
      </c>
      <c r="CV155" s="182">
        <f t="shared" si="1202"/>
        <v>0</v>
      </c>
      <c r="CW155" s="182">
        <f t="shared" si="1203"/>
        <v>0</v>
      </c>
      <c r="CX155" s="5"/>
      <c r="CY155" s="182">
        <f t="shared" si="1204"/>
        <v>0</v>
      </c>
      <c r="CZ155" s="182">
        <f t="shared" si="1205"/>
        <v>0</v>
      </c>
      <c r="DA155" s="182">
        <f t="shared" si="1206"/>
        <v>0</v>
      </c>
      <c r="DB155" s="5"/>
      <c r="DC155" s="182">
        <f t="shared" si="1207"/>
        <v>0</v>
      </c>
      <c r="DD155" s="182">
        <f t="shared" si="1208"/>
        <v>0</v>
      </c>
      <c r="DE155" s="182">
        <f t="shared" si="1209"/>
        <v>0</v>
      </c>
      <c r="DF155" s="5"/>
      <c r="DG155" s="182">
        <f t="shared" si="1210"/>
        <v>0</v>
      </c>
      <c r="DH155" s="182">
        <f t="shared" si="1211"/>
        <v>0</v>
      </c>
      <c r="DI155" s="182">
        <f t="shared" si="1212"/>
        <v>0</v>
      </c>
      <c r="DJ155" s="5"/>
      <c r="DK155" s="182">
        <f t="shared" si="1213"/>
        <v>0</v>
      </c>
      <c r="DL155" s="182">
        <f t="shared" si="1214"/>
        <v>0</v>
      </c>
      <c r="DM155" s="182">
        <f t="shared" si="1215"/>
        <v>0</v>
      </c>
      <c r="DN155" s="5"/>
      <c r="DO155" s="182">
        <f t="shared" si="1216"/>
        <v>0</v>
      </c>
      <c r="DP155" s="182">
        <f t="shared" si="1217"/>
        <v>0</v>
      </c>
      <c r="DQ155" s="182">
        <f t="shared" si="1218"/>
        <v>0</v>
      </c>
      <c r="DR155" s="5"/>
      <c r="DS155" s="182">
        <f t="shared" si="1219"/>
        <v>0</v>
      </c>
      <c r="DT155" s="182">
        <f t="shared" si="1220"/>
        <v>0</v>
      </c>
      <c r="DU155" s="182">
        <f t="shared" si="1221"/>
        <v>0</v>
      </c>
      <c r="DV155" s="5"/>
      <c r="DW155" s="182">
        <f t="shared" si="1222"/>
        <v>0</v>
      </c>
      <c r="DX155" s="182">
        <f t="shared" si="1223"/>
        <v>0</v>
      </c>
      <c r="DY155" s="182">
        <f t="shared" si="1224"/>
        <v>0</v>
      </c>
      <c r="DZ155" s="5"/>
      <c r="EA155" s="182">
        <f t="shared" si="1225"/>
        <v>0</v>
      </c>
      <c r="EB155" s="182">
        <f t="shared" si="1226"/>
        <v>0</v>
      </c>
      <c r="EC155" s="182">
        <f t="shared" si="1227"/>
        <v>0</v>
      </c>
      <c r="ED155" s="5"/>
      <c r="EE155" s="182">
        <f t="shared" si="1228"/>
        <v>0</v>
      </c>
      <c r="EF155" s="182">
        <f t="shared" si="1229"/>
        <v>0</v>
      </c>
      <c r="EG155" s="182">
        <f t="shared" si="1230"/>
        <v>0</v>
      </c>
      <c r="EH155" s="5"/>
      <c r="EI155" s="182">
        <f t="shared" si="1231"/>
        <v>0</v>
      </c>
      <c r="EJ155" s="182">
        <f t="shared" si="1232"/>
        <v>0</v>
      </c>
      <c r="EK155" s="182">
        <f t="shared" si="1233"/>
        <v>0</v>
      </c>
      <c r="EL155" s="5"/>
      <c r="EM155" s="182">
        <f t="shared" si="1234"/>
        <v>0</v>
      </c>
      <c r="EN155" s="182">
        <f t="shared" si="1235"/>
        <v>0</v>
      </c>
      <c r="EO155" s="182">
        <f t="shared" si="1236"/>
        <v>0</v>
      </c>
      <c r="EP155" s="5"/>
      <c r="EQ155" s="182">
        <f t="shared" si="1237"/>
        <v>0</v>
      </c>
      <c r="ER155" s="182">
        <f t="shared" si="1238"/>
        <v>0</v>
      </c>
      <c r="ES155" s="182">
        <f t="shared" si="1239"/>
        <v>0</v>
      </c>
      <c r="ET155" s="5"/>
      <c r="EU155" s="182">
        <f t="shared" si="1240"/>
        <v>0</v>
      </c>
      <c r="EV155" s="182">
        <f t="shared" si="1241"/>
        <v>0</v>
      </c>
      <c r="EW155" s="182">
        <f t="shared" si="1242"/>
        <v>0</v>
      </c>
      <c r="EX155" s="5"/>
      <c r="EY155" s="182">
        <f t="shared" si="1243"/>
        <v>0</v>
      </c>
      <c r="EZ155" s="182">
        <f t="shared" si="1244"/>
        <v>0</v>
      </c>
      <c r="FA155" s="182">
        <f t="shared" si="1245"/>
        <v>0</v>
      </c>
      <c r="FB155" s="5"/>
      <c r="FC155" s="182">
        <f t="shared" si="1246"/>
        <v>0</v>
      </c>
      <c r="FD155" s="182">
        <f t="shared" si="1247"/>
        <v>0</v>
      </c>
      <c r="FE155" s="182">
        <f t="shared" si="1248"/>
        <v>0</v>
      </c>
      <c r="FF155" s="5"/>
      <c r="FG155" s="182">
        <f t="shared" si="1249"/>
        <v>0</v>
      </c>
      <c r="FH155" s="182">
        <f t="shared" si="1250"/>
        <v>0</v>
      </c>
      <c r="FI155" s="182">
        <f t="shared" si="1251"/>
        <v>0</v>
      </c>
      <c r="FJ155" s="5"/>
      <c r="FK155" s="182">
        <f t="shared" si="1252"/>
        <v>0</v>
      </c>
      <c r="FL155" s="182">
        <f t="shared" si="1253"/>
        <v>0</v>
      </c>
      <c r="FM155" s="182">
        <f t="shared" si="1254"/>
        <v>0</v>
      </c>
      <c r="FN155" s="5"/>
      <c r="FO155" s="182">
        <f t="shared" si="1255"/>
        <v>0</v>
      </c>
      <c r="FP155" s="182">
        <f t="shared" si="1256"/>
        <v>0</v>
      </c>
      <c r="FQ155" s="182">
        <f t="shared" si="1257"/>
        <v>0</v>
      </c>
      <c r="FR155" s="5"/>
      <c r="FS155" s="182">
        <f t="shared" si="1258"/>
        <v>0</v>
      </c>
      <c r="FT155" s="182">
        <f t="shared" si="1259"/>
        <v>0</v>
      </c>
      <c r="FU155" s="182">
        <f t="shared" si="1260"/>
        <v>0</v>
      </c>
      <c r="FV155" s="5"/>
      <c r="FW155" s="182">
        <f t="shared" si="1261"/>
        <v>0</v>
      </c>
      <c r="FX155" s="182">
        <f t="shared" si="1262"/>
        <v>0</v>
      </c>
      <c r="FY155" s="182">
        <f t="shared" si="1263"/>
        <v>0</v>
      </c>
      <c r="FZ155" s="5"/>
      <c r="GA155" s="182">
        <f t="shared" si="1264"/>
        <v>0</v>
      </c>
      <c r="GB155" s="182">
        <f t="shared" si="1265"/>
        <v>0</v>
      </c>
      <c r="GC155" s="182">
        <f t="shared" si="1266"/>
        <v>0</v>
      </c>
      <c r="GD155" s="5"/>
      <c r="GE155" s="182">
        <f t="shared" si="1267"/>
        <v>0</v>
      </c>
      <c r="GF155" s="182">
        <f t="shared" si="1268"/>
        <v>0</v>
      </c>
      <c r="GG155" s="182">
        <f t="shared" si="1269"/>
        <v>0</v>
      </c>
      <c r="GH155" s="5"/>
      <c r="GI155" s="182">
        <f t="shared" si="1270"/>
        <v>0</v>
      </c>
      <c r="GJ155" s="182">
        <f t="shared" si="1271"/>
        <v>0</v>
      </c>
      <c r="GK155" s="182">
        <f t="shared" si="1272"/>
        <v>0</v>
      </c>
      <c r="GL155" s="5"/>
      <c r="GM155" s="182">
        <f t="shared" si="1273"/>
        <v>0</v>
      </c>
      <c r="GN155" s="182">
        <f t="shared" si="1274"/>
        <v>0</v>
      </c>
      <c r="GO155" s="182">
        <f t="shared" si="1275"/>
        <v>0</v>
      </c>
      <c r="GP155" s="5"/>
      <c r="GQ155" s="182">
        <f t="shared" si="1276"/>
        <v>0</v>
      </c>
      <c r="GR155" s="182">
        <f t="shared" si="1277"/>
        <v>0</v>
      </c>
      <c r="GS155" s="182">
        <f t="shared" si="1278"/>
        <v>0</v>
      </c>
      <c r="GT155" s="5"/>
      <c r="GU155" s="182">
        <f t="shared" si="1279"/>
        <v>0</v>
      </c>
      <c r="GV155" s="182">
        <f t="shared" si="1280"/>
        <v>0</v>
      </c>
      <c r="GW155" s="182">
        <f t="shared" si="1281"/>
        <v>0</v>
      </c>
      <c r="GX155" s="5"/>
      <c r="GY155" s="182">
        <f t="shared" si="1282"/>
        <v>0</v>
      </c>
      <c r="GZ155" s="182">
        <f t="shared" si="1283"/>
        <v>0</v>
      </c>
      <c r="HA155" s="182">
        <f t="shared" si="1284"/>
        <v>0</v>
      </c>
      <c r="HB155" s="5"/>
      <c r="HC155" s="182">
        <f t="shared" si="1285"/>
        <v>0</v>
      </c>
      <c r="HD155" s="182">
        <f t="shared" si="1286"/>
        <v>0</v>
      </c>
      <c r="HE155" s="182">
        <f t="shared" si="1287"/>
        <v>0</v>
      </c>
      <c r="HF155" s="5"/>
      <c r="HG155" s="182">
        <f t="shared" si="1288"/>
        <v>0</v>
      </c>
      <c r="HH155" s="182">
        <f t="shared" si="1289"/>
        <v>0</v>
      </c>
      <c r="HI155" s="182">
        <f t="shared" si="1290"/>
        <v>0</v>
      </c>
      <c r="HJ155" s="5"/>
      <c r="HK155" s="182">
        <f t="shared" si="1291"/>
        <v>0</v>
      </c>
      <c r="HL155" s="182">
        <f t="shared" si="1292"/>
        <v>0</v>
      </c>
      <c r="HM155" s="182">
        <f t="shared" si="1293"/>
        <v>0</v>
      </c>
      <c r="HN155" s="5"/>
      <c r="HO155" s="182">
        <f t="shared" si="1294"/>
        <v>0</v>
      </c>
      <c r="HP155" s="182">
        <f t="shared" si="1295"/>
        <v>0</v>
      </c>
      <c r="HQ155" s="182">
        <f t="shared" si="1296"/>
        <v>0</v>
      </c>
      <c r="HR155" s="5"/>
      <c r="HS155" s="182">
        <f t="shared" si="1297"/>
        <v>0</v>
      </c>
      <c r="HT155" s="182">
        <f t="shared" si="1298"/>
        <v>0</v>
      </c>
      <c r="HU155" s="182">
        <f t="shared" si="1299"/>
        <v>0</v>
      </c>
      <c r="HV155" s="5"/>
      <c r="HW155" s="182">
        <f t="shared" si="1300"/>
        <v>0</v>
      </c>
      <c r="HX155" s="182">
        <f t="shared" si="1301"/>
        <v>0</v>
      </c>
      <c r="HY155" s="182">
        <f t="shared" si="1302"/>
        <v>0</v>
      </c>
      <c r="HZ155" s="5"/>
      <c r="IA155" s="182">
        <f t="shared" si="1303"/>
        <v>0</v>
      </c>
      <c r="IB155" s="182">
        <f t="shared" si="1304"/>
        <v>0</v>
      </c>
      <c r="IC155" s="182">
        <f t="shared" si="1305"/>
        <v>0</v>
      </c>
      <c r="ID155" s="5"/>
      <c r="IE155" s="182">
        <f t="shared" si="1306"/>
        <v>0</v>
      </c>
      <c r="IF155" s="182">
        <f t="shared" si="1307"/>
        <v>0</v>
      </c>
      <c r="IG155" s="182">
        <f t="shared" si="1308"/>
        <v>0</v>
      </c>
      <c r="IH155" s="5"/>
      <c r="II155" s="182">
        <f t="shared" si="1309"/>
        <v>0</v>
      </c>
      <c r="IJ155" s="182">
        <f t="shared" si="1310"/>
        <v>0</v>
      </c>
      <c r="IK155" s="182">
        <f t="shared" si="1311"/>
        <v>0</v>
      </c>
      <c r="IL155" s="5"/>
      <c r="IM155" s="182">
        <f t="shared" si="1312"/>
        <v>0</v>
      </c>
      <c r="IN155" s="182">
        <f t="shared" si="1313"/>
        <v>0</v>
      </c>
      <c r="IO155" s="182">
        <f t="shared" si="1314"/>
        <v>0</v>
      </c>
      <c r="IP155" s="5"/>
      <c r="IQ155" s="182">
        <f t="shared" si="1315"/>
        <v>0</v>
      </c>
      <c r="IR155" s="182">
        <f t="shared" si="1316"/>
        <v>0</v>
      </c>
      <c r="IS155" s="182">
        <f t="shared" si="1317"/>
        <v>0</v>
      </c>
      <c r="IT155" s="5"/>
      <c r="IU155" s="182">
        <f t="shared" si="1318"/>
        <v>0</v>
      </c>
      <c r="IV155" s="182">
        <f t="shared" si="1319"/>
        <v>0</v>
      </c>
      <c r="IW155" s="182">
        <f t="shared" si="1320"/>
        <v>0</v>
      </c>
      <c r="IX155" s="5"/>
      <c r="IY155" s="182">
        <f t="shared" si="1321"/>
        <v>0</v>
      </c>
      <c r="IZ155" s="182">
        <f t="shared" si="1322"/>
        <v>0</v>
      </c>
      <c r="JA155" s="182">
        <f t="shared" si="1323"/>
        <v>0</v>
      </c>
      <c r="JB155" s="5"/>
      <c r="JC155" s="182">
        <f t="shared" si="1324"/>
        <v>0</v>
      </c>
      <c r="JD155" s="182">
        <f t="shared" si="1325"/>
        <v>0</v>
      </c>
      <c r="JE155" s="182">
        <f t="shared" si="1326"/>
        <v>0</v>
      </c>
      <c r="JF155" s="5"/>
      <c r="JG155" s="182">
        <f t="shared" si="1327"/>
        <v>0</v>
      </c>
      <c r="JH155" s="182">
        <f t="shared" si="1328"/>
        <v>0</v>
      </c>
      <c r="JI155" s="182">
        <f t="shared" si="1329"/>
        <v>0</v>
      </c>
      <c r="JJ155" s="5"/>
      <c r="JK155" s="182">
        <f t="shared" si="1330"/>
        <v>0</v>
      </c>
      <c r="JL155" s="182">
        <f t="shared" si="1331"/>
        <v>0</v>
      </c>
      <c r="JM155" s="182">
        <f t="shared" si="1332"/>
        <v>0</v>
      </c>
      <c r="JN155" s="5"/>
      <c r="JO155" s="182">
        <f t="shared" si="1333"/>
        <v>0</v>
      </c>
      <c r="JP155" s="182">
        <f t="shared" si="1334"/>
        <v>0</v>
      </c>
      <c r="JQ155" s="182">
        <f t="shared" si="1335"/>
        <v>0</v>
      </c>
      <c r="JR155" s="5"/>
      <c r="JS155" s="182">
        <f t="shared" si="1336"/>
        <v>0</v>
      </c>
      <c r="JT155" s="182">
        <f t="shared" si="1337"/>
        <v>0</v>
      </c>
      <c r="JU155" s="182">
        <f t="shared" si="1338"/>
        <v>0</v>
      </c>
      <c r="JV155" s="5"/>
      <c r="JW155" s="182">
        <f t="shared" si="1339"/>
        <v>0</v>
      </c>
      <c r="JX155" s="182">
        <f t="shared" si="1340"/>
        <v>0</v>
      </c>
      <c r="JY155" s="182">
        <f t="shared" si="1341"/>
        <v>0</v>
      </c>
      <c r="JZ155" s="5"/>
      <c r="KA155" s="182">
        <f t="shared" si="1342"/>
        <v>0</v>
      </c>
      <c r="KB155" s="182">
        <f t="shared" si="1343"/>
        <v>0</v>
      </c>
      <c r="KC155" s="182">
        <f t="shared" si="1344"/>
        <v>0</v>
      </c>
      <c r="KD155" s="5"/>
      <c r="KE155" s="182">
        <f t="shared" si="1345"/>
        <v>0</v>
      </c>
      <c r="KF155" s="182">
        <f t="shared" si="1346"/>
        <v>0</v>
      </c>
      <c r="KG155" s="182">
        <f t="shared" si="1347"/>
        <v>0</v>
      </c>
      <c r="KH155" s="5"/>
      <c r="KI155" s="183">
        <f t="shared" si="1348"/>
        <v>0</v>
      </c>
      <c r="KJ155" s="183" t="e">
        <f t="shared" si="1140"/>
        <v>#DIV/0!</v>
      </c>
      <c r="KK155" s="183">
        <f t="shared" si="1349"/>
        <v>0</v>
      </c>
      <c r="KM155" s="183">
        <f t="shared" si="1350"/>
        <v>0</v>
      </c>
      <c r="KN155" s="183" t="e">
        <f t="shared" si="1141"/>
        <v>#DIV/0!</v>
      </c>
      <c r="KO155" s="183">
        <f t="shared" si="1351"/>
        <v>0</v>
      </c>
      <c r="KQ155" s="183">
        <f t="shared" si="1352"/>
        <v>0</v>
      </c>
      <c r="KR155" s="183" t="e">
        <f t="shared" si="1353"/>
        <v>#DIV/0!</v>
      </c>
      <c r="KS155" s="183">
        <f t="shared" si="1354"/>
        <v>0</v>
      </c>
      <c r="KU155" s="183">
        <f t="shared" si="1355"/>
        <v>0</v>
      </c>
      <c r="KV155" s="183" t="e">
        <f t="shared" si="1356"/>
        <v>#DIV/0!</v>
      </c>
      <c r="KW155" s="183">
        <f t="shared" si="1357"/>
        <v>0</v>
      </c>
      <c r="KY155" s="183">
        <f t="shared" si="1358"/>
        <v>0</v>
      </c>
      <c r="KZ155" s="183" t="e">
        <f t="shared" si="1359"/>
        <v>#DIV/0!</v>
      </c>
      <c r="LA155" s="183">
        <f t="shared" si="1360"/>
        <v>0</v>
      </c>
      <c r="LC155" s="183">
        <f t="shared" si="1361"/>
        <v>0</v>
      </c>
      <c r="LD155" s="183" t="e">
        <f t="shared" si="1362"/>
        <v>#DIV/0!</v>
      </c>
      <c r="LE155" s="183">
        <f t="shared" si="1363"/>
        <v>0</v>
      </c>
    </row>
    <row r="156" spans="2:317" ht="18.75">
      <c r="B156" s="172"/>
      <c r="C156" s="180"/>
      <c r="D156" s="180"/>
      <c r="E156" s="180" t="str">
        <f>'A.I Revenue Streams - P1'!F154</f>
        <v xml:space="preserve">CT Angio Abdomen </v>
      </c>
      <c r="F156" s="184"/>
      <c r="G156" s="182"/>
      <c r="H156" s="182">
        <f>'A.I Revenue Streams - P1'!J154</f>
        <v>0</v>
      </c>
      <c r="I156" s="182">
        <f t="shared" si="1364"/>
        <v>0</v>
      </c>
      <c r="J156" s="5"/>
      <c r="K156" s="182">
        <f>'A.I Revenue Streams - P1'!H154*K$2</f>
        <v>0</v>
      </c>
      <c r="L156" s="182">
        <f t="shared" si="1142"/>
        <v>0</v>
      </c>
      <c r="M156" s="182">
        <f t="shared" si="1365"/>
        <v>0</v>
      </c>
      <c r="N156" s="5"/>
      <c r="O156" s="182">
        <f t="shared" si="1143"/>
        <v>0</v>
      </c>
      <c r="P156" s="182">
        <f t="shared" si="1144"/>
        <v>0</v>
      </c>
      <c r="Q156" s="182">
        <f t="shared" si="1135"/>
        <v>0</v>
      </c>
      <c r="R156" s="5"/>
      <c r="S156" s="182">
        <f t="shared" si="1145"/>
        <v>0</v>
      </c>
      <c r="T156" s="182">
        <f t="shared" si="1146"/>
        <v>0</v>
      </c>
      <c r="U156" s="182">
        <f t="shared" si="1136"/>
        <v>0</v>
      </c>
      <c r="V156" s="5"/>
      <c r="W156" s="182">
        <f t="shared" si="1147"/>
        <v>0</v>
      </c>
      <c r="X156" s="182">
        <f t="shared" si="1148"/>
        <v>0</v>
      </c>
      <c r="Y156" s="182">
        <f t="shared" si="1137"/>
        <v>0</v>
      </c>
      <c r="Z156" s="5"/>
      <c r="AA156" s="182">
        <f t="shared" si="1149"/>
        <v>0</v>
      </c>
      <c r="AB156" s="182">
        <f t="shared" si="1150"/>
        <v>0</v>
      </c>
      <c r="AC156" s="182">
        <f t="shared" si="1138"/>
        <v>0</v>
      </c>
      <c r="AD156" s="5"/>
      <c r="AE156" s="182">
        <f t="shared" si="1151"/>
        <v>0</v>
      </c>
      <c r="AF156" s="182">
        <f t="shared" si="1152"/>
        <v>0</v>
      </c>
      <c r="AG156" s="182">
        <f t="shared" si="1139"/>
        <v>0</v>
      </c>
      <c r="AH156" s="5"/>
      <c r="AI156" s="182">
        <f t="shared" si="1153"/>
        <v>0</v>
      </c>
      <c r="AJ156" s="182">
        <f t="shared" si="1154"/>
        <v>0</v>
      </c>
      <c r="AK156" s="182">
        <f t="shared" si="1155"/>
        <v>0</v>
      </c>
      <c r="AL156" s="5"/>
      <c r="AM156" s="182">
        <f t="shared" si="1156"/>
        <v>0</v>
      </c>
      <c r="AN156" s="182">
        <f t="shared" si="1157"/>
        <v>0</v>
      </c>
      <c r="AO156" s="182">
        <f t="shared" si="1158"/>
        <v>0</v>
      </c>
      <c r="AP156" s="5"/>
      <c r="AQ156" s="182">
        <f t="shared" si="1159"/>
        <v>0</v>
      </c>
      <c r="AR156" s="182">
        <f t="shared" si="1160"/>
        <v>0</v>
      </c>
      <c r="AS156" s="182">
        <f t="shared" si="1161"/>
        <v>0</v>
      </c>
      <c r="AT156" s="5"/>
      <c r="AU156" s="182">
        <f t="shared" si="1162"/>
        <v>0</v>
      </c>
      <c r="AV156" s="182">
        <f t="shared" si="1163"/>
        <v>0</v>
      </c>
      <c r="AW156" s="182">
        <f t="shared" si="1164"/>
        <v>0</v>
      </c>
      <c r="AX156" s="5"/>
      <c r="AY156" s="182">
        <f t="shared" si="1165"/>
        <v>0</v>
      </c>
      <c r="AZ156" s="182">
        <f t="shared" si="1166"/>
        <v>0</v>
      </c>
      <c r="BA156" s="182">
        <f t="shared" si="1167"/>
        <v>0</v>
      </c>
      <c r="BB156" s="5"/>
      <c r="BC156" s="182">
        <f t="shared" si="1168"/>
        <v>0</v>
      </c>
      <c r="BD156" s="182">
        <f t="shared" si="1169"/>
        <v>0</v>
      </c>
      <c r="BE156" s="182">
        <f t="shared" si="1170"/>
        <v>0</v>
      </c>
      <c r="BF156" s="5"/>
      <c r="BG156" s="182">
        <f t="shared" si="1171"/>
        <v>0</v>
      </c>
      <c r="BH156" s="182">
        <f t="shared" si="1172"/>
        <v>0</v>
      </c>
      <c r="BI156" s="182">
        <f t="shared" si="1173"/>
        <v>0</v>
      </c>
      <c r="BJ156" s="5"/>
      <c r="BK156" s="182">
        <f t="shared" si="1174"/>
        <v>0</v>
      </c>
      <c r="BL156" s="182">
        <f t="shared" si="1175"/>
        <v>0</v>
      </c>
      <c r="BM156" s="182">
        <f t="shared" si="1176"/>
        <v>0</v>
      </c>
      <c r="BN156" s="5"/>
      <c r="BO156" s="182">
        <f t="shared" si="1177"/>
        <v>0</v>
      </c>
      <c r="BP156" s="182">
        <f t="shared" si="1178"/>
        <v>0</v>
      </c>
      <c r="BQ156" s="182">
        <f t="shared" si="1179"/>
        <v>0</v>
      </c>
      <c r="BR156" s="5"/>
      <c r="BS156" s="182">
        <f t="shared" si="1180"/>
        <v>0</v>
      </c>
      <c r="BT156" s="182">
        <f t="shared" si="1181"/>
        <v>0</v>
      </c>
      <c r="BU156" s="182">
        <f t="shared" si="1182"/>
        <v>0</v>
      </c>
      <c r="BV156" s="5"/>
      <c r="BW156" s="182">
        <f t="shared" si="1183"/>
        <v>0</v>
      </c>
      <c r="BX156" s="182">
        <f t="shared" si="1184"/>
        <v>0</v>
      </c>
      <c r="BY156" s="182">
        <f t="shared" si="1185"/>
        <v>0</v>
      </c>
      <c r="BZ156" s="5"/>
      <c r="CA156" s="182">
        <f t="shared" si="1186"/>
        <v>0</v>
      </c>
      <c r="CB156" s="182">
        <f t="shared" si="1187"/>
        <v>0</v>
      </c>
      <c r="CC156" s="182">
        <f t="shared" si="1188"/>
        <v>0</v>
      </c>
      <c r="CD156" s="5"/>
      <c r="CE156" s="182">
        <f t="shared" si="1189"/>
        <v>0</v>
      </c>
      <c r="CF156" s="182">
        <f t="shared" si="1190"/>
        <v>0</v>
      </c>
      <c r="CG156" s="182">
        <f t="shared" si="1191"/>
        <v>0</v>
      </c>
      <c r="CH156" s="5"/>
      <c r="CI156" s="182">
        <f t="shared" si="1192"/>
        <v>0</v>
      </c>
      <c r="CJ156" s="182">
        <f t="shared" si="1193"/>
        <v>0</v>
      </c>
      <c r="CK156" s="182">
        <f t="shared" si="1194"/>
        <v>0</v>
      </c>
      <c r="CL156" s="5"/>
      <c r="CM156" s="182">
        <f t="shared" si="1195"/>
        <v>0</v>
      </c>
      <c r="CN156" s="182">
        <f t="shared" si="1196"/>
        <v>0</v>
      </c>
      <c r="CO156" s="182">
        <f t="shared" si="1197"/>
        <v>0</v>
      </c>
      <c r="CP156" s="5"/>
      <c r="CQ156" s="182">
        <f t="shared" si="1198"/>
        <v>0</v>
      </c>
      <c r="CR156" s="182">
        <f t="shared" si="1199"/>
        <v>0</v>
      </c>
      <c r="CS156" s="182">
        <f t="shared" si="1200"/>
        <v>0</v>
      </c>
      <c r="CT156" s="5"/>
      <c r="CU156" s="182">
        <f t="shared" si="1201"/>
        <v>0</v>
      </c>
      <c r="CV156" s="182">
        <f t="shared" si="1202"/>
        <v>0</v>
      </c>
      <c r="CW156" s="182">
        <f t="shared" si="1203"/>
        <v>0</v>
      </c>
      <c r="CX156" s="5"/>
      <c r="CY156" s="182">
        <f t="shared" si="1204"/>
        <v>0</v>
      </c>
      <c r="CZ156" s="182">
        <f t="shared" si="1205"/>
        <v>0</v>
      </c>
      <c r="DA156" s="182">
        <f t="shared" si="1206"/>
        <v>0</v>
      </c>
      <c r="DB156" s="5"/>
      <c r="DC156" s="182">
        <f t="shared" si="1207"/>
        <v>0</v>
      </c>
      <c r="DD156" s="182">
        <f t="shared" si="1208"/>
        <v>0</v>
      </c>
      <c r="DE156" s="182">
        <f t="shared" si="1209"/>
        <v>0</v>
      </c>
      <c r="DF156" s="5"/>
      <c r="DG156" s="182">
        <f t="shared" si="1210"/>
        <v>0</v>
      </c>
      <c r="DH156" s="182">
        <f t="shared" si="1211"/>
        <v>0</v>
      </c>
      <c r="DI156" s="182">
        <f t="shared" si="1212"/>
        <v>0</v>
      </c>
      <c r="DJ156" s="5"/>
      <c r="DK156" s="182">
        <f t="shared" si="1213"/>
        <v>0</v>
      </c>
      <c r="DL156" s="182">
        <f t="shared" si="1214"/>
        <v>0</v>
      </c>
      <c r="DM156" s="182">
        <f t="shared" si="1215"/>
        <v>0</v>
      </c>
      <c r="DN156" s="5"/>
      <c r="DO156" s="182">
        <f t="shared" si="1216"/>
        <v>0</v>
      </c>
      <c r="DP156" s="182">
        <f t="shared" si="1217"/>
        <v>0</v>
      </c>
      <c r="DQ156" s="182">
        <f t="shared" si="1218"/>
        <v>0</v>
      </c>
      <c r="DR156" s="5"/>
      <c r="DS156" s="182">
        <f t="shared" si="1219"/>
        <v>0</v>
      </c>
      <c r="DT156" s="182">
        <f t="shared" si="1220"/>
        <v>0</v>
      </c>
      <c r="DU156" s="182">
        <f t="shared" si="1221"/>
        <v>0</v>
      </c>
      <c r="DV156" s="5"/>
      <c r="DW156" s="182">
        <f t="shared" si="1222"/>
        <v>0</v>
      </c>
      <c r="DX156" s="182">
        <f t="shared" si="1223"/>
        <v>0</v>
      </c>
      <c r="DY156" s="182">
        <f t="shared" si="1224"/>
        <v>0</v>
      </c>
      <c r="DZ156" s="5"/>
      <c r="EA156" s="182">
        <f t="shared" si="1225"/>
        <v>0</v>
      </c>
      <c r="EB156" s="182">
        <f t="shared" si="1226"/>
        <v>0</v>
      </c>
      <c r="EC156" s="182">
        <f t="shared" si="1227"/>
        <v>0</v>
      </c>
      <c r="ED156" s="5"/>
      <c r="EE156" s="182">
        <f t="shared" si="1228"/>
        <v>0</v>
      </c>
      <c r="EF156" s="182">
        <f t="shared" si="1229"/>
        <v>0</v>
      </c>
      <c r="EG156" s="182">
        <f t="shared" si="1230"/>
        <v>0</v>
      </c>
      <c r="EH156" s="5"/>
      <c r="EI156" s="182">
        <f t="shared" si="1231"/>
        <v>0</v>
      </c>
      <c r="EJ156" s="182">
        <f t="shared" si="1232"/>
        <v>0</v>
      </c>
      <c r="EK156" s="182">
        <f t="shared" si="1233"/>
        <v>0</v>
      </c>
      <c r="EL156" s="5"/>
      <c r="EM156" s="182">
        <f t="shared" si="1234"/>
        <v>0</v>
      </c>
      <c r="EN156" s="182">
        <f t="shared" si="1235"/>
        <v>0</v>
      </c>
      <c r="EO156" s="182">
        <f t="shared" si="1236"/>
        <v>0</v>
      </c>
      <c r="EP156" s="5"/>
      <c r="EQ156" s="182">
        <f t="shared" si="1237"/>
        <v>0</v>
      </c>
      <c r="ER156" s="182">
        <f t="shared" si="1238"/>
        <v>0</v>
      </c>
      <c r="ES156" s="182">
        <f t="shared" si="1239"/>
        <v>0</v>
      </c>
      <c r="ET156" s="5"/>
      <c r="EU156" s="182">
        <f t="shared" si="1240"/>
        <v>0</v>
      </c>
      <c r="EV156" s="182">
        <f t="shared" si="1241"/>
        <v>0</v>
      </c>
      <c r="EW156" s="182">
        <f t="shared" si="1242"/>
        <v>0</v>
      </c>
      <c r="EX156" s="5"/>
      <c r="EY156" s="182">
        <f t="shared" si="1243"/>
        <v>0</v>
      </c>
      <c r="EZ156" s="182">
        <f t="shared" si="1244"/>
        <v>0</v>
      </c>
      <c r="FA156" s="182">
        <f t="shared" si="1245"/>
        <v>0</v>
      </c>
      <c r="FB156" s="5"/>
      <c r="FC156" s="182">
        <f t="shared" si="1246"/>
        <v>0</v>
      </c>
      <c r="FD156" s="182">
        <f t="shared" si="1247"/>
        <v>0</v>
      </c>
      <c r="FE156" s="182">
        <f t="shared" si="1248"/>
        <v>0</v>
      </c>
      <c r="FF156" s="5"/>
      <c r="FG156" s="182">
        <f t="shared" si="1249"/>
        <v>0</v>
      </c>
      <c r="FH156" s="182">
        <f t="shared" si="1250"/>
        <v>0</v>
      </c>
      <c r="FI156" s="182">
        <f t="shared" si="1251"/>
        <v>0</v>
      </c>
      <c r="FJ156" s="5"/>
      <c r="FK156" s="182">
        <f t="shared" si="1252"/>
        <v>0</v>
      </c>
      <c r="FL156" s="182">
        <f t="shared" si="1253"/>
        <v>0</v>
      </c>
      <c r="FM156" s="182">
        <f t="shared" si="1254"/>
        <v>0</v>
      </c>
      <c r="FN156" s="5"/>
      <c r="FO156" s="182">
        <f t="shared" si="1255"/>
        <v>0</v>
      </c>
      <c r="FP156" s="182">
        <f t="shared" si="1256"/>
        <v>0</v>
      </c>
      <c r="FQ156" s="182">
        <f t="shared" si="1257"/>
        <v>0</v>
      </c>
      <c r="FR156" s="5"/>
      <c r="FS156" s="182">
        <f t="shared" si="1258"/>
        <v>0</v>
      </c>
      <c r="FT156" s="182">
        <f t="shared" si="1259"/>
        <v>0</v>
      </c>
      <c r="FU156" s="182">
        <f t="shared" si="1260"/>
        <v>0</v>
      </c>
      <c r="FV156" s="5"/>
      <c r="FW156" s="182">
        <f t="shared" si="1261"/>
        <v>0</v>
      </c>
      <c r="FX156" s="182">
        <f t="shared" si="1262"/>
        <v>0</v>
      </c>
      <c r="FY156" s="182">
        <f t="shared" si="1263"/>
        <v>0</v>
      </c>
      <c r="FZ156" s="5"/>
      <c r="GA156" s="182">
        <f t="shared" si="1264"/>
        <v>0</v>
      </c>
      <c r="GB156" s="182">
        <f t="shared" si="1265"/>
        <v>0</v>
      </c>
      <c r="GC156" s="182">
        <f t="shared" si="1266"/>
        <v>0</v>
      </c>
      <c r="GD156" s="5"/>
      <c r="GE156" s="182">
        <f t="shared" si="1267"/>
        <v>0</v>
      </c>
      <c r="GF156" s="182">
        <f t="shared" si="1268"/>
        <v>0</v>
      </c>
      <c r="GG156" s="182">
        <f t="shared" si="1269"/>
        <v>0</v>
      </c>
      <c r="GH156" s="5"/>
      <c r="GI156" s="182">
        <f t="shared" si="1270"/>
        <v>0</v>
      </c>
      <c r="GJ156" s="182">
        <f t="shared" si="1271"/>
        <v>0</v>
      </c>
      <c r="GK156" s="182">
        <f t="shared" si="1272"/>
        <v>0</v>
      </c>
      <c r="GL156" s="5"/>
      <c r="GM156" s="182">
        <f t="shared" si="1273"/>
        <v>0</v>
      </c>
      <c r="GN156" s="182">
        <f t="shared" si="1274"/>
        <v>0</v>
      </c>
      <c r="GO156" s="182">
        <f t="shared" si="1275"/>
        <v>0</v>
      </c>
      <c r="GP156" s="5"/>
      <c r="GQ156" s="182">
        <f t="shared" si="1276"/>
        <v>0</v>
      </c>
      <c r="GR156" s="182">
        <f t="shared" si="1277"/>
        <v>0</v>
      </c>
      <c r="GS156" s="182">
        <f t="shared" si="1278"/>
        <v>0</v>
      </c>
      <c r="GT156" s="5"/>
      <c r="GU156" s="182">
        <f t="shared" si="1279"/>
        <v>0</v>
      </c>
      <c r="GV156" s="182">
        <f t="shared" si="1280"/>
        <v>0</v>
      </c>
      <c r="GW156" s="182">
        <f t="shared" si="1281"/>
        <v>0</v>
      </c>
      <c r="GX156" s="5"/>
      <c r="GY156" s="182">
        <f t="shared" si="1282"/>
        <v>0</v>
      </c>
      <c r="GZ156" s="182">
        <f t="shared" si="1283"/>
        <v>0</v>
      </c>
      <c r="HA156" s="182">
        <f t="shared" si="1284"/>
        <v>0</v>
      </c>
      <c r="HB156" s="5"/>
      <c r="HC156" s="182">
        <f t="shared" si="1285"/>
        <v>0</v>
      </c>
      <c r="HD156" s="182">
        <f t="shared" si="1286"/>
        <v>0</v>
      </c>
      <c r="HE156" s="182">
        <f t="shared" si="1287"/>
        <v>0</v>
      </c>
      <c r="HF156" s="5"/>
      <c r="HG156" s="182">
        <f t="shared" si="1288"/>
        <v>0</v>
      </c>
      <c r="HH156" s="182">
        <f t="shared" si="1289"/>
        <v>0</v>
      </c>
      <c r="HI156" s="182">
        <f t="shared" si="1290"/>
        <v>0</v>
      </c>
      <c r="HJ156" s="5"/>
      <c r="HK156" s="182">
        <f t="shared" si="1291"/>
        <v>0</v>
      </c>
      <c r="HL156" s="182">
        <f t="shared" si="1292"/>
        <v>0</v>
      </c>
      <c r="HM156" s="182">
        <f t="shared" si="1293"/>
        <v>0</v>
      </c>
      <c r="HN156" s="5"/>
      <c r="HO156" s="182">
        <f t="shared" si="1294"/>
        <v>0</v>
      </c>
      <c r="HP156" s="182">
        <f t="shared" si="1295"/>
        <v>0</v>
      </c>
      <c r="HQ156" s="182">
        <f t="shared" si="1296"/>
        <v>0</v>
      </c>
      <c r="HR156" s="5"/>
      <c r="HS156" s="182">
        <f t="shared" si="1297"/>
        <v>0</v>
      </c>
      <c r="HT156" s="182">
        <f t="shared" si="1298"/>
        <v>0</v>
      </c>
      <c r="HU156" s="182">
        <f t="shared" si="1299"/>
        <v>0</v>
      </c>
      <c r="HV156" s="5"/>
      <c r="HW156" s="182">
        <f t="shared" si="1300"/>
        <v>0</v>
      </c>
      <c r="HX156" s="182">
        <f t="shared" si="1301"/>
        <v>0</v>
      </c>
      <c r="HY156" s="182">
        <f t="shared" si="1302"/>
        <v>0</v>
      </c>
      <c r="HZ156" s="5"/>
      <c r="IA156" s="182">
        <f t="shared" si="1303"/>
        <v>0</v>
      </c>
      <c r="IB156" s="182">
        <f t="shared" si="1304"/>
        <v>0</v>
      </c>
      <c r="IC156" s="182">
        <f t="shared" si="1305"/>
        <v>0</v>
      </c>
      <c r="ID156" s="5"/>
      <c r="IE156" s="182">
        <f t="shared" si="1306"/>
        <v>0</v>
      </c>
      <c r="IF156" s="182">
        <f t="shared" si="1307"/>
        <v>0</v>
      </c>
      <c r="IG156" s="182">
        <f t="shared" si="1308"/>
        <v>0</v>
      </c>
      <c r="IH156" s="5"/>
      <c r="II156" s="182">
        <f t="shared" si="1309"/>
        <v>0</v>
      </c>
      <c r="IJ156" s="182">
        <f t="shared" si="1310"/>
        <v>0</v>
      </c>
      <c r="IK156" s="182">
        <f t="shared" si="1311"/>
        <v>0</v>
      </c>
      <c r="IL156" s="5"/>
      <c r="IM156" s="182">
        <f t="shared" si="1312"/>
        <v>0</v>
      </c>
      <c r="IN156" s="182">
        <f t="shared" si="1313"/>
        <v>0</v>
      </c>
      <c r="IO156" s="182">
        <f t="shared" si="1314"/>
        <v>0</v>
      </c>
      <c r="IP156" s="5"/>
      <c r="IQ156" s="182">
        <f t="shared" si="1315"/>
        <v>0</v>
      </c>
      <c r="IR156" s="182">
        <f t="shared" si="1316"/>
        <v>0</v>
      </c>
      <c r="IS156" s="182">
        <f t="shared" si="1317"/>
        <v>0</v>
      </c>
      <c r="IT156" s="5"/>
      <c r="IU156" s="182">
        <f t="shared" si="1318"/>
        <v>0</v>
      </c>
      <c r="IV156" s="182">
        <f t="shared" si="1319"/>
        <v>0</v>
      </c>
      <c r="IW156" s="182">
        <f t="shared" si="1320"/>
        <v>0</v>
      </c>
      <c r="IX156" s="5"/>
      <c r="IY156" s="182">
        <f t="shared" si="1321"/>
        <v>0</v>
      </c>
      <c r="IZ156" s="182">
        <f t="shared" si="1322"/>
        <v>0</v>
      </c>
      <c r="JA156" s="182">
        <f t="shared" si="1323"/>
        <v>0</v>
      </c>
      <c r="JB156" s="5"/>
      <c r="JC156" s="182">
        <f t="shared" si="1324"/>
        <v>0</v>
      </c>
      <c r="JD156" s="182">
        <f t="shared" si="1325"/>
        <v>0</v>
      </c>
      <c r="JE156" s="182">
        <f t="shared" si="1326"/>
        <v>0</v>
      </c>
      <c r="JF156" s="5"/>
      <c r="JG156" s="182">
        <f t="shared" si="1327"/>
        <v>0</v>
      </c>
      <c r="JH156" s="182">
        <f t="shared" si="1328"/>
        <v>0</v>
      </c>
      <c r="JI156" s="182">
        <f t="shared" si="1329"/>
        <v>0</v>
      </c>
      <c r="JJ156" s="5"/>
      <c r="JK156" s="182">
        <f t="shared" si="1330"/>
        <v>0</v>
      </c>
      <c r="JL156" s="182">
        <f t="shared" si="1331"/>
        <v>0</v>
      </c>
      <c r="JM156" s="182">
        <f t="shared" si="1332"/>
        <v>0</v>
      </c>
      <c r="JN156" s="5"/>
      <c r="JO156" s="182">
        <f t="shared" si="1333"/>
        <v>0</v>
      </c>
      <c r="JP156" s="182">
        <f t="shared" si="1334"/>
        <v>0</v>
      </c>
      <c r="JQ156" s="182">
        <f t="shared" si="1335"/>
        <v>0</v>
      </c>
      <c r="JR156" s="5"/>
      <c r="JS156" s="182">
        <f t="shared" si="1336"/>
        <v>0</v>
      </c>
      <c r="JT156" s="182">
        <f t="shared" si="1337"/>
        <v>0</v>
      </c>
      <c r="JU156" s="182">
        <f t="shared" si="1338"/>
        <v>0</v>
      </c>
      <c r="JV156" s="5"/>
      <c r="JW156" s="182">
        <f t="shared" si="1339"/>
        <v>0</v>
      </c>
      <c r="JX156" s="182">
        <f t="shared" si="1340"/>
        <v>0</v>
      </c>
      <c r="JY156" s="182">
        <f t="shared" si="1341"/>
        <v>0</v>
      </c>
      <c r="JZ156" s="5"/>
      <c r="KA156" s="182">
        <f t="shared" si="1342"/>
        <v>0</v>
      </c>
      <c r="KB156" s="182">
        <f t="shared" si="1343"/>
        <v>0</v>
      </c>
      <c r="KC156" s="182">
        <f t="shared" si="1344"/>
        <v>0</v>
      </c>
      <c r="KD156" s="5"/>
      <c r="KE156" s="182">
        <f t="shared" si="1345"/>
        <v>0</v>
      </c>
      <c r="KF156" s="182">
        <f t="shared" si="1346"/>
        <v>0</v>
      </c>
      <c r="KG156" s="182">
        <f t="shared" si="1347"/>
        <v>0</v>
      </c>
      <c r="KH156" s="5"/>
      <c r="KI156" s="183">
        <f t="shared" si="1348"/>
        <v>0</v>
      </c>
      <c r="KJ156" s="183" t="e">
        <f t="shared" si="1140"/>
        <v>#DIV/0!</v>
      </c>
      <c r="KK156" s="183">
        <f t="shared" si="1349"/>
        <v>0</v>
      </c>
      <c r="KM156" s="183">
        <f t="shared" si="1350"/>
        <v>0</v>
      </c>
      <c r="KN156" s="183" t="e">
        <f t="shared" si="1141"/>
        <v>#DIV/0!</v>
      </c>
      <c r="KO156" s="183">
        <f t="shared" si="1351"/>
        <v>0</v>
      </c>
      <c r="KQ156" s="183">
        <f t="shared" si="1352"/>
        <v>0</v>
      </c>
      <c r="KR156" s="183" t="e">
        <f t="shared" si="1353"/>
        <v>#DIV/0!</v>
      </c>
      <c r="KS156" s="183">
        <f t="shared" si="1354"/>
        <v>0</v>
      </c>
      <c r="KU156" s="183">
        <f t="shared" si="1355"/>
        <v>0</v>
      </c>
      <c r="KV156" s="183" t="e">
        <f t="shared" si="1356"/>
        <v>#DIV/0!</v>
      </c>
      <c r="KW156" s="183">
        <f t="shared" si="1357"/>
        <v>0</v>
      </c>
      <c r="KY156" s="183">
        <f t="shared" si="1358"/>
        <v>0</v>
      </c>
      <c r="KZ156" s="183" t="e">
        <f t="shared" si="1359"/>
        <v>#DIV/0!</v>
      </c>
      <c r="LA156" s="183">
        <f t="shared" si="1360"/>
        <v>0</v>
      </c>
      <c r="LC156" s="183">
        <f t="shared" si="1361"/>
        <v>0</v>
      </c>
      <c r="LD156" s="183" t="e">
        <f t="shared" si="1362"/>
        <v>#DIV/0!</v>
      </c>
      <c r="LE156" s="183">
        <f t="shared" si="1363"/>
        <v>0</v>
      </c>
    </row>
    <row r="157" spans="2:317" ht="18.75">
      <c r="B157" s="172"/>
      <c r="C157" s="180"/>
      <c r="D157" s="180"/>
      <c r="E157" s="180" t="str">
        <f>'A.I Revenue Streams - P1'!F155</f>
        <v>CT Peripheral Venogram</v>
      </c>
      <c r="F157" s="184"/>
      <c r="G157" s="182"/>
      <c r="H157" s="182">
        <f>'A.I Revenue Streams - P1'!J155</f>
        <v>0</v>
      </c>
      <c r="I157" s="182">
        <f t="shared" si="1364"/>
        <v>0</v>
      </c>
      <c r="J157" s="5"/>
      <c r="K157" s="182">
        <f>'A.I Revenue Streams - P1'!H155*K$2</f>
        <v>0</v>
      </c>
      <c r="L157" s="182">
        <f t="shared" si="1142"/>
        <v>0</v>
      </c>
      <c r="M157" s="182">
        <f t="shared" si="1365"/>
        <v>0</v>
      </c>
      <c r="N157" s="5"/>
      <c r="O157" s="182">
        <f t="shared" si="1143"/>
        <v>0</v>
      </c>
      <c r="P157" s="182">
        <f t="shared" si="1144"/>
        <v>0</v>
      </c>
      <c r="Q157" s="182">
        <f t="shared" si="1135"/>
        <v>0</v>
      </c>
      <c r="R157" s="5"/>
      <c r="S157" s="182">
        <f t="shared" si="1145"/>
        <v>0</v>
      </c>
      <c r="T157" s="182">
        <f t="shared" si="1146"/>
        <v>0</v>
      </c>
      <c r="U157" s="182">
        <f t="shared" si="1136"/>
        <v>0</v>
      </c>
      <c r="V157" s="5"/>
      <c r="W157" s="182">
        <f t="shared" si="1147"/>
        <v>0</v>
      </c>
      <c r="X157" s="182">
        <f t="shared" si="1148"/>
        <v>0</v>
      </c>
      <c r="Y157" s="182">
        <f t="shared" si="1137"/>
        <v>0</v>
      </c>
      <c r="Z157" s="5"/>
      <c r="AA157" s="182">
        <f t="shared" si="1149"/>
        <v>0</v>
      </c>
      <c r="AB157" s="182">
        <f t="shared" si="1150"/>
        <v>0</v>
      </c>
      <c r="AC157" s="182">
        <f t="shared" si="1138"/>
        <v>0</v>
      </c>
      <c r="AD157" s="5"/>
      <c r="AE157" s="182">
        <f t="shared" si="1151"/>
        <v>0</v>
      </c>
      <c r="AF157" s="182">
        <f t="shared" si="1152"/>
        <v>0</v>
      </c>
      <c r="AG157" s="182">
        <f t="shared" si="1139"/>
        <v>0</v>
      </c>
      <c r="AH157" s="5"/>
      <c r="AI157" s="182">
        <f t="shared" si="1153"/>
        <v>0</v>
      </c>
      <c r="AJ157" s="182">
        <f t="shared" si="1154"/>
        <v>0</v>
      </c>
      <c r="AK157" s="182">
        <f t="shared" si="1155"/>
        <v>0</v>
      </c>
      <c r="AL157" s="5"/>
      <c r="AM157" s="182">
        <f t="shared" si="1156"/>
        <v>0</v>
      </c>
      <c r="AN157" s="182">
        <f t="shared" si="1157"/>
        <v>0</v>
      </c>
      <c r="AO157" s="182">
        <f t="shared" si="1158"/>
        <v>0</v>
      </c>
      <c r="AP157" s="5"/>
      <c r="AQ157" s="182">
        <f t="shared" si="1159"/>
        <v>0</v>
      </c>
      <c r="AR157" s="182">
        <f t="shared" si="1160"/>
        <v>0</v>
      </c>
      <c r="AS157" s="182">
        <f t="shared" si="1161"/>
        <v>0</v>
      </c>
      <c r="AT157" s="5"/>
      <c r="AU157" s="182">
        <f t="shared" si="1162"/>
        <v>0</v>
      </c>
      <c r="AV157" s="182">
        <f t="shared" si="1163"/>
        <v>0</v>
      </c>
      <c r="AW157" s="182">
        <f t="shared" si="1164"/>
        <v>0</v>
      </c>
      <c r="AX157" s="5"/>
      <c r="AY157" s="182">
        <f t="shared" si="1165"/>
        <v>0</v>
      </c>
      <c r="AZ157" s="182">
        <f t="shared" si="1166"/>
        <v>0</v>
      </c>
      <c r="BA157" s="182">
        <f t="shared" si="1167"/>
        <v>0</v>
      </c>
      <c r="BB157" s="5"/>
      <c r="BC157" s="182">
        <f t="shared" si="1168"/>
        <v>0</v>
      </c>
      <c r="BD157" s="182">
        <f t="shared" si="1169"/>
        <v>0</v>
      </c>
      <c r="BE157" s="182">
        <f t="shared" si="1170"/>
        <v>0</v>
      </c>
      <c r="BF157" s="5"/>
      <c r="BG157" s="182">
        <f t="shared" si="1171"/>
        <v>0</v>
      </c>
      <c r="BH157" s="182">
        <f t="shared" si="1172"/>
        <v>0</v>
      </c>
      <c r="BI157" s="182">
        <f t="shared" si="1173"/>
        <v>0</v>
      </c>
      <c r="BJ157" s="5"/>
      <c r="BK157" s="182">
        <f t="shared" si="1174"/>
        <v>0</v>
      </c>
      <c r="BL157" s="182">
        <f t="shared" si="1175"/>
        <v>0</v>
      </c>
      <c r="BM157" s="182">
        <f t="shared" si="1176"/>
        <v>0</v>
      </c>
      <c r="BN157" s="5"/>
      <c r="BO157" s="182">
        <f t="shared" si="1177"/>
        <v>0</v>
      </c>
      <c r="BP157" s="182">
        <f t="shared" si="1178"/>
        <v>0</v>
      </c>
      <c r="BQ157" s="182">
        <f t="shared" si="1179"/>
        <v>0</v>
      </c>
      <c r="BR157" s="5"/>
      <c r="BS157" s="182">
        <f t="shared" si="1180"/>
        <v>0</v>
      </c>
      <c r="BT157" s="182">
        <f t="shared" si="1181"/>
        <v>0</v>
      </c>
      <c r="BU157" s="182">
        <f t="shared" si="1182"/>
        <v>0</v>
      </c>
      <c r="BV157" s="5"/>
      <c r="BW157" s="182">
        <f t="shared" si="1183"/>
        <v>0</v>
      </c>
      <c r="BX157" s="182">
        <f t="shared" si="1184"/>
        <v>0</v>
      </c>
      <c r="BY157" s="182">
        <f t="shared" si="1185"/>
        <v>0</v>
      </c>
      <c r="BZ157" s="5"/>
      <c r="CA157" s="182">
        <f t="shared" si="1186"/>
        <v>0</v>
      </c>
      <c r="CB157" s="182">
        <f t="shared" si="1187"/>
        <v>0</v>
      </c>
      <c r="CC157" s="182">
        <f t="shared" si="1188"/>
        <v>0</v>
      </c>
      <c r="CD157" s="5"/>
      <c r="CE157" s="182">
        <f t="shared" si="1189"/>
        <v>0</v>
      </c>
      <c r="CF157" s="182">
        <f t="shared" si="1190"/>
        <v>0</v>
      </c>
      <c r="CG157" s="182">
        <f t="shared" si="1191"/>
        <v>0</v>
      </c>
      <c r="CH157" s="5"/>
      <c r="CI157" s="182">
        <f t="shared" si="1192"/>
        <v>0</v>
      </c>
      <c r="CJ157" s="182">
        <f t="shared" si="1193"/>
        <v>0</v>
      </c>
      <c r="CK157" s="182">
        <f t="shared" si="1194"/>
        <v>0</v>
      </c>
      <c r="CL157" s="5"/>
      <c r="CM157" s="182">
        <f t="shared" si="1195"/>
        <v>0</v>
      </c>
      <c r="CN157" s="182">
        <f t="shared" si="1196"/>
        <v>0</v>
      </c>
      <c r="CO157" s="182">
        <f t="shared" si="1197"/>
        <v>0</v>
      </c>
      <c r="CP157" s="5"/>
      <c r="CQ157" s="182">
        <f t="shared" si="1198"/>
        <v>0</v>
      </c>
      <c r="CR157" s="182">
        <f t="shared" si="1199"/>
        <v>0</v>
      </c>
      <c r="CS157" s="182">
        <f t="shared" si="1200"/>
        <v>0</v>
      </c>
      <c r="CT157" s="5"/>
      <c r="CU157" s="182">
        <f t="shared" si="1201"/>
        <v>0</v>
      </c>
      <c r="CV157" s="182">
        <f t="shared" si="1202"/>
        <v>0</v>
      </c>
      <c r="CW157" s="182">
        <f t="shared" si="1203"/>
        <v>0</v>
      </c>
      <c r="CX157" s="5"/>
      <c r="CY157" s="182">
        <f t="shared" si="1204"/>
        <v>0</v>
      </c>
      <c r="CZ157" s="182">
        <f t="shared" si="1205"/>
        <v>0</v>
      </c>
      <c r="DA157" s="182">
        <f t="shared" si="1206"/>
        <v>0</v>
      </c>
      <c r="DB157" s="5"/>
      <c r="DC157" s="182">
        <f t="shared" si="1207"/>
        <v>0</v>
      </c>
      <c r="DD157" s="182">
        <f t="shared" si="1208"/>
        <v>0</v>
      </c>
      <c r="DE157" s="182">
        <f t="shared" si="1209"/>
        <v>0</v>
      </c>
      <c r="DF157" s="5"/>
      <c r="DG157" s="182">
        <f t="shared" si="1210"/>
        <v>0</v>
      </c>
      <c r="DH157" s="182">
        <f t="shared" si="1211"/>
        <v>0</v>
      </c>
      <c r="DI157" s="182">
        <f t="shared" si="1212"/>
        <v>0</v>
      </c>
      <c r="DJ157" s="5"/>
      <c r="DK157" s="182">
        <f t="shared" si="1213"/>
        <v>0</v>
      </c>
      <c r="DL157" s="182">
        <f t="shared" si="1214"/>
        <v>0</v>
      </c>
      <c r="DM157" s="182">
        <f t="shared" si="1215"/>
        <v>0</v>
      </c>
      <c r="DN157" s="5"/>
      <c r="DO157" s="182">
        <f t="shared" si="1216"/>
        <v>0</v>
      </c>
      <c r="DP157" s="182">
        <f t="shared" si="1217"/>
        <v>0</v>
      </c>
      <c r="DQ157" s="182">
        <f t="shared" si="1218"/>
        <v>0</v>
      </c>
      <c r="DR157" s="5"/>
      <c r="DS157" s="182">
        <f t="shared" si="1219"/>
        <v>0</v>
      </c>
      <c r="DT157" s="182">
        <f t="shared" si="1220"/>
        <v>0</v>
      </c>
      <c r="DU157" s="182">
        <f t="shared" si="1221"/>
        <v>0</v>
      </c>
      <c r="DV157" s="5"/>
      <c r="DW157" s="182">
        <f t="shared" si="1222"/>
        <v>0</v>
      </c>
      <c r="DX157" s="182">
        <f t="shared" si="1223"/>
        <v>0</v>
      </c>
      <c r="DY157" s="182">
        <f t="shared" si="1224"/>
        <v>0</v>
      </c>
      <c r="DZ157" s="5"/>
      <c r="EA157" s="182">
        <f t="shared" si="1225"/>
        <v>0</v>
      </c>
      <c r="EB157" s="182">
        <f t="shared" si="1226"/>
        <v>0</v>
      </c>
      <c r="EC157" s="182">
        <f t="shared" si="1227"/>
        <v>0</v>
      </c>
      <c r="ED157" s="5"/>
      <c r="EE157" s="182">
        <f t="shared" si="1228"/>
        <v>0</v>
      </c>
      <c r="EF157" s="182">
        <f t="shared" si="1229"/>
        <v>0</v>
      </c>
      <c r="EG157" s="182">
        <f t="shared" si="1230"/>
        <v>0</v>
      </c>
      <c r="EH157" s="5"/>
      <c r="EI157" s="182">
        <f t="shared" si="1231"/>
        <v>0</v>
      </c>
      <c r="EJ157" s="182">
        <f t="shared" si="1232"/>
        <v>0</v>
      </c>
      <c r="EK157" s="182">
        <f t="shared" si="1233"/>
        <v>0</v>
      </c>
      <c r="EL157" s="5"/>
      <c r="EM157" s="182">
        <f t="shared" si="1234"/>
        <v>0</v>
      </c>
      <c r="EN157" s="182">
        <f t="shared" si="1235"/>
        <v>0</v>
      </c>
      <c r="EO157" s="182">
        <f t="shared" si="1236"/>
        <v>0</v>
      </c>
      <c r="EP157" s="5"/>
      <c r="EQ157" s="182">
        <f t="shared" si="1237"/>
        <v>0</v>
      </c>
      <c r="ER157" s="182">
        <f t="shared" si="1238"/>
        <v>0</v>
      </c>
      <c r="ES157" s="182">
        <f t="shared" si="1239"/>
        <v>0</v>
      </c>
      <c r="ET157" s="5"/>
      <c r="EU157" s="182">
        <f t="shared" si="1240"/>
        <v>0</v>
      </c>
      <c r="EV157" s="182">
        <f t="shared" si="1241"/>
        <v>0</v>
      </c>
      <c r="EW157" s="182">
        <f t="shared" si="1242"/>
        <v>0</v>
      </c>
      <c r="EX157" s="5"/>
      <c r="EY157" s="182">
        <f t="shared" si="1243"/>
        <v>0</v>
      </c>
      <c r="EZ157" s="182">
        <f t="shared" si="1244"/>
        <v>0</v>
      </c>
      <c r="FA157" s="182">
        <f t="shared" si="1245"/>
        <v>0</v>
      </c>
      <c r="FB157" s="5"/>
      <c r="FC157" s="182">
        <f t="shared" si="1246"/>
        <v>0</v>
      </c>
      <c r="FD157" s="182">
        <f t="shared" si="1247"/>
        <v>0</v>
      </c>
      <c r="FE157" s="182">
        <f t="shared" si="1248"/>
        <v>0</v>
      </c>
      <c r="FF157" s="5"/>
      <c r="FG157" s="182">
        <f t="shared" si="1249"/>
        <v>0</v>
      </c>
      <c r="FH157" s="182">
        <f t="shared" si="1250"/>
        <v>0</v>
      </c>
      <c r="FI157" s="182">
        <f t="shared" si="1251"/>
        <v>0</v>
      </c>
      <c r="FJ157" s="5"/>
      <c r="FK157" s="182">
        <f t="shared" si="1252"/>
        <v>0</v>
      </c>
      <c r="FL157" s="182">
        <f t="shared" si="1253"/>
        <v>0</v>
      </c>
      <c r="FM157" s="182">
        <f t="shared" si="1254"/>
        <v>0</v>
      </c>
      <c r="FN157" s="5"/>
      <c r="FO157" s="182">
        <f t="shared" si="1255"/>
        <v>0</v>
      </c>
      <c r="FP157" s="182">
        <f t="shared" si="1256"/>
        <v>0</v>
      </c>
      <c r="FQ157" s="182">
        <f t="shared" si="1257"/>
        <v>0</v>
      </c>
      <c r="FR157" s="5"/>
      <c r="FS157" s="182">
        <f t="shared" si="1258"/>
        <v>0</v>
      </c>
      <c r="FT157" s="182">
        <f t="shared" si="1259"/>
        <v>0</v>
      </c>
      <c r="FU157" s="182">
        <f t="shared" si="1260"/>
        <v>0</v>
      </c>
      <c r="FV157" s="5"/>
      <c r="FW157" s="182">
        <f t="shared" si="1261"/>
        <v>0</v>
      </c>
      <c r="FX157" s="182">
        <f t="shared" si="1262"/>
        <v>0</v>
      </c>
      <c r="FY157" s="182">
        <f t="shared" si="1263"/>
        <v>0</v>
      </c>
      <c r="FZ157" s="5"/>
      <c r="GA157" s="182">
        <f t="shared" si="1264"/>
        <v>0</v>
      </c>
      <c r="GB157" s="182">
        <f t="shared" si="1265"/>
        <v>0</v>
      </c>
      <c r="GC157" s="182">
        <f t="shared" si="1266"/>
        <v>0</v>
      </c>
      <c r="GD157" s="5"/>
      <c r="GE157" s="182">
        <f t="shared" si="1267"/>
        <v>0</v>
      </c>
      <c r="GF157" s="182">
        <f t="shared" si="1268"/>
        <v>0</v>
      </c>
      <c r="GG157" s="182">
        <f t="shared" si="1269"/>
        <v>0</v>
      </c>
      <c r="GH157" s="5"/>
      <c r="GI157" s="182">
        <f t="shared" si="1270"/>
        <v>0</v>
      </c>
      <c r="GJ157" s="182">
        <f t="shared" si="1271"/>
        <v>0</v>
      </c>
      <c r="GK157" s="182">
        <f t="shared" si="1272"/>
        <v>0</v>
      </c>
      <c r="GL157" s="5"/>
      <c r="GM157" s="182">
        <f t="shared" si="1273"/>
        <v>0</v>
      </c>
      <c r="GN157" s="182">
        <f t="shared" si="1274"/>
        <v>0</v>
      </c>
      <c r="GO157" s="182">
        <f t="shared" si="1275"/>
        <v>0</v>
      </c>
      <c r="GP157" s="5"/>
      <c r="GQ157" s="182">
        <f t="shared" si="1276"/>
        <v>0</v>
      </c>
      <c r="GR157" s="182">
        <f t="shared" si="1277"/>
        <v>0</v>
      </c>
      <c r="GS157" s="182">
        <f t="shared" si="1278"/>
        <v>0</v>
      </c>
      <c r="GT157" s="5"/>
      <c r="GU157" s="182">
        <f t="shared" si="1279"/>
        <v>0</v>
      </c>
      <c r="GV157" s="182">
        <f t="shared" si="1280"/>
        <v>0</v>
      </c>
      <c r="GW157" s="182">
        <f t="shared" si="1281"/>
        <v>0</v>
      </c>
      <c r="GX157" s="5"/>
      <c r="GY157" s="182">
        <f t="shared" si="1282"/>
        <v>0</v>
      </c>
      <c r="GZ157" s="182">
        <f t="shared" si="1283"/>
        <v>0</v>
      </c>
      <c r="HA157" s="182">
        <f t="shared" si="1284"/>
        <v>0</v>
      </c>
      <c r="HB157" s="5"/>
      <c r="HC157" s="182">
        <f t="shared" si="1285"/>
        <v>0</v>
      </c>
      <c r="HD157" s="182">
        <f t="shared" si="1286"/>
        <v>0</v>
      </c>
      <c r="HE157" s="182">
        <f t="shared" si="1287"/>
        <v>0</v>
      </c>
      <c r="HF157" s="5"/>
      <c r="HG157" s="182">
        <f t="shared" si="1288"/>
        <v>0</v>
      </c>
      <c r="HH157" s="182">
        <f t="shared" si="1289"/>
        <v>0</v>
      </c>
      <c r="HI157" s="182">
        <f t="shared" si="1290"/>
        <v>0</v>
      </c>
      <c r="HJ157" s="5"/>
      <c r="HK157" s="182">
        <f t="shared" si="1291"/>
        <v>0</v>
      </c>
      <c r="HL157" s="182">
        <f t="shared" si="1292"/>
        <v>0</v>
      </c>
      <c r="HM157" s="182">
        <f t="shared" si="1293"/>
        <v>0</v>
      </c>
      <c r="HN157" s="5"/>
      <c r="HO157" s="182">
        <f t="shared" si="1294"/>
        <v>0</v>
      </c>
      <c r="HP157" s="182">
        <f t="shared" si="1295"/>
        <v>0</v>
      </c>
      <c r="HQ157" s="182">
        <f t="shared" si="1296"/>
        <v>0</v>
      </c>
      <c r="HR157" s="5"/>
      <c r="HS157" s="182">
        <f t="shared" si="1297"/>
        <v>0</v>
      </c>
      <c r="HT157" s="182">
        <f t="shared" si="1298"/>
        <v>0</v>
      </c>
      <c r="HU157" s="182">
        <f t="shared" si="1299"/>
        <v>0</v>
      </c>
      <c r="HV157" s="5"/>
      <c r="HW157" s="182">
        <f t="shared" si="1300"/>
        <v>0</v>
      </c>
      <c r="HX157" s="182">
        <f t="shared" si="1301"/>
        <v>0</v>
      </c>
      <c r="HY157" s="182">
        <f t="shared" si="1302"/>
        <v>0</v>
      </c>
      <c r="HZ157" s="5"/>
      <c r="IA157" s="182">
        <f t="shared" si="1303"/>
        <v>0</v>
      </c>
      <c r="IB157" s="182">
        <f t="shared" si="1304"/>
        <v>0</v>
      </c>
      <c r="IC157" s="182">
        <f t="shared" si="1305"/>
        <v>0</v>
      </c>
      <c r="ID157" s="5"/>
      <c r="IE157" s="182">
        <f t="shared" si="1306"/>
        <v>0</v>
      </c>
      <c r="IF157" s="182">
        <f t="shared" si="1307"/>
        <v>0</v>
      </c>
      <c r="IG157" s="182">
        <f t="shared" si="1308"/>
        <v>0</v>
      </c>
      <c r="IH157" s="5"/>
      <c r="II157" s="182">
        <f t="shared" si="1309"/>
        <v>0</v>
      </c>
      <c r="IJ157" s="182">
        <f t="shared" si="1310"/>
        <v>0</v>
      </c>
      <c r="IK157" s="182">
        <f t="shared" si="1311"/>
        <v>0</v>
      </c>
      <c r="IL157" s="5"/>
      <c r="IM157" s="182">
        <f t="shared" si="1312"/>
        <v>0</v>
      </c>
      <c r="IN157" s="182">
        <f t="shared" si="1313"/>
        <v>0</v>
      </c>
      <c r="IO157" s="182">
        <f t="shared" si="1314"/>
        <v>0</v>
      </c>
      <c r="IP157" s="5"/>
      <c r="IQ157" s="182">
        <f t="shared" si="1315"/>
        <v>0</v>
      </c>
      <c r="IR157" s="182">
        <f t="shared" si="1316"/>
        <v>0</v>
      </c>
      <c r="IS157" s="182">
        <f t="shared" si="1317"/>
        <v>0</v>
      </c>
      <c r="IT157" s="5"/>
      <c r="IU157" s="182">
        <f t="shared" si="1318"/>
        <v>0</v>
      </c>
      <c r="IV157" s="182">
        <f t="shared" si="1319"/>
        <v>0</v>
      </c>
      <c r="IW157" s="182">
        <f t="shared" si="1320"/>
        <v>0</v>
      </c>
      <c r="IX157" s="5"/>
      <c r="IY157" s="182">
        <f t="shared" si="1321"/>
        <v>0</v>
      </c>
      <c r="IZ157" s="182">
        <f t="shared" si="1322"/>
        <v>0</v>
      </c>
      <c r="JA157" s="182">
        <f t="shared" si="1323"/>
        <v>0</v>
      </c>
      <c r="JB157" s="5"/>
      <c r="JC157" s="182">
        <f t="shared" si="1324"/>
        <v>0</v>
      </c>
      <c r="JD157" s="182">
        <f t="shared" si="1325"/>
        <v>0</v>
      </c>
      <c r="JE157" s="182">
        <f t="shared" si="1326"/>
        <v>0</v>
      </c>
      <c r="JF157" s="5"/>
      <c r="JG157" s="182">
        <f t="shared" si="1327"/>
        <v>0</v>
      </c>
      <c r="JH157" s="182">
        <f t="shared" si="1328"/>
        <v>0</v>
      </c>
      <c r="JI157" s="182">
        <f t="shared" si="1329"/>
        <v>0</v>
      </c>
      <c r="JJ157" s="5"/>
      <c r="JK157" s="182">
        <f t="shared" si="1330"/>
        <v>0</v>
      </c>
      <c r="JL157" s="182">
        <f t="shared" si="1331"/>
        <v>0</v>
      </c>
      <c r="JM157" s="182">
        <f t="shared" si="1332"/>
        <v>0</v>
      </c>
      <c r="JN157" s="5"/>
      <c r="JO157" s="182">
        <f t="shared" si="1333"/>
        <v>0</v>
      </c>
      <c r="JP157" s="182">
        <f t="shared" si="1334"/>
        <v>0</v>
      </c>
      <c r="JQ157" s="182">
        <f t="shared" si="1335"/>
        <v>0</v>
      </c>
      <c r="JR157" s="5"/>
      <c r="JS157" s="182">
        <f t="shared" si="1336"/>
        <v>0</v>
      </c>
      <c r="JT157" s="182">
        <f t="shared" si="1337"/>
        <v>0</v>
      </c>
      <c r="JU157" s="182">
        <f t="shared" si="1338"/>
        <v>0</v>
      </c>
      <c r="JV157" s="5"/>
      <c r="JW157" s="182">
        <f t="shared" si="1339"/>
        <v>0</v>
      </c>
      <c r="JX157" s="182">
        <f t="shared" si="1340"/>
        <v>0</v>
      </c>
      <c r="JY157" s="182">
        <f t="shared" si="1341"/>
        <v>0</v>
      </c>
      <c r="JZ157" s="5"/>
      <c r="KA157" s="182">
        <f t="shared" si="1342"/>
        <v>0</v>
      </c>
      <c r="KB157" s="182">
        <f t="shared" si="1343"/>
        <v>0</v>
      </c>
      <c r="KC157" s="182">
        <f t="shared" si="1344"/>
        <v>0</v>
      </c>
      <c r="KD157" s="5"/>
      <c r="KE157" s="182">
        <f t="shared" si="1345"/>
        <v>0</v>
      </c>
      <c r="KF157" s="182">
        <f t="shared" si="1346"/>
        <v>0</v>
      </c>
      <c r="KG157" s="182">
        <f t="shared" si="1347"/>
        <v>0</v>
      </c>
      <c r="KH157" s="5"/>
      <c r="KI157" s="183">
        <f t="shared" si="1348"/>
        <v>0</v>
      </c>
      <c r="KJ157" s="183" t="e">
        <f t="shared" si="1140"/>
        <v>#DIV/0!</v>
      </c>
      <c r="KK157" s="183">
        <f t="shared" si="1349"/>
        <v>0</v>
      </c>
      <c r="KM157" s="183">
        <f t="shared" si="1350"/>
        <v>0</v>
      </c>
      <c r="KN157" s="183" t="e">
        <f t="shared" si="1141"/>
        <v>#DIV/0!</v>
      </c>
      <c r="KO157" s="183">
        <f t="shared" si="1351"/>
        <v>0</v>
      </c>
      <c r="KQ157" s="183">
        <f t="shared" si="1352"/>
        <v>0</v>
      </c>
      <c r="KR157" s="183" t="e">
        <f t="shared" si="1353"/>
        <v>#DIV/0!</v>
      </c>
      <c r="KS157" s="183">
        <f t="shared" si="1354"/>
        <v>0</v>
      </c>
      <c r="KU157" s="183">
        <f t="shared" si="1355"/>
        <v>0</v>
      </c>
      <c r="KV157" s="183" t="e">
        <f t="shared" si="1356"/>
        <v>#DIV/0!</v>
      </c>
      <c r="KW157" s="183">
        <f t="shared" si="1357"/>
        <v>0</v>
      </c>
      <c r="KY157" s="183">
        <f t="shared" si="1358"/>
        <v>0</v>
      </c>
      <c r="KZ157" s="183" t="e">
        <f t="shared" si="1359"/>
        <v>#DIV/0!</v>
      </c>
      <c r="LA157" s="183">
        <f t="shared" si="1360"/>
        <v>0</v>
      </c>
      <c r="LC157" s="183">
        <f t="shared" si="1361"/>
        <v>0</v>
      </c>
      <c r="LD157" s="183" t="e">
        <f t="shared" si="1362"/>
        <v>#DIV/0!</v>
      </c>
      <c r="LE157" s="183">
        <f t="shared" si="1363"/>
        <v>0</v>
      </c>
    </row>
    <row r="158" spans="2:317" ht="18.75">
      <c r="B158" s="172"/>
      <c r="C158" s="180"/>
      <c r="D158" s="180"/>
      <c r="E158" s="180" t="str">
        <f>'A.I Revenue Streams - P1'!F156</f>
        <v>CT Peripheral Angio</v>
      </c>
      <c r="F158" s="184"/>
      <c r="G158" s="182"/>
      <c r="H158" s="182">
        <f>'A.I Revenue Streams - P1'!J156</f>
        <v>0</v>
      </c>
      <c r="I158" s="182">
        <f t="shared" si="1364"/>
        <v>0</v>
      </c>
      <c r="J158" s="5"/>
      <c r="K158" s="182">
        <f>'A.I Revenue Streams - P1'!H156*K$2</f>
        <v>0</v>
      </c>
      <c r="L158" s="182">
        <f t="shared" si="1142"/>
        <v>0</v>
      </c>
      <c r="M158" s="182">
        <f t="shared" si="1365"/>
        <v>0</v>
      </c>
      <c r="N158" s="5"/>
      <c r="O158" s="182">
        <f t="shared" si="1143"/>
        <v>0</v>
      </c>
      <c r="P158" s="182">
        <f t="shared" si="1144"/>
        <v>0</v>
      </c>
      <c r="Q158" s="182">
        <f t="shared" si="1135"/>
        <v>0</v>
      </c>
      <c r="R158" s="5"/>
      <c r="S158" s="182">
        <f t="shared" si="1145"/>
        <v>0</v>
      </c>
      <c r="T158" s="182">
        <f t="shared" si="1146"/>
        <v>0</v>
      </c>
      <c r="U158" s="182">
        <f t="shared" si="1136"/>
        <v>0</v>
      </c>
      <c r="V158" s="5"/>
      <c r="W158" s="182">
        <f t="shared" si="1147"/>
        <v>0</v>
      </c>
      <c r="X158" s="182">
        <f t="shared" si="1148"/>
        <v>0</v>
      </c>
      <c r="Y158" s="182">
        <f t="shared" si="1137"/>
        <v>0</v>
      </c>
      <c r="Z158" s="5"/>
      <c r="AA158" s="182">
        <f t="shared" si="1149"/>
        <v>0</v>
      </c>
      <c r="AB158" s="182">
        <f t="shared" si="1150"/>
        <v>0</v>
      </c>
      <c r="AC158" s="182">
        <f t="shared" si="1138"/>
        <v>0</v>
      </c>
      <c r="AD158" s="5"/>
      <c r="AE158" s="182">
        <f t="shared" si="1151"/>
        <v>0</v>
      </c>
      <c r="AF158" s="182">
        <f t="shared" si="1152"/>
        <v>0</v>
      </c>
      <c r="AG158" s="182">
        <f t="shared" si="1139"/>
        <v>0</v>
      </c>
      <c r="AH158" s="5"/>
      <c r="AI158" s="182">
        <f t="shared" si="1153"/>
        <v>0</v>
      </c>
      <c r="AJ158" s="182">
        <f t="shared" si="1154"/>
        <v>0</v>
      </c>
      <c r="AK158" s="182">
        <f t="shared" si="1155"/>
        <v>0</v>
      </c>
      <c r="AL158" s="5"/>
      <c r="AM158" s="182">
        <f t="shared" si="1156"/>
        <v>0</v>
      </c>
      <c r="AN158" s="182">
        <f t="shared" si="1157"/>
        <v>0</v>
      </c>
      <c r="AO158" s="182">
        <f t="shared" si="1158"/>
        <v>0</v>
      </c>
      <c r="AP158" s="5"/>
      <c r="AQ158" s="182">
        <f t="shared" si="1159"/>
        <v>0</v>
      </c>
      <c r="AR158" s="182">
        <f t="shared" si="1160"/>
        <v>0</v>
      </c>
      <c r="AS158" s="182">
        <f t="shared" si="1161"/>
        <v>0</v>
      </c>
      <c r="AT158" s="5"/>
      <c r="AU158" s="182">
        <f t="shared" si="1162"/>
        <v>0</v>
      </c>
      <c r="AV158" s="182">
        <f t="shared" si="1163"/>
        <v>0</v>
      </c>
      <c r="AW158" s="182">
        <f t="shared" si="1164"/>
        <v>0</v>
      </c>
      <c r="AX158" s="5"/>
      <c r="AY158" s="182">
        <f t="shared" si="1165"/>
        <v>0</v>
      </c>
      <c r="AZ158" s="182">
        <f t="shared" si="1166"/>
        <v>0</v>
      </c>
      <c r="BA158" s="182">
        <f t="shared" si="1167"/>
        <v>0</v>
      </c>
      <c r="BB158" s="5"/>
      <c r="BC158" s="182">
        <f t="shared" si="1168"/>
        <v>0</v>
      </c>
      <c r="BD158" s="182">
        <f t="shared" si="1169"/>
        <v>0</v>
      </c>
      <c r="BE158" s="182">
        <f t="shared" si="1170"/>
        <v>0</v>
      </c>
      <c r="BF158" s="5"/>
      <c r="BG158" s="182">
        <f t="shared" si="1171"/>
        <v>0</v>
      </c>
      <c r="BH158" s="182">
        <f t="shared" si="1172"/>
        <v>0</v>
      </c>
      <c r="BI158" s="182">
        <f t="shared" si="1173"/>
        <v>0</v>
      </c>
      <c r="BJ158" s="5"/>
      <c r="BK158" s="182">
        <f t="shared" si="1174"/>
        <v>0</v>
      </c>
      <c r="BL158" s="182">
        <f t="shared" si="1175"/>
        <v>0</v>
      </c>
      <c r="BM158" s="182">
        <f t="shared" si="1176"/>
        <v>0</v>
      </c>
      <c r="BN158" s="5"/>
      <c r="BO158" s="182">
        <f t="shared" si="1177"/>
        <v>0</v>
      </c>
      <c r="BP158" s="182">
        <f t="shared" si="1178"/>
        <v>0</v>
      </c>
      <c r="BQ158" s="182">
        <f t="shared" si="1179"/>
        <v>0</v>
      </c>
      <c r="BR158" s="5"/>
      <c r="BS158" s="182">
        <f t="shared" si="1180"/>
        <v>0</v>
      </c>
      <c r="BT158" s="182">
        <f t="shared" si="1181"/>
        <v>0</v>
      </c>
      <c r="BU158" s="182">
        <f t="shared" si="1182"/>
        <v>0</v>
      </c>
      <c r="BV158" s="5"/>
      <c r="BW158" s="182">
        <f t="shared" si="1183"/>
        <v>0</v>
      </c>
      <c r="BX158" s="182">
        <f t="shared" si="1184"/>
        <v>0</v>
      </c>
      <c r="BY158" s="182">
        <f t="shared" si="1185"/>
        <v>0</v>
      </c>
      <c r="BZ158" s="5"/>
      <c r="CA158" s="182">
        <f t="shared" si="1186"/>
        <v>0</v>
      </c>
      <c r="CB158" s="182">
        <f t="shared" si="1187"/>
        <v>0</v>
      </c>
      <c r="CC158" s="182">
        <f t="shared" si="1188"/>
        <v>0</v>
      </c>
      <c r="CD158" s="5"/>
      <c r="CE158" s="182">
        <f t="shared" si="1189"/>
        <v>0</v>
      </c>
      <c r="CF158" s="182">
        <f t="shared" si="1190"/>
        <v>0</v>
      </c>
      <c r="CG158" s="182">
        <f t="shared" si="1191"/>
        <v>0</v>
      </c>
      <c r="CH158" s="5"/>
      <c r="CI158" s="182">
        <f t="shared" si="1192"/>
        <v>0</v>
      </c>
      <c r="CJ158" s="182">
        <f t="shared" si="1193"/>
        <v>0</v>
      </c>
      <c r="CK158" s="182">
        <f t="shared" si="1194"/>
        <v>0</v>
      </c>
      <c r="CL158" s="5"/>
      <c r="CM158" s="182">
        <f t="shared" si="1195"/>
        <v>0</v>
      </c>
      <c r="CN158" s="182">
        <f t="shared" si="1196"/>
        <v>0</v>
      </c>
      <c r="CO158" s="182">
        <f t="shared" si="1197"/>
        <v>0</v>
      </c>
      <c r="CP158" s="5"/>
      <c r="CQ158" s="182">
        <f t="shared" si="1198"/>
        <v>0</v>
      </c>
      <c r="CR158" s="182">
        <f t="shared" si="1199"/>
        <v>0</v>
      </c>
      <c r="CS158" s="182">
        <f t="shared" si="1200"/>
        <v>0</v>
      </c>
      <c r="CT158" s="5"/>
      <c r="CU158" s="182">
        <f t="shared" si="1201"/>
        <v>0</v>
      </c>
      <c r="CV158" s="182">
        <f t="shared" si="1202"/>
        <v>0</v>
      </c>
      <c r="CW158" s="182">
        <f t="shared" si="1203"/>
        <v>0</v>
      </c>
      <c r="CX158" s="5"/>
      <c r="CY158" s="182">
        <f t="shared" si="1204"/>
        <v>0</v>
      </c>
      <c r="CZ158" s="182">
        <f t="shared" si="1205"/>
        <v>0</v>
      </c>
      <c r="DA158" s="182">
        <f t="shared" si="1206"/>
        <v>0</v>
      </c>
      <c r="DB158" s="5"/>
      <c r="DC158" s="182">
        <f t="shared" si="1207"/>
        <v>0</v>
      </c>
      <c r="DD158" s="182">
        <f t="shared" si="1208"/>
        <v>0</v>
      </c>
      <c r="DE158" s="182">
        <f t="shared" si="1209"/>
        <v>0</v>
      </c>
      <c r="DF158" s="5"/>
      <c r="DG158" s="182">
        <f t="shared" si="1210"/>
        <v>0</v>
      </c>
      <c r="DH158" s="182">
        <f t="shared" si="1211"/>
        <v>0</v>
      </c>
      <c r="DI158" s="182">
        <f t="shared" si="1212"/>
        <v>0</v>
      </c>
      <c r="DJ158" s="5"/>
      <c r="DK158" s="182">
        <f t="shared" si="1213"/>
        <v>0</v>
      </c>
      <c r="DL158" s="182">
        <f t="shared" si="1214"/>
        <v>0</v>
      </c>
      <c r="DM158" s="182">
        <f t="shared" si="1215"/>
        <v>0</v>
      </c>
      <c r="DN158" s="5"/>
      <c r="DO158" s="182">
        <f t="shared" si="1216"/>
        <v>0</v>
      </c>
      <c r="DP158" s="182">
        <f t="shared" si="1217"/>
        <v>0</v>
      </c>
      <c r="DQ158" s="182">
        <f t="shared" si="1218"/>
        <v>0</v>
      </c>
      <c r="DR158" s="5"/>
      <c r="DS158" s="182">
        <f t="shared" si="1219"/>
        <v>0</v>
      </c>
      <c r="DT158" s="182">
        <f t="shared" si="1220"/>
        <v>0</v>
      </c>
      <c r="DU158" s="182">
        <f t="shared" si="1221"/>
        <v>0</v>
      </c>
      <c r="DV158" s="5"/>
      <c r="DW158" s="182">
        <f t="shared" si="1222"/>
        <v>0</v>
      </c>
      <c r="DX158" s="182">
        <f t="shared" si="1223"/>
        <v>0</v>
      </c>
      <c r="DY158" s="182">
        <f t="shared" si="1224"/>
        <v>0</v>
      </c>
      <c r="DZ158" s="5"/>
      <c r="EA158" s="182">
        <f t="shared" si="1225"/>
        <v>0</v>
      </c>
      <c r="EB158" s="182">
        <f t="shared" si="1226"/>
        <v>0</v>
      </c>
      <c r="EC158" s="182">
        <f t="shared" si="1227"/>
        <v>0</v>
      </c>
      <c r="ED158" s="5"/>
      <c r="EE158" s="182">
        <f t="shared" si="1228"/>
        <v>0</v>
      </c>
      <c r="EF158" s="182">
        <f t="shared" si="1229"/>
        <v>0</v>
      </c>
      <c r="EG158" s="182">
        <f t="shared" si="1230"/>
        <v>0</v>
      </c>
      <c r="EH158" s="5"/>
      <c r="EI158" s="182">
        <f t="shared" si="1231"/>
        <v>0</v>
      </c>
      <c r="EJ158" s="182">
        <f t="shared" si="1232"/>
        <v>0</v>
      </c>
      <c r="EK158" s="182">
        <f t="shared" si="1233"/>
        <v>0</v>
      </c>
      <c r="EL158" s="5"/>
      <c r="EM158" s="182">
        <f t="shared" si="1234"/>
        <v>0</v>
      </c>
      <c r="EN158" s="182">
        <f t="shared" si="1235"/>
        <v>0</v>
      </c>
      <c r="EO158" s="182">
        <f t="shared" si="1236"/>
        <v>0</v>
      </c>
      <c r="EP158" s="5"/>
      <c r="EQ158" s="182">
        <f t="shared" si="1237"/>
        <v>0</v>
      </c>
      <c r="ER158" s="182">
        <f t="shared" si="1238"/>
        <v>0</v>
      </c>
      <c r="ES158" s="182">
        <f t="shared" si="1239"/>
        <v>0</v>
      </c>
      <c r="ET158" s="5"/>
      <c r="EU158" s="182">
        <f t="shared" si="1240"/>
        <v>0</v>
      </c>
      <c r="EV158" s="182">
        <f t="shared" si="1241"/>
        <v>0</v>
      </c>
      <c r="EW158" s="182">
        <f t="shared" si="1242"/>
        <v>0</v>
      </c>
      <c r="EX158" s="5"/>
      <c r="EY158" s="182">
        <f t="shared" si="1243"/>
        <v>0</v>
      </c>
      <c r="EZ158" s="182">
        <f t="shared" si="1244"/>
        <v>0</v>
      </c>
      <c r="FA158" s="182">
        <f t="shared" si="1245"/>
        <v>0</v>
      </c>
      <c r="FB158" s="5"/>
      <c r="FC158" s="182">
        <f t="shared" si="1246"/>
        <v>0</v>
      </c>
      <c r="FD158" s="182">
        <f t="shared" si="1247"/>
        <v>0</v>
      </c>
      <c r="FE158" s="182">
        <f t="shared" si="1248"/>
        <v>0</v>
      </c>
      <c r="FF158" s="5"/>
      <c r="FG158" s="182">
        <f t="shared" si="1249"/>
        <v>0</v>
      </c>
      <c r="FH158" s="182">
        <f t="shared" si="1250"/>
        <v>0</v>
      </c>
      <c r="FI158" s="182">
        <f t="shared" si="1251"/>
        <v>0</v>
      </c>
      <c r="FJ158" s="5"/>
      <c r="FK158" s="182">
        <f t="shared" si="1252"/>
        <v>0</v>
      </c>
      <c r="FL158" s="182">
        <f t="shared" si="1253"/>
        <v>0</v>
      </c>
      <c r="FM158" s="182">
        <f t="shared" si="1254"/>
        <v>0</v>
      </c>
      <c r="FN158" s="5"/>
      <c r="FO158" s="182">
        <f t="shared" si="1255"/>
        <v>0</v>
      </c>
      <c r="FP158" s="182">
        <f t="shared" si="1256"/>
        <v>0</v>
      </c>
      <c r="FQ158" s="182">
        <f t="shared" si="1257"/>
        <v>0</v>
      </c>
      <c r="FR158" s="5"/>
      <c r="FS158" s="182">
        <f t="shared" si="1258"/>
        <v>0</v>
      </c>
      <c r="FT158" s="182">
        <f t="shared" si="1259"/>
        <v>0</v>
      </c>
      <c r="FU158" s="182">
        <f t="shared" si="1260"/>
        <v>0</v>
      </c>
      <c r="FV158" s="5"/>
      <c r="FW158" s="182">
        <f t="shared" si="1261"/>
        <v>0</v>
      </c>
      <c r="FX158" s="182">
        <f t="shared" si="1262"/>
        <v>0</v>
      </c>
      <c r="FY158" s="182">
        <f t="shared" si="1263"/>
        <v>0</v>
      </c>
      <c r="FZ158" s="5"/>
      <c r="GA158" s="182">
        <f t="shared" si="1264"/>
        <v>0</v>
      </c>
      <c r="GB158" s="182">
        <f t="shared" si="1265"/>
        <v>0</v>
      </c>
      <c r="GC158" s="182">
        <f t="shared" si="1266"/>
        <v>0</v>
      </c>
      <c r="GD158" s="5"/>
      <c r="GE158" s="182">
        <f t="shared" si="1267"/>
        <v>0</v>
      </c>
      <c r="GF158" s="182">
        <f t="shared" si="1268"/>
        <v>0</v>
      </c>
      <c r="GG158" s="182">
        <f t="shared" si="1269"/>
        <v>0</v>
      </c>
      <c r="GH158" s="5"/>
      <c r="GI158" s="182">
        <f t="shared" si="1270"/>
        <v>0</v>
      </c>
      <c r="GJ158" s="182">
        <f t="shared" si="1271"/>
        <v>0</v>
      </c>
      <c r="GK158" s="182">
        <f t="shared" si="1272"/>
        <v>0</v>
      </c>
      <c r="GL158" s="5"/>
      <c r="GM158" s="182">
        <f t="shared" si="1273"/>
        <v>0</v>
      </c>
      <c r="GN158" s="182">
        <f t="shared" si="1274"/>
        <v>0</v>
      </c>
      <c r="GO158" s="182">
        <f t="shared" si="1275"/>
        <v>0</v>
      </c>
      <c r="GP158" s="5"/>
      <c r="GQ158" s="182">
        <f t="shared" si="1276"/>
        <v>0</v>
      </c>
      <c r="GR158" s="182">
        <f t="shared" si="1277"/>
        <v>0</v>
      </c>
      <c r="GS158" s="182">
        <f t="shared" si="1278"/>
        <v>0</v>
      </c>
      <c r="GT158" s="5"/>
      <c r="GU158" s="182">
        <f t="shared" si="1279"/>
        <v>0</v>
      </c>
      <c r="GV158" s="182">
        <f t="shared" si="1280"/>
        <v>0</v>
      </c>
      <c r="GW158" s="182">
        <f t="shared" si="1281"/>
        <v>0</v>
      </c>
      <c r="GX158" s="5"/>
      <c r="GY158" s="182">
        <f t="shared" si="1282"/>
        <v>0</v>
      </c>
      <c r="GZ158" s="182">
        <f t="shared" si="1283"/>
        <v>0</v>
      </c>
      <c r="HA158" s="182">
        <f t="shared" si="1284"/>
        <v>0</v>
      </c>
      <c r="HB158" s="5"/>
      <c r="HC158" s="182">
        <f t="shared" si="1285"/>
        <v>0</v>
      </c>
      <c r="HD158" s="182">
        <f t="shared" si="1286"/>
        <v>0</v>
      </c>
      <c r="HE158" s="182">
        <f t="shared" si="1287"/>
        <v>0</v>
      </c>
      <c r="HF158" s="5"/>
      <c r="HG158" s="182">
        <f t="shared" si="1288"/>
        <v>0</v>
      </c>
      <c r="HH158" s="182">
        <f t="shared" si="1289"/>
        <v>0</v>
      </c>
      <c r="HI158" s="182">
        <f t="shared" si="1290"/>
        <v>0</v>
      </c>
      <c r="HJ158" s="5"/>
      <c r="HK158" s="182">
        <f t="shared" si="1291"/>
        <v>0</v>
      </c>
      <c r="HL158" s="182">
        <f t="shared" si="1292"/>
        <v>0</v>
      </c>
      <c r="HM158" s="182">
        <f t="shared" si="1293"/>
        <v>0</v>
      </c>
      <c r="HN158" s="5"/>
      <c r="HO158" s="182">
        <f t="shared" si="1294"/>
        <v>0</v>
      </c>
      <c r="HP158" s="182">
        <f t="shared" si="1295"/>
        <v>0</v>
      </c>
      <c r="HQ158" s="182">
        <f t="shared" si="1296"/>
        <v>0</v>
      </c>
      <c r="HR158" s="5"/>
      <c r="HS158" s="182">
        <f t="shared" si="1297"/>
        <v>0</v>
      </c>
      <c r="HT158" s="182">
        <f t="shared" si="1298"/>
        <v>0</v>
      </c>
      <c r="HU158" s="182">
        <f t="shared" si="1299"/>
        <v>0</v>
      </c>
      <c r="HV158" s="5"/>
      <c r="HW158" s="182">
        <f t="shared" si="1300"/>
        <v>0</v>
      </c>
      <c r="HX158" s="182">
        <f t="shared" si="1301"/>
        <v>0</v>
      </c>
      <c r="HY158" s="182">
        <f t="shared" si="1302"/>
        <v>0</v>
      </c>
      <c r="HZ158" s="5"/>
      <c r="IA158" s="182">
        <f t="shared" si="1303"/>
        <v>0</v>
      </c>
      <c r="IB158" s="182">
        <f t="shared" si="1304"/>
        <v>0</v>
      </c>
      <c r="IC158" s="182">
        <f t="shared" si="1305"/>
        <v>0</v>
      </c>
      <c r="ID158" s="5"/>
      <c r="IE158" s="182">
        <f t="shared" si="1306"/>
        <v>0</v>
      </c>
      <c r="IF158" s="182">
        <f t="shared" si="1307"/>
        <v>0</v>
      </c>
      <c r="IG158" s="182">
        <f t="shared" si="1308"/>
        <v>0</v>
      </c>
      <c r="IH158" s="5"/>
      <c r="II158" s="182">
        <f t="shared" si="1309"/>
        <v>0</v>
      </c>
      <c r="IJ158" s="182">
        <f t="shared" si="1310"/>
        <v>0</v>
      </c>
      <c r="IK158" s="182">
        <f t="shared" si="1311"/>
        <v>0</v>
      </c>
      <c r="IL158" s="5"/>
      <c r="IM158" s="182">
        <f t="shared" si="1312"/>
        <v>0</v>
      </c>
      <c r="IN158" s="182">
        <f t="shared" si="1313"/>
        <v>0</v>
      </c>
      <c r="IO158" s="182">
        <f t="shared" si="1314"/>
        <v>0</v>
      </c>
      <c r="IP158" s="5"/>
      <c r="IQ158" s="182">
        <f t="shared" si="1315"/>
        <v>0</v>
      </c>
      <c r="IR158" s="182">
        <f t="shared" si="1316"/>
        <v>0</v>
      </c>
      <c r="IS158" s="182">
        <f t="shared" si="1317"/>
        <v>0</v>
      </c>
      <c r="IT158" s="5"/>
      <c r="IU158" s="182">
        <f t="shared" si="1318"/>
        <v>0</v>
      </c>
      <c r="IV158" s="182">
        <f t="shared" si="1319"/>
        <v>0</v>
      </c>
      <c r="IW158" s="182">
        <f t="shared" si="1320"/>
        <v>0</v>
      </c>
      <c r="IX158" s="5"/>
      <c r="IY158" s="182">
        <f t="shared" si="1321"/>
        <v>0</v>
      </c>
      <c r="IZ158" s="182">
        <f t="shared" si="1322"/>
        <v>0</v>
      </c>
      <c r="JA158" s="182">
        <f t="shared" si="1323"/>
        <v>0</v>
      </c>
      <c r="JB158" s="5"/>
      <c r="JC158" s="182">
        <f t="shared" si="1324"/>
        <v>0</v>
      </c>
      <c r="JD158" s="182">
        <f t="shared" si="1325"/>
        <v>0</v>
      </c>
      <c r="JE158" s="182">
        <f t="shared" si="1326"/>
        <v>0</v>
      </c>
      <c r="JF158" s="5"/>
      <c r="JG158" s="182">
        <f t="shared" si="1327"/>
        <v>0</v>
      </c>
      <c r="JH158" s="182">
        <f t="shared" si="1328"/>
        <v>0</v>
      </c>
      <c r="JI158" s="182">
        <f t="shared" si="1329"/>
        <v>0</v>
      </c>
      <c r="JJ158" s="5"/>
      <c r="JK158" s="182">
        <f t="shared" si="1330"/>
        <v>0</v>
      </c>
      <c r="JL158" s="182">
        <f t="shared" si="1331"/>
        <v>0</v>
      </c>
      <c r="JM158" s="182">
        <f t="shared" si="1332"/>
        <v>0</v>
      </c>
      <c r="JN158" s="5"/>
      <c r="JO158" s="182">
        <f t="shared" si="1333"/>
        <v>0</v>
      </c>
      <c r="JP158" s="182">
        <f t="shared" si="1334"/>
        <v>0</v>
      </c>
      <c r="JQ158" s="182">
        <f t="shared" si="1335"/>
        <v>0</v>
      </c>
      <c r="JR158" s="5"/>
      <c r="JS158" s="182">
        <f t="shared" si="1336"/>
        <v>0</v>
      </c>
      <c r="JT158" s="182">
        <f t="shared" si="1337"/>
        <v>0</v>
      </c>
      <c r="JU158" s="182">
        <f t="shared" si="1338"/>
        <v>0</v>
      </c>
      <c r="JV158" s="5"/>
      <c r="JW158" s="182">
        <f t="shared" si="1339"/>
        <v>0</v>
      </c>
      <c r="JX158" s="182">
        <f t="shared" si="1340"/>
        <v>0</v>
      </c>
      <c r="JY158" s="182">
        <f t="shared" si="1341"/>
        <v>0</v>
      </c>
      <c r="JZ158" s="5"/>
      <c r="KA158" s="182">
        <f t="shared" si="1342"/>
        <v>0</v>
      </c>
      <c r="KB158" s="182">
        <f t="shared" si="1343"/>
        <v>0</v>
      </c>
      <c r="KC158" s="182">
        <f t="shared" si="1344"/>
        <v>0</v>
      </c>
      <c r="KD158" s="5"/>
      <c r="KE158" s="182">
        <f t="shared" si="1345"/>
        <v>0</v>
      </c>
      <c r="KF158" s="182">
        <f t="shared" si="1346"/>
        <v>0</v>
      </c>
      <c r="KG158" s="182">
        <f t="shared" si="1347"/>
        <v>0</v>
      </c>
      <c r="KH158" s="5"/>
      <c r="KI158" s="183">
        <f t="shared" si="1348"/>
        <v>0</v>
      </c>
      <c r="KJ158" s="183" t="e">
        <f t="shared" si="1140"/>
        <v>#DIV/0!</v>
      </c>
      <c r="KK158" s="183">
        <f t="shared" si="1349"/>
        <v>0</v>
      </c>
      <c r="KM158" s="183">
        <f t="shared" si="1350"/>
        <v>0</v>
      </c>
      <c r="KN158" s="183" t="e">
        <f t="shared" si="1141"/>
        <v>#DIV/0!</v>
      </c>
      <c r="KO158" s="183">
        <f t="shared" si="1351"/>
        <v>0</v>
      </c>
      <c r="KQ158" s="183">
        <f t="shared" si="1352"/>
        <v>0</v>
      </c>
      <c r="KR158" s="183" t="e">
        <f t="shared" si="1353"/>
        <v>#DIV/0!</v>
      </c>
      <c r="KS158" s="183">
        <f t="shared" si="1354"/>
        <v>0</v>
      </c>
      <c r="KU158" s="183">
        <f t="shared" si="1355"/>
        <v>0</v>
      </c>
      <c r="KV158" s="183" t="e">
        <f t="shared" si="1356"/>
        <v>#DIV/0!</v>
      </c>
      <c r="KW158" s="183">
        <f t="shared" si="1357"/>
        <v>0</v>
      </c>
      <c r="KY158" s="183">
        <f t="shared" si="1358"/>
        <v>0</v>
      </c>
      <c r="KZ158" s="183" t="e">
        <f t="shared" si="1359"/>
        <v>#DIV/0!</v>
      </c>
      <c r="LA158" s="183">
        <f t="shared" si="1360"/>
        <v>0</v>
      </c>
      <c r="LC158" s="183">
        <f t="shared" si="1361"/>
        <v>0</v>
      </c>
      <c r="LD158" s="183" t="e">
        <f t="shared" si="1362"/>
        <v>#DIV/0!</v>
      </c>
      <c r="LE158" s="183">
        <f t="shared" si="1363"/>
        <v>0</v>
      </c>
    </row>
    <row r="159" spans="2:317" ht="18.75">
      <c r="B159" s="172"/>
      <c r="C159" s="180"/>
      <c r="D159" s="180"/>
      <c r="E159" s="180" t="str">
        <f>'A.I Revenue Streams - P1'!F157</f>
        <v>CT Aortagram</v>
      </c>
      <c r="F159" s="184"/>
      <c r="G159" s="182"/>
      <c r="H159" s="182">
        <f>'A.I Revenue Streams - P1'!J157</f>
        <v>0</v>
      </c>
      <c r="I159" s="182">
        <f t="shared" si="1364"/>
        <v>0</v>
      </c>
      <c r="J159" s="5"/>
      <c r="K159" s="182">
        <f>'A.I Revenue Streams - P1'!H157*K$2</f>
        <v>0</v>
      </c>
      <c r="L159" s="182">
        <f t="shared" si="1142"/>
        <v>0</v>
      </c>
      <c r="M159" s="182">
        <f t="shared" si="1365"/>
        <v>0</v>
      </c>
      <c r="N159" s="5"/>
      <c r="O159" s="182">
        <f t="shared" si="1143"/>
        <v>0</v>
      </c>
      <c r="P159" s="182">
        <f t="shared" si="1144"/>
        <v>0</v>
      </c>
      <c r="Q159" s="182">
        <f t="shared" si="1135"/>
        <v>0</v>
      </c>
      <c r="R159" s="5"/>
      <c r="S159" s="182">
        <f t="shared" si="1145"/>
        <v>0</v>
      </c>
      <c r="T159" s="182">
        <f t="shared" si="1146"/>
        <v>0</v>
      </c>
      <c r="U159" s="182">
        <f t="shared" si="1136"/>
        <v>0</v>
      </c>
      <c r="V159" s="5"/>
      <c r="W159" s="182">
        <f t="shared" si="1147"/>
        <v>0</v>
      </c>
      <c r="X159" s="182">
        <f t="shared" si="1148"/>
        <v>0</v>
      </c>
      <c r="Y159" s="182">
        <f t="shared" si="1137"/>
        <v>0</v>
      </c>
      <c r="Z159" s="5"/>
      <c r="AA159" s="182">
        <f t="shared" si="1149"/>
        <v>0</v>
      </c>
      <c r="AB159" s="182">
        <f t="shared" si="1150"/>
        <v>0</v>
      </c>
      <c r="AC159" s="182">
        <f t="shared" si="1138"/>
        <v>0</v>
      </c>
      <c r="AD159" s="5"/>
      <c r="AE159" s="182">
        <f t="shared" si="1151"/>
        <v>0</v>
      </c>
      <c r="AF159" s="182">
        <f t="shared" si="1152"/>
        <v>0</v>
      </c>
      <c r="AG159" s="182">
        <f t="shared" si="1139"/>
        <v>0</v>
      </c>
      <c r="AH159" s="5"/>
      <c r="AI159" s="182">
        <f t="shared" si="1153"/>
        <v>0</v>
      </c>
      <c r="AJ159" s="182">
        <f t="shared" si="1154"/>
        <v>0</v>
      </c>
      <c r="AK159" s="182">
        <f t="shared" si="1155"/>
        <v>0</v>
      </c>
      <c r="AL159" s="5"/>
      <c r="AM159" s="182">
        <f t="shared" si="1156"/>
        <v>0</v>
      </c>
      <c r="AN159" s="182">
        <f t="shared" si="1157"/>
        <v>0</v>
      </c>
      <c r="AO159" s="182">
        <f t="shared" si="1158"/>
        <v>0</v>
      </c>
      <c r="AP159" s="5"/>
      <c r="AQ159" s="182">
        <f t="shared" si="1159"/>
        <v>0</v>
      </c>
      <c r="AR159" s="182">
        <f t="shared" si="1160"/>
        <v>0</v>
      </c>
      <c r="AS159" s="182">
        <f t="shared" si="1161"/>
        <v>0</v>
      </c>
      <c r="AT159" s="5"/>
      <c r="AU159" s="182">
        <f t="shared" si="1162"/>
        <v>0</v>
      </c>
      <c r="AV159" s="182">
        <f t="shared" si="1163"/>
        <v>0</v>
      </c>
      <c r="AW159" s="182">
        <f t="shared" si="1164"/>
        <v>0</v>
      </c>
      <c r="AX159" s="5"/>
      <c r="AY159" s="182">
        <f t="shared" si="1165"/>
        <v>0</v>
      </c>
      <c r="AZ159" s="182">
        <f t="shared" si="1166"/>
        <v>0</v>
      </c>
      <c r="BA159" s="182">
        <f t="shared" si="1167"/>
        <v>0</v>
      </c>
      <c r="BB159" s="5"/>
      <c r="BC159" s="182">
        <f t="shared" si="1168"/>
        <v>0</v>
      </c>
      <c r="BD159" s="182">
        <f t="shared" si="1169"/>
        <v>0</v>
      </c>
      <c r="BE159" s="182">
        <f t="shared" si="1170"/>
        <v>0</v>
      </c>
      <c r="BF159" s="5"/>
      <c r="BG159" s="182">
        <f t="shared" si="1171"/>
        <v>0</v>
      </c>
      <c r="BH159" s="182">
        <f t="shared" si="1172"/>
        <v>0</v>
      </c>
      <c r="BI159" s="182">
        <f t="shared" si="1173"/>
        <v>0</v>
      </c>
      <c r="BJ159" s="5"/>
      <c r="BK159" s="182">
        <f t="shared" si="1174"/>
        <v>0</v>
      </c>
      <c r="BL159" s="182">
        <f t="shared" si="1175"/>
        <v>0</v>
      </c>
      <c r="BM159" s="182">
        <f t="shared" si="1176"/>
        <v>0</v>
      </c>
      <c r="BN159" s="5"/>
      <c r="BO159" s="182">
        <f t="shared" si="1177"/>
        <v>0</v>
      </c>
      <c r="BP159" s="182">
        <f t="shared" si="1178"/>
        <v>0</v>
      </c>
      <c r="BQ159" s="182">
        <f t="shared" si="1179"/>
        <v>0</v>
      </c>
      <c r="BR159" s="5"/>
      <c r="BS159" s="182">
        <f t="shared" si="1180"/>
        <v>0</v>
      </c>
      <c r="BT159" s="182">
        <f t="shared" si="1181"/>
        <v>0</v>
      </c>
      <c r="BU159" s="182">
        <f t="shared" si="1182"/>
        <v>0</v>
      </c>
      <c r="BV159" s="5"/>
      <c r="BW159" s="182">
        <f t="shared" si="1183"/>
        <v>0</v>
      </c>
      <c r="BX159" s="182">
        <f t="shared" si="1184"/>
        <v>0</v>
      </c>
      <c r="BY159" s="182">
        <f t="shared" si="1185"/>
        <v>0</v>
      </c>
      <c r="BZ159" s="5"/>
      <c r="CA159" s="182">
        <f t="shared" si="1186"/>
        <v>0</v>
      </c>
      <c r="CB159" s="182">
        <f t="shared" si="1187"/>
        <v>0</v>
      </c>
      <c r="CC159" s="182">
        <f t="shared" si="1188"/>
        <v>0</v>
      </c>
      <c r="CD159" s="5"/>
      <c r="CE159" s="182">
        <f t="shared" si="1189"/>
        <v>0</v>
      </c>
      <c r="CF159" s="182">
        <f t="shared" si="1190"/>
        <v>0</v>
      </c>
      <c r="CG159" s="182">
        <f t="shared" si="1191"/>
        <v>0</v>
      </c>
      <c r="CH159" s="5"/>
      <c r="CI159" s="182">
        <f t="shared" si="1192"/>
        <v>0</v>
      </c>
      <c r="CJ159" s="182">
        <f t="shared" si="1193"/>
        <v>0</v>
      </c>
      <c r="CK159" s="182">
        <f t="shared" si="1194"/>
        <v>0</v>
      </c>
      <c r="CL159" s="5"/>
      <c r="CM159" s="182">
        <f t="shared" si="1195"/>
        <v>0</v>
      </c>
      <c r="CN159" s="182">
        <f t="shared" si="1196"/>
        <v>0</v>
      </c>
      <c r="CO159" s="182">
        <f t="shared" si="1197"/>
        <v>0</v>
      </c>
      <c r="CP159" s="5"/>
      <c r="CQ159" s="182">
        <f t="shared" si="1198"/>
        <v>0</v>
      </c>
      <c r="CR159" s="182">
        <f t="shared" si="1199"/>
        <v>0</v>
      </c>
      <c r="CS159" s="182">
        <f t="shared" si="1200"/>
        <v>0</v>
      </c>
      <c r="CT159" s="5"/>
      <c r="CU159" s="182">
        <f t="shared" si="1201"/>
        <v>0</v>
      </c>
      <c r="CV159" s="182">
        <f t="shared" si="1202"/>
        <v>0</v>
      </c>
      <c r="CW159" s="182">
        <f t="shared" si="1203"/>
        <v>0</v>
      </c>
      <c r="CX159" s="5"/>
      <c r="CY159" s="182">
        <f t="shared" si="1204"/>
        <v>0</v>
      </c>
      <c r="CZ159" s="182">
        <f t="shared" si="1205"/>
        <v>0</v>
      </c>
      <c r="DA159" s="182">
        <f t="shared" si="1206"/>
        <v>0</v>
      </c>
      <c r="DB159" s="5"/>
      <c r="DC159" s="182">
        <f t="shared" si="1207"/>
        <v>0</v>
      </c>
      <c r="DD159" s="182">
        <f t="shared" si="1208"/>
        <v>0</v>
      </c>
      <c r="DE159" s="182">
        <f t="shared" si="1209"/>
        <v>0</v>
      </c>
      <c r="DF159" s="5"/>
      <c r="DG159" s="182">
        <f t="shared" si="1210"/>
        <v>0</v>
      </c>
      <c r="DH159" s="182">
        <f t="shared" si="1211"/>
        <v>0</v>
      </c>
      <c r="DI159" s="182">
        <f t="shared" si="1212"/>
        <v>0</v>
      </c>
      <c r="DJ159" s="5"/>
      <c r="DK159" s="182">
        <f t="shared" si="1213"/>
        <v>0</v>
      </c>
      <c r="DL159" s="182">
        <f t="shared" si="1214"/>
        <v>0</v>
      </c>
      <c r="DM159" s="182">
        <f t="shared" si="1215"/>
        <v>0</v>
      </c>
      <c r="DN159" s="5"/>
      <c r="DO159" s="182">
        <f t="shared" si="1216"/>
        <v>0</v>
      </c>
      <c r="DP159" s="182">
        <f t="shared" si="1217"/>
        <v>0</v>
      </c>
      <c r="DQ159" s="182">
        <f t="shared" si="1218"/>
        <v>0</v>
      </c>
      <c r="DR159" s="5"/>
      <c r="DS159" s="182">
        <f t="shared" si="1219"/>
        <v>0</v>
      </c>
      <c r="DT159" s="182">
        <f t="shared" si="1220"/>
        <v>0</v>
      </c>
      <c r="DU159" s="182">
        <f t="shared" si="1221"/>
        <v>0</v>
      </c>
      <c r="DV159" s="5"/>
      <c r="DW159" s="182">
        <f t="shared" si="1222"/>
        <v>0</v>
      </c>
      <c r="DX159" s="182">
        <f t="shared" si="1223"/>
        <v>0</v>
      </c>
      <c r="DY159" s="182">
        <f t="shared" si="1224"/>
        <v>0</v>
      </c>
      <c r="DZ159" s="5"/>
      <c r="EA159" s="182">
        <f t="shared" si="1225"/>
        <v>0</v>
      </c>
      <c r="EB159" s="182">
        <f t="shared" si="1226"/>
        <v>0</v>
      </c>
      <c r="EC159" s="182">
        <f t="shared" si="1227"/>
        <v>0</v>
      </c>
      <c r="ED159" s="5"/>
      <c r="EE159" s="182">
        <f t="shared" si="1228"/>
        <v>0</v>
      </c>
      <c r="EF159" s="182">
        <f t="shared" si="1229"/>
        <v>0</v>
      </c>
      <c r="EG159" s="182">
        <f t="shared" si="1230"/>
        <v>0</v>
      </c>
      <c r="EH159" s="5"/>
      <c r="EI159" s="182">
        <f t="shared" si="1231"/>
        <v>0</v>
      </c>
      <c r="EJ159" s="182">
        <f t="shared" si="1232"/>
        <v>0</v>
      </c>
      <c r="EK159" s="182">
        <f t="shared" si="1233"/>
        <v>0</v>
      </c>
      <c r="EL159" s="5"/>
      <c r="EM159" s="182">
        <f t="shared" si="1234"/>
        <v>0</v>
      </c>
      <c r="EN159" s="182">
        <f t="shared" si="1235"/>
        <v>0</v>
      </c>
      <c r="EO159" s="182">
        <f t="shared" si="1236"/>
        <v>0</v>
      </c>
      <c r="EP159" s="5"/>
      <c r="EQ159" s="182">
        <f t="shared" si="1237"/>
        <v>0</v>
      </c>
      <c r="ER159" s="182">
        <f t="shared" si="1238"/>
        <v>0</v>
      </c>
      <c r="ES159" s="182">
        <f t="shared" si="1239"/>
        <v>0</v>
      </c>
      <c r="ET159" s="5"/>
      <c r="EU159" s="182">
        <f t="shared" si="1240"/>
        <v>0</v>
      </c>
      <c r="EV159" s="182">
        <f t="shared" si="1241"/>
        <v>0</v>
      </c>
      <c r="EW159" s="182">
        <f t="shared" si="1242"/>
        <v>0</v>
      </c>
      <c r="EX159" s="5"/>
      <c r="EY159" s="182">
        <f t="shared" si="1243"/>
        <v>0</v>
      </c>
      <c r="EZ159" s="182">
        <f t="shared" si="1244"/>
        <v>0</v>
      </c>
      <c r="FA159" s="182">
        <f t="shared" si="1245"/>
        <v>0</v>
      </c>
      <c r="FB159" s="5"/>
      <c r="FC159" s="182">
        <f t="shared" si="1246"/>
        <v>0</v>
      </c>
      <c r="FD159" s="182">
        <f t="shared" si="1247"/>
        <v>0</v>
      </c>
      <c r="FE159" s="182">
        <f t="shared" si="1248"/>
        <v>0</v>
      </c>
      <c r="FF159" s="5"/>
      <c r="FG159" s="182">
        <f t="shared" si="1249"/>
        <v>0</v>
      </c>
      <c r="FH159" s="182">
        <f t="shared" si="1250"/>
        <v>0</v>
      </c>
      <c r="FI159" s="182">
        <f t="shared" si="1251"/>
        <v>0</v>
      </c>
      <c r="FJ159" s="5"/>
      <c r="FK159" s="182">
        <f t="shared" si="1252"/>
        <v>0</v>
      </c>
      <c r="FL159" s="182">
        <f t="shared" si="1253"/>
        <v>0</v>
      </c>
      <c r="FM159" s="182">
        <f t="shared" si="1254"/>
        <v>0</v>
      </c>
      <c r="FN159" s="5"/>
      <c r="FO159" s="182">
        <f t="shared" si="1255"/>
        <v>0</v>
      </c>
      <c r="FP159" s="182">
        <f t="shared" si="1256"/>
        <v>0</v>
      </c>
      <c r="FQ159" s="182">
        <f t="shared" si="1257"/>
        <v>0</v>
      </c>
      <c r="FR159" s="5"/>
      <c r="FS159" s="182">
        <f t="shared" si="1258"/>
        <v>0</v>
      </c>
      <c r="FT159" s="182">
        <f t="shared" si="1259"/>
        <v>0</v>
      </c>
      <c r="FU159" s="182">
        <f t="shared" si="1260"/>
        <v>0</v>
      </c>
      <c r="FV159" s="5"/>
      <c r="FW159" s="182">
        <f t="shared" si="1261"/>
        <v>0</v>
      </c>
      <c r="FX159" s="182">
        <f t="shared" si="1262"/>
        <v>0</v>
      </c>
      <c r="FY159" s="182">
        <f t="shared" si="1263"/>
        <v>0</v>
      </c>
      <c r="FZ159" s="5"/>
      <c r="GA159" s="182">
        <f t="shared" si="1264"/>
        <v>0</v>
      </c>
      <c r="GB159" s="182">
        <f t="shared" si="1265"/>
        <v>0</v>
      </c>
      <c r="GC159" s="182">
        <f t="shared" si="1266"/>
        <v>0</v>
      </c>
      <c r="GD159" s="5"/>
      <c r="GE159" s="182">
        <f t="shared" si="1267"/>
        <v>0</v>
      </c>
      <c r="GF159" s="182">
        <f t="shared" si="1268"/>
        <v>0</v>
      </c>
      <c r="GG159" s="182">
        <f t="shared" si="1269"/>
        <v>0</v>
      </c>
      <c r="GH159" s="5"/>
      <c r="GI159" s="182">
        <f t="shared" si="1270"/>
        <v>0</v>
      </c>
      <c r="GJ159" s="182">
        <f t="shared" si="1271"/>
        <v>0</v>
      </c>
      <c r="GK159" s="182">
        <f t="shared" si="1272"/>
        <v>0</v>
      </c>
      <c r="GL159" s="5"/>
      <c r="GM159" s="182">
        <f t="shared" si="1273"/>
        <v>0</v>
      </c>
      <c r="GN159" s="182">
        <f t="shared" si="1274"/>
        <v>0</v>
      </c>
      <c r="GO159" s="182">
        <f t="shared" si="1275"/>
        <v>0</v>
      </c>
      <c r="GP159" s="5"/>
      <c r="GQ159" s="182">
        <f t="shared" si="1276"/>
        <v>0</v>
      </c>
      <c r="GR159" s="182">
        <f t="shared" si="1277"/>
        <v>0</v>
      </c>
      <c r="GS159" s="182">
        <f t="shared" si="1278"/>
        <v>0</v>
      </c>
      <c r="GT159" s="5"/>
      <c r="GU159" s="182">
        <f t="shared" si="1279"/>
        <v>0</v>
      </c>
      <c r="GV159" s="182">
        <f t="shared" si="1280"/>
        <v>0</v>
      </c>
      <c r="GW159" s="182">
        <f t="shared" si="1281"/>
        <v>0</v>
      </c>
      <c r="GX159" s="5"/>
      <c r="GY159" s="182">
        <f t="shared" si="1282"/>
        <v>0</v>
      </c>
      <c r="GZ159" s="182">
        <f t="shared" si="1283"/>
        <v>0</v>
      </c>
      <c r="HA159" s="182">
        <f t="shared" si="1284"/>
        <v>0</v>
      </c>
      <c r="HB159" s="5"/>
      <c r="HC159" s="182">
        <f t="shared" si="1285"/>
        <v>0</v>
      </c>
      <c r="HD159" s="182">
        <f t="shared" si="1286"/>
        <v>0</v>
      </c>
      <c r="HE159" s="182">
        <f t="shared" si="1287"/>
        <v>0</v>
      </c>
      <c r="HF159" s="5"/>
      <c r="HG159" s="182">
        <f t="shared" si="1288"/>
        <v>0</v>
      </c>
      <c r="HH159" s="182">
        <f t="shared" si="1289"/>
        <v>0</v>
      </c>
      <c r="HI159" s="182">
        <f t="shared" si="1290"/>
        <v>0</v>
      </c>
      <c r="HJ159" s="5"/>
      <c r="HK159" s="182">
        <f t="shared" si="1291"/>
        <v>0</v>
      </c>
      <c r="HL159" s="182">
        <f t="shared" si="1292"/>
        <v>0</v>
      </c>
      <c r="HM159" s="182">
        <f t="shared" si="1293"/>
        <v>0</v>
      </c>
      <c r="HN159" s="5"/>
      <c r="HO159" s="182">
        <f t="shared" si="1294"/>
        <v>0</v>
      </c>
      <c r="HP159" s="182">
        <f t="shared" si="1295"/>
        <v>0</v>
      </c>
      <c r="HQ159" s="182">
        <f t="shared" si="1296"/>
        <v>0</v>
      </c>
      <c r="HR159" s="5"/>
      <c r="HS159" s="182">
        <f t="shared" si="1297"/>
        <v>0</v>
      </c>
      <c r="HT159" s="182">
        <f t="shared" si="1298"/>
        <v>0</v>
      </c>
      <c r="HU159" s="182">
        <f t="shared" si="1299"/>
        <v>0</v>
      </c>
      <c r="HV159" s="5"/>
      <c r="HW159" s="182">
        <f t="shared" si="1300"/>
        <v>0</v>
      </c>
      <c r="HX159" s="182">
        <f t="shared" si="1301"/>
        <v>0</v>
      </c>
      <c r="HY159" s="182">
        <f t="shared" si="1302"/>
        <v>0</v>
      </c>
      <c r="HZ159" s="5"/>
      <c r="IA159" s="182">
        <f t="shared" si="1303"/>
        <v>0</v>
      </c>
      <c r="IB159" s="182">
        <f t="shared" si="1304"/>
        <v>0</v>
      </c>
      <c r="IC159" s="182">
        <f t="shared" si="1305"/>
        <v>0</v>
      </c>
      <c r="ID159" s="5"/>
      <c r="IE159" s="182">
        <f t="shared" si="1306"/>
        <v>0</v>
      </c>
      <c r="IF159" s="182">
        <f t="shared" si="1307"/>
        <v>0</v>
      </c>
      <c r="IG159" s="182">
        <f t="shared" si="1308"/>
        <v>0</v>
      </c>
      <c r="IH159" s="5"/>
      <c r="II159" s="182">
        <f t="shared" si="1309"/>
        <v>0</v>
      </c>
      <c r="IJ159" s="182">
        <f t="shared" si="1310"/>
        <v>0</v>
      </c>
      <c r="IK159" s="182">
        <f t="shared" si="1311"/>
        <v>0</v>
      </c>
      <c r="IL159" s="5"/>
      <c r="IM159" s="182">
        <f t="shared" si="1312"/>
        <v>0</v>
      </c>
      <c r="IN159" s="182">
        <f t="shared" si="1313"/>
        <v>0</v>
      </c>
      <c r="IO159" s="182">
        <f t="shared" si="1314"/>
        <v>0</v>
      </c>
      <c r="IP159" s="5"/>
      <c r="IQ159" s="182">
        <f t="shared" si="1315"/>
        <v>0</v>
      </c>
      <c r="IR159" s="182">
        <f t="shared" si="1316"/>
        <v>0</v>
      </c>
      <c r="IS159" s="182">
        <f t="shared" si="1317"/>
        <v>0</v>
      </c>
      <c r="IT159" s="5"/>
      <c r="IU159" s="182">
        <f t="shared" si="1318"/>
        <v>0</v>
      </c>
      <c r="IV159" s="182">
        <f t="shared" si="1319"/>
        <v>0</v>
      </c>
      <c r="IW159" s="182">
        <f t="shared" si="1320"/>
        <v>0</v>
      </c>
      <c r="IX159" s="5"/>
      <c r="IY159" s="182">
        <f t="shared" si="1321"/>
        <v>0</v>
      </c>
      <c r="IZ159" s="182">
        <f t="shared" si="1322"/>
        <v>0</v>
      </c>
      <c r="JA159" s="182">
        <f t="shared" si="1323"/>
        <v>0</v>
      </c>
      <c r="JB159" s="5"/>
      <c r="JC159" s="182">
        <f t="shared" si="1324"/>
        <v>0</v>
      </c>
      <c r="JD159" s="182">
        <f t="shared" si="1325"/>
        <v>0</v>
      </c>
      <c r="JE159" s="182">
        <f t="shared" si="1326"/>
        <v>0</v>
      </c>
      <c r="JF159" s="5"/>
      <c r="JG159" s="182">
        <f t="shared" si="1327"/>
        <v>0</v>
      </c>
      <c r="JH159" s="182">
        <f t="shared" si="1328"/>
        <v>0</v>
      </c>
      <c r="JI159" s="182">
        <f t="shared" si="1329"/>
        <v>0</v>
      </c>
      <c r="JJ159" s="5"/>
      <c r="JK159" s="182">
        <f t="shared" si="1330"/>
        <v>0</v>
      </c>
      <c r="JL159" s="182">
        <f t="shared" si="1331"/>
        <v>0</v>
      </c>
      <c r="JM159" s="182">
        <f t="shared" si="1332"/>
        <v>0</v>
      </c>
      <c r="JN159" s="5"/>
      <c r="JO159" s="182">
        <f t="shared" si="1333"/>
        <v>0</v>
      </c>
      <c r="JP159" s="182">
        <f t="shared" si="1334"/>
        <v>0</v>
      </c>
      <c r="JQ159" s="182">
        <f t="shared" si="1335"/>
        <v>0</v>
      </c>
      <c r="JR159" s="5"/>
      <c r="JS159" s="182">
        <f t="shared" si="1336"/>
        <v>0</v>
      </c>
      <c r="JT159" s="182">
        <f t="shared" si="1337"/>
        <v>0</v>
      </c>
      <c r="JU159" s="182">
        <f t="shared" si="1338"/>
        <v>0</v>
      </c>
      <c r="JV159" s="5"/>
      <c r="JW159" s="182">
        <f t="shared" si="1339"/>
        <v>0</v>
      </c>
      <c r="JX159" s="182">
        <f t="shared" si="1340"/>
        <v>0</v>
      </c>
      <c r="JY159" s="182">
        <f t="shared" si="1341"/>
        <v>0</v>
      </c>
      <c r="JZ159" s="5"/>
      <c r="KA159" s="182">
        <f t="shared" si="1342"/>
        <v>0</v>
      </c>
      <c r="KB159" s="182">
        <f t="shared" si="1343"/>
        <v>0</v>
      </c>
      <c r="KC159" s="182">
        <f t="shared" si="1344"/>
        <v>0</v>
      </c>
      <c r="KD159" s="5"/>
      <c r="KE159" s="182">
        <f t="shared" si="1345"/>
        <v>0</v>
      </c>
      <c r="KF159" s="182">
        <f t="shared" si="1346"/>
        <v>0</v>
      </c>
      <c r="KG159" s="182">
        <f t="shared" si="1347"/>
        <v>0</v>
      </c>
      <c r="KH159" s="5"/>
      <c r="KI159" s="183">
        <f t="shared" si="1348"/>
        <v>0</v>
      </c>
      <c r="KJ159" s="183" t="e">
        <f t="shared" si="1140"/>
        <v>#DIV/0!</v>
      </c>
      <c r="KK159" s="183">
        <f t="shared" si="1349"/>
        <v>0</v>
      </c>
      <c r="KM159" s="183">
        <f t="shared" si="1350"/>
        <v>0</v>
      </c>
      <c r="KN159" s="183" t="e">
        <f t="shared" si="1141"/>
        <v>#DIV/0!</v>
      </c>
      <c r="KO159" s="183">
        <f t="shared" si="1351"/>
        <v>0</v>
      </c>
      <c r="KQ159" s="183">
        <f t="shared" si="1352"/>
        <v>0</v>
      </c>
      <c r="KR159" s="183" t="e">
        <f t="shared" si="1353"/>
        <v>#DIV/0!</v>
      </c>
      <c r="KS159" s="183">
        <f t="shared" si="1354"/>
        <v>0</v>
      </c>
      <c r="KU159" s="183">
        <f t="shared" si="1355"/>
        <v>0</v>
      </c>
      <c r="KV159" s="183" t="e">
        <f t="shared" si="1356"/>
        <v>#DIV/0!</v>
      </c>
      <c r="KW159" s="183">
        <f t="shared" si="1357"/>
        <v>0</v>
      </c>
      <c r="KY159" s="183">
        <f t="shared" si="1358"/>
        <v>0</v>
      </c>
      <c r="KZ159" s="183" t="e">
        <f t="shared" si="1359"/>
        <v>#DIV/0!</v>
      </c>
      <c r="LA159" s="183">
        <f t="shared" si="1360"/>
        <v>0</v>
      </c>
      <c r="LC159" s="183">
        <f t="shared" si="1361"/>
        <v>0</v>
      </c>
      <c r="LD159" s="183" t="e">
        <f t="shared" si="1362"/>
        <v>#DIV/0!</v>
      </c>
      <c r="LE159" s="183">
        <f t="shared" si="1363"/>
        <v>0</v>
      </c>
    </row>
    <row r="160" spans="2:317" ht="18.75">
      <c r="B160" s="172"/>
      <c r="C160" s="180"/>
      <c r="D160" s="180"/>
      <c r="E160" s="180" t="str">
        <f>'A.I Revenue Streams - P1'!F158</f>
        <v>CT Kub Plan</v>
      </c>
      <c r="F160" s="184"/>
      <c r="G160" s="182"/>
      <c r="H160" s="182">
        <f>'A.I Revenue Streams - P1'!J158</f>
        <v>0</v>
      </c>
      <c r="I160" s="182">
        <f t="shared" si="1364"/>
        <v>0</v>
      </c>
      <c r="J160" s="5"/>
      <c r="K160" s="182">
        <f>'A.I Revenue Streams - P1'!H158*K$2</f>
        <v>0</v>
      </c>
      <c r="L160" s="182">
        <f t="shared" si="1142"/>
        <v>0</v>
      </c>
      <c r="M160" s="182">
        <f t="shared" si="1365"/>
        <v>0</v>
      </c>
      <c r="N160" s="5"/>
      <c r="O160" s="182">
        <f t="shared" si="1143"/>
        <v>0</v>
      </c>
      <c r="P160" s="182">
        <f t="shared" si="1144"/>
        <v>0</v>
      </c>
      <c r="Q160" s="182">
        <f t="shared" si="1135"/>
        <v>0</v>
      </c>
      <c r="R160" s="5"/>
      <c r="S160" s="182">
        <f t="shared" si="1145"/>
        <v>0</v>
      </c>
      <c r="T160" s="182">
        <f t="shared" si="1146"/>
        <v>0</v>
      </c>
      <c r="U160" s="182">
        <f t="shared" si="1136"/>
        <v>0</v>
      </c>
      <c r="V160" s="5"/>
      <c r="W160" s="182">
        <f t="shared" si="1147"/>
        <v>0</v>
      </c>
      <c r="X160" s="182">
        <f t="shared" si="1148"/>
        <v>0</v>
      </c>
      <c r="Y160" s="182">
        <f t="shared" si="1137"/>
        <v>0</v>
      </c>
      <c r="Z160" s="5"/>
      <c r="AA160" s="182">
        <f t="shared" si="1149"/>
        <v>0</v>
      </c>
      <c r="AB160" s="182">
        <f t="shared" si="1150"/>
        <v>0</v>
      </c>
      <c r="AC160" s="182">
        <f t="shared" si="1138"/>
        <v>0</v>
      </c>
      <c r="AD160" s="5"/>
      <c r="AE160" s="182">
        <f t="shared" si="1151"/>
        <v>0</v>
      </c>
      <c r="AF160" s="182">
        <f t="shared" si="1152"/>
        <v>0</v>
      </c>
      <c r="AG160" s="182">
        <f t="shared" si="1139"/>
        <v>0</v>
      </c>
      <c r="AH160" s="5"/>
      <c r="AI160" s="182">
        <f t="shared" si="1153"/>
        <v>0</v>
      </c>
      <c r="AJ160" s="182">
        <f t="shared" si="1154"/>
        <v>0</v>
      </c>
      <c r="AK160" s="182">
        <f t="shared" si="1155"/>
        <v>0</v>
      </c>
      <c r="AL160" s="5"/>
      <c r="AM160" s="182">
        <f t="shared" si="1156"/>
        <v>0</v>
      </c>
      <c r="AN160" s="182">
        <f t="shared" si="1157"/>
        <v>0</v>
      </c>
      <c r="AO160" s="182">
        <f t="shared" si="1158"/>
        <v>0</v>
      </c>
      <c r="AP160" s="5"/>
      <c r="AQ160" s="182">
        <f t="shared" si="1159"/>
        <v>0</v>
      </c>
      <c r="AR160" s="182">
        <f t="shared" si="1160"/>
        <v>0</v>
      </c>
      <c r="AS160" s="182">
        <f t="shared" si="1161"/>
        <v>0</v>
      </c>
      <c r="AT160" s="5"/>
      <c r="AU160" s="182">
        <f t="shared" si="1162"/>
        <v>0</v>
      </c>
      <c r="AV160" s="182">
        <f t="shared" si="1163"/>
        <v>0</v>
      </c>
      <c r="AW160" s="182">
        <f t="shared" si="1164"/>
        <v>0</v>
      </c>
      <c r="AX160" s="5"/>
      <c r="AY160" s="182">
        <f t="shared" si="1165"/>
        <v>0</v>
      </c>
      <c r="AZ160" s="182">
        <f t="shared" si="1166"/>
        <v>0</v>
      </c>
      <c r="BA160" s="182">
        <f t="shared" si="1167"/>
        <v>0</v>
      </c>
      <c r="BB160" s="5"/>
      <c r="BC160" s="182">
        <f t="shared" si="1168"/>
        <v>0</v>
      </c>
      <c r="BD160" s="182">
        <f t="shared" si="1169"/>
        <v>0</v>
      </c>
      <c r="BE160" s="182">
        <f t="shared" si="1170"/>
        <v>0</v>
      </c>
      <c r="BF160" s="5"/>
      <c r="BG160" s="182">
        <f t="shared" si="1171"/>
        <v>0</v>
      </c>
      <c r="BH160" s="182">
        <f t="shared" si="1172"/>
        <v>0</v>
      </c>
      <c r="BI160" s="182">
        <f t="shared" si="1173"/>
        <v>0</v>
      </c>
      <c r="BJ160" s="5"/>
      <c r="BK160" s="182">
        <f t="shared" si="1174"/>
        <v>0</v>
      </c>
      <c r="BL160" s="182">
        <f t="shared" si="1175"/>
        <v>0</v>
      </c>
      <c r="BM160" s="182">
        <f t="shared" si="1176"/>
        <v>0</v>
      </c>
      <c r="BN160" s="5"/>
      <c r="BO160" s="182">
        <f t="shared" si="1177"/>
        <v>0</v>
      </c>
      <c r="BP160" s="182">
        <f t="shared" si="1178"/>
        <v>0</v>
      </c>
      <c r="BQ160" s="182">
        <f t="shared" si="1179"/>
        <v>0</v>
      </c>
      <c r="BR160" s="5"/>
      <c r="BS160" s="182">
        <f t="shared" si="1180"/>
        <v>0</v>
      </c>
      <c r="BT160" s="182">
        <f t="shared" si="1181"/>
        <v>0</v>
      </c>
      <c r="BU160" s="182">
        <f t="shared" si="1182"/>
        <v>0</v>
      </c>
      <c r="BV160" s="5"/>
      <c r="BW160" s="182">
        <f t="shared" si="1183"/>
        <v>0</v>
      </c>
      <c r="BX160" s="182">
        <f t="shared" si="1184"/>
        <v>0</v>
      </c>
      <c r="BY160" s="182">
        <f t="shared" si="1185"/>
        <v>0</v>
      </c>
      <c r="BZ160" s="5"/>
      <c r="CA160" s="182">
        <f t="shared" si="1186"/>
        <v>0</v>
      </c>
      <c r="CB160" s="182">
        <f t="shared" si="1187"/>
        <v>0</v>
      </c>
      <c r="CC160" s="182">
        <f t="shared" si="1188"/>
        <v>0</v>
      </c>
      <c r="CD160" s="5"/>
      <c r="CE160" s="182">
        <f t="shared" si="1189"/>
        <v>0</v>
      </c>
      <c r="CF160" s="182">
        <f t="shared" si="1190"/>
        <v>0</v>
      </c>
      <c r="CG160" s="182">
        <f t="shared" si="1191"/>
        <v>0</v>
      </c>
      <c r="CH160" s="5"/>
      <c r="CI160" s="182">
        <f t="shared" si="1192"/>
        <v>0</v>
      </c>
      <c r="CJ160" s="182">
        <f t="shared" si="1193"/>
        <v>0</v>
      </c>
      <c r="CK160" s="182">
        <f t="shared" si="1194"/>
        <v>0</v>
      </c>
      <c r="CL160" s="5"/>
      <c r="CM160" s="182">
        <f t="shared" si="1195"/>
        <v>0</v>
      </c>
      <c r="CN160" s="182">
        <f t="shared" si="1196"/>
        <v>0</v>
      </c>
      <c r="CO160" s="182">
        <f t="shared" si="1197"/>
        <v>0</v>
      </c>
      <c r="CP160" s="5"/>
      <c r="CQ160" s="182">
        <f t="shared" si="1198"/>
        <v>0</v>
      </c>
      <c r="CR160" s="182">
        <f t="shared" si="1199"/>
        <v>0</v>
      </c>
      <c r="CS160" s="182">
        <f t="shared" si="1200"/>
        <v>0</v>
      </c>
      <c r="CT160" s="5"/>
      <c r="CU160" s="182">
        <f t="shared" si="1201"/>
        <v>0</v>
      </c>
      <c r="CV160" s="182">
        <f t="shared" si="1202"/>
        <v>0</v>
      </c>
      <c r="CW160" s="182">
        <f t="shared" si="1203"/>
        <v>0</v>
      </c>
      <c r="CX160" s="5"/>
      <c r="CY160" s="182">
        <f t="shared" si="1204"/>
        <v>0</v>
      </c>
      <c r="CZ160" s="182">
        <f t="shared" si="1205"/>
        <v>0</v>
      </c>
      <c r="DA160" s="182">
        <f t="shared" si="1206"/>
        <v>0</v>
      </c>
      <c r="DB160" s="5"/>
      <c r="DC160" s="182">
        <f t="shared" si="1207"/>
        <v>0</v>
      </c>
      <c r="DD160" s="182">
        <f t="shared" si="1208"/>
        <v>0</v>
      </c>
      <c r="DE160" s="182">
        <f t="shared" si="1209"/>
        <v>0</v>
      </c>
      <c r="DF160" s="5"/>
      <c r="DG160" s="182">
        <f t="shared" si="1210"/>
        <v>0</v>
      </c>
      <c r="DH160" s="182">
        <f t="shared" si="1211"/>
        <v>0</v>
      </c>
      <c r="DI160" s="182">
        <f t="shared" si="1212"/>
        <v>0</v>
      </c>
      <c r="DJ160" s="5"/>
      <c r="DK160" s="182">
        <f t="shared" si="1213"/>
        <v>0</v>
      </c>
      <c r="DL160" s="182">
        <f t="shared" si="1214"/>
        <v>0</v>
      </c>
      <c r="DM160" s="182">
        <f t="shared" si="1215"/>
        <v>0</v>
      </c>
      <c r="DN160" s="5"/>
      <c r="DO160" s="182">
        <f t="shared" si="1216"/>
        <v>0</v>
      </c>
      <c r="DP160" s="182">
        <f t="shared" si="1217"/>
        <v>0</v>
      </c>
      <c r="DQ160" s="182">
        <f t="shared" si="1218"/>
        <v>0</v>
      </c>
      <c r="DR160" s="5"/>
      <c r="DS160" s="182">
        <f t="shared" si="1219"/>
        <v>0</v>
      </c>
      <c r="DT160" s="182">
        <f t="shared" si="1220"/>
        <v>0</v>
      </c>
      <c r="DU160" s="182">
        <f t="shared" si="1221"/>
        <v>0</v>
      </c>
      <c r="DV160" s="5"/>
      <c r="DW160" s="182">
        <f t="shared" si="1222"/>
        <v>0</v>
      </c>
      <c r="DX160" s="182">
        <f t="shared" si="1223"/>
        <v>0</v>
      </c>
      <c r="DY160" s="182">
        <f t="shared" si="1224"/>
        <v>0</v>
      </c>
      <c r="DZ160" s="5"/>
      <c r="EA160" s="182">
        <f t="shared" si="1225"/>
        <v>0</v>
      </c>
      <c r="EB160" s="182">
        <f t="shared" si="1226"/>
        <v>0</v>
      </c>
      <c r="EC160" s="182">
        <f t="shared" si="1227"/>
        <v>0</v>
      </c>
      <c r="ED160" s="5"/>
      <c r="EE160" s="182">
        <f t="shared" si="1228"/>
        <v>0</v>
      </c>
      <c r="EF160" s="182">
        <f t="shared" si="1229"/>
        <v>0</v>
      </c>
      <c r="EG160" s="182">
        <f t="shared" si="1230"/>
        <v>0</v>
      </c>
      <c r="EH160" s="5"/>
      <c r="EI160" s="182">
        <f t="shared" si="1231"/>
        <v>0</v>
      </c>
      <c r="EJ160" s="182">
        <f t="shared" si="1232"/>
        <v>0</v>
      </c>
      <c r="EK160" s="182">
        <f t="shared" si="1233"/>
        <v>0</v>
      </c>
      <c r="EL160" s="5"/>
      <c r="EM160" s="182">
        <f t="shared" si="1234"/>
        <v>0</v>
      </c>
      <c r="EN160" s="182">
        <f t="shared" si="1235"/>
        <v>0</v>
      </c>
      <c r="EO160" s="182">
        <f t="shared" si="1236"/>
        <v>0</v>
      </c>
      <c r="EP160" s="5"/>
      <c r="EQ160" s="182">
        <f t="shared" si="1237"/>
        <v>0</v>
      </c>
      <c r="ER160" s="182">
        <f t="shared" si="1238"/>
        <v>0</v>
      </c>
      <c r="ES160" s="182">
        <f t="shared" si="1239"/>
        <v>0</v>
      </c>
      <c r="ET160" s="5"/>
      <c r="EU160" s="182">
        <f t="shared" si="1240"/>
        <v>0</v>
      </c>
      <c r="EV160" s="182">
        <f t="shared" si="1241"/>
        <v>0</v>
      </c>
      <c r="EW160" s="182">
        <f t="shared" si="1242"/>
        <v>0</v>
      </c>
      <c r="EX160" s="5"/>
      <c r="EY160" s="182">
        <f t="shared" si="1243"/>
        <v>0</v>
      </c>
      <c r="EZ160" s="182">
        <f t="shared" si="1244"/>
        <v>0</v>
      </c>
      <c r="FA160" s="182">
        <f t="shared" si="1245"/>
        <v>0</v>
      </c>
      <c r="FB160" s="5"/>
      <c r="FC160" s="182">
        <f t="shared" si="1246"/>
        <v>0</v>
      </c>
      <c r="FD160" s="182">
        <f t="shared" si="1247"/>
        <v>0</v>
      </c>
      <c r="FE160" s="182">
        <f t="shared" si="1248"/>
        <v>0</v>
      </c>
      <c r="FF160" s="5"/>
      <c r="FG160" s="182">
        <f t="shared" si="1249"/>
        <v>0</v>
      </c>
      <c r="FH160" s="182">
        <f t="shared" si="1250"/>
        <v>0</v>
      </c>
      <c r="FI160" s="182">
        <f t="shared" si="1251"/>
        <v>0</v>
      </c>
      <c r="FJ160" s="5"/>
      <c r="FK160" s="182">
        <f t="shared" si="1252"/>
        <v>0</v>
      </c>
      <c r="FL160" s="182">
        <f t="shared" si="1253"/>
        <v>0</v>
      </c>
      <c r="FM160" s="182">
        <f t="shared" si="1254"/>
        <v>0</v>
      </c>
      <c r="FN160" s="5"/>
      <c r="FO160" s="182">
        <f t="shared" si="1255"/>
        <v>0</v>
      </c>
      <c r="FP160" s="182">
        <f t="shared" si="1256"/>
        <v>0</v>
      </c>
      <c r="FQ160" s="182">
        <f t="shared" si="1257"/>
        <v>0</v>
      </c>
      <c r="FR160" s="5"/>
      <c r="FS160" s="182">
        <f t="shared" si="1258"/>
        <v>0</v>
      </c>
      <c r="FT160" s="182">
        <f t="shared" si="1259"/>
        <v>0</v>
      </c>
      <c r="FU160" s="182">
        <f t="shared" si="1260"/>
        <v>0</v>
      </c>
      <c r="FV160" s="5"/>
      <c r="FW160" s="182">
        <f t="shared" si="1261"/>
        <v>0</v>
      </c>
      <c r="FX160" s="182">
        <f t="shared" si="1262"/>
        <v>0</v>
      </c>
      <c r="FY160" s="182">
        <f t="shared" si="1263"/>
        <v>0</v>
      </c>
      <c r="FZ160" s="5"/>
      <c r="GA160" s="182">
        <f t="shared" si="1264"/>
        <v>0</v>
      </c>
      <c r="GB160" s="182">
        <f t="shared" si="1265"/>
        <v>0</v>
      </c>
      <c r="GC160" s="182">
        <f t="shared" si="1266"/>
        <v>0</v>
      </c>
      <c r="GD160" s="5"/>
      <c r="GE160" s="182">
        <f t="shared" si="1267"/>
        <v>0</v>
      </c>
      <c r="GF160" s="182">
        <f t="shared" si="1268"/>
        <v>0</v>
      </c>
      <c r="GG160" s="182">
        <f t="shared" si="1269"/>
        <v>0</v>
      </c>
      <c r="GH160" s="5"/>
      <c r="GI160" s="182">
        <f t="shared" si="1270"/>
        <v>0</v>
      </c>
      <c r="GJ160" s="182">
        <f t="shared" si="1271"/>
        <v>0</v>
      </c>
      <c r="GK160" s="182">
        <f t="shared" si="1272"/>
        <v>0</v>
      </c>
      <c r="GL160" s="5"/>
      <c r="GM160" s="182">
        <f t="shared" si="1273"/>
        <v>0</v>
      </c>
      <c r="GN160" s="182">
        <f t="shared" si="1274"/>
        <v>0</v>
      </c>
      <c r="GO160" s="182">
        <f t="shared" si="1275"/>
        <v>0</v>
      </c>
      <c r="GP160" s="5"/>
      <c r="GQ160" s="182">
        <f t="shared" si="1276"/>
        <v>0</v>
      </c>
      <c r="GR160" s="182">
        <f t="shared" si="1277"/>
        <v>0</v>
      </c>
      <c r="GS160" s="182">
        <f t="shared" si="1278"/>
        <v>0</v>
      </c>
      <c r="GT160" s="5"/>
      <c r="GU160" s="182">
        <f t="shared" si="1279"/>
        <v>0</v>
      </c>
      <c r="GV160" s="182">
        <f t="shared" si="1280"/>
        <v>0</v>
      </c>
      <c r="GW160" s="182">
        <f t="shared" si="1281"/>
        <v>0</v>
      </c>
      <c r="GX160" s="5"/>
      <c r="GY160" s="182">
        <f t="shared" si="1282"/>
        <v>0</v>
      </c>
      <c r="GZ160" s="182">
        <f t="shared" si="1283"/>
        <v>0</v>
      </c>
      <c r="HA160" s="182">
        <f t="shared" si="1284"/>
        <v>0</v>
      </c>
      <c r="HB160" s="5"/>
      <c r="HC160" s="182">
        <f t="shared" si="1285"/>
        <v>0</v>
      </c>
      <c r="HD160" s="182">
        <f t="shared" si="1286"/>
        <v>0</v>
      </c>
      <c r="HE160" s="182">
        <f t="shared" si="1287"/>
        <v>0</v>
      </c>
      <c r="HF160" s="5"/>
      <c r="HG160" s="182">
        <f t="shared" si="1288"/>
        <v>0</v>
      </c>
      <c r="HH160" s="182">
        <f t="shared" si="1289"/>
        <v>0</v>
      </c>
      <c r="HI160" s="182">
        <f t="shared" si="1290"/>
        <v>0</v>
      </c>
      <c r="HJ160" s="5"/>
      <c r="HK160" s="182">
        <f t="shared" si="1291"/>
        <v>0</v>
      </c>
      <c r="HL160" s="182">
        <f t="shared" si="1292"/>
        <v>0</v>
      </c>
      <c r="HM160" s="182">
        <f t="shared" si="1293"/>
        <v>0</v>
      </c>
      <c r="HN160" s="5"/>
      <c r="HO160" s="182">
        <f t="shared" si="1294"/>
        <v>0</v>
      </c>
      <c r="HP160" s="182">
        <f t="shared" si="1295"/>
        <v>0</v>
      </c>
      <c r="HQ160" s="182">
        <f t="shared" si="1296"/>
        <v>0</v>
      </c>
      <c r="HR160" s="5"/>
      <c r="HS160" s="182">
        <f t="shared" si="1297"/>
        <v>0</v>
      </c>
      <c r="HT160" s="182">
        <f t="shared" si="1298"/>
        <v>0</v>
      </c>
      <c r="HU160" s="182">
        <f t="shared" si="1299"/>
        <v>0</v>
      </c>
      <c r="HV160" s="5"/>
      <c r="HW160" s="182">
        <f t="shared" si="1300"/>
        <v>0</v>
      </c>
      <c r="HX160" s="182">
        <f t="shared" si="1301"/>
        <v>0</v>
      </c>
      <c r="HY160" s="182">
        <f t="shared" si="1302"/>
        <v>0</v>
      </c>
      <c r="HZ160" s="5"/>
      <c r="IA160" s="182">
        <f t="shared" si="1303"/>
        <v>0</v>
      </c>
      <c r="IB160" s="182">
        <f t="shared" si="1304"/>
        <v>0</v>
      </c>
      <c r="IC160" s="182">
        <f t="shared" si="1305"/>
        <v>0</v>
      </c>
      <c r="ID160" s="5"/>
      <c r="IE160" s="182">
        <f t="shared" si="1306"/>
        <v>0</v>
      </c>
      <c r="IF160" s="182">
        <f t="shared" si="1307"/>
        <v>0</v>
      </c>
      <c r="IG160" s="182">
        <f t="shared" si="1308"/>
        <v>0</v>
      </c>
      <c r="IH160" s="5"/>
      <c r="II160" s="182">
        <f t="shared" si="1309"/>
        <v>0</v>
      </c>
      <c r="IJ160" s="182">
        <f t="shared" si="1310"/>
        <v>0</v>
      </c>
      <c r="IK160" s="182">
        <f t="shared" si="1311"/>
        <v>0</v>
      </c>
      <c r="IL160" s="5"/>
      <c r="IM160" s="182">
        <f t="shared" si="1312"/>
        <v>0</v>
      </c>
      <c r="IN160" s="182">
        <f t="shared" si="1313"/>
        <v>0</v>
      </c>
      <c r="IO160" s="182">
        <f t="shared" si="1314"/>
        <v>0</v>
      </c>
      <c r="IP160" s="5"/>
      <c r="IQ160" s="182">
        <f t="shared" si="1315"/>
        <v>0</v>
      </c>
      <c r="IR160" s="182">
        <f t="shared" si="1316"/>
        <v>0</v>
      </c>
      <c r="IS160" s="182">
        <f t="shared" si="1317"/>
        <v>0</v>
      </c>
      <c r="IT160" s="5"/>
      <c r="IU160" s="182">
        <f t="shared" si="1318"/>
        <v>0</v>
      </c>
      <c r="IV160" s="182">
        <f t="shared" si="1319"/>
        <v>0</v>
      </c>
      <c r="IW160" s="182">
        <f t="shared" si="1320"/>
        <v>0</v>
      </c>
      <c r="IX160" s="5"/>
      <c r="IY160" s="182">
        <f t="shared" si="1321"/>
        <v>0</v>
      </c>
      <c r="IZ160" s="182">
        <f t="shared" si="1322"/>
        <v>0</v>
      </c>
      <c r="JA160" s="182">
        <f t="shared" si="1323"/>
        <v>0</v>
      </c>
      <c r="JB160" s="5"/>
      <c r="JC160" s="182">
        <f t="shared" si="1324"/>
        <v>0</v>
      </c>
      <c r="JD160" s="182">
        <f t="shared" si="1325"/>
        <v>0</v>
      </c>
      <c r="JE160" s="182">
        <f t="shared" si="1326"/>
        <v>0</v>
      </c>
      <c r="JF160" s="5"/>
      <c r="JG160" s="182">
        <f t="shared" si="1327"/>
        <v>0</v>
      </c>
      <c r="JH160" s="182">
        <f t="shared" si="1328"/>
        <v>0</v>
      </c>
      <c r="JI160" s="182">
        <f t="shared" si="1329"/>
        <v>0</v>
      </c>
      <c r="JJ160" s="5"/>
      <c r="JK160" s="182">
        <f t="shared" si="1330"/>
        <v>0</v>
      </c>
      <c r="JL160" s="182">
        <f t="shared" si="1331"/>
        <v>0</v>
      </c>
      <c r="JM160" s="182">
        <f t="shared" si="1332"/>
        <v>0</v>
      </c>
      <c r="JN160" s="5"/>
      <c r="JO160" s="182">
        <f t="shared" si="1333"/>
        <v>0</v>
      </c>
      <c r="JP160" s="182">
        <f t="shared" si="1334"/>
        <v>0</v>
      </c>
      <c r="JQ160" s="182">
        <f t="shared" si="1335"/>
        <v>0</v>
      </c>
      <c r="JR160" s="5"/>
      <c r="JS160" s="182">
        <f t="shared" si="1336"/>
        <v>0</v>
      </c>
      <c r="JT160" s="182">
        <f t="shared" si="1337"/>
        <v>0</v>
      </c>
      <c r="JU160" s="182">
        <f t="shared" si="1338"/>
        <v>0</v>
      </c>
      <c r="JV160" s="5"/>
      <c r="JW160" s="182">
        <f t="shared" si="1339"/>
        <v>0</v>
      </c>
      <c r="JX160" s="182">
        <f t="shared" si="1340"/>
        <v>0</v>
      </c>
      <c r="JY160" s="182">
        <f t="shared" si="1341"/>
        <v>0</v>
      </c>
      <c r="JZ160" s="5"/>
      <c r="KA160" s="182">
        <f t="shared" si="1342"/>
        <v>0</v>
      </c>
      <c r="KB160" s="182">
        <f t="shared" si="1343"/>
        <v>0</v>
      </c>
      <c r="KC160" s="182">
        <f t="shared" si="1344"/>
        <v>0</v>
      </c>
      <c r="KD160" s="5"/>
      <c r="KE160" s="182">
        <f t="shared" si="1345"/>
        <v>0</v>
      </c>
      <c r="KF160" s="182">
        <f t="shared" si="1346"/>
        <v>0</v>
      </c>
      <c r="KG160" s="182">
        <f t="shared" si="1347"/>
        <v>0</v>
      </c>
      <c r="KH160" s="5"/>
      <c r="KI160" s="183">
        <f t="shared" si="1348"/>
        <v>0</v>
      </c>
      <c r="KJ160" s="183" t="e">
        <f t="shared" si="1140"/>
        <v>#DIV/0!</v>
      </c>
      <c r="KK160" s="183">
        <f t="shared" si="1349"/>
        <v>0</v>
      </c>
      <c r="KM160" s="183">
        <f t="shared" si="1350"/>
        <v>0</v>
      </c>
      <c r="KN160" s="183" t="e">
        <f t="shared" si="1141"/>
        <v>#DIV/0!</v>
      </c>
      <c r="KO160" s="183">
        <f t="shared" si="1351"/>
        <v>0</v>
      </c>
      <c r="KQ160" s="183">
        <f t="shared" si="1352"/>
        <v>0</v>
      </c>
      <c r="KR160" s="183" t="e">
        <f t="shared" si="1353"/>
        <v>#DIV/0!</v>
      </c>
      <c r="KS160" s="183">
        <f t="shared" si="1354"/>
        <v>0</v>
      </c>
      <c r="KU160" s="183">
        <f t="shared" si="1355"/>
        <v>0</v>
      </c>
      <c r="KV160" s="183" t="e">
        <f t="shared" si="1356"/>
        <v>#DIV/0!</v>
      </c>
      <c r="KW160" s="183">
        <f t="shared" si="1357"/>
        <v>0</v>
      </c>
      <c r="KY160" s="183">
        <f t="shared" si="1358"/>
        <v>0</v>
      </c>
      <c r="KZ160" s="183" t="e">
        <f t="shared" si="1359"/>
        <v>#DIV/0!</v>
      </c>
      <c r="LA160" s="183">
        <f t="shared" si="1360"/>
        <v>0</v>
      </c>
      <c r="LC160" s="183">
        <f t="shared" si="1361"/>
        <v>0</v>
      </c>
      <c r="LD160" s="183" t="e">
        <f t="shared" si="1362"/>
        <v>#DIV/0!</v>
      </c>
      <c r="LE160" s="183">
        <f t="shared" si="1363"/>
        <v>0</v>
      </c>
    </row>
    <row r="161" spans="2:317" ht="18.75">
      <c r="B161" s="172"/>
      <c r="C161" s="180"/>
      <c r="D161" s="180"/>
      <c r="E161" s="180" t="str">
        <f>'A.I Revenue Streams - P1'!F159</f>
        <v>CT Renal Angio</v>
      </c>
      <c r="F161" s="184"/>
      <c r="G161" s="182"/>
      <c r="H161" s="182">
        <f>'A.I Revenue Streams - P1'!J159</f>
        <v>0</v>
      </c>
      <c r="I161" s="182">
        <f t="shared" si="1364"/>
        <v>0</v>
      </c>
      <c r="J161" s="5"/>
      <c r="K161" s="182">
        <f>'A.I Revenue Streams - P1'!H159*K$2</f>
        <v>0</v>
      </c>
      <c r="L161" s="182">
        <f t="shared" si="1142"/>
        <v>0</v>
      </c>
      <c r="M161" s="182">
        <f t="shared" si="1365"/>
        <v>0</v>
      </c>
      <c r="N161" s="5"/>
      <c r="O161" s="182">
        <f t="shared" si="1143"/>
        <v>0</v>
      </c>
      <c r="P161" s="182">
        <f t="shared" si="1144"/>
        <v>0</v>
      </c>
      <c r="Q161" s="182">
        <f t="shared" si="1135"/>
        <v>0</v>
      </c>
      <c r="R161" s="5"/>
      <c r="S161" s="182">
        <f t="shared" si="1145"/>
        <v>0</v>
      </c>
      <c r="T161" s="182">
        <f t="shared" si="1146"/>
        <v>0</v>
      </c>
      <c r="U161" s="182">
        <f t="shared" si="1136"/>
        <v>0</v>
      </c>
      <c r="V161" s="5"/>
      <c r="W161" s="182">
        <f t="shared" si="1147"/>
        <v>0</v>
      </c>
      <c r="X161" s="182">
        <f t="shared" si="1148"/>
        <v>0</v>
      </c>
      <c r="Y161" s="182">
        <f t="shared" si="1137"/>
        <v>0</v>
      </c>
      <c r="Z161" s="5"/>
      <c r="AA161" s="182">
        <f t="shared" si="1149"/>
        <v>0</v>
      </c>
      <c r="AB161" s="182">
        <f t="shared" si="1150"/>
        <v>0</v>
      </c>
      <c r="AC161" s="182">
        <f t="shared" si="1138"/>
        <v>0</v>
      </c>
      <c r="AD161" s="5"/>
      <c r="AE161" s="182">
        <f t="shared" si="1151"/>
        <v>0</v>
      </c>
      <c r="AF161" s="182">
        <f t="shared" si="1152"/>
        <v>0</v>
      </c>
      <c r="AG161" s="182">
        <f t="shared" si="1139"/>
        <v>0</v>
      </c>
      <c r="AH161" s="5"/>
      <c r="AI161" s="182">
        <f t="shared" si="1153"/>
        <v>0</v>
      </c>
      <c r="AJ161" s="182">
        <f t="shared" si="1154"/>
        <v>0</v>
      </c>
      <c r="AK161" s="182">
        <f t="shared" si="1155"/>
        <v>0</v>
      </c>
      <c r="AL161" s="5"/>
      <c r="AM161" s="182">
        <f t="shared" si="1156"/>
        <v>0</v>
      </c>
      <c r="AN161" s="182">
        <f t="shared" si="1157"/>
        <v>0</v>
      </c>
      <c r="AO161" s="182">
        <f t="shared" si="1158"/>
        <v>0</v>
      </c>
      <c r="AP161" s="5"/>
      <c r="AQ161" s="182">
        <f t="shared" si="1159"/>
        <v>0</v>
      </c>
      <c r="AR161" s="182">
        <f t="shared" si="1160"/>
        <v>0</v>
      </c>
      <c r="AS161" s="182">
        <f t="shared" si="1161"/>
        <v>0</v>
      </c>
      <c r="AT161" s="5"/>
      <c r="AU161" s="182">
        <f t="shared" si="1162"/>
        <v>0</v>
      </c>
      <c r="AV161" s="182">
        <f t="shared" si="1163"/>
        <v>0</v>
      </c>
      <c r="AW161" s="182">
        <f t="shared" si="1164"/>
        <v>0</v>
      </c>
      <c r="AX161" s="5"/>
      <c r="AY161" s="182">
        <f t="shared" si="1165"/>
        <v>0</v>
      </c>
      <c r="AZ161" s="182">
        <f t="shared" si="1166"/>
        <v>0</v>
      </c>
      <c r="BA161" s="182">
        <f t="shared" si="1167"/>
        <v>0</v>
      </c>
      <c r="BB161" s="5"/>
      <c r="BC161" s="182">
        <f t="shared" si="1168"/>
        <v>0</v>
      </c>
      <c r="BD161" s="182">
        <f t="shared" si="1169"/>
        <v>0</v>
      </c>
      <c r="BE161" s="182">
        <f t="shared" si="1170"/>
        <v>0</v>
      </c>
      <c r="BF161" s="5"/>
      <c r="BG161" s="182">
        <f t="shared" si="1171"/>
        <v>0</v>
      </c>
      <c r="BH161" s="182">
        <f t="shared" si="1172"/>
        <v>0</v>
      </c>
      <c r="BI161" s="182">
        <f t="shared" si="1173"/>
        <v>0</v>
      </c>
      <c r="BJ161" s="5"/>
      <c r="BK161" s="182">
        <f t="shared" si="1174"/>
        <v>0</v>
      </c>
      <c r="BL161" s="182">
        <f t="shared" si="1175"/>
        <v>0</v>
      </c>
      <c r="BM161" s="182">
        <f t="shared" si="1176"/>
        <v>0</v>
      </c>
      <c r="BN161" s="5"/>
      <c r="BO161" s="182">
        <f t="shared" si="1177"/>
        <v>0</v>
      </c>
      <c r="BP161" s="182">
        <f t="shared" si="1178"/>
        <v>0</v>
      </c>
      <c r="BQ161" s="182">
        <f t="shared" si="1179"/>
        <v>0</v>
      </c>
      <c r="BR161" s="5"/>
      <c r="BS161" s="182">
        <f t="shared" si="1180"/>
        <v>0</v>
      </c>
      <c r="BT161" s="182">
        <f t="shared" si="1181"/>
        <v>0</v>
      </c>
      <c r="BU161" s="182">
        <f t="shared" si="1182"/>
        <v>0</v>
      </c>
      <c r="BV161" s="5"/>
      <c r="BW161" s="182">
        <f t="shared" si="1183"/>
        <v>0</v>
      </c>
      <c r="BX161" s="182">
        <f t="shared" si="1184"/>
        <v>0</v>
      </c>
      <c r="BY161" s="182">
        <f t="shared" si="1185"/>
        <v>0</v>
      </c>
      <c r="BZ161" s="5"/>
      <c r="CA161" s="182">
        <f t="shared" si="1186"/>
        <v>0</v>
      </c>
      <c r="CB161" s="182">
        <f t="shared" si="1187"/>
        <v>0</v>
      </c>
      <c r="CC161" s="182">
        <f t="shared" si="1188"/>
        <v>0</v>
      </c>
      <c r="CD161" s="5"/>
      <c r="CE161" s="182">
        <f t="shared" si="1189"/>
        <v>0</v>
      </c>
      <c r="CF161" s="182">
        <f t="shared" si="1190"/>
        <v>0</v>
      </c>
      <c r="CG161" s="182">
        <f t="shared" si="1191"/>
        <v>0</v>
      </c>
      <c r="CH161" s="5"/>
      <c r="CI161" s="182">
        <f t="shared" si="1192"/>
        <v>0</v>
      </c>
      <c r="CJ161" s="182">
        <f t="shared" si="1193"/>
        <v>0</v>
      </c>
      <c r="CK161" s="182">
        <f t="shared" si="1194"/>
        <v>0</v>
      </c>
      <c r="CL161" s="5"/>
      <c r="CM161" s="182">
        <f t="shared" si="1195"/>
        <v>0</v>
      </c>
      <c r="CN161" s="182">
        <f t="shared" si="1196"/>
        <v>0</v>
      </c>
      <c r="CO161" s="182">
        <f t="shared" si="1197"/>
        <v>0</v>
      </c>
      <c r="CP161" s="5"/>
      <c r="CQ161" s="182">
        <f t="shared" si="1198"/>
        <v>0</v>
      </c>
      <c r="CR161" s="182">
        <f t="shared" si="1199"/>
        <v>0</v>
      </c>
      <c r="CS161" s="182">
        <f t="shared" si="1200"/>
        <v>0</v>
      </c>
      <c r="CT161" s="5"/>
      <c r="CU161" s="182">
        <f t="shared" si="1201"/>
        <v>0</v>
      </c>
      <c r="CV161" s="182">
        <f t="shared" si="1202"/>
        <v>0</v>
      </c>
      <c r="CW161" s="182">
        <f t="shared" si="1203"/>
        <v>0</v>
      </c>
      <c r="CX161" s="5"/>
      <c r="CY161" s="182">
        <f t="shared" si="1204"/>
        <v>0</v>
      </c>
      <c r="CZ161" s="182">
        <f t="shared" si="1205"/>
        <v>0</v>
      </c>
      <c r="DA161" s="182">
        <f t="shared" si="1206"/>
        <v>0</v>
      </c>
      <c r="DB161" s="5"/>
      <c r="DC161" s="182">
        <f t="shared" si="1207"/>
        <v>0</v>
      </c>
      <c r="DD161" s="182">
        <f t="shared" si="1208"/>
        <v>0</v>
      </c>
      <c r="DE161" s="182">
        <f t="shared" si="1209"/>
        <v>0</v>
      </c>
      <c r="DF161" s="5"/>
      <c r="DG161" s="182">
        <f t="shared" si="1210"/>
        <v>0</v>
      </c>
      <c r="DH161" s="182">
        <f t="shared" si="1211"/>
        <v>0</v>
      </c>
      <c r="DI161" s="182">
        <f t="shared" si="1212"/>
        <v>0</v>
      </c>
      <c r="DJ161" s="5"/>
      <c r="DK161" s="182">
        <f t="shared" si="1213"/>
        <v>0</v>
      </c>
      <c r="DL161" s="182">
        <f t="shared" si="1214"/>
        <v>0</v>
      </c>
      <c r="DM161" s="182">
        <f t="shared" si="1215"/>
        <v>0</v>
      </c>
      <c r="DN161" s="5"/>
      <c r="DO161" s="182">
        <f t="shared" si="1216"/>
        <v>0</v>
      </c>
      <c r="DP161" s="182">
        <f t="shared" si="1217"/>
        <v>0</v>
      </c>
      <c r="DQ161" s="182">
        <f t="shared" si="1218"/>
        <v>0</v>
      </c>
      <c r="DR161" s="5"/>
      <c r="DS161" s="182">
        <f t="shared" si="1219"/>
        <v>0</v>
      </c>
      <c r="DT161" s="182">
        <f t="shared" si="1220"/>
        <v>0</v>
      </c>
      <c r="DU161" s="182">
        <f t="shared" si="1221"/>
        <v>0</v>
      </c>
      <c r="DV161" s="5"/>
      <c r="DW161" s="182">
        <f t="shared" si="1222"/>
        <v>0</v>
      </c>
      <c r="DX161" s="182">
        <f t="shared" si="1223"/>
        <v>0</v>
      </c>
      <c r="DY161" s="182">
        <f t="shared" si="1224"/>
        <v>0</v>
      </c>
      <c r="DZ161" s="5"/>
      <c r="EA161" s="182">
        <f t="shared" si="1225"/>
        <v>0</v>
      </c>
      <c r="EB161" s="182">
        <f t="shared" si="1226"/>
        <v>0</v>
      </c>
      <c r="EC161" s="182">
        <f t="shared" si="1227"/>
        <v>0</v>
      </c>
      <c r="ED161" s="5"/>
      <c r="EE161" s="182">
        <f t="shared" si="1228"/>
        <v>0</v>
      </c>
      <c r="EF161" s="182">
        <f t="shared" si="1229"/>
        <v>0</v>
      </c>
      <c r="EG161" s="182">
        <f t="shared" si="1230"/>
        <v>0</v>
      </c>
      <c r="EH161" s="5"/>
      <c r="EI161" s="182">
        <f t="shared" si="1231"/>
        <v>0</v>
      </c>
      <c r="EJ161" s="182">
        <f t="shared" si="1232"/>
        <v>0</v>
      </c>
      <c r="EK161" s="182">
        <f t="shared" si="1233"/>
        <v>0</v>
      </c>
      <c r="EL161" s="5"/>
      <c r="EM161" s="182">
        <f t="shared" si="1234"/>
        <v>0</v>
      </c>
      <c r="EN161" s="182">
        <f t="shared" si="1235"/>
        <v>0</v>
      </c>
      <c r="EO161" s="182">
        <f t="shared" si="1236"/>
        <v>0</v>
      </c>
      <c r="EP161" s="5"/>
      <c r="EQ161" s="182">
        <f t="shared" si="1237"/>
        <v>0</v>
      </c>
      <c r="ER161" s="182">
        <f t="shared" si="1238"/>
        <v>0</v>
      </c>
      <c r="ES161" s="182">
        <f t="shared" si="1239"/>
        <v>0</v>
      </c>
      <c r="ET161" s="5"/>
      <c r="EU161" s="182">
        <f t="shared" si="1240"/>
        <v>0</v>
      </c>
      <c r="EV161" s="182">
        <f t="shared" si="1241"/>
        <v>0</v>
      </c>
      <c r="EW161" s="182">
        <f t="shared" si="1242"/>
        <v>0</v>
      </c>
      <c r="EX161" s="5"/>
      <c r="EY161" s="182">
        <f t="shared" si="1243"/>
        <v>0</v>
      </c>
      <c r="EZ161" s="182">
        <f t="shared" si="1244"/>
        <v>0</v>
      </c>
      <c r="FA161" s="182">
        <f t="shared" si="1245"/>
        <v>0</v>
      </c>
      <c r="FB161" s="5"/>
      <c r="FC161" s="182">
        <f t="shared" si="1246"/>
        <v>0</v>
      </c>
      <c r="FD161" s="182">
        <f t="shared" si="1247"/>
        <v>0</v>
      </c>
      <c r="FE161" s="182">
        <f t="shared" si="1248"/>
        <v>0</v>
      </c>
      <c r="FF161" s="5"/>
      <c r="FG161" s="182">
        <f t="shared" si="1249"/>
        <v>0</v>
      </c>
      <c r="FH161" s="182">
        <f t="shared" si="1250"/>
        <v>0</v>
      </c>
      <c r="FI161" s="182">
        <f t="shared" si="1251"/>
        <v>0</v>
      </c>
      <c r="FJ161" s="5"/>
      <c r="FK161" s="182">
        <f t="shared" si="1252"/>
        <v>0</v>
      </c>
      <c r="FL161" s="182">
        <f t="shared" si="1253"/>
        <v>0</v>
      </c>
      <c r="FM161" s="182">
        <f t="shared" si="1254"/>
        <v>0</v>
      </c>
      <c r="FN161" s="5"/>
      <c r="FO161" s="182">
        <f t="shared" si="1255"/>
        <v>0</v>
      </c>
      <c r="FP161" s="182">
        <f t="shared" si="1256"/>
        <v>0</v>
      </c>
      <c r="FQ161" s="182">
        <f t="shared" si="1257"/>
        <v>0</v>
      </c>
      <c r="FR161" s="5"/>
      <c r="FS161" s="182">
        <f t="shared" si="1258"/>
        <v>0</v>
      </c>
      <c r="FT161" s="182">
        <f t="shared" si="1259"/>
        <v>0</v>
      </c>
      <c r="FU161" s="182">
        <f t="shared" si="1260"/>
        <v>0</v>
      </c>
      <c r="FV161" s="5"/>
      <c r="FW161" s="182">
        <f t="shared" si="1261"/>
        <v>0</v>
      </c>
      <c r="FX161" s="182">
        <f t="shared" si="1262"/>
        <v>0</v>
      </c>
      <c r="FY161" s="182">
        <f t="shared" si="1263"/>
        <v>0</v>
      </c>
      <c r="FZ161" s="5"/>
      <c r="GA161" s="182">
        <f t="shared" si="1264"/>
        <v>0</v>
      </c>
      <c r="GB161" s="182">
        <f t="shared" si="1265"/>
        <v>0</v>
      </c>
      <c r="GC161" s="182">
        <f t="shared" si="1266"/>
        <v>0</v>
      </c>
      <c r="GD161" s="5"/>
      <c r="GE161" s="182">
        <f t="shared" si="1267"/>
        <v>0</v>
      </c>
      <c r="GF161" s="182">
        <f t="shared" si="1268"/>
        <v>0</v>
      </c>
      <c r="GG161" s="182">
        <f t="shared" si="1269"/>
        <v>0</v>
      </c>
      <c r="GH161" s="5"/>
      <c r="GI161" s="182">
        <f t="shared" si="1270"/>
        <v>0</v>
      </c>
      <c r="GJ161" s="182">
        <f t="shared" si="1271"/>
        <v>0</v>
      </c>
      <c r="GK161" s="182">
        <f t="shared" si="1272"/>
        <v>0</v>
      </c>
      <c r="GL161" s="5"/>
      <c r="GM161" s="182">
        <f t="shared" si="1273"/>
        <v>0</v>
      </c>
      <c r="GN161" s="182">
        <f t="shared" si="1274"/>
        <v>0</v>
      </c>
      <c r="GO161" s="182">
        <f t="shared" si="1275"/>
        <v>0</v>
      </c>
      <c r="GP161" s="5"/>
      <c r="GQ161" s="182">
        <f t="shared" si="1276"/>
        <v>0</v>
      </c>
      <c r="GR161" s="182">
        <f t="shared" si="1277"/>
        <v>0</v>
      </c>
      <c r="GS161" s="182">
        <f t="shared" si="1278"/>
        <v>0</v>
      </c>
      <c r="GT161" s="5"/>
      <c r="GU161" s="182">
        <f t="shared" si="1279"/>
        <v>0</v>
      </c>
      <c r="GV161" s="182">
        <f t="shared" si="1280"/>
        <v>0</v>
      </c>
      <c r="GW161" s="182">
        <f t="shared" si="1281"/>
        <v>0</v>
      </c>
      <c r="GX161" s="5"/>
      <c r="GY161" s="182">
        <f t="shared" si="1282"/>
        <v>0</v>
      </c>
      <c r="GZ161" s="182">
        <f t="shared" si="1283"/>
        <v>0</v>
      </c>
      <c r="HA161" s="182">
        <f t="shared" si="1284"/>
        <v>0</v>
      </c>
      <c r="HB161" s="5"/>
      <c r="HC161" s="182">
        <f t="shared" si="1285"/>
        <v>0</v>
      </c>
      <c r="HD161" s="182">
        <f t="shared" si="1286"/>
        <v>0</v>
      </c>
      <c r="HE161" s="182">
        <f t="shared" si="1287"/>
        <v>0</v>
      </c>
      <c r="HF161" s="5"/>
      <c r="HG161" s="182">
        <f t="shared" si="1288"/>
        <v>0</v>
      </c>
      <c r="HH161" s="182">
        <f t="shared" si="1289"/>
        <v>0</v>
      </c>
      <c r="HI161" s="182">
        <f t="shared" si="1290"/>
        <v>0</v>
      </c>
      <c r="HJ161" s="5"/>
      <c r="HK161" s="182">
        <f t="shared" si="1291"/>
        <v>0</v>
      </c>
      <c r="HL161" s="182">
        <f t="shared" si="1292"/>
        <v>0</v>
      </c>
      <c r="HM161" s="182">
        <f t="shared" si="1293"/>
        <v>0</v>
      </c>
      <c r="HN161" s="5"/>
      <c r="HO161" s="182">
        <f t="shared" si="1294"/>
        <v>0</v>
      </c>
      <c r="HP161" s="182">
        <f t="shared" si="1295"/>
        <v>0</v>
      </c>
      <c r="HQ161" s="182">
        <f t="shared" si="1296"/>
        <v>0</v>
      </c>
      <c r="HR161" s="5"/>
      <c r="HS161" s="182">
        <f t="shared" si="1297"/>
        <v>0</v>
      </c>
      <c r="HT161" s="182">
        <f t="shared" si="1298"/>
        <v>0</v>
      </c>
      <c r="HU161" s="182">
        <f t="shared" si="1299"/>
        <v>0</v>
      </c>
      <c r="HV161" s="5"/>
      <c r="HW161" s="182">
        <f t="shared" si="1300"/>
        <v>0</v>
      </c>
      <c r="HX161" s="182">
        <f t="shared" si="1301"/>
        <v>0</v>
      </c>
      <c r="HY161" s="182">
        <f t="shared" si="1302"/>
        <v>0</v>
      </c>
      <c r="HZ161" s="5"/>
      <c r="IA161" s="182">
        <f t="shared" si="1303"/>
        <v>0</v>
      </c>
      <c r="IB161" s="182">
        <f t="shared" si="1304"/>
        <v>0</v>
      </c>
      <c r="IC161" s="182">
        <f t="shared" si="1305"/>
        <v>0</v>
      </c>
      <c r="ID161" s="5"/>
      <c r="IE161" s="182">
        <f t="shared" si="1306"/>
        <v>0</v>
      </c>
      <c r="IF161" s="182">
        <f t="shared" si="1307"/>
        <v>0</v>
      </c>
      <c r="IG161" s="182">
        <f t="shared" si="1308"/>
        <v>0</v>
      </c>
      <c r="IH161" s="5"/>
      <c r="II161" s="182">
        <f t="shared" si="1309"/>
        <v>0</v>
      </c>
      <c r="IJ161" s="182">
        <f t="shared" si="1310"/>
        <v>0</v>
      </c>
      <c r="IK161" s="182">
        <f t="shared" si="1311"/>
        <v>0</v>
      </c>
      <c r="IL161" s="5"/>
      <c r="IM161" s="182">
        <f t="shared" si="1312"/>
        <v>0</v>
      </c>
      <c r="IN161" s="182">
        <f t="shared" si="1313"/>
        <v>0</v>
      </c>
      <c r="IO161" s="182">
        <f t="shared" si="1314"/>
        <v>0</v>
      </c>
      <c r="IP161" s="5"/>
      <c r="IQ161" s="182">
        <f t="shared" si="1315"/>
        <v>0</v>
      </c>
      <c r="IR161" s="182">
        <f t="shared" si="1316"/>
        <v>0</v>
      </c>
      <c r="IS161" s="182">
        <f t="shared" si="1317"/>
        <v>0</v>
      </c>
      <c r="IT161" s="5"/>
      <c r="IU161" s="182">
        <f t="shared" si="1318"/>
        <v>0</v>
      </c>
      <c r="IV161" s="182">
        <f t="shared" si="1319"/>
        <v>0</v>
      </c>
      <c r="IW161" s="182">
        <f t="shared" si="1320"/>
        <v>0</v>
      </c>
      <c r="IX161" s="5"/>
      <c r="IY161" s="182">
        <f t="shared" si="1321"/>
        <v>0</v>
      </c>
      <c r="IZ161" s="182">
        <f t="shared" si="1322"/>
        <v>0</v>
      </c>
      <c r="JA161" s="182">
        <f t="shared" si="1323"/>
        <v>0</v>
      </c>
      <c r="JB161" s="5"/>
      <c r="JC161" s="182">
        <f t="shared" si="1324"/>
        <v>0</v>
      </c>
      <c r="JD161" s="182">
        <f t="shared" si="1325"/>
        <v>0</v>
      </c>
      <c r="JE161" s="182">
        <f t="shared" si="1326"/>
        <v>0</v>
      </c>
      <c r="JF161" s="5"/>
      <c r="JG161" s="182">
        <f t="shared" si="1327"/>
        <v>0</v>
      </c>
      <c r="JH161" s="182">
        <f t="shared" si="1328"/>
        <v>0</v>
      </c>
      <c r="JI161" s="182">
        <f t="shared" si="1329"/>
        <v>0</v>
      </c>
      <c r="JJ161" s="5"/>
      <c r="JK161" s="182">
        <f t="shared" si="1330"/>
        <v>0</v>
      </c>
      <c r="JL161" s="182">
        <f t="shared" si="1331"/>
        <v>0</v>
      </c>
      <c r="JM161" s="182">
        <f t="shared" si="1332"/>
        <v>0</v>
      </c>
      <c r="JN161" s="5"/>
      <c r="JO161" s="182">
        <f t="shared" si="1333"/>
        <v>0</v>
      </c>
      <c r="JP161" s="182">
        <f t="shared" si="1334"/>
        <v>0</v>
      </c>
      <c r="JQ161" s="182">
        <f t="shared" si="1335"/>
        <v>0</v>
      </c>
      <c r="JR161" s="5"/>
      <c r="JS161" s="182">
        <f t="shared" si="1336"/>
        <v>0</v>
      </c>
      <c r="JT161" s="182">
        <f t="shared" si="1337"/>
        <v>0</v>
      </c>
      <c r="JU161" s="182">
        <f t="shared" si="1338"/>
        <v>0</v>
      </c>
      <c r="JV161" s="5"/>
      <c r="JW161" s="182">
        <f t="shared" si="1339"/>
        <v>0</v>
      </c>
      <c r="JX161" s="182">
        <f t="shared" si="1340"/>
        <v>0</v>
      </c>
      <c r="JY161" s="182">
        <f t="shared" si="1341"/>
        <v>0</v>
      </c>
      <c r="JZ161" s="5"/>
      <c r="KA161" s="182">
        <f t="shared" si="1342"/>
        <v>0</v>
      </c>
      <c r="KB161" s="182">
        <f t="shared" si="1343"/>
        <v>0</v>
      </c>
      <c r="KC161" s="182">
        <f t="shared" si="1344"/>
        <v>0</v>
      </c>
      <c r="KD161" s="5"/>
      <c r="KE161" s="182">
        <f t="shared" si="1345"/>
        <v>0</v>
      </c>
      <c r="KF161" s="182">
        <f t="shared" si="1346"/>
        <v>0</v>
      </c>
      <c r="KG161" s="182">
        <f t="shared" si="1347"/>
        <v>0</v>
      </c>
      <c r="KH161" s="5"/>
      <c r="KI161" s="183">
        <f t="shared" si="1348"/>
        <v>0</v>
      </c>
      <c r="KJ161" s="183" t="e">
        <f t="shared" si="1140"/>
        <v>#DIV/0!</v>
      </c>
      <c r="KK161" s="183">
        <f t="shared" si="1349"/>
        <v>0</v>
      </c>
      <c r="KM161" s="183">
        <f t="shared" si="1350"/>
        <v>0</v>
      </c>
      <c r="KN161" s="183" t="e">
        <f t="shared" si="1141"/>
        <v>#DIV/0!</v>
      </c>
      <c r="KO161" s="183">
        <f t="shared" si="1351"/>
        <v>0</v>
      </c>
      <c r="KQ161" s="183">
        <f t="shared" si="1352"/>
        <v>0</v>
      </c>
      <c r="KR161" s="183" t="e">
        <f t="shared" si="1353"/>
        <v>#DIV/0!</v>
      </c>
      <c r="KS161" s="183">
        <f t="shared" si="1354"/>
        <v>0</v>
      </c>
      <c r="KU161" s="183">
        <f t="shared" si="1355"/>
        <v>0</v>
      </c>
      <c r="KV161" s="183" t="e">
        <f t="shared" si="1356"/>
        <v>#DIV/0!</v>
      </c>
      <c r="KW161" s="183">
        <f t="shared" si="1357"/>
        <v>0</v>
      </c>
      <c r="KY161" s="183">
        <f t="shared" si="1358"/>
        <v>0</v>
      </c>
      <c r="KZ161" s="183" t="e">
        <f t="shared" si="1359"/>
        <v>#DIV/0!</v>
      </c>
      <c r="LA161" s="183">
        <f t="shared" si="1360"/>
        <v>0</v>
      </c>
      <c r="LC161" s="183">
        <f t="shared" si="1361"/>
        <v>0</v>
      </c>
      <c r="LD161" s="183" t="e">
        <f t="shared" si="1362"/>
        <v>#DIV/0!</v>
      </c>
      <c r="LE161" s="183">
        <f t="shared" si="1363"/>
        <v>0</v>
      </c>
    </row>
    <row r="162" spans="2:317" ht="18.75">
      <c r="B162" s="172"/>
      <c r="C162" s="180"/>
      <c r="D162" s="180"/>
      <c r="E162" s="180" t="str">
        <f>'A.I Revenue Streams - P1'!F160</f>
        <v>CT Pelvis</v>
      </c>
      <c r="F162" s="184"/>
      <c r="G162" s="182"/>
      <c r="H162" s="182">
        <f>'A.I Revenue Streams - P1'!J160</f>
        <v>0</v>
      </c>
      <c r="I162" s="182">
        <f t="shared" si="1364"/>
        <v>0</v>
      </c>
      <c r="J162" s="5"/>
      <c r="K162" s="182">
        <f>'A.I Revenue Streams - P1'!H160*K$2</f>
        <v>0</v>
      </c>
      <c r="L162" s="182">
        <f t="shared" si="1142"/>
        <v>0</v>
      </c>
      <c r="M162" s="182">
        <f t="shared" si="1365"/>
        <v>0</v>
      </c>
      <c r="N162" s="5"/>
      <c r="O162" s="182">
        <f t="shared" si="1143"/>
        <v>0</v>
      </c>
      <c r="P162" s="182">
        <f t="shared" si="1144"/>
        <v>0</v>
      </c>
      <c r="Q162" s="182">
        <f t="shared" si="1135"/>
        <v>0</v>
      </c>
      <c r="R162" s="5"/>
      <c r="S162" s="182">
        <f t="shared" si="1145"/>
        <v>0</v>
      </c>
      <c r="T162" s="182">
        <f t="shared" si="1146"/>
        <v>0</v>
      </c>
      <c r="U162" s="182">
        <f t="shared" si="1136"/>
        <v>0</v>
      </c>
      <c r="V162" s="5"/>
      <c r="W162" s="182">
        <f t="shared" si="1147"/>
        <v>0</v>
      </c>
      <c r="X162" s="182">
        <f t="shared" si="1148"/>
        <v>0</v>
      </c>
      <c r="Y162" s="182">
        <f t="shared" si="1137"/>
        <v>0</v>
      </c>
      <c r="Z162" s="5"/>
      <c r="AA162" s="182">
        <f t="shared" si="1149"/>
        <v>0</v>
      </c>
      <c r="AB162" s="182">
        <f t="shared" si="1150"/>
        <v>0</v>
      </c>
      <c r="AC162" s="182">
        <f t="shared" si="1138"/>
        <v>0</v>
      </c>
      <c r="AD162" s="5"/>
      <c r="AE162" s="182">
        <f t="shared" si="1151"/>
        <v>0</v>
      </c>
      <c r="AF162" s="182">
        <f t="shared" si="1152"/>
        <v>0</v>
      </c>
      <c r="AG162" s="182">
        <f t="shared" si="1139"/>
        <v>0</v>
      </c>
      <c r="AH162" s="5"/>
      <c r="AI162" s="182">
        <f t="shared" si="1153"/>
        <v>0</v>
      </c>
      <c r="AJ162" s="182">
        <f t="shared" si="1154"/>
        <v>0</v>
      </c>
      <c r="AK162" s="182">
        <f t="shared" si="1155"/>
        <v>0</v>
      </c>
      <c r="AL162" s="5"/>
      <c r="AM162" s="182">
        <f t="shared" si="1156"/>
        <v>0</v>
      </c>
      <c r="AN162" s="182">
        <f t="shared" si="1157"/>
        <v>0</v>
      </c>
      <c r="AO162" s="182">
        <f t="shared" si="1158"/>
        <v>0</v>
      </c>
      <c r="AP162" s="5"/>
      <c r="AQ162" s="182">
        <f t="shared" si="1159"/>
        <v>0</v>
      </c>
      <c r="AR162" s="182">
        <f t="shared" si="1160"/>
        <v>0</v>
      </c>
      <c r="AS162" s="182">
        <f t="shared" si="1161"/>
        <v>0</v>
      </c>
      <c r="AT162" s="5"/>
      <c r="AU162" s="182">
        <f t="shared" si="1162"/>
        <v>0</v>
      </c>
      <c r="AV162" s="182">
        <f t="shared" si="1163"/>
        <v>0</v>
      </c>
      <c r="AW162" s="182">
        <f t="shared" si="1164"/>
        <v>0</v>
      </c>
      <c r="AX162" s="5"/>
      <c r="AY162" s="182">
        <f t="shared" si="1165"/>
        <v>0</v>
      </c>
      <c r="AZ162" s="182">
        <f t="shared" si="1166"/>
        <v>0</v>
      </c>
      <c r="BA162" s="182">
        <f t="shared" si="1167"/>
        <v>0</v>
      </c>
      <c r="BB162" s="5"/>
      <c r="BC162" s="182">
        <f t="shared" si="1168"/>
        <v>0</v>
      </c>
      <c r="BD162" s="182">
        <f t="shared" si="1169"/>
        <v>0</v>
      </c>
      <c r="BE162" s="182">
        <f t="shared" si="1170"/>
        <v>0</v>
      </c>
      <c r="BF162" s="5"/>
      <c r="BG162" s="182">
        <f t="shared" si="1171"/>
        <v>0</v>
      </c>
      <c r="BH162" s="182">
        <f t="shared" si="1172"/>
        <v>0</v>
      </c>
      <c r="BI162" s="182">
        <f t="shared" si="1173"/>
        <v>0</v>
      </c>
      <c r="BJ162" s="5"/>
      <c r="BK162" s="182">
        <f t="shared" si="1174"/>
        <v>0</v>
      </c>
      <c r="BL162" s="182">
        <f t="shared" si="1175"/>
        <v>0</v>
      </c>
      <c r="BM162" s="182">
        <f t="shared" si="1176"/>
        <v>0</v>
      </c>
      <c r="BN162" s="5"/>
      <c r="BO162" s="182">
        <f t="shared" si="1177"/>
        <v>0</v>
      </c>
      <c r="BP162" s="182">
        <f t="shared" si="1178"/>
        <v>0</v>
      </c>
      <c r="BQ162" s="182">
        <f t="shared" si="1179"/>
        <v>0</v>
      </c>
      <c r="BR162" s="5"/>
      <c r="BS162" s="182">
        <f t="shared" si="1180"/>
        <v>0</v>
      </c>
      <c r="BT162" s="182">
        <f t="shared" si="1181"/>
        <v>0</v>
      </c>
      <c r="BU162" s="182">
        <f t="shared" si="1182"/>
        <v>0</v>
      </c>
      <c r="BV162" s="5"/>
      <c r="BW162" s="182">
        <f t="shared" si="1183"/>
        <v>0</v>
      </c>
      <c r="BX162" s="182">
        <f t="shared" si="1184"/>
        <v>0</v>
      </c>
      <c r="BY162" s="182">
        <f t="shared" si="1185"/>
        <v>0</v>
      </c>
      <c r="BZ162" s="5"/>
      <c r="CA162" s="182">
        <f t="shared" si="1186"/>
        <v>0</v>
      </c>
      <c r="CB162" s="182">
        <f t="shared" si="1187"/>
        <v>0</v>
      </c>
      <c r="CC162" s="182">
        <f t="shared" si="1188"/>
        <v>0</v>
      </c>
      <c r="CD162" s="5"/>
      <c r="CE162" s="182">
        <f t="shared" si="1189"/>
        <v>0</v>
      </c>
      <c r="CF162" s="182">
        <f t="shared" si="1190"/>
        <v>0</v>
      </c>
      <c r="CG162" s="182">
        <f t="shared" si="1191"/>
        <v>0</v>
      </c>
      <c r="CH162" s="5"/>
      <c r="CI162" s="182">
        <f t="shared" si="1192"/>
        <v>0</v>
      </c>
      <c r="CJ162" s="182">
        <f t="shared" si="1193"/>
        <v>0</v>
      </c>
      <c r="CK162" s="182">
        <f t="shared" si="1194"/>
        <v>0</v>
      </c>
      <c r="CL162" s="5"/>
      <c r="CM162" s="182">
        <f t="shared" si="1195"/>
        <v>0</v>
      </c>
      <c r="CN162" s="182">
        <f t="shared" si="1196"/>
        <v>0</v>
      </c>
      <c r="CO162" s="182">
        <f t="shared" si="1197"/>
        <v>0</v>
      </c>
      <c r="CP162" s="5"/>
      <c r="CQ162" s="182">
        <f t="shared" si="1198"/>
        <v>0</v>
      </c>
      <c r="CR162" s="182">
        <f t="shared" si="1199"/>
        <v>0</v>
      </c>
      <c r="CS162" s="182">
        <f t="shared" si="1200"/>
        <v>0</v>
      </c>
      <c r="CT162" s="5"/>
      <c r="CU162" s="182">
        <f t="shared" si="1201"/>
        <v>0</v>
      </c>
      <c r="CV162" s="182">
        <f t="shared" si="1202"/>
        <v>0</v>
      </c>
      <c r="CW162" s="182">
        <f t="shared" si="1203"/>
        <v>0</v>
      </c>
      <c r="CX162" s="5"/>
      <c r="CY162" s="182">
        <f t="shared" si="1204"/>
        <v>0</v>
      </c>
      <c r="CZ162" s="182">
        <f t="shared" si="1205"/>
        <v>0</v>
      </c>
      <c r="DA162" s="182">
        <f t="shared" si="1206"/>
        <v>0</v>
      </c>
      <c r="DB162" s="5"/>
      <c r="DC162" s="182">
        <f t="shared" si="1207"/>
        <v>0</v>
      </c>
      <c r="DD162" s="182">
        <f t="shared" si="1208"/>
        <v>0</v>
      </c>
      <c r="DE162" s="182">
        <f t="shared" si="1209"/>
        <v>0</v>
      </c>
      <c r="DF162" s="5"/>
      <c r="DG162" s="182">
        <f t="shared" si="1210"/>
        <v>0</v>
      </c>
      <c r="DH162" s="182">
        <f t="shared" si="1211"/>
        <v>0</v>
      </c>
      <c r="DI162" s="182">
        <f t="shared" si="1212"/>
        <v>0</v>
      </c>
      <c r="DJ162" s="5"/>
      <c r="DK162" s="182">
        <f t="shared" si="1213"/>
        <v>0</v>
      </c>
      <c r="DL162" s="182">
        <f t="shared" si="1214"/>
        <v>0</v>
      </c>
      <c r="DM162" s="182">
        <f t="shared" si="1215"/>
        <v>0</v>
      </c>
      <c r="DN162" s="5"/>
      <c r="DO162" s="182">
        <f t="shared" si="1216"/>
        <v>0</v>
      </c>
      <c r="DP162" s="182">
        <f t="shared" si="1217"/>
        <v>0</v>
      </c>
      <c r="DQ162" s="182">
        <f t="shared" si="1218"/>
        <v>0</v>
      </c>
      <c r="DR162" s="5"/>
      <c r="DS162" s="182">
        <f t="shared" si="1219"/>
        <v>0</v>
      </c>
      <c r="DT162" s="182">
        <f t="shared" si="1220"/>
        <v>0</v>
      </c>
      <c r="DU162" s="182">
        <f t="shared" si="1221"/>
        <v>0</v>
      </c>
      <c r="DV162" s="5"/>
      <c r="DW162" s="182">
        <f t="shared" si="1222"/>
        <v>0</v>
      </c>
      <c r="DX162" s="182">
        <f t="shared" si="1223"/>
        <v>0</v>
      </c>
      <c r="DY162" s="182">
        <f t="shared" si="1224"/>
        <v>0</v>
      </c>
      <c r="DZ162" s="5"/>
      <c r="EA162" s="182">
        <f t="shared" si="1225"/>
        <v>0</v>
      </c>
      <c r="EB162" s="182">
        <f t="shared" si="1226"/>
        <v>0</v>
      </c>
      <c r="EC162" s="182">
        <f t="shared" si="1227"/>
        <v>0</v>
      </c>
      <c r="ED162" s="5"/>
      <c r="EE162" s="182">
        <f t="shared" si="1228"/>
        <v>0</v>
      </c>
      <c r="EF162" s="182">
        <f t="shared" si="1229"/>
        <v>0</v>
      </c>
      <c r="EG162" s="182">
        <f t="shared" si="1230"/>
        <v>0</v>
      </c>
      <c r="EH162" s="5"/>
      <c r="EI162" s="182">
        <f t="shared" si="1231"/>
        <v>0</v>
      </c>
      <c r="EJ162" s="182">
        <f t="shared" si="1232"/>
        <v>0</v>
      </c>
      <c r="EK162" s="182">
        <f t="shared" si="1233"/>
        <v>0</v>
      </c>
      <c r="EL162" s="5"/>
      <c r="EM162" s="182">
        <f t="shared" si="1234"/>
        <v>0</v>
      </c>
      <c r="EN162" s="182">
        <f t="shared" si="1235"/>
        <v>0</v>
      </c>
      <c r="EO162" s="182">
        <f t="shared" si="1236"/>
        <v>0</v>
      </c>
      <c r="EP162" s="5"/>
      <c r="EQ162" s="182">
        <f t="shared" si="1237"/>
        <v>0</v>
      </c>
      <c r="ER162" s="182">
        <f t="shared" si="1238"/>
        <v>0</v>
      </c>
      <c r="ES162" s="182">
        <f t="shared" si="1239"/>
        <v>0</v>
      </c>
      <c r="ET162" s="5"/>
      <c r="EU162" s="182">
        <f t="shared" si="1240"/>
        <v>0</v>
      </c>
      <c r="EV162" s="182">
        <f t="shared" si="1241"/>
        <v>0</v>
      </c>
      <c r="EW162" s="182">
        <f t="shared" si="1242"/>
        <v>0</v>
      </c>
      <c r="EX162" s="5"/>
      <c r="EY162" s="182">
        <f t="shared" si="1243"/>
        <v>0</v>
      </c>
      <c r="EZ162" s="182">
        <f t="shared" si="1244"/>
        <v>0</v>
      </c>
      <c r="FA162" s="182">
        <f t="shared" si="1245"/>
        <v>0</v>
      </c>
      <c r="FB162" s="5"/>
      <c r="FC162" s="182">
        <f t="shared" si="1246"/>
        <v>0</v>
      </c>
      <c r="FD162" s="182">
        <f t="shared" si="1247"/>
        <v>0</v>
      </c>
      <c r="FE162" s="182">
        <f t="shared" si="1248"/>
        <v>0</v>
      </c>
      <c r="FF162" s="5"/>
      <c r="FG162" s="182">
        <f t="shared" si="1249"/>
        <v>0</v>
      </c>
      <c r="FH162" s="182">
        <f t="shared" si="1250"/>
        <v>0</v>
      </c>
      <c r="FI162" s="182">
        <f t="shared" si="1251"/>
        <v>0</v>
      </c>
      <c r="FJ162" s="5"/>
      <c r="FK162" s="182">
        <f t="shared" si="1252"/>
        <v>0</v>
      </c>
      <c r="FL162" s="182">
        <f t="shared" si="1253"/>
        <v>0</v>
      </c>
      <c r="FM162" s="182">
        <f t="shared" si="1254"/>
        <v>0</v>
      </c>
      <c r="FN162" s="5"/>
      <c r="FO162" s="182">
        <f t="shared" si="1255"/>
        <v>0</v>
      </c>
      <c r="FP162" s="182">
        <f t="shared" si="1256"/>
        <v>0</v>
      </c>
      <c r="FQ162" s="182">
        <f t="shared" si="1257"/>
        <v>0</v>
      </c>
      <c r="FR162" s="5"/>
      <c r="FS162" s="182">
        <f t="shared" si="1258"/>
        <v>0</v>
      </c>
      <c r="FT162" s="182">
        <f t="shared" si="1259"/>
        <v>0</v>
      </c>
      <c r="FU162" s="182">
        <f t="shared" si="1260"/>
        <v>0</v>
      </c>
      <c r="FV162" s="5"/>
      <c r="FW162" s="182">
        <f t="shared" si="1261"/>
        <v>0</v>
      </c>
      <c r="FX162" s="182">
        <f t="shared" si="1262"/>
        <v>0</v>
      </c>
      <c r="FY162" s="182">
        <f t="shared" si="1263"/>
        <v>0</v>
      </c>
      <c r="FZ162" s="5"/>
      <c r="GA162" s="182">
        <f t="shared" si="1264"/>
        <v>0</v>
      </c>
      <c r="GB162" s="182">
        <f t="shared" si="1265"/>
        <v>0</v>
      </c>
      <c r="GC162" s="182">
        <f t="shared" si="1266"/>
        <v>0</v>
      </c>
      <c r="GD162" s="5"/>
      <c r="GE162" s="182">
        <f t="shared" si="1267"/>
        <v>0</v>
      </c>
      <c r="GF162" s="182">
        <f t="shared" si="1268"/>
        <v>0</v>
      </c>
      <c r="GG162" s="182">
        <f t="shared" si="1269"/>
        <v>0</v>
      </c>
      <c r="GH162" s="5"/>
      <c r="GI162" s="182">
        <f t="shared" si="1270"/>
        <v>0</v>
      </c>
      <c r="GJ162" s="182">
        <f t="shared" si="1271"/>
        <v>0</v>
      </c>
      <c r="GK162" s="182">
        <f t="shared" si="1272"/>
        <v>0</v>
      </c>
      <c r="GL162" s="5"/>
      <c r="GM162" s="182">
        <f t="shared" si="1273"/>
        <v>0</v>
      </c>
      <c r="GN162" s="182">
        <f t="shared" si="1274"/>
        <v>0</v>
      </c>
      <c r="GO162" s="182">
        <f t="shared" si="1275"/>
        <v>0</v>
      </c>
      <c r="GP162" s="5"/>
      <c r="GQ162" s="182">
        <f t="shared" si="1276"/>
        <v>0</v>
      </c>
      <c r="GR162" s="182">
        <f t="shared" si="1277"/>
        <v>0</v>
      </c>
      <c r="GS162" s="182">
        <f t="shared" si="1278"/>
        <v>0</v>
      </c>
      <c r="GT162" s="5"/>
      <c r="GU162" s="182">
        <f t="shared" si="1279"/>
        <v>0</v>
      </c>
      <c r="GV162" s="182">
        <f t="shared" si="1280"/>
        <v>0</v>
      </c>
      <c r="GW162" s="182">
        <f t="shared" si="1281"/>
        <v>0</v>
      </c>
      <c r="GX162" s="5"/>
      <c r="GY162" s="182">
        <f t="shared" si="1282"/>
        <v>0</v>
      </c>
      <c r="GZ162" s="182">
        <f t="shared" si="1283"/>
        <v>0</v>
      </c>
      <c r="HA162" s="182">
        <f t="shared" si="1284"/>
        <v>0</v>
      </c>
      <c r="HB162" s="5"/>
      <c r="HC162" s="182">
        <f t="shared" si="1285"/>
        <v>0</v>
      </c>
      <c r="HD162" s="182">
        <f t="shared" si="1286"/>
        <v>0</v>
      </c>
      <c r="HE162" s="182">
        <f t="shared" si="1287"/>
        <v>0</v>
      </c>
      <c r="HF162" s="5"/>
      <c r="HG162" s="182">
        <f t="shared" si="1288"/>
        <v>0</v>
      </c>
      <c r="HH162" s="182">
        <f t="shared" si="1289"/>
        <v>0</v>
      </c>
      <c r="HI162" s="182">
        <f t="shared" si="1290"/>
        <v>0</v>
      </c>
      <c r="HJ162" s="5"/>
      <c r="HK162" s="182">
        <f t="shared" si="1291"/>
        <v>0</v>
      </c>
      <c r="HL162" s="182">
        <f t="shared" si="1292"/>
        <v>0</v>
      </c>
      <c r="HM162" s="182">
        <f t="shared" si="1293"/>
        <v>0</v>
      </c>
      <c r="HN162" s="5"/>
      <c r="HO162" s="182">
        <f t="shared" si="1294"/>
        <v>0</v>
      </c>
      <c r="HP162" s="182">
        <f t="shared" si="1295"/>
        <v>0</v>
      </c>
      <c r="HQ162" s="182">
        <f t="shared" si="1296"/>
        <v>0</v>
      </c>
      <c r="HR162" s="5"/>
      <c r="HS162" s="182">
        <f t="shared" si="1297"/>
        <v>0</v>
      </c>
      <c r="HT162" s="182">
        <f t="shared" si="1298"/>
        <v>0</v>
      </c>
      <c r="HU162" s="182">
        <f t="shared" si="1299"/>
        <v>0</v>
      </c>
      <c r="HV162" s="5"/>
      <c r="HW162" s="182">
        <f t="shared" si="1300"/>
        <v>0</v>
      </c>
      <c r="HX162" s="182">
        <f t="shared" si="1301"/>
        <v>0</v>
      </c>
      <c r="HY162" s="182">
        <f t="shared" si="1302"/>
        <v>0</v>
      </c>
      <c r="HZ162" s="5"/>
      <c r="IA162" s="182">
        <f t="shared" si="1303"/>
        <v>0</v>
      </c>
      <c r="IB162" s="182">
        <f t="shared" si="1304"/>
        <v>0</v>
      </c>
      <c r="IC162" s="182">
        <f t="shared" si="1305"/>
        <v>0</v>
      </c>
      <c r="ID162" s="5"/>
      <c r="IE162" s="182">
        <f t="shared" si="1306"/>
        <v>0</v>
      </c>
      <c r="IF162" s="182">
        <f t="shared" si="1307"/>
        <v>0</v>
      </c>
      <c r="IG162" s="182">
        <f t="shared" si="1308"/>
        <v>0</v>
      </c>
      <c r="IH162" s="5"/>
      <c r="II162" s="182">
        <f t="shared" si="1309"/>
        <v>0</v>
      </c>
      <c r="IJ162" s="182">
        <f t="shared" si="1310"/>
        <v>0</v>
      </c>
      <c r="IK162" s="182">
        <f t="shared" si="1311"/>
        <v>0</v>
      </c>
      <c r="IL162" s="5"/>
      <c r="IM162" s="182">
        <f t="shared" si="1312"/>
        <v>0</v>
      </c>
      <c r="IN162" s="182">
        <f t="shared" si="1313"/>
        <v>0</v>
      </c>
      <c r="IO162" s="182">
        <f t="shared" si="1314"/>
        <v>0</v>
      </c>
      <c r="IP162" s="5"/>
      <c r="IQ162" s="182">
        <f t="shared" si="1315"/>
        <v>0</v>
      </c>
      <c r="IR162" s="182">
        <f t="shared" si="1316"/>
        <v>0</v>
      </c>
      <c r="IS162" s="182">
        <f t="shared" si="1317"/>
        <v>0</v>
      </c>
      <c r="IT162" s="5"/>
      <c r="IU162" s="182">
        <f t="shared" si="1318"/>
        <v>0</v>
      </c>
      <c r="IV162" s="182">
        <f t="shared" si="1319"/>
        <v>0</v>
      </c>
      <c r="IW162" s="182">
        <f t="shared" si="1320"/>
        <v>0</v>
      </c>
      <c r="IX162" s="5"/>
      <c r="IY162" s="182">
        <f t="shared" si="1321"/>
        <v>0</v>
      </c>
      <c r="IZ162" s="182">
        <f t="shared" si="1322"/>
        <v>0</v>
      </c>
      <c r="JA162" s="182">
        <f t="shared" si="1323"/>
        <v>0</v>
      </c>
      <c r="JB162" s="5"/>
      <c r="JC162" s="182">
        <f t="shared" si="1324"/>
        <v>0</v>
      </c>
      <c r="JD162" s="182">
        <f t="shared" si="1325"/>
        <v>0</v>
      </c>
      <c r="JE162" s="182">
        <f t="shared" si="1326"/>
        <v>0</v>
      </c>
      <c r="JF162" s="5"/>
      <c r="JG162" s="182">
        <f t="shared" si="1327"/>
        <v>0</v>
      </c>
      <c r="JH162" s="182">
        <f t="shared" si="1328"/>
        <v>0</v>
      </c>
      <c r="JI162" s="182">
        <f t="shared" si="1329"/>
        <v>0</v>
      </c>
      <c r="JJ162" s="5"/>
      <c r="JK162" s="182">
        <f t="shared" si="1330"/>
        <v>0</v>
      </c>
      <c r="JL162" s="182">
        <f t="shared" si="1331"/>
        <v>0</v>
      </c>
      <c r="JM162" s="182">
        <f t="shared" si="1332"/>
        <v>0</v>
      </c>
      <c r="JN162" s="5"/>
      <c r="JO162" s="182">
        <f t="shared" si="1333"/>
        <v>0</v>
      </c>
      <c r="JP162" s="182">
        <f t="shared" si="1334"/>
        <v>0</v>
      </c>
      <c r="JQ162" s="182">
        <f t="shared" si="1335"/>
        <v>0</v>
      </c>
      <c r="JR162" s="5"/>
      <c r="JS162" s="182">
        <f t="shared" si="1336"/>
        <v>0</v>
      </c>
      <c r="JT162" s="182">
        <f t="shared" si="1337"/>
        <v>0</v>
      </c>
      <c r="JU162" s="182">
        <f t="shared" si="1338"/>
        <v>0</v>
      </c>
      <c r="JV162" s="5"/>
      <c r="JW162" s="182">
        <f t="shared" si="1339"/>
        <v>0</v>
      </c>
      <c r="JX162" s="182">
        <f t="shared" si="1340"/>
        <v>0</v>
      </c>
      <c r="JY162" s="182">
        <f t="shared" si="1341"/>
        <v>0</v>
      </c>
      <c r="JZ162" s="5"/>
      <c r="KA162" s="182">
        <f t="shared" si="1342"/>
        <v>0</v>
      </c>
      <c r="KB162" s="182">
        <f t="shared" si="1343"/>
        <v>0</v>
      </c>
      <c r="KC162" s="182">
        <f t="shared" si="1344"/>
        <v>0</v>
      </c>
      <c r="KD162" s="5"/>
      <c r="KE162" s="182">
        <f t="shared" si="1345"/>
        <v>0</v>
      </c>
      <c r="KF162" s="182">
        <f t="shared" si="1346"/>
        <v>0</v>
      </c>
      <c r="KG162" s="182">
        <f t="shared" si="1347"/>
        <v>0</v>
      </c>
      <c r="KH162" s="5"/>
      <c r="KI162" s="183">
        <f t="shared" si="1348"/>
        <v>0</v>
      </c>
      <c r="KJ162" s="183" t="e">
        <f t="shared" si="1140"/>
        <v>#DIV/0!</v>
      </c>
      <c r="KK162" s="183">
        <f t="shared" si="1349"/>
        <v>0</v>
      </c>
      <c r="KM162" s="183">
        <f t="shared" si="1350"/>
        <v>0</v>
      </c>
      <c r="KN162" s="183" t="e">
        <f t="shared" si="1141"/>
        <v>#DIV/0!</v>
      </c>
      <c r="KO162" s="183">
        <f t="shared" si="1351"/>
        <v>0</v>
      </c>
      <c r="KQ162" s="183">
        <f t="shared" si="1352"/>
        <v>0</v>
      </c>
      <c r="KR162" s="183" t="e">
        <f t="shared" si="1353"/>
        <v>#DIV/0!</v>
      </c>
      <c r="KS162" s="183">
        <f t="shared" si="1354"/>
        <v>0</v>
      </c>
      <c r="KU162" s="183">
        <f t="shared" si="1355"/>
        <v>0</v>
      </c>
      <c r="KV162" s="183" t="e">
        <f t="shared" si="1356"/>
        <v>#DIV/0!</v>
      </c>
      <c r="KW162" s="183">
        <f t="shared" si="1357"/>
        <v>0</v>
      </c>
      <c r="KY162" s="183">
        <f t="shared" si="1358"/>
        <v>0</v>
      </c>
      <c r="KZ162" s="183" t="e">
        <f t="shared" si="1359"/>
        <v>#DIV/0!</v>
      </c>
      <c r="LA162" s="183">
        <f t="shared" si="1360"/>
        <v>0</v>
      </c>
      <c r="LC162" s="183">
        <f t="shared" si="1361"/>
        <v>0</v>
      </c>
      <c r="LD162" s="183" t="e">
        <f t="shared" si="1362"/>
        <v>#DIV/0!</v>
      </c>
      <c r="LE162" s="183">
        <f t="shared" si="1363"/>
        <v>0</v>
      </c>
    </row>
    <row r="163" spans="2:317" ht="18.75">
      <c r="B163" s="172"/>
      <c r="C163" s="180"/>
      <c r="D163" s="180"/>
      <c r="E163" s="180" t="str">
        <f>'A.I Revenue Streams - P1'!F161</f>
        <v>CT CVJ</v>
      </c>
      <c r="F163" s="184"/>
      <c r="G163" s="182"/>
      <c r="H163" s="182">
        <f>'A.I Revenue Streams - P1'!J161</f>
        <v>0</v>
      </c>
      <c r="I163" s="182">
        <f t="shared" si="1364"/>
        <v>0</v>
      </c>
      <c r="J163" s="5"/>
      <c r="K163" s="182">
        <f>'A.I Revenue Streams - P1'!H161*K$2</f>
        <v>0</v>
      </c>
      <c r="L163" s="182">
        <f t="shared" si="1142"/>
        <v>0</v>
      </c>
      <c r="M163" s="182">
        <f t="shared" si="1365"/>
        <v>0</v>
      </c>
      <c r="N163" s="5"/>
      <c r="O163" s="182">
        <f t="shared" si="1143"/>
        <v>0</v>
      </c>
      <c r="P163" s="182">
        <f t="shared" si="1144"/>
        <v>0</v>
      </c>
      <c r="Q163" s="182">
        <f t="shared" si="1135"/>
        <v>0</v>
      </c>
      <c r="R163" s="5"/>
      <c r="S163" s="182">
        <f t="shared" si="1145"/>
        <v>0</v>
      </c>
      <c r="T163" s="182">
        <f t="shared" si="1146"/>
        <v>0</v>
      </c>
      <c r="U163" s="182">
        <f t="shared" si="1136"/>
        <v>0</v>
      </c>
      <c r="V163" s="5"/>
      <c r="W163" s="182">
        <f t="shared" si="1147"/>
        <v>0</v>
      </c>
      <c r="X163" s="182">
        <f t="shared" si="1148"/>
        <v>0</v>
      </c>
      <c r="Y163" s="182">
        <f t="shared" si="1137"/>
        <v>0</v>
      </c>
      <c r="Z163" s="5"/>
      <c r="AA163" s="182">
        <f t="shared" si="1149"/>
        <v>0</v>
      </c>
      <c r="AB163" s="182">
        <f t="shared" si="1150"/>
        <v>0</v>
      </c>
      <c r="AC163" s="182">
        <f t="shared" si="1138"/>
        <v>0</v>
      </c>
      <c r="AD163" s="5"/>
      <c r="AE163" s="182">
        <f t="shared" si="1151"/>
        <v>0</v>
      </c>
      <c r="AF163" s="182">
        <f t="shared" si="1152"/>
        <v>0</v>
      </c>
      <c r="AG163" s="182">
        <f t="shared" si="1139"/>
        <v>0</v>
      </c>
      <c r="AH163" s="5"/>
      <c r="AI163" s="182">
        <f t="shared" si="1153"/>
        <v>0</v>
      </c>
      <c r="AJ163" s="182">
        <f t="shared" si="1154"/>
        <v>0</v>
      </c>
      <c r="AK163" s="182">
        <f t="shared" si="1155"/>
        <v>0</v>
      </c>
      <c r="AL163" s="5"/>
      <c r="AM163" s="182">
        <f t="shared" si="1156"/>
        <v>0</v>
      </c>
      <c r="AN163" s="182">
        <f t="shared" si="1157"/>
        <v>0</v>
      </c>
      <c r="AO163" s="182">
        <f t="shared" si="1158"/>
        <v>0</v>
      </c>
      <c r="AP163" s="5"/>
      <c r="AQ163" s="182">
        <f t="shared" si="1159"/>
        <v>0</v>
      </c>
      <c r="AR163" s="182">
        <f t="shared" si="1160"/>
        <v>0</v>
      </c>
      <c r="AS163" s="182">
        <f t="shared" si="1161"/>
        <v>0</v>
      </c>
      <c r="AT163" s="5"/>
      <c r="AU163" s="182">
        <f t="shared" si="1162"/>
        <v>0</v>
      </c>
      <c r="AV163" s="182">
        <f t="shared" si="1163"/>
        <v>0</v>
      </c>
      <c r="AW163" s="182">
        <f t="shared" si="1164"/>
        <v>0</v>
      </c>
      <c r="AX163" s="5"/>
      <c r="AY163" s="182">
        <f t="shared" si="1165"/>
        <v>0</v>
      </c>
      <c r="AZ163" s="182">
        <f t="shared" si="1166"/>
        <v>0</v>
      </c>
      <c r="BA163" s="182">
        <f t="shared" si="1167"/>
        <v>0</v>
      </c>
      <c r="BB163" s="5"/>
      <c r="BC163" s="182">
        <f t="shared" si="1168"/>
        <v>0</v>
      </c>
      <c r="BD163" s="182">
        <f t="shared" si="1169"/>
        <v>0</v>
      </c>
      <c r="BE163" s="182">
        <f t="shared" si="1170"/>
        <v>0</v>
      </c>
      <c r="BF163" s="5"/>
      <c r="BG163" s="182">
        <f t="shared" si="1171"/>
        <v>0</v>
      </c>
      <c r="BH163" s="182">
        <f t="shared" si="1172"/>
        <v>0</v>
      </c>
      <c r="BI163" s="182">
        <f t="shared" si="1173"/>
        <v>0</v>
      </c>
      <c r="BJ163" s="5"/>
      <c r="BK163" s="182">
        <f t="shared" si="1174"/>
        <v>0</v>
      </c>
      <c r="BL163" s="182">
        <f t="shared" si="1175"/>
        <v>0</v>
      </c>
      <c r="BM163" s="182">
        <f t="shared" si="1176"/>
        <v>0</v>
      </c>
      <c r="BN163" s="5"/>
      <c r="BO163" s="182">
        <f t="shared" si="1177"/>
        <v>0</v>
      </c>
      <c r="BP163" s="182">
        <f t="shared" si="1178"/>
        <v>0</v>
      </c>
      <c r="BQ163" s="182">
        <f t="shared" si="1179"/>
        <v>0</v>
      </c>
      <c r="BR163" s="5"/>
      <c r="BS163" s="182">
        <f t="shared" si="1180"/>
        <v>0</v>
      </c>
      <c r="BT163" s="182">
        <f t="shared" si="1181"/>
        <v>0</v>
      </c>
      <c r="BU163" s="182">
        <f t="shared" si="1182"/>
        <v>0</v>
      </c>
      <c r="BV163" s="5"/>
      <c r="BW163" s="182">
        <f t="shared" si="1183"/>
        <v>0</v>
      </c>
      <c r="BX163" s="182">
        <f t="shared" si="1184"/>
        <v>0</v>
      </c>
      <c r="BY163" s="182">
        <f t="shared" si="1185"/>
        <v>0</v>
      </c>
      <c r="BZ163" s="5"/>
      <c r="CA163" s="182">
        <f t="shared" si="1186"/>
        <v>0</v>
      </c>
      <c r="CB163" s="182">
        <f t="shared" si="1187"/>
        <v>0</v>
      </c>
      <c r="CC163" s="182">
        <f t="shared" si="1188"/>
        <v>0</v>
      </c>
      <c r="CD163" s="5"/>
      <c r="CE163" s="182">
        <f t="shared" si="1189"/>
        <v>0</v>
      </c>
      <c r="CF163" s="182">
        <f t="shared" si="1190"/>
        <v>0</v>
      </c>
      <c r="CG163" s="182">
        <f t="shared" si="1191"/>
        <v>0</v>
      </c>
      <c r="CH163" s="5"/>
      <c r="CI163" s="182">
        <f t="shared" si="1192"/>
        <v>0</v>
      </c>
      <c r="CJ163" s="182">
        <f t="shared" si="1193"/>
        <v>0</v>
      </c>
      <c r="CK163" s="182">
        <f t="shared" si="1194"/>
        <v>0</v>
      </c>
      <c r="CL163" s="5"/>
      <c r="CM163" s="182">
        <f t="shared" si="1195"/>
        <v>0</v>
      </c>
      <c r="CN163" s="182">
        <f t="shared" si="1196"/>
        <v>0</v>
      </c>
      <c r="CO163" s="182">
        <f t="shared" si="1197"/>
        <v>0</v>
      </c>
      <c r="CP163" s="5"/>
      <c r="CQ163" s="182">
        <f t="shared" si="1198"/>
        <v>0</v>
      </c>
      <c r="CR163" s="182">
        <f t="shared" si="1199"/>
        <v>0</v>
      </c>
      <c r="CS163" s="182">
        <f t="shared" si="1200"/>
        <v>0</v>
      </c>
      <c r="CT163" s="5"/>
      <c r="CU163" s="182">
        <f t="shared" si="1201"/>
        <v>0</v>
      </c>
      <c r="CV163" s="182">
        <f t="shared" si="1202"/>
        <v>0</v>
      </c>
      <c r="CW163" s="182">
        <f t="shared" si="1203"/>
        <v>0</v>
      </c>
      <c r="CX163" s="5"/>
      <c r="CY163" s="182">
        <f t="shared" si="1204"/>
        <v>0</v>
      </c>
      <c r="CZ163" s="182">
        <f t="shared" si="1205"/>
        <v>0</v>
      </c>
      <c r="DA163" s="182">
        <f t="shared" si="1206"/>
        <v>0</v>
      </c>
      <c r="DB163" s="5"/>
      <c r="DC163" s="182">
        <f t="shared" si="1207"/>
        <v>0</v>
      </c>
      <c r="DD163" s="182">
        <f t="shared" si="1208"/>
        <v>0</v>
      </c>
      <c r="DE163" s="182">
        <f t="shared" si="1209"/>
        <v>0</v>
      </c>
      <c r="DF163" s="5"/>
      <c r="DG163" s="182">
        <f t="shared" si="1210"/>
        <v>0</v>
      </c>
      <c r="DH163" s="182">
        <f t="shared" si="1211"/>
        <v>0</v>
      </c>
      <c r="DI163" s="182">
        <f t="shared" si="1212"/>
        <v>0</v>
      </c>
      <c r="DJ163" s="5"/>
      <c r="DK163" s="182">
        <f t="shared" si="1213"/>
        <v>0</v>
      </c>
      <c r="DL163" s="182">
        <f t="shared" si="1214"/>
        <v>0</v>
      </c>
      <c r="DM163" s="182">
        <f t="shared" si="1215"/>
        <v>0</v>
      </c>
      <c r="DN163" s="5"/>
      <c r="DO163" s="182">
        <f t="shared" si="1216"/>
        <v>0</v>
      </c>
      <c r="DP163" s="182">
        <f t="shared" si="1217"/>
        <v>0</v>
      </c>
      <c r="DQ163" s="182">
        <f t="shared" si="1218"/>
        <v>0</v>
      </c>
      <c r="DR163" s="5"/>
      <c r="DS163" s="182">
        <f t="shared" si="1219"/>
        <v>0</v>
      </c>
      <c r="DT163" s="182">
        <f t="shared" si="1220"/>
        <v>0</v>
      </c>
      <c r="DU163" s="182">
        <f t="shared" si="1221"/>
        <v>0</v>
      </c>
      <c r="DV163" s="5"/>
      <c r="DW163" s="182">
        <f t="shared" si="1222"/>
        <v>0</v>
      </c>
      <c r="DX163" s="182">
        <f t="shared" si="1223"/>
        <v>0</v>
      </c>
      <c r="DY163" s="182">
        <f t="shared" si="1224"/>
        <v>0</v>
      </c>
      <c r="DZ163" s="5"/>
      <c r="EA163" s="182">
        <f t="shared" si="1225"/>
        <v>0</v>
      </c>
      <c r="EB163" s="182">
        <f t="shared" si="1226"/>
        <v>0</v>
      </c>
      <c r="EC163" s="182">
        <f t="shared" si="1227"/>
        <v>0</v>
      </c>
      <c r="ED163" s="5"/>
      <c r="EE163" s="182">
        <f t="shared" si="1228"/>
        <v>0</v>
      </c>
      <c r="EF163" s="182">
        <f t="shared" si="1229"/>
        <v>0</v>
      </c>
      <c r="EG163" s="182">
        <f t="shared" si="1230"/>
        <v>0</v>
      </c>
      <c r="EH163" s="5"/>
      <c r="EI163" s="182">
        <f t="shared" si="1231"/>
        <v>0</v>
      </c>
      <c r="EJ163" s="182">
        <f t="shared" si="1232"/>
        <v>0</v>
      </c>
      <c r="EK163" s="182">
        <f t="shared" si="1233"/>
        <v>0</v>
      </c>
      <c r="EL163" s="5"/>
      <c r="EM163" s="182">
        <f t="shared" si="1234"/>
        <v>0</v>
      </c>
      <c r="EN163" s="182">
        <f t="shared" si="1235"/>
        <v>0</v>
      </c>
      <c r="EO163" s="182">
        <f t="shared" si="1236"/>
        <v>0</v>
      </c>
      <c r="EP163" s="5"/>
      <c r="EQ163" s="182">
        <f t="shared" si="1237"/>
        <v>0</v>
      </c>
      <c r="ER163" s="182">
        <f t="shared" si="1238"/>
        <v>0</v>
      </c>
      <c r="ES163" s="182">
        <f t="shared" si="1239"/>
        <v>0</v>
      </c>
      <c r="ET163" s="5"/>
      <c r="EU163" s="182">
        <f t="shared" si="1240"/>
        <v>0</v>
      </c>
      <c r="EV163" s="182">
        <f t="shared" si="1241"/>
        <v>0</v>
      </c>
      <c r="EW163" s="182">
        <f t="shared" si="1242"/>
        <v>0</v>
      </c>
      <c r="EX163" s="5"/>
      <c r="EY163" s="182">
        <f t="shared" si="1243"/>
        <v>0</v>
      </c>
      <c r="EZ163" s="182">
        <f t="shared" si="1244"/>
        <v>0</v>
      </c>
      <c r="FA163" s="182">
        <f t="shared" si="1245"/>
        <v>0</v>
      </c>
      <c r="FB163" s="5"/>
      <c r="FC163" s="182">
        <f t="shared" si="1246"/>
        <v>0</v>
      </c>
      <c r="FD163" s="182">
        <f t="shared" si="1247"/>
        <v>0</v>
      </c>
      <c r="FE163" s="182">
        <f t="shared" si="1248"/>
        <v>0</v>
      </c>
      <c r="FF163" s="5"/>
      <c r="FG163" s="182">
        <f t="shared" si="1249"/>
        <v>0</v>
      </c>
      <c r="FH163" s="182">
        <f t="shared" si="1250"/>
        <v>0</v>
      </c>
      <c r="FI163" s="182">
        <f t="shared" si="1251"/>
        <v>0</v>
      </c>
      <c r="FJ163" s="5"/>
      <c r="FK163" s="182">
        <f t="shared" si="1252"/>
        <v>0</v>
      </c>
      <c r="FL163" s="182">
        <f t="shared" si="1253"/>
        <v>0</v>
      </c>
      <c r="FM163" s="182">
        <f t="shared" si="1254"/>
        <v>0</v>
      </c>
      <c r="FN163" s="5"/>
      <c r="FO163" s="182">
        <f t="shared" si="1255"/>
        <v>0</v>
      </c>
      <c r="FP163" s="182">
        <f t="shared" si="1256"/>
        <v>0</v>
      </c>
      <c r="FQ163" s="182">
        <f t="shared" si="1257"/>
        <v>0</v>
      </c>
      <c r="FR163" s="5"/>
      <c r="FS163" s="182">
        <f t="shared" si="1258"/>
        <v>0</v>
      </c>
      <c r="FT163" s="182">
        <f t="shared" si="1259"/>
        <v>0</v>
      </c>
      <c r="FU163" s="182">
        <f t="shared" si="1260"/>
        <v>0</v>
      </c>
      <c r="FV163" s="5"/>
      <c r="FW163" s="182">
        <f t="shared" si="1261"/>
        <v>0</v>
      </c>
      <c r="FX163" s="182">
        <f t="shared" si="1262"/>
        <v>0</v>
      </c>
      <c r="FY163" s="182">
        <f t="shared" si="1263"/>
        <v>0</v>
      </c>
      <c r="FZ163" s="5"/>
      <c r="GA163" s="182">
        <f t="shared" si="1264"/>
        <v>0</v>
      </c>
      <c r="GB163" s="182">
        <f t="shared" si="1265"/>
        <v>0</v>
      </c>
      <c r="GC163" s="182">
        <f t="shared" si="1266"/>
        <v>0</v>
      </c>
      <c r="GD163" s="5"/>
      <c r="GE163" s="182">
        <f t="shared" si="1267"/>
        <v>0</v>
      </c>
      <c r="GF163" s="182">
        <f t="shared" si="1268"/>
        <v>0</v>
      </c>
      <c r="GG163" s="182">
        <f t="shared" si="1269"/>
        <v>0</v>
      </c>
      <c r="GH163" s="5"/>
      <c r="GI163" s="182">
        <f t="shared" si="1270"/>
        <v>0</v>
      </c>
      <c r="GJ163" s="182">
        <f t="shared" si="1271"/>
        <v>0</v>
      </c>
      <c r="GK163" s="182">
        <f t="shared" si="1272"/>
        <v>0</v>
      </c>
      <c r="GL163" s="5"/>
      <c r="GM163" s="182">
        <f t="shared" si="1273"/>
        <v>0</v>
      </c>
      <c r="GN163" s="182">
        <f t="shared" si="1274"/>
        <v>0</v>
      </c>
      <c r="GO163" s="182">
        <f t="shared" si="1275"/>
        <v>0</v>
      </c>
      <c r="GP163" s="5"/>
      <c r="GQ163" s="182">
        <f t="shared" si="1276"/>
        <v>0</v>
      </c>
      <c r="GR163" s="182">
        <f t="shared" si="1277"/>
        <v>0</v>
      </c>
      <c r="GS163" s="182">
        <f t="shared" si="1278"/>
        <v>0</v>
      </c>
      <c r="GT163" s="5"/>
      <c r="GU163" s="182">
        <f t="shared" si="1279"/>
        <v>0</v>
      </c>
      <c r="GV163" s="182">
        <f t="shared" si="1280"/>
        <v>0</v>
      </c>
      <c r="GW163" s="182">
        <f t="shared" si="1281"/>
        <v>0</v>
      </c>
      <c r="GX163" s="5"/>
      <c r="GY163" s="182">
        <f t="shared" si="1282"/>
        <v>0</v>
      </c>
      <c r="GZ163" s="182">
        <f t="shared" si="1283"/>
        <v>0</v>
      </c>
      <c r="HA163" s="182">
        <f t="shared" si="1284"/>
        <v>0</v>
      </c>
      <c r="HB163" s="5"/>
      <c r="HC163" s="182">
        <f t="shared" si="1285"/>
        <v>0</v>
      </c>
      <c r="HD163" s="182">
        <f t="shared" si="1286"/>
        <v>0</v>
      </c>
      <c r="HE163" s="182">
        <f t="shared" si="1287"/>
        <v>0</v>
      </c>
      <c r="HF163" s="5"/>
      <c r="HG163" s="182">
        <f t="shared" si="1288"/>
        <v>0</v>
      </c>
      <c r="HH163" s="182">
        <f t="shared" si="1289"/>
        <v>0</v>
      </c>
      <c r="HI163" s="182">
        <f t="shared" si="1290"/>
        <v>0</v>
      </c>
      <c r="HJ163" s="5"/>
      <c r="HK163" s="182">
        <f t="shared" si="1291"/>
        <v>0</v>
      </c>
      <c r="HL163" s="182">
        <f t="shared" si="1292"/>
        <v>0</v>
      </c>
      <c r="HM163" s="182">
        <f t="shared" si="1293"/>
        <v>0</v>
      </c>
      <c r="HN163" s="5"/>
      <c r="HO163" s="182">
        <f t="shared" si="1294"/>
        <v>0</v>
      </c>
      <c r="HP163" s="182">
        <f t="shared" si="1295"/>
        <v>0</v>
      </c>
      <c r="HQ163" s="182">
        <f t="shared" si="1296"/>
        <v>0</v>
      </c>
      <c r="HR163" s="5"/>
      <c r="HS163" s="182">
        <f t="shared" si="1297"/>
        <v>0</v>
      </c>
      <c r="HT163" s="182">
        <f t="shared" si="1298"/>
        <v>0</v>
      </c>
      <c r="HU163" s="182">
        <f t="shared" si="1299"/>
        <v>0</v>
      </c>
      <c r="HV163" s="5"/>
      <c r="HW163" s="182">
        <f t="shared" si="1300"/>
        <v>0</v>
      </c>
      <c r="HX163" s="182">
        <f t="shared" si="1301"/>
        <v>0</v>
      </c>
      <c r="HY163" s="182">
        <f t="shared" si="1302"/>
        <v>0</v>
      </c>
      <c r="HZ163" s="5"/>
      <c r="IA163" s="182">
        <f t="shared" si="1303"/>
        <v>0</v>
      </c>
      <c r="IB163" s="182">
        <f t="shared" si="1304"/>
        <v>0</v>
      </c>
      <c r="IC163" s="182">
        <f t="shared" si="1305"/>
        <v>0</v>
      </c>
      <c r="ID163" s="5"/>
      <c r="IE163" s="182">
        <f t="shared" si="1306"/>
        <v>0</v>
      </c>
      <c r="IF163" s="182">
        <f t="shared" si="1307"/>
        <v>0</v>
      </c>
      <c r="IG163" s="182">
        <f t="shared" si="1308"/>
        <v>0</v>
      </c>
      <c r="IH163" s="5"/>
      <c r="II163" s="182">
        <f t="shared" si="1309"/>
        <v>0</v>
      </c>
      <c r="IJ163" s="182">
        <f t="shared" si="1310"/>
        <v>0</v>
      </c>
      <c r="IK163" s="182">
        <f t="shared" si="1311"/>
        <v>0</v>
      </c>
      <c r="IL163" s="5"/>
      <c r="IM163" s="182">
        <f t="shared" si="1312"/>
        <v>0</v>
      </c>
      <c r="IN163" s="182">
        <f t="shared" si="1313"/>
        <v>0</v>
      </c>
      <c r="IO163" s="182">
        <f t="shared" si="1314"/>
        <v>0</v>
      </c>
      <c r="IP163" s="5"/>
      <c r="IQ163" s="182">
        <f t="shared" si="1315"/>
        <v>0</v>
      </c>
      <c r="IR163" s="182">
        <f t="shared" si="1316"/>
        <v>0</v>
      </c>
      <c r="IS163" s="182">
        <f t="shared" si="1317"/>
        <v>0</v>
      </c>
      <c r="IT163" s="5"/>
      <c r="IU163" s="182">
        <f t="shared" si="1318"/>
        <v>0</v>
      </c>
      <c r="IV163" s="182">
        <f t="shared" si="1319"/>
        <v>0</v>
      </c>
      <c r="IW163" s="182">
        <f t="shared" si="1320"/>
        <v>0</v>
      </c>
      <c r="IX163" s="5"/>
      <c r="IY163" s="182">
        <f t="shared" si="1321"/>
        <v>0</v>
      </c>
      <c r="IZ163" s="182">
        <f t="shared" si="1322"/>
        <v>0</v>
      </c>
      <c r="JA163" s="182">
        <f t="shared" si="1323"/>
        <v>0</v>
      </c>
      <c r="JB163" s="5"/>
      <c r="JC163" s="182">
        <f t="shared" si="1324"/>
        <v>0</v>
      </c>
      <c r="JD163" s="182">
        <f t="shared" si="1325"/>
        <v>0</v>
      </c>
      <c r="JE163" s="182">
        <f t="shared" si="1326"/>
        <v>0</v>
      </c>
      <c r="JF163" s="5"/>
      <c r="JG163" s="182">
        <f t="shared" si="1327"/>
        <v>0</v>
      </c>
      <c r="JH163" s="182">
        <f t="shared" si="1328"/>
        <v>0</v>
      </c>
      <c r="JI163" s="182">
        <f t="shared" si="1329"/>
        <v>0</v>
      </c>
      <c r="JJ163" s="5"/>
      <c r="JK163" s="182">
        <f t="shared" si="1330"/>
        <v>0</v>
      </c>
      <c r="JL163" s="182">
        <f t="shared" si="1331"/>
        <v>0</v>
      </c>
      <c r="JM163" s="182">
        <f t="shared" si="1332"/>
        <v>0</v>
      </c>
      <c r="JN163" s="5"/>
      <c r="JO163" s="182">
        <f t="shared" si="1333"/>
        <v>0</v>
      </c>
      <c r="JP163" s="182">
        <f t="shared" si="1334"/>
        <v>0</v>
      </c>
      <c r="JQ163" s="182">
        <f t="shared" si="1335"/>
        <v>0</v>
      </c>
      <c r="JR163" s="5"/>
      <c r="JS163" s="182">
        <f t="shared" si="1336"/>
        <v>0</v>
      </c>
      <c r="JT163" s="182">
        <f t="shared" si="1337"/>
        <v>0</v>
      </c>
      <c r="JU163" s="182">
        <f t="shared" si="1338"/>
        <v>0</v>
      </c>
      <c r="JV163" s="5"/>
      <c r="JW163" s="182">
        <f t="shared" si="1339"/>
        <v>0</v>
      </c>
      <c r="JX163" s="182">
        <f t="shared" si="1340"/>
        <v>0</v>
      </c>
      <c r="JY163" s="182">
        <f t="shared" si="1341"/>
        <v>0</v>
      </c>
      <c r="JZ163" s="5"/>
      <c r="KA163" s="182">
        <f t="shared" si="1342"/>
        <v>0</v>
      </c>
      <c r="KB163" s="182">
        <f t="shared" si="1343"/>
        <v>0</v>
      </c>
      <c r="KC163" s="182">
        <f t="shared" si="1344"/>
        <v>0</v>
      </c>
      <c r="KD163" s="5"/>
      <c r="KE163" s="182">
        <f t="shared" si="1345"/>
        <v>0</v>
      </c>
      <c r="KF163" s="182">
        <f t="shared" si="1346"/>
        <v>0</v>
      </c>
      <c r="KG163" s="182">
        <f t="shared" si="1347"/>
        <v>0</v>
      </c>
      <c r="KH163" s="5"/>
      <c r="KI163" s="183">
        <f t="shared" si="1348"/>
        <v>0</v>
      </c>
      <c r="KJ163" s="183" t="e">
        <f t="shared" si="1140"/>
        <v>#DIV/0!</v>
      </c>
      <c r="KK163" s="183">
        <f t="shared" si="1349"/>
        <v>0</v>
      </c>
      <c r="KM163" s="183">
        <f t="shared" si="1350"/>
        <v>0</v>
      </c>
      <c r="KN163" s="183" t="e">
        <f t="shared" si="1141"/>
        <v>#DIV/0!</v>
      </c>
      <c r="KO163" s="183">
        <f t="shared" si="1351"/>
        <v>0</v>
      </c>
      <c r="KQ163" s="183">
        <f t="shared" si="1352"/>
        <v>0</v>
      </c>
      <c r="KR163" s="183" t="e">
        <f t="shared" si="1353"/>
        <v>#DIV/0!</v>
      </c>
      <c r="KS163" s="183">
        <f t="shared" si="1354"/>
        <v>0</v>
      </c>
      <c r="KU163" s="183">
        <f t="shared" si="1355"/>
        <v>0</v>
      </c>
      <c r="KV163" s="183" t="e">
        <f t="shared" si="1356"/>
        <v>#DIV/0!</v>
      </c>
      <c r="KW163" s="183">
        <f t="shared" si="1357"/>
        <v>0</v>
      </c>
      <c r="KY163" s="183">
        <f t="shared" si="1358"/>
        <v>0</v>
      </c>
      <c r="KZ163" s="183" t="e">
        <f t="shared" si="1359"/>
        <v>#DIV/0!</v>
      </c>
      <c r="LA163" s="183">
        <f t="shared" si="1360"/>
        <v>0</v>
      </c>
      <c r="LC163" s="183">
        <f t="shared" si="1361"/>
        <v>0</v>
      </c>
      <c r="LD163" s="183" t="e">
        <f t="shared" si="1362"/>
        <v>#DIV/0!</v>
      </c>
      <c r="LE163" s="183">
        <f t="shared" si="1363"/>
        <v>0</v>
      </c>
    </row>
    <row r="164" spans="2:317" ht="18.75">
      <c r="B164" s="172"/>
      <c r="C164" s="180"/>
      <c r="D164" s="180"/>
      <c r="E164" s="180" t="str">
        <f>'A.I Revenue Streams - P1'!F162</f>
        <v>CT Spine Cervical</v>
      </c>
      <c r="F164" s="184"/>
      <c r="G164" s="182"/>
      <c r="H164" s="182">
        <f>'A.I Revenue Streams - P1'!J162</f>
        <v>0</v>
      </c>
      <c r="I164" s="182">
        <f t="shared" si="1364"/>
        <v>0</v>
      </c>
      <c r="J164" s="5"/>
      <c r="K164" s="182">
        <f>'A.I Revenue Streams - P1'!H162*K$2</f>
        <v>0</v>
      </c>
      <c r="L164" s="182">
        <f t="shared" si="1142"/>
        <v>0</v>
      </c>
      <c r="M164" s="182">
        <f t="shared" si="1365"/>
        <v>0</v>
      </c>
      <c r="N164" s="5"/>
      <c r="O164" s="182">
        <f t="shared" si="1143"/>
        <v>0</v>
      </c>
      <c r="P164" s="182">
        <f t="shared" si="1144"/>
        <v>0</v>
      </c>
      <c r="Q164" s="182">
        <f t="shared" si="1135"/>
        <v>0</v>
      </c>
      <c r="R164" s="5"/>
      <c r="S164" s="182">
        <f t="shared" si="1145"/>
        <v>0</v>
      </c>
      <c r="T164" s="182">
        <f t="shared" si="1146"/>
        <v>0</v>
      </c>
      <c r="U164" s="182">
        <f t="shared" si="1136"/>
        <v>0</v>
      </c>
      <c r="V164" s="5"/>
      <c r="W164" s="182">
        <f t="shared" si="1147"/>
        <v>0</v>
      </c>
      <c r="X164" s="182">
        <f t="shared" si="1148"/>
        <v>0</v>
      </c>
      <c r="Y164" s="182">
        <f t="shared" si="1137"/>
        <v>0</v>
      </c>
      <c r="Z164" s="5"/>
      <c r="AA164" s="182">
        <f t="shared" si="1149"/>
        <v>0</v>
      </c>
      <c r="AB164" s="182">
        <f t="shared" si="1150"/>
        <v>0</v>
      </c>
      <c r="AC164" s="182">
        <f t="shared" si="1138"/>
        <v>0</v>
      </c>
      <c r="AD164" s="5"/>
      <c r="AE164" s="182">
        <f t="shared" si="1151"/>
        <v>0</v>
      </c>
      <c r="AF164" s="182">
        <f t="shared" si="1152"/>
        <v>0</v>
      </c>
      <c r="AG164" s="182">
        <f t="shared" si="1139"/>
        <v>0</v>
      </c>
      <c r="AH164" s="5"/>
      <c r="AI164" s="182">
        <f t="shared" si="1153"/>
        <v>0</v>
      </c>
      <c r="AJ164" s="182">
        <f t="shared" si="1154"/>
        <v>0</v>
      </c>
      <c r="AK164" s="182">
        <f t="shared" si="1155"/>
        <v>0</v>
      </c>
      <c r="AL164" s="5"/>
      <c r="AM164" s="182">
        <f t="shared" si="1156"/>
        <v>0</v>
      </c>
      <c r="AN164" s="182">
        <f t="shared" si="1157"/>
        <v>0</v>
      </c>
      <c r="AO164" s="182">
        <f t="shared" si="1158"/>
        <v>0</v>
      </c>
      <c r="AP164" s="5"/>
      <c r="AQ164" s="182">
        <f t="shared" si="1159"/>
        <v>0</v>
      </c>
      <c r="AR164" s="182">
        <f t="shared" si="1160"/>
        <v>0</v>
      </c>
      <c r="AS164" s="182">
        <f t="shared" si="1161"/>
        <v>0</v>
      </c>
      <c r="AT164" s="5"/>
      <c r="AU164" s="182">
        <f t="shared" si="1162"/>
        <v>0</v>
      </c>
      <c r="AV164" s="182">
        <f t="shared" si="1163"/>
        <v>0</v>
      </c>
      <c r="AW164" s="182">
        <f t="shared" si="1164"/>
        <v>0</v>
      </c>
      <c r="AX164" s="5"/>
      <c r="AY164" s="182">
        <f t="shared" si="1165"/>
        <v>0</v>
      </c>
      <c r="AZ164" s="182">
        <f t="shared" si="1166"/>
        <v>0</v>
      </c>
      <c r="BA164" s="182">
        <f t="shared" si="1167"/>
        <v>0</v>
      </c>
      <c r="BB164" s="5"/>
      <c r="BC164" s="182">
        <f t="shared" si="1168"/>
        <v>0</v>
      </c>
      <c r="BD164" s="182">
        <f t="shared" si="1169"/>
        <v>0</v>
      </c>
      <c r="BE164" s="182">
        <f t="shared" si="1170"/>
        <v>0</v>
      </c>
      <c r="BF164" s="5"/>
      <c r="BG164" s="182">
        <f t="shared" si="1171"/>
        <v>0</v>
      </c>
      <c r="BH164" s="182">
        <f t="shared" si="1172"/>
        <v>0</v>
      </c>
      <c r="BI164" s="182">
        <f t="shared" si="1173"/>
        <v>0</v>
      </c>
      <c r="BJ164" s="5"/>
      <c r="BK164" s="182">
        <f t="shared" si="1174"/>
        <v>0</v>
      </c>
      <c r="BL164" s="182">
        <f t="shared" si="1175"/>
        <v>0</v>
      </c>
      <c r="BM164" s="182">
        <f t="shared" si="1176"/>
        <v>0</v>
      </c>
      <c r="BN164" s="5"/>
      <c r="BO164" s="182">
        <f t="shared" si="1177"/>
        <v>0</v>
      </c>
      <c r="BP164" s="182">
        <f t="shared" si="1178"/>
        <v>0</v>
      </c>
      <c r="BQ164" s="182">
        <f t="shared" si="1179"/>
        <v>0</v>
      </c>
      <c r="BR164" s="5"/>
      <c r="BS164" s="182">
        <f t="shared" si="1180"/>
        <v>0</v>
      </c>
      <c r="BT164" s="182">
        <f t="shared" si="1181"/>
        <v>0</v>
      </c>
      <c r="BU164" s="182">
        <f t="shared" si="1182"/>
        <v>0</v>
      </c>
      <c r="BV164" s="5"/>
      <c r="BW164" s="182">
        <f t="shared" si="1183"/>
        <v>0</v>
      </c>
      <c r="BX164" s="182">
        <f t="shared" si="1184"/>
        <v>0</v>
      </c>
      <c r="BY164" s="182">
        <f t="shared" si="1185"/>
        <v>0</v>
      </c>
      <c r="BZ164" s="5"/>
      <c r="CA164" s="182">
        <f t="shared" si="1186"/>
        <v>0</v>
      </c>
      <c r="CB164" s="182">
        <f t="shared" si="1187"/>
        <v>0</v>
      </c>
      <c r="CC164" s="182">
        <f t="shared" si="1188"/>
        <v>0</v>
      </c>
      <c r="CD164" s="5"/>
      <c r="CE164" s="182">
        <f t="shared" si="1189"/>
        <v>0</v>
      </c>
      <c r="CF164" s="182">
        <f t="shared" si="1190"/>
        <v>0</v>
      </c>
      <c r="CG164" s="182">
        <f t="shared" si="1191"/>
        <v>0</v>
      </c>
      <c r="CH164" s="5"/>
      <c r="CI164" s="182">
        <f t="shared" si="1192"/>
        <v>0</v>
      </c>
      <c r="CJ164" s="182">
        <f t="shared" si="1193"/>
        <v>0</v>
      </c>
      <c r="CK164" s="182">
        <f t="shared" si="1194"/>
        <v>0</v>
      </c>
      <c r="CL164" s="5"/>
      <c r="CM164" s="182">
        <f t="shared" si="1195"/>
        <v>0</v>
      </c>
      <c r="CN164" s="182">
        <f t="shared" si="1196"/>
        <v>0</v>
      </c>
      <c r="CO164" s="182">
        <f t="shared" si="1197"/>
        <v>0</v>
      </c>
      <c r="CP164" s="5"/>
      <c r="CQ164" s="182">
        <f t="shared" si="1198"/>
        <v>0</v>
      </c>
      <c r="CR164" s="182">
        <f t="shared" si="1199"/>
        <v>0</v>
      </c>
      <c r="CS164" s="182">
        <f t="shared" si="1200"/>
        <v>0</v>
      </c>
      <c r="CT164" s="5"/>
      <c r="CU164" s="182">
        <f t="shared" si="1201"/>
        <v>0</v>
      </c>
      <c r="CV164" s="182">
        <f t="shared" si="1202"/>
        <v>0</v>
      </c>
      <c r="CW164" s="182">
        <f t="shared" si="1203"/>
        <v>0</v>
      </c>
      <c r="CX164" s="5"/>
      <c r="CY164" s="182">
        <f t="shared" si="1204"/>
        <v>0</v>
      </c>
      <c r="CZ164" s="182">
        <f t="shared" si="1205"/>
        <v>0</v>
      </c>
      <c r="DA164" s="182">
        <f t="shared" si="1206"/>
        <v>0</v>
      </c>
      <c r="DB164" s="5"/>
      <c r="DC164" s="182">
        <f t="shared" si="1207"/>
        <v>0</v>
      </c>
      <c r="DD164" s="182">
        <f t="shared" si="1208"/>
        <v>0</v>
      </c>
      <c r="DE164" s="182">
        <f t="shared" si="1209"/>
        <v>0</v>
      </c>
      <c r="DF164" s="5"/>
      <c r="DG164" s="182">
        <f t="shared" si="1210"/>
        <v>0</v>
      </c>
      <c r="DH164" s="182">
        <f t="shared" si="1211"/>
        <v>0</v>
      </c>
      <c r="DI164" s="182">
        <f t="shared" si="1212"/>
        <v>0</v>
      </c>
      <c r="DJ164" s="5"/>
      <c r="DK164" s="182">
        <f t="shared" si="1213"/>
        <v>0</v>
      </c>
      <c r="DL164" s="182">
        <f t="shared" si="1214"/>
        <v>0</v>
      </c>
      <c r="DM164" s="182">
        <f t="shared" si="1215"/>
        <v>0</v>
      </c>
      <c r="DN164" s="5"/>
      <c r="DO164" s="182">
        <f t="shared" si="1216"/>
        <v>0</v>
      </c>
      <c r="DP164" s="182">
        <f t="shared" si="1217"/>
        <v>0</v>
      </c>
      <c r="DQ164" s="182">
        <f t="shared" si="1218"/>
        <v>0</v>
      </c>
      <c r="DR164" s="5"/>
      <c r="DS164" s="182">
        <f t="shared" si="1219"/>
        <v>0</v>
      </c>
      <c r="DT164" s="182">
        <f t="shared" si="1220"/>
        <v>0</v>
      </c>
      <c r="DU164" s="182">
        <f t="shared" si="1221"/>
        <v>0</v>
      </c>
      <c r="DV164" s="5"/>
      <c r="DW164" s="182">
        <f t="shared" si="1222"/>
        <v>0</v>
      </c>
      <c r="DX164" s="182">
        <f t="shared" si="1223"/>
        <v>0</v>
      </c>
      <c r="DY164" s="182">
        <f t="shared" si="1224"/>
        <v>0</v>
      </c>
      <c r="DZ164" s="5"/>
      <c r="EA164" s="182">
        <f t="shared" si="1225"/>
        <v>0</v>
      </c>
      <c r="EB164" s="182">
        <f t="shared" si="1226"/>
        <v>0</v>
      </c>
      <c r="EC164" s="182">
        <f t="shared" si="1227"/>
        <v>0</v>
      </c>
      <c r="ED164" s="5"/>
      <c r="EE164" s="182">
        <f t="shared" si="1228"/>
        <v>0</v>
      </c>
      <c r="EF164" s="182">
        <f t="shared" si="1229"/>
        <v>0</v>
      </c>
      <c r="EG164" s="182">
        <f t="shared" si="1230"/>
        <v>0</v>
      </c>
      <c r="EH164" s="5"/>
      <c r="EI164" s="182">
        <f t="shared" si="1231"/>
        <v>0</v>
      </c>
      <c r="EJ164" s="182">
        <f t="shared" si="1232"/>
        <v>0</v>
      </c>
      <c r="EK164" s="182">
        <f t="shared" si="1233"/>
        <v>0</v>
      </c>
      <c r="EL164" s="5"/>
      <c r="EM164" s="182">
        <f t="shared" si="1234"/>
        <v>0</v>
      </c>
      <c r="EN164" s="182">
        <f t="shared" si="1235"/>
        <v>0</v>
      </c>
      <c r="EO164" s="182">
        <f t="shared" si="1236"/>
        <v>0</v>
      </c>
      <c r="EP164" s="5"/>
      <c r="EQ164" s="182">
        <f t="shared" si="1237"/>
        <v>0</v>
      </c>
      <c r="ER164" s="182">
        <f t="shared" si="1238"/>
        <v>0</v>
      </c>
      <c r="ES164" s="182">
        <f t="shared" si="1239"/>
        <v>0</v>
      </c>
      <c r="ET164" s="5"/>
      <c r="EU164" s="182">
        <f t="shared" si="1240"/>
        <v>0</v>
      </c>
      <c r="EV164" s="182">
        <f t="shared" si="1241"/>
        <v>0</v>
      </c>
      <c r="EW164" s="182">
        <f t="shared" si="1242"/>
        <v>0</v>
      </c>
      <c r="EX164" s="5"/>
      <c r="EY164" s="182">
        <f t="shared" si="1243"/>
        <v>0</v>
      </c>
      <c r="EZ164" s="182">
        <f t="shared" si="1244"/>
        <v>0</v>
      </c>
      <c r="FA164" s="182">
        <f t="shared" si="1245"/>
        <v>0</v>
      </c>
      <c r="FB164" s="5"/>
      <c r="FC164" s="182">
        <f t="shared" si="1246"/>
        <v>0</v>
      </c>
      <c r="FD164" s="182">
        <f t="shared" si="1247"/>
        <v>0</v>
      </c>
      <c r="FE164" s="182">
        <f t="shared" si="1248"/>
        <v>0</v>
      </c>
      <c r="FF164" s="5"/>
      <c r="FG164" s="182">
        <f t="shared" si="1249"/>
        <v>0</v>
      </c>
      <c r="FH164" s="182">
        <f t="shared" si="1250"/>
        <v>0</v>
      </c>
      <c r="FI164" s="182">
        <f t="shared" si="1251"/>
        <v>0</v>
      </c>
      <c r="FJ164" s="5"/>
      <c r="FK164" s="182">
        <f t="shared" si="1252"/>
        <v>0</v>
      </c>
      <c r="FL164" s="182">
        <f t="shared" si="1253"/>
        <v>0</v>
      </c>
      <c r="FM164" s="182">
        <f t="shared" si="1254"/>
        <v>0</v>
      </c>
      <c r="FN164" s="5"/>
      <c r="FO164" s="182">
        <f t="shared" si="1255"/>
        <v>0</v>
      </c>
      <c r="FP164" s="182">
        <f t="shared" si="1256"/>
        <v>0</v>
      </c>
      <c r="FQ164" s="182">
        <f t="shared" si="1257"/>
        <v>0</v>
      </c>
      <c r="FR164" s="5"/>
      <c r="FS164" s="182">
        <f t="shared" si="1258"/>
        <v>0</v>
      </c>
      <c r="FT164" s="182">
        <f t="shared" si="1259"/>
        <v>0</v>
      </c>
      <c r="FU164" s="182">
        <f t="shared" si="1260"/>
        <v>0</v>
      </c>
      <c r="FV164" s="5"/>
      <c r="FW164" s="182">
        <f t="shared" si="1261"/>
        <v>0</v>
      </c>
      <c r="FX164" s="182">
        <f t="shared" si="1262"/>
        <v>0</v>
      </c>
      <c r="FY164" s="182">
        <f t="shared" si="1263"/>
        <v>0</v>
      </c>
      <c r="FZ164" s="5"/>
      <c r="GA164" s="182">
        <f t="shared" si="1264"/>
        <v>0</v>
      </c>
      <c r="GB164" s="182">
        <f t="shared" si="1265"/>
        <v>0</v>
      </c>
      <c r="GC164" s="182">
        <f t="shared" si="1266"/>
        <v>0</v>
      </c>
      <c r="GD164" s="5"/>
      <c r="GE164" s="182">
        <f t="shared" si="1267"/>
        <v>0</v>
      </c>
      <c r="GF164" s="182">
        <f t="shared" si="1268"/>
        <v>0</v>
      </c>
      <c r="GG164" s="182">
        <f t="shared" si="1269"/>
        <v>0</v>
      </c>
      <c r="GH164" s="5"/>
      <c r="GI164" s="182">
        <f t="shared" si="1270"/>
        <v>0</v>
      </c>
      <c r="GJ164" s="182">
        <f t="shared" si="1271"/>
        <v>0</v>
      </c>
      <c r="GK164" s="182">
        <f t="shared" si="1272"/>
        <v>0</v>
      </c>
      <c r="GL164" s="5"/>
      <c r="GM164" s="182">
        <f t="shared" si="1273"/>
        <v>0</v>
      </c>
      <c r="GN164" s="182">
        <f t="shared" si="1274"/>
        <v>0</v>
      </c>
      <c r="GO164" s="182">
        <f t="shared" si="1275"/>
        <v>0</v>
      </c>
      <c r="GP164" s="5"/>
      <c r="GQ164" s="182">
        <f t="shared" si="1276"/>
        <v>0</v>
      </c>
      <c r="GR164" s="182">
        <f t="shared" si="1277"/>
        <v>0</v>
      </c>
      <c r="GS164" s="182">
        <f t="shared" si="1278"/>
        <v>0</v>
      </c>
      <c r="GT164" s="5"/>
      <c r="GU164" s="182">
        <f t="shared" si="1279"/>
        <v>0</v>
      </c>
      <c r="GV164" s="182">
        <f t="shared" si="1280"/>
        <v>0</v>
      </c>
      <c r="GW164" s="182">
        <f t="shared" si="1281"/>
        <v>0</v>
      </c>
      <c r="GX164" s="5"/>
      <c r="GY164" s="182">
        <f t="shared" si="1282"/>
        <v>0</v>
      </c>
      <c r="GZ164" s="182">
        <f t="shared" si="1283"/>
        <v>0</v>
      </c>
      <c r="HA164" s="182">
        <f t="shared" si="1284"/>
        <v>0</v>
      </c>
      <c r="HB164" s="5"/>
      <c r="HC164" s="182">
        <f t="shared" si="1285"/>
        <v>0</v>
      </c>
      <c r="HD164" s="182">
        <f t="shared" si="1286"/>
        <v>0</v>
      </c>
      <c r="HE164" s="182">
        <f t="shared" si="1287"/>
        <v>0</v>
      </c>
      <c r="HF164" s="5"/>
      <c r="HG164" s="182">
        <f t="shared" si="1288"/>
        <v>0</v>
      </c>
      <c r="HH164" s="182">
        <f t="shared" si="1289"/>
        <v>0</v>
      </c>
      <c r="HI164" s="182">
        <f t="shared" si="1290"/>
        <v>0</v>
      </c>
      <c r="HJ164" s="5"/>
      <c r="HK164" s="182">
        <f t="shared" si="1291"/>
        <v>0</v>
      </c>
      <c r="HL164" s="182">
        <f t="shared" si="1292"/>
        <v>0</v>
      </c>
      <c r="HM164" s="182">
        <f t="shared" si="1293"/>
        <v>0</v>
      </c>
      <c r="HN164" s="5"/>
      <c r="HO164" s="182">
        <f t="shared" si="1294"/>
        <v>0</v>
      </c>
      <c r="HP164" s="182">
        <f t="shared" si="1295"/>
        <v>0</v>
      </c>
      <c r="HQ164" s="182">
        <f t="shared" si="1296"/>
        <v>0</v>
      </c>
      <c r="HR164" s="5"/>
      <c r="HS164" s="182">
        <f t="shared" si="1297"/>
        <v>0</v>
      </c>
      <c r="HT164" s="182">
        <f t="shared" si="1298"/>
        <v>0</v>
      </c>
      <c r="HU164" s="182">
        <f t="shared" si="1299"/>
        <v>0</v>
      </c>
      <c r="HV164" s="5"/>
      <c r="HW164" s="182">
        <f t="shared" si="1300"/>
        <v>0</v>
      </c>
      <c r="HX164" s="182">
        <f t="shared" si="1301"/>
        <v>0</v>
      </c>
      <c r="HY164" s="182">
        <f t="shared" si="1302"/>
        <v>0</v>
      </c>
      <c r="HZ164" s="5"/>
      <c r="IA164" s="182">
        <f t="shared" si="1303"/>
        <v>0</v>
      </c>
      <c r="IB164" s="182">
        <f t="shared" si="1304"/>
        <v>0</v>
      </c>
      <c r="IC164" s="182">
        <f t="shared" si="1305"/>
        <v>0</v>
      </c>
      <c r="ID164" s="5"/>
      <c r="IE164" s="182">
        <f t="shared" si="1306"/>
        <v>0</v>
      </c>
      <c r="IF164" s="182">
        <f t="shared" si="1307"/>
        <v>0</v>
      </c>
      <c r="IG164" s="182">
        <f t="shared" si="1308"/>
        <v>0</v>
      </c>
      <c r="IH164" s="5"/>
      <c r="II164" s="182">
        <f t="shared" si="1309"/>
        <v>0</v>
      </c>
      <c r="IJ164" s="182">
        <f t="shared" si="1310"/>
        <v>0</v>
      </c>
      <c r="IK164" s="182">
        <f t="shared" si="1311"/>
        <v>0</v>
      </c>
      <c r="IL164" s="5"/>
      <c r="IM164" s="182">
        <f t="shared" si="1312"/>
        <v>0</v>
      </c>
      <c r="IN164" s="182">
        <f t="shared" si="1313"/>
        <v>0</v>
      </c>
      <c r="IO164" s="182">
        <f t="shared" si="1314"/>
        <v>0</v>
      </c>
      <c r="IP164" s="5"/>
      <c r="IQ164" s="182">
        <f t="shared" si="1315"/>
        <v>0</v>
      </c>
      <c r="IR164" s="182">
        <f t="shared" si="1316"/>
        <v>0</v>
      </c>
      <c r="IS164" s="182">
        <f t="shared" si="1317"/>
        <v>0</v>
      </c>
      <c r="IT164" s="5"/>
      <c r="IU164" s="182">
        <f t="shared" si="1318"/>
        <v>0</v>
      </c>
      <c r="IV164" s="182">
        <f t="shared" si="1319"/>
        <v>0</v>
      </c>
      <c r="IW164" s="182">
        <f t="shared" si="1320"/>
        <v>0</v>
      </c>
      <c r="IX164" s="5"/>
      <c r="IY164" s="182">
        <f t="shared" si="1321"/>
        <v>0</v>
      </c>
      <c r="IZ164" s="182">
        <f t="shared" si="1322"/>
        <v>0</v>
      </c>
      <c r="JA164" s="182">
        <f t="shared" si="1323"/>
        <v>0</v>
      </c>
      <c r="JB164" s="5"/>
      <c r="JC164" s="182">
        <f t="shared" si="1324"/>
        <v>0</v>
      </c>
      <c r="JD164" s="182">
        <f t="shared" si="1325"/>
        <v>0</v>
      </c>
      <c r="JE164" s="182">
        <f t="shared" si="1326"/>
        <v>0</v>
      </c>
      <c r="JF164" s="5"/>
      <c r="JG164" s="182">
        <f t="shared" si="1327"/>
        <v>0</v>
      </c>
      <c r="JH164" s="182">
        <f t="shared" si="1328"/>
        <v>0</v>
      </c>
      <c r="JI164" s="182">
        <f t="shared" si="1329"/>
        <v>0</v>
      </c>
      <c r="JJ164" s="5"/>
      <c r="JK164" s="182">
        <f t="shared" si="1330"/>
        <v>0</v>
      </c>
      <c r="JL164" s="182">
        <f t="shared" si="1331"/>
        <v>0</v>
      </c>
      <c r="JM164" s="182">
        <f t="shared" si="1332"/>
        <v>0</v>
      </c>
      <c r="JN164" s="5"/>
      <c r="JO164" s="182">
        <f t="shared" si="1333"/>
        <v>0</v>
      </c>
      <c r="JP164" s="182">
        <f t="shared" si="1334"/>
        <v>0</v>
      </c>
      <c r="JQ164" s="182">
        <f t="shared" si="1335"/>
        <v>0</v>
      </c>
      <c r="JR164" s="5"/>
      <c r="JS164" s="182">
        <f t="shared" si="1336"/>
        <v>0</v>
      </c>
      <c r="JT164" s="182">
        <f t="shared" si="1337"/>
        <v>0</v>
      </c>
      <c r="JU164" s="182">
        <f t="shared" si="1338"/>
        <v>0</v>
      </c>
      <c r="JV164" s="5"/>
      <c r="JW164" s="182">
        <f t="shared" si="1339"/>
        <v>0</v>
      </c>
      <c r="JX164" s="182">
        <f t="shared" si="1340"/>
        <v>0</v>
      </c>
      <c r="JY164" s="182">
        <f t="shared" si="1341"/>
        <v>0</v>
      </c>
      <c r="JZ164" s="5"/>
      <c r="KA164" s="182">
        <f t="shared" si="1342"/>
        <v>0</v>
      </c>
      <c r="KB164" s="182">
        <f t="shared" si="1343"/>
        <v>0</v>
      </c>
      <c r="KC164" s="182">
        <f t="shared" si="1344"/>
        <v>0</v>
      </c>
      <c r="KD164" s="5"/>
      <c r="KE164" s="182">
        <f t="shared" si="1345"/>
        <v>0</v>
      </c>
      <c r="KF164" s="182">
        <f t="shared" si="1346"/>
        <v>0</v>
      </c>
      <c r="KG164" s="182">
        <f t="shared" si="1347"/>
        <v>0</v>
      </c>
      <c r="KH164" s="5"/>
      <c r="KI164" s="183">
        <f t="shared" si="1348"/>
        <v>0</v>
      </c>
      <c r="KJ164" s="183" t="e">
        <f t="shared" si="1140"/>
        <v>#DIV/0!</v>
      </c>
      <c r="KK164" s="183">
        <f t="shared" si="1349"/>
        <v>0</v>
      </c>
      <c r="KM164" s="183">
        <f t="shared" si="1350"/>
        <v>0</v>
      </c>
      <c r="KN164" s="183" t="e">
        <f t="shared" si="1141"/>
        <v>#DIV/0!</v>
      </c>
      <c r="KO164" s="183">
        <f t="shared" si="1351"/>
        <v>0</v>
      </c>
      <c r="KQ164" s="183">
        <f t="shared" si="1352"/>
        <v>0</v>
      </c>
      <c r="KR164" s="183" t="e">
        <f t="shared" si="1353"/>
        <v>#DIV/0!</v>
      </c>
      <c r="KS164" s="183">
        <f t="shared" si="1354"/>
        <v>0</v>
      </c>
      <c r="KU164" s="183">
        <f t="shared" si="1355"/>
        <v>0</v>
      </c>
      <c r="KV164" s="183" t="e">
        <f t="shared" si="1356"/>
        <v>#DIV/0!</v>
      </c>
      <c r="KW164" s="183">
        <f t="shared" si="1357"/>
        <v>0</v>
      </c>
      <c r="KY164" s="183">
        <f t="shared" si="1358"/>
        <v>0</v>
      </c>
      <c r="KZ164" s="183" t="e">
        <f t="shared" si="1359"/>
        <v>#DIV/0!</v>
      </c>
      <c r="LA164" s="183">
        <f t="shared" si="1360"/>
        <v>0</v>
      </c>
      <c r="LC164" s="183">
        <f t="shared" si="1361"/>
        <v>0</v>
      </c>
      <c r="LD164" s="183" t="e">
        <f t="shared" si="1362"/>
        <v>#DIV/0!</v>
      </c>
      <c r="LE164" s="183">
        <f t="shared" si="1363"/>
        <v>0</v>
      </c>
    </row>
    <row r="165" spans="2:317" ht="18.75">
      <c r="B165" s="172"/>
      <c r="C165" s="180"/>
      <c r="D165" s="180"/>
      <c r="E165" s="180" t="str">
        <f>'A.I Revenue Streams - P1'!F163</f>
        <v>CT Spine Dorsal</v>
      </c>
      <c r="F165" s="184"/>
      <c r="G165" s="182"/>
      <c r="H165" s="182">
        <f>'A.I Revenue Streams - P1'!J163</f>
        <v>0</v>
      </c>
      <c r="I165" s="182">
        <f t="shared" si="1364"/>
        <v>0</v>
      </c>
      <c r="J165" s="5"/>
      <c r="K165" s="182">
        <f>'A.I Revenue Streams - P1'!H163*K$2</f>
        <v>0</v>
      </c>
      <c r="L165" s="182">
        <f t="shared" si="1142"/>
        <v>0</v>
      </c>
      <c r="M165" s="182">
        <f t="shared" si="1365"/>
        <v>0</v>
      </c>
      <c r="N165" s="5"/>
      <c r="O165" s="182">
        <f t="shared" si="1143"/>
        <v>0</v>
      </c>
      <c r="P165" s="182">
        <f t="shared" si="1144"/>
        <v>0</v>
      </c>
      <c r="Q165" s="182">
        <f t="shared" si="1135"/>
        <v>0</v>
      </c>
      <c r="R165" s="5"/>
      <c r="S165" s="182">
        <f t="shared" si="1145"/>
        <v>0</v>
      </c>
      <c r="T165" s="182">
        <f t="shared" si="1146"/>
        <v>0</v>
      </c>
      <c r="U165" s="182">
        <f t="shared" si="1136"/>
        <v>0</v>
      </c>
      <c r="V165" s="5"/>
      <c r="W165" s="182">
        <f t="shared" si="1147"/>
        <v>0</v>
      </c>
      <c r="X165" s="182">
        <f t="shared" si="1148"/>
        <v>0</v>
      </c>
      <c r="Y165" s="182">
        <f t="shared" si="1137"/>
        <v>0</v>
      </c>
      <c r="Z165" s="5"/>
      <c r="AA165" s="182">
        <f t="shared" si="1149"/>
        <v>0</v>
      </c>
      <c r="AB165" s="182">
        <f t="shared" si="1150"/>
        <v>0</v>
      </c>
      <c r="AC165" s="182">
        <f t="shared" si="1138"/>
        <v>0</v>
      </c>
      <c r="AD165" s="5"/>
      <c r="AE165" s="182">
        <f t="shared" si="1151"/>
        <v>0</v>
      </c>
      <c r="AF165" s="182">
        <f t="shared" si="1152"/>
        <v>0</v>
      </c>
      <c r="AG165" s="182">
        <f t="shared" si="1139"/>
        <v>0</v>
      </c>
      <c r="AH165" s="5"/>
      <c r="AI165" s="182">
        <f t="shared" si="1153"/>
        <v>0</v>
      </c>
      <c r="AJ165" s="182">
        <f t="shared" si="1154"/>
        <v>0</v>
      </c>
      <c r="AK165" s="182">
        <f t="shared" si="1155"/>
        <v>0</v>
      </c>
      <c r="AL165" s="5"/>
      <c r="AM165" s="182">
        <f t="shared" si="1156"/>
        <v>0</v>
      </c>
      <c r="AN165" s="182">
        <f t="shared" si="1157"/>
        <v>0</v>
      </c>
      <c r="AO165" s="182">
        <f t="shared" si="1158"/>
        <v>0</v>
      </c>
      <c r="AP165" s="5"/>
      <c r="AQ165" s="182">
        <f t="shared" si="1159"/>
        <v>0</v>
      </c>
      <c r="AR165" s="182">
        <f t="shared" si="1160"/>
        <v>0</v>
      </c>
      <c r="AS165" s="182">
        <f t="shared" si="1161"/>
        <v>0</v>
      </c>
      <c r="AT165" s="5"/>
      <c r="AU165" s="182">
        <f t="shared" si="1162"/>
        <v>0</v>
      </c>
      <c r="AV165" s="182">
        <f t="shared" si="1163"/>
        <v>0</v>
      </c>
      <c r="AW165" s="182">
        <f t="shared" si="1164"/>
        <v>0</v>
      </c>
      <c r="AX165" s="5"/>
      <c r="AY165" s="182">
        <f t="shared" si="1165"/>
        <v>0</v>
      </c>
      <c r="AZ165" s="182">
        <f t="shared" si="1166"/>
        <v>0</v>
      </c>
      <c r="BA165" s="182">
        <f t="shared" si="1167"/>
        <v>0</v>
      </c>
      <c r="BB165" s="5"/>
      <c r="BC165" s="182">
        <f t="shared" si="1168"/>
        <v>0</v>
      </c>
      <c r="BD165" s="182">
        <f t="shared" si="1169"/>
        <v>0</v>
      </c>
      <c r="BE165" s="182">
        <f t="shared" si="1170"/>
        <v>0</v>
      </c>
      <c r="BF165" s="5"/>
      <c r="BG165" s="182">
        <f t="shared" si="1171"/>
        <v>0</v>
      </c>
      <c r="BH165" s="182">
        <f t="shared" si="1172"/>
        <v>0</v>
      </c>
      <c r="BI165" s="182">
        <f t="shared" si="1173"/>
        <v>0</v>
      </c>
      <c r="BJ165" s="5"/>
      <c r="BK165" s="182">
        <f t="shared" si="1174"/>
        <v>0</v>
      </c>
      <c r="BL165" s="182">
        <f t="shared" si="1175"/>
        <v>0</v>
      </c>
      <c r="BM165" s="182">
        <f t="shared" si="1176"/>
        <v>0</v>
      </c>
      <c r="BN165" s="5"/>
      <c r="BO165" s="182">
        <f t="shared" si="1177"/>
        <v>0</v>
      </c>
      <c r="BP165" s="182">
        <f t="shared" si="1178"/>
        <v>0</v>
      </c>
      <c r="BQ165" s="182">
        <f t="shared" si="1179"/>
        <v>0</v>
      </c>
      <c r="BR165" s="5"/>
      <c r="BS165" s="182">
        <f t="shared" si="1180"/>
        <v>0</v>
      </c>
      <c r="BT165" s="182">
        <f t="shared" si="1181"/>
        <v>0</v>
      </c>
      <c r="BU165" s="182">
        <f t="shared" si="1182"/>
        <v>0</v>
      </c>
      <c r="BV165" s="5"/>
      <c r="BW165" s="182">
        <f t="shared" si="1183"/>
        <v>0</v>
      </c>
      <c r="BX165" s="182">
        <f t="shared" si="1184"/>
        <v>0</v>
      </c>
      <c r="BY165" s="182">
        <f t="shared" si="1185"/>
        <v>0</v>
      </c>
      <c r="BZ165" s="5"/>
      <c r="CA165" s="182">
        <f t="shared" si="1186"/>
        <v>0</v>
      </c>
      <c r="CB165" s="182">
        <f t="shared" si="1187"/>
        <v>0</v>
      </c>
      <c r="CC165" s="182">
        <f t="shared" si="1188"/>
        <v>0</v>
      </c>
      <c r="CD165" s="5"/>
      <c r="CE165" s="182">
        <f t="shared" si="1189"/>
        <v>0</v>
      </c>
      <c r="CF165" s="182">
        <f t="shared" si="1190"/>
        <v>0</v>
      </c>
      <c r="CG165" s="182">
        <f t="shared" si="1191"/>
        <v>0</v>
      </c>
      <c r="CH165" s="5"/>
      <c r="CI165" s="182">
        <f t="shared" si="1192"/>
        <v>0</v>
      </c>
      <c r="CJ165" s="182">
        <f t="shared" si="1193"/>
        <v>0</v>
      </c>
      <c r="CK165" s="182">
        <f t="shared" si="1194"/>
        <v>0</v>
      </c>
      <c r="CL165" s="5"/>
      <c r="CM165" s="182">
        <f t="shared" si="1195"/>
        <v>0</v>
      </c>
      <c r="CN165" s="182">
        <f t="shared" si="1196"/>
        <v>0</v>
      </c>
      <c r="CO165" s="182">
        <f t="shared" si="1197"/>
        <v>0</v>
      </c>
      <c r="CP165" s="5"/>
      <c r="CQ165" s="182">
        <f t="shared" si="1198"/>
        <v>0</v>
      </c>
      <c r="CR165" s="182">
        <f t="shared" si="1199"/>
        <v>0</v>
      </c>
      <c r="CS165" s="182">
        <f t="shared" si="1200"/>
        <v>0</v>
      </c>
      <c r="CT165" s="5"/>
      <c r="CU165" s="182">
        <f t="shared" si="1201"/>
        <v>0</v>
      </c>
      <c r="CV165" s="182">
        <f t="shared" si="1202"/>
        <v>0</v>
      </c>
      <c r="CW165" s="182">
        <f t="shared" si="1203"/>
        <v>0</v>
      </c>
      <c r="CX165" s="5"/>
      <c r="CY165" s="182">
        <f t="shared" si="1204"/>
        <v>0</v>
      </c>
      <c r="CZ165" s="182">
        <f t="shared" si="1205"/>
        <v>0</v>
      </c>
      <c r="DA165" s="182">
        <f t="shared" si="1206"/>
        <v>0</v>
      </c>
      <c r="DB165" s="5"/>
      <c r="DC165" s="182">
        <f t="shared" si="1207"/>
        <v>0</v>
      </c>
      <c r="DD165" s="182">
        <f t="shared" si="1208"/>
        <v>0</v>
      </c>
      <c r="DE165" s="182">
        <f t="shared" si="1209"/>
        <v>0</v>
      </c>
      <c r="DF165" s="5"/>
      <c r="DG165" s="182">
        <f t="shared" si="1210"/>
        <v>0</v>
      </c>
      <c r="DH165" s="182">
        <f t="shared" si="1211"/>
        <v>0</v>
      </c>
      <c r="DI165" s="182">
        <f t="shared" si="1212"/>
        <v>0</v>
      </c>
      <c r="DJ165" s="5"/>
      <c r="DK165" s="182">
        <f t="shared" si="1213"/>
        <v>0</v>
      </c>
      <c r="DL165" s="182">
        <f t="shared" si="1214"/>
        <v>0</v>
      </c>
      <c r="DM165" s="182">
        <f t="shared" si="1215"/>
        <v>0</v>
      </c>
      <c r="DN165" s="5"/>
      <c r="DO165" s="182">
        <f t="shared" si="1216"/>
        <v>0</v>
      </c>
      <c r="DP165" s="182">
        <f t="shared" si="1217"/>
        <v>0</v>
      </c>
      <c r="DQ165" s="182">
        <f t="shared" si="1218"/>
        <v>0</v>
      </c>
      <c r="DR165" s="5"/>
      <c r="DS165" s="182">
        <f t="shared" si="1219"/>
        <v>0</v>
      </c>
      <c r="DT165" s="182">
        <f t="shared" si="1220"/>
        <v>0</v>
      </c>
      <c r="DU165" s="182">
        <f t="shared" si="1221"/>
        <v>0</v>
      </c>
      <c r="DV165" s="5"/>
      <c r="DW165" s="182">
        <f t="shared" si="1222"/>
        <v>0</v>
      </c>
      <c r="DX165" s="182">
        <f t="shared" si="1223"/>
        <v>0</v>
      </c>
      <c r="DY165" s="182">
        <f t="shared" si="1224"/>
        <v>0</v>
      </c>
      <c r="DZ165" s="5"/>
      <c r="EA165" s="182">
        <f t="shared" si="1225"/>
        <v>0</v>
      </c>
      <c r="EB165" s="182">
        <f t="shared" si="1226"/>
        <v>0</v>
      </c>
      <c r="EC165" s="182">
        <f t="shared" si="1227"/>
        <v>0</v>
      </c>
      <c r="ED165" s="5"/>
      <c r="EE165" s="182">
        <f t="shared" si="1228"/>
        <v>0</v>
      </c>
      <c r="EF165" s="182">
        <f t="shared" si="1229"/>
        <v>0</v>
      </c>
      <c r="EG165" s="182">
        <f t="shared" si="1230"/>
        <v>0</v>
      </c>
      <c r="EH165" s="5"/>
      <c r="EI165" s="182">
        <f t="shared" si="1231"/>
        <v>0</v>
      </c>
      <c r="EJ165" s="182">
        <f t="shared" si="1232"/>
        <v>0</v>
      </c>
      <c r="EK165" s="182">
        <f t="shared" si="1233"/>
        <v>0</v>
      </c>
      <c r="EL165" s="5"/>
      <c r="EM165" s="182">
        <f t="shared" si="1234"/>
        <v>0</v>
      </c>
      <c r="EN165" s="182">
        <f t="shared" si="1235"/>
        <v>0</v>
      </c>
      <c r="EO165" s="182">
        <f t="shared" si="1236"/>
        <v>0</v>
      </c>
      <c r="EP165" s="5"/>
      <c r="EQ165" s="182">
        <f t="shared" si="1237"/>
        <v>0</v>
      </c>
      <c r="ER165" s="182">
        <f t="shared" si="1238"/>
        <v>0</v>
      </c>
      <c r="ES165" s="182">
        <f t="shared" si="1239"/>
        <v>0</v>
      </c>
      <c r="ET165" s="5"/>
      <c r="EU165" s="182">
        <f t="shared" si="1240"/>
        <v>0</v>
      </c>
      <c r="EV165" s="182">
        <f t="shared" si="1241"/>
        <v>0</v>
      </c>
      <c r="EW165" s="182">
        <f t="shared" si="1242"/>
        <v>0</v>
      </c>
      <c r="EX165" s="5"/>
      <c r="EY165" s="182">
        <f t="shared" si="1243"/>
        <v>0</v>
      </c>
      <c r="EZ165" s="182">
        <f t="shared" si="1244"/>
        <v>0</v>
      </c>
      <c r="FA165" s="182">
        <f t="shared" si="1245"/>
        <v>0</v>
      </c>
      <c r="FB165" s="5"/>
      <c r="FC165" s="182">
        <f t="shared" si="1246"/>
        <v>0</v>
      </c>
      <c r="FD165" s="182">
        <f t="shared" si="1247"/>
        <v>0</v>
      </c>
      <c r="FE165" s="182">
        <f t="shared" si="1248"/>
        <v>0</v>
      </c>
      <c r="FF165" s="5"/>
      <c r="FG165" s="182">
        <f t="shared" si="1249"/>
        <v>0</v>
      </c>
      <c r="FH165" s="182">
        <f t="shared" si="1250"/>
        <v>0</v>
      </c>
      <c r="FI165" s="182">
        <f t="shared" si="1251"/>
        <v>0</v>
      </c>
      <c r="FJ165" s="5"/>
      <c r="FK165" s="182">
        <f t="shared" si="1252"/>
        <v>0</v>
      </c>
      <c r="FL165" s="182">
        <f t="shared" si="1253"/>
        <v>0</v>
      </c>
      <c r="FM165" s="182">
        <f t="shared" si="1254"/>
        <v>0</v>
      </c>
      <c r="FN165" s="5"/>
      <c r="FO165" s="182">
        <f t="shared" si="1255"/>
        <v>0</v>
      </c>
      <c r="FP165" s="182">
        <f t="shared" si="1256"/>
        <v>0</v>
      </c>
      <c r="FQ165" s="182">
        <f t="shared" si="1257"/>
        <v>0</v>
      </c>
      <c r="FR165" s="5"/>
      <c r="FS165" s="182">
        <f t="shared" si="1258"/>
        <v>0</v>
      </c>
      <c r="FT165" s="182">
        <f t="shared" si="1259"/>
        <v>0</v>
      </c>
      <c r="FU165" s="182">
        <f t="shared" si="1260"/>
        <v>0</v>
      </c>
      <c r="FV165" s="5"/>
      <c r="FW165" s="182">
        <f t="shared" si="1261"/>
        <v>0</v>
      </c>
      <c r="FX165" s="182">
        <f t="shared" si="1262"/>
        <v>0</v>
      </c>
      <c r="FY165" s="182">
        <f t="shared" si="1263"/>
        <v>0</v>
      </c>
      <c r="FZ165" s="5"/>
      <c r="GA165" s="182">
        <f t="shared" si="1264"/>
        <v>0</v>
      </c>
      <c r="GB165" s="182">
        <f t="shared" si="1265"/>
        <v>0</v>
      </c>
      <c r="GC165" s="182">
        <f t="shared" si="1266"/>
        <v>0</v>
      </c>
      <c r="GD165" s="5"/>
      <c r="GE165" s="182">
        <f t="shared" si="1267"/>
        <v>0</v>
      </c>
      <c r="GF165" s="182">
        <f t="shared" si="1268"/>
        <v>0</v>
      </c>
      <c r="GG165" s="182">
        <f t="shared" si="1269"/>
        <v>0</v>
      </c>
      <c r="GH165" s="5"/>
      <c r="GI165" s="182">
        <f t="shared" si="1270"/>
        <v>0</v>
      </c>
      <c r="GJ165" s="182">
        <f t="shared" si="1271"/>
        <v>0</v>
      </c>
      <c r="GK165" s="182">
        <f t="shared" si="1272"/>
        <v>0</v>
      </c>
      <c r="GL165" s="5"/>
      <c r="GM165" s="182">
        <f t="shared" si="1273"/>
        <v>0</v>
      </c>
      <c r="GN165" s="182">
        <f t="shared" si="1274"/>
        <v>0</v>
      </c>
      <c r="GO165" s="182">
        <f t="shared" si="1275"/>
        <v>0</v>
      </c>
      <c r="GP165" s="5"/>
      <c r="GQ165" s="182">
        <f t="shared" si="1276"/>
        <v>0</v>
      </c>
      <c r="GR165" s="182">
        <f t="shared" si="1277"/>
        <v>0</v>
      </c>
      <c r="GS165" s="182">
        <f t="shared" si="1278"/>
        <v>0</v>
      </c>
      <c r="GT165" s="5"/>
      <c r="GU165" s="182">
        <f t="shared" si="1279"/>
        <v>0</v>
      </c>
      <c r="GV165" s="182">
        <f t="shared" si="1280"/>
        <v>0</v>
      </c>
      <c r="GW165" s="182">
        <f t="shared" si="1281"/>
        <v>0</v>
      </c>
      <c r="GX165" s="5"/>
      <c r="GY165" s="182">
        <f t="shared" si="1282"/>
        <v>0</v>
      </c>
      <c r="GZ165" s="182">
        <f t="shared" si="1283"/>
        <v>0</v>
      </c>
      <c r="HA165" s="182">
        <f t="shared" si="1284"/>
        <v>0</v>
      </c>
      <c r="HB165" s="5"/>
      <c r="HC165" s="182">
        <f t="shared" si="1285"/>
        <v>0</v>
      </c>
      <c r="HD165" s="182">
        <f t="shared" si="1286"/>
        <v>0</v>
      </c>
      <c r="HE165" s="182">
        <f t="shared" si="1287"/>
        <v>0</v>
      </c>
      <c r="HF165" s="5"/>
      <c r="HG165" s="182">
        <f t="shared" si="1288"/>
        <v>0</v>
      </c>
      <c r="HH165" s="182">
        <f t="shared" si="1289"/>
        <v>0</v>
      </c>
      <c r="HI165" s="182">
        <f t="shared" si="1290"/>
        <v>0</v>
      </c>
      <c r="HJ165" s="5"/>
      <c r="HK165" s="182">
        <f t="shared" si="1291"/>
        <v>0</v>
      </c>
      <c r="HL165" s="182">
        <f t="shared" si="1292"/>
        <v>0</v>
      </c>
      <c r="HM165" s="182">
        <f t="shared" si="1293"/>
        <v>0</v>
      </c>
      <c r="HN165" s="5"/>
      <c r="HO165" s="182">
        <f t="shared" si="1294"/>
        <v>0</v>
      </c>
      <c r="HP165" s="182">
        <f t="shared" si="1295"/>
        <v>0</v>
      </c>
      <c r="HQ165" s="182">
        <f t="shared" si="1296"/>
        <v>0</v>
      </c>
      <c r="HR165" s="5"/>
      <c r="HS165" s="182">
        <f t="shared" si="1297"/>
        <v>0</v>
      </c>
      <c r="HT165" s="182">
        <f t="shared" si="1298"/>
        <v>0</v>
      </c>
      <c r="HU165" s="182">
        <f t="shared" si="1299"/>
        <v>0</v>
      </c>
      <c r="HV165" s="5"/>
      <c r="HW165" s="182">
        <f t="shared" si="1300"/>
        <v>0</v>
      </c>
      <c r="HX165" s="182">
        <f t="shared" si="1301"/>
        <v>0</v>
      </c>
      <c r="HY165" s="182">
        <f t="shared" si="1302"/>
        <v>0</v>
      </c>
      <c r="HZ165" s="5"/>
      <c r="IA165" s="182">
        <f t="shared" si="1303"/>
        <v>0</v>
      </c>
      <c r="IB165" s="182">
        <f t="shared" si="1304"/>
        <v>0</v>
      </c>
      <c r="IC165" s="182">
        <f t="shared" si="1305"/>
        <v>0</v>
      </c>
      <c r="ID165" s="5"/>
      <c r="IE165" s="182">
        <f t="shared" si="1306"/>
        <v>0</v>
      </c>
      <c r="IF165" s="182">
        <f t="shared" si="1307"/>
        <v>0</v>
      </c>
      <c r="IG165" s="182">
        <f t="shared" si="1308"/>
        <v>0</v>
      </c>
      <c r="IH165" s="5"/>
      <c r="II165" s="182">
        <f t="shared" si="1309"/>
        <v>0</v>
      </c>
      <c r="IJ165" s="182">
        <f t="shared" si="1310"/>
        <v>0</v>
      </c>
      <c r="IK165" s="182">
        <f t="shared" si="1311"/>
        <v>0</v>
      </c>
      <c r="IL165" s="5"/>
      <c r="IM165" s="182">
        <f t="shared" si="1312"/>
        <v>0</v>
      </c>
      <c r="IN165" s="182">
        <f t="shared" si="1313"/>
        <v>0</v>
      </c>
      <c r="IO165" s="182">
        <f t="shared" si="1314"/>
        <v>0</v>
      </c>
      <c r="IP165" s="5"/>
      <c r="IQ165" s="182">
        <f t="shared" si="1315"/>
        <v>0</v>
      </c>
      <c r="IR165" s="182">
        <f t="shared" si="1316"/>
        <v>0</v>
      </c>
      <c r="IS165" s="182">
        <f t="shared" si="1317"/>
        <v>0</v>
      </c>
      <c r="IT165" s="5"/>
      <c r="IU165" s="182">
        <f t="shared" si="1318"/>
        <v>0</v>
      </c>
      <c r="IV165" s="182">
        <f t="shared" si="1319"/>
        <v>0</v>
      </c>
      <c r="IW165" s="182">
        <f t="shared" si="1320"/>
        <v>0</v>
      </c>
      <c r="IX165" s="5"/>
      <c r="IY165" s="182">
        <f t="shared" si="1321"/>
        <v>0</v>
      </c>
      <c r="IZ165" s="182">
        <f t="shared" si="1322"/>
        <v>0</v>
      </c>
      <c r="JA165" s="182">
        <f t="shared" si="1323"/>
        <v>0</v>
      </c>
      <c r="JB165" s="5"/>
      <c r="JC165" s="182">
        <f t="shared" si="1324"/>
        <v>0</v>
      </c>
      <c r="JD165" s="182">
        <f t="shared" si="1325"/>
        <v>0</v>
      </c>
      <c r="JE165" s="182">
        <f t="shared" si="1326"/>
        <v>0</v>
      </c>
      <c r="JF165" s="5"/>
      <c r="JG165" s="182">
        <f t="shared" si="1327"/>
        <v>0</v>
      </c>
      <c r="JH165" s="182">
        <f t="shared" si="1328"/>
        <v>0</v>
      </c>
      <c r="JI165" s="182">
        <f t="shared" si="1329"/>
        <v>0</v>
      </c>
      <c r="JJ165" s="5"/>
      <c r="JK165" s="182">
        <f t="shared" si="1330"/>
        <v>0</v>
      </c>
      <c r="JL165" s="182">
        <f t="shared" si="1331"/>
        <v>0</v>
      </c>
      <c r="JM165" s="182">
        <f t="shared" si="1332"/>
        <v>0</v>
      </c>
      <c r="JN165" s="5"/>
      <c r="JO165" s="182">
        <f t="shared" si="1333"/>
        <v>0</v>
      </c>
      <c r="JP165" s="182">
        <f t="shared" si="1334"/>
        <v>0</v>
      </c>
      <c r="JQ165" s="182">
        <f t="shared" si="1335"/>
        <v>0</v>
      </c>
      <c r="JR165" s="5"/>
      <c r="JS165" s="182">
        <f t="shared" si="1336"/>
        <v>0</v>
      </c>
      <c r="JT165" s="182">
        <f t="shared" si="1337"/>
        <v>0</v>
      </c>
      <c r="JU165" s="182">
        <f t="shared" si="1338"/>
        <v>0</v>
      </c>
      <c r="JV165" s="5"/>
      <c r="JW165" s="182">
        <f t="shared" si="1339"/>
        <v>0</v>
      </c>
      <c r="JX165" s="182">
        <f t="shared" si="1340"/>
        <v>0</v>
      </c>
      <c r="JY165" s="182">
        <f t="shared" si="1341"/>
        <v>0</v>
      </c>
      <c r="JZ165" s="5"/>
      <c r="KA165" s="182">
        <f t="shared" si="1342"/>
        <v>0</v>
      </c>
      <c r="KB165" s="182">
        <f t="shared" si="1343"/>
        <v>0</v>
      </c>
      <c r="KC165" s="182">
        <f t="shared" si="1344"/>
        <v>0</v>
      </c>
      <c r="KD165" s="5"/>
      <c r="KE165" s="182">
        <f t="shared" si="1345"/>
        <v>0</v>
      </c>
      <c r="KF165" s="182">
        <f t="shared" si="1346"/>
        <v>0</v>
      </c>
      <c r="KG165" s="182">
        <f t="shared" si="1347"/>
        <v>0</v>
      </c>
      <c r="KH165" s="5"/>
      <c r="KI165" s="183">
        <f t="shared" si="1348"/>
        <v>0</v>
      </c>
      <c r="KJ165" s="183" t="e">
        <f t="shared" si="1140"/>
        <v>#DIV/0!</v>
      </c>
      <c r="KK165" s="183">
        <f t="shared" si="1349"/>
        <v>0</v>
      </c>
      <c r="KM165" s="183">
        <f t="shared" si="1350"/>
        <v>0</v>
      </c>
      <c r="KN165" s="183" t="e">
        <f t="shared" si="1141"/>
        <v>#DIV/0!</v>
      </c>
      <c r="KO165" s="183">
        <f t="shared" si="1351"/>
        <v>0</v>
      </c>
      <c r="KQ165" s="183">
        <f t="shared" si="1352"/>
        <v>0</v>
      </c>
      <c r="KR165" s="183" t="e">
        <f t="shared" si="1353"/>
        <v>#DIV/0!</v>
      </c>
      <c r="KS165" s="183">
        <f t="shared" si="1354"/>
        <v>0</v>
      </c>
      <c r="KU165" s="183">
        <f t="shared" si="1355"/>
        <v>0</v>
      </c>
      <c r="KV165" s="183" t="e">
        <f t="shared" si="1356"/>
        <v>#DIV/0!</v>
      </c>
      <c r="KW165" s="183">
        <f t="shared" si="1357"/>
        <v>0</v>
      </c>
      <c r="KY165" s="183">
        <f t="shared" si="1358"/>
        <v>0</v>
      </c>
      <c r="KZ165" s="183" t="e">
        <f t="shared" si="1359"/>
        <v>#DIV/0!</v>
      </c>
      <c r="LA165" s="183">
        <f t="shared" si="1360"/>
        <v>0</v>
      </c>
      <c r="LC165" s="183">
        <f t="shared" si="1361"/>
        <v>0</v>
      </c>
      <c r="LD165" s="183" t="e">
        <f t="shared" si="1362"/>
        <v>#DIV/0!</v>
      </c>
      <c r="LE165" s="183">
        <f t="shared" si="1363"/>
        <v>0</v>
      </c>
    </row>
    <row r="166" spans="2:317" ht="18.75">
      <c r="B166" s="172"/>
      <c r="C166" s="180"/>
      <c r="D166" s="180"/>
      <c r="E166" s="180" t="str">
        <f>'A.I Revenue Streams - P1'!F164</f>
        <v>CT Spine Lumbar</v>
      </c>
      <c r="F166" s="184"/>
      <c r="G166" s="182"/>
      <c r="H166" s="182">
        <f>'A.I Revenue Streams - P1'!J164</f>
        <v>0</v>
      </c>
      <c r="I166" s="182">
        <f t="shared" si="1364"/>
        <v>0</v>
      </c>
      <c r="J166" s="5"/>
      <c r="K166" s="182">
        <f>'A.I Revenue Streams - P1'!H164*K$2</f>
        <v>0</v>
      </c>
      <c r="L166" s="182">
        <f t="shared" si="1142"/>
        <v>0</v>
      </c>
      <c r="M166" s="182">
        <f t="shared" si="1365"/>
        <v>0</v>
      </c>
      <c r="N166" s="5"/>
      <c r="O166" s="182">
        <f t="shared" si="1143"/>
        <v>0</v>
      </c>
      <c r="P166" s="182">
        <f t="shared" si="1144"/>
        <v>0</v>
      </c>
      <c r="Q166" s="182">
        <f t="shared" si="1135"/>
        <v>0</v>
      </c>
      <c r="R166" s="5"/>
      <c r="S166" s="182">
        <f t="shared" si="1145"/>
        <v>0</v>
      </c>
      <c r="T166" s="182">
        <f t="shared" si="1146"/>
        <v>0</v>
      </c>
      <c r="U166" s="182">
        <f t="shared" si="1136"/>
        <v>0</v>
      </c>
      <c r="V166" s="5"/>
      <c r="W166" s="182">
        <f t="shared" si="1147"/>
        <v>0</v>
      </c>
      <c r="X166" s="182">
        <f t="shared" si="1148"/>
        <v>0</v>
      </c>
      <c r="Y166" s="182">
        <f t="shared" si="1137"/>
        <v>0</v>
      </c>
      <c r="Z166" s="5"/>
      <c r="AA166" s="182">
        <f t="shared" si="1149"/>
        <v>0</v>
      </c>
      <c r="AB166" s="182">
        <f t="shared" si="1150"/>
        <v>0</v>
      </c>
      <c r="AC166" s="182">
        <f t="shared" si="1138"/>
        <v>0</v>
      </c>
      <c r="AD166" s="5"/>
      <c r="AE166" s="182">
        <f t="shared" si="1151"/>
        <v>0</v>
      </c>
      <c r="AF166" s="182">
        <f t="shared" si="1152"/>
        <v>0</v>
      </c>
      <c r="AG166" s="182">
        <f t="shared" si="1139"/>
        <v>0</v>
      </c>
      <c r="AH166" s="5"/>
      <c r="AI166" s="182">
        <f t="shared" si="1153"/>
        <v>0</v>
      </c>
      <c r="AJ166" s="182">
        <f t="shared" si="1154"/>
        <v>0</v>
      </c>
      <c r="AK166" s="182">
        <f t="shared" si="1155"/>
        <v>0</v>
      </c>
      <c r="AL166" s="5"/>
      <c r="AM166" s="182">
        <f t="shared" si="1156"/>
        <v>0</v>
      </c>
      <c r="AN166" s="182">
        <f t="shared" si="1157"/>
        <v>0</v>
      </c>
      <c r="AO166" s="182">
        <f t="shared" si="1158"/>
        <v>0</v>
      </c>
      <c r="AP166" s="5"/>
      <c r="AQ166" s="182">
        <f t="shared" si="1159"/>
        <v>0</v>
      </c>
      <c r="AR166" s="182">
        <f t="shared" si="1160"/>
        <v>0</v>
      </c>
      <c r="AS166" s="182">
        <f t="shared" si="1161"/>
        <v>0</v>
      </c>
      <c r="AT166" s="5"/>
      <c r="AU166" s="182">
        <f t="shared" si="1162"/>
        <v>0</v>
      </c>
      <c r="AV166" s="182">
        <f t="shared" si="1163"/>
        <v>0</v>
      </c>
      <c r="AW166" s="182">
        <f t="shared" si="1164"/>
        <v>0</v>
      </c>
      <c r="AX166" s="5"/>
      <c r="AY166" s="182">
        <f t="shared" si="1165"/>
        <v>0</v>
      </c>
      <c r="AZ166" s="182">
        <f t="shared" si="1166"/>
        <v>0</v>
      </c>
      <c r="BA166" s="182">
        <f t="shared" si="1167"/>
        <v>0</v>
      </c>
      <c r="BB166" s="5"/>
      <c r="BC166" s="182">
        <f t="shared" si="1168"/>
        <v>0</v>
      </c>
      <c r="BD166" s="182">
        <f t="shared" si="1169"/>
        <v>0</v>
      </c>
      <c r="BE166" s="182">
        <f t="shared" si="1170"/>
        <v>0</v>
      </c>
      <c r="BF166" s="5"/>
      <c r="BG166" s="182">
        <f t="shared" si="1171"/>
        <v>0</v>
      </c>
      <c r="BH166" s="182">
        <f t="shared" si="1172"/>
        <v>0</v>
      </c>
      <c r="BI166" s="182">
        <f t="shared" si="1173"/>
        <v>0</v>
      </c>
      <c r="BJ166" s="5"/>
      <c r="BK166" s="182">
        <f t="shared" si="1174"/>
        <v>0</v>
      </c>
      <c r="BL166" s="182">
        <f t="shared" si="1175"/>
        <v>0</v>
      </c>
      <c r="BM166" s="182">
        <f t="shared" si="1176"/>
        <v>0</v>
      </c>
      <c r="BN166" s="5"/>
      <c r="BO166" s="182">
        <f t="shared" si="1177"/>
        <v>0</v>
      </c>
      <c r="BP166" s="182">
        <f t="shared" si="1178"/>
        <v>0</v>
      </c>
      <c r="BQ166" s="182">
        <f t="shared" si="1179"/>
        <v>0</v>
      </c>
      <c r="BR166" s="5"/>
      <c r="BS166" s="182">
        <f t="shared" si="1180"/>
        <v>0</v>
      </c>
      <c r="BT166" s="182">
        <f t="shared" si="1181"/>
        <v>0</v>
      </c>
      <c r="BU166" s="182">
        <f t="shared" si="1182"/>
        <v>0</v>
      </c>
      <c r="BV166" s="5"/>
      <c r="BW166" s="182">
        <f t="shared" si="1183"/>
        <v>0</v>
      </c>
      <c r="BX166" s="182">
        <f t="shared" si="1184"/>
        <v>0</v>
      </c>
      <c r="BY166" s="182">
        <f t="shared" si="1185"/>
        <v>0</v>
      </c>
      <c r="BZ166" s="5"/>
      <c r="CA166" s="182">
        <f t="shared" si="1186"/>
        <v>0</v>
      </c>
      <c r="CB166" s="182">
        <f t="shared" si="1187"/>
        <v>0</v>
      </c>
      <c r="CC166" s="182">
        <f t="shared" si="1188"/>
        <v>0</v>
      </c>
      <c r="CD166" s="5"/>
      <c r="CE166" s="182">
        <f t="shared" si="1189"/>
        <v>0</v>
      </c>
      <c r="CF166" s="182">
        <f t="shared" si="1190"/>
        <v>0</v>
      </c>
      <c r="CG166" s="182">
        <f t="shared" si="1191"/>
        <v>0</v>
      </c>
      <c r="CH166" s="5"/>
      <c r="CI166" s="182">
        <f t="shared" si="1192"/>
        <v>0</v>
      </c>
      <c r="CJ166" s="182">
        <f t="shared" si="1193"/>
        <v>0</v>
      </c>
      <c r="CK166" s="182">
        <f t="shared" si="1194"/>
        <v>0</v>
      </c>
      <c r="CL166" s="5"/>
      <c r="CM166" s="182">
        <f t="shared" si="1195"/>
        <v>0</v>
      </c>
      <c r="CN166" s="182">
        <f t="shared" si="1196"/>
        <v>0</v>
      </c>
      <c r="CO166" s="182">
        <f t="shared" si="1197"/>
        <v>0</v>
      </c>
      <c r="CP166" s="5"/>
      <c r="CQ166" s="182">
        <f t="shared" si="1198"/>
        <v>0</v>
      </c>
      <c r="CR166" s="182">
        <f t="shared" si="1199"/>
        <v>0</v>
      </c>
      <c r="CS166" s="182">
        <f t="shared" si="1200"/>
        <v>0</v>
      </c>
      <c r="CT166" s="5"/>
      <c r="CU166" s="182">
        <f t="shared" si="1201"/>
        <v>0</v>
      </c>
      <c r="CV166" s="182">
        <f t="shared" si="1202"/>
        <v>0</v>
      </c>
      <c r="CW166" s="182">
        <f t="shared" si="1203"/>
        <v>0</v>
      </c>
      <c r="CX166" s="5"/>
      <c r="CY166" s="182">
        <f t="shared" si="1204"/>
        <v>0</v>
      </c>
      <c r="CZ166" s="182">
        <f t="shared" si="1205"/>
        <v>0</v>
      </c>
      <c r="DA166" s="182">
        <f t="shared" si="1206"/>
        <v>0</v>
      </c>
      <c r="DB166" s="5"/>
      <c r="DC166" s="182">
        <f t="shared" si="1207"/>
        <v>0</v>
      </c>
      <c r="DD166" s="182">
        <f t="shared" si="1208"/>
        <v>0</v>
      </c>
      <c r="DE166" s="182">
        <f t="shared" si="1209"/>
        <v>0</v>
      </c>
      <c r="DF166" s="5"/>
      <c r="DG166" s="182">
        <f t="shared" si="1210"/>
        <v>0</v>
      </c>
      <c r="DH166" s="182">
        <f t="shared" si="1211"/>
        <v>0</v>
      </c>
      <c r="DI166" s="182">
        <f t="shared" si="1212"/>
        <v>0</v>
      </c>
      <c r="DJ166" s="5"/>
      <c r="DK166" s="182">
        <f t="shared" si="1213"/>
        <v>0</v>
      </c>
      <c r="DL166" s="182">
        <f t="shared" si="1214"/>
        <v>0</v>
      </c>
      <c r="DM166" s="182">
        <f t="shared" si="1215"/>
        <v>0</v>
      </c>
      <c r="DN166" s="5"/>
      <c r="DO166" s="182">
        <f t="shared" si="1216"/>
        <v>0</v>
      </c>
      <c r="DP166" s="182">
        <f t="shared" si="1217"/>
        <v>0</v>
      </c>
      <c r="DQ166" s="182">
        <f t="shared" si="1218"/>
        <v>0</v>
      </c>
      <c r="DR166" s="5"/>
      <c r="DS166" s="182">
        <f t="shared" si="1219"/>
        <v>0</v>
      </c>
      <c r="DT166" s="182">
        <f t="shared" si="1220"/>
        <v>0</v>
      </c>
      <c r="DU166" s="182">
        <f t="shared" si="1221"/>
        <v>0</v>
      </c>
      <c r="DV166" s="5"/>
      <c r="DW166" s="182">
        <f t="shared" si="1222"/>
        <v>0</v>
      </c>
      <c r="DX166" s="182">
        <f t="shared" si="1223"/>
        <v>0</v>
      </c>
      <c r="DY166" s="182">
        <f t="shared" si="1224"/>
        <v>0</v>
      </c>
      <c r="DZ166" s="5"/>
      <c r="EA166" s="182">
        <f t="shared" si="1225"/>
        <v>0</v>
      </c>
      <c r="EB166" s="182">
        <f t="shared" si="1226"/>
        <v>0</v>
      </c>
      <c r="EC166" s="182">
        <f t="shared" si="1227"/>
        <v>0</v>
      </c>
      <c r="ED166" s="5"/>
      <c r="EE166" s="182">
        <f t="shared" si="1228"/>
        <v>0</v>
      </c>
      <c r="EF166" s="182">
        <f t="shared" si="1229"/>
        <v>0</v>
      </c>
      <c r="EG166" s="182">
        <f t="shared" si="1230"/>
        <v>0</v>
      </c>
      <c r="EH166" s="5"/>
      <c r="EI166" s="182">
        <f t="shared" si="1231"/>
        <v>0</v>
      </c>
      <c r="EJ166" s="182">
        <f t="shared" si="1232"/>
        <v>0</v>
      </c>
      <c r="EK166" s="182">
        <f t="shared" si="1233"/>
        <v>0</v>
      </c>
      <c r="EL166" s="5"/>
      <c r="EM166" s="182">
        <f t="shared" si="1234"/>
        <v>0</v>
      </c>
      <c r="EN166" s="182">
        <f t="shared" si="1235"/>
        <v>0</v>
      </c>
      <c r="EO166" s="182">
        <f t="shared" si="1236"/>
        <v>0</v>
      </c>
      <c r="EP166" s="5"/>
      <c r="EQ166" s="182">
        <f t="shared" si="1237"/>
        <v>0</v>
      </c>
      <c r="ER166" s="182">
        <f t="shared" si="1238"/>
        <v>0</v>
      </c>
      <c r="ES166" s="182">
        <f t="shared" si="1239"/>
        <v>0</v>
      </c>
      <c r="ET166" s="5"/>
      <c r="EU166" s="182">
        <f t="shared" si="1240"/>
        <v>0</v>
      </c>
      <c r="EV166" s="182">
        <f t="shared" si="1241"/>
        <v>0</v>
      </c>
      <c r="EW166" s="182">
        <f t="shared" si="1242"/>
        <v>0</v>
      </c>
      <c r="EX166" s="5"/>
      <c r="EY166" s="182">
        <f t="shared" si="1243"/>
        <v>0</v>
      </c>
      <c r="EZ166" s="182">
        <f t="shared" si="1244"/>
        <v>0</v>
      </c>
      <c r="FA166" s="182">
        <f t="shared" si="1245"/>
        <v>0</v>
      </c>
      <c r="FB166" s="5"/>
      <c r="FC166" s="182">
        <f t="shared" si="1246"/>
        <v>0</v>
      </c>
      <c r="FD166" s="182">
        <f t="shared" si="1247"/>
        <v>0</v>
      </c>
      <c r="FE166" s="182">
        <f t="shared" si="1248"/>
        <v>0</v>
      </c>
      <c r="FF166" s="5"/>
      <c r="FG166" s="182">
        <f t="shared" si="1249"/>
        <v>0</v>
      </c>
      <c r="FH166" s="182">
        <f t="shared" si="1250"/>
        <v>0</v>
      </c>
      <c r="FI166" s="182">
        <f t="shared" si="1251"/>
        <v>0</v>
      </c>
      <c r="FJ166" s="5"/>
      <c r="FK166" s="182">
        <f t="shared" si="1252"/>
        <v>0</v>
      </c>
      <c r="FL166" s="182">
        <f t="shared" si="1253"/>
        <v>0</v>
      </c>
      <c r="FM166" s="182">
        <f t="shared" si="1254"/>
        <v>0</v>
      </c>
      <c r="FN166" s="5"/>
      <c r="FO166" s="182">
        <f t="shared" si="1255"/>
        <v>0</v>
      </c>
      <c r="FP166" s="182">
        <f t="shared" si="1256"/>
        <v>0</v>
      </c>
      <c r="FQ166" s="182">
        <f t="shared" si="1257"/>
        <v>0</v>
      </c>
      <c r="FR166" s="5"/>
      <c r="FS166" s="182">
        <f t="shared" si="1258"/>
        <v>0</v>
      </c>
      <c r="FT166" s="182">
        <f t="shared" si="1259"/>
        <v>0</v>
      </c>
      <c r="FU166" s="182">
        <f t="shared" si="1260"/>
        <v>0</v>
      </c>
      <c r="FV166" s="5"/>
      <c r="FW166" s="182">
        <f t="shared" si="1261"/>
        <v>0</v>
      </c>
      <c r="FX166" s="182">
        <f t="shared" si="1262"/>
        <v>0</v>
      </c>
      <c r="FY166" s="182">
        <f t="shared" si="1263"/>
        <v>0</v>
      </c>
      <c r="FZ166" s="5"/>
      <c r="GA166" s="182">
        <f t="shared" si="1264"/>
        <v>0</v>
      </c>
      <c r="GB166" s="182">
        <f t="shared" si="1265"/>
        <v>0</v>
      </c>
      <c r="GC166" s="182">
        <f t="shared" si="1266"/>
        <v>0</v>
      </c>
      <c r="GD166" s="5"/>
      <c r="GE166" s="182">
        <f t="shared" si="1267"/>
        <v>0</v>
      </c>
      <c r="GF166" s="182">
        <f t="shared" si="1268"/>
        <v>0</v>
      </c>
      <c r="GG166" s="182">
        <f t="shared" si="1269"/>
        <v>0</v>
      </c>
      <c r="GH166" s="5"/>
      <c r="GI166" s="182">
        <f t="shared" si="1270"/>
        <v>0</v>
      </c>
      <c r="GJ166" s="182">
        <f t="shared" si="1271"/>
        <v>0</v>
      </c>
      <c r="GK166" s="182">
        <f t="shared" si="1272"/>
        <v>0</v>
      </c>
      <c r="GL166" s="5"/>
      <c r="GM166" s="182">
        <f t="shared" si="1273"/>
        <v>0</v>
      </c>
      <c r="GN166" s="182">
        <f t="shared" si="1274"/>
        <v>0</v>
      </c>
      <c r="GO166" s="182">
        <f t="shared" si="1275"/>
        <v>0</v>
      </c>
      <c r="GP166" s="5"/>
      <c r="GQ166" s="182">
        <f t="shared" si="1276"/>
        <v>0</v>
      </c>
      <c r="GR166" s="182">
        <f t="shared" si="1277"/>
        <v>0</v>
      </c>
      <c r="GS166" s="182">
        <f t="shared" si="1278"/>
        <v>0</v>
      </c>
      <c r="GT166" s="5"/>
      <c r="GU166" s="182">
        <f t="shared" si="1279"/>
        <v>0</v>
      </c>
      <c r="GV166" s="182">
        <f t="shared" si="1280"/>
        <v>0</v>
      </c>
      <c r="GW166" s="182">
        <f t="shared" si="1281"/>
        <v>0</v>
      </c>
      <c r="GX166" s="5"/>
      <c r="GY166" s="182">
        <f t="shared" si="1282"/>
        <v>0</v>
      </c>
      <c r="GZ166" s="182">
        <f t="shared" si="1283"/>
        <v>0</v>
      </c>
      <c r="HA166" s="182">
        <f t="shared" si="1284"/>
        <v>0</v>
      </c>
      <c r="HB166" s="5"/>
      <c r="HC166" s="182">
        <f t="shared" si="1285"/>
        <v>0</v>
      </c>
      <c r="HD166" s="182">
        <f t="shared" si="1286"/>
        <v>0</v>
      </c>
      <c r="HE166" s="182">
        <f t="shared" si="1287"/>
        <v>0</v>
      </c>
      <c r="HF166" s="5"/>
      <c r="HG166" s="182">
        <f t="shared" si="1288"/>
        <v>0</v>
      </c>
      <c r="HH166" s="182">
        <f t="shared" si="1289"/>
        <v>0</v>
      </c>
      <c r="HI166" s="182">
        <f t="shared" si="1290"/>
        <v>0</v>
      </c>
      <c r="HJ166" s="5"/>
      <c r="HK166" s="182">
        <f t="shared" si="1291"/>
        <v>0</v>
      </c>
      <c r="HL166" s="182">
        <f t="shared" si="1292"/>
        <v>0</v>
      </c>
      <c r="HM166" s="182">
        <f t="shared" si="1293"/>
        <v>0</v>
      </c>
      <c r="HN166" s="5"/>
      <c r="HO166" s="182">
        <f t="shared" si="1294"/>
        <v>0</v>
      </c>
      <c r="HP166" s="182">
        <f t="shared" si="1295"/>
        <v>0</v>
      </c>
      <c r="HQ166" s="182">
        <f t="shared" si="1296"/>
        <v>0</v>
      </c>
      <c r="HR166" s="5"/>
      <c r="HS166" s="182">
        <f t="shared" si="1297"/>
        <v>0</v>
      </c>
      <c r="HT166" s="182">
        <f t="shared" si="1298"/>
        <v>0</v>
      </c>
      <c r="HU166" s="182">
        <f t="shared" si="1299"/>
        <v>0</v>
      </c>
      <c r="HV166" s="5"/>
      <c r="HW166" s="182">
        <f t="shared" si="1300"/>
        <v>0</v>
      </c>
      <c r="HX166" s="182">
        <f t="shared" si="1301"/>
        <v>0</v>
      </c>
      <c r="HY166" s="182">
        <f t="shared" si="1302"/>
        <v>0</v>
      </c>
      <c r="HZ166" s="5"/>
      <c r="IA166" s="182">
        <f t="shared" si="1303"/>
        <v>0</v>
      </c>
      <c r="IB166" s="182">
        <f t="shared" si="1304"/>
        <v>0</v>
      </c>
      <c r="IC166" s="182">
        <f t="shared" si="1305"/>
        <v>0</v>
      </c>
      <c r="ID166" s="5"/>
      <c r="IE166" s="182">
        <f t="shared" si="1306"/>
        <v>0</v>
      </c>
      <c r="IF166" s="182">
        <f t="shared" si="1307"/>
        <v>0</v>
      </c>
      <c r="IG166" s="182">
        <f t="shared" si="1308"/>
        <v>0</v>
      </c>
      <c r="IH166" s="5"/>
      <c r="II166" s="182">
        <f t="shared" si="1309"/>
        <v>0</v>
      </c>
      <c r="IJ166" s="182">
        <f t="shared" si="1310"/>
        <v>0</v>
      </c>
      <c r="IK166" s="182">
        <f t="shared" si="1311"/>
        <v>0</v>
      </c>
      <c r="IL166" s="5"/>
      <c r="IM166" s="182">
        <f t="shared" si="1312"/>
        <v>0</v>
      </c>
      <c r="IN166" s="182">
        <f t="shared" si="1313"/>
        <v>0</v>
      </c>
      <c r="IO166" s="182">
        <f t="shared" si="1314"/>
        <v>0</v>
      </c>
      <c r="IP166" s="5"/>
      <c r="IQ166" s="182">
        <f t="shared" si="1315"/>
        <v>0</v>
      </c>
      <c r="IR166" s="182">
        <f t="shared" si="1316"/>
        <v>0</v>
      </c>
      <c r="IS166" s="182">
        <f t="shared" si="1317"/>
        <v>0</v>
      </c>
      <c r="IT166" s="5"/>
      <c r="IU166" s="182">
        <f t="shared" si="1318"/>
        <v>0</v>
      </c>
      <c r="IV166" s="182">
        <f t="shared" si="1319"/>
        <v>0</v>
      </c>
      <c r="IW166" s="182">
        <f t="shared" si="1320"/>
        <v>0</v>
      </c>
      <c r="IX166" s="5"/>
      <c r="IY166" s="182">
        <f t="shared" si="1321"/>
        <v>0</v>
      </c>
      <c r="IZ166" s="182">
        <f t="shared" si="1322"/>
        <v>0</v>
      </c>
      <c r="JA166" s="182">
        <f t="shared" si="1323"/>
        <v>0</v>
      </c>
      <c r="JB166" s="5"/>
      <c r="JC166" s="182">
        <f t="shared" si="1324"/>
        <v>0</v>
      </c>
      <c r="JD166" s="182">
        <f t="shared" si="1325"/>
        <v>0</v>
      </c>
      <c r="JE166" s="182">
        <f t="shared" si="1326"/>
        <v>0</v>
      </c>
      <c r="JF166" s="5"/>
      <c r="JG166" s="182">
        <f t="shared" si="1327"/>
        <v>0</v>
      </c>
      <c r="JH166" s="182">
        <f t="shared" si="1328"/>
        <v>0</v>
      </c>
      <c r="JI166" s="182">
        <f t="shared" si="1329"/>
        <v>0</v>
      </c>
      <c r="JJ166" s="5"/>
      <c r="JK166" s="182">
        <f t="shared" si="1330"/>
        <v>0</v>
      </c>
      <c r="JL166" s="182">
        <f t="shared" si="1331"/>
        <v>0</v>
      </c>
      <c r="JM166" s="182">
        <f t="shared" si="1332"/>
        <v>0</v>
      </c>
      <c r="JN166" s="5"/>
      <c r="JO166" s="182">
        <f t="shared" si="1333"/>
        <v>0</v>
      </c>
      <c r="JP166" s="182">
        <f t="shared" si="1334"/>
        <v>0</v>
      </c>
      <c r="JQ166" s="182">
        <f t="shared" si="1335"/>
        <v>0</v>
      </c>
      <c r="JR166" s="5"/>
      <c r="JS166" s="182">
        <f t="shared" si="1336"/>
        <v>0</v>
      </c>
      <c r="JT166" s="182">
        <f t="shared" si="1337"/>
        <v>0</v>
      </c>
      <c r="JU166" s="182">
        <f t="shared" si="1338"/>
        <v>0</v>
      </c>
      <c r="JV166" s="5"/>
      <c r="JW166" s="182">
        <f t="shared" si="1339"/>
        <v>0</v>
      </c>
      <c r="JX166" s="182">
        <f t="shared" si="1340"/>
        <v>0</v>
      </c>
      <c r="JY166" s="182">
        <f t="shared" si="1341"/>
        <v>0</v>
      </c>
      <c r="JZ166" s="5"/>
      <c r="KA166" s="182">
        <f t="shared" si="1342"/>
        <v>0</v>
      </c>
      <c r="KB166" s="182">
        <f t="shared" si="1343"/>
        <v>0</v>
      </c>
      <c r="KC166" s="182">
        <f t="shared" si="1344"/>
        <v>0</v>
      </c>
      <c r="KD166" s="5"/>
      <c r="KE166" s="182">
        <f t="shared" si="1345"/>
        <v>0</v>
      </c>
      <c r="KF166" s="182">
        <f t="shared" si="1346"/>
        <v>0</v>
      </c>
      <c r="KG166" s="182">
        <f t="shared" si="1347"/>
        <v>0</v>
      </c>
      <c r="KH166" s="5"/>
      <c r="KI166" s="183">
        <f t="shared" si="1348"/>
        <v>0</v>
      </c>
      <c r="KJ166" s="183" t="e">
        <f t="shared" si="1140"/>
        <v>#DIV/0!</v>
      </c>
      <c r="KK166" s="183">
        <f t="shared" si="1349"/>
        <v>0</v>
      </c>
      <c r="KM166" s="183">
        <f t="shared" si="1350"/>
        <v>0</v>
      </c>
      <c r="KN166" s="183" t="e">
        <f t="shared" si="1141"/>
        <v>#DIV/0!</v>
      </c>
      <c r="KO166" s="183">
        <f t="shared" si="1351"/>
        <v>0</v>
      </c>
      <c r="KQ166" s="183">
        <f t="shared" si="1352"/>
        <v>0</v>
      </c>
      <c r="KR166" s="183" t="e">
        <f t="shared" si="1353"/>
        <v>#DIV/0!</v>
      </c>
      <c r="KS166" s="183">
        <f t="shared" si="1354"/>
        <v>0</v>
      </c>
      <c r="KU166" s="183">
        <f t="shared" si="1355"/>
        <v>0</v>
      </c>
      <c r="KV166" s="183" t="e">
        <f t="shared" si="1356"/>
        <v>#DIV/0!</v>
      </c>
      <c r="KW166" s="183">
        <f t="shared" si="1357"/>
        <v>0</v>
      </c>
      <c r="KY166" s="183">
        <f t="shared" si="1358"/>
        <v>0</v>
      </c>
      <c r="KZ166" s="183" t="e">
        <f t="shared" si="1359"/>
        <v>#DIV/0!</v>
      </c>
      <c r="LA166" s="183">
        <f t="shared" si="1360"/>
        <v>0</v>
      </c>
      <c r="LC166" s="183">
        <f t="shared" si="1361"/>
        <v>0</v>
      </c>
      <c r="LD166" s="183" t="e">
        <f t="shared" si="1362"/>
        <v>#DIV/0!</v>
      </c>
      <c r="LE166" s="183">
        <f t="shared" si="1363"/>
        <v>0</v>
      </c>
    </row>
    <row r="167" spans="2:317" ht="18.75">
      <c r="B167" s="172"/>
      <c r="C167" s="180"/>
      <c r="D167" s="180"/>
      <c r="E167" s="180" t="str">
        <f>'A.I Revenue Streams - P1'!F165</f>
        <v>CT Thoraco Lumbar Spine</v>
      </c>
      <c r="F167" s="184"/>
      <c r="G167" s="182"/>
      <c r="H167" s="182">
        <f>'A.I Revenue Streams - P1'!J165</f>
        <v>0</v>
      </c>
      <c r="I167" s="182">
        <f t="shared" si="1364"/>
        <v>0</v>
      </c>
      <c r="J167" s="5"/>
      <c r="K167" s="182">
        <f>'A.I Revenue Streams - P1'!H165*K$2</f>
        <v>0</v>
      </c>
      <c r="L167" s="182">
        <f t="shared" si="1142"/>
        <v>0</v>
      </c>
      <c r="M167" s="182">
        <f t="shared" si="1365"/>
        <v>0</v>
      </c>
      <c r="N167" s="5"/>
      <c r="O167" s="182">
        <f t="shared" si="1143"/>
        <v>0</v>
      </c>
      <c r="P167" s="182">
        <f t="shared" si="1144"/>
        <v>0</v>
      </c>
      <c r="Q167" s="182">
        <f t="shared" si="1135"/>
        <v>0</v>
      </c>
      <c r="R167" s="5"/>
      <c r="S167" s="182">
        <f t="shared" si="1145"/>
        <v>0</v>
      </c>
      <c r="T167" s="182">
        <f t="shared" si="1146"/>
        <v>0</v>
      </c>
      <c r="U167" s="182">
        <f t="shared" si="1136"/>
        <v>0</v>
      </c>
      <c r="V167" s="5"/>
      <c r="W167" s="182">
        <f t="shared" si="1147"/>
        <v>0</v>
      </c>
      <c r="X167" s="182">
        <f t="shared" si="1148"/>
        <v>0</v>
      </c>
      <c r="Y167" s="182">
        <f t="shared" si="1137"/>
        <v>0</v>
      </c>
      <c r="Z167" s="5"/>
      <c r="AA167" s="182">
        <f t="shared" si="1149"/>
        <v>0</v>
      </c>
      <c r="AB167" s="182">
        <f t="shared" si="1150"/>
        <v>0</v>
      </c>
      <c r="AC167" s="182">
        <f t="shared" si="1138"/>
        <v>0</v>
      </c>
      <c r="AD167" s="5"/>
      <c r="AE167" s="182">
        <f t="shared" si="1151"/>
        <v>0</v>
      </c>
      <c r="AF167" s="182">
        <f t="shared" si="1152"/>
        <v>0</v>
      </c>
      <c r="AG167" s="182">
        <f t="shared" si="1139"/>
        <v>0</v>
      </c>
      <c r="AH167" s="5"/>
      <c r="AI167" s="182">
        <f t="shared" si="1153"/>
        <v>0</v>
      </c>
      <c r="AJ167" s="182">
        <f t="shared" si="1154"/>
        <v>0</v>
      </c>
      <c r="AK167" s="182">
        <f t="shared" si="1155"/>
        <v>0</v>
      </c>
      <c r="AL167" s="5"/>
      <c r="AM167" s="182">
        <f t="shared" si="1156"/>
        <v>0</v>
      </c>
      <c r="AN167" s="182">
        <f t="shared" si="1157"/>
        <v>0</v>
      </c>
      <c r="AO167" s="182">
        <f t="shared" si="1158"/>
        <v>0</v>
      </c>
      <c r="AP167" s="5"/>
      <c r="AQ167" s="182">
        <f t="shared" si="1159"/>
        <v>0</v>
      </c>
      <c r="AR167" s="182">
        <f t="shared" si="1160"/>
        <v>0</v>
      </c>
      <c r="AS167" s="182">
        <f t="shared" si="1161"/>
        <v>0</v>
      </c>
      <c r="AT167" s="5"/>
      <c r="AU167" s="182">
        <f t="shared" si="1162"/>
        <v>0</v>
      </c>
      <c r="AV167" s="182">
        <f t="shared" si="1163"/>
        <v>0</v>
      </c>
      <c r="AW167" s="182">
        <f t="shared" si="1164"/>
        <v>0</v>
      </c>
      <c r="AX167" s="5"/>
      <c r="AY167" s="182">
        <f t="shared" si="1165"/>
        <v>0</v>
      </c>
      <c r="AZ167" s="182">
        <f t="shared" si="1166"/>
        <v>0</v>
      </c>
      <c r="BA167" s="182">
        <f t="shared" si="1167"/>
        <v>0</v>
      </c>
      <c r="BB167" s="5"/>
      <c r="BC167" s="182">
        <f t="shared" si="1168"/>
        <v>0</v>
      </c>
      <c r="BD167" s="182">
        <f t="shared" si="1169"/>
        <v>0</v>
      </c>
      <c r="BE167" s="182">
        <f t="shared" si="1170"/>
        <v>0</v>
      </c>
      <c r="BF167" s="5"/>
      <c r="BG167" s="182">
        <f t="shared" si="1171"/>
        <v>0</v>
      </c>
      <c r="BH167" s="182">
        <f t="shared" si="1172"/>
        <v>0</v>
      </c>
      <c r="BI167" s="182">
        <f t="shared" si="1173"/>
        <v>0</v>
      </c>
      <c r="BJ167" s="5"/>
      <c r="BK167" s="182">
        <f t="shared" si="1174"/>
        <v>0</v>
      </c>
      <c r="BL167" s="182">
        <f t="shared" si="1175"/>
        <v>0</v>
      </c>
      <c r="BM167" s="182">
        <f t="shared" si="1176"/>
        <v>0</v>
      </c>
      <c r="BN167" s="5"/>
      <c r="BO167" s="182">
        <f t="shared" si="1177"/>
        <v>0</v>
      </c>
      <c r="BP167" s="182">
        <f t="shared" si="1178"/>
        <v>0</v>
      </c>
      <c r="BQ167" s="182">
        <f t="shared" si="1179"/>
        <v>0</v>
      </c>
      <c r="BR167" s="5"/>
      <c r="BS167" s="182">
        <f t="shared" si="1180"/>
        <v>0</v>
      </c>
      <c r="BT167" s="182">
        <f t="shared" si="1181"/>
        <v>0</v>
      </c>
      <c r="BU167" s="182">
        <f t="shared" si="1182"/>
        <v>0</v>
      </c>
      <c r="BV167" s="5"/>
      <c r="BW167" s="182">
        <f t="shared" si="1183"/>
        <v>0</v>
      </c>
      <c r="BX167" s="182">
        <f t="shared" si="1184"/>
        <v>0</v>
      </c>
      <c r="BY167" s="182">
        <f t="shared" si="1185"/>
        <v>0</v>
      </c>
      <c r="BZ167" s="5"/>
      <c r="CA167" s="182">
        <f t="shared" si="1186"/>
        <v>0</v>
      </c>
      <c r="CB167" s="182">
        <f t="shared" si="1187"/>
        <v>0</v>
      </c>
      <c r="CC167" s="182">
        <f t="shared" si="1188"/>
        <v>0</v>
      </c>
      <c r="CD167" s="5"/>
      <c r="CE167" s="182">
        <f t="shared" si="1189"/>
        <v>0</v>
      </c>
      <c r="CF167" s="182">
        <f t="shared" si="1190"/>
        <v>0</v>
      </c>
      <c r="CG167" s="182">
        <f t="shared" si="1191"/>
        <v>0</v>
      </c>
      <c r="CH167" s="5"/>
      <c r="CI167" s="182">
        <f t="shared" si="1192"/>
        <v>0</v>
      </c>
      <c r="CJ167" s="182">
        <f t="shared" si="1193"/>
        <v>0</v>
      </c>
      <c r="CK167" s="182">
        <f t="shared" si="1194"/>
        <v>0</v>
      </c>
      <c r="CL167" s="5"/>
      <c r="CM167" s="182">
        <f t="shared" si="1195"/>
        <v>0</v>
      </c>
      <c r="CN167" s="182">
        <f t="shared" si="1196"/>
        <v>0</v>
      </c>
      <c r="CO167" s="182">
        <f t="shared" si="1197"/>
        <v>0</v>
      </c>
      <c r="CP167" s="5"/>
      <c r="CQ167" s="182">
        <f t="shared" si="1198"/>
        <v>0</v>
      </c>
      <c r="CR167" s="182">
        <f t="shared" si="1199"/>
        <v>0</v>
      </c>
      <c r="CS167" s="182">
        <f t="shared" si="1200"/>
        <v>0</v>
      </c>
      <c r="CT167" s="5"/>
      <c r="CU167" s="182">
        <f t="shared" si="1201"/>
        <v>0</v>
      </c>
      <c r="CV167" s="182">
        <f t="shared" si="1202"/>
        <v>0</v>
      </c>
      <c r="CW167" s="182">
        <f t="shared" si="1203"/>
        <v>0</v>
      </c>
      <c r="CX167" s="5"/>
      <c r="CY167" s="182">
        <f t="shared" si="1204"/>
        <v>0</v>
      </c>
      <c r="CZ167" s="182">
        <f t="shared" si="1205"/>
        <v>0</v>
      </c>
      <c r="DA167" s="182">
        <f t="shared" si="1206"/>
        <v>0</v>
      </c>
      <c r="DB167" s="5"/>
      <c r="DC167" s="182">
        <f t="shared" si="1207"/>
        <v>0</v>
      </c>
      <c r="DD167" s="182">
        <f t="shared" si="1208"/>
        <v>0</v>
      </c>
      <c r="DE167" s="182">
        <f t="shared" si="1209"/>
        <v>0</v>
      </c>
      <c r="DF167" s="5"/>
      <c r="DG167" s="182">
        <f t="shared" si="1210"/>
        <v>0</v>
      </c>
      <c r="DH167" s="182">
        <f t="shared" si="1211"/>
        <v>0</v>
      </c>
      <c r="DI167" s="182">
        <f t="shared" si="1212"/>
        <v>0</v>
      </c>
      <c r="DJ167" s="5"/>
      <c r="DK167" s="182">
        <f t="shared" si="1213"/>
        <v>0</v>
      </c>
      <c r="DL167" s="182">
        <f t="shared" si="1214"/>
        <v>0</v>
      </c>
      <c r="DM167" s="182">
        <f t="shared" si="1215"/>
        <v>0</v>
      </c>
      <c r="DN167" s="5"/>
      <c r="DO167" s="182">
        <f t="shared" si="1216"/>
        <v>0</v>
      </c>
      <c r="DP167" s="182">
        <f t="shared" si="1217"/>
        <v>0</v>
      </c>
      <c r="DQ167" s="182">
        <f t="shared" si="1218"/>
        <v>0</v>
      </c>
      <c r="DR167" s="5"/>
      <c r="DS167" s="182">
        <f t="shared" si="1219"/>
        <v>0</v>
      </c>
      <c r="DT167" s="182">
        <f t="shared" si="1220"/>
        <v>0</v>
      </c>
      <c r="DU167" s="182">
        <f t="shared" si="1221"/>
        <v>0</v>
      </c>
      <c r="DV167" s="5"/>
      <c r="DW167" s="182">
        <f t="shared" si="1222"/>
        <v>0</v>
      </c>
      <c r="DX167" s="182">
        <f t="shared" si="1223"/>
        <v>0</v>
      </c>
      <c r="DY167" s="182">
        <f t="shared" si="1224"/>
        <v>0</v>
      </c>
      <c r="DZ167" s="5"/>
      <c r="EA167" s="182">
        <f t="shared" si="1225"/>
        <v>0</v>
      </c>
      <c r="EB167" s="182">
        <f t="shared" si="1226"/>
        <v>0</v>
      </c>
      <c r="EC167" s="182">
        <f t="shared" si="1227"/>
        <v>0</v>
      </c>
      <c r="ED167" s="5"/>
      <c r="EE167" s="182">
        <f t="shared" si="1228"/>
        <v>0</v>
      </c>
      <c r="EF167" s="182">
        <f t="shared" si="1229"/>
        <v>0</v>
      </c>
      <c r="EG167" s="182">
        <f t="shared" si="1230"/>
        <v>0</v>
      </c>
      <c r="EH167" s="5"/>
      <c r="EI167" s="182">
        <f t="shared" si="1231"/>
        <v>0</v>
      </c>
      <c r="EJ167" s="182">
        <f t="shared" si="1232"/>
        <v>0</v>
      </c>
      <c r="EK167" s="182">
        <f t="shared" si="1233"/>
        <v>0</v>
      </c>
      <c r="EL167" s="5"/>
      <c r="EM167" s="182">
        <f t="shared" si="1234"/>
        <v>0</v>
      </c>
      <c r="EN167" s="182">
        <f t="shared" si="1235"/>
        <v>0</v>
      </c>
      <c r="EO167" s="182">
        <f t="shared" si="1236"/>
        <v>0</v>
      </c>
      <c r="EP167" s="5"/>
      <c r="EQ167" s="182">
        <f t="shared" si="1237"/>
        <v>0</v>
      </c>
      <c r="ER167" s="182">
        <f t="shared" si="1238"/>
        <v>0</v>
      </c>
      <c r="ES167" s="182">
        <f t="shared" si="1239"/>
        <v>0</v>
      </c>
      <c r="ET167" s="5"/>
      <c r="EU167" s="182">
        <f t="shared" si="1240"/>
        <v>0</v>
      </c>
      <c r="EV167" s="182">
        <f t="shared" si="1241"/>
        <v>0</v>
      </c>
      <c r="EW167" s="182">
        <f t="shared" si="1242"/>
        <v>0</v>
      </c>
      <c r="EX167" s="5"/>
      <c r="EY167" s="182">
        <f t="shared" si="1243"/>
        <v>0</v>
      </c>
      <c r="EZ167" s="182">
        <f t="shared" si="1244"/>
        <v>0</v>
      </c>
      <c r="FA167" s="182">
        <f t="shared" si="1245"/>
        <v>0</v>
      </c>
      <c r="FB167" s="5"/>
      <c r="FC167" s="182">
        <f t="shared" si="1246"/>
        <v>0</v>
      </c>
      <c r="FD167" s="182">
        <f t="shared" si="1247"/>
        <v>0</v>
      </c>
      <c r="FE167" s="182">
        <f t="shared" si="1248"/>
        <v>0</v>
      </c>
      <c r="FF167" s="5"/>
      <c r="FG167" s="182">
        <f t="shared" si="1249"/>
        <v>0</v>
      </c>
      <c r="FH167" s="182">
        <f t="shared" si="1250"/>
        <v>0</v>
      </c>
      <c r="FI167" s="182">
        <f t="shared" si="1251"/>
        <v>0</v>
      </c>
      <c r="FJ167" s="5"/>
      <c r="FK167" s="182">
        <f t="shared" si="1252"/>
        <v>0</v>
      </c>
      <c r="FL167" s="182">
        <f t="shared" si="1253"/>
        <v>0</v>
      </c>
      <c r="FM167" s="182">
        <f t="shared" si="1254"/>
        <v>0</v>
      </c>
      <c r="FN167" s="5"/>
      <c r="FO167" s="182">
        <f t="shared" si="1255"/>
        <v>0</v>
      </c>
      <c r="FP167" s="182">
        <f t="shared" si="1256"/>
        <v>0</v>
      </c>
      <c r="FQ167" s="182">
        <f t="shared" si="1257"/>
        <v>0</v>
      </c>
      <c r="FR167" s="5"/>
      <c r="FS167" s="182">
        <f t="shared" si="1258"/>
        <v>0</v>
      </c>
      <c r="FT167" s="182">
        <f t="shared" si="1259"/>
        <v>0</v>
      </c>
      <c r="FU167" s="182">
        <f t="shared" si="1260"/>
        <v>0</v>
      </c>
      <c r="FV167" s="5"/>
      <c r="FW167" s="182">
        <f t="shared" si="1261"/>
        <v>0</v>
      </c>
      <c r="FX167" s="182">
        <f t="shared" si="1262"/>
        <v>0</v>
      </c>
      <c r="FY167" s="182">
        <f t="shared" si="1263"/>
        <v>0</v>
      </c>
      <c r="FZ167" s="5"/>
      <c r="GA167" s="182">
        <f t="shared" si="1264"/>
        <v>0</v>
      </c>
      <c r="GB167" s="182">
        <f t="shared" si="1265"/>
        <v>0</v>
      </c>
      <c r="GC167" s="182">
        <f t="shared" si="1266"/>
        <v>0</v>
      </c>
      <c r="GD167" s="5"/>
      <c r="GE167" s="182">
        <f t="shared" si="1267"/>
        <v>0</v>
      </c>
      <c r="GF167" s="182">
        <f t="shared" si="1268"/>
        <v>0</v>
      </c>
      <c r="GG167" s="182">
        <f t="shared" si="1269"/>
        <v>0</v>
      </c>
      <c r="GH167" s="5"/>
      <c r="GI167" s="182">
        <f t="shared" si="1270"/>
        <v>0</v>
      </c>
      <c r="GJ167" s="182">
        <f t="shared" si="1271"/>
        <v>0</v>
      </c>
      <c r="GK167" s="182">
        <f t="shared" si="1272"/>
        <v>0</v>
      </c>
      <c r="GL167" s="5"/>
      <c r="GM167" s="182">
        <f t="shared" si="1273"/>
        <v>0</v>
      </c>
      <c r="GN167" s="182">
        <f t="shared" si="1274"/>
        <v>0</v>
      </c>
      <c r="GO167" s="182">
        <f t="shared" si="1275"/>
        <v>0</v>
      </c>
      <c r="GP167" s="5"/>
      <c r="GQ167" s="182">
        <f t="shared" si="1276"/>
        <v>0</v>
      </c>
      <c r="GR167" s="182">
        <f t="shared" si="1277"/>
        <v>0</v>
      </c>
      <c r="GS167" s="182">
        <f t="shared" si="1278"/>
        <v>0</v>
      </c>
      <c r="GT167" s="5"/>
      <c r="GU167" s="182">
        <f t="shared" si="1279"/>
        <v>0</v>
      </c>
      <c r="GV167" s="182">
        <f t="shared" si="1280"/>
        <v>0</v>
      </c>
      <c r="GW167" s="182">
        <f t="shared" si="1281"/>
        <v>0</v>
      </c>
      <c r="GX167" s="5"/>
      <c r="GY167" s="182">
        <f t="shared" si="1282"/>
        <v>0</v>
      </c>
      <c r="GZ167" s="182">
        <f t="shared" si="1283"/>
        <v>0</v>
      </c>
      <c r="HA167" s="182">
        <f t="shared" si="1284"/>
        <v>0</v>
      </c>
      <c r="HB167" s="5"/>
      <c r="HC167" s="182">
        <f t="shared" si="1285"/>
        <v>0</v>
      </c>
      <c r="HD167" s="182">
        <f t="shared" si="1286"/>
        <v>0</v>
      </c>
      <c r="HE167" s="182">
        <f t="shared" si="1287"/>
        <v>0</v>
      </c>
      <c r="HF167" s="5"/>
      <c r="HG167" s="182">
        <f t="shared" si="1288"/>
        <v>0</v>
      </c>
      <c r="HH167" s="182">
        <f t="shared" si="1289"/>
        <v>0</v>
      </c>
      <c r="HI167" s="182">
        <f t="shared" si="1290"/>
        <v>0</v>
      </c>
      <c r="HJ167" s="5"/>
      <c r="HK167" s="182">
        <f t="shared" si="1291"/>
        <v>0</v>
      </c>
      <c r="HL167" s="182">
        <f t="shared" si="1292"/>
        <v>0</v>
      </c>
      <c r="HM167" s="182">
        <f t="shared" si="1293"/>
        <v>0</v>
      </c>
      <c r="HN167" s="5"/>
      <c r="HO167" s="182">
        <f t="shared" si="1294"/>
        <v>0</v>
      </c>
      <c r="HP167" s="182">
        <f t="shared" si="1295"/>
        <v>0</v>
      </c>
      <c r="HQ167" s="182">
        <f t="shared" si="1296"/>
        <v>0</v>
      </c>
      <c r="HR167" s="5"/>
      <c r="HS167" s="182">
        <f t="shared" si="1297"/>
        <v>0</v>
      </c>
      <c r="HT167" s="182">
        <f t="shared" si="1298"/>
        <v>0</v>
      </c>
      <c r="HU167" s="182">
        <f t="shared" si="1299"/>
        <v>0</v>
      </c>
      <c r="HV167" s="5"/>
      <c r="HW167" s="182">
        <f t="shared" si="1300"/>
        <v>0</v>
      </c>
      <c r="HX167" s="182">
        <f t="shared" si="1301"/>
        <v>0</v>
      </c>
      <c r="HY167" s="182">
        <f t="shared" si="1302"/>
        <v>0</v>
      </c>
      <c r="HZ167" s="5"/>
      <c r="IA167" s="182">
        <f t="shared" si="1303"/>
        <v>0</v>
      </c>
      <c r="IB167" s="182">
        <f t="shared" si="1304"/>
        <v>0</v>
      </c>
      <c r="IC167" s="182">
        <f t="shared" si="1305"/>
        <v>0</v>
      </c>
      <c r="ID167" s="5"/>
      <c r="IE167" s="182">
        <f t="shared" si="1306"/>
        <v>0</v>
      </c>
      <c r="IF167" s="182">
        <f t="shared" si="1307"/>
        <v>0</v>
      </c>
      <c r="IG167" s="182">
        <f t="shared" si="1308"/>
        <v>0</v>
      </c>
      <c r="IH167" s="5"/>
      <c r="II167" s="182">
        <f t="shared" si="1309"/>
        <v>0</v>
      </c>
      <c r="IJ167" s="182">
        <f t="shared" si="1310"/>
        <v>0</v>
      </c>
      <c r="IK167" s="182">
        <f t="shared" si="1311"/>
        <v>0</v>
      </c>
      <c r="IL167" s="5"/>
      <c r="IM167" s="182">
        <f t="shared" si="1312"/>
        <v>0</v>
      </c>
      <c r="IN167" s="182">
        <f t="shared" si="1313"/>
        <v>0</v>
      </c>
      <c r="IO167" s="182">
        <f t="shared" si="1314"/>
        <v>0</v>
      </c>
      <c r="IP167" s="5"/>
      <c r="IQ167" s="182">
        <f t="shared" si="1315"/>
        <v>0</v>
      </c>
      <c r="IR167" s="182">
        <f t="shared" si="1316"/>
        <v>0</v>
      </c>
      <c r="IS167" s="182">
        <f t="shared" si="1317"/>
        <v>0</v>
      </c>
      <c r="IT167" s="5"/>
      <c r="IU167" s="182">
        <f t="shared" si="1318"/>
        <v>0</v>
      </c>
      <c r="IV167" s="182">
        <f t="shared" si="1319"/>
        <v>0</v>
      </c>
      <c r="IW167" s="182">
        <f t="shared" si="1320"/>
        <v>0</v>
      </c>
      <c r="IX167" s="5"/>
      <c r="IY167" s="182">
        <f t="shared" si="1321"/>
        <v>0</v>
      </c>
      <c r="IZ167" s="182">
        <f t="shared" si="1322"/>
        <v>0</v>
      </c>
      <c r="JA167" s="182">
        <f t="shared" si="1323"/>
        <v>0</v>
      </c>
      <c r="JB167" s="5"/>
      <c r="JC167" s="182">
        <f t="shared" si="1324"/>
        <v>0</v>
      </c>
      <c r="JD167" s="182">
        <f t="shared" si="1325"/>
        <v>0</v>
      </c>
      <c r="JE167" s="182">
        <f t="shared" si="1326"/>
        <v>0</v>
      </c>
      <c r="JF167" s="5"/>
      <c r="JG167" s="182">
        <f t="shared" si="1327"/>
        <v>0</v>
      </c>
      <c r="JH167" s="182">
        <f t="shared" si="1328"/>
        <v>0</v>
      </c>
      <c r="JI167" s="182">
        <f t="shared" si="1329"/>
        <v>0</v>
      </c>
      <c r="JJ167" s="5"/>
      <c r="JK167" s="182">
        <f t="shared" si="1330"/>
        <v>0</v>
      </c>
      <c r="JL167" s="182">
        <f t="shared" si="1331"/>
        <v>0</v>
      </c>
      <c r="JM167" s="182">
        <f t="shared" si="1332"/>
        <v>0</v>
      </c>
      <c r="JN167" s="5"/>
      <c r="JO167" s="182">
        <f t="shared" si="1333"/>
        <v>0</v>
      </c>
      <c r="JP167" s="182">
        <f t="shared" si="1334"/>
        <v>0</v>
      </c>
      <c r="JQ167" s="182">
        <f t="shared" si="1335"/>
        <v>0</v>
      </c>
      <c r="JR167" s="5"/>
      <c r="JS167" s="182">
        <f t="shared" si="1336"/>
        <v>0</v>
      </c>
      <c r="JT167" s="182">
        <f t="shared" si="1337"/>
        <v>0</v>
      </c>
      <c r="JU167" s="182">
        <f t="shared" si="1338"/>
        <v>0</v>
      </c>
      <c r="JV167" s="5"/>
      <c r="JW167" s="182">
        <f t="shared" si="1339"/>
        <v>0</v>
      </c>
      <c r="JX167" s="182">
        <f t="shared" si="1340"/>
        <v>0</v>
      </c>
      <c r="JY167" s="182">
        <f t="shared" si="1341"/>
        <v>0</v>
      </c>
      <c r="JZ167" s="5"/>
      <c r="KA167" s="182">
        <f t="shared" si="1342"/>
        <v>0</v>
      </c>
      <c r="KB167" s="182">
        <f t="shared" si="1343"/>
        <v>0</v>
      </c>
      <c r="KC167" s="182">
        <f t="shared" si="1344"/>
        <v>0</v>
      </c>
      <c r="KD167" s="5"/>
      <c r="KE167" s="182">
        <f t="shared" si="1345"/>
        <v>0</v>
      </c>
      <c r="KF167" s="182">
        <f t="shared" si="1346"/>
        <v>0</v>
      </c>
      <c r="KG167" s="182">
        <f t="shared" si="1347"/>
        <v>0</v>
      </c>
      <c r="KH167" s="5"/>
      <c r="KI167" s="183">
        <f t="shared" si="1348"/>
        <v>0</v>
      </c>
      <c r="KJ167" s="183" t="e">
        <f t="shared" si="1140"/>
        <v>#DIV/0!</v>
      </c>
      <c r="KK167" s="183">
        <f t="shared" si="1349"/>
        <v>0</v>
      </c>
      <c r="KM167" s="183">
        <f t="shared" si="1350"/>
        <v>0</v>
      </c>
      <c r="KN167" s="183" t="e">
        <f t="shared" si="1141"/>
        <v>#DIV/0!</v>
      </c>
      <c r="KO167" s="183">
        <f t="shared" si="1351"/>
        <v>0</v>
      </c>
      <c r="KQ167" s="183">
        <f t="shared" si="1352"/>
        <v>0</v>
      </c>
      <c r="KR167" s="183" t="e">
        <f t="shared" si="1353"/>
        <v>#DIV/0!</v>
      </c>
      <c r="KS167" s="183">
        <f t="shared" si="1354"/>
        <v>0</v>
      </c>
      <c r="KU167" s="183">
        <f t="shared" si="1355"/>
        <v>0</v>
      </c>
      <c r="KV167" s="183" t="e">
        <f t="shared" si="1356"/>
        <v>#DIV/0!</v>
      </c>
      <c r="KW167" s="183">
        <f t="shared" si="1357"/>
        <v>0</v>
      </c>
      <c r="KY167" s="183">
        <f t="shared" si="1358"/>
        <v>0</v>
      </c>
      <c r="KZ167" s="183" t="e">
        <f t="shared" si="1359"/>
        <v>#DIV/0!</v>
      </c>
      <c r="LA167" s="183">
        <f t="shared" si="1360"/>
        <v>0</v>
      </c>
      <c r="LC167" s="183">
        <f t="shared" si="1361"/>
        <v>0</v>
      </c>
      <c r="LD167" s="183" t="e">
        <f t="shared" si="1362"/>
        <v>#DIV/0!</v>
      </c>
      <c r="LE167" s="183">
        <f t="shared" si="1363"/>
        <v>0</v>
      </c>
    </row>
    <row r="168" spans="2:317" ht="18.75">
      <c r="B168" s="172"/>
      <c r="C168" s="180"/>
      <c r="D168" s="180"/>
      <c r="E168" s="180" t="str">
        <f>'A.I Revenue Streams - P1'!F166</f>
        <v>CT Joints (Knee, Shoulder and others) with 3D</v>
      </c>
      <c r="F168" s="184"/>
      <c r="G168" s="182"/>
      <c r="H168" s="182">
        <f>'A.I Revenue Streams - P1'!J166</f>
        <v>0</v>
      </c>
      <c r="I168" s="182">
        <f t="shared" si="1364"/>
        <v>0</v>
      </c>
      <c r="J168" s="5"/>
      <c r="K168" s="182">
        <f>'A.I Revenue Streams - P1'!H166*K$2</f>
        <v>0</v>
      </c>
      <c r="L168" s="182">
        <f t="shared" si="1142"/>
        <v>0</v>
      </c>
      <c r="M168" s="182">
        <f t="shared" si="1365"/>
        <v>0</v>
      </c>
      <c r="N168" s="5"/>
      <c r="O168" s="182">
        <f t="shared" si="1143"/>
        <v>0</v>
      </c>
      <c r="P168" s="182">
        <f t="shared" si="1144"/>
        <v>0</v>
      </c>
      <c r="Q168" s="182">
        <f t="shared" si="1135"/>
        <v>0</v>
      </c>
      <c r="R168" s="5"/>
      <c r="S168" s="182">
        <f t="shared" si="1145"/>
        <v>0</v>
      </c>
      <c r="T168" s="182">
        <f t="shared" si="1146"/>
        <v>0</v>
      </c>
      <c r="U168" s="182">
        <f t="shared" si="1136"/>
        <v>0</v>
      </c>
      <c r="V168" s="5"/>
      <c r="W168" s="182">
        <f t="shared" si="1147"/>
        <v>0</v>
      </c>
      <c r="X168" s="182">
        <f t="shared" si="1148"/>
        <v>0</v>
      </c>
      <c r="Y168" s="182">
        <f t="shared" si="1137"/>
        <v>0</v>
      </c>
      <c r="Z168" s="5"/>
      <c r="AA168" s="182">
        <f t="shared" si="1149"/>
        <v>0</v>
      </c>
      <c r="AB168" s="182">
        <f t="shared" si="1150"/>
        <v>0</v>
      </c>
      <c r="AC168" s="182">
        <f t="shared" si="1138"/>
        <v>0</v>
      </c>
      <c r="AD168" s="5"/>
      <c r="AE168" s="182">
        <f t="shared" si="1151"/>
        <v>0</v>
      </c>
      <c r="AF168" s="182">
        <f t="shared" si="1152"/>
        <v>0</v>
      </c>
      <c r="AG168" s="182">
        <f t="shared" si="1139"/>
        <v>0</v>
      </c>
      <c r="AH168" s="5"/>
      <c r="AI168" s="182">
        <f t="shared" si="1153"/>
        <v>0</v>
      </c>
      <c r="AJ168" s="182">
        <f t="shared" si="1154"/>
        <v>0</v>
      </c>
      <c r="AK168" s="182">
        <f t="shared" si="1155"/>
        <v>0</v>
      </c>
      <c r="AL168" s="5"/>
      <c r="AM168" s="182">
        <f t="shared" si="1156"/>
        <v>0</v>
      </c>
      <c r="AN168" s="182">
        <f t="shared" si="1157"/>
        <v>0</v>
      </c>
      <c r="AO168" s="182">
        <f t="shared" si="1158"/>
        <v>0</v>
      </c>
      <c r="AP168" s="5"/>
      <c r="AQ168" s="182">
        <f t="shared" si="1159"/>
        <v>0</v>
      </c>
      <c r="AR168" s="182">
        <f t="shared" si="1160"/>
        <v>0</v>
      </c>
      <c r="AS168" s="182">
        <f t="shared" si="1161"/>
        <v>0</v>
      </c>
      <c r="AT168" s="5"/>
      <c r="AU168" s="182">
        <f t="shared" si="1162"/>
        <v>0</v>
      </c>
      <c r="AV168" s="182">
        <f t="shared" si="1163"/>
        <v>0</v>
      </c>
      <c r="AW168" s="182">
        <f t="shared" si="1164"/>
        <v>0</v>
      </c>
      <c r="AX168" s="5"/>
      <c r="AY168" s="182">
        <f t="shared" si="1165"/>
        <v>0</v>
      </c>
      <c r="AZ168" s="182">
        <f t="shared" si="1166"/>
        <v>0</v>
      </c>
      <c r="BA168" s="182">
        <f t="shared" si="1167"/>
        <v>0</v>
      </c>
      <c r="BB168" s="5"/>
      <c r="BC168" s="182">
        <f t="shared" si="1168"/>
        <v>0</v>
      </c>
      <c r="BD168" s="182">
        <f t="shared" si="1169"/>
        <v>0</v>
      </c>
      <c r="BE168" s="182">
        <f t="shared" si="1170"/>
        <v>0</v>
      </c>
      <c r="BF168" s="5"/>
      <c r="BG168" s="182">
        <f t="shared" si="1171"/>
        <v>0</v>
      </c>
      <c r="BH168" s="182">
        <f t="shared" si="1172"/>
        <v>0</v>
      </c>
      <c r="BI168" s="182">
        <f t="shared" si="1173"/>
        <v>0</v>
      </c>
      <c r="BJ168" s="5"/>
      <c r="BK168" s="182">
        <f t="shared" si="1174"/>
        <v>0</v>
      </c>
      <c r="BL168" s="182">
        <f t="shared" si="1175"/>
        <v>0</v>
      </c>
      <c r="BM168" s="182">
        <f t="shared" si="1176"/>
        <v>0</v>
      </c>
      <c r="BN168" s="5"/>
      <c r="BO168" s="182">
        <f t="shared" si="1177"/>
        <v>0</v>
      </c>
      <c r="BP168" s="182">
        <f t="shared" si="1178"/>
        <v>0</v>
      </c>
      <c r="BQ168" s="182">
        <f t="shared" si="1179"/>
        <v>0</v>
      </c>
      <c r="BR168" s="5"/>
      <c r="BS168" s="182">
        <f t="shared" si="1180"/>
        <v>0</v>
      </c>
      <c r="BT168" s="182">
        <f t="shared" si="1181"/>
        <v>0</v>
      </c>
      <c r="BU168" s="182">
        <f t="shared" si="1182"/>
        <v>0</v>
      </c>
      <c r="BV168" s="5"/>
      <c r="BW168" s="182">
        <f t="shared" si="1183"/>
        <v>0</v>
      </c>
      <c r="BX168" s="182">
        <f t="shared" si="1184"/>
        <v>0</v>
      </c>
      <c r="BY168" s="182">
        <f t="shared" si="1185"/>
        <v>0</v>
      </c>
      <c r="BZ168" s="5"/>
      <c r="CA168" s="182">
        <f t="shared" si="1186"/>
        <v>0</v>
      </c>
      <c r="CB168" s="182">
        <f t="shared" si="1187"/>
        <v>0</v>
      </c>
      <c r="CC168" s="182">
        <f t="shared" si="1188"/>
        <v>0</v>
      </c>
      <c r="CD168" s="5"/>
      <c r="CE168" s="182">
        <f t="shared" si="1189"/>
        <v>0</v>
      </c>
      <c r="CF168" s="182">
        <f t="shared" si="1190"/>
        <v>0</v>
      </c>
      <c r="CG168" s="182">
        <f t="shared" si="1191"/>
        <v>0</v>
      </c>
      <c r="CH168" s="5"/>
      <c r="CI168" s="182">
        <f t="shared" si="1192"/>
        <v>0</v>
      </c>
      <c r="CJ168" s="182">
        <f t="shared" si="1193"/>
        <v>0</v>
      </c>
      <c r="CK168" s="182">
        <f t="shared" si="1194"/>
        <v>0</v>
      </c>
      <c r="CL168" s="5"/>
      <c r="CM168" s="182">
        <f t="shared" si="1195"/>
        <v>0</v>
      </c>
      <c r="CN168" s="182">
        <f t="shared" si="1196"/>
        <v>0</v>
      </c>
      <c r="CO168" s="182">
        <f t="shared" si="1197"/>
        <v>0</v>
      </c>
      <c r="CP168" s="5"/>
      <c r="CQ168" s="182">
        <f t="shared" si="1198"/>
        <v>0</v>
      </c>
      <c r="CR168" s="182">
        <f t="shared" si="1199"/>
        <v>0</v>
      </c>
      <c r="CS168" s="182">
        <f t="shared" si="1200"/>
        <v>0</v>
      </c>
      <c r="CT168" s="5"/>
      <c r="CU168" s="182">
        <f t="shared" si="1201"/>
        <v>0</v>
      </c>
      <c r="CV168" s="182">
        <f t="shared" si="1202"/>
        <v>0</v>
      </c>
      <c r="CW168" s="182">
        <f t="shared" si="1203"/>
        <v>0</v>
      </c>
      <c r="CX168" s="5"/>
      <c r="CY168" s="182">
        <f t="shared" si="1204"/>
        <v>0</v>
      </c>
      <c r="CZ168" s="182">
        <f t="shared" si="1205"/>
        <v>0</v>
      </c>
      <c r="DA168" s="182">
        <f t="shared" si="1206"/>
        <v>0</v>
      </c>
      <c r="DB168" s="5"/>
      <c r="DC168" s="182">
        <f t="shared" si="1207"/>
        <v>0</v>
      </c>
      <c r="DD168" s="182">
        <f t="shared" si="1208"/>
        <v>0</v>
      </c>
      <c r="DE168" s="182">
        <f t="shared" si="1209"/>
        <v>0</v>
      </c>
      <c r="DF168" s="5"/>
      <c r="DG168" s="182">
        <f t="shared" si="1210"/>
        <v>0</v>
      </c>
      <c r="DH168" s="182">
        <f t="shared" si="1211"/>
        <v>0</v>
      </c>
      <c r="DI168" s="182">
        <f t="shared" si="1212"/>
        <v>0</v>
      </c>
      <c r="DJ168" s="5"/>
      <c r="DK168" s="182">
        <f t="shared" si="1213"/>
        <v>0</v>
      </c>
      <c r="DL168" s="182">
        <f t="shared" si="1214"/>
        <v>0</v>
      </c>
      <c r="DM168" s="182">
        <f t="shared" si="1215"/>
        <v>0</v>
      </c>
      <c r="DN168" s="5"/>
      <c r="DO168" s="182">
        <f t="shared" si="1216"/>
        <v>0</v>
      </c>
      <c r="DP168" s="182">
        <f t="shared" si="1217"/>
        <v>0</v>
      </c>
      <c r="DQ168" s="182">
        <f t="shared" si="1218"/>
        <v>0</v>
      </c>
      <c r="DR168" s="5"/>
      <c r="DS168" s="182">
        <f t="shared" si="1219"/>
        <v>0</v>
      </c>
      <c r="DT168" s="182">
        <f t="shared" si="1220"/>
        <v>0</v>
      </c>
      <c r="DU168" s="182">
        <f t="shared" si="1221"/>
        <v>0</v>
      </c>
      <c r="DV168" s="5"/>
      <c r="DW168" s="182">
        <f t="shared" si="1222"/>
        <v>0</v>
      </c>
      <c r="DX168" s="182">
        <f t="shared" si="1223"/>
        <v>0</v>
      </c>
      <c r="DY168" s="182">
        <f t="shared" si="1224"/>
        <v>0</v>
      </c>
      <c r="DZ168" s="5"/>
      <c r="EA168" s="182">
        <f t="shared" si="1225"/>
        <v>0</v>
      </c>
      <c r="EB168" s="182">
        <f t="shared" si="1226"/>
        <v>0</v>
      </c>
      <c r="EC168" s="182">
        <f t="shared" si="1227"/>
        <v>0</v>
      </c>
      <c r="ED168" s="5"/>
      <c r="EE168" s="182">
        <f t="shared" si="1228"/>
        <v>0</v>
      </c>
      <c r="EF168" s="182">
        <f t="shared" si="1229"/>
        <v>0</v>
      </c>
      <c r="EG168" s="182">
        <f t="shared" si="1230"/>
        <v>0</v>
      </c>
      <c r="EH168" s="5"/>
      <c r="EI168" s="182">
        <f t="shared" si="1231"/>
        <v>0</v>
      </c>
      <c r="EJ168" s="182">
        <f t="shared" si="1232"/>
        <v>0</v>
      </c>
      <c r="EK168" s="182">
        <f t="shared" si="1233"/>
        <v>0</v>
      </c>
      <c r="EL168" s="5"/>
      <c r="EM168" s="182">
        <f t="shared" si="1234"/>
        <v>0</v>
      </c>
      <c r="EN168" s="182">
        <f t="shared" si="1235"/>
        <v>0</v>
      </c>
      <c r="EO168" s="182">
        <f t="shared" si="1236"/>
        <v>0</v>
      </c>
      <c r="EP168" s="5"/>
      <c r="EQ168" s="182">
        <f t="shared" si="1237"/>
        <v>0</v>
      </c>
      <c r="ER168" s="182">
        <f t="shared" si="1238"/>
        <v>0</v>
      </c>
      <c r="ES168" s="182">
        <f t="shared" si="1239"/>
        <v>0</v>
      </c>
      <c r="ET168" s="5"/>
      <c r="EU168" s="182">
        <f t="shared" si="1240"/>
        <v>0</v>
      </c>
      <c r="EV168" s="182">
        <f t="shared" si="1241"/>
        <v>0</v>
      </c>
      <c r="EW168" s="182">
        <f t="shared" si="1242"/>
        <v>0</v>
      </c>
      <c r="EX168" s="5"/>
      <c r="EY168" s="182">
        <f t="shared" si="1243"/>
        <v>0</v>
      </c>
      <c r="EZ168" s="182">
        <f t="shared" si="1244"/>
        <v>0</v>
      </c>
      <c r="FA168" s="182">
        <f t="shared" si="1245"/>
        <v>0</v>
      </c>
      <c r="FB168" s="5"/>
      <c r="FC168" s="182">
        <f t="shared" si="1246"/>
        <v>0</v>
      </c>
      <c r="FD168" s="182">
        <f t="shared" si="1247"/>
        <v>0</v>
      </c>
      <c r="FE168" s="182">
        <f t="shared" si="1248"/>
        <v>0</v>
      </c>
      <c r="FF168" s="5"/>
      <c r="FG168" s="182">
        <f t="shared" si="1249"/>
        <v>0</v>
      </c>
      <c r="FH168" s="182">
        <f t="shared" si="1250"/>
        <v>0</v>
      </c>
      <c r="FI168" s="182">
        <f t="shared" si="1251"/>
        <v>0</v>
      </c>
      <c r="FJ168" s="5"/>
      <c r="FK168" s="182">
        <f t="shared" si="1252"/>
        <v>0</v>
      </c>
      <c r="FL168" s="182">
        <f t="shared" si="1253"/>
        <v>0</v>
      </c>
      <c r="FM168" s="182">
        <f t="shared" si="1254"/>
        <v>0</v>
      </c>
      <c r="FN168" s="5"/>
      <c r="FO168" s="182">
        <f t="shared" si="1255"/>
        <v>0</v>
      </c>
      <c r="FP168" s="182">
        <f t="shared" si="1256"/>
        <v>0</v>
      </c>
      <c r="FQ168" s="182">
        <f t="shared" si="1257"/>
        <v>0</v>
      </c>
      <c r="FR168" s="5"/>
      <c r="FS168" s="182">
        <f t="shared" si="1258"/>
        <v>0</v>
      </c>
      <c r="FT168" s="182">
        <f t="shared" si="1259"/>
        <v>0</v>
      </c>
      <c r="FU168" s="182">
        <f t="shared" si="1260"/>
        <v>0</v>
      </c>
      <c r="FV168" s="5"/>
      <c r="FW168" s="182">
        <f t="shared" si="1261"/>
        <v>0</v>
      </c>
      <c r="FX168" s="182">
        <f t="shared" si="1262"/>
        <v>0</v>
      </c>
      <c r="FY168" s="182">
        <f t="shared" si="1263"/>
        <v>0</v>
      </c>
      <c r="FZ168" s="5"/>
      <c r="GA168" s="182">
        <f t="shared" si="1264"/>
        <v>0</v>
      </c>
      <c r="GB168" s="182">
        <f t="shared" si="1265"/>
        <v>0</v>
      </c>
      <c r="GC168" s="182">
        <f t="shared" si="1266"/>
        <v>0</v>
      </c>
      <c r="GD168" s="5"/>
      <c r="GE168" s="182">
        <f t="shared" si="1267"/>
        <v>0</v>
      </c>
      <c r="GF168" s="182">
        <f t="shared" si="1268"/>
        <v>0</v>
      </c>
      <c r="GG168" s="182">
        <f t="shared" si="1269"/>
        <v>0</v>
      </c>
      <c r="GH168" s="5"/>
      <c r="GI168" s="182">
        <f t="shared" si="1270"/>
        <v>0</v>
      </c>
      <c r="GJ168" s="182">
        <f t="shared" si="1271"/>
        <v>0</v>
      </c>
      <c r="GK168" s="182">
        <f t="shared" si="1272"/>
        <v>0</v>
      </c>
      <c r="GL168" s="5"/>
      <c r="GM168" s="182">
        <f t="shared" si="1273"/>
        <v>0</v>
      </c>
      <c r="GN168" s="182">
        <f t="shared" si="1274"/>
        <v>0</v>
      </c>
      <c r="GO168" s="182">
        <f t="shared" si="1275"/>
        <v>0</v>
      </c>
      <c r="GP168" s="5"/>
      <c r="GQ168" s="182">
        <f t="shared" si="1276"/>
        <v>0</v>
      </c>
      <c r="GR168" s="182">
        <f t="shared" si="1277"/>
        <v>0</v>
      </c>
      <c r="GS168" s="182">
        <f t="shared" si="1278"/>
        <v>0</v>
      </c>
      <c r="GT168" s="5"/>
      <c r="GU168" s="182">
        <f t="shared" si="1279"/>
        <v>0</v>
      </c>
      <c r="GV168" s="182">
        <f t="shared" si="1280"/>
        <v>0</v>
      </c>
      <c r="GW168" s="182">
        <f t="shared" si="1281"/>
        <v>0</v>
      </c>
      <c r="GX168" s="5"/>
      <c r="GY168" s="182">
        <f t="shared" si="1282"/>
        <v>0</v>
      </c>
      <c r="GZ168" s="182">
        <f t="shared" si="1283"/>
        <v>0</v>
      </c>
      <c r="HA168" s="182">
        <f t="shared" si="1284"/>
        <v>0</v>
      </c>
      <c r="HB168" s="5"/>
      <c r="HC168" s="182">
        <f t="shared" si="1285"/>
        <v>0</v>
      </c>
      <c r="HD168" s="182">
        <f t="shared" si="1286"/>
        <v>0</v>
      </c>
      <c r="HE168" s="182">
        <f t="shared" si="1287"/>
        <v>0</v>
      </c>
      <c r="HF168" s="5"/>
      <c r="HG168" s="182">
        <f t="shared" si="1288"/>
        <v>0</v>
      </c>
      <c r="HH168" s="182">
        <f t="shared" si="1289"/>
        <v>0</v>
      </c>
      <c r="HI168" s="182">
        <f t="shared" si="1290"/>
        <v>0</v>
      </c>
      <c r="HJ168" s="5"/>
      <c r="HK168" s="182">
        <f t="shared" si="1291"/>
        <v>0</v>
      </c>
      <c r="HL168" s="182">
        <f t="shared" si="1292"/>
        <v>0</v>
      </c>
      <c r="HM168" s="182">
        <f t="shared" si="1293"/>
        <v>0</v>
      </c>
      <c r="HN168" s="5"/>
      <c r="HO168" s="182">
        <f t="shared" si="1294"/>
        <v>0</v>
      </c>
      <c r="HP168" s="182">
        <f t="shared" si="1295"/>
        <v>0</v>
      </c>
      <c r="HQ168" s="182">
        <f t="shared" si="1296"/>
        <v>0</v>
      </c>
      <c r="HR168" s="5"/>
      <c r="HS168" s="182">
        <f t="shared" si="1297"/>
        <v>0</v>
      </c>
      <c r="HT168" s="182">
        <f t="shared" si="1298"/>
        <v>0</v>
      </c>
      <c r="HU168" s="182">
        <f t="shared" si="1299"/>
        <v>0</v>
      </c>
      <c r="HV168" s="5"/>
      <c r="HW168" s="182">
        <f t="shared" si="1300"/>
        <v>0</v>
      </c>
      <c r="HX168" s="182">
        <f t="shared" si="1301"/>
        <v>0</v>
      </c>
      <c r="HY168" s="182">
        <f t="shared" si="1302"/>
        <v>0</v>
      </c>
      <c r="HZ168" s="5"/>
      <c r="IA168" s="182">
        <f t="shared" si="1303"/>
        <v>0</v>
      </c>
      <c r="IB168" s="182">
        <f t="shared" si="1304"/>
        <v>0</v>
      </c>
      <c r="IC168" s="182">
        <f t="shared" si="1305"/>
        <v>0</v>
      </c>
      <c r="ID168" s="5"/>
      <c r="IE168" s="182">
        <f t="shared" si="1306"/>
        <v>0</v>
      </c>
      <c r="IF168" s="182">
        <f t="shared" si="1307"/>
        <v>0</v>
      </c>
      <c r="IG168" s="182">
        <f t="shared" si="1308"/>
        <v>0</v>
      </c>
      <c r="IH168" s="5"/>
      <c r="II168" s="182">
        <f t="shared" si="1309"/>
        <v>0</v>
      </c>
      <c r="IJ168" s="182">
        <f t="shared" si="1310"/>
        <v>0</v>
      </c>
      <c r="IK168" s="182">
        <f t="shared" si="1311"/>
        <v>0</v>
      </c>
      <c r="IL168" s="5"/>
      <c r="IM168" s="182">
        <f t="shared" si="1312"/>
        <v>0</v>
      </c>
      <c r="IN168" s="182">
        <f t="shared" si="1313"/>
        <v>0</v>
      </c>
      <c r="IO168" s="182">
        <f t="shared" si="1314"/>
        <v>0</v>
      </c>
      <c r="IP168" s="5"/>
      <c r="IQ168" s="182">
        <f t="shared" si="1315"/>
        <v>0</v>
      </c>
      <c r="IR168" s="182">
        <f t="shared" si="1316"/>
        <v>0</v>
      </c>
      <c r="IS168" s="182">
        <f t="shared" si="1317"/>
        <v>0</v>
      </c>
      <c r="IT168" s="5"/>
      <c r="IU168" s="182">
        <f t="shared" si="1318"/>
        <v>0</v>
      </c>
      <c r="IV168" s="182">
        <f t="shared" si="1319"/>
        <v>0</v>
      </c>
      <c r="IW168" s="182">
        <f t="shared" si="1320"/>
        <v>0</v>
      </c>
      <c r="IX168" s="5"/>
      <c r="IY168" s="182">
        <f t="shared" si="1321"/>
        <v>0</v>
      </c>
      <c r="IZ168" s="182">
        <f t="shared" si="1322"/>
        <v>0</v>
      </c>
      <c r="JA168" s="182">
        <f t="shared" si="1323"/>
        <v>0</v>
      </c>
      <c r="JB168" s="5"/>
      <c r="JC168" s="182">
        <f t="shared" si="1324"/>
        <v>0</v>
      </c>
      <c r="JD168" s="182">
        <f t="shared" si="1325"/>
        <v>0</v>
      </c>
      <c r="JE168" s="182">
        <f t="shared" si="1326"/>
        <v>0</v>
      </c>
      <c r="JF168" s="5"/>
      <c r="JG168" s="182">
        <f t="shared" si="1327"/>
        <v>0</v>
      </c>
      <c r="JH168" s="182">
        <f t="shared" si="1328"/>
        <v>0</v>
      </c>
      <c r="JI168" s="182">
        <f t="shared" si="1329"/>
        <v>0</v>
      </c>
      <c r="JJ168" s="5"/>
      <c r="JK168" s="182">
        <f t="shared" si="1330"/>
        <v>0</v>
      </c>
      <c r="JL168" s="182">
        <f t="shared" si="1331"/>
        <v>0</v>
      </c>
      <c r="JM168" s="182">
        <f t="shared" si="1332"/>
        <v>0</v>
      </c>
      <c r="JN168" s="5"/>
      <c r="JO168" s="182">
        <f t="shared" si="1333"/>
        <v>0</v>
      </c>
      <c r="JP168" s="182">
        <f t="shared" si="1334"/>
        <v>0</v>
      </c>
      <c r="JQ168" s="182">
        <f t="shared" si="1335"/>
        <v>0</v>
      </c>
      <c r="JR168" s="5"/>
      <c r="JS168" s="182">
        <f t="shared" si="1336"/>
        <v>0</v>
      </c>
      <c r="JT168" s="182">
        <f t="shared" si="1337"/>
        <v>0</v>
      </c>
      <c r="JU168" s="182">
        <f t="shared" si="1338"/>
        <v>0</v>
      </c>
      <c r="JV168" s="5"/>
      <c r="JW168" s="182">
        <f t="shared" si="1339"/>
        <v>0</v>
      </c>
      <c r="JX168" s="182">
        <f t="shared" si="1340"/>
        <v>0</v>
      </c>
      <c r="JY168" s="182">
        <f t="shared" si="1341"/>
        <v>0</v>
      </c>
      <c r="JZ168" s="5"/>
      <c r="KA168" s="182">
        <f t="shared" si="1342"/>
        <v>0</v>
      </c>
      <c r="KB168" s="182">
        <f t="shared" si="1343"/>
        <v>0</v>
      </c>
      <c r="KC168" s="182">
        <f t="shared" si="1344"/>
        <v>0</v>
      </c>
      <c r="KD168" s="5"/>
      <c r="KE168" s="182">
        <f t="shared" si="1345"/>
        <v>0</v>
      </c>
      <c r="KF168" s="182">
        <f t="shared" si="1346"/>
        <v>0</v>
      </c>
      <c r="KG168" s="182">
        <f t="shared" si="1347"/>
        <v>0</v>
      </c>
      <c r="KH168" s="5"/>
      <c r="KI168" s="183">
        <f t="shared" si="1348"/>
        <v>0</v>
      </c>
      <c r="KJ168" s="183" t="e">
        <f t="shared" si="1140"/>
        <v>#DIV/0!</v>
      </c>
      <c r="KK168" s="183">
        <f t="shared" si="1349"/>
        <v>0</v>
      </c>
      <c r="KM168" s="183">
        <f t="shared" si="1350"/>
        <v>0</v>
      </c>
      <c r="KN168" s="183" t="e">
        <f t="shared" si="1141"/>
        <v>#DIV/0!</v>
      </c>
      <c r="KO168" s="183">
        <f t="shared" si="1351"/>
        <v>0</v>
      </c>
      <c r="KQ168" s="183">
        <f t="shared" si="1352"/>
        <v>0</v>
      </c>
      <c r="KR168" s="183" t="e">
        <f t="shared" si="1353"/>
        <v>#DIV/0!</v>
      </c>
      <c r="KS168" s="183">
        <f t="shared" si="1354"/>
        <v>0</v>
      </c>
      <c r="KU168" s="183">
        <f t="shared" si="1355"/>
        <v>0</v>
      </c>
      <c r="KV168" s="183" t="e">
        <f t="shared" si="1356"/>
        <v>#DIV/0!</v>
      </c>
      <c r="KW168" s="183">
        <f t="shared" si="1357"/>
        <v>0</v>
      </c>
      <c r="KY168" s="183">
        <f t="shared" si="1358"/>
        <v>0</v>
      </c>
      <c r="KZ168" s="183" t="e">
        <f t="shared" si="1359"/>
        <v>#DIV/0!</v>
      </c>
      <c r="LA168" s="183">
        <f t="shared" si="1360"/>
        <v>0</v>
      </c>
      <c r="LC168" s="183">
        <f t="shared" si="1361"/>
        <v>0</v>
      </c>
      <c r="LD168" s="183" t="e">
        <f t="shared" si="1362"/>
        <v>#DIV/0!</v>
      </c>
      <c r="LE168" s="183">
        <f t="shared" si="1363"/>
        <v>0</v>
      </c>
    </row>
    <row r="169" spans="2:317" ht="18.75">
      <c r="B169" s="172"/>
      <c r="C169" s="180"/>
      <c r="D169" s="180"/>
      <c r="E169" s="180" t="str">
        <f>'A.I Revenue Streams - P1'!F167</f>
        <v>CT Guided Procedure</v>
      </c>
      <c r="F169" s="184"/>
      <c r="G169" s="182"/>
      <c r="H169" s="182">
        <f>'A.I Revenue Streams - P1'!J167</f>
        <v>0</v>
      </c>
      <c r="I169" s="182">
        <f t="shared" si="1364"/>
        <v>0</v>
      </c>
      <c r="J169" s="5"/>
      <c r="K169" s="182">
        <f>'A.I Revenue Streams - P1'!H167*K$2</f>
        <v>0</v>
      </c>
      <c r="L169" s="182">
        <f t="shared" si="1142"/>
        <v>0</v>
      </c>
      <c r="M169" s="182">
        <f t="shared" si="1365"/>
        <v>0</v>
      </c>
      <c r="N169" s="5"/>
      <c r="O169" s="182">
        <f t="shared" si="1143"/>
        <v>0</v>
      </c>
      <c r="P169" s="182">
        <f t="shared" si="1144"/>
        <v>0</v>
      </c>
      <c r="Q169" s="182">
        <f t="shared" si="1135"/>
        <v>0</v>
      </c>
      <c r="R169" s="5"/>
      <c r="S169" s="182">
        <f t="shared" si="1145"/>
        <v>0</v>
      </c>
      <c r="T169" s="182">
        <f t="shared" si="1146"/>
        <v>0</v>
      </c>
      <c r="U169" s="182">
        <f t="shared" si="1136"/>
        <v>0</v>
      </c>
      <c r="V169" s="5"/>
      <c r="W169" s="182">
        <f t="shared" si="1147"/>
        <v>0</v>
      </c>
      <c r="X169" s="182">
        <f t="shared" si="1148"/>
        <v>0</v>
      </c>
      <c r="Y169" s="182">
        <f t="shared" si="1137"/>
        <v>0</v>
      </c>
      <c r="Z169" s="5"/>
      <c r="AA169" s="182">
        <f t="shared" si="1149"/>
        <v>0</v>
      </c>
      <c r="AB169" s="182">
        <f t="shared" si="1150"/>
        <v>0</v>
      </c>
      <c r="AC169" s="182">
        <f t="shared" si="1138"/>
        <v>0</v>
      </c>
      <c r="AD169" s="5"/>
      <c r="AE169" s="182">
        <f t="shared" si="1151"/>
        <v>0</v>
      </c>
      <c r="AF169" s="182">
        <f t="shared" si="1152"/>
        <v>0</v>
      </c>
      <c r="AG169" s="182">
        <f t="shared" si="1139"/>
        <v>0</v>
      </c>
      <c r="AH169" s="5"/>
      <c r="AI169" s="182">
        <f t="shared" si="1153"/>
        <v>0</v>
      </c>
      <c r="AJ169" s="182">
        <f t="shared" si="1154"/>
        <v>0</v>
      </c>
      <c r="AK169" s="182">
        <f t="shared" si="1155"/>
        <v>0</v>
      </c>
      <c r="AL169" s="5"/>
      <c r="AM169" s="182">
        <f t="shared" si="1156"/>
        <v>0</v>
      </c>
      <c r="AN169" s="182">
        <f t="shared" si="1157"/>
        <v>0</v>
      </c>
      <c r="AO169" s="182">
        <f t="shared" si="1158"/>
        <v>0</v>
      </c>
      <c r="AP169" s="5"/>
      <c r="AQ169" s="182">
        <f t="shared" si="1159"/>
        <v>0</v>
      </c>
      <c r="AR169" s="182">
        <f t="shared" si="1160"/>
        <v>0</v>
      </c>
      <c r="AS169" s="182">
        <f t="shared" si="1161"/>
        <v>0</v>
      </c>
      <c r="AT169" s="5"/>
      <c r="AU169" s="182">
        <f t="shared" si="1162"/>
        <v>0</v>
      </c>
      <c r="AV169" s="182">
        <f t="shared" si="1163"/>
        <v>0</v>
      </c>
      <c r="AW169" s="182">
        <f t="shared" si="1164"/>
        <v>0</v>
      </c>
      <c r="AX169" s="5"/>
      <c r="AY169" s="182">
        <f t="shared" si="1165"/>
        <v>0</v>
      </c>
      <c r="AZ169" s="182">
        <f t="shared" si="1166"/>
        <v>0</v>
      </c>
      <c r="BA169" s="182">
        <f t="shared" si="1167"/>
        <v>0</v>
      </c>
      <c r="BB169" s="5"/>
      <c r="BC169" s="182">
        <f t="shared" si="1168"/>
        <v>0</v>
      </c>
      <c r="BD169" s="182">
        <f t="shared" si="1169"/>
        <v>0</v>
      </c>
      <c r="BE169" s="182">
        <f t="shared" si="1170"/>
        <v>0</v>
      </c>
      <c r="BF169" s="5"/>
      <c r="BG169" s="182">
        <f t="shared" si="1171"/>
        <v>0</v>
      </c>
      <c r="BH169" s="182">
        <f t="shared" si="1172"/>
        <v>0</v>
      </c>
      <c r="BI169" s="182">
        <f t="shared" si="1173"/>
        <v>0</v>
      </c>
      <c r="BJ169" s="5"/>
      <c r="BK169" s="182">
        <f t="shared" si="1174"/>
        <v>0</v>
      </c>
      <c r="BL169" s="182">
        <f t="shared" si="1175"/>
        <v>0</v>
      </c>
      <c r="BM169" s="182">
        <f t="shared" si="1176"/>
        <v>0</v>
      </c>
      <c r="BN169" s="5"/>
      <c r="BO169" s="182">
        <f t="shared" si="1177"/>
        <v>0</v>
      </c>
      <c r="BP169" s="182">
        <f t="shared" si="1178"/>
        <v>0</v>
      </c>
      <c r="BQ169" s="182">
        <f t="shared" si="1179"/>
        <v>0</v>
      </c>
      <c r="BR169" s="5"/>
      <c r="BS169" s="182">
        <f t="shared" si="1180"/>
        <v>0</v>
      </c>
      <c r="BT169" s="182">
        <f t="shared" si="1181"/>
        <v>0</v>
      </c>
      <c r="BU169" s="182">
        <f t="shared" si="1182"/>
        <v>0</v>
      </c>
      <c r="BV169" s="5"/>
      <c r="BW169" s="182">
        <f t="shared" si="1183"/>
        <v>0</v>
      </c>
      <c r="BX169" s="182">
        <f t="shared" si="1184"/>
        <v>0</v>
      </c>
      <c r="BY169" s="182">
        <f t="shared" si="1185"/>
        <v>0</v>
      </c>
      <c r="BZ169" s="5"/>
      <c r="CA169" s="182">
        <f t="shared" si="1186"/>
        <v>0</v>
      </c>
      <c r="CB169" s="182">
        <f t="shared" si="1187"/>
        <v>0</v>
      </c>
      <c r="CC169" s="182">
        <f t="shared" si="1188"/>
        <v>0</v>
      </c>
      <c r="CD169" s="5"/>
      <c r="CE169" s="182">
        <f t="shared" si="1189"/>
        <v>0</v>
      </c>
      <c r="CF169" s="182">
        <f t="shared" si="1190"/>
        <v>0</v>
      </c>
      <c r="CG169" s="182">
        <f t="shared" si="1191"/>
        <v>0</v>
      </c>
      <c r="CH169" s="5"/>
      <c r="CI169" s="182">
        <f t="shared" si="1192"/>
        <v>0</v>
      </c>
      <c r="CJ169" s="182">
        <f t="shared" si="1193"/>
        <v>0</v>
      </c>
      <c r="CK169" s="182">
        <f t="shared" si="1194"/>
        <v>0</v>
      </c>
      <c r="CL169" s="5"/>
      <c r="CM169" s="182">
        <f t="shared" si="1195"/>
        <v>0</v>
      </c>
      <c r="CN169" s="182">
        <f t="shared" si="1196"/>
        <v>0</v>
      </c>
      <c r="CO169" s="182">
        <f t="shared" si="1197"/>
        <v>0</v>
      </c>
      <c r="CP169" s="5"/>
      <c r="CQ169" s="182">
        <f t="shared" si="1198"/>
        <v>0</v>
      </c>
      <c r="CR169" s="182">
        <f t="shared" si="1199"/>
        <v>0</v>
      </c>
      <c r="CS169" s="182">
        <f t="shared" si="1200"/>
        <v>0</v>
      </c>
      <c r="CT169" s="5"/>
      <c r="CU169" s="182">
        <f t="shared" si="1201"/>
        <v>0</v>
      </c>
      <c r="CV169" s="182">
        <f t="shared" si="1202"/>
        <v>0</v>
      </c>
      <c r="CW169" s="182">
        <f t="shared" si="1203"/>
        <v>0</v>
      </c>
      <c r="CX169" s="5"/>
      <c r="CY169" s="182">
        <f t="shared" si="1204"/>
        <v>0</v>
      </c>
      <c r="CZ169" s="182">
        <f t="shared" si="1205"/>
        <v>0</v>
      </c>
      <c r="DA169" s="182">
        <f t="shared" si="1206"/>
        <v>0</v>
      </c>
      <c r="DB169" s="5"/>
      <c r="DC169" s="182">
        <f t="shared" si="1207"/>
        <v>0</v>
      </c>
      <c r="DD169" s="182">
        <f t="shared" si="1208"/>
        <v>0</v>
      </c>
      <c r="DE169" s="182">
        <f t="shared" si="1209"/>
        <v>0</v>
      </c>
      <c r="DF169" s="5"/>
      <c r="DG169" s="182">
        <f t="shared" si="1210"/>
        <v>0</v>
      </c>
      <c r="DH169" s="182">
        <f t="shared" si="1211"/>
        <v>0</v>
      </c>
      <c r="DI169" s="182">
        <f t="shared" si="1212"/>
        <v>0</v>
      </c>
      <c r="DJ169" s="5"/>
      <c r="DK169" s="182">
        <f t="shared" si="1213"/>
        <v>0</v>
      </c>
      <c r="DL169" s="182">
        <f t="shared" si="1214"/>
        <v>0</v>
      </c>
      <c r="DM169" s="182">
        <f t="shared" si="1215"/>
        <v>0</v>
      </c>
      <c r="DN169" s="5"/>
      <c r="DO169" s="182">
        <f t="shared" si="1216"/>
        <v>0</v>
      </c>
      <c r="DP169" s="182">
        <f t="shared" si="1217"/>
        <v>0</v>
      </c>
      <c r="DQ169" s="182">
        <f t="shared" si="1218"/>
        <v>0</v>
      </c>
      <c r="DR169" s="5"/>
      <c r="DS169" s="182">
        <f t="shared" si="1219"/>
        <v>0</v>
      </c>
      <c r="DT169" s="182">
        <f t="shared" si="1220"/>
        <v>0</v>
      </c>
      <c r="DU169" s="182">
        <f t="shared" si="1221"/>
        <v>0</v>
      </c>
      <c r="DV169" s="5"/>
      <c r="DW169" s="182">
        <f t="shared" si="1222"/>
        <v>0</v>
      </c>
      <c r="DX169" s="182">
        <f t="shared" si="1223"/>
        <v>0</v>
      </c>
      <c r="DY169" s="182">
        <f t="shared" si="1224"/>
        <v>0</v>
      </c>
      <c r="DZ169" s="5"/>
      <c r="EA169" s="182">
        <f t="shared" si="1225"/>
        <v>0</v>
      </c>
      <c r="EB169" s="182">
        <f t="shared" si="1226"/>
        <v>0</v>
      </c>
      <c r="EC169" s="182">
        <f t="shared" si="1227"/>
        <v>0</v>
      </c>
      <c r="ED169" s="5"/>
      <c r="EE169" s="182">
        <f t="shared" si="1228"/>
        <v>0</v>
      </c>
      <c r="EF169" s="182">
        <f t="shared" si="1229"/>
        <v>0</v>
      </c>
      <c r="EG169" s="182">
        <f t="shared" si="1230"/>
        <v>0</v>
      </c>
      <c r="EH169" s="5"/>
      <c r="EI169" s="182">
        <f t="shared" si="1231"/>
        <v>0</v>
      </c>
      <c r="EJ169" s="182">
        <f t="shared" si="1232"/>
        <v>0</v>
      </c>
      <c r="EK169" s="182">
        <f t="shared" si="1233"/>
        <v>0</v>
      </c>
      <c r="EL169" s="5"/>
      <c r="EM169" s="182">
        <f t="shared" si="1234"/>
        <v>0</v>
      </c>
      <c r="EN169" s="182">
        <f t="shared" si="1235"/>
        <v>0</v>
      </c>
      <c r="EO169" s="182">
        <f t="shared" si="1236"/>
        <v>0</v>
      </c>
      <c r="EP169" s="5"/>
      <c r="EQ169" s="182">
        <f t="shared" si="1237"/>
        <v>0</v>
      </c>
      <c r="ER169" s="182">
        <f t="shared" si="1238"/>
        <v>0</v>
      </c>
      <c r="ES169" s="182">
        <f t="shared" si="1239"/>
        <v>0</v>
      </c>
      <c r="ET169" s="5"/>
      <c r="EU169" s="182">
        <f t="shared" si="1240"/>
        <v>0</v>
      </c>
      <c r="EV169" s="182">
        <f t="shared" si="1241"/>
        <v>0</v>
      </c>
      <c r="EW169" s="182">
        <f t="shared" si="1242"/>
        <v>0</v>
      </c>
      <c r="EX169" s="5"/>
      <c r="EY169" s="182">
        <f t="shared" si="1243"/>
        <v>0</v>
      </c>
      <c r="EZ169" s="182">
        <f t="shared" si="1244"/>
        <v>0</v>
      </c>
      <c r="FA169" s="182">
        <f t="shared" si="1245"/>
        <v>0</v>
      </c>
      <c r="FB169" s="5"/>
      <c r="FC169" s="182">
        <f t="shared" si="1246"/>
        <v>0</v>
      </c>
      <c r="FD169" s="182">
        <f t="shared" si="1247"/>
        <v>0</v>
      </c>
      <c r="FE169" s="182">
        <f t="shared" si="1248"/>
        <v>0</v>
      </c>
      <c r="FF169" s="5"/>
      <c r="FG169" s="182">
        <f t="shared" si="1249"/>
        <v>0</v>
      </c>
      <c r="FH169" s="182">
        <f t="shared" si="1250"/>
        <v>0</v>
      </c>
      <c r="FI169" s="182">
        <f t="shared" si="1251"/>
        <v>0</v>
      </c>
      <c r="FJ169" s="5"/>
      <c r="FK169" s="182">
        <f t="shared" si="1252"/>
        <v>0</v>
      </c>
      <c r="FL169" s="182">
        <f t="shared" si="1253"/>
        <v>0</v>
      </c>
      <c r="FM169" s="182">
        <f t="shared" si="1254"/>
        <v>0</v>
      </c>
      <c r="FN169" s="5"/>
      <c r="FO169" s="182">
        <f t="shared" si="1255"/>
        <v>0</v>
      </c>
      <c r="FP169" s="182">
        <f t="shared" si="1256"/>
        <v>0</v>
      </c>
      <c r="FQ169" s="182">
        <f t="shared" si="1257"/>
        <v>0</v>
      </c>
      <c r="FR169" s="5"/>
      <c r="FS169" s="182">
        <f t="shared" si="1258"/>
        <v>0</v>
      </c>
      <c r="FT169" s="182">
        <f t="shared" si="1259"/>
        <v>0</v>
      </c>
      <c r="FU169" s="182">
        <f t="shared" si="1260"/>
        <v>0</v>
      </c>
      <c r="FV169" s="5"/>
      <c r="FW169" s="182">
        <f t="shared" si="1261"/>
        <v>0</v>
      </c>
      <c r="FX169" s="182">
        <f t="shared" si="1262"/>
        <v>0</v>
      </c>
      <c r="FY169" s="182">
        <f t="shared" si="1263"/>
        <v>0</v>
      </c>
      <c r="FZ169" s="5"/>
      <c r="GA169" s="182">
        <f t="shared" si="1264"/>
        <v>0</v>
      </c>
      <c r="GB169" s="182">
        <f t="shared" si="1265"/>
        <v>0</v>
      </c>
      <c r="GC169" s="182">
        <f t="shared" si="1266"/>
        <v>0</v>
      </c>
      <c r="GD169" s="5"/>
      <c r="GE169" s="182">
        <f t="shared" si="1267"/>
        <v>0</v>
      </c>
      <c r="GF169" s="182">
        <f t="shared" si="1268"/>
        <v>0</v>
      </c>
      <c r="GG169" s="182">
        <f t="shared" si="1269"/>
        <v>0</v>
      </c>
      <c r="GH169" s="5"/>
      <c r="GI169" s="182">
        <f t="shared" si="1270"/>
        <v>0</v>
      </c>
      <c r="GJ169" s="182">
        <f t="shared" si="1271"/>
        <v>0</v>
      </c>
      <c r="GK169" s="182">
        <f t="shared" si="1272"/>
        <v>0</v>
      </c>
      <c r="GL169" s="5"/>
      <c r="GM169" s="182">
        <f t="shared" si="1273"/>
        <v>0</v>
      </c>
      <c r="GN169" s="182">
        <f t="shared" si="1274"/>
        <v>0</v>
      </c>
      <c r="GO169" s="182">
        <f t="shared" si="1275"/>
        <v>0</v>
      </c>
      <c r="GP169" s="5"/>
      <c r="GQ169" s="182">
        <f t="shared" si="1276"/>
        <v>0</v>
      </c>
      <c r="GR169" s="182">
        <f t="shared" si="1277"/>
        <v>0</v>
      </c>
      <c r="GS169" s="182">
        <f t="shared" si="1278"/>
        <v>0</v>
      </c>
      <c r="GT169" s="5"/>
      <c r="GU169" s="182">
        <f t="shared" si="1279"/>
        <v>0</v>
      </c>
      <c r="GV169" s="182">
        <f t="shared" si="1280"/>
        <v>0</v>
      </c>
      <c r="GW169" s="182">
        <f t="shared" si="1281"/>
        <v>0</v>
      </c>
      <c r="GX169" s="5"/>
      <c r="GY169" s="182">
        <f t="shared" si="1282"/>
        <v>0</v>
      </c>
      <c r="GZ169" s="182">
        <f t="shared" si="1283"/>
        <v>0</v>
      </c>
      <c r="HA169" s="182">
        <f t="shared" si="1284"/>
        <v>0</v>
      </c>
      <c r="HB169" s="5"/>
      <c r="HC169" s="182">
        <f t="shared" si="1285"/>
        <v>0</v>
      </c>
      <c r="HD169" s="182">
        <f t="shared" si="1286"/>
        <v>0</v>
      </c>
      <c r="HE169" s="182">
        <f t="shared" si="1287"/>
        <v>0</v>
      </c>
      <c r="HF169" s="5"/>
      <c r="HG169" s="182">
        <f t="shared" si="1288"/>
        <v>0</v>
      </c>
      <c r="HH169" s="182">
        <f t="shared" si="1289"/>
        <v>0</v>
      </c>
      <c r="HI169" s="182">
        <f t="shared" si="1290"/>
        <v>0</v>
      </c>
      <c r="HJ169" s="5"/>
      <c r="HK169" s="182">
        <f t="shared" si="1291"/>
        <v>0</v>
      </c>
      <c r="HL169" s="182">
        <f t="shared" si="1292"/>
        <v>0</v>
      </c>
      <c r="HM169" s="182">
        <f t="shared" si="1293"/>
        <v>0</v>
      </c>
      <c r="HN169" s="5"/>
      <c r="HO169" s="182">
        <f t="shared" si="1294"/>
        <v>0</v>
      </c>
      <c r="HP169" s="182">
        <f t="shared" si="1295"/>
        <v>0</v>
      </c>
      <c r="HQ169" s="182">
        <f t="shared" si="1296"/>
        <v>0</v>
      </c>
      <c r="HR169" s="5"/>
      <c r="HS169" s="182">
        <f t="shared" si="1297"/>
        <v>0</v>
      </c>
      <c r="HT169" s="182">
        <f t="shared" si="1298"/>
        <v>0</v>
      </c>
      <c r="HU169" s="182">
        <f t="shared" si="1299"/>
        <v>0</v>
      </c>
      <c r="HV169" s="5"/>
      <c r="HW169" s="182">
        <f t="shared" si="1300"/>
        <v>0</v>
      </c>
      <c r="HX169" s="182">
        <f t="shared" si="1301"/>
        <v>0</v>
      </c>
      <c r="HY169" s="182">
        <f t="shared" si="1302"/>
        <v>0</v>
      </c>
      <c r="HZ169" s="5"/>
      <c r="IA169" s="182">
        <f t="shared" si="1303"/>
        <v>0</v>
      </c>
      <c r="IB169" s="182">
        <f t="shared" si="1304"/>
        <v>0</v>
      </c>
      <c r="IC169" s="182">
        <f t="shared" si="1305"/>
        <v>0</v>
      </c>
      <c r="ID169" s="5"/>
      <c r="IE169" s="182">
        <f t="shared" si="1306"/>
        <v>0</v>
      </c>
      <c r="IF169" s="182">
        <f t="shared" si="1307"/>
        <v>0</v>
      </c>
      <c r="IG169" s="182">
        <f t="shared" si="1308"/>
        <v>0</v>
      </c>
      <c r="IH169" s="5"/>
      <c r="II169" s="182">
        <f t="shared" si="1309"/>
        <v>0</v>
      </c>
      <c r="IJ169" s="182">
        <f t="shared" si="1310"/>
        <v>0</v>
      </c>
      <c r="IK169" s="182">
        <f t="shared" si="1311"/>
        <v>0</v>
      </c>
      <c r="IL169" s="5"/>
      <c r="IM169" s="182">
        <f t="shared" si="1312"/>
        <v>0</v>
      </c>
      <c r="IN169" s="182">
        <f t="shared" si="1313"/>
        <v>0</v>
      </c>
      <c r="IO169" s="182">
        <f t="shared" si="1314"/>
        <v>0</v>
      </c>
      <c r="IP169" s="5"/>
      <c r="IQ169" s="182">
        <f t="shared" si="1315"/>
        <v>0</v>
      </c>
      <c r="IR169" s="182">
        <f t="shared" si="1316"/>
        <v>0</v>
      </c>
      <c r="IS169" s="182">
        <f t="shared" si="1317"/>
        <v>0</v>
      </c>
      <c r="IT169" s="5"/>
      <c r="IU169" s="182">
        <f t="shared" si="1318"/>
        <v>0</v>
      </c>
      <c r="IV169" s="182">
        <f t="shared" si="1319"/>
        <v>0</v>
      </c>
      <c r="IW169" s="182">
        <f t="shared" si="1320"/>
        <v>0</v>
      </c>
      <c r="IX169" s="5"/>
      <c r="IY169" s="182">
        <f t="shared" si="1321"/>
        <v>0</v>
      </c>
      <c r="IZ169" s="182">
        <f t="shared" si="1322"/>
        <v>0</v>
      </c>
      <c r="JA169" s="182">
        <f t="shared" si="1323"/>
        <v>0</v>
      </c>
      <c r="JB169" s="5"/>
      <c r="JC169" s="182">
        <f t="shared" si="1324"/>
        <v>0</v>
      </c>
      <c r="JD169" s="182">
        <f t="shared" si="1325"/>
        <v>0</v>
      </c>
      <c r="JE169" s="182">
        <f t="shared" si="1326"/>
        <v>0</v>
      </c>
      <c r="JF169" s="5"/>
      <c r="JG169" s="182">
        <f t="shared" si="1327"/>
        <v>0</v>
      </c>
      <c r="JH169" s="182">
        <f t="shared" si="1328"/>
        <v>0</v>
      </c>
      <c r="JI169" s="182">
        <f t="shared" si="1329"/>
        <v>0</v>
      </c>
      <c r="JJ169" s="5"/>
      <c r="JK169" s="182">
        <f t="shared" si="1330"/>
        <v>0</v>
      </c>
      <c r="JL169" s="182">
        <f t="shared" si="1331"/>
        <v>0</v>
      </c>
      <c r="JM169" s="182">
        <f t="shared" si="1332"/>
        <v>0</v>
      </c>
      <c r="JN169" s="5"/>
      <c r="JO169" s="182">
        <f t="shared" si="1333"/>
        <v>0</v>
      </c>
      <c r="JP169" s="182">
        <f t="shared" si="1334"/>
        <v>0</v>
      </c>
      <c r="JQ169" s="182">
        <f t="shared" si="1335"/>
        <v>0</v>
      </c>
      <c r="JR169" s="5"/>
      <c r="JS169" s="182">
        <f t="shared" si="1336"/>
        <v>0</v>
      </c>
      <c r="JT169" s="182">
        <f t="shared" si="1337"/>
        <v>0</v>
      </c>
      <c r="JU169" s="182">
        <f t="shared" si="1338"/>
        <v>0</v>
      </c>
      <c r="JV169" s="5"/>
      <c r="JW169" s="182">
        <f t="shared" si="1339"/>
        <v>0</v>
      </c>
      <c r="JX169" s="182">
        <f t="shared" si="1340"/>
        <v>0</v>
      </c>
      <c r="JY169" s="182">
        <f t="shared" si="1341"/>
        <v>0</v>
      </c>
      <c r="JZ169" s="5"/>
      <c r="KA169" s="182">
        <f t="shared" si="1342"/>
        <v>0</v>
      </c>
      <c r="KB169" s="182">
        <f t="shared" si="1343"/>
        <v>0</v>
      </c>
      <c r="KC169" s="182">
        <f t="shared" si="1344"/>
        <v>0</v>
      </c>
      <c r="KD169" s="5"/>
      <c r="KE169" s="182">
        <f t="shared" si="1345"/>
        <v>0</v>
      </c>
      <c r="KF169" s="182">
        <f t="shared" si="1346"/>
        <v>0</v>
      </c>
      <c r="KG169" s="182">
        <f t="shared" si="1347"/>
        <v>0</v>
      </c>
      <c r="KH169" s="5"/>
      <c r="KI169" s="183">
        <f t="shared" si="1348"/>
        <v>0</v>
      </c>
      <c r="KJ169" s="183" t="e">
        <f t="shared" si="1140"/>
        <v>#DIV/0!</v>
      </c>
      <c r="KK169" s="183">
        <f t="shared" si="1349"/>
        <v>0</v>
      </c>
      <c r="KM169" s="183">
        <f t="shared" si="1350"/>
        <v>0</v>
      </c>
      <c r="KN169" s="183" t="e">
        <f t="shared" si="1141"/>
        <v>#DIV/0!</v>
      </c>
      <c r="KO169" s="183">
        <f t="shared" si="1351"/>
        <v>0</v>
      </c>
      <c r="KQ169" s="183">
        <f t="shared" si="1352"/>
        <v>0</v>
      </c>
      <c r="KR169" s="183" t="e">
        <f t="shared" si="1353"/>
        <v>#DIV/0!</v>
      </c>
      <c r="KS169" s="183">
        <f t="shared" si="1354"/>
        <v>0</v>
      </c>
      <c r="KU169" s="183">
        <f t="shared" si="1355"/>
        <v>0</v>
      </c>
      <c r="KV169" s="183" t="e">
        <f t="shared" si="1356"/>
        <v>#DIV/0!</v>
      </c>
      <c r="KW169" s="183">
        <f t="shared" si="1357"/>
        <v>0</v>
      </c>
      <c r="KY169" s="183">
        <f t="shared" si="1358"/>
        <v>0</v>
      </c>
      <c r="KZ169" s="183" t="e">
        <f t="shared" si="1359"/>
        <v>#DIV/0!</v>
      </c>
      <c r="LA169" s="183">
        <f t="shared" si="1360"/>
        <v>0</v>
      </c>
      <c r="LC169" s="183">
        <f t="shared" si="1361"/>
        <v>0</v>
      </c>
      <c r="LD169" s="183" t="e">
        <f t="shared" si="1362"/>
        <v>#DIV/0!</v>
      </c>
      <c r="LE169" s="183">
        <f t="shared" si="1363"/>
        <v>0</v>
      </c>
    </row>
    <row r="170" spans="2:317" ht="18.75">
      <c r="B170" s="172"/>
      <c r="C170" s="180"/>
      <c r="D170" s="180"/>
      <c r="E170" s="180" t="str">
        <f>'A.I Revenue Streams - P1'!F168</f>
        <v>CT Guided Biopsy</v>
      </c>
      <c r="F170" s="184"/>
      <c r="G170" s="182"/>
      <c r="H170" s="182">
        <f>'A.I Revenue Streams - P1'!J168</f>
        <v>0</v>
      </c>
      <c r="I170" s="182">
        <f t="shared" si="1364"/>
        <v>0</v>
      </c>
      <c r="J170" s="5"/>
      <c r="K170" s="182">
        <f>'A.I Revenue Streams - P1'!H168*K$2</f>
        <v>0</v>
      </c>
      <c r="L170" s="182">
        <f t="shared" si="1142"/>
        <v>0</v>
      </c>
      <c r="M170" s="182">
        <f t="shared" si="1365"/>
        <v>0</v>
      </c>
      <c r="N170" s="5"/>
      <c r="O170" s="182">
        <f t="shared" si="1143"/>
        <v>0</v>
      </c>
      <c r="P170" s="182">
        <f t="shared" si="1144"/>
        <v>0</v>
      </c>
      <c r="Q170" s="182">
        <f t="shared" si="1135"/>
        <v>0</v>
      </c>
      <c r="R170" s="5"/>
      <c r="S170" s="182">
        <f t="shared" si="1145"/>
        <v>0</v>
      </c>
      <c r="T170" s="182">
        <f t="shared" si="1146"/>
        <v>0</v>
      </c>
      <c r="U170" s="182">
        <f t="shared" si="1136"/>
        <v>0</v>
      </c>
      <c r="V170" s="5"/>
      <c r="W170" s="182">
        <f t="shared" si="1147"/>
        <v>0</v>
      </c>
      <c r="X170" s="182">
        <f t="shared" si="1148"/>
        <v>0</v>
      </c>
      <c r="Y170" s="182">
        <f t="shared" si="1137"/>
        <v>0</v>
      </c>
      <c r="Z170" s="5"/>
      <c r="AA170" s="182">
        <f t="shared" si="1149"/>
        <v>0</v>
      </c>
      <c r="AB170" s="182">
        <f t="shared" si="1150"/>
        <v>0</v>
      </c>
      <c r="AC170" s="182">
        <f t="shared" si="1138"/>
        <v>0</v>
      </c>
      <c r="AD170" s="5"/>
      <c r="AE170" s="182">
        <f t="shared" si="1151"/>
        <v>0</v>
      </c>
      <c r="AF170" s="182">
        <f t="shared" si="1152"/>
        <v>0</v>
      </c>
      <c r="AG170" s="182">
        <f t="shared" si="1139"/>
        <v>0</v>
      </c>
      <c r="AH170" s="5"/>
      <c r="AI170" s="182">
        <f t="shared" si="1153"/>
        <v>0</v>
      </c>
      <c r="AJ170" s="182">
        <f t="shared" si="1154"/>
        <v>0</v>
      </c>
      <c r="AK170" s="182">
        <f t="shared" si="1155"/>
        <v>0</v>
      </c>
      <c r="AL170" s="5"/>
      <c r="AM170" s="182">
        <f t="shared" si="1156"/>
        <v>0</v>
      </c>
      <c r="AN170" s="182">
        <f t="shared" si="1157"/>
        <v>0</v>
      </c>
      <c r="AO170" s="182">
        <f t="shared" si="1158"/>
        <v>0</v>
      </c>
      <c r="AP170" s="5"/>
      <c r="AQ170" s="182">
        <f t="shared" si="1159"/>
        <v>0</v>
      </c>
      <c r="AR170" s="182">
        <f t="shared" si="1160"/>
        <v>0</v>
      </c>
      <c r="AS170" s="182">
        <f t="shared" si="1161"/>
        <v>0</v>
      </c>
      <c r="AT170" s="5"/>
      <c r="AU170" s="182">
        <f t="shared" si="1162"/>
        <v>0</v>
      </c>
      <c r="AV170" s="182">
        <f t="shared" si="1163"/>
        <v>0</v>
      </c>
      <c r="AW170" s="182">
        <f t="shared" si="1164"/>
        <v>0</v>
      </c>
      <c r="AX170" s="5"/>
      <c r="AY170" s="182">
        <f t="shared" si="1165"/>
        <v>0</v>
      </c>
      <c r="AZ170" s="182">
        <f t="shared" si="1166"/>
        <v>0</v>
      </c>
      <c r="BA170" s="182">
        <f t="shared" si="1167"/>
        <v>0</v>
      </c>
      <c r="BB170" s="5"/>
      <c r="BC170" s="182">
        <f t="shared" si="1168"/>
        <v>0</v>
      </c>
      <c r="BD170" s="182">
        <f t="shared" si="1169"/>
        <v>0</v>
      </c>
      <c r="BE170" s="182">
        <f t="shared" si="1170"/>
        <v>0</v>
      </c>
      <c r="BF170" s="5"/>
      <c r="BG170" s="182">
        <f t="shared" si="1171"/>
        <v>0</v>
      </c>
      <c r="BH170" s="182">
        <f t="shared" si="1172"/>
        <v>0</v>
      </c>
      <c r="BI170" s="182">
        <f t="shared" si="1173"/>
        <v>0</v>
      </c>
      <c r="BJ170" s="5"/>
      <c r="BK170" s="182">
        <f t="shared" si="1174"/>
        <v>0</v>
      </c>
      <c r="BL170" s="182">
        <f t="shared" si="1175"/>
        <v>0</v>
      </c>
      <c r="BM170" s="182">
        <f t="shared" si="1176"/>
        <v>0</v>
      </c>
      <c r="BN170" s="5"/>
      <c r="BO170" s="182">
        <f t="shared" si="1177"/>
        <v>0</v>
      </c>
      <c r="BP170" s="182">
        <f t="shared" si="1178"/>
        <v>0</v>
      </c>
      <c r="BQ170" s="182">
        <f t="shared" si="1179"/>
        <v>0</v>
      </c>
      <c r="BR170" s="5"/>
      <c r="BS170" s="182">
        <f t="shared" si="1180"/>
        <v>0</v>
      </c>
      <c r="BT170" s="182">
        <f t="shared" si="1181"/>
        <v>0</v>
      </c>
      <c r="BU170" s="182">
        <f t="shared" si="1182"/>
        <v>0</v>
      </c>
      <c r="BV170" s="5"/>
      <c r="BW170" s="182">
        <f t="shared" si="1183"/>
        <v>0</v>
      </c>
      <c r="BX170" s="182">
        <f t="shared" si="1184"/>
        <v>0</v>
      </c>
      <c r="BY170" s="182">
        <f t="shared" si="1185"/>
        <v>0</v>
      </c>
      <c r="BZ170" s="5"/>
      <c r="CA170" s="182">
        <f t="shared" si="1186"/>
        <v>0</v>
      </c>
      <c r="CB170" s="182">
        <f t="shared" si="1187"/>
        <v>0</v>
      </c>
      <c r="CC170" s="182">
        <f t="shared" si="1188"/>
        <v>0</v>
      </c>
      <c r="CD170" s="5"/>
      <c r="CE170" s="182">
        <f t="shared" si="1189"/>
        <v>0</v>
      </c>
      <c r="CF170" s="182">
        <f t="shared" si="1190"/>
        <v>0</v>
      </c>
      <c r="CG170" s="182">
        <f t="shared" si="1191"/>
        <v>0</v>
      </c>
      <c r="CH170" s="5"/>
      <c r="CI170" s="182">
        <f t="shared" si="1192"/>
        <v>0</v>
      </c>
      <c r="CJ170" s="182">
        <f t="shared" si="1193"/>
        <v>0</v>
      </c>
      <c r="CK170" s="182">
        <f t="shared" si="1194"/>
        <v>0</v>
      </c>
      <c r="CL170" s="5"/>
      <c r="CM170" s="182">
        <f t="shared" si="1195"/>
        <v>0</v>
      </c>
      <c r="CN170" s="182">
        <f t="shared" si="1196"/>
        <v>0</v>
      </c>
      <c r="CO170" s="182">
        <f t="shared" si="1197"/>
        <v>0</v>
      </c>
      <c r="CP170" s="5"/>
      <c r="CQ170" s="182">
        <f t="shared" si="1198"/>
        <v>0</v>
      </c>
      <c r="CR170" s="182">
        <f t="shared" si="1199"/>
        <v>0</v>
      </c>
      <c r="CS170" s="182">
        <f t="shared" si="1200"/>
        <v>0</v>
      </c>
      <c r="CT170" s="5"/>
      <c r="CU170" s="182">
        <f t="shared" si="1201"/>
        <v>0</v>
      </c>
      <c r="CV170" s="182">
        <f t="shared" si="1202"/>
        <v>0</v>
      </c>
      <c r="CW170" s="182">
        <f t="shared" si="1203"/>
        <v>0</v>
      </c>
      <c r="CX170" s="5"/>
      <c r="CY170" s="182">
        <f t="shared" si="1204"/>
        <v>0</v>
      </c>
      <c r="CZ170" s="182">
        <f t="shared" si="1205"/>
        <v>0</v>
      </c>
      <c r="DA170" s="182">
        <f t="shared" si="1206"/>
        <v>0</v>
      </c>
      <c r="DB170" s="5"/>
      <c r="DC170" s="182">
        <f t="shared" si="1207"/>
        <v>0</v>
      </c>
      <c r="DD170" s="182">
        <f t="shared" si="1208"/>
        <v>0</v>
      </c>
      <c r="DE170" s="182">
        <f t="shared" si="1209"/>
        <v>0</v>
      </c>
      <c r="DF170" s="5"/>
      <c r="DG170" s="182">
        <f t="shared" si="1210"/>
        <v>0</v>
      </c>
      <c r="DH170" s="182">
        <f t="shared" si="1211"/>
        <v>0</v>
      </c>
      <c r="DI170" s="182">
        <f t="shared" si="1212"/>
        <v>0</v>
      </c>
      <c r="DJ170" s="5"/>
      <c r="DK170" s="182">
        <f t="shared" si="1213"/>
        <v>0</v>
      </c>
      <c r="DL170" s="182">
        <f t="shared" si="1214"/>
        <v>0</v>
      </c>
      <c r="DM170" s="182">
        <f t="shared" si="1215"/>
        <v>0</v>
      </c>
      <c r="DN170" s="5"/>
      <c r="DO170" s="182">
        <f t="shared" si="1216"/>
        <v>0</v>
      </c>
      <c r="DP170" s="182">
        <f t="shared" si="1217"/>
        <v>0</v>
      </c>
      <c r="DQ170" s="182">
        <f t="shared" si="1218"/>
        <v>0</v>
      </c>
      <c r="DR170" s="5"/>
      <c r="DS170" s="182">
        <f t="shared" si="1219"/>
        <v>0</v>
      </c>
      <c r="DT170" s="182">
        <f t="shared" si="1220"/>
        <v>0</v>
      </c>
      <c r="DU170" s="182">
        <f t="shared" si="1221"/>
        <v>0</v>
      </c>
      <c r="DV170" s="5"/>
      <c r="DW170" s="182">
        <f t="shared" si="1222"/>
        <v>0</v>
      </c>
      <c r="DX170" s="182">
        <f t="shared" si="1223"/>
        <v>0</v>
      </c>
      <c r="DY170" s="182">
        <f t="shared" si="1224"/>
        <v>0</v>
      </c>
      <c r="DZ170" s="5"/>
      <c r="EA170" s="182">
        <f t="shared" si="1225"/>
        <v>0</v>
      </c>
      <c r="EB170" s="182">
        <f t="shared" si="1226"/>
        <v>0</v>
      </c>
      <c r="EC170" s="182">
        <f t="shared" si="1227"/>
        <v>0</v>
      </c>
      <c r="ED170" s="5"/>
      <c r="EE170" s="182">
        <f t="shared" si="1228"/>
        <v>0</v>
      </c>
      <c r="EF170" s="182">
        <f t="shared" si="1229"/>
        <v>0</v>
      </c>
      <c r="EG170" s="182">
        <f t="shared" si="1230"/>
        <v>0</v>
      </c>
      <c r="EH170" s="5"/>
      <c r="EI170" s="182">
        <f t="shared" si="1231"/>
        <v>0</v>
      </c>
      <c r="EJ170" s="182">
        <f t="shared" si="1232"/>
        <v>0</v>
      </c>
      <c r="EK170" s="182">
        <f t="shared" si="1233"/>
        <v>0</v>
      </c>
      <c r="EL170" s="5"/>
      <c r="EM170" s="182">
        <f t="shared" si="1234"/>
        <v>0</v>
      </c>
      <c r="EN170" s="182">
        <f t="shared" si="1235"/>
        <v>0</v>
      </c>
      <c r="EO170" s="182">
        <f t="shared" si="1236"/>
        <v>0</v>
      </c>
      <c r="EP170" s="5"/>
      <c r="EQ170" s="182">
        <f t="shared" si="1237"/>
        <v>0</v>
      </c>
      <c r="ER170" s="182">
        <f t="shared" si="1238"/>
        <v>0</v>
      </c>
      <c r="ES170" s="182">
        <f t="shared" si="1239"/>
        <v>0</v>
      </c>
      <c r="ET170" s="5"/>
      <c r="EU170" s="182">
        <f t="shared" si="1240"/>
        <v>0</v>
      </c>
      <c r="EV170" s="182">
        <f t="shared" si="1241"/>
        <v>0</v>
      </c>
      <c r="EW170" s="182">
        <f t="shared" si="1242"/>
        <v>0</v>
      </c>
      <c r="EX170" s="5"/>
      <c r="EY170" s="182">
        <f t="shared" si="1243"/>
        <v>0</v>
      </c>
      <c r="EZ170" s="182">
        <f t="shared" si="1244"/>
        <v>0</v>
      </c>
      <c r="FA170" s="182">
        <f t="shared" si="1245"/>
        <v>0</v>
      </c>
      <c r="FB170" s="5"/>
      <c r="FC170" s="182">
        <f t="shared" si="1246"/>
        <v>0</v>
      </c>
      <c r="FD170" s="182">
        <f t="shared" si="1247"/>
        <v>0</v>
      </c>
      <c r="FE170" s="182">
        <f t="shared" si="1248"/>
        <v>0</v>
      </c>
      <c r="FF170" s="5"/>
      <c r="FG170" s="182">
        <f t="shared" si="1249"/>
        <v>0</v>
      </c>
      <c r="FH170" s="182">
        <f t="shared" si="1250"/>
        <v>0</v>
      </c>
      <c r="FI170" s="182">
        <f t="shared" si="1251"/>
        <v>0</v>
      </c>
      <c r="FJ170" s="5"/>
      <c r="FK170" s="182">
        <f t="shared" si="1252"/>
        <v>0</v>
      </c>
      <c r="FL170" s="182">
        <f t="shared" si="1253"/>
        <v>0</v>
      </c>
      <c r="FM170" s="182">
        <f t="shared" si="1254"/>
        <v>0</v>
      </c>
      <c r="FN170" s="5"/>
      <c r="FO170" s="182">
        <f t="shared" si="1255"/>
        <v>0</v>
      </c>
      <c r="FP170" s="182">
        <f t="shared" si="1256"/>
        <v>0</v>
      </c>
      <c r="FQ170" s="182">
        <f t="shared" si="1257"/>
        <v>0</v>
      </c>
      <c r="FR170" s="5"/>
      <c r="FS170" s="182">
        <f t="shared" si="1258"/>
        <v>0</v>
      </c>
      <c r="FT170" s="182">
        <f t="shared" si="1259"/>
        <v>0</v>
      </c>
      <c r="FU170" s="182">
        <f t="shared" si="1260"/>
        <v>0</v>
      </c>
      <c r="FV170" s="5"/>
      <c r="FW170" s="182">
        <f t="shared" si="1261"/>
        <v>0</v>
      </c>
      <c r="FX170" s="182">
        <f t="shared" si="1262"/>
        <v>0</v>
      </c>
      <c r="FY170" s="182">
        <f t="shared" si="1263"/>
        <v>0</v>
      </c>
      <c r="FZ170" s="5"/>
      <c r="GA170" s="182">
        <f t="shared" si="1264"/>
        <v>0</v>
      </c>
      <c r="GB170" s="182">
        <f t="shared" si="1265"/>
        <v>0</v>
      </c>
      <c r="GC170" s="182">
        <f t="shared" si="1266"/>
        <v>0</v>
      </c>
      <c r="GD170" s="5"/>
      <c r="GE170" s="182">
        <f t="shared" si="1267"/>
        <v>0</v>
      </c>
      <c r="GF170" s="182">
        <f t="shared" si="1268"/>
        <v>0</v>
      </c>
      <c r="GG170" s="182">
        <f t="shared" si="1269"/>
        <v>0</v>
      </c>
      <c r="GH170" s="5"/>
      <c r="GI170" s="182">
        <f t="shared" si="1270"/>
        <v>0</v>
      </c>
      <c r="GJ170" s="182">
        <f t="shared" si="1271"/>
        <v>0</v>
      </c>
      <c r="GK170" s="182">
        <f t="shared" si="1272"/>
        <v>0</v>
      </c>
      <c r="GL170" s="5"/>
      <c r="GM170" s="182">
        <f t="shared" si="1273"/>
        <v>0</v>
      </c>
      <c r="GN170" s="182">
        <f t="shared" si="1274"/>
        <v>0</v>
      </c>
      <c r="GO170" s="182">
        <f t="shared" si="1275"/>
        <v>0</v>
      </c>
      <c r="GP170" s="5"/>
      <c r="GQ170" s="182">
        <f t="shared" si="1276"/>
        <v>0</v>
      </c>
      <c r="GR170" s="182">
        <f t="shared" si="1277"/>
        <v>0</v>
      </c>
      <c r="GS170" s="182">
        <f t="shared" si="1278"/>
        <v>0</v>
      </c>
      <c r="GT170" s="5"/>
      <c r="GU170" s="182">
        <f t="shared" si="1279"/>
        <v>0</v>
      </c>
      <c r="GV170" s="182">
        <f t="shared" si="1280"/>
        <v>0</v>
      </c>
      <c r="GW170" s="182">
        <f t="shared" si="1281"/>
        <v>0</v>
      </c>
      <c r="GX170" s="5"/>
      <c r="GY170" s="182">
        <f t="shared" si="1282"/>
        <v>0</v>
      </c>
      <c r="GZ170" s="182">
        <f t="shared" si="1283"/>
        <v>0</v>
      </c>
      <c r="HA170" s="182">
        <f t="shared" si="1284"/>
        <v>0</v>
      </c>
      <c r="HB170" s="5"/>
      <c r="HC170" s="182">
        <f t="shared" si="1285"/>
        <v>0</v>
      </c>
      <c r="HD170" s="182">
        <f t="shared" si="1286"/>
        <v>0</v>
      </c>
      <c r="HE170" s="182">
        <f t="shared" si="1287"/>
        <v>0</v>
      </c>
      <c r="HF170" s="5"/>
      <c r="HG170" s="182">
        <f t="shared" si="1288"/>
        <v>0</v>
      </c>
      <c r="HH170" s="182">
        <f t="shared" si="1289"/>
        <v>0</v>
      </c>
      <c r="HI170" s="182">
        <f t="shared" si="1290"/>
        <v>0</v>
      </c>
      <c r="HJ170" s="5"/>
      <c r="HK170" s="182">
        <f t="shared" si="1291"/>
        <v>0</v>
      </c>
      <c r="HL170" s="182">
        <f t="shared" si="1292"/>
        <v>0</v>
      </c>
      <c r="HM170" s="182">
        <f t="shared" si="1293"/>
        <v>0</v>
      </c>
      <c r="HN170" s="5"/>
      <c r="HO170" s="182">
        <f t="shared" si="1294"/>
        <v>0</v>
      </c>
      <c r="HP170" s="182">
        <f t="shared" si="1295"/>
        <v>0</v>
      </c>
      <c r="HQ170" s="182">
        <f t="shared" si="1296"/>
        <v>0</v>
      </c>
      <c r="HR170" s="5"/>
      <c r="HS170" s="182">
        <f t="shared" si="1297"/>
        <v>0</v>
      </c>
      <c r="HT170" s="182">
        <f t="shared" si="1298"/>
        <v>0</v>
      </c>
      <c r="HU170" s="182">
        <f t="shared" si="1299"/>
        <v>0</v>
      </c>
      <c r="HV170" s="5"/>
      <c r="HW170" s="182">
        <f t="shared" si="1300"/>
        <v>0</v>
      </c>
      <c r="HX170" s="182">
        <f t="shared" si="1301"/>
        <v>0</v>
      </c>
      <c r="HY170" s="182">
        <f t="shared" si="1302"/>
        <v>0</v>
      </c>
      <c r="HZ170" s="5"/>
      <c r="IA170" s="182">
        <f t="shared" si="1303"/>
        <v>0</v>
      </c>
      <c r="IB170" s="182">
        <f t="shared" si="1304"/>
        <v>0</v>
      </c>
      <c r="IC170" s="182">
        <f t="shared" si="1305"/>
        <v>0</v>
      </c>
      <c r="ID170" s="5"/>
      <c r="IE170" s="182">
        <f t="shared" si="1306"/>
        <v>0</v>
      </c>
      <c r="IF170" s="182">
        <f t="shared" si="1307"/>
        <v>0</v>
      </c>
      <c r="IG170" s="182">
        <f t="shared" si="1308"/>
        <v>0</v>
      </c>
      <c r="IH170" s="5"/>
      <c r="II170" s="182">
        <f t="shared" si="1309"/>
        <v>0</v>
      </c>
      <c r="IJ170" s="182">
        <f t="shared" si="1310"/>
        <v>0</v>
      </c>
      <c r="IK170" s="182">
        <f t="shared" si="1311"/>
        <v>0</v>
      </c>
      <c r="IL170" s="5"/>
      <c r="IM170" s="182">
        <f t="shared" si="1312"/>
        <v>0</v>
      </c>
      <c r="IN170" s="182">
        <f t="shared" si="1313"/>
        <v>0</v>
      </c>
      <c r="IO170" s="182">
        <f t="shared" si="1314"/>
        <v>0</v>
      </c>
      <c r="IP170" s="5"/>
      <c r="IQ170" s="182">
        <f t="shared" si="1315"/>
        <v>0</v>
      </c>
      <c r="IR170" s="182">
        <f t="shared" si="1316"/>
        <v>0</v>
      </c>
      <c r="IS170" s="182">
        <f t="shared" si="1317"/>
        <v>0</v>
      </c>
      <c r="IT170" s="5"/>
      <c r="IU170" s="182">
        <f t="shared" si="1318"/>
        <v>0</v>
      </c>
      <c r="IV170" s="182">
        <f t="shared" si="1319"/>
        <v>0</v>
      </c>
      <c r="IW170" s="182">
        <f t="shared" si="1320"/>
        <v>0</v>
      </c>
      <c r="IX170" s="5"/>
      <c r="IY170" s="182">
        <f t="shared" si="1321"/>
        <v>0</v>
      </c>
      <c r="IZ170" s="182">
        <f t="shared" si="1322"/>
        <v>0</v>
      </c>
      <c r="JA170" s="182">
        <f t="shared" si="1323"/>
        <v>0</v>
      </c>
      <c r="JB170" s="5"/>
      <c r="JC170" s="182">
        <f t="shared" si="1324"/>
        <v>0</v>
      </c>
      <c r="JD170" s="182">
        <f t="shared" si="1325"/>
        <v>0</v>
      </c>
      <c r="JE170" s="182">
        <f t="shared" si="1326"/>
        <v>0</v>
      </c>
      <c r="JF170" s="5"/>
      <c r="JG170" s="182">
        <f t="shared" si="1327"/>
        <v>0</v>
      </c>
      <c r="JH170" s="182">
        <f t="shared" si="1328"/>
        <v>0</v>
      </c>
      <c r="JI170" s="182">
        <f t="shared" si="1329"/>
        <v>0</v>
      </c>
      <c r="JJ170" s="5"/>
      <c r="JK170" s="182">
        <f t="shared" si="1330"/>
        <v>0</v>
      </c>
      <c r="JL170" s="182">
        <f t="shared" si="1331"/>
        <v>0</v>
      </c>
      <c r="JM170" s="182">
        <f t="shared" si="1332"/>
        <v>0</v>
      </c>
      <c r="JN170" s="5"/>
      <c r="JO170" s="182">
        <f t="shared" si="1333"/>
        <v>0</v>
      </c>
      <c r="JP170" s="182">
        <f t="shared" si="1334"/>
        <v>0</v>
      </c>
      <c r="JQ170" s="182">
        <f t="shared" si="1335"/>
        <v>0</v>
      </c>
      <c r="JR170" s="5"/>
      <c r="JS170" s="182">
        <f t="shared" si="1336"/>
        <v>0</v>
      </c>
      <c r="JT170" s="182">
        <f t="shared" si="1337"/>
        <v>0</v>
      </c>
      <c r="JU170" s="182">
        <f t="shared" si="1338"/>
        <v>0</v>
      </c>
      <c r="JV170" s="5"/>
      <c r="JW170" s="182">
        <f t="shared" si="1339"/>
        <v>0</v>
      </c>
      <c r="JX170" s="182">
        <f t="shared" si="1340"/>
        <v>0</v>
      </c>
      <c r="JY170" s="182">
        <f t="shared" si="1341"/>
        <v>0</v>
      </c>
      <c r="JZ170" s="5"/>
      <c r="KA170" s="182">
        <f t="shared" si="1342"/>
        <v>0</v>
      </c>
      <c r="KB170" s="182">
        <f t="shared" si="1343"/>
        <v>0</v>
      </c>
      <c r="KC170" s="182">
        <f t="shared" si="1344"/>
        <v>0</v>
      </c>
      <c r="KD170" s="5"/>
      <c r="KE170" s="182">
        <f t="shared" si="1345"/>
        <v>0</v>
      </c>
      <c r="KF170" s="182">
        <f t="shared" si="1346"/>
        <v>0</v>
      </c>
      <c r="KG170" s="182">
        <f t="shared" si="1347"/>
        <v>0</v>
      </c>
      <c r="KH170" s="5"/>
      <c r="KI170" s="183">
        <f t="shared" si="1348"/>
        <v>0</v>
      </c>
      <c r="KJ170" s="183" t="e">
        <f t="shared" si="1140"/>
        <v>#DIV/0!</v>
      </c>
      <c r="KK170" s="183">
        <f t="shared" si="1349"/>
        <v>0</v>
      </c>
      <c r="KM170" s="183">
        <f t="shared" si="1350"/>
        <v>0</v>
      </c>
      <c r="KN170" s="183" t="e">
        <f t="shared" si="1141"/>
        <v>#DIV/0!</v>
      </c>
      <c r="KO170" s="183">
        <f t="shared" si="1351"/>
        <v>0</v>
      </c>
      <c r="KQ170" s="183">
        <f t="shared" si="1352"/>
        <v>0</v>
      </c>
      <c r="KR170" s="183" t="e">
        <f t="shared" si="1353"/>
        <v>#DIV/0!</v>
      </c>
      <c r="KS170" s="183">
        <f t="shared" si="1354"/>
        <v>0</v>
      </c>
      <c r="KU170" s="183">
        <f t="shared" si="1355"/>
        <v>0</v>
      </c>
      <c r="KV170" s="183" t="e">
        <f t="shared" si="1356"/>
        <v>#DIV/0!</v>
      </c>
      <c r="KW170" s="183">
        <f t="shared" si="1357"/>
        <v>0</v>
      </c>
      <c r="KY170" s="183">
        <f t="shared" si="1358"/>
        <v>0</v>
      </c>
      <c r="KZ170" s="183" t="e">
        <f t="shared" si="1359"/>
        <v>#DIV/0!</v>
      </c>
      <c r="LA170" s="183">
        <f t="shared" si="1360"/>
        <v>0</v>
      </c>
      <c r="LC170" s="183">
        <f t="shared" si="1361"/>
        <v>0</v>
      </c>
      <c r="LD170" s="183" t="e">
        <f t="shared" si="1362"/>
        <v>#DIV/0!</v>
      </c>
      <c r="LE170" s="183">
        <f t="shared" si="1363"/>
        <v>0</v>
      </c>
    </row>
    <row r="171" spans="2:317" ht="18.75">
      <c r="B171" s="172"/>
      <c r="C171" s="180"/>
      <c r="D171" s="180"/>
      <c r="E171" s="180" t="str">
        <f>'A.I Revenue Streams - P1'!F169</f>
        <v>CT Contrast(50 ML)</v>
      </c>
      <c r="F171" s="184"/>
      <c r="G171" s="182"/>
      <c r="H171" s="182">
        <f>'A.I Revenue Streams - P1'!J169</f>
        <v>0</v>
      </c>
      <c r="I171" s="182">
        <f t="shared" si="1364"/>
        <v>0</v>
      </c>
      <c r="J171" s="5"/>
      <c r="K171" s="182">
        <f>'A.I Revenue Streams - P1'!H169*K$2</f>
        <v>0</v>
      </c>
      <c r="L171" s="182">
        <f t="shared" si="1142"/>
        <v>0</v>
      </c>
      <c r="M171" s="182">
        <f t="shared" si="1365"/>
        <v>0</v>
      </c>
      <c r="N171" s="5"/>
      <c r="O171" s="182">
        <f t="shared" si="1143"/>
        <v>0</v>
      </c>
      <c r="P171" s="182">
        <f t="shared" si="1144"/>
        <v>0</v>
      </c>
      <c r="Q171" s="182">
        <f t="shared" si="1135"/>
        <v>0</v>
      </c>
      <c r="R171" s="5"/>
      <c r="S171" s="182">
        <f t="shared" si="1145"/>
        <v>0</v>
      </c>
      <c r="T171" s="182">
        <f t="shared" si="1146"/>
        <v>0</v>
      </c>
      <c r="U171" s="182">
        <f t="shared" si="1136"/>
        <v>0</v>
      </c>
      <c r="V171" s="5"/>
      <c r="W171" s="182">
        <f t="shared" si="1147"/>
        <v>0</v>
      </c>
      <c r="X171" s="182">
        <f t="shared" si="1148"/>
        <v>0</v>
      </c>
      <c r="Y171" s="182">
        <f t="shared" si="1137"/>
        <v>0</v>
      </c>
      <c r="Z171" s="5"/>
      <c r="AA171" s="182">
        <f t="shared" si="1149"/>
        <v>0</v>
      </c>
      <c r="AB171" s="182">
        <f t="shared" si="1150"/>
        <v>0</v>
      </c>
      <c r="AC171" s="182">
        <f t="shared" si="1138"/>
        <v>0</v>
      </c>
      <c r="AD171" s="5"/>
      <c r="AE171" s="182">
        <f t="shared" si="1151"/>
        <v>0</v>
      </c>
      <c r="AF171" s="182">
        <f t="shared" si="1152"/>
        <v>0</v>
      </c>
      <c r="AG171" s="182">
        <f t="shared" si="1139"/>
        <v>0</v>
      </c>
      <c r="AH171" s="5"/>
      <c r="AI171" s="182">
        <f t="shared" si="1153"/>
        <v>0</v>
      </c>
      <c r="AJ171" s="182">
        <f t="shared" si="1154"/>
        <v>0</v>
      </c>
      <c r="AK171" s="182">
        <f t="shared" si="1155"/>
        <v>0</v>
      </c>
      <c r="AL171" s="5"/>
      <c r="AM171" s="182">
        <f t="shared" si="1156"/>
        <v>0</v>
      </c>
      <c r="AN171" s="182">
        <f t="shared" si="1157"/>
        <v>0</v>
      </c>
      <c r="AO171" s="182">
        <f t="shared" si="1158"/>
        <v>0</v>
      </c>
      <c r="AP171" s="5"/>
      <c r="AQ171" s="182">
        <f t="shared" si="1159"/>
        <v>0</v>
      </c>
      <c r="AR171" s="182">
        <f t="shared" si="1160"/>
        <v>0</v>
      </c>
      <c r="AS171" s="182">
        <f t="shared" si="1161"/>
        <v>0</v>
      </c>
      <c r="AT171" s="5"/>
      <c r="AU171" s="182">
        <f t="shared" si="1162"/>
        <v>0</v>
      </c>
      <c r="AV171" s="182">
        <f t="shared" si="1163"/>
        <v>0</v>
      </c>
      <c r="AW171" s="182">
        <f t="shared" si="1164"/>
        <v>0</v>
      </c>
      <c r="AX171" s="5"/>
      <c r="AY171" s="182">
        <f t="shared" si="1165"/>
        <v>0</v>
      </c>
      <c r="AZ171" s="182">
        <f t="shared" si="1166"/>
        <v>0</v>
      </c>
      <c r="BA171" s="182">
        <f t="shared" si="1167"/>
        <v>0</v>
      </c>
      <c r="BB171" s="5"/>
      <c r="BC171" s="182">
        <f t="shared" si="1168"/>
        <v>0</v>
      </c>
      <c r="BD171" s="182">
        <f t="shared" si="1169"/>
        <v>0</v>
      </c>
      <c r="BE171" s="182">
        <f t="shared" si="1170"/>
        <v>0</v>
      </c>
      <c r="BF171" s="5"/>
      <c r="BG171" s="182">
        <f t="shared" si="1171"/>
        <v>0</v>
      </c>
      <c r="BH171" s="182">
        <f t="shared" si="1172"/>
        <v>0</v>
      </c>
      <c r="BI171" s="182">
        <f t="shared" si="1173"/>
        <v>0</v>
      </c>
      <c r="BJ171" s="5"/>
      <c r="BK171" s="182">
        <f t="shared" si="1174"/>
        <v>0</v>
      </c>
      <c r="BL171" s="182">
        <f t="shared" si="1175"/>
        <v>0</v>
      </c>
      <c r="BM171" s="182">
        <f t="shared" si="1176"/>
        <v>0</v>
      </c>
      <c r="BN171" s="5"/>
      <c r="BO171" s="182">
        <f t="shared" si="1177"/>
        <v>0</v>
      </c>
      <c r="BP171" s="182">
        <f t="shared" si="1178"/>
        <v>0</v>
      </c>
      <c r="BQ171" s="182">
        <f t="shared" si="1179"/>
        <v>0</v>
      </c>
      <c r="BR171" s="5"/>
      <c r="BS171" s="182">
        <f t="shared" si="1180"/>
        <v>0</v>
      </c>
      <c r="BT171" s="182">
        <f t="shared" si="1181"/>
        <v>0</v>
      </c>
      <c r="BU171" s="182">
        <f t="shared" si="1182"/>
        <v>0</v>
      </c>
      <c r="BV171" s="5"/>
      <c r="BW171" s="182">
        <f t="shared" si="1183"/>
        <v>0</v>
      </c>
      <c r="BX171" s="182">
        <f t="shared" si="1184"/>
        <v>0</v>
      </c>
      <c r="BY171" s="182">
        <f t="shared" si="1185"/>
        <v>0</v>
      </c>
      <c r="BZ171" s="5"/>
      <c r="CA171" s="182">
        <f t="shared" si="1186"/>
        <v>0</v>
      </c>
      <c r="CB171" s="182">
        <f t="shared" si="1187"/>
        <v>0</v>
      </c>
      <c r="CC171" s="182">
        <f t="shared" si="1188"/>
        <v>0</v>
      </c>
      <c r="CD171" s="5"/>
      <c r="CE171" s="182">
        <f t="shared" si="1189"/>
        <v>0</v>
      </c>
      <c r="CF171" s="182">
        <f t="shared" si="1190"/>
        <v>0</v>
      </c>
      <c r="CG171" s="182">
        <f t="shared" si="1191"/>
        <v>0</v>
      </c>
      <c r="CH171" s="5"/>
      <c r="CI171" s="182">
        <f t="shared" si="1192"/>
        <v>0</v>
      </c>
      <c r="CJ171" s="182">
        <f t="shared" si="1193"/>
        <v>0</v>
      </c>
      <c r="CK171" s="182">
        <f t="shared" si="1194"/>
        <v>0</v>
      </c>
      <c r="CL171" s="5"/>
      <c r="CM171" s="182">
        <f t="shared" si="1195"/>
        <v>0</v>
      </c>
      <c r="CN171" s="182">
        <f t="shared" si="1196"/>
        <v>0</v>
      </c>
      <c r="CO171" s="182">
        <f t="shared" si="1197"/>
        <v>0</v>
      </c>
      <c r="CP171" s="5"/>
      <c r="CQ171" s="182">
        <f t="shared" si="1198"/>
        <v>0</v>
      </c>
      <c r="CR171" s="182">
        <f t="shared" si="1199"/>
        <v>0</v>
      </c>
      <c r="CS171" s="182">
        <f t="shared" si="1200"/>
        <v>0</v>
      </c>
      <c r="CT171" s="5"/>
      <c r="CU171" s="182">
        <f t="shared" si="1201"/>
        <v>0</v>
      </c>
      <c r="CV171" s="182">
        <f t="shared" si="1202"/>
        <v>0</v>
      </c>
      <c r="CW171" s="182">
        <f t="shared" si="1203"/>
        <v>0</v>
      </c>
      <c r="CX171" s="5"/>
      <c r="CY171" s="182">
        <f t="shared" si="1204"/>
        <v>0</v>
      </c>
      <c r="CZ171" s="182">
        <f t="shared" si="1205"/>
        <v>0</v>
      </c>
      <c r="DA171" s="182">
        <f t="shared" si="1206"/>
        <v>0</v>
      </c>
      <c r="DB171" s="5"/>
      <c r="DC171" s="182">
        <f t="shared" si="1207"/>
        <v>0</v>
      </c>
      <c r="DD171" s="182">
        <f t="shared" si="1208"/>
        <v>0</v>
      </c>
      <c r="DE171" s="182">
        <f t="shared" si="1209"/>
        <v>0</v>
      </c>
      <c r="DF171" s="5"/>
      <c r="DG171" s="182">
        <f t="shared" si="1210"/>
        <v>0</v>
      </c>
      <c r="DH171" s="182">
        <f t="shared" si="1211"/>
        <v>0</v>
      </c>
      <c r="DI171" s="182">
        <f t="shared" si="1212"/>
        <v>0</v>
      </c>
      <c r="DJ171" s="5"/>
      <c r="DK171" s="182">
        <f t="shared" si="1213"/>
        <v>0</v>
      </c>
      <c r="DL171" s="182">
        <f t="shared" si="1214"/>
        <v>0</v>
      </c>
      <c r="DM171" s="182">
        <f t="shared" si="1215"/>
        <v>0</v>
      </c>
      <c r="DN171" s="5"/>
      <c r="DO171" s="182">
        <f t="shared" si="1216"/>
        <v>0</v>
      </c>
      <c r="DP171" s="182">
        <f t="shared" si="1217"/>
        <v>0</v>
      </c>
      <c r="DQ171" s="182">
        <f t="shared" si="1218"/>
        <v>0</v>
      </c>
      <c r="DR171" s="5"/>
      <c r="DS171" s="182">
        <f t="shared" si="1219"/>
        <v>0</v>
      </c>
      <c r="DT171" s="182">
        <f t="shared" si="1220"/>
        <v>0</v>
      </c>
      <c r="DU171" s="182">
        <f t="shared" si="1221"/>
        <v>0</v>
      </c>
      <c r="DV171" s="5"/>
      <c r="DW171" s="182">
        <f t="shared" si="1222"/>
        <v>0</v>
      </c>
      <c r="DX171" s="182">
        <f t="shared" si="1223"/>
        <v>0</v>
      </c>
      <c r="DY171" s="182">
        <f t="shared" si="1224"/>
        <v>0</v>
      </c>
      <c r="DZ171" s="5"/>
      <c r="EA171" s="182">
        <f t="shared" si="1225"/>
        <v>0</v>
      </c>
      <c r="EB171" s="182">
        <f t="shared" si="1226"/>
        <v>0</v>
      </c>
      <c r="EC171" s="182">
        <f t="shared" si="1227"/>
        <v>0</v>
      </c>
      <c r="ED171" s="5"/>
      <c r="EE171" s="182">
        <f t="shared" si="1228"/>
        <v>0</v>
      </c>
      <c r="EF171" s="182">
        <f t="shared" si="1229"/>
        <v>0</v>
      </c>
      <c r="EG171" s="182">
        <f t="shared" si="1230"/>
        <v>0</v>
      </c>
      <c r="EH171" s="5"/>
      <c r="EI171" s="182">
        <f t="shared" si="1231"/>
        <v>0</v>
      </c>
      <c r="EJ171" s="182">
        <f t="shared" si="1232"/>
        <v>0</v>
      </c>
      <c r="EK171" s="182">
        <f t="shared" si="1233"/>
        <v>0</v>
      </c>
      <c r="EL171" s="5"/>
      <c r="EM171" s="182">
        <f t="shared" si="1234"/>
        <v>0</v>
      </c>
      <c r="EN171" s="182">
        <f t="shared" si="1235"/>
        <v>0</v>
      </c>
      <c r="EO171" s="182">
        <f t="shared" si="1236"/>
        <v>0</v>
      </c>
      <c r="EP171" s="5"/>
      <c r="EQ171" s="182">
        <f t="shared" si="1237"/>
        <v>0</v>
      </c>
      <c r="ER171" s="182">
        <f t="shared" si="1238"/>
        <v>0</v>
      </c>
      <c r="ES171" s="182">
        <f t="shared" si="1239"/>
        <v>0</v>
      </c>
      <c r="ET171" s="5"/>
      <c r="EU171" s="182">
        <f t="shared" si="1240"/>
        <v>0</v>
      </c>
      <c r="EV171" s="182">
        <f t="shared" si="1241"/>
        <v>0</v>
      </c>
      <c r="EW171" s="182">
        <f t="shared" si="1242"/>
        <v>0</v>
      </c>
      <c r="EX171" s="5"/>
      <c r="EY171" s="182">
        <f t="shared" si="1243"/>
        <v>0</v>
      </c>
      <c r="EZ171" s="182">
        <f t="shared" si="1244"/>
        <v>0</v>
      </c>
      <c r="FA171" s="182">
        <f t="shared" si="1245"/>
        <v>0</v>
      </c>
      <c r="FB171" s="5"/>
      <c r="FC171" s="182">
        <f t="shared" si="1246"/>
        <v>0</v>
      </c>
      <c r="FD171" s="182">
        <f t="shared" si="1247"/>
        <v>0</v>
      </c>
      <c r="FE171" s="182">
        <f t="shared" si="1248"/>
        <v>0</v>
      </c>
      <c r="FF171" s="5"/>
      <c r="FG171" s="182">
        <f t="shared" si="1249"/>
        <v>0</v>
      </c>
      <c r="FH171" s="182">
        <f t="shared" si="1250"/>
        <v>0</v>
      </c>
      <c r="FI171" s="182">
        <f t="shared" si="1251"/>
        <v>0</v>
      </c>
      <c r="FJ171" s="5"/>
      <c r="FK171" s="182">
        <f t="shared" si="1252"/>
        <v>0</v>
      </c>
      <c r="FL171" s="182">
        <f t="shared" si="1253"/>
        <v>0</v>
      </c>
      <c r="FM171" s="182">
        <f t="shared" si="1254"/>
        <v>0</v>
      </c>
      <c r="FN171" s="5"/>
      <c r="FO171" s="182">
        <f t="shared" si="1255"/>
        <v>0</v>
      </c>
      <c r="FP171" s="182">
        <f t="shared" si="1256"/>
        <v>0</v>
      </c>
      <c r="FQ171" s="182">
        <f t="shared" si="1257"/>
        <v>0</v>
      </c>
      <c r="FR171" s="5"/>
      <c r="FS171" s="182">
        <f t="shared" si="1258"/>
        <v>0</v>
      </c>
      <c r="FT171" s="182">
        <f t="shared" si="1259"/>
        <v>0</v>
      </c>
      <c r="FU171" s="182">
        <f t="shared" si="1260"/>
        <v>0</v>
      </c>
      <c r="FV171" s="5"/>
      <c r="FW171" s="182">
        <f t="shared" si="1261"/>
        <v>0</v>
      </c>
      <c r="FX171" s="182">
        <f t="shared" si="1262"/>
        <v>0</v>
      </c>
      <c r="FY171" s="182">
        <f t="shared" si="1263"/>
        <v>0</v>
      </c>
      <c r="FZ171" s="5"/>
      <c r="GA171" s="182">
        <f t="shared" si="1264"/>
        <v>0</v>
      </c>
      <c r="GB171" s="182">
        <f t="shared" si="1265"/>
        <v>0</v>
      </c>
      <c r="GC171" s="182">
        <f t="shared" si="1266"/>
        <v>0</v>
      </c>
      <c r="GD171" s="5"/>
      <c r="GE171" s="182">
        <f t="shared" si="1267"/>
        <v>0</v>
      </c>
      <c r="GF171" s="182">
        <f t="shared" si="1268"/>
        <v>0</v>
      </c>
      <c r="GG171" s="182">
        <f t="shared" si="1269"/>
        <v>0</v>
      </c>
      <c r="GH171" s="5"/>
      <c r="GI171" s="182">
        <f t="shared" si="1270"/>
        <v>0</v>
      </c>
      <c r="GJ171" s="182">
        <f t="shared" si="1271"/>
        <v>0</v>
      </c>
      <c r="GK171" s="182">
        <f t="shared" si="1272"/>
        <v>0</v>
      </c>
      <c r="GL171" s="5"/>
      <c r="GM171" s="182">
        <f t="shared" si="1273"/>
        <v>0</v>
      </c>
      <c r="GN171" s="182">
        <f t="shared" si="1274"/>
        <v>0</v>
      </c>
      <c r="GO171" s="182">
        <f t="shared" si="1275"/>
        <v>0</v>
      </c>
      <c r="GP171" s="5"/>
      <c r="GQ171" s="182">
        <f t="shared" si="1276"/>
        <v>0</v>
      </c>
      <c r="GR171" s="182">
        <f t="shared" si="1277"/>
        <v>0</v>
      </c>
      <c r="GS171" s="182">
        <f t="shared" si="1278"/>
        <v>0</v>
      </c>
      <c r="GT171" s="5"/>
      <c r="GU171" s="182">
        <f t="shared" si="1279"/>
        <v>0</v>
      </c>
      <c r="GV171" s="182">
        <f t="shared" si="1280"/>
        <v>0</v>
      </c>
      <c r="GW171" s="182">
        <f t="shared" si="1281"/>
        <v>0</v>
      </c>
      <c r="GX171" s="5"/>
      <c r="GY171" s="182">
        <f t="shared" si="1282"/>
        <v>0</v>
      </c>
      <c r="GZ171" s="182">
        <f t="shared" si="1283"/>
        <v>0</v>
      </c>
      <c r="HA171" s="182">
        <f t="shared" si="1284"/>
        <v>0</v>
      </c>
      <c r="HB171" s="5"/>
      <c r="HC171" s="182">
        <f t="shared" si="1285"/>
        <v>0</v>
      </c>
      <c r="HD171" s="182">
        <f t="shared" si="1286"/>
        <v>0</v>
      </c>
      <c r="HE171" s="182">
        <f t="shared" si="1287"/>
        <v>0</v>
      </c>
      <c r="HF171" s="5"/>
      <c r="HG171" s="182">
        <f t="shared" si="1288"/>
        <v>0</v>
      </c>
      <c r="HH171" s="182">
        <f t="shared" si="1289"/>
        <v>0</v>
      </c>
      <c r="HI171" s="182">
        <f t="shared" si="1290"/>
        <v>0</v>
      </c>
      <c r="HJ171" s="5"/>
      <c r="HK171" s="182">
        <f t="shared" si="1291"/>
        <v>0</v>
      </c>
      <c r="HL171" s="182">
        <f t="shared" si="1292"/>
        <v>0</v>
      </c>
      <c r="HM171" s="182">
        <f t="shared" si="1293"/>
        <v>0</v>
      </c>
      <c r="HN171" s="5"/>
      <c r="HO171" s="182">
        <f t="shared" si="1294"/>
        <v>0</v>
      </c>
      <c r="HP171" s="182">
        <f t="shared" si="1295"/>
        <v>0</v>
      </c>
      <c r="HQ171" s="182">
        <f t="shared" si="1296"/>
        <v>0</v>
      </c>
      <c r="HR171" s="5"/>
      <c r="HS171" s="182">
        <f t="shared" si="1297"/>
        <v>0</v>
      </c>
      <c r="HT171" s="182">
        <f t="shared" si="1298"/>
        <v>0</v>
      </c>
      <c r="HU171" s="182">
        <f t="shared" si="1299"/>
        <v>0</v>
      </c>
      <c r="HV171" s="5"/>
      <c r="HW171" s="182">
        <f t="shared" si="1300"/>
        <v>0</v>
      </c>
      <c r="HX171" s="182">
        <f t="shared" si="1301"/>
        <v>0</v>
      </c>
      <c r="HY171" s="182">
        <f t="shared" si="1302"/>
        <v>0</v>
      </c>
      <c r="HZ171" s="5"/>
      <c r="IA171" s="182">
        <f t="shared" si="1303"/>
        <v>0</v>
      </c>
      <c r="IB171" s="182">
        <f t="shared" si="1304"/>
        <v>0</v>
      </c>
      <c r="IC171" s="182">
        <f t="shared" si="1305"/>
        <v>0</v>
      </c>
      <c r="ID171" s="5"/>
      <c r="IE171" s="182">
        <f t="shared" si="1306"/>
        <v>0</v>
      </c>
      <c r="IF171" s="182">
        <f t="shared" si="1307"/>
        <v>0</v>
      </c>
      <c r="IG171" s="182">
        <f t="shared" si="1308"/>
        <v>0</v>
      </c>
      <c r="IH171" s="5"/>
      <c r="II171" s="182">
        <f t="shared" si="1309"/>
        <v>0</v>
      </c>
      <c r="IJ171" s="182">
        <f t="shared" si="1310"/>
        <v>0</v>
      </c>
      <c r="IK171" s="182">
        <f t="shared" si="1311"/>
        <v>0</v>
      </c>
      <c r="IL171" s="5"/>
      <c r="IM171" s="182">
        <f t="shared" si="1312"/>
        <v>0</v>
      </c>
      <c r="IN171" s="182">
        <f t="shared" si="1313"/>
        <v>0</v>
      </c>
      <c r="IO171" s="182">
        <f t="shared" si="1314"/>
        <v>0</v>
      </c>
      <c r="IP171" s="5"/>
      <c r="IQ171" s="182">
        <f t="shared" si="1315"/>
        <v>0</v>
      </c>
      <c r="IR171" s="182">
        <f t="shared" si="1316"/>
        <v>0</v>
      </c>
      <c r="IS171" s="182">
        <f t="shared" si="1317"/>
        <v>0</v>
      </c>
      <c r="IT171" s="5"/>
      <c r="IU171" s="182">
        <f t="shared" si="1318"/>
        <v>0</v>
      </c>
      <c r="IV171" s="182">
        <f t="shared" si="1319"/>
        <v>0</v>
      </c>
      <c r="IW171" s="182">
        <f t="shared" si="1320"/>
        <v>0</v>
      </c>
      <c r="IX171" s="5"/>
      <c r="IY171" s="182">
        <f t="shared" si="1321"/>
        <v>0</v>
      </c>
      <c r="IZ171" s="182">
        <f t="shared" si="1322"/>
        <v>0</v>
      </c>
      <c r="JA171" s="182">
        <f t="shared" si="1323"/>
        <v>0</v>
      </c>
      <c r="JB171" s="5"/>
      <c r="JC171" s="182">
        <f t="shared" si="1324"/>
        <v>0</v>
      </c>
      <c r="JD171" s="182">
        <f t="shared" si="1325"/>
        <v>0</v>
      </c>
      <c r="JE171" s="182">
        <f t="shared" si="1326"/>
        <v>0</v>
      </c>
      <c r="JF171" s="5"/>
      <c r="JG171" s="182">
        <f t="shared" si="1327"/>
        <v>0</v>
      </c>
      <c r="JH171" s="182">
        <f t="shared" si="1328"/>
        <v>0</v>
      </c>
      <c r="JI171" s="182">
        <f t="shared" si="1329"/>
        <v>0</v>
      </c>
      <c r="JJ171" s="5"/>
      <c r="JK171" s="182">
        <f t="shared" si="1330"/>
        <v>0</v>
      </c>
      <c r="JL171" s="182">
        <f t="shared" si="1331"/>
        <v>0</v>
      </c>
      <c r="JM171" s="182">
        <f t="shared" si="1332"/>
        <v>0</v>
      </c>
      <c r="JN171" s="5"/>
      <c r="JO171" s="182">
        <f t="shared" si="1333"/>
        <v>0</v>
      </c>
      <c r="JP171" s="182">
        <f t="shared" si="1334"/>
        <v>0</v>
      </c>
      <c r="JQ171" s="182">
        <f t="shared" si="1335"/>
        <v>0</v>
      </c>
      <c r="JR171" s="5"/>
      <c r="JS171" s="182">
        <f t="shared" si="1336"/>
        <v>0</v>
      </c>
      <c r="JT171" s="182">
        <f t="shared" si="1337"/>
        <v>0</v>
      </c>
      <c r="JU171" s="182">
        <f t="shared" si="1338"/>
        <v>0</v>
      </c>
      <c r="JV171" s="5"/>
      <c r="JW171" s="182">
        <f t="shared" si="1339"/>
        <v>0</v>
      </c>
      <c r="JX171" s="182">
        <f t="shared" si="1340"/>
        <v>0</v>
      </c>
      <c r="JY171" s="182">
        <f t="shared" si="1341"/>
        <v>0</v>
      </c>
      <c r="JZ171" s="5"/>
      <c r="KA171" s="182">
        <f t="shared" si="1342"/>
        <v>0</v>
      </c>
      <c r="KB171" s="182">
        <f t="shared" si="1343"/>
        <v>0</v>
      </c>
      <c r="KC171" s="182">
        <f t="shared" si="1344"/>
        <v>0</v>
      </c>
      <c r="KD171" s="5"/>
      <c r="KE171" s="182">
        <f t="shared" si="1345"/>
        <v>0</v>
      </c>
      <c r="KF171" s="182">
        <f t="shared" si="1346"/>
        <v>0</v>
      </c>
      <c r="KG171" s="182">
        <f t="shared" si="1347"/>
        <v>0</v>
      </c>
      <c r="KH171" s="5"/>
      <c r="KI171" s="183">
        <f t="shared" si="1348"/>
        <v>0</v>
      </c>
      <c r="KJ171" s="183" t="e">
        <f t="shared" si="1140"/>
        <v>#DIV/0!</v>
      </c>
      <c r="KK171" s="183">
        <f t="shared" si="1349"/>
        <v>0</v>
      </c>
      <c r="KM171" s="183">
        <f t="shared" si="1350"/>
        <v>0</v>
      </c>
      <c r="KN171" s="183" t="e">
        <f t="shared" si="1141"/>
        <v>#DIV/0!</v>
      </c>
      <c r="KO171" s="183">
        <f t="shared" si="1351"/>
        <v>0</v>
      </c>
      <c r="KQ171" s="183">
        <f t="shared" si="1352"/>
        <v>0</v>
      </c>
      <c r="KR171" s="183" t="e">
        <f t="shared" si="1353"/>
        <v>#DIV/0!</v>
      </c>
      <c r="KS171" s="183">
        <f t="shared" si="1354"/>
        <v>0</v>
      </c>
      <c r="KU171" s="183">
        <f t="shared" si="1355"/>
        <v>0</v>
      </c>
      <c r="KV171" s="183" t="e">
        <f t="shared" si="1356"/>
        <v>#DIV/0!</v>
      </c>
      <c r="KW171" s="183">
        <f t="shared" si="1357"/>
        <v>0</v>
      </c>
      <c r="KY171" s="183">
        <f t="shared" si="1358"/>
        <v>0</v>
      </c>
      <c r="KZ171" s="183" t="e">
        <f t="shared" si="1359"/>
        <v>#DIV/0!</v>
      </c>
      <c r="LA171" s="183">
        <f t="shared" si="1360"/>
        <v>0</v>
      </c>
      <c r="LC171" s="183">
        <f t="shared" si="1361"/>
        <v>0</v>
      </c>
      <c r="LD171" s="183" t="e">
        <f t="shared" si="1362"/>
        <v>#DIV/0!</v>
      </c>
      <c r="LE171" s="183">
        <f t="shared" si="1363"/>
        <v>0</v>
      </c>
    </row>
    <row r="172" spans="2:317" ht="18.75">
      <c r="B172" s="172"/>
      <c r="C172" s="180"/>
      <c r="D172" s="180"/>
      <c r="E172" s="180" t="str">
        <f>'A.I Revenue Streams - P1'!F170</f>
        <v>CT Contrast(100 ML)</v>
      </c>
      <c r="F172" s="184"/>
      <c r="G172" s="182"/>
      <c r="H172" s="182">
        <f>'A.I Revenue Streams - P1'!J170</f>
        <v>0</v>
      </c>
      <c r="I172" s="182">
        <f t="shared" si="1364"/>
        <v>0</v>
      </c>
      <c r="J172" s="5"/>
      <c r="K172" s="182">
        <f>'A.I Revenue Streams - P1'!H170*K$2</f>
        <v>0</v>
      </c>
      <c r="L172" s="182">
        <f t="shared" si="1142"/>
        <v>0</v>
      </c>
      <c r="M172" s="182">
        <f t="shared" si="1365"/>
        <v>0</v>
      </c>
      <c r="N172" s="5"/>
      <c r="O172" s="182">
        <f t="shared" si="1143"/>
        <v>0</v>
      </c>
      <c r="P172" s="182">
        <f t="shared" si="1144"/>
        <v>0</v>
      </c>
      <c r="Q172" s="182">
        <f t="shared" si="1135"/>
        <v>0</v>
      </c>
      <c r="R172" s="5"/>
      <c r="S172" s="182">
        <f t="shared" si="1145"/>
        <v>0</v>
      </c>
      <c r="T172" s="182">
        <f t="shared" si="1146"/>
        <v>0</v>
      </c>
      <c r="U172" s="182">
        <f t="shared" si="1136"/>
        <v>0</v>
      </c>
      <c r="V172" s="5"/>
      <c r="W172" s="182">
        <f t="shared" si="1147"/>
        <v>0</v>
      </c>
      <c r="X172" s="182">
        <f t="shared" si="1148"/>
        <v>0</v>
      </c>
      <c r="Y172" s="182">
        <f t="shared" si="1137"/>
        <v>0</v>
      </c>
      <c r="Z172" s="5"/>
      <c r="AA172" s="182">
        <f t="shared" si="1149"/>
        <v>0</v>
      </c>
      <c r="AB172" s="182">
        <f t="shared" si="1150"/>
        <v>0</v>
      </c>
      <c r="AC172" s="182">
        <f t="shared" si="1138"/>
        <v>0</v>
      </c>
      <c r="AD172" s="5"/>
      <c r="AE172" s="182">
        <f t="shared" si="1151"/>
        <v>0</v>
      </c>
      <c r="AF172" s="182">
        <f t="shared" si="1152"/>
        <v>0</v>
      </c>
      <c r="AG172" s="182">
        <f t="shared" si="1139"/>
        <v>0</v>
      </c>
      <c r="AH172" s="5"/>
      <c r="AI172" s="182">
        <f t="shared" si="1153"/>
        <v>0</v>
      </c>
      <c r="AJ172" s="182">
        <f t="shared" si="1154"/>
        <v>0</v>
      </c>
      <c r="AK172" s="182">
        <f t="shared" si="1155"/>
        <v>0</v>
      </c>
      <c r="AL172" s="5"/>
      <c r="AM172" s="182">
        <f t="shared" si="1156"/>
        <v>0</v>
      </c>
      <c r="AN172" s="182">
        <f t="shared" si="1157"/>
        <v>0</v>
      </c>
      <c r="AO172" s="182">
        <f t="shared" si="1158"/>
        <v>0</v>
      </c>
      <c r="AP172" s="5"/>
      <c r="AQ172" s="182">
        <f t="shared" si="1159"/>
        <v>0</v>
      </c>
      <c r="AR172" s="182">
        <f t="shared" si="1160"/>
        <v>0</v>
      </c>
      <c r="AS172" s="182">
        <f t="shared" si="1161"/>
        <v>0</v>
      </c>
      <c r="AT172" s="5"/>
      <c r="AU172" s="182">
        <f t="shared" si="1162"/>
        <v>0</v>
      </c>
      <c r="AV172" s="182">
        <f t="shared" si="1163"/>
        <v>0</v>
      </c>
      <c r="AW172" s="182">
        <f t="shared" si="1164"/>
        <v>0</v>
      </c>
      <c r="AX172" s="5"/>
      <c r="AY172" s="182">
        <f t="shared" si="1165"/>
        <v>0</v>
      </c>
      <c r="AZ172" s="182">
        <f t="shared" si="1166"/>
        <v>0</v>
      </c>
      <c r="BA172" s="182">
        <f t="shared" si="1167"/>
        <v>0</v>
      </c>
      <c r="BB172" s="5"/>
      <c r="BC172" s="182">
        <f t="shared" si="1168"/>
        <v>0</v>
      </c>
      <c r="BD172" s="182">
        <f t="shared" si="1169"/>
        <v>0</v>
      </c>
      <c r="BE172" s="182">
        <f t="shared" si="1170"/>
        <v>0</v>
      </c>
      <c r="BF172" s="5"/>
      <c r="BG172" s="182">
        <f t="shared" si="1171"/>
        <v>0</v>
      </c>
      <c r="BH172" s="182">
        <f t="shared" si="1172"/>
        <v>0</v>
      </c>
      <c r="BI172" s="182">
        <f t="shared" si="1173"/>
        <v>0</v>
      </c>
      <c r="BJ172" s="5"/>
      <c r="BK172" s="182">
        <f t="shared" si="1174"/>
        <v>0</v>
      </c>
      <c r="BL172" s="182">
        <f t="shared" si="1175"/>
        <v>0</v>
      </c>
      <c r="BM172" s="182">
        <f t="shared" si="1176"/>
        <v>0</v>
      </c>
      <c r="BN172" s="5"/>
      <c r="BO172" s="182">
        <f t="shared" si="1177"/>
        <v>0</v>
      </c>
      <c r="BP172" s="182">
        <f t="shared" si="1178"/>
        <v>0</v>
      </c>
      <c r="BQ172" s="182">
        <f t="shared" si="1179"/>
        <v>0</v>
      </c>
      <c r="BR172" s="5"/>
      <c r="BS172" s="182">
        <f t="shared" si="1180"/>
        <v>0</v>
      </c>
      <c r="BT172" s="182">
        <f t="shared" si="1181"/>
        <v>0</v>
      </c>
      <c r="BU172" s="182">
        <f t="shared" si="1182"/>
        <v>0</v>
      </c>
      <c r="BV172" s="5"/>
      <c r="BW172" s="182">
        <f t="shared" si="1183"/>
        <v>0</v>
      </c>
      <c r="BX172" s="182">
        <f t="shared" si="1184"/>
        <v>0</v>
      </c>
      <c r="BY172" s="182">
        <f t="shared" si="1185"/>
        <v>0</v>
      </c>
      <c r="BZ172" s="5"/>
      <c r="CA172" s="182">
        <f t="shared" si="1186"/>
        <v>0</v>
      </c>
      <c r="CB172" s="182">
        <f t="shared" si="1187"/>
        <v>0</v>
      </c>
      <c r="CC172" s="182">
        <f t="shared" si="1188"/>
        <v>0</v>
      </c>
      <c r="CD172" s="5"/>
      <c r="CE172" s="182">
        <f t="shared" si="1189"/>
        <v>0</v>
      </c>
      <c r="CF172" s="182">
        <f t="shared" si="1190"/>
        <v>0</v>
      </c>
      <c r="CG172" s="182">
        <f t="shared" si="1191"/>
        <v>0</v>
      </c>
      <c r="CH172" s="5"/>
      <c r="CI172" s="182">
        <f t="shared" si="1192"/>
        <v>0</v>
      </c>
      <c r="CJ172" s="182">
        <f t="shared" si="1193"/>
        <v>0</v>
      </c>
      <c r="CK172" s="182">
        <f t="shared" si="1194"/>
        <v>0</v>
      </c>
      <c r="CL172" s="5"/>
      <c r="CM172" s="182">
        <f t="shared" si="1195"/>
        <v>0</v>
      </c>
      <c r="CN172" s="182">
        <f t="shared" si="1196"/>
        <v>0</v>
      </c>
      <c r="CO172" s="182">
        <f t="shared" si="1197"/>
        <v>0</v>
      </c>
      <c r="CP172" s="5"/>
      <c r="CQ172" s="182">
        <f t="shared" si="1198"/>
        <v>0</v>
      </c>
      <c r="CR172" s="182">
        <f t="shared" si="1199"/>
        <v>0</v>
      </c>
      <c r="CS172" s="182">
        <f t="shared" si="1200"/>
        <v>0</v>
      </c>
      <c r="CT172" s="5"/>
      <c r="CU172" s="182">
        <f t="shared" si="1201"/>
        <v>0</v>
      </c>
      <c r="CV172" s="182">
        <f t="shared" si="1202"/>
        <v>0</v>
      </c>
      <c r="CW172" s="182">
        <f t="shared" si="1203"/>
        <v>0</v>
      </c>
      <c r="CX172" s="5"/>
      <c r="CY172" s="182">
        <f t="shared" si="1204"/>
        <v>0</v>
      </c>
      <c r="CZ172" s="182">
        <f t="shared" si="1205"/>
        <v>0</v>
      </c>
      <c r="DA172" s="182">
        <f t="shared" si="1206"/>
        <v>0</v>
      </c>
      <c r="DB172" s="5"/>
      <c r="DC172" s="182">
        <f t="shared" si="1207"/>
        <v>0</v>
      </c>
      <c r="DD172" s="182">
        <f t="shared" si="1208"/>
        <v>0</v>
      </c>
      <c r="DE172" s="182">
        <f t="shared" si="1209"/>
        <v>0</v>
      </c>
      <c r="DF172" s="5"/>
      <c r="DG172" s="182">
        <f t="shared" si="1210"/>
        <v>0</v>
      </c>
      <c r="DH172" s="182">
        <f t="shared" si="1211"/>
        <v>0</v>
      </c>
      <c r="DI172" s="182">
        <f t="shared" si="1212"/>
        <v>0</v>
      </c>
      <c r="DJ172" s="5"/>
      <c r="DK172" s="182">
        <f t="shared" si="1213"/>
        <v>0</v>
      </c>
      <c r="DL172" s="182">
        <f t="shared" si="1214"/>
        <v>0</v>
      </c>
      <c r="DM172" s="182">
        <f t="shared" si="1215"/>
        <v>0</v>
      </c>
      <c r="DN172" s="5"/>
      <c r="DO172" s="182">
        <f t="shared" si="1216"/>
        <v>0</v>
      </c>
      <c r="DP172" s="182">
        <f t="shared" si="1217"/>
        <v>0</v>
      </c>
      <c r="DQ172" s="182">
        <f t="shared" si="1218"/>
        <v>0</v>
      </c>
      <c r="DR172" s="5"/>
      <c r="DS172" s="182">
        <f t="shared" si="1219"/>
        <v>0</v>
      </c>
      <c r="DT172" s="182">
        <f t="shared" si="1220"/>
        <v>0</v>
      </c>
      <c r="DU172" s="182">
        <f t="shared" si="1221"/>
        <v>0</v>
      </c>
      <c r="DV172" s="5"/>
      <c r="DW172" s="182">
        <f t="shared" si="1222"/>
        <v>0</v>
      </c>
      <c r="DX172" s="182">
        <f t="shared" si="1223"/>
        <v>0</v>
      </c>
      <c r="DY172" s="182">
        <f t="shared" si="1224"/>
        <v>0</v>
      </c>
      <c r="DZ172" s="5"/>
      <c r="EA172" s="182">
        <f t="shared" si="1225"/>
        <v>0</v>
      </c>
      <c r="EB172" s="182">
        <f t="shared" si="1226"/>
        <v>0</v>
      </c>
      <c r="EC172" s="182">
        <f t="shared" si="1227"/>
        <v>0</v>
      </c>
      <c r="ED172" s="5"/>
      <c r="EE172" s="182">
        <f t="shared" si="1228"/>
        <v>0</v>
      </c>
      <c r="EF172" s="182">
        <f t="shared" si="1229"/>
        <v>0</v>
      </c>
      <c r="EG172" s="182">
        <f t="shared" si="1230"/>
        <v>0</v>
      </c>
      <c r="EH172" s="5"/>
      <c r="EI172" s="182">
        <f t="shared" si="1231"/>
        <v>0</v>
      </c>
      <c r="EJ172" s="182">
        <f t="shared" si="1232"/>
        <v>0</v>
      </c>
      <c r="EK172" s="182">
        <f t="shared" si="1233"/>
        <v>0</v>
      </c>
      <c r="EL172" s="5"/>
      <c r="EM172" s="182">
        <f t="shared" si="1234"/>
        <v>0</v>
      </c>
      <c r="EN172" s="182">
        <f t="shared" si="1235"/>
        <v>0</v>
      </c>
      <c r="EO172" s="182">
        <f t="shared" si="1236"/>
        <v>0</v>
      </c>
      <c r="EP172" s="5"/>
      <c r="EQ172" s="182">
        <f t="shared" si="1237"/>
        <v>0</v>
      </c>
      <c r="ER172" s="182">
        <f t="shared" si="1238"/>
        <v>0</v>
      </c>
      <c r="ES172" s="182">
        <f t="shared" si="1239"/>
        <v>0</v>
      </c>
      <c r="ET172" s="5"/>
      <c r="EU172" s="182">
        <f t="shared" si="1240"/>
        <v>0</v>
      </c>
      <c r="EV172" s="182">
        <f t="shared" si="1241"/>
        <v>0</v>
      </c>
      <c r="EW172" s="182">
        <f t="shared" si="1242"/>
        <v>0</v>
      </c>
      <c r="EX172" s="5"/>
      <c r="EY172" s="182">
        <f t="shared" si="1243"/>
        <v>0</v>
      </c>
      <c r="EZ172" s="182">
        <f t="shared" si="1244"/>
        <v>0</v>
      </c>
      <c r="FA172" s="182">
        <f t="shared" si="1245"/>
        <v>0</v>
      </c>
      <c r="FB172" s="5"/>
      <c r="FC172" s="182">
        <f t="shared" si="1246"/>
        <v>0</v>
      </c>
      <c r="FD172" s="182">
        <f t="shared" si="1247"/>
        <v>0</v>
      </c>
      <c r="FE172" s="182">
        <f t="shared" si="1248"/>
        <v>0</v>
      </c>
      <c r="FF172" s="5"/>
      <c r="FG172" s="182">
        <f t="shared" si="1249"/>
        <v>0</v>
      </c>
      <c r="FH172" s="182">
        <f t="shared" si="1250"/>
        <v>0</v>
      </c>
      <c r="FI172" s="182">
        <f t="shared" si="1251"/>
        <v>0</v>
      </c>
      <c r="FJ172" s="5"/>
      <c r="FK172" s="182">
        <f t="shared" si="1252"/>
        <v>0</v>
      </c>
      <c r="FL172" s="182">
        <f t="shared" si="1253"/>
        <v>0</v>
      </c>
      <c r="FM172" s="182">
        <f t="shared" si="1254"/>
        <v>0</v>
      </c>
      <c r="FN172" s="5"/>
      <c r="FO172" s="182">
        <f t="shared" si="1255"/>
        <v>0</v>
      </c>
      <c r="FP172" s="182">
        <f t="shared" si="1256"/>
        <v>0</v>
      </c>
      <c r="FQ172" s="182">
        <f t="shared" si="1257"/>
        <v>0</v>
      </c>
      <c r="FR172" s="5"/>
      <c r="FS172" s="182">
        <f t="shared" si="1258"/>
        <v>0</v>
      </c>
      <c r="FT172" s="182">
        <f t="shared" si="1259"/>
        <v>0</v>
      </c>
      <c r="FU172" s="182">
        <f t="shared" si="1260"/>
        <v>0</v>
      </c>
      <c r="FV172" s="5"/>
      <c r="FW172" s="182">
        <f t="shared" si="1261"/>
        <v>0</v>
      </c>
      <c r="FX172" s="182">
        <f t="shared" si="1262"/>
        <v>0</v>
      </c>
      <c r="FY172" s="182">
        <f t="shared" si="1263"/>
        <v>0</v>
      </c>
      <c r="FZ172" s="5"/>
      <c r="GA172" s="182">
        <f t="shared" si="1264"/>
        <v>0</v>
      </c>
      <c r="GB172" s="182">
        <f t="shared" si="1265"/>
        <v>0</v>
      </c>
      <c r="GC172" s="182">
        <f t="shared" si="1266"/>
        <v>0</v>
      </c>
      <c r="GD172" s="5"/>
      <c r="GE172" s="182">
        <f t="shared" si="1267"/>
        <v>0</v>
      </c>
      <c r="GF172" s="182">
        <f t="shared" si="1268"/>
        <v>0</v>
      </c>
      <c r="GG172" s="182">
        <f t="shared" si="1269"/>
        <v>0</v>
      </c>
      <c r="GH172" s="5"/>
      <c r="GI172" s="182">
        <f t="shared" si="1270"/>
        <v>0</v>
      </c>
      <c r="GJ172" s="182">
        <f t="shared" si="1271"/>
        <v>0</v>
      </c>
      <c r="GK172" s="182">
        <f t="shared" si="1272"/>
        <v>0</v>
      </c>
      <c r="GL172" s="5"/>
      <c r="GM172" s="182">
        <f t="shared" si="1273"/>
        <v>0</v>
      </c>
      <c r="GN172" s="182">
        <f t="shared" si="1274"/>
        <v>0</v>
      </c>
      <c r="GO172" s="182">
        <f t="shared" si="1275"/>
        <v>0</v>
      </c>
      <c r="GP172" s="5"/>
      <c r="GQ172" s="182">
        <f t="shared" si="1276"/>
        <v>0</v>
      </c>
      <c r="GR172" s="182">
        <f t="shared" si="1277"/>
        <v>0</v>
      </c>
      <c r="GS172" s="182">
        <f t="shared" si="1278"/>
        <v>0</v>
      </c>
      <c r="GT172" s="5"/>
      <c r="GU172" s="182">
        <f t="shared" si="1279"/>
        <v>0</v>
      </c>
      <c r="GV172" s="182">
        <f t="shared" si="1280"/>
        <v>0</v>
      </c>
      <c r="GW172" s="182">
        <f t="shared" si="1281"/>
        <v>0</v>
      </c>
      <c r="GX172" s="5"/>
      <c r="GY172" s="182">
        <f t="shared" si="1282"/>
        <v>0</v>
      </c>
      <c r="GZ172" s="182">
        <f t="shared" si="1283"/>
        <v>0</v>
      </c>
      <c r="HA172" s="182">
        <f t="shared" si="1284"/>
        <v>0</v>
      </c>
      <c r="HB172" s="5"/>
      <c r="HC172" s="182">
        <f t="shared" si="1285"/>
        <v>0</v>
      </c>
      <c r="HD172" s="182">
        <f t="shared" si="1286"/>
        <v>0</v>
      </c>
      <c r="HE172" s="182">
        <f t="shared" si="1287"/>
        <v>0</v>
      </c>
      <c r="HF172" s="5"/>
      <c r="HG172" s="182">
        <f t="shared" si="1288"/>
        <v>0</v>
      </c>
      <c r="HH172" s="182">
        <f t="shared" si="1289"/>
        <v>0</v>
      </c>
      <c r="HI172" s="182">
        <f t="shared" si="1290"/>
        <v>0</v>
      </c>
      <c r="HJ172" s="5"/>
      <c r="HK172" s="182">
        <f t="shared" si="1291"/>
        <v>0</v>
      </c>
      <c r="HL172" s="182">
        <f t="shared" si="1292"/>
        <v>0</v>
      </c>
      <c r="HM172" s="182">
        <f t="shared" si="1293"/>
        <v>0</v>
      </c>
      <c r="HN172" s="5"/>
      <c r="HO172" s="182">
        <f t="shared" si="1294"/>
        <v>0</v>
      </c>
      <c r="HP172" s="182">
        <f t="shared" si="1295"/>
        <v>0</v>
      </c>
      <c r="HQ172" s="182">
        <f t="shared" si="1296"/>
        <v>0</v>
      </c>
      <c r="HR172" s="5"/>
      <c r="HS172" s="182">
        <f t="shared" si="1297"/>
        <v>0</v>
      </c>
      <c r="HT172" s="182">
        <f t="shared" si="1298"/>
        <v>0</v>
      </c>
      <c r="HU172" s="182">
        <f t="shared" si="1299"/>
        <v>0</v>
      </c>
      <c r="HV172" s="5"/>
      <c r="HW172" s="182">
        <f t="shared" si="1300"/>
        <v>0</v>
      </c>
      <c r="HX172" s="182">
        <f t="shared" si="1301"/>
        <v>0</v>
      </c>
      <c r="HY172" s="182">
        <f t="shared" si="1302"/>
        <v>0</v>
      </c>
      <c r="HZ172" s="5"/>
      <c r="IA172" s="182">
        <f t="shared" si="1303"/>
        <v>0</v>
      </c>
      <c r="IB172" s="182">
        <f t="shared" si="1304"/>
        <v>0</v>
      </c>
      <c r="IC172" s="182">
        <f t="shared" si="1305"/>
        <v>0</v>
      </c>
      <c r="ID172" s="5"/>
      <c r="IE172" s="182">
        <f t="shared" si="1306"/>
        <v>0</v>
      </c>
      <c r="IF172" s="182">
        <f t="shared" si="1307"/>
        <v>0</v>
      </c>
      <c r="IG172" s="182">
        <f t="shared" si="1308"/>
        <v>0</v>
      </c>
      <c r="IH172" s="5"/>
      <c r="II172" s="182">
        <f t="shared" si="1309"/>
        <v>0</v>
      </c>
      <c r="IJ172" s="182">
        <f t="shared" si="1310"/>
        <v>0</v>
      </c>
      <c r="IK172" s="182">
        <f t="shared" si="1311"/>
        <v>0</v>
      </c>
      <c r="IL172" s="5"/>
      <c r="IM172" s="182">
        <f t="shared" si="1312"/>
        <v>0</v>
      </c>
      <c r="IN172" s="182">
        <f t="shared" si="1313"/>
        <v>0</v>
      </c>
      <c r="IO172" s="182">
        <f t="shared" si="1314"/>
        <v>0</v>
      </c>
      <c r="IP172" s="5"/>
      <c r="IQ172" s="182">
        <f t="shared" si="1315"/>
        <v>0</v>
      </c>
      <c r="IR172" s="182">
        <f t="shared" si="1316"/>
        <v>0</v>
      </c>
      <c r="IS172" s="182">
        <f t="shared" si="1317"/>
        <v>0</v>
      </c>
      <c r="IT172" s="5"/>
      <c r="IU172" s="182">
        <f t="shared" si="1318"/>
        <v>0</v>
      </c>
      <c r="IV172" s="182">
        <f t="shared" si="1319"/>
        <v>0</v>
      </c>
      <c r="IW172" s="182">
        <f t="shared" si="1320"/>
        <v>0</v>
      </c>
      <c r="IX172" s="5"/>
      <c r="IY172" s="182">
        <f t="shared" si="1321"/>
        <v>0</v>
      </c>
      <c r="IZ172" s="182">
        <f t="shared" si="1322"/>
        <v>0</v>
      </c>
      <c r="JA172" s="182">
        <f t="shared" si="1323"/>
        <v>0</v>
      </c>
      <c r="JB172" s="5"/>
      <c r="JC172" s="182">
        <f t="shared" si="1324"/>
        <v>0</v>
      </c>
      <c r="JD172" s="182">
        <f t="shared" si="1325"/>
        <v>0</v>
      </c>
      <c r="JE172" s="182">
        <f t="shared" si="1326"/>
        <v>0</v>
      </c>
      <c r="JF172" s="5"/>
      <c r="JG172" s="182">
        <f t="shared" si="1327"/>
        <v>0</v>
      </c>
      <c r="JH172" s="182">
        <f t="shared" si="1328"/>
        <v>0</v>
      </c>
      <c r="JI172" s="182">
        <f t="shared" si="1329"/>
        <v>0</v>
      </c>
      <c r="JJ172" s="5"/>
      <c r="JK172" s="182">
        <f t="shared" si="1330"/>
        <v>0</v>
      </c>
      <c r="JL172" s="182">
        <f t="shared" si="1331"/>
        <v>0</v>
      </c>
      <c r="JM172" s="182">
        <f t="shared" si="1332"/>
        <v>0</v>
      </c>
      <c r="JN172" s="5"/>
      <c r="JO172" s="182">
        <f t="shared" si="1333"/>
        <v>0</v>
      </c>
      <c r="JP172" s="182">
        <f t="shared" si="1334"/>
        <v>0</v>
      </c>
      <c r="JQ172" s="182">
        <f t="shared" si="1335"/>
        <v>0</v>
      </c>
      <c r="JR172" s="5"/>
      <c r="JS172" s="182">
        <f t="shared" si="1336"/>
        <v>0</v>
      </c>
      <c r="JT172" s="182">
        <f t="shared" si="1337"/>
        <v>0</v>
      </c>
      <c r="JU172" s="182">
        <f t="shared" si="1338"/>
        <v>0</v>
      </c>
      <c r="JV172" s="5"/>
      <c r="JW172" s="182">
        <f t="shared" si="1339"/>
        <v>0</v>
      </c>
      <c r="JX172" s="182">
        <f t="shared" si="1340"/>
        <v>0</v>
      </c>
      <c r="JY172" s="182">
        <f t="shared" si="1341"/>
        <v>0</v>
      </c>
      <c r="JZ172" s="5"/>
      <c r="KA172" s="182">
        <f t="shared" si="1342"/>
        <v>0</v>
      </c>
      <c r="KB172" s="182">
        <f t="shared" si="1343"/>
        <v>0</v>
      </c>
      <c r="KC172" s="182">
        <f t="shared" si="1344"/>
        <v>0</v>
      </c>
      <c r="KD172" s="5"/>
      <c r="KE172" s="182">
        <f t="shared" si="1345"/>
        <v>0</v>
      </c>
      <c r="KF172" s="182">
        <f t="shared" si="1346"/>
        <v>0</v>
      </c>
      <c r="KG172" s="182">
        <f t="shared" si="1347"/>
        <v>0</v>
      </c>
      <c r="KH172" s="5"/>
      <c r="KI172" s="183">
        <f t="shared" si="1348"/>
        <v>0</v>
      </c>
      <c r="KJ172" s="183" t="e">
        <f t="shared" si="1140"/>
        <v>#DIV/0!</v>
      </c>
      <c r="KK172" s="183">
        <f t="shared" si="1349"/>
        <v>0</v>
      </c>
      <c r="KM172" s="183">
        <f t="shared" si="1350"/>
        <v>0</v>
      </c>
      <c r="KN172" s="183" t="e">
        <f t="shared" si="1141"/>
        <v>#DIV/0!</v>
      </c>
      <c r="KO172" s="183">
        <f t="shared" si="1351"/>
        <v>0</v>
      </c>
      <c r="KQ172" s="183">
        <f t="shared" si="1352"/>
        <v>0</v>
      </c>
      <c r="KR172" s="183" t="e">
        <f t="shared" si="1353"/>
        <v>#DIV/0!</v>
      </c>
      <c r="KS172" s="183">
        <f t="shared" si="1354"/>
        <v>0</v>
      </c>
      <c r="KU172" s="183">
        <f t="shared" si="1355"/>
        <v>0</v>
      </c>
      <c r="KV172" s="183" t="e">
        <f t="shared" si="1356"/>
        <v>#DIV/0!</v>
      </c>
      <c r="KW172" s="183">
        <f t="shared" si="1357"/>
        <v>0</v>
      </c>
      <c r="KY172" s="183">
        <f t="shared" si="1358"/>
        <v>0</v>
      </c>
      <c r="KZ172" s="183" t="e">
        <f t="shared" si="1359"/>
        <v>#DIV/0!</v>
      </c>
      <c r="LA172" s="183">
        <f t="shared" si="1360"/>
        <v>0</v>
      </c>
      <c r="LC172" s="183">
        <f t="shared" si="1361"/>
        <v>0</v>
      </c>
      <c r="LD172" s="183" t="e">
        <f t="shared" si="1362"/>
        <v>#DIV/0!</v>
      </c>
      <c r="LE172" s="183">
        <f t="shared" si="1363"/>
        <v>0</v>
      </c>
    </row>
    <row r="173" spans="2:317" ht="18.75">
      <c r="B173" s="172"/>
      <c r="C173" s="180"/>
      <c r="D173" s="180" t="str">
        <f>'A.I Revenue Streams - P1'!E171</f>
        <v>Hematology</v>
      </c>
      <c r="E173" s="180">
        <f>'A.I Revenue Streams - P1'!F171</f>
        <v>0</v>
      </c>
      <c r="F173" s="184"/>
      <c r="G173" s="182"/>
      <c r="H173" s="182">
        <f>'A.I Revenue Streams - P1'!J171</f>
        <v>300</v>
      </c>
      <c r="I173" s="182">
        <f t="shared" si="1364"/>
        <v>0</v>
      </c>
      <c r="J173" s="5"/>
      <c r="K173" s="182">
        <f>'A.I Revenue Streams - P1'!H171*K$2*L$2</f>
        <v>270</v>
      </c>
      <c r="L173" s="182">
        <f t="shared" si="1142"/>
        <v>300</v>
      </c>
      <c r="M173" s="182">
        <f t="shared" si="1365"/>
        <v>81000</v>
      </c>
      <c r="N173" s="5"/>
      <c r="O173" s="182">
        <f>K173*O$8*O$2/K$2*P$2</f>
        <v>288.22499999999997</v>
      </c>
      <c r="P173" s="182">
        <f t="shared" si="1144"/>
        <v>300</v>
      </c>
      <c r="Q173" s="182">
        <f t="shared" si="1135"/>
        <v>86467.499999999985</v>
      </c>
      <c r="R173" s="5"/>
      <c r="S173" s="182">
        <f t="shared" si="1145"/>
        <v>441.94499999999994</v>
      </c>
      <c r="T173" s="182">
        <f t="shared" si="1146"/>
        <v>300</v>
      </c>
      <c r="U173" s="182">
        <f t="shared" si="1136"/>
        <v>132583.49999999997</v>
      </c>
      <c r="V173" s="5"/>
      <c r="W173" s="182">
        <f t="shared" si="1147"/>
        <v>635.29593749999981</v>
      </c>
      <c r="X173" s="182">
        <f t="shared" si="1148"/>
        <v>300</v>
      </c>
      <c r="Y173" s="182">
        <f t="shared" si="1137"/>
        <v>190588.78124999994</v>
      </c>
      <c r="Z173" s="5"/>
      <c r="AA173" s="182">
        <f t="shared" si="1149"/>
        <v>1168.9445249999997</v>
      </c>
      <c r="AB173" s="182">
        <f t="shared" si="1150"/>
        <v>300</v>
      </c>
      <c r="AC173" s="182">
        <f t="shared" si="1138"/>
        <v>350683.35749999993</v>
      </c>
      <c r="AD173" s="5"/>
      <c r="AE173" s="182">
        <f t="shared" si="1151"/>
        <v>1680.3577546874994</v>
      </c>
      <c r="AF173" s="182">
        <f t="shared" si="1152"/>
        <v>300</v>
      </c>
      <c r="AG173" s="182">
        <f t="shared" si="1139"/>
        <v>504107.32640624983</v>
      </c>
      <c r="AH173" s="5"/>
      <c r="AI173" s="182">
        <f t="shared" si="1153"/>
        <v>2415.5142723632798</v>
      </c>
      <c r="AJ173" s="182">
        <f t="shared" si="1154"/>
        <v>300</v>
      </c>
      <c r="AK173" s="182">
        <f t="shared" si="1155"/>
        <v>724654.28170898394</v>
      </c>
      <c r="AL173" s="5"/>
      <c r="AM173" s="182">
        <f t="shared" si="1156"/>
        <v>2777.8414132177718</v>
      </c>
      <c r="AN173" s="182">
        <f t="shared" si="1157"/>
        <v>300</v>
      </c>
      <c r="AO173" s="182">
        <f t="shared" si="1158"/>
        <v>833352.42396533152</v>
      </c>
      <c r="AP173" s="5"/>
      <c r="AQ173" s="182">
        <f t="shared" si="1159"/>
        <v>3194.5176252004371</v>
      </c>
      <c r="AR173" s="182">
        <f t="shared" si="1160"/>
        <v>300</v>
      </c>
      <c r="AS173" s="182">
        <f t="shared" si="1161"/>
        <v>958355.28756013117</v>
      </c>
      <c r="AT173" s="5"/>
      <c r="AU173" s="182">
        <f t="shared" si="1162"/>
        <v>3673.6952689805025</v>
      </c>
      <c r="AV173" s="182">
        <f t="shared" si="1163"/>
        <v>300</v>
      </c>
      <c r="AW173" s="182">
        <f t="shared" si="1164"/>
        <v>1102108.5806941506</v>
      </c>
      <c r="AX173" s="5"/>
      <c r="AY173" s="182">
        <f>AU173*AY$8*AY$2/AU$2*AZ$2</f>
        <v>4224.749559327578</v>
      </c>
      <c r="AZ173" s="182">
        <f t="shared" si="1166"/>
        <v>300</v>
      </c>
      <c r="BA173" s="182">
        <f t="shared" si="1167"/>
        <v>1267424.8677982735</v>
      </c>
      <c r="BB173" s="5"/>
      <c r="BC173" s="182">
        <f t="shared" si="1168"/>
        <v>4858.4619932267142</v>
      </c>
      <c r="BD173" s="182">
        <f t="shared" si="1169"/>
        <v>300</v>
      </c>
      <c r="BE173" s="182">
        <f t="shared" si="1170"/>
        <v>1457538.5979680142</v>
      </c>
      <c r="BF173" s="5"/>
      <c r="BG173" s="182">
        <f t="shared" si="1171"/>
        <v>5587.2312922107212</v>
      </c>
      <c r="BH173" s="182">
        <f t="shared" si="1172"/>
        <v>300</v>
      </c>
      <c r="BI173" s="182">
        <f t="shared" si="1173"/>
        <v>1676169.3876632163</v>
      </c>
      <c r="BJ173" s="5"/>
      <c r="BK173" s="182">
        <f t="shared" si="1174"/>
        <v>6425.3159860423293</v>
      </c>
      <c r="BL173" s="182">
        <f t="shared" si="1175"/>
        <v>300</v>
      </c>
      <c r="BM173" s="182">
        <f t="shared" si="1176"/>
        <v>1927594.7958126988</v>
      </c>
      <c r="BN173" s="5"/>
      <c r="BO173" s="182">
        <f t="shared" si="1177"/>
        <v>7389.1133839486783</v>
      </c>
      <c r="BP173" s="182">
        <f t="shared" si="1178"/>
        <v>300</v>
      </c>
      <c r="BQ173" s="182">
        <f t="shared" si="1179"/>
        <v>2216734.0151846036</v>
      </c>
      <c r="BR173" s="5"/>
      <c r="BS173" s="182">
        <f t="shared" si="1180"/>
        <v>8497.4803915409775</v>
      </c>
      <c r="BT173" s="182">
        <f t="shared" si="1181"/>
        <v>300</v>
      </c>
      <c r="BU173" s="182">
        <f t="shared" si="1182"/>
        <v>2549244.1174622932</v>
      </c>
      <c r="BV173" s="5"/>
      <c r="BW173" s="182">
        <f t="shared" si="1183"/>
        <v>9772.102450272123</v>
      </c>
      <c r="BX173" s="182">
        <f t="shared" si="1184"/>
        <v>300</v>
      </c>
      <c r="BY173" s="182">
        <f t="shared" si="1185"/>
        <v>2931630.7350816368</v>
      </c>
      <c r="BZ173" s="5"/>
      <c r="CA173" s="182">
        <f t="shared" si="1186"/>
        <v>11237.91781781294</v>
      </c>
      <c r="CB173" s="182">
        <f t="shared" si="1187"/>
        <v>300</v>
      </c>
      <c r="CC173" s="182">
        <f t="shared" si="1188"/>
        <v>3371375.3453438822</v>
      </c>
      <c r="CD173" s="5"/>
      <c r="CE173" s="182">
        <f t="shared" si="1189"/>
        <v>15508.326588581858</v>
      </c>
      <c r="CF173" s="182">
        <f t="shared" si="1190"/>
        <v>300</v>
      </c>
      <c r="CG173" s="182">
        <f t="shared" si="1191"/>
        <v>4652497.9765745578</v>
      </c>
      <c r="CH173" s="5"/>
      <c r="CI173" s="182">
        <f t="shared" si="1192"/>
        <v>17834.575576869134</v>
      </c>
      <c r="CJ173" s="182">
        <f t="shared" si="1193"/>
        <v>300</v>
      </c>
      <c r="CK173" s="182">
        <f t="shared" si="1194"/>
        <v>5350372.6730607403</v>
      </c>
      <c r="CL173" s="5"/>
      <c r="CM173" s="182">
        <f t="shared" si="1195"/>
        <v>20509.761913399503</v>
      </c>
      <c r="CN173" s="182">
        <f t="shared" si="1196"/>
        <v>300</v>
      </c>
      <c r="CO173" s="182">
        <f t="shared" si="1197"/>
        <v>6152928.5740198512</v>
      </c>
      <c r="CP173" s="5"/>
      <c r="CQ173" s="182">
        <f t="shared" si="1198"/>
        <v>23586.226200409426</v>
      </c>
      <c r="CR173" s="182">
        <f t="shared" si="1199"/>
        <v>300</v>
      </c>
      <c r="CS173" s="182">
        <f t="shared" si="1200"/>
        <v>7075867.8601228278</v>
      </c>
      <c r="CT173" s="5"/>
      <c r="CU173" s="182">
        <f t="shared" si="1201"/>
        <v>27124.160130470838</v>
      </c>
      <c r="CV173" s="182">
        <f t="shared" si="1202"/>
        <v>300</v>
      </c>
      <c r="CW173" s="182">
        <f t="shared" si="1203"/>
        <v>8137248.0391412517</v>
      </c>
      <c r="CX173" s="5"/>
      <c r="CY173" s="182">
        <f t="shared" si="1204"/>
        <v>31192.784150041462</v>
      </c>
      <c r="CZ173" s="182">
        <f t="shared" si="1205"/>
        <v>300</v>
      </c>
      <c r="DA173" s="182">
        <f t="shared" si="1206"/>
        <v>9357835.2450124379</v>
      </c>
      <c r="DB173" s="5"/>
      <c r="DC173" s="182">
        <f t="shared" si="1207"/>
        <v>35871.701772547676</v>
      </c>
      <c r="DD173" s="182">
        <f t="shared" si="1208"/>
        <v>300</v>
      </c>
      <c r="DE173" s="182">
        <f t="shared" si="1209"/>
        <v>10761510.531764302</v>
      </c>
      <c r="DF173" s="5"/>
      <c r="DG173" s="182">
        <f t="shared" si="1210"/>
        <v>41252.457038429828</v>
      </c>
      <c r="DH173" s="182">
        <f t="shared" si="1211"/>
        <v>300</v>
      </c>
      <c r="DI173" s="182">
        <f t="shared" si="1212"/>
        <v>12375737.111528948</v>
      </c>
      <c r="DJ173" s="5"/>
      <c r="DK173" s="182">
        <f t="shared" si="1213"/>
        <v>47440.325594194299</v>
      </c>
      <c r="DL173" s="182">
        <f t="shared" si="1214"/>
        <v>300</v>
      </c>
      <c r="DM173" s="182">
        <f t="shared" si="1215"/>
        <v>14232097.678258291</v>
      </c>
      <c r="DN173" s="5"/>
      <c r="DO173" s="182">
        <f t="shared" si="1216"/>
        <v>54556.374433323443</v>
      </c>
      <c r="DP173" s="182">
        <f t="shared" si="1217"/>
        <v>300</v>
      </c>
      <c r="DQ173" s="182">
        <f t="shared" si="1218"/>
        <v>16366912.329997033</v>
      </c>
      <c r="DR173" s="5"/>
      <c r="DS173" s="182">
        <f t="shared" si="1219"/>
        <v>62739.830598321947</v>
      </c>
      <c r="DT173" s="182">
        <f t="shared" si="1220"/>
        <v>300</v>
      </c>
      <c r="DU173" s="182">
        <f t="shared" si="1221"/>
        <v>18821949.179496583</v>
      </c>
      <c r="DV173" s="5"/>
      <c r="DW173" s="182">
        <f t="shared" si="1222"/>
        <v>72150.805188070241</v>
      </c>
      <c r="DX173" s="182">
        <f t="shared" si="1223"/>
        <v>300</v>
      </c>
      <c r="DY173" s="182">
        <f t="shared" si="1224"/>
        <v>21645241.556421071</v>
      </c>
      <c r="DZ173" s="5"/>
      <c r="EA173" s="182">
        <f t="shared" si="1225"/>
        <v>91270.768562908866</v>
      </c>
      <c r="EB173" s="182">
        <f t="shared" si="1226"/>
        <v>300</v>
      </c>
      <c r="EC173" s="182">
        <f t="shared" si="1227"/>
        <v>27381230.56887266</v>
      </c>
      <c r="ED173" s="5"/>
      <c r="EE173" s="182">
        <f t="shared" si="1228"/>
        <v>104961.38384734519</v>
      </c>
      <c r="EF173" s="182">
        <f t="shared" si="1229"/>
        <v>300</v>
      </c>
      <c r="EG173" s="182">
        <f t="shared" si="1230"/>
        <v>31488415.154203556</v>
      </c>
      <c r="EH173" s="5"/>
      <c r="EI173" s="182">
        <f t="shared" si="1231"/>
        <v>120705.59142444695</v>
      </c>
      <c r="EJ173" s="182">
        <f t="shared" si="1232"/>
        <v>300</v>
      </c>
      <c r="EK173" s="182">
        <f t="shared" si="1233"/>
        <v>36211677.427334085</v>
      </c>
      <c r="EL173" s="5"/>
      <c r="EM173" s="182">
        <f t="shared" si="1234"/>
        <v>138811.43013811397</v>
      </c>
      <c r="EN173" s="182">
        <f t="shared" si="1235"/>
        <v>300</v>
      </c>
      <c r="EO173" s="182">
        <f t="shared" si="1236"/>
        <v>41643429.041434191</v>
      </c>
      <c r="EP173" s="5"/>
      <c r="EQ173" s="182">
        <f t="shared" si="1237"/>
        <v>159633.14465883104</v>
      </c>
      <c r="ER173" s="182">
        <f t="shared" si="1238"/>
        <v>300</v>
      </c>
      <c r="ES173" s="182">
        <f t="shared" si="1239"/>
        <v>47889943.397649311</v>
      </c>
      <c r="ET173" s="5"/>
      <c r="EU173" s="182">
        <f t="shared" si="1240"/>
        <v>183578.11635765567</v>
      </c>
      <c r="EV173" s="182">
        <f t="shared" si="1241"/>
        <v>300</v>
      </c>
      <c r="EW173" s="182">
        <f t="shared" si="1242"/>
        <v>55073434.907296702</v>
      </c>
      <c r="EX173" s="5"/>
      <c r="EY173" s="182">
        <f t="shared" si="1243"/>
        <v>211114.83381130401</v>
      </c>
      <c r="EZ173" s="182">
        <f t="shared" si="1244"/>
        <v>300</v>
      </c>
      <c r="FA173" s="182">
        <f t="shared" si="1245"/>
        <v>63334450.143391199</v>
      </c>
      <c r="FB173" s="5"/>
      <c r="FC173" s="182">
        <f t="shared" si="1246"/>
        <v>242782.05888299958</v>
      </c>
      <c r="FD173" s="182">
        <f t="shared" si="1247"/>
        <v>300</v>
      </c>
      <c r="FE173" s="182">
        <f t="shared" si="1248"/>
        <v>72834617.664899871</v>
      </c>
      <c r="FF173" s="5"/>
      <c r="FG173" s="182">
        <f t="shared" si="1249"/>
        <v>279199.36771544954</v>
      </c>
      <c r="FH173" s="182">
        <f t="shared" si="1250"/>
        <v>300</v>
      </c>
      <c r="FI173" s="182">
        <f t="shared" si="1251"/>
        <v>83759810.31463486</v>
      </c>
      <c r="FJ173" s="5"/>
      <c r="FK173" s="182">
        <f t="shared" si="1252"/>
        <v>321079.27287276695</v>
      </c>
      <c r="FL173" s="182">
        <f t="shared" si="1253"/>
        <v>300</v>
      </c>
      <c r="FM173" s="182">
        <f t="shared" si="1254"/>
        <v>96323781.861830086</v>
      </c>
      <c r="FN173" s="5"/>
      <c r="FO173" s="182">
        <f t="shared" si="1255"/>
        <v>369241.16380368196</v>
      </c>
      <c r="FP173" s="182">
        <f t="shared" si="1256"/>
        <v>300</v>
      </c>
      <c r="FQ173" s="182">
        <f t="shared" si="1257"/>
        <v>110772349.14110459</v>
      </c>
      <c r="FR173" s="5"/>
      <c r="FS173" s="182">
        <f t="shared" si="1258"/>
        <v>424627.33837423421</v>
      </c>
      <c r="FT173" s="182">
        <f t="shared" si="1259"/>
        <v>300</v>
      </c>
      <c r="FU173" s="182">
        <f t="shared" si="1260"/>
        <v>127388201.51227026</v>
      </c>
      <c r="FV173" s="5"/>
      <c r="FW173" s="182">
        <f t="shared" si="1261"/>
        <v>537153.58304340625</v>
      </c>
      <c r="FX173" s="182">
        <f t="shared" si="1262"/>
        <v>300</v>
      </c>
      <c r="FY173" s="182">
        <f t="shared" si="1263"/>
        <v>161146074.91302186</v>
      </c>
      <c r="FZ173" s="5"/>
      <c r="GA173" s="182">
        <f t="shared" si="1264"/>
        <v>617726.62049991719</v>
      </c>
      <c r="GB173" s="182">
        <f t="shared" si="1265"/>
        <v>300</v>
      </c>
      <c r="GC173" s="182">
        <f t="shared" si="1266"/>
        <v>185317986.14997515</v>
      </c>
      <c r="GD173" s="5"/>
      <c r="GE173" s="182">
        <f t="shared" si="1267"/>
        <v>710385.61357490474</v>
      </c>
      <c r="GF173" s="182">
        <f t="shared" si="1268"/>
        <v>300</v>
      </c>
      <c r="GG173" s="182">
        <f t="shared" si="1269"/>
        <v>213115684.07247141</v>
      </c>
      <c r="GH173" s="5"/>
      <c r="GI173" s="182">
        <f t="shared" si="1270"/>
        <v>816943.45561114035</v>
      </c>
      <c r="GJ173" s="182">
        <f t="shared" si="1271"/>
        <v>300</v>
      </c>
      <c r="GK173" s="182">
        <f t="shared" si="1272"/>
        <v>245083036.6833421</v>
      </c>
      <c r="GL173" s="5"/>
      <c r="GM173" s="182">
        <f t="shared" si="1273"/>
        <v>939484.97395281133</v>
      </c>
      <c r="GN173" s="182">
        <f t="shared" si="1274"/>
        <v>300</v>
      </c>
      <c r="GO173" s="182">
        <f t="shared" si="1275"/>
        <v>281845492.18584341</v>
      </c>
      <c r="GP173" s="5"/>
      <c r="GQ173" s="182">
        <f t="shared" si="1276"/>
        <v>1080407.720045733</v>
      </c>
      <c r="GR173" s="182">
        <f t="shared" si="1277"/>
        <v>300</v>
      </c>
      <c r="GS173" s="182">
        <f t="shared" si="1278"/>
        <v>324122316.01371992</v>
      </c>
      <c r="GT173" s="5"/>
      <c r="GU173" s="182">
        <f t="shared" si="1279"/>
        <v>1242468.878052593</v>
      </c>
      <c r="GV173" s="182">
        <f t="shared" si="1280"/>
        <v>300</v>
      </c>
      <c r="GW173" s="182">
        <f t="shared" si="1281"/>
        <v>372740663.41577792</v>
      </c>
      <c r="GX173" s="5"/>
      <c r="GY173" s="182">
        <f t="shared" si="1282"/>
        <v>1428839.2097604817</v>
      </c>
      <c r="GZ173" s="182">
        <f t="shared" si="1283"/>
        <v>300</v>
      </c>
      <c r="HA173" s="182">
        <f t="shared" si="1284"/>
        <v>428651762.92814451</v>
      </c>
      <c r="HB173" s="5"/>
      <c r="HC173" s="182">
        <f t="shared" si="1285"/>
        <v>1643165.0912245538</v>
      </c>
      <c r="HD173" s="182">
        <f t="shared" si="1286"/>
        <v>300</v>
      </c>
      <c r="HE173" s="182">
        <f t="shared" si="1287"/>
        <v>492949527.36736614</v>
      </c>
      <c r="HF173" s="5"/>
      <c r="HG173" s="182">
        <f t="shared" si="1288"/>
        <v>1889639.8549082368</v>
      </c>
      <c r="HH173" s="182">
        <f t="shared" si="1289"/>
        <v>300</v>
      </c>
      <c r="HI173" s="182">
        <f t="shared" si="1290"/>
        <v>566891956.472471</v>
      </c>
      <c r="HJ173" s="5"/>
      <c r="HK173" s="182">
        <f t="shared" si="1291"/>
        <v>2173085.833144472</v>
      </c>
      <c r="HL173" s="182">
        <f t="shared" si="1292"/>
        <v>300</v>
      </c>
      <c r="HM173" s="182">
        <f t="shared" si="1293"/>
        <v>651925749.94334161</v>
      </c>
      <c r="HN173" s="5"/>
      <c r="HO173" s="182">
        <f t="shared" si="1294"/>
        <v>2499048.7081161425</v>
      </c>
      <c r="HP173" s="182">
        <f t="shared" si="1295"/>
        <v>300</v>
      </c>
      <c r="HQ173" s="182">
        <f t="shared" si="1296"/>
        <v>749714612.43484271</v>
      </c>
      <c r="HR173" s="5"/>
      <c r="HS173" s="182">
        <f t="shared" si="1297"/>
        <v>3304991.9164835983</v>
      </c>
      <c r="HT173" s="182">
        <f t="shared" si="1298"/>
        <v>300</v>
      </c>
      <c r="HU173" s="182">
        <f t="shared" si="1299"/>
        <v>991497574.94507945</v>
      </c>
      <c r="HV173" s="5"/>
      <c r="HW173" s="182">
        <f t="shared" si="1300"/>
        <v>3800740.7039561379</v>
      </c>
      <c r="HX173" s="182">
        <f t="shared" si="1301"/>
        <v>300</v>
      </c>
      <c r="HY173" s="182">
        <f t="shared" si="1302"/>
        <v>1140222211.1868412</v>
      </c>
      <c r="HZ173" s="5"/>
      <c r="IA173" s="182">
        <f t="shared" si="1303"/>
        <v>4370851.809549558</v>
      </c>
      <c r="IB173" s="182">
        <f t="shared" si="1304"/>
        <v>300</v>
      </c>
      <c r="IC173" s="182">
        <f t="shared" si="1305"/>
        <v>1311255542.8648674</v>
      </c>
      <c r="ID173" s="5"/>
      <c r="IE173" s="182">
        <f t="shared" si="1306"/>
        <v>5026479.5809819913</v>
      </c>
      <c r="IF173" s="182">
        <f t="shared" si="1307"/>
        <v>300</v>
      </c>
      <c r="IG173" s="182">
        <f t="shared" si="1308"/>
        <v>1507943874.2945974</v>
      </c>
      <c r="IH173" s="5"/>
      <c r="II173" s="182">
        <f t="shared" si="1309"/>
        <v>5780451.5181292892</v>
      </c>
      <c r="IJ173" s="182">
        <f t="shared" si="1310"/>
        <v>300</v>
      </c>
      <c r="IK173" s="182">
        <f t="shared" si="1311"/>
        <v>1734135455.4387867</v>
      </c>
      <c r="IL173" s="5"/>
      <c r="IM173" s="182">
        <f t="shared" si="1312"/>
        <v>6647519.2458486818</v>
      </c>
      <c r="IN173" s="182">
        <f t="shared" si="1313"/>
        <v>300</v>
      </c>
      <c r="IO173" s="182">
        <f t="shared" si="1314"/>
        <v>1994255773.7546046</v>
      </c>
      <c r="IP173" s="5"/>
      <c r="IQ173" s="182">
        <f t="shared" si="1315"/>
        <v>7644647.1327259839</v>
      </c>
      <c r="IR173" s="182">
        <f t="shared" si="1316"/>
        <v>300</v>
      </c>
      <c r="IS173" s="182">
        <f t="shared" si="1317"/>
        <v>2293394139.8177953</v>
      </c>
      <c r="IT173" s="5"/>
      <c r="IU173" s="182">
        <f t="shared" si="1318"/>
        <v>8791344.2026348803</v>
      </c>
      <c r="IV173" s="182">
        <f t="shared" si="1319"/>
        <v>300</v>
      </c>
      <c r="IW173" s="182">
        <f t="shared" si="1320"/>
        <v>2637403260.7904639</v>
      </c>
      <c r="IX173" s="5"/>
      <c r="IY173" s="182">
        <f t="shared" si="1321"/>
        <v>10110045.833030112</v>
      </c>
      <c r="IZ173" s="182">
        <f t="shared" si="1322"/>
        <v>300</v>
      </c>
      <c r="JA173" s="182">
        <f t="shared" si="1323"/>
        <v>3033013749.9090338</v>
      </c>
      <c r="JB173" s="5"/>
      <c r="JC173" s="182">
        <f t="shared" si="1324"/>
        <v>11626552.707984628</v>
      </c>
      <c r="JD173" s="182">
        <f t="shared" si="1325"/>
        <v>300</v>
      </c>
      <c r="JE173" s="182">
        <f t="shared" si="1326"/>
        <v>3487965812.3953886</v>
      </c>
      <c r="JF173" s="5"/>
      <c r="JG173" s="182">
        <f t="shared" si="1327"/>
        <v>13370535.614182321</v>
      </c>
      <c r="JH173" s="182">
        <f t="shared" si="1328"/>
        <v>300</v>
      </c>
      <c r="JI173" s="182">
        <f t="shared" si="1329"/>
        <v>4011160684.2546964</v>
      </c>
      <c r="JJ173" s="5"/>
      <c r="JK173" s="182">
        <f t="shared" si="1330"/>
        <v>15376115.956309669</v>
      </c>
      <c r="JL173" s="182">
        <f t="shared" si="1331"/>
        <v>300</v>
      </c>
      <c r="JM173" s="182">
        <f t="shared" si="1332"/>
        <v>4612834786.8929005</v>
      </c>
      <c r="JN173" s="5"/>
      <c r="JO173" s="182">
        <f t="shared" si="1333"/>
        <v>17859358.683253679</v>
      </c>
      <c r="JP173" s="182">
        <f t="shared" si="1334"/>
        <v>300</v>
      </c>
      <c r="JQ173" s="182">
        <f t="shared" si="1335"/>
        <v>5357807604.9761038</v>
      </c>
      <c r="JR173" s="5"/>
      <c r="JS173" s="182">
        <f t="shared" si="1336"/>
        <v>20538262.485741731</v>
      </c>
      <c r="JT173" s="182">
        <f t="shared" si="1337"/>
        <v>300</v>
      </c>
      <c r="JU173" s="182">
        <f t="shared" si="1338"/>
        <v>6161478745.7225189</v>
      </c>
      <c r="JV173" s="5"/>
      <c r="JW173" s="182">
        <f t="shared" si="1339"/>
        <v>23619001.858602989</v>
      </c>
      <c r="JX173" s="182">
        <f t="shared" si="1340"/>
        <v>300</v>
      </c>
      <c r="JY173" s="182">
        <f t="shared" si="1341"/>
        <v>7085700557.5808964</v>
      </c>
      <c r="JZ173" s="5"/>
      <c r="KA173" s="182">
        <f t="shared" si="1342"/>
        <v>27161852.137393437</v>
      </c>
      <c r="KB173" s="182">
        <f t="shared" si="1343"/>
        <v>300</v>
      </c>
      <c r="KC173" s="182">
        <f t="shared" si="1344"/>
        <v>8148555641.2180309</v>
      </c>
      <c r="KD173" s="5"/>
      <c r="KE173" s="182">
        <f t="shared" si="1345"/>
        <v>31236129.958002452</v>
      </c>
      <c r="KF173" s="182">
        <f t="shared" si="1346"/>
        <v>300</v>
      </c>
      <c r="KG173" s="182">
        <f t="shared" si="1347"/>
        <v>9370838987.4007359</v>
      </c>
      <c r="KH173" s="5"/>
      <c r="KI173" s="183">
        <f t="shared" si="1348"/>
        <v>1000.1699999999998</v>
      </c>
      <c r="KJ173" s="183">
        <f t="shared" si="1140"/>
        <v>300.00000000000006</v>
      </c>
      <c r="KK173" s="183">
        <f t="shared" si="1349"/>
        <v>300051</v>
      </c>
      <c r="KM173" s="183">
        <f t="shared" si="1350"/>
        <v>44031.039011705514</v>
      </c>
      <c r="KN173" s="183">
        <f t="shared" si="1141"/>
        <v>299.99999999999994</v>
      </c>
      <c r="KO173" s="183">
        <f t="shared" si="1351"/>
        <v>13209311.703511652</v>
      </c>
      <c r="KQ173" s="183">
        <f t="shared" si="1352"/>
        <v>289827.81962457008</v>
      </c>
      <c r="KR173" s="183">
        <f t="shared" si="1353"/>
        <v>300</v>
      </c>
      <c r="KS173" s="183">
        <f t="shared" si="1354"/>
        <v>86948345.887371019</v>
      </c>
      <c r="KU173" s="183">
        <f t="shared" si="1355"/>
        <v>1721503.7056187703</v>
      </c>
      <c r="KV173" s="183">
        <f t="shared" si="1356"/>
        <v>300.00000000000006</v>
      </c>
      <c r="KW173" s="183">
        <f t="shared" si="1357"/>
        <v>516451111.68563116</v>
      </c>
      <c r="KY173" s="183">
        <f t="shared" si="1358"/>
        <v>10131522.920816224</v>
      </c>
      <c r="KZ173" s="183">
        <f t="shared" si="1359"/>
        <v>300.00000000000006</v>
      </c>
      <c r="LA173" s="183">
        <f t="shared" si="1360"/>
        <v>3039456876.2448678</v>
      </c>
      <c r="LC173" s="183">
        <f t="shared" si="1361"/>
        <v>62038846.339509085</v>
      </c>
      <c r="LD173" s="183">
        <f t="shared" si="1362"/>
        <v>300</v>
      </c>
      <c r="LE173" s="183">
        <f t="shared" si="1363"/>
        <v>18611653901.852726</v>
      </c>
    </row>
    <row r="174" spans="2:317" ht="18.75">
      <c r="B174" s="172"/>
      <c r="C174" s="180"/>
      <c r="D174" s="180" t="str">
        <f>'A.I Revenue Streams - P1'!E172</f>
        <v>Biochemistry</v>
      </c>
      <c r="E174" s="180">
        <f>'A.I Revenue Streams - P1'!F172</f>
        <v>0</v>
      </c>
      <c r="F174" s="184"/>
      <c r="G174" s="182"/>
      <c r="H174" s="182">
        <f>'A.I Revenue Streams - P1'!J172</f>
        <v>300</v>
      </c>
      <c r="I174" s="182">
        <f t="shared" si="1364"/>
        <v>0</v>
      </c>
      <c r="J174" s="5"/>
      <c r="K174" s="182">
        <f>'A.I Revenue Streams - P1'!H172*K$2*L$2</f>
        <v>270</v>
      </c>
      <c r="L174" s="182">
        <f t="shared" si="1142"/>
        <v>300</v>
      </c>
      <c r="M174" s="182">
        <f t="shared" si="1365"/>
        <v>81000</v>
      </c>
      <c r="N174" s="5"/>
      <c r="O174" s="182">
        <f t="shared" si="1143"/>
        <v>288.22499999999997</v>
      </c>
      <c r="P174" s="182">
        <f t="shared" si="1144"/>
        <v>300</v>
      </c>
      <c r="Q174" s="182">
        <f t="shared" si="1135"/>
        <v>86467.499999999985</v>
      </c>
      <c r="R174" s="5"/>
      <c r="S174" s="182">
        <f t="shared" si="1145"/>
        <v>441.94499999999994</v>
      </c>
      <c r="T174" s="182">
        <f t="shared" si="1146"/>
        <v>300</v>
      </c>
      <c r="U174" s="182">
        <f t="shared" si="1136"/>
        <v>132583.49999999997</v>
      </c>
      <c r="V174" s="5"/>
      <c r="W174" s="182">
        <f t="shared" si="1147"/>
        <v>635.29593749999981</v>
      </c>
      <c r="X174" s="182">
        <f t="shared" si="1148"/>
        <v>300</v>
      </c>
      <c r="Y174" s="182">
        <f t="shared" si="1137"/>
        <v>190588.78124999994</v>
      </c>
      <c r="Z174" s="5"/>
      <c r="AA174" s="182">
        <f t="shared" si="1149"/>
        <v>1168.9445249999997</v>
      </c>
      <c r="AB174" s="182">
        <f t="shared" si="1150"/>
        <v>300</v>
      </c>
      <c r="AC174" s="182">
        <f t="shared" si="1138"/>
        <v>350683.35749999993</v>
      </c>
      <c r="AD174" s="5"/>
      <c r="AE174" s="182">
        <f t="shared" si="1151"/>
        <v>1680.3577546874994</v>
      </c>
      <c r="AF174" s="182">
        <f t="shared" si="1152"/>
        <v>300</v>
      </c>
      <c r="AG174" s="182">
        <f t="shared" si="1139"/>
        <v>504107.32640624983</v>
      </c>
      <c r="AH174" s="5"/>
      <c r="AI174" s="182">
        <f t="shared" si="1153"/>
        <v>2415.5142723632798</v>
      </c>
      <c r="AJ174" s="182">
        <f t="shared" si="1154"/>
        <v>300</v>
      </c>
      <c r="AK174" s="182">
        <f t="shared" si="1155"/>
        <v>724654.28170898394</v>
      </c>
      <c r="AL174" s="5"/>
      <c r="AM174" s="182">
        <f t="shared" si="1156"/>
        <v>2777.8414132177718</v>
      </c>
      <c r="AN174" s="182">
        <f t="shared" si="1157"/>
        <v>300</v>
      </c>
      <c r="AO174" s="182">
        <f t="shared" si="1158"/>
        <v>833352.42396533152</v>
      </c>
      <c r="AP174" s="5"/>
      <c r="AQ174" s="182">
        <f t="shared" si="1159"/>
        <v>3194.5176252004371</v>
      </c>
      <c r="AR174" s="182">
        <f t="shared" si="1160"/>
        <v>300</v>
      </c>
      <c r="AS174" s="182">
        <f t="shared" si="1161"/>
        <v>958355.28756013117</v>
      </c>
      <c r="AT174" s="5"/>
      <c r="AU174" s="182">
        <f t="shared" si="1162"/>
        <v>3673.6952689805025</v>
      </c>
      <c r="AV174" s="182">
        <f t="shared" si="1163"/>
        <v>300</v>
      </c>
      <c r="AW174" s="182">
        <f t="shared" si="1164"/>
        <v>1102108.5806941506</v>
      </c>
      <c r="AX174" s="5"/>
      <c r="AY174" s="182">
        <f t="shared" si="1165"/>
        <v>4224.749559327578</v>
      </c>
      <c r="AZ174" s="182">
        <f t="shared" si="1166"/>
        <v>300</v>
      </c>
      <c r="BA174" s="182">
        <f t="shared" si="1167"/>
        <v>1267424.8677982735</v>
      </c>
      <c r="BB174" s="5"/>
      <c r="BC174" s="182">
        <f t="shared" si="1168"/>
        <v>4858.4619932267142</v>
      </c>
      <c r="BD174" s="182">
        <f t="shared" si="1169"/>
        <v>300</v>
      </c>
      <c r="BE174" s="182">
        <f t="shared" si="1170"/>
        <v>1457538.5979680142</v>
      </c>
      <c r="BF174" s="5"/>
      <c r="BG174" s="182">
        <f t="shared" si="1171"/>
        <v>5587.2312922107212</v>
      </c>
      <c r="BH174" s="182">
        <f t="shared" si="1172"/>
        <v>300</v>
      </c>
      <c r="BI174" s="182">
        <f t="shared" si="1173"/>
        <v>1676169.3876632163</v>
      </c>
      <c r="BJ174" s="5"/>
      <c r="BK174" s="182">
        <f t="shared" si="1174"/>
        <v>6425.3159860423293</v>
      </c>
      <c r="BL174" s="182">
        <f t="shared" si="1175"/>
        <v>300</v>
      </c>
      <c r="BM174" s="182">
        <f t="shared" si="1176"/>
        <v>1927594.7958126988</v>
      </c>
      <c r="BN174" s="5"/>
      <c r="BO174" s="182">
        <f t="shared" si="1177"/>
        <v>7389.1133839486783</v>
      </c>
      <c r="BP174" s="182">
        <f t="shared" si="1178"/>
        <v>300</v>
      </c>
      <c r="BQ174" s="182">
        <f t="shared" si="1179"/>
        <v>2216734.0151846036</v>
      </c>
      <c r="BR174" s="5"/>
      <c r="BS174" s="182">
        <f t="shared" si="1180"/>
        <v>8497.4803915409775</v>
      </c>
      <c r="BT174" s="182">
        <f t="shared" si="1181"/>
        <v>300</v>
      </c>
      <c r="BU174" s="182">
        <f t="shared" si="1182"/>
        <v>2549244.1174622932</v>
      </c>
      <c r="BV174" s="5"/>
      <c r="BW174" s="182">
        <f t="shared" si="1183"/>
        <v>9772.102450272123</v>
      </c>
      <c r="BX174" s="182">
        <f t="shared" si="1184"/>
        <v>300</v>
      </c>
      <c r="BY174" s="182">
        <f t="shared" si="1185"/>
        <v>2931630.7350816368</v>
      </c>
      <c r="BZ174" s="5"/>
      <c r="CA174" s="182">
        <f t="shared" si="1186"/>
        <v>11237.91781781294</v>
      </c>
      <c r="CB174" s="182">
        <f t="shared" si="1187"/>
        <v>300</v>
      </c>
      <c r="CC174" s="182">
        <f t="shared" si="1188"/>
        <v>3371375.3453438822</v>
      </c>
      <c r="CD174" s="5"/>
      <c r="CE174" s="182">
        <f t="shared" si="1189"/>
        <v>15508.326588581858</v>
      </c>
      <c r="CF174" s="182">
        <f t="shared" si="1190"/>
        <v>300</v>
      </c>
      <c r="CG174" s="182">
        <f t="shared" si="1191"/>
        <v>4652497.9765745578</v>
      </c>
      <c r="CH174" s="5"/>
      <c r="CI174" s="182">
        <f t="shared" si="1192"/>
        <v>17834.575576869134</v>
      </c>
      <c r="CJ174" s="182">
        <f t="shared" si="1193"/>
        <v>300</v>
      </c>
      <c r="CK174" s="182">
        <f t="shared" si="1194"/>
        <v>5350372.6730607403</v>
      </c>
      <c r="CL174" s="5"/>
      <c r="CM174" s="182">
        <f t="shared" si="1195"/>
        <v>20509.761913399503</v>
      </c>
      <c r="CN174" s="182">
        <f t="shared" si="1196"/>
        <v>300</v>
      </c>
      <c r="CO174" s="182">
        <f t="shared" si="1197"/>
        <v>6152928.5740198512</v>
      </c>
      <c r="CP174" s="5"/>
      <c r="CQ174" s="182">
        <f t="shared" si="1198"/>
        <v>23586.226200409426</v>
      </c>
      <c r="CR174" s="182">
        <f t="shared" si="1199"/>
        <v>300</v>
      </c>
      <c r="CS174" s="182">
        <f t="shared" si="1200"/>
        <v>7075867.8601228278</v>
      </c>
      <c r="CT174" s="5"/>
      <c r="CU174" s="182">
        <f t="shared" si="1201"/>
        <v>27124.160130470838</v>
      </c>
      <c r="CV174" s="182">
        <f t="shared" si="1202"/>
        <v>300</v>
      </c>
      <c r="CW174" s="182">
        <f t="shared" si="1203"/>
        <v>8137248.0391412517</v>
      </c>
      <c r="CX174" s="5"/>
      <c r="CY174" s="182">
        <f t="shared" si="1204"/>
        <v>31192.784150041462</v>
      </c>
      <c r="CZ174" s="182">
        <f t="shared" si="1205"/>
        <v>300</v>
      </c>
      <c r="DA174" s="182">
        <f t="shared" si="1206"/>
        <v>9357835.2450124379</v>
      </c>
      <c r="DB174" s="5"/>
      <c r="DC174" s="182">
        <f t="shared" si="1207"/>
        <v>35871.701772547676</v>
      </c>
      <c r="DD174" s="182">
        <f t="shared" si="1208"/>
        <v>300</v>
      </c>
      <c r="DE174" s="182">
        <f t="shared" si="1209"/>
        <v>10761510.531764302</v>
      </c>
      <c r="DF174" s="5"/>
      <c r="DG174" s="182">
        <f t="shared" si="1210"/>
        <v>41252.457038429828</v>
      </c>
      <c r="DH174" s="182">
        <f t="shared" si="1211"/>
        <v>300</v>
      </c>
      <c r="DI174" s="182">
        <f t="shared" si="1212"/>
        <v>12375737.111528948</v>
      </c>
      <c r="DJ174" s="5"/>
      <c r="DK174" s="182">
        <f t="shared" si="1213"/>
        <v>47440.325594194299</v>
      </c>
      <c r="DL174" s="182">
        <f t="shared" si="1214"/>
        <v>300</v>
      </c>
      <c r="DM174" s="182">
        <f t="shared" si="1215"/>
        <v>14232097.678258291</v>
      </c>
      <c r="DN174" s="5"/>
      <c r="DO174" s="182">
        <f t="shared" si="1216"/>
        <v>54556.374433323443</v>
      </c>
      <c r="DP174" s="182">
        <f t="shared" si="1217"/>
        <v>300</v>
      </c>
      <c r="DQ174" s="182">
        <f t="shared" si="1218"/>
        <v>16366912.329997033</v>
      </c>
      <c r="DR174" s="5"/>
      <c r="DS174" s="182">
        <f t="shared" si="1219"/>
        <v>62739.830598321947</v>
      </c>
      <c r="DT174" s="182">
        <f t="shared" si="1220"/>
        <v>300</v>
      </c>
      <c r="DU174" s="182">
        <f t="shared" si="1221"/>
        <v>18821949.179496583</v>
      </c>
      <c r="DV174" s="5"/>
      <c r="DW174" s="182">
        <f t="shared" si="1222"/>
        <v>72150.805188070241</v>
      </c>
      <c r="DX174" s="182">
        <f t="shared" si="1223"/>
        <v>300</v>
      </c>
      <c r="DY174" s="182">
        <f t="shared" si="1224"/>
        <v>21645241.556421071</v>
      </c>
      <c r="DZ174" s="5"/>
      <c r="EA174" s="182">
        <f t="shared" si="1225"/>
        <v>91270.768562908866</v>
      </c>
      <c r="EB174" s="182">
        <f t="shared" si="1226"/>
        <v>300</v>
      </c>
      <c r="EC174" s="182">
        <f t="shared" si="1227"/>
        <v>27381230.56887266</v>
      </c>
      <c r="ED174" s="5"/>
      <c r="EE174" s="182">
        <f t="shared" si="1228"/>
        <v>104961.38384734519</v>
      </c>
      <c r="EF174" s="182">
        <f t="shared" si="1229"/>
        <v>300</v>
      </c>
      <c r="EG174" s="182">
        <f t="shared" si="1230"/>
        <v>31488415.154203556</v>
      </c>
      <c r="EH174" s="5"/>
      <c r="EI174" s="182">
        <f t="shared" si="1231"/>
        <v>120705.59142444695</v>
      </c>
      <c r="EJ174" s="182">
        <f t="shared" si="1232"/>
        <v>300</v>
      </c>
      <c r="EK174" s="182">
        <f t="shared" si="1233"/>
        <v>36211677.427334085</v>
      </c>
      <c r="EL174" s="5"/>
      <c r="EM174" s="182">
        <f t="shared" si="1234"/>
        <v>138811.43013811397</v>
      </c>
      <c r="EN174" s="182">
        <f t="shared" si="1235"/>
        <v>300</v>
      </c>
      <c r="EO174" s="182">
        <f t="shared" si="1236"/>
        <v>41643429.041434191</v>
      </c>
      <c r="EP174" s="5"/>
      <c r="EQ174" s="182">
        <f t="shared" si="1237"/>
        <v>159633.14465883104</v>
      </c>
      <c r="ER174" s="182">
        <f t="shared" si="1238"/>
        <v>300</v>
      </c>
      <c r="ES174" s="182">
        <f t="shared" si="1239"/>
        <v>47889943.397649311</v>
      </c>
      <c r="ET174" s="5"/>
      <c r="EU174" s="182">
        <f t="shared" si="1240"/>
        <v>183578.11635765567</v>
      </c>
      <c r="EV174" s="182">
        <f t="shared" si="1241"/>
        <v>300</v>
      </c>
      <c r="EW174" s="182">
        <f t="shared" si="1242"/>
        <v>55073434.907296702</v>
      </c>
      <c r="EX174" s="5"/>
      <c r="EY174" s="182">
        <f t="shared" si="1243"/>
        <v>211114.83381130401</v>
      </c>
      <c r="EZ174" s="182">
        <f t="shared" si="1244"/>
        <v>300</v>
      </c>
      <c r="FA174" s="182">
        <f t="shared" si="1245"/>
        <v>63334450.143391199</v>
      </c>
      <c r="FB174" s="5"/>
      <c r="FC174" s="182">
        <f t="shared" si="1246"/>
        <v>242782.05888299958</v>
      </c>
      <c r="FD174" s="182">
        <f t="shared" si="1247"/>
        <v>300</v>
      </c>
      <c r="FE174" s="182">
        <f t="shared" si="1248"/>
        <v>72834617.664899871</v>
      </c>
      <c r="FF174" s="5"/>
      <c r="FG174" s="182">
        <f t="shared" si="1249"/>
        <v>279199.36771544954</v>
      </c>
      <c r="FH174" s="182">
        <f t="shared" si="1250"/>
        <v>300</v>
      </c>
      <c r="FI174" s="182">
        <f t="shared" si="1251"/>
        <v>83759810.31463486</v>
      </c>
      <c r="FJ174" s="5"/>
      <c r="FK174" s="182">
        <f t="shared" si="1252"/>
        <v>321079.27287276695</v>
      </c>
      <c r="FL174" s="182">
        <f t="shared" si="1253"/>
        <v>300</v>
      </c>
      <c r="FM174" s="182">
        <f t="shared" si="1254"/>
        <v>96323781.861830086</v>
      </c>
      <c r="FN174" s="5"/>
      <c r="FO174" s="182">
        <f t="shared" si="1255"/>
        <v>369241.16380368196</v>
      </c>
      <c r="FP174" s="182">
        <f t="shared" si="1256"/>
        <v>300</v>
      </c>
      <c r="FQ174" s="182">
        <f t="shared" si="1257"/>
        <v>110772349.14110459</v>
      </c>
      <c r="FR174" s="5"/>
      <c r="FS174" s="182">
        <f t="shared" si="1258"/>
        <v>424627.33837423421</v>
      </c>
      <c r="FT174" s="182">
        <f t="shared" si="1259"/>
        <v>300</v>
      </c>
      <c r="FU174" s="182">
        <f t="shared" si="1260"/>
        <v>127388201.51227026</v>
      </c>
      <c r="FV174" s="5"/>
      <c r="FW174" s="182">
        <f t="shared" si="1261"/>
        <v>537153.58304340625</v>
      </c>
      <c r="FX174" s="182">
        <f t="shared" si="1262"/>
        <v>300</v>
      </c>
      <c r="FY174" s="182">
        <f t="shared" si="1263"/>
        <v>161146074.91302186</v>
      </c>
      <c r="FZ174" s="5"/>
      <c r="GA174" s="182">
        <f t="shared" si="1264"/>
        <v>617726.62049991719</v>
      </c>
      <c r="GB174" s="182">
        <f t="shared" si="1265"/>
        <v>300</v>
      </c>
      <c r="GC174" s="182">
        <f t="shared" si="1266"/>
        <v>185317986.14997515</v>
      </c>
      <c r="GD174" s="5"/>
      <c r="GE174" s="182">
        <f t="shared" si="1267"/>
        <v>710385.61357490474</v>
      </c>
      <c r="GF174" s="182">
        <f t="shared" si="1268"/>
        <v>300</v>
      </c>
      <c r="GG174" s="182">
        <f t="shared" si="1269"/>
        <v>213115684.07247141</v>
      </c>
      <c r="GH174" s="5"/>
      <c r="GI174" s="182">
        <f t="shared" si="1270"/>
        <v>816943.45561114035</v>
      </c>
      <c r="GJ174" s="182">
        <f t="shared" si="1271"/>
        <v>300</v>
      </c>
      <c r="GK174" s="182">
        <f t="shared" si="1272"/>
        <v>245083036.6833421</v>
      </c>
      <c r="GL174" s="5"/>
      <c r="GM174" s="182">
        <f t="shared" si="1273"/>
        <v>939484.97395281133</v>
      </c>
      <c r="GN174" s="182">
        <f t="shared" si="1274"/>
        <v>300</v>
      </c>
      <c r="GO174" s="182">
        <f t="shared" si="1275"/>
        <v>281845492.18584341</v>
      </c>
      <c r="GP174" s="5"/>
      <c r="GQ174" s="182">
        <f t="shared" si="1276"/>
        <v>1080407.720045733</v>
      </c>
      <c r="GR174" s="182">
        <f t="shared" si="1277"/>
        <v>300</v>
      </c>
      <c r="GS174" s="182">
        <f t="shared" si="1278"/>
        <v>324122316.01371992</v>
      </c>
      <c r="GT174" s="5"/>
      <c r="GU174" s="182">
        <f t="shared" si="1279"/>
        <v>1242468.878052593</v>
      </c>
      <c r="GV174" s="182">
        <f t="shared" si="1280"/>
        <v>300</v>
      </c>
      <c r="GW174" s="182">
        <f t="shared" si="1281"/>
        <v>372740663.41577792</v>
      </c>
      <c r="GX174" s="5"/>
      <c r="GY174" s="182">
        <f t="shared" si="1282"/>
        <v>1428839.2097604817</v>
      </c>
      <c r="GZ174" s="182">
        <f t="shared" si="1283"/>
        <v>300</v>
      </c>
      <c r="HA174" s="182">
        <f t="shared" si="1284"/>
        <v>428651762.92814451</v>
      </c>
      <c r="HB174" s="5"/>
      <c r="HC174" s="182">
        <f t="shared" si="1285"/>
        <v>1643165.0912245538</v>
      </c>
      <c r="HD174" s="182">
        <f t="shared" si="1286"/>
        <v>300</v>
      </c>
      <c r="HE174" s="182">
        <f t="shared" si="1287"/>
        <v>492949527.36736614</v>
      </c>
      <c r="HF174" s="5"/>
      <c r="HG174" s="182">
        <f t="shared" si="1288"/>
        <v>1889639.8549082368</v>
      </c>
      <c r="HH174" s="182">
        <f t="shared" si="1289"/>
        <v>300</v>
      </c>
      <c r="HI174" s="182">
        <f t="shared" si="1290"/>
        <v>566891956.472471</v>
      </c>
      <c r="HJ174" s="5"/>
      <c r="HK174" s="182">
        <f t="shared" si="1291"/>
        <v>2173085.833144472</v>
      </c>
      <c r="HL174" s="182">
        <f t="shared" si="1292"/>
        <v>300</v>
      </c>
      <c r="HM174" s="182">
        <f t="shared" si="1293"/>
        <v>651925749.94334161</v>
      </c>
      <c r="HN174" s="5"/>
      <c r="HO174" s="182">
        <f t="shared" si="1294"/>
        <v>2499048.7081161425</v>
      </c>
      <c r="HP174" s="182">
        <f t="shared" si="1295"/>
        <v>300</v>
      </c>
      <c r="HQ174" s="182">
        <f t="shared" si="1296"/>
        <v>749714612.43484271</v>
      </c>
      <c r="HR174" s="5"/>
      <c r="HS174" s="182">
        <f t="shared" si="1297"/>
        <v>3304991.9164835983</v>
      </c>
      <c r="HT174" s="182">
        <f t="shared" si="1298"/>
        <v>300</v>
      </c>
      <c r="HU174" s="182">
        <f t="shared" si="1299"/>
        <v>991497574.94507945</v>
      </c>
      <c r="HV174" s="5"/>
      <c r="HW174" s="182">
        <f t="shared" si="1300"/>
        <v>3800740.7039561379</v>
      </c>
      <c r="HX174" s="182">
        <f t="shared" si="1301"/>
        <v>300</v>
      </c>
      <c r="HY174" s="182">
        <f t="shared" si="1302"/>
        <v>1140222211.1868412</v>
      </c>
      <c r="HZ174" s="5"/>
      <c r="IA174" s="182">
        <f t="shared" si="1303"/>
        <v>4370851.809549558</v>
      </c>
      <c r="IB174" s="182">
        <f t="shared" si="1304"/>
        <v>300</v>
      </c>
      <c r="IC174" s="182">
        <f t="shared" si="1305"/>
        <v>1311255542.8648674</v>
      </c>
      <c r="ID174" s="5"/>
      <c r="IE174" s="182">
        <f t="shared" si="1306"/>
        <v>5026479.5809819913</v>
      </c>
      <c r="IF174" s="182">
        <f t="shared" si="1307"/>
        <v>300</v>
      </c>
      <c r="IG174" s="182">
        <f t="shared" si="1308"/>
        <v>1507943874.2945974</v>
      </c>
      <c r="IH174" s="5"/>
      <c r="II174" s="182">
        <f t="shared" si="1309"/>
        <v>5780451.5181292892</v>
      </c>
      <c r="IJ174" s="182">
        <f t="shared" si="1310"/>
        <v>300</v>
      </c>
      <c r="IK174" s="182">
        <f t="shared" si="1311"/>
        <v>1734135455.4387867</v>
      </c>
      <c r="IL174" s="5"/>
      <c r="IM174" s="182">
        <f t="shared" si="1312"/>
        <v>6647519.2458486818</v>
      </c>
      <c r="IN174" s="182">
        <f t="shared" si="1313"/>
        <v>300</v>
      </c>
      <c r="IO174" s="182">
        <f t="shared" si="1314"/>
        <v>1994255773.7546046</v>
      </c>
      <c r="IP174" s="5"/>
      <c r="IQ174" s="182">
        <f t="shared" si="1315"/>
        <v>7644647.1327259839</v>
      </c>
      <c r="IR174" s="182">
        <f t="shared" si="1316"/>
        <v>300</v>
      </c>
      <c r="IS174" s="182">
        <f t="shared" si="1317"/>
        <v>2293394139.8177953</v>
      </c>
      <c r="IT174" s="5"/>
      <c r="IU174" s="182">
        <f t="shared" si="1318"/>
        <v>8791344.2026348803</v>
      </c>
      <c r="IV174" s="182">
        <f t="shared" si="1319"/>
        <v>300</v>
      </c>
      <c r="IW174" s="182">
        <f t="shared" si="1320"/>
        <v>2637403260.7904639</v>
      </c>
      <c r="IX174" s="5"/>
      <c r="IY174" s="182">
        <f t="shared" si="1321"/>
        <v>10110045.833030112</v>
      </c>
      <c r="IZ174" s="182">
        <f t="shared" si="1322"/>
        <v>300</v>
      </c>
      <c r="JA174" s="182">
        <f t="shared" si="1323"/>
        <v>3033013749.9090338</v>
      </c>
      <c r="JB174" s="5"/>
      <c r="JC174" s="182">
        <f t="shared" si="1324"/>
        <v>11626552.707984628</v>
      </c>
      <c r="JD174" s="182">
        <f t="shared" si="1325"/>
        <v>300</v>
      </c>
      <c r="JE174" s="182">
        <f t="shared" si="1326"/>
        <v>3487965812.3953886</v>
      </c>
      <c r="JF174" s="5"/>
      <c r="JG174" s="182">
        <f t="shared" si="1327"/>
        <v>13370535.614182321</v>
      </c>
      <c r="JH174" s="182">
        <f t="shared" si="1328"/>
        <v>300</v>
      </c>
      <c r="JI174" s="182">
        <f t="shared" si="1329"/>
        <v>4011160684.2546964</v>
      </c>
      <c r="JJ174" s="5"/>
      <c r="JK174" s="182">
        <f t="shared" si="1330"/>
        <v>15376115.956309669</v>
      </c>
      <c r="JL174" s="182">
        <f t="shared" si="1331"/>
        <v>300</v>
      </c>
      <c r="JM174" s="182">
        <f t="shared" si="1332"/>
        <v>4612834786.8929005</v>
      </c>
      <c r="JN174" s="5"/>
      <c r="JO174" s="182">
        <f t="shared" si="1333"/>
        <v>17859358.683253679</v>
      </c>
      <c r="JP174" s="182">
        <f t="shared" si="1334"/>
        <v>300</v>
      </c>
      <c r="JQ174" s="182">
        <f t="shared" si="1335"/>
        <v>5357807604.9761038</v>
      </c>
      <c r="JR174" s="5"/>
      <c r="JS174" s="182">
        <f t="shared" si="1336"/>
        <v>20538262.485741731</v>
      </c>
      <c r="JT174" s="182">
        <f t="shared" si="1337"/>
        <v>300</v>
      </c>
      <c r="JU174" s="182">
        <f t="shared" si="1338"/>
        <v>6161478745.7225189</v>
      </c>
      <c r="JV174" s="5"/>
      <c r="JW174" s="182">
        <f t="shared" si="1339"/>
        <v>23619001.858602989</v>
      </c>
      <c r="JX174" s="182">
        <f t="shared" si="1340"/>
        <v>300</v>
      </c>
      <c r="JY174" s="182">
        <f t="shared" si="1341"/>
        <v>7085700557.5808964</v>
      </c>
      <c r="JZ174" s="5"/>
      <c r="KA174" s="182">
        <f t="shared" si="1342"/>
        <v>27161852.137393437</v>
      </c>
      <c r="KB174" s="182">
        <f t="shared" si="1343"/>
        <v>300</v>
      </c>
      <c r="KC174" s="182">
        <f t="shared" si="1344"/>
        <v>8148555641.2180309</v>
      </c>
      <c r="KD174" s="5"/>
      <c r="KE174" s="182">
        <f t="shared" si="1345"/>
        <v>31236129.958002452</v>
      </c>
      <c r="KF174" s="182">
        <f t="shared" si="1346"/>
        <v>300</v>
      </c>
      <c r="KG174" s="182">
        <f t="shared" si="1347"/>
        <v>9370838987.4007359</v>
      </c>
      <c r="KH174" s="5"/>
      <c r="KI174" s="183">
        <f t="shared" si="1348"/>
        <v>1000.1699999999998</v>
      </c>
      <c r="KJ174" s="183">
        <f t="shared" si="1140"/>
        <v>300.00000000000006</v>
      </c>
      <c r="KK174" s="183">
        <f t="shared" si="1349"/>
        <v>300051</v>
      </c>
      <c r="KM174" s="183">
        <f t="shared" si="1350"/>
        <v>44031.039011705514</v>
      </c>
      <c r="KN174" s="183">
        <f t="shared" si="1141"/>
        <v>299.99999999999994</v>
      </c>
      <c r="KO174" s="183">
        <f t="shared" si="1351"/>
        <v>13209311.703511652</v>
      </c>
      <c r="KQ174" s="183">
        <f t="shared" si="1352"/>
        <v>289827.81962457008</v>
      </c>
      <c r="KR174" s="183">
        <f t="shared" si="1353"/>
        <v>300</v>
      </c>
      <c r="KS174" s="183">
        <f t="shared" si="1354"/>
        <v>86948345.887371019</v>
      </c>
      <c r="KU174" s="183">
        <f t="shared" si="1355"/>
        <v>1721503.7056187703</v>
      </c>
      <c r="KV174" s="183">
        <f t="shared" si="1356"/>
        <v>300.00000000000006</v>
      </c>
      <c r="KW174" s="183">
        <f t="shared" si="1357"/>
        <v>516451111.68563116</v>
      </c>
      <c r="KY174" s="183">
        <f t="shared" si="1358"/>
        <v>10131522.920816224</v>
      </c>
      <c r="KZ174" s="183">
        <f t="shared" si="1359"/>
        <v>300.00000000000006</v>
      </c>
      <c r="LA174" s="183">
        <f t="shared" si="1360"/>
        <v>3039456876.2448678</v>
      </c>
      <c r="LC174" s="183">
        <f t="shared" si="1361"/>
        <v>62038846.339509085</v>
      </c>
      <c r="LD174" s="183">
        <f t="shared" si="1362"/>
        <v>300</v>
      </c>
      <c r="LE174" s="183">
        <f t="shared" si="1363"/>
        <v>18611653901.852726</v>
      </c>
    </row>
    <row r="175" spans="2:317" ht="18.75">
      <c r="B175" s="362" t="s">
        <v>164</v>
      </c>
      <c r="C175" s="362"/>
      <c r="D175" s="362"/>
      <c r="E175" s="362"/>
      <c r="F175" s="184"/>
      <c r="G175" s="188">
        <f>SUM(G82:G173)</f>
        <v>0</v>
      </c>
      <c r="H175" s="188"/>
      <c r="I175" s="188">
        <f>SUM(I82:I173)</f>
        <v>0</v>
      </c>
      <c r="J175" s="188"/>
      <c r="K175" s="188">
        <f>SUM(K82:K174)</f>
        <v>1085.8499999999999</v>
      </c>
      <c r="L175" s="188"/>
      <c r="M175" s="188">
        <f>SUM(M82:M174)</f>
        <v>573187.5</v>
      </c>
      <c r="N175" s="188"/>
      <c r="O175" s="188">
        <f>SUM(O82:O174)</f>
        <v>1159.1448749999997</v>
      </c>
      <c r="P175" s="188"/>
      <c r="Q175" s="188">
        <f>SUM(Q82:Q174)</f>
        <v>611877.65624999988</v>
      </c>
      <c r="R175" s="188"/>
      <c r="S175" s="188">
        <f>SUM(S82:S174)</f>
        <v>1777.3554749999996</v>
      </c>
      <c r="T175" s="188"/>
      <c r="U175" s="188">
        <f>SUM(U82:U174)</f>
        <v>938212.40625</v>
      </c>
      <c r="V175" s="188"/>
      <c r="W175" s="188">
        <f>SUM(W82:W174)</f>
        <v>2554.9484953124993</v>
      </c>
      <c r="X175" s="188"/>
      <c r="Y175" s="188">
        <f>SUM(Y82:Y174)</f>
        <v>1348680.3339843748</v>
      </c>
      <c r="Z175" s="188"/>
      <c r="AA175" s="188">
        <f>SUM(AA82:AA174)</f>
        <v>4701.1052313749988</v>
      </c>
      <c r="AB175" s="188"/>
      <c r="AC175" s="188">
        <f>SUM(AC82:AC174)</f>
        <v>2481571.8145312495</v>
      </c>
      <c r="AD175" s="188"/>
      <c r="AE175" s="188">
        <f>SUM(AE82:AE174)</f>
        <v>6757.8387701015599</v>
      </c>
      <c r="AF175" s="188"/>
      <c r="AG175" s="188">
        <f>SUM(AG82:AG174)</f>
        <v>3567259.4833886703</v>
      </c>
      <c r="AH175" s="188"/>
      <c r="AI175" s="188">
        <f>SUM(AI82:AI174)</f>
        <v>9714.3932320209897</v>
      </c>
      <c r="AJ175" s="188"/>
      <c r="AK175" s="188">
        <f>SUM(AK82:AK174)</f>
        <v>5127935.5073712124</v>
      </c>
      <c r="AL175" s="188"/>
      <c r="AM175" s="188">
        <f>SUM(AM82:AM174)</f>
        <v>11171.552216824137</v>
      </c>
      <c r="AN175" s="188"/>
      <c r="AO175" s="188">
        <f>SUM(AO82:AO174)</f>
        <v>5897125.8334768936</v>
      </c>
      <c r="AP175" s="188"/>
      <c r="AQ175" s="188">
        <f>SUM(AQ82:AQ174)</f>
        <v>12847.285049347756</v>
      </c>
      <c r="AR175" s="188"/>
      <c r="AS175" s="188">
        <f>SUM(AS82:AS174)</f>
        <v>6781694.7084984286</v>
      </c>
      <c r="AT175" s="188"/>
      <c r="AU175" s="188">
        <f>SUM(AU82:AU174)</f>
        <v>14774.377806749919</v>
      </c>
      <c r="AV175" s="188"/>
      <c r="AW175" s="188">
        <f>SUM(AW82:AW174)</f>
        <v>7798948.9147731923</v>
      </c>
      <c r="AX175" s="188"/>
      <c r="AY175" s="188">
        <f>SUM(AY82:AY174)</f>
        <v>16990.534477762409</v>
      </c>
      <c r="AZ175" s="188"/>
      <c r="BA175" s="188">
        <f>SUM(BA82:BA174)</f>
        <v>8968791.2519891709</v>
      </c>
      <c r="BB175" s="188"/>
      <c r="BC175" s="188">
        <f>SUM(BC82:BC174)</f>
        <v>19539.114649426767</v>
      </c>
      <c r="BD175" s="188"/>
      <c r="BE175" s="188">
        <f>SUM(BE82:BE174)</f>
        <v>10314109.939787544</v>
      </c>
      <c r="BF175" s="188"/>
      <c r="BG175" s="188">
        <f>SUM(BG82:BG174)</f>
        <v>22469.981846840783</v>
      </c>
      <c r="BH175" s="188"/>
      <c r="BI175" s="188">
        <f>SUM(BI82:BI174)</f>
        <v>11861226.430755675</v>
      </c>
      <c r="BJ175" s="188"/>
      <c r="BK175" s="188">
        <f>SUM(BK82:BK174)</f>
        <v>25840.479123866902</v>
      </c>
      <c r="BL175" s="188"/>
      <c r="BM175" s="188">
        <f>SUM(BM82:BM174)</f>
        <v>13640410.395369025</v>
      </c>
      <c r="BN175" s="188"/>
      <c r="BO175" s="188">
        <f>SUM(BO82:BO174)</f>
        <v>29716.550992446933</v>
      </c>
      <c r="BP175" s="188"/>
      <c r="BQ175" s="188">
        <f>SUM(BQ82:BQ174)</f>
        <v>15686471.954674382</v>
      </c>
      <c r="BR175" s="188"/>
      <c r="BS175" s="188">
        <f>SUM(BS82:BS174)</f>
        <v>34174.033641313967</v>
      </c>
      <c r="BT175" s="188"/>
      <c r="BU175" s="188">
        <f>SUM(BU82:BU174)</f>
        <v>18039442.74787553</v>
      </c>
      <c r="BV175" s="188"/>
      <c r="BW175" s="188">
        <f>SUM(BW82:BW174)</f>
        <v>39300.138687511055</v>
      </c>
      <c r="BX175" s="188"/>
      <c r="BY175" s="188">
        <f>SUM(BY82:BY174)</f>
        <v>20745359.160056856</v>
      </c>
      <c r="BZ175" s="188"/>
      <c r="CA175" s="188">
        <f>SUM(CA82:CA174)</f>
        <v>45195.159490637699</v>
      </c>
      <c r="CB175" s="188"/>
      <c r="CC175" s="188">
        <f>SUM(CC82:CC174)</f>
        <v>23857163.034065388</v>
      </c>
      <c r="CD175" s="188"/>
      <c r="CE175" s="188">
        <f>SUM(CE82:CE174)</f>
        <v>62369.320097080039</v>
      </c>
      <c r="CF175" s="188"/>
      <c r="CG175" s="188">
        <f>SUM(CG82:CG174)</f>
        <v>32922884.987010237</v>
      </c>
      <c r="CH175" s="188"/>
      <c r="CI175" s="188">
        <f>SUM(CI82:CI174)</f>
        <v>71724.71811164204</v>
      </c>
      <c r="CJ175" s="188"/>
      <c r="CK175" s="188">
        <f>SUM(CK82:CK174)</f>
        <v>37861317.735061765</v>
      </c>
      <c r="CL175" s="188"/>
      <c r="CM175" s="188">
        <f>SUM(CM82:CM174)</f>
        <v>82483.425828388339</v>
      </c>
      <c r="CN175" s="188"/>
      <c r="CO175" s="188">
        <f>SUM(CO82:CO174)</f>
        <v>43540515.395321026</v>
      </c>
      <c r="CP175" s="188"/>
      <c r="CQ175" s="188">
        <f>SUM(CQ82:CQ174)</f>
        <v>94855.939702646574</v>
      </c>
      <c r="CR175" s="188"/>
      <c r="CS175" s="188">
        <f>SUM(CS82:CS174)</f>
        <v>50071592.704619184</v>
      </c>
      <c r="CT175" s="188"/>
      <c r="CU175" s="188">
        <f>SUM(CU82:CU174)</f>
        <v>109084.33065804356</v>
      </c>
      <c r="CV175" s="188"/>
      <c r="CW175" s="188">
        <f>SUM(CW82:CW174)</f>
        <v>57582331.610312052</v>
      </c>
      <c r="CX175" s="188"/>
      <c r="CY175" s="188">
        <f>SUM(CY82:CY174)</f>
        <v>125446.98025675009</v>
      </c>
      <c r="CZ175" s="188"/>
      <c r="DA175" s="188">
        <f>SUM(DA82:DA174)</f>
        <v>66219681.351858854</v>
      </c>
      <c r="DB175" s="188"/>
      <c r="DC175" s="188">
        <f>SUM(DC82:DC174)</f>
        <v>144264.02729526255</v>
      </c>
      <c r="DD175" s="188"/>
      <c r="DE175" s="188">
        <f>SUM(DE82:DE174)</f>
        <v>76152633.554637671</v>
      </c>
      <c r="DF175" s="188"/>
      <c r="DG175" s="188">
        <f>SUM(DG82:DG174)</f>
        <v>165903.63138955197</v>
      </c>
      <c r="DH175" s="188"/>
      <c r="DI175" s="188">
        <f>SUM(DI82:DI174)</f>
        <v>87575528.58783333</v>
      </c>
      <c r="DJ175" s="188"/>
      <c r="DK175" s="188">
        <f>SUM(DK82:DK174)</f>
        <v>190789.17609798472</v>
      </c>
      <c r="DL175" s="188"/>
      <c r="DM175" s="188">
        <f>SUM(DM82:DM174)</f>
        <v>100711857.8760083</v>
      </c>
      <c r="DN175" s="188"/>
      <c r="DO175" s="188">
        <f>SUM(DO82:DO174)</f>
        <v>219407.55251268248</v>
      </c>
      <c r="DP175" s="188"/>
      <c r="DQ175" s="188">
        <f>SUM(DQ82:DQ174)</f>
        <v>115818636.55740957</v>
      </c>
      <c r="DR175" s="188"/>
      <c r="DS175" s="188">
        <f>SUM(DS82:DS174)</f>
        <v>252318.68538958477</v>
      </c>
      <c r="DT175" s="188"/>
      <c r="DU175" s="188">
        <f>SUM(DU82:DU174)</f>
        <v>133191432.04102097</v>
      </c>
      <c r="DV175" s="188"/>
      <c r="DW175" s="188">
        <f>SUM(DW82:DW174)</f>
        <v>290166.48819802247</v>
      </c>
      <c r="DX175" s="188"/>
      <c r="DY175" s="188">
        <f>SUM(DY82:DY174)</f>
        <v>153170146.84717411</v>
      </c>
      <c r="DZ175" s="188"/>
      <c r="EA175" s="188">
        <f>SUM(EA82:EA174)</f>
        <v>367060.60757049848</v>
      </c>
      <c r="EB175" s="188"/>
      <c r="EC175" s="188">
        <f>SUM(EC82:EC174)</f>
        <v>193760235.7616753</v>
      </c>
      <c r="ED175" s="188"/>
      <c r="EE175" s="188">
        <f>SUM(EE82:EE174)</f>
        <v>422119.69870607322</v>
      </c>
      <c r="EF175" s="188"/>
      <c r="EG175" s="188">
        <f>SUM(EG82:EG174)</f>
        <v>222824271.12592658</v>
      </c>
      <c r="EH175" s="188"/>
      <c r="EI175" s="188">
        <f>SUM(EI82:EI174)</f>
        <v>485437.65351198416</v>
      </c>
      <c r="EJ175" s="188"/>
      <c r="EK175" s="188">
        <f>SUM(EK82:EK174)</f>
        <v>256247911.79481548</v>
      </c>
      <c r="EL175" s="188"/>
      <c r="EM175" s="188">
        <f>SUM(EM82:EM174)</f>
        <v>558253.30153878173</v>
      </c>
      <c r="EN175" s="188"/>
      <c r="EO175" s="188">
        <f>SUM(EO82:EO174)</f>
        <v>294685098.5640378</v>
      </c>
      <c r="EP175" s="188"/>
      <c r="EQ175" s="188">
        <f>SUM(EQ82:EQ174)</f>
        <v>641991.29676959885</v>
      </c>
      <c r="ER175" s="188"/>
      <c r="ES175" s="188">
        <f>SUM(ES82:ES174)</f>
        <v>338887863.34864336</v>
      </c>
      <c r="ET175" s="188"/>
      <c r="EU175" s="188">
        <f>SUM(EU82:EU174)</f>
        <v>738289.99128503865</v>
      </c>
      <c r="EV175" s="188"/>
      <c r="EW175" s="188">
        <f>SUM(EW82:EW174)</f>
        <v>389721042.85093993</v>
      </c>
      <c r="EX175" s="188"/>
      <c r="EY175" s="188">
        <f>SUM(EY82:EY174)</f>
        <v>849033.48997779447</v>
      </c>
      <c r="EZ175" s="188"/>
      <c r="FA175" s="188">
        <f>SUM(FA82:FA174)</f>
        <v>448179199.27858078</v>
      </c>
      <c r="FB175" s="188"/>
      <c r="FC175" s="188">
        <f>SUM(FC82:FC174)</f>
        <v>976388.51347446337</v>
      </c>
      <c r="FD175" s="188"/>
      <c r="FE175" s="188">
        <f>SUM(FE82:FE174)</f>
        <v>515406079.1703679</v>
      </c>
      <c r="FF175" s="188"/>
      <c r="FG175" s="188">
        <f>SUM(FG82:FG174)</f>
        <v>1122846.7904956329</v>
      </c>
      <c r="FH175" s="188"/>
      <c r="FI175" s="188">
        <f>SUM(FI82:FI174)</f>
        <v>592716991.04592299</v>
      </c>
      <c r="FJ175" s="188"/>
      <c r="FK175" s="188">
        <f>SUM(FK82:FK174)</f>
        <v>1291273.8090699776</v>
      </c>
      <c r="FL175" s="188"/>
      <c r="FM175" s="188">
        <f>SUM(FM82:FM174)</f>
        <v>681624539.70281148</v>
      </c>
      <c r="FN175" s="188"/>
      <c r="FO175" s="188">
        <f>SUM(FO82:FO174)</f>
        <v>1484964.8804304742</v>
      </c>
      <c r="FP175" s="188"/>
      <c r="FQ175" s="188">
        <f>SUM(FQ82:FQ174)</f>
        <v>783868220.65823317</v>
      </c>
      <c r="FR175" s="188"/>
      <c r="FS175" s="188">
        <f>SUM(FS82:FS174)</f>
        <v>1707709.6124950454</v>
      </c>
      <c r="FT175" s="188"/>
      <c r="FU175" s="188">
        <f>SUM(FU82:FU174)</f>
        <v>901448453.7569679</v>
      </c>
      <c r="FV175" s="188"/>
      <c r="FW175" s="188">
        <f>SUM(FW82:FW174)</f>
        <v>2160252.659806232</v>
      </c>
      <c r="FX175" s="188"/>
      <c r="FY175" s="188">
        <f>SUM(FY82:FY174)</f>
        <v>1140332294.0025644</v>
      </c>
      <c r="FZ175" s="188"/>
      <c r="GA175" s="188">
        <f>SUM(GA82:GA174)</f>
        <v>2484290.5587771675</v>
      </c>
      <c r="GB175" s="188"/>
      <c r="GC175" s="188">
        <f>SUM(GC82:GC174)</f>
        <v>1311382138.1029491</v>
      </c>
      <c r="GD175" s="188"/>
      <c r="GE175" s="188">
        <f>SUM(GE82:GE174)</f>
        <v>2856934.1425937419</v>
      </c>
      <c r="GF175" s="188"/>
      <c r="GG175" s="188">
        <f>SUM(GG82:GG174)</f>
        <v>1508089458.8183916</v>
      </c>
      <c r="GH175" s="188"/>
      <c r="GI175" s="188">
        <f>SUM(GI82:GI174)</f>
        <v>3285474.2639828031</v>
      </c>
      <c r="GJ175" s="188"/>
      <c r="GK175" s="188">
        <f>SUM(GK82:GK174)</f>
        <v>1734302877.64115</v>
      </c>
      <c r="GL175" s="188"/>
      <c r="GM175" s="188">
        <f>SUM(GM82:GM174)</f>
        <v>3778295.4035802227</v>
      </c>
      <c r="GN175" s="188"/>
      <c r="GO175" s="188">
        <f>SUM(GO82:GO174)</f>
        <v>1994448309.2873228</v>
      </c>
      <c r="GP175" s="188"/>
      <c r="GQ175" s="188">
        <f>SUM(GQ82:GQ174)</f>
        <v>4345039.7141172569</v>
      </c>
      <c r="GR175" s="188"/>
      <c r="GS175" s="188">
        <f>SUM(GS82:GS174)</f>
        <v>2293615555.6804209</v>
      </c>
      <c r="GT175" s="188"/>
      <c r="GU175" s="188">
        <f>SUM(GU82:GU174)</f>
        <v>4996795.6712348452</v>
      </c>
      <c r="GV175" s="188"/>
      <c r="GW175" s="188">
        <f>SUM(GW82:GW174)</f>
        <v>2637657889.0324841</v>
      </c>
      <c r="GX175" s="188"/>
      <c r="GY175" s="188">
        <f>SUM(GY82:GY174)</f>
        <v>5746315.0219200701</v>
      </c>
      <c r="GZ175" s="188"/>
      <c r="HA175" s="188">
        <f>SUM(HA82:HA174)</f>
        <v>3033306572.3873558</v>
      </c>
      <c r="HB175" s="188"/>
      <c r="HC175" s="188">
        <f>SUM(HC82:HC174)</f>
        <v>6608262.2752080811</v>
      </c>
      <c r="HD175" s="188"/>
      <c r="HE175" s="188">
        <f>SUM(HE82:HE174)</f>
        <v>3488302558.2454596</v>
      </c>
      <c r="HF175" s="188"/>
      <c r="HG175" s="188">
        <f>SUM(HG82:HG174)</f>
        <v>7599501.6164892931</v>
      </c>
      <c r="HH175" s="188"/>
      <c r="HI175" s="188">
        <f>SUM(HI82:HI174)</f>
        <v>4011547941.9822779</v>
      </c>
      <c r="HJ175" s="188"/>
      <c r="HK175" s="188">
        <f>SUM(HK82:HK174)</f>
        <v>8739426.8589626849</v>
      </c>
      <c r="HL175" s="188"/>
      <c r="HM175" s="188">
        <f>SUM(HM82:HM174)</f>
        <v>4613280133.2796192</v>
      </c>
      <c r="HN175" s="188"/>
      <c r="HO175" s="188">
        <f>SUM(HO82:HO174)</f>
        <v>10050340.887807086</v>
      </c>
      <c r="HP175" s="188"/>
      <c r="HQ175" s="188">
        <f>SUM(HQ82:HQ174)</f>
        <v>5305272153.2715616</v>
      </c>
      <c r="HR175" s="188"/>
      <c r="HS175" s="188">
        <f>SUM(HS82:HS174)</f>
        <v>13291575.824124871</v>
      </c>
      <c r="HT175" s="188"/>
      <c r="HU175" s="188">
        <f>SUM(HU82:HU174)</f>
        <v>7016222422.7016392</v>
      </c>
      <c r="HV175" s="188"/>
      <c r="HW175" s="188">
        <f>SUM(HW82:HW174)</f>
        <v>15285312.197743602</v>
      </c>
      <c r="HX175" s="188"/>
      <c r="HY175" s="188">
        <f>SUM(HY82:HY174)</f>
        <v>8068655786.106884</v>
      </c>
      <c r="HZ175" s="188"/>
      <c r="IA175" s="188">
        <f>SUM(IA82:IA174)</f>
        <v>17578109.027405143</v>
      </c>
      <c r="IB175" s="188"/>
      <c r="IC175" s="188">
        <f>SUM(IC82:IC174)</f>
        <v>9278954154.0229168</v>
      </c>
      <c r="ID175" s="188"/>
      <c r="IE175" s="188">
        <f>SUM(IE82:IE174)</f>
        <v>20214825.381515909</v>
      </c>
      <c r="IF175" s="188"/>
      <c r="IG175" s="188">
        <f>SUM(IG82:IG174)</f>
        <v>10670797277.126352</v>
      </c>
      <c r="IH175" s="188"/>
      <c r="II175" s="188">
        <f>SUM(II82:II174)</f>
        <v>23247049.188743293</v>
      </c>
      <c r="IJ175" s="188"/>
      <c r="IK175" s="188">
        <f>SUM(IK82:IK174)</f>
        <v>12271416868.695307</v>
      </c>
      <c r="IL175" s="188"/>
      <c r="IM175" s="188">
        <f>SUM(IM82:IM174)</f>
        <v>26734106.567054782</v>
      </c>
      <c r="IN175" s="188"/>
      <c r="IO175" s="188">
        <f>SUM(IO82:IO174)</f>
        <v>14112129398.999598</v>
      </c>
      <c r="IP175" s="188"/>
      <c r="IQ175" s="188">
        <f>SUM(IQ82:IQ174)</f>
        <v>30744222.552112997</v>
      </c>
      <c r="IR175" s="188"/>
      <c r="IS175" s="188">
        <f>SUM(IS82:IS174)</f>
        <v>16228948808.849539</v>
      </c>
      <c r="IT175" s="188"/>
      <c r="IU175" s="188">
        <f>SUM(IU82:IU174)</f>
        <v>35355855.934929945</v>
      </c>
      <c r="IV175" s="188"/>
      <c r="IW175" s="188">
        <f>SUM(IW82:IW174)</f>
        <v>18663291130.176964</v>
      </c>
      <c r="IX175" s="188"/>
      <c r="IY175" s="188">
        <f>SUM(IY82:IY174)</f>
        <v>40659234.325169437</v>
      </c>
      <c r="IZ175" s="188"/>
      <c r="JA175" s="188">
        <f>SUM(JA82:JA174)</f>
        <v>21462784799.70351</v>
      </c>
      <c r="JB175" s="188"/>
      <c r="JC175" s="188">
        <f>SUM(JC82:JC174)</f>
        <v>46758119.473944843</v>
      </c>
      <c r="JD175" s="188"/>
      <c r="JE175" s="188">
        <f>SUM(JE82:JE174)</f>
        <v>24682202519.659039</v>
      </c>
      <c r="JF175" s="188"/>
      <c r="JG175" s="188">
        <f>SUM(JG82:JG174)</f>
        <v>53771837.395036571</v>
      </c>
      <c r="JH175" s="188"/>
      <c r="JI175" s="188">
        <f>SUM(JI82:JI174)</f>
        <v>28384532897.607883</v>
      </c>
      <c r="JJ175" s="188"/>
      <c r="JK175" s="188">
        <f>SUM(JK82:JK174)</f>
        <v>61837613.004292056</v>
      </c>
      <c r="JL175" s="188"/>
      <c r="JM175" s="188">
        <f>SUM(JM82:JM174)</f>
        <v>32642212832.249069</v>
      </c>
      <c r="JN175" s="188"/>
      <c r="JO175" s="188">
        <f>SUM(JO82:JO174)</f>
        <v>71824387.504485205</v>
      </c>
      <c r="JP175" s="188"/>
      <c r="JQ175" s="188">
        <f>SUM(JQ82:JQ174)</f>
        <v>37913930204.657295</v>
      </c>
      <c r="JR175" s="188"/>
      <c r="JS175" s="188">
        <f>SUM(JS82:JS174)</f>
        <v>82598045.630158007</v>
      </c>
      <c r="JT175" s="188"/>
      <c r="JU175" s="188">
        <f>SUM(JU82:JU174)</f>
        <v>43601019735.355881</v>
      </c>
      <c r="JV175" s="188"/>
      <c r="JW175" s="188">
        <f>SUM(JW82:JW174)</f>
        <v>94987752.474681675</v>
      </c>
      <c r="JX175" s="188"/>
      <c r="JY175" s="188">
        <f>SUM(JY82:JY174)</f>
        <v>50141172695.659256</v>
      </c>
      <c r="JZ175" s="188"/>
      <c r="KA175" s="188">
        <f>SUM(KA82:KA174)</f>
        <v>109235915.34588394</v>
      </c>
      <c r="KB175" s="188"/>
      <c r="KC175" s="188">
        <f>SUM(KC82:KC174)</f>
        <v>57662348600.008156</v>
      </c>
      <c r="KD175" s="188"/>
      <c r="KE175" s="188">
        <f>SUM(KE82:KE174)</f>
        <v>125621302.64776652</v>
      </c>
      <c r="KF175" s="188"/>
      <c r="KG175" s="188">
        <f>SUM(KG82:KG174)</f>
        <v>66311700890.009377</v>
      </c>
      <c r="KH175" s="188"/>
      <c r="KI175" s="188">
        <f>SUM(KI82:KI174)</f>
        <v>4022.3503499999997</v>
      </c>
      <c r="KJ175" s="188"/>
      <c r="KK175" s="188">
        <f>SUM(KK82:KK174)</f>
        <v>2123277.5625</v>
      </c>
      <c r="KM175" s="188">
        <f>SUM(KM82:KM174)</f>
        <v>177078.16189207567</v>
      </c>
      <c r="KN175" s="188"/>
      <c r="KO175" s="188">
        <f>SUM(KO82:KO174)</f>
        <v>93474226.56859982</v>
      </c>
      <c r="KQ175" s="188">
        <f>SUM(KQ82:KQ174)</f>
        <v>1165590.8812568127</v>
      </c>
      <c r="KR175" s="188"/>
      <c r="KS175" s="188">
        <f>SUM(KS82:KS174)</f>
        <v>615280308.74466014</v>
      </c>
      <c r="KU175" s="188">
        <f>SUM(KU82:KU174)</f>
        <v>6923314.0694301557</v>
      </c>
      <c r="KV175" s="188"/>
      <c r="KW175" s="188">
        <f>SUM(KW82:KW174)</f>
        <v>3654608908.3865156</v>
      </c>
      <c r="KY175" s="188">
        <f>SUM(KY82:KY174)</f>
        <v>40745608.013215914</v>
      </c>
      <c r="KZ175" s="188"/>
      <c r="LA175" s="188">
        <f>SUM(LA82:LA174)</f>
        <v>21508378867.316113</v>
      </c>
      <c r="LC175" s="188">
        <f>SUM(LC82:LC174)</f>
        <v>249499560.362059</v>
      </c>
      <c r="LD175" s="188"/>
      <c r="LE175" s="188">
        <f>SUM(LE82:LE174)</f>
        <v>131703300874.91615</v>
      </c>
    </row>
    <row r="176" spans="2:317" ht="9.75" customHeight="1">
      <c r="B176" s="3"/>
      <c r="C176" s="184"/>
      <c r="D176" s="184"/>
      <c r="E176" s="184"/>
      <c r="F176" s="184"/>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294"/>
      <c r="JK176" s="5"/>
      <c r="JL176" s="5"/>
      <c r="JM176" s="5"/>
      <c r="JN176" s="5"/>
      <c r="JO176" s="5"/>
      <c r="JP176" s="5"/>
      <c r="JQ176" s="5"/>
      <c r="JR176" s="5"/>
      <c r="JS176" s="5"/>
      <c r="JT176" s="5"/>
      <c r="JU176" s="5"/>
      <c r="JV176" s="5"/>
      <c r="JW176" s="5"/>
      <c r="JX176" s="5"/>
      <c r="JY176" s="5"/>
      <c r="JZ176" s="5"/>
      <c r="KA176" s="5"/>
      <c r="KB176" s="5"/>
      <c r="KC176" s="5"/>
      <c r="KD176" s="5"/>
      <c r="KE176" s="5"/>
      <c r="KF176" s="5"/>
      <c r="KG176" s="5"/>
      <c r="KH176" s="5"/>
      <c r="KI176" s="5"/>
      <c r="KJ176" s="5"/>
      <c r="KK176" s="5"/>
      <c r="KM176" s="5"/>
      <c r="KN176" s="5"/>
      <c r="KO176" s="5"/>
      <c r="KQ176" s="5"/>
      <c r="KR176" s="5"/>
      <c r="KS176" s="5"/>
      <c r="KU176" s="5"/>
      <c r="KV176" s="5"/>
      <c r="KW176" s="5"/>
      <c r="KY176" s="5"/>
      <c r="KZ176" s="5"/>
      <c r="LA176" s="5"/>
      <c r="LC176" s="5"/>
      <c r="LD176" s="5"/>
      <c r="LE176" s="5"/>
    </row>
    <row r="177" spans="2:317" ht="18.75">
      <c r="B177" s="3"/>
      <c r="C177" s="184"/>
      <c r="D177" s="184"/>
      <c r="E177" s="179"/>
      <c r="F177" s="179"/>
      <c r="G177" s="179"/>
      <c r="H177" s="5"/>
      <c r="I177" s="115"/>
      <c r="J177" s="5"/>
      <c r="K177" s="207">
        <f>'A.I Revenue Streams - P1'!L177+100%</f>
        <v>1.25</v>
      </c>
      <c r="L177" s="207">
        <f>$L$8</f>
        <v>1</v>
      </c>
      <c r="M177" s="115"/>
      <c r="N177" s="178"/>
      <c r="O177" s="207">
        <v>1</v>
      </c>
      <c r="P177" s="207">
        <v>1</v>
      </c>
      <c r="Q177" s="178"/>
      <c r="R177" s="178"/>
      <c r="S177" s="207">
        <f>O177</f>
        <v>1</v>
      </c>
      <c r="T177" s="207">
        <v>1</v>
      </c>
      <c r="U177" s="178"/>
      <c r="V177" s="178"/>
      <c r="W177" s="207">
        <f>S177</f>
        <v>1</v>
      </c>
      <c r="X177" s="207">
        <v>1</v>
      </c>
      <c r="Y177" s="178"/>
      <c r="Z177" s="178"/>
      <c r="AA177" s="207">
        <f>W177</f>
        <v>1</v>
      </c>
      <c r="AB177" s="207">
        <v>1</v>
      </c>
      <c r="AC177" s="178"/>
      <c r="AD177" s="178"/>
      <c r="AE177" s="207">
        <f>AA177</f>
        <v>1</v>
      </c>
      <c r="AF177" s="207">
        <v>1</v>
      </c>
      <c r="AG177" s="178"/>
      <c r="AH177" s="178"/>
      <c r="AI177" s="207">
        <f>'A.I Revenue Streams - P1'!L177+100%</f>
        <v>1.25</v>
      </c>
      <c r="AJ177" s="207">
        <v>1</v>
      </c>
      <c r="AK177" s="178"/>
      <c r="AL177" s="178"/>
      <c r="AM177" s="207">
        <v>1</v>
      </c>
      <c r="AN177" s="207">
        <v>1</v>
      </c>
      <c r="AO177" s="178"/>
      <c r="AP177" s="5"/>
      <c r="AQ177" s="207">
        <v>1</v>
      </c>
      <c r="AR177" s="207">
        <v>1</v>
      </c>
      <c r="AS177" s="115"/>
      <c r="AT177" s="5"/>
      <c r="AU177" s="207">
        <f>AQ177</f>
        <v>1</v>
      </c>
      <c r="AV177" s="207">
        <v>1</v>
      </c>
      <c r="AW177" s="178"/>
      <c r="AX177" s="178"/>
      <c r="AY177" s="207">
        <f>AU177</f>
        <v>1</v>
      </c>
      <c r="AZ177" s="207">
        <v>1</v>
      </c>
      <c r="BA177" s="178"/>
      <c r="BB177" s="178"/>
      <c r="BC177" s="250">
        <f>'A.I Revenue Streams - P1'!N177+100%</f>
        <v>1.2</v>
      </c>
      <c r="BD177" s="250">
        <v>1</v>
      </c>
      <c r="BE177" s="178"/>
      <c r="BF177" s="178"/>
      <c r="BG177" s="207">
        <v>1</v>
      </c>
      <c r="BH177" s="207">
        <v>1</v>
      </c>
      <c r="BI177" s="178"/>
      <c r="BJ177" s="178"/>
      <c r="BK177" s="207">
        <f>BG177</f>
        <v>1</v>
      </c>
      <c r="BL177" s="207">
        <v>1</v>
      </c>
      <c r="BM177" s="178"/>
      <c r="BN177" s="178"/>
      <c r="BO177" s="250">
        <f>BK177</f>
        <v>1</v>
      </c>
      <c r="BP177" s="250">
        <v>1</v>
      </c>
      <c r="BQ177" s="178"/>
      <c r="BR177" s="178"/>
      <c r="BS177" s="207">
        <f>BO177</f>
        <v>1</v>
      </c>
      <c r="BT177" s="207">
        <v>1</v>
      </c>
      <c r="BU177" s="178"/>
      <c r="BV177" s="178"/>
      <c r="BW177" s="207">
        <f>BS177</f>
        <v>1</v>
      </c>
      <c r="BX177" s="207">
        <v>1</v>
      </c>
      <c r="BY177" s="178"/>
      <c r="BZ177" s="178"/>
      <c r="CA177" s="207">
        <f>BW177</f>
        <v>1</v>
      </c>
      <c r="CB177" s="207">
        <v>1</v>
      </c>
      <c r="CC177" s="178"/>
      <c r="CD177" s="178"/>
      <c r="CE177" s="207">
        <f>'A.I Revenue Streams - P1'!N177+100%</f>
        <v>1.2</v>
      </c>
      <c r="CF177" s="207">
        <v>1</v>
      </c>
      <c r="CG177" s="178"/>
      <c r="CH177" s="178"/>
      <c r="CI177" s="250">
        <v>1</v>
      </c>
      <c r="CJ177" s="250">
        <v>1</v>
      </c>
      <c r="CK177" s="115"/>
      <c r="CL177" s="115"/>
      <c r="CM177" s="207">
        <v>1</v>
      </c>
      <c r="CN177" s="207">
        <v>1</v>
      </c>
      <c r="CO177" s="115"/>
      <c r="CP177" s="5"/>
      <c r="CQ177" s="207">
        <v>1</v>
      </c>
      <c r="CR177" s="207">
        <v>1</v>
      </c>
      <c r="CS177" s="178"/>
      <c r="CT177" s="178"/>
      <c r="CU177" s="207">
        <f>CQ177</f>
        <v>1</v>
      </c>
      <c r="CV177" s="207">
        <v>1</v>
      </c>
      <c r="CW177" s="178"/>
      <c r="CX177" s="178"/>
      <c r="CY177" s="250">
        <f>'A.I Revenue Streams - P1'!P177+100%</f>
        <v>1.1000000000000001</v>
      </c>
      <c r="CZ177" s="250">
        <v>1</v>
      </c>
      <c r="DA177" s="178"/>
      <c r="DB177" s="178"/>
      <c r="DC177" s="207">
        <v>1</v>
      </c>
      <c r="DD177" s="207">
        <v>1</v>
      </c>
      <c r="DE177" s="178"/>
      <c r="DF177" s="178"/>
      <c r="DG177" s="207">
        <f>DC177</f>
        <v>1</v>
      </c>
      <c r="DH177" s="207">
        <v>1</v>
      </c>
      <c r="DI177" s="178"/>
      <c r="DJ177" s="178"/>
      <c r="DK177" s="250">
        <f>DG177</f>
        <v>1</v>
      </c>
      <c r="DL177" s="250">
        <v>1</v>
      </c>
      <c r="DM177" s="178"/>
      <c r="DN177" s="178"/>
      <c r="DO177" s="207">
        <f>DK177</f>
        <v>1</v>
      </c>
      <c r="DP177" s="207">
        <v>1</v>
      </c>
      <c r="DQ177" s="178"/>
      <c r="DR177" s="178"/>
      <c r="DS177" s="207">
        <f>DO177</f>
        <v>1</v>
      </c>
      <c r="DT177" s="207">
        <v>1</v>
      </c>
      <c r="DU177" s="178"/>
      <c r="DV177" s="178"/>
      <c r="DW177" s="207">
        <f>DS177</f>
        <v>1</v>
      </c>
      <c r="DX177" s="207">
        <v>1</v>
      </c>
      <c r="DY177" s="178"/>
      <c r="DZ177" s="178"/>
      <c r="EA177" s="207">
        <f>DW177</f>
        <v>1</v>
      </c>
      <c r="EB177" s="207">
        <v>1</v>
      </c>
      <c r="EC177" s="178"/>
      <c r="ED177" s="178"/>
      <c r="EE177" s="250">
        <f>EA177</f>
        <v>1</v>
      </c>
      <c r="EF177" s="250">
        <v>1</v>
      </c>
      <c r="EG177" s="115"/>
      <c r="EH177" s="115"/>
      <c r="EI177" s="207">
        <v>1</v>
      </c>
      <c r="EJ177" s="207">
        <v>1</v>
      </c>
      <c r="EK177" s="115"/>
      <c r="EL177" s="5"/>
      <c r="EM177" s="207">
        <v>1</v>
      </c>
      <c r="EN177" s="207">
        <v>1</v>
      </c>
      <c r="EO177" s="178"/>
      <c r="EP177" s="178"/>
      <c r="EQ177" s="207">
        <f>EM177</f>
        <v>1</v>
      </c>
      <c r="ER177" s="207">
        <v>1</v>
      </c>
      <c r="ES177" s="178"/>
      <c r="ET177" s="178"/>
      <c r="EU177" s="250">
        <f>'A.I Revenue Streams - P1'!R177+100%</f>
        <v>1.1000000000000001</v>
      </c>
      <c r="EV177" s="250">
        <v>1</v>
      </c>
      <c r="EW177" s="178"/>
      <c r="EX177" s="178"/>
      <c r="EY177" s="207">
        <v>1</v>
      </c>
      <c r="EZ177" s="207">
        <v>1</v>
      </c>
      <c r="FA177" s="178"/>
      <c r="FB177" s="178"/>
      <c r="FC177" s="207">
        <f>EY177</f>
        <v>1</v>
      </c>
      <c r="FD177" s="207">
        <v>1</v>
      </c>
      <c r="FE177" s="178"/>
      <c r="FF177" s="178"/>
      <c r="FG177" s="250">
        <f>FC177</f>
        <v>1</v>
      </c>
      <c r="FH177" s="250">
        <v>1</v>
      </c>
      <c r="FI177" s="178"/>
      <c r="FJ177" s="178"/>
      <c r="FK177" s="207">
        <f>FG177</f>
        <v>1</v>
      </c>
      <c r="FL177" s="207">
        <v>1</v>
      </c>
      <c r="FM177" s="178"/>
      <c r="FN177" s="178"/>
      <c r="FO177" s="207">
        <f>FK177</f>
        <v>1</v>
      </c>
      <c r="FP177" s="207">
        <v>1</v>
      </c>
      <c r="FQ177" s="178"/>
      <c r="FR177" s="178"/>
      <c r="FS177" s="207">
        <f>FO177</f>
        <v>1</v>
      </c>
      <c r="FT177" s="207">
        <v>1</v>
      </c>
      <c r="FU177" s="178"/>
      <c r="FV177" s="178"/>
      <c r="FW177" s="207">
        <f>FS177</f>
        <v>1</v>
      </c>
      <c r="FX177" s="207">
        <v>1</v>
      </c>
      <c r="FY177" s="178"/>
      <c r="FZ177" s="178"/>
      <c r="GA177" s="250">
        <f>FW177</f>
        <v>1</v>
      </c>
      <c r="GB177" s="250">
        <v>1</v>
      </c>
      <c r="GC177" s="178"/>
      <c r="GD177" s="179"/>
      <c r="GE177" s="207">
        <v>1</v>
      </c>
      <c r="GF177" s="207">
        <v>1</v>
      </c>
      <c r="GG177" s="115"/>
      <c r="GH177" s="5"/>
      <c r="GI177" s="207">
        <v>1</v>
      </c>
      <c r="GJ177" s="207">
        <v>1</v>
      </c>
      <c r="GK177" s="178"/>
      <c r="GL177" s="178"/>
      <c r="GM177" s="207">
        <f>GI177</f>
        <v>1</v>
      </c>
      <c r="GN177" s="207">
        <v>1</v>
      </c>
      <c r="GO177" s="178"/>
      <c r="GP177" s="178"/>
      <c r="GQ177" s="250">
        <f>'A.I Revenue Streams - P1'!T177+100%</f>
        <v>1.1499999999999999</v>
      </c>
      <c r="GR177" s="250">
        <v>1</v>
      </c>
      <c r="GS177" s="178"/>
      <c r="GT177" s="178"/>
      <c r="GU177" s="207">
        <v>1</v>
      </c>
      <c r="GV177" s="207">
        <v>1</v>
      </c>
      <c r="GW177" s="178"/>
      <c r="GX177" s="178"/>
      <c r="GY177" s="207">
        <f>GU177</f>
        <v>1</v>
      </c>
      <c r="GZ177" s="207">
        <v>1</v>
      </c>
      <c r="HA177" s="178"/>
      <c r="HB177" s="178"/>
      <c r="HC177" s="250">
        <f>GY177</f>
        <v>1</v>
      </c>
      <c r="HD177" s="250">
        <v>1</v>
      </c>
      <c r="HE177" s="178"/>
      <c r="HF177" s="178"/>
      <c r="HG177" s="207">
        <f>HC177</f>
        <v>1</v>
      </c>
      <c r="HH177" s="207">
        <v>1</v>
      </c>
      <c r="HI177" s="178"/>
      <c r="HJ177" s="178"/>
      <c r="HK177" s="207">
        <f>HG177</f>
        <v>1</v>
      </c>
      <c r="HL177" s="207">
        <v>1</v>
      </c>
      <c r="HM177" s="178"/>
      <c r="HN177" s="178"/>
      <c r="HO177" s="207">
        <f>HK177</f>
        <v>1</v>
      </c>
      <c r="HP177" s="207">
        <v>1</v>
      </c>
      <c r="HQ177" s="178"/>
      <c r="HR177" s="178"/>
      <c r="HS177" s="207">
        <f>HO177</f>
        <v>1</v>
      </c>
      <c r="HT177" s="207">
        <v>1</v>
      </c>
      <c r="HU177" s="178"/>
      <c r="HV177" s="178"/>
      <c r="HW177" s="250">
        <f>HS177</f>
        <v>1</v>
      </c>
      <c r="HX177" s="250">
        <v>1</v>
      </c>
      <c r="HY177" s="115"/>
      <c r="HZ177" s="179"/>
      <c r="IA177" s="207">
        <v>1</v>
      </c>
      <c r="IB177" s="207">
        <v>1</v>
      </c>
      <c r="IC177" s="115"/>
      <c r="ID177" s="5"/>
      <c r="IE177" s="207">
        <v>1</v>
      </c>
      <c r="IF177" s="207">
        <v>1</v>
      </c>
      <c r="IG177" s="178"/>
      <c r="IH177" s="178"/>
      <c r="II177" s="207">
        <f>IE177</f>
        <v>1</v>
      </c>
      <c r="IJ177" s="207">
        <v>1</v>
      </c>
      <c r="IK177" s="178"/>
      <c r="IL177" s="178"/>
      <c r="IM177" s="207">
        <f>II177</f>
        <v>1</v>
      </c>
      <c r="IN177" s="207">
        <v>1</v>
      </c>
      <c r="IO177" s="178"/>
      <c r="IP177" s="178"/>
      <c r="IQ177" s="207">
        <f>IM177</f>
        <v>1</v>
      </c>
      <c r="IR177" s="207">
        <v>1</v>
      </c>
      <c r="IS177" s="178"/>
      <c r="IT177" s="178"/>
      <c r="IU177" s="207">
        <f>IQ177</f>
        <v>1</v>
      </c>
      <c r="IV177" s="207">
        <v>1</v>
      </c>
      <c r="IW177" s="178"/>
      <c r="IX177" s="178"/>
      <c r="IY177" s="207">
        <f>IU177</f>
        <v>1</v>
      </c>
      <c r="IZ177" s="207">
        <v>1</v>
      </c>
      <c r="JA177" s="178"/>
      <c r="JB177" s="178"/>
      <c r="JC177" s="207">
        <f>IY177</f>
        <v>1</v>
      </c>
      <c r="JD177" s="207">
        <v>1</v>
      </c>
      <c r="JE177" s="178"/>
      <c r="JF177" s="178"/>
      <c r="JG177" s="207">
        <f>JC177</f>
        <v>1</v>
      </c>
      <c r="JH177" s="207">
        <v>1</v>
      </c>
      <c r="JI177" s="178"/>
      <c r="JJ177" s="298"/>
      <c r="JK177" s="207">
        <f>JG177</f>
        <v>1</v>
      </c>
      <c r="JL177" s="207">
        <v>1</v>
      </c>
      <c r="JM177" s="178"/>
      <c r="JN177" s="178"/>
      <c r="JO177" s="207">
        <f>'A.I Revenue Streams - P1'!V177+100%</f>
        <v>1.01</v>
      </c>
      <c r="JP177" s="207">
        <f>'A.I Revenue Streams - P1'!W180+100%</f>
        <v>1</v>
      </c>
      <c r="JQ177" s="178"/>
      <c r="JR177" s="178"/>
      <c r="JS177" s="207">
        <f>'A.I Revenue Streams - P1'!Z180+100%</f>
        <v>1</v>
      </c>
      <c r="JT177" s="207">
        <f>'A.I Revenue Streams - P1'!AA180+100%</f>
        <v>1</v>
      </c>
      <c r="JU177" s="178"/>
      <c r="JV177" s="178"/>
      <c r="JW177" s="207">
        <f>'A.I Revenue Streams - P1'!AD180+100%</f>
        <v>1</v>
      </c>
      <c r="JX177" s="207">
        <f>'A.I Revenue Streams - P1'!AE180+100%</f>
        <v>1</v>
      </c>
      <c r="JY177" s="178"/>
      <c r="JZ177" s="178"/>
      <c r="KA177" s="207">
        <f>'A.I Revenue Streams - P1'!AH180+100%</f>
        <v>1</v>
      </c>
      <c r="KB177" s="207">
        <f>'A.I Revenue Streams - P1'!AI180+100%</f>
        <v>1</v>
      </c>
      <c r="KC177" s="178"/>
      <c r="KD177" s="178"/>
      <c r="KE177" s="207">
        <f>'A.I Revenue Streams - P1'!AL180+100%</f>
        <v>1</v>
      </c>
      <c r="KF177" s="207">
        <f>'A.I Revenue Streams - P1'!AM180+100%</f>
        <v>1</v>
      </c>
      <c r="KG177" s="178"/>
      <c r="KH177" s="178"/>
      <c r="KI177" s="207">
        <f>'A.I Revenue Streams - P2'!DI37+100%</f>
        <v>1</v>
      </c>
      <c r="KJ177" s="207">
        <v>1</v>
      </c>
      <c r="KK177" s="115"/>
      <c r="KM177" s="207">
        <f>'A.I Revenue Streams - P2'!DM37+100%</f>
        <v>1</v>
      </c>
      <c r="KN177" s="207">
        <v>1</v>
      </c>
      <c r="KO177" s="115"/>
      <c r="KQ177" s="207">
        <f>'A.I Revenue Streams - P2'!DQ37+100%</f>
        <v>1</v>
      </c>
      <c r="KR177" s="207">
        <v>1</v>
      </c>
      <c r="KS177" s="115"/>
      <c r="KU177" s="207">
        <f>'A.I Revenue Streams - P2'!DU37+100%</f>
        <v>1</v>
      </c>
      <c r="KV177" s="207">
        <v>1</v>
      </c>
      <c r="KW177" s="115"/>
      <c r="KY177" s="207">
        <f>'A.I Revenue Streams - P2'!DY37+100%</f>
        <v>1</v>
      </c>
      <c r="KZ177" s="207">
        <v>1</v>
      </c>
      <c r="LA177" s="115"/>
      <c r="LC177" s="207">
        <f>'A.I Revenue Streams - P2'!EC37+100%</f>
        <v>1</v>
      </c>
      <c r="LD177" s="207">
        <v>1</v>
      </c>
      <c r="LE177" s="115"/>
    </row>
    <row r="178" spans="2:317" ht="18.75">
      <c r="B178" s="172">
        <v>4</v>
      </c>
      <c r="C178" s="180" t="str">
        <f>'A.I Revenue Streams - P1'!D176</f>
        <v>Workplace Wellness</v>
      </c>
      <c r="D178" s="180"/>
      <c r="E178" s="181"/>
      <c r="F178" s="179"/>
      <c r="G178" s="182"/>
      <c r="H178" s="182"/>
      <c r="I178" s="182"/>
      <c r="J178" s="5"/>
      <c r="K178" s="182"/>
      <c r="L178" s="182"/>
      <c r="M178" s="182"/>
      <c r="N178" s="5"/>
      <c r="O178" s="182"/>
      <c r="P178" s="182"/>
      <c r="Q178" s="182"/>
      <c r="R178" s="5"/>
      <c r="S178" s="182"/>
      <c r="T178" s="182"/>
      <c r="U178" s="182"/>
      <c r="V178" s="5"/>
      <c r="W178" s="182"/>
      <c r="X178" s="182"/>
      <c r="Y178" s="182"/>
      <c r="Z178" s="5"/>
      <c r="AA178" s="182"/>
      <c r="AB178" s="182"/>
      <c r="AC178" s="182"/>
      <c r="AD178" s="5"/>
      <c r="AE178" s="182"/>
      <c r="AF178" s="182"/>
      <c r="AG178" s="182"/>
      <c r="AH178" s="5"/>
      <c r="AI178" s="182"/>
      <c r="AJ178" s="182"/>
      <c r="AK178" s="182"/>
      <c r="AL178" s="5"/>
      <c r="AM178" s="182"/>
      <c r="AN178" s="182"/>
      <c r="AO178" s="182"/>
      <c r="AP178" s="5"/>
      <c r="AQ178" s="182"/>
      <c r="AR178" s="182"/>
      <c r="AS178" s="182"/>
      <c r="AT178" s="5"/>
      <c r="AU178" s="182"/>
      <c r="AV178" s="182"/>
      <c r="AW178" s="182"/>
      <c r="AX178" s="5"/>
      <c r="AY178" s="182"/>
      <c r="AZ178" s="182"/>
      <c r="BA178" s="182"/>
      <c r="BB178" s="5"/>
      <c r="BC178" s="182"/>
      <c r="BD178" s="182"/>
      <c r="BE178" s="182"/>
      <c r="BF178" s="5"/>
      <c r="BG178" s="182"/>
      <c r="BH178" s="182"/>
      <c r="BI178" s="182"/>
      <c r="BJ178" s="5"/>
      <c r="BK178" s="182"/>
      <c r="BL178" s="182"/>
      <c r="BM178" s="182"/>
      <c r="BN178" s="5"/>
      <c r="BO178" s="182"/>
      <c r="BP178" s="182"/>
      <c r="BQ178" s="182"/>
      <c r="BR178" s="5"/>
      <c r="BS178" s="182"/>
      <c r="BT178" s="182"/>
      <c r="BU178" s="182"/>
      <c r="BV178" s="5"/>
      <c r="BW178" s="182"/>
      <c r="BX178" s="182"/>
      <c r="BY178" s="182"/>
      <c r="BZ178" s="5"/>
      <c r="CA178" s="182"/>
      <c r="CB178" s="182"/>
      <c r="CC178" s="182"/>
      <c r="CD178" s="5"/>
      <c r="CE178" s="182"/>
      <c r="CF178" s="182"/>
      <c r="CG178" s="182"/>
      <c r="CH178" s="5"/>
      <c r="CI178" s="182"/>
      <c r="CJ178" s="182"/>
      <c r="CK178" s="182"/>
      <c r="CL178" s="5"/>
      <c r="CM178" s="182"/>
      <c r="CN178" s="182"/>
      <c r="CO178" s="182"/>
      <c r="CP178" s="5"/>
      <c r="CQ178" s="182"/>
      <c r="CR178" s="182"/>
      <c r="CS178" s="182"/>
      <c r="CT178" s="5"/>
      <c r="CU178" s="182"/>
      <c r="CV178" s="182"/>
      <c r="CW178" s="182"/>
      <c r="CX178" s="5"/>
      <c r="CY178" s="182"/>
      <c r="CZ178" s="182"/>
      <c r="DA178" s="182"/>
      <c r="DB178" s="5"/>
      <c r="DC178" s="182"/>
      <c r="DD178" s="182"/>
      <c r="DE178" s="182"/>
      <c r="DF178" s="5"/>
      <c r="DG178" s="182"/>
      <c r="DH178" s="182"/>
      <c r="DI178" s="182"/>
      <c r="DJ178" s="5"/>
      <c r="DK178" s="182"/>
      <c r="DL178" s="182"/>
      <c r="DM178" s="182"/>
      <c r="DN178" s="5"/>
      <c r="DO178" s="182"/>
      <c r="DP178" s="182"/>
      <c r="DQ178" s="182"/>
      <c r="DR178" s="5"/>
      <c r="DS178" s="182"/>
      <c r="DT178" s="182"/>
      <c r="DU178" s="182"/>
      <c r="DV178" s="5"/>
      <c r="DW178" s="182"/>
      <c r="DX178" s="182"/>
      <c r="DY178" s="182"/>
      <c r="DZ178" s="5"/>
      <c r="EA178" s="182"/>
      <c r="EB178" s="182"/>
      <c r="EC178" s="182"/>
      <c r="ED178" s="5"/>
      <c r="EE178" s="182"/>
      <c r="EF178" s="182"/>
      <c r="EG178" s="182"/>
      <c r="EH178" s="5"/>
      <c r="EI178" s="182"/>
      <c r="EJ178" s="182"/>
      <c r="EK178" s="182"/>
      <c r="EL178" s="5"/>
      <c r="EM178" s="182"/>
      <c r="EN178" s="182"/>
      <c r="EO178" s="182"/>
      <c r="EP178" s="5"/>
      <c r="EQ178" s="182"/>
      <c r="ER178" s="182"/>
      <c r="ES178" s="182"/>
      <c r="ET178" s="5"/>
      <c r="EU178" s="182"/>
      <c r="EV178" s="182"/>
      <c r="EW178" s="182"/>
      <c r="EX178" s="5"/>
      <c r="EY178" s="182"/>
      <c r="EZ178" s="182"/>
      <c r="FA178" s="182"/>
      <c r="FB178" s="5"/>
      <c r="FC178" s="182"/>
      <c r="FD178" s="182"/>
      <c r="FE178" s="182"/>
      <c r="FF178" s="5"/>
      <c r="FG178" s="182"/>
      <c r="FH178" s="182"/>
      <c r="FI178" s="182"/>
      <c r="FJ178" s="5"/>
      <c r="FK178" s="182"/>
      <c r="FL178" s="182"/>
      <c r="FM178" s="182"/>
      <c r="FN178" s="5"/>
      <c r="FO178" s="182"/>
      <c r="FP178" s="182"/>
      <c r="FQ178" s="182"/>
      <c r="FR178" s="5"/>
      <c r="FS178" s="182"/>
      <c r="FT178" s="182"/>
      <c r="FU178" s="182"/>
      <c r="FV178" s="5"/>
      <c r="FW178" s="182"/>
      <c r="FX178" s="182"/>
      <c r="FY178" s="182"/>
      <c r="FZ178" s="5"/>
      <c r="GA178" s="182"/>
      <c r="GB178" s="182"/>
      <c r="GC178" s="182"/>
      <c r="GE178" s="182"/>
      <c r="GF178" s="182"/>
      <c r="GG178" s="182"/>
      <c r="GH178" s="5"/>
      <c r="GI178" s="182"/>
      <c r="GJ178" s="182"/>
      <c r="GK178" s="182"/>
      <c r="GL178" s="5"/>
      <c r="GM178" s="182"/>
      <c r="GN178" s="182"/>
      <c r="GO178" s="182"/>
      <c r="GP178" s="5"/>
      <c r="GQ178" s="182"/>
      <c r="GR178" s="182"/>
      <c r="GS178" s="182"/>
      <c r="GT178" s="5"/>
      <c r="GU178" s="182"/>
      <c r="GV178" s="182"/>
      <c r="GW178" s="182"/>
      <c r="GX178" s="5"/>
      <c r="GY178" s="182"/>
      <c r="GZ178" s="182"/>
      <c r="HA178" s="182"/>
      <c r="HB178" s="5"/>
      <c r="HC178" s="182"/>
      <c r="HD178" s="182"/>
      <c r="HE178" s="182"/>
      <c r="HF178" s="5"/>
      <c r="HG178" s="182"/>
      <c r="HH178" s="182"/>
      <c r="HI178" s="182"/>
      <c r="HJ178" s="5"/>
      <c r="HK178" s="182"/>
      <c r="HL178" s="182"/>
      <c r="HM178" s="182"/>
      <c r="HN178" s="5"/>
      <c r="HO178" s="182"/>
      <c r="HP178" s="182"/>
      <c r="HQ178" s="182"/>
      <c r="HR178" s="5"/>
      <c r="HS178" s="182"/>
      <c r="HT178" s="182"/>
      <c r="HU178" s="182"/>
      <c r="HV178" s="5"/>
      <c r="HW178" s="182"/>
      <c r="HX178" s="182"/>
      <c r="HY178" s="182"/>
      <c r="IA178" s="182"/>
      <c r="IB178" s="182"/>
      <c r="IC178" s="182"/>
      <c r="ID178" s="5"/>
      <c r="IE178" s="182"/>
      <c r="IF178" s="182"/>
      <c r="IG178" s="182"/>
      <c r="IH178" s="5"/>
      <c r="II178" s="182"/>
      <c r="IJ178" s="182"/>
      <c r="IK178" s="182"/>
      <c r="IL178" s="5"/>
      <c r="IM178" s="182"/>
      <c r="IN178" s="182"/>
      <c r="IO178" s="182"/>
      <c r="IP178" s="5"/>
      <c r="IQ178" s="182"/>
      <c r="IR178" s="182"/>
      <c r="IS178" s="182"/>
      <c r="IT178" s="5"/>
      <c r="IU178" s="182"/>
      <c r="IV178" s="182"/>
      <c r="IW178" s="182"/>
      <c r="IX178" s="5"/>
      <c r="IY178" s="182"/>
      <c r="IZ178" s="182"/>
      <c r="JA178" s="182"/>
      <c r="JB178" s="5"/>
      <c r="JC178" s="182"/>
      <c r="JD178" s="182"/>
      <c r="JE178" s="182"/>
      <c r="JF178" s="5"/>
      <c r="JG178" s="182"/>
      <c r="JH178" s="182"/>
      <c r="JI178" s="182"/>
      <c r="JJ178" s="294"/>
      <c r="JK178" s="182"/>
      <c r="JL178" s="182"/>
      <c r="JM178" s="182"/>
      <c r="JN178" s="5"/>
      <c r="JO178" s="182"/>
      <c r="JP178" s="182"/>
      <c r="JQ178" s="182"/>
      <c r="JR178" s="5"/>
      <c r="JS178" s="182"/>
      <c r="JT178" s="182"/>
      <c r="JU178" s="182"/>
      <c r="JV178" s="5"/>
      <c r="JW178" s="182"/>
      <c r="JX178" s="182"/>
      <c r="JY178" s="182"/>
      <c r="JZ178" s="5"/>
      <c r="KA178" s="182"/>
      <c r="KB178" s="182"/>
      <c r="KC178" s="182"/>
      <c r="KD178" s="5"/>
      <c r="KE178" s="182"/>
      <c r="KF178" s="182"/>
      <c r="KG178" s="182"/>
      <c r="KH178" s="5"/>
      <c r="KI178" s="183"/>
      <c r="KJ178" s="183"/>
      <c r="KK178" s="183"/>
      <c r="KM178" s="183"/>
      <c r="KN178" s="183"/>
      <c r="KO178" s="183"/>
      <c r="KQ178" s="183"/>
      <c r="KR178" s="183"/>
      <c r="KS178" s="183"/>
      <c r="KU178" s="183"/>
      <c r="KV178" s="183"/>
      <c r="KW178" s="183"/>
      <c r="KY178" s="183"/>
      <c r="KZ178" s="183"/>
      <c r="LA178" s="183"/>
      <c r="LC178" s="183"/>
      <c r="LD178" s="183"/>
      <c r="LE178" s="183"/>
    </row>
    <row r="179" spans="2:317" ht="18.75">
      <c r="B179" s="172" t="s">
        <v>269</v>
      </c>
      <c r="C179" s="181"/>
      <c r="D179" s="181"/>
      <c r="E179" s="180" t="str">
        <f>'A.I Revenue Streams - P1'!F177</f>
        <v>Online/Offline Consultation</v>
      </c>
      <c r="F179" s="184"/>
      <c r="G179" s="182"/>
      <c r="H179" s="182">
        <f>'A.I Revenue Streams - P1'!J177</f>
        <v>499</v>
      </c>
      <c r="I179" s="182">
        <f>G179*H179</f>
        <v>0</v>
      </c>
      <c r="J179" s="5"/>
      <c r="K179" s="182">
        <v>0</v>
      </c>
      <c r="L179" s="182">
        <f>H179*$L$177</f>
        <v>499</v>
      </c>
      <c r="M179" s="182">
        <f>K179*L179</f>
        <v>0</v>
      </c>
      <c r="N179" s="5"/>
      <c r="O179" s="182">
        <f>K179*$O$177</f>
        <v>0</v>
      </c>
      <c r="P179" s="182">
        <f>L179*$P$177</f>
        <v>499</v>
      </c>
      <c r="Q179" s="182">
        <f>O179*P179</f>
        <v>0</v>
      </c>
      <c r="R179" s="5"/>
      <c r="S179" s="182">
        <f>O179*$S$177</f>
        <v>0</v>
      </c>
      <c r="T179" s="182">
        <f>P179*$T$177</f>
        <v>499</v>
      </c>
      <c r="U179" s="182">
        <f>S179*T179</f>
        <v>0</v>
      </c>
      <c r="V179" s="5"/>
      <c r="W179" s="182">
        <f>VLOOKUP(X$1,Branch!$D$2:$O$74,11,0)</f>
        <v>130</v>
      </c>
      <c r="X179" s="182">
        <f>T179*$X$177</f>
        <v>499</v>
      </c>
      <c r="Y179" s="182">
        <f>W179*X179</f>
        <v>64870</v>
      </c>
      <c r="Z179" s="5"/>
      <c r="AA179" s="182">
        <f>W179*$AA$177</f>
        <v>130</v>
      </c>
      <c r="AB179" s="182">
        <f>X179*$AB$177</f>
        <v>499</v>
      </c>
      <c r="AC179" s="182">
        <f>AA179*AB179</f>
        <v>64870</v>
      </c>
      <c r="AD179" s="5"/>
      <c r="AE179" s="182">
        <f>AA179*$AE$177</f>
        <v>130</v>
      </c>
      <c r="AF179" s="182">
        <f>AB179*$AF$177</f>
        <v>499</v>
      </c>
      <c r="AG179" s="182">
        <f>AE179*AF179</f>
        <v>64870</v>
      </c>
      <c r="AH179" s="5"/>
      <c r="AI179" s="182">
        <f>AE179*$AI$177</f>
        <v>162.5</v>
      </c>
      <c r="AJ179" s="182">
        <f>AF179*$AJ$177</f>
        <v>499</v>
      </c>
      <c r="AK179" s="182">
        <f>AI179*AJ179</f>
        <v>81087.5</v>
      </c>
      <c r="AL179" s="5"/>
      <c r="AM179" s="182">
        <f>AI179*$AM$177</f>
        <v>162.5</v>
      </c>
      <c r="AN179" s="182">
        <f>AJ179*$AN$177</f>
        <v>499</v>
      </c>
      <c r="AO179" s="182">
        <f>AM179*AN179</f>
        <v>81087.5</v>
      </c>
      <c r="AP179" s="5"/>
      <c r="AQ179" s="182">
        <f>AM179*$AQ$177</f>
        <v>162.5</v>
      </c>
      <c r="AR179" s="182">
        <f>AN179*$AR$177</f>
        <v>499</v>
      </c>
      <c r="AS179" s="182">
        <f>AQ179*AR179</f>
        <v>81087.5</v>
      </c>
      <c r="AT179" s="5"/>
      <c r="AU179" s="182">
        <f>AQ179*$AU$177</f>
        <v>162.5</v>
      </c>
      <c r="AV179" s="182">
        <f>AR179*$AV$177</f>
        <v>499</v>
      </c>
      <c r="AW179" s="182">
        <f>AU179*AV179</f>
        <v>81087.5</v>
      </c>
      <c r="AX179" s="5"/>
      <c r="AY179" s="182">
        <f>AU179*$AY$177</f>
        <v>162.5</v>
      </c>
      <c r="AZ179" s="182">
        <f>AV179*$AZ$177</f>
        <v>499</v>
      </c>
      <c r="BA179" s="182">
        <f>AY179*AZ179</f>
        <v>81087.5</v>
      </c>
      <c r="BB179" s="5"/>
      <c r="BC179" s="182">
        <f>AY179*$BC$177</f>
        <v>195</v>
      </c>
      <c r="BD179" s="182">
        <f>AZ179*$BD$177</f>
        <v>499</v>
      </c>
      <c r="BE179" s="182">
        <f>BC179*BD179</f>
        <v>97305</v>
      </c>
      <c r="BF179" s="5"/>
      <c r="BG179" s="182">
        <f>BC179*$BG$177</f>
        <v>195</v>
      </c>
      <c r="BH179" s="182">
        <f>BD179*$BH$177</f>
        <v>499</v>
      </c>
      <c r="BI179" s="182">
        <f>BG179*BH179</f>
        <v>97305</v>
      </c>
      <c r="BJ179" s="5"/>
      <c r="BK179" s="182">
        <f>BG179*$BK$177</f>
        <v>195</v>
      </c>
      <c r="BL179" s="182">
        <f>BH179*$BL$177</f>
        <v>499</v>
      </c>
      <c r="BM179" s="182">
        <f>BK179*BL179</f>
        <v>97305</v>
      </c>
      <c r="BN179" s="5"/>
      <c r="BO179" s="182">
        <f>BK179*$BO$177</f>
        <v>195</v>
      </c>
      <c r="BP179" s="182">
        <f>BL179*$BP$177</f>
        <v>499</v>
      </c>
      <c r="BQ179" s="182">
        <f>BO179*BP179</f>
        <v>97305</v>
      </c>
      <c r="BR179" s="5"/>
      <c r="BS179" s="182">
        <f>BO179*$BS$177</f>
        <v>195</v>
      </c>
      <c r="BT179" s="182">
        <f>BP179*$BT$177</f>
        <v>499</v>
      </c>
      <c r="BU179" s="182">
        <f>BS179*BT179</f>
        <v>97305</v>
      </c>
      <c r="BV179" s="5"/>
      <c r="BW179" s="182">
        <f>BS179*$BW$177</f>
        <v>195</v>
      </c>
      <c r="BX179" s="182">
        <f>BT179*$BX$177</f>
        <v>499</v>
      </c>
      <c r="BY179" s="182">
        <f>BW179*BX179</f>
        <v>97305</v>
      </c>
      <c r="BZ179" s="5"/>
      <c r="CA179" s="182">
        <f>BW179*$CA$177</f>
        <v>195</v>
      </c>
      <c r="CB179" s="182">
        <f>BX179*$CB$177</f>
        <v>499</v>
      </c>
      <c r="CC179" s="182">
        <f>CA179*CB179</f>
        <v>97305</v>
      </c>
      <c r="CD179" s="5"/>
      <c r="CE179" s="182">
        <f>CA179*$CE$177</f>
        <v>234</v>
      </c>
      <c r="CF179" s="182">
        <f>CB179*$CF$177</f>
        <v>499</v>
      </c>
      <c r="CG179" s="182">
        <f>CE179*CF179</f>
        <v>116766</v>
      </c>
      <c r="CH179" s="5"/>
      <c r="CI179" s="182">
        <f>CE179*$CI$177</f>
        <v>234</v>
      </c>
      <c r="CJ179" s="182">
        <f>CF179*$CJ$177</f>
        <v>499</v>
      </c>
      <c r="CK179" s="182">
        <f>CI179*CJ179</f>
        <v>116766</v>
      </c>
      <c r="CL179" s="5"/>
      <c r="CM179" s="182">
        <f>CI179*$CM$177</f>
        <v>234</v>
      </c>
      <c r="CN179" s="182">
        <f>CJ179*$CN$177</f>
        <v>499</v>
      </c>
      <c r="CO179" s="182">
        <f>CM179*CN179</f>
        <v>116766</v>
      </c>
      <c r="CP179" s="5"/>
      <c r="CQ179" s="182">
        <f>CM179*$CQ$177</f>
        <v>234</v>
      </c>
      <c r="CR179" s="182">
        <f>CN179*$CR$177</f>
        <v>499</v>
      </c>
      <c r="CS179" s="182">
        <f>CQ179*CR179</f>
        <v>116766</v>
      </c>
      <c r="CT179" s="5"/>
      <c r="CU179" s="182">
        <f>CQ179*$CU$177</f>
        <v>234</v>
      </c>
      <c r="CV179" s="182">
        <f>CR179*$CV$177</f>
        <v>499</v>
      </c>
      <c r="CW179" s="182">
        <f>CU179*CV179</f>
        <v>116766</v>
      </c>
      <c r="CX179" s="5"/>
      <c r="CY179" s="182">
        <f>CU179*$CY$177</f>
        <v>257.40000000000003</v>
      </c>
      <c r="CZ179" s="182">
        <f>CV179*$CZ$177</f>
        <v>499</v>
      </c>
      <c r="DA179" s="182">
        <f>CY179*CZ179</f>
        <v>128442.60000000002</v>
      </c>
      <c r="DB179" s="5"/>
      <c r="DC179" s="182">
        <f>CY179*$DC$177</f>
        <v>257.40000000000003</v>
      </c>
      <c r="DD179" s="182">
        <f>CZ179*$DD$177</f>
        <v>499</v>
      </c>
      <c r="DE179" s="182">
        <f>DC179*DD179</f>
        <v>128442.60000000002</v>
      </c>
      <c r="DF179" s="5"/>
      <c r="DG179" s="182">
        <f>DC179*$DG$177</f>
        <v>257.40000000000003</v>
      </c>
      <c r="DH179" s="182">
        <f>DD179*$DH$177</f>
        <v>499</v>
      </c>
      <c r="DI179" s="182">
        <f>DG179*DH179</f>
        <v>128442.60000000002</v>
      </c>
      <c r="DJ179" s="5"/>
      <c r="DK179" s="182">
        <f>DG179*$DK$177</f>
        <v>257.40000000000003</v>
      </c>
      <c r="DL179" s="182">
        <f>DH179*$DL$177</f>
        <v>499</v>
      </c>
      <c r="DM179" s="182">
        <f>DK179*DL179</f>
        <v>128442.60000000002</v>
      </c>
      <c r="DN179" s="5"/>
      <c r="DO179" s="182">
        <f>DK179*$DO$177</f>
        <v>257.40000000000003</v>
      </c>
      <c r="DP179" s="182">
        <f>DL179*$DP$177</f>
        <v>499</v>
      </c>
      <c r="DQ179" s="182">
        <f>DO179*DP179</f>
        <v>128442.60000000002</v>
      </c>
      <c r="DR179" s="5"/>
      <c r="DS179" s="182">
        <f>DO179*$DS$177</f>
        <v>257.40000000000003</v>
      </c>
      <c r="DT179" s="182">
        <f>DP179*$DT$177</f>
        <v>499</v>
      </c>
      <c r="DU179" s="182">
        <f>DS179*DT179</f>
        <v>128442.60000000002</v>
      </c>
      <c r="DV179" s="5"/>
      <c r="DW179" s="182">
        <f>DS179*$DW$177</f>
        <v>257.40000000000003</v>
      </c>
      <c r="DX179" s="182">
        <f>DT179*$DX$177</f>
        <v>499</v>
      </c>
      <c r="DY179" s="182">
        <f>DW179*DX179</f>
        <v>128442.60000000002</v>
      </c>
      <c r="DZ179" s="5"/>
      <c r="EA179" s="182">
        <f>DW179*$EA$177</f>
        <v>257.40000000000003</v>
      </c>
      <c r="EB179" s="182">
        <f>DX179*$EB$177</f>
        <v>499</v>
      </c>
      <c r="EC179" s="182">
        <f>EA179*EB179</f>
        <v>128442.60000000002</v>
      </c>
      <c r="ED179" s="5"/>
      <c r="EE179" s="182">
        <f>EA179*$EE$177</f>
        <v>257.40000000000003</v>
      </c>
      <c r="EF179" s="182">
        <f>EB179*$EF$177</f>
        <v>499</v>
      </c>
      <c r="EG179" s="182">
        <f>EE179*EF179</f>
        <v>128442.60000000002</v>
      </c>
      <c r="EH179" s="5"/>
      <c r="EI179" s="182">
        <f>EE179*$EI$177</f>
        <v>257.40000000000003</v>
      </c>
      <c r="EJ179" s="182">
        <f>EF179*$EJ$177</f>
        <v>499</v>
      </c>
      <c r="EK179" s="182">
        <f>EI179*EJ179</f>
        <v>128442.60000000002</v>
      </c>
      <c r="EL179" s="5"/>
      <c r="EM179" s="182">
        <f>EI179*$EM$177</f>
        <v>257.40000000000003</v>
      </c>
      <c r="EN179" s="182">
        <f>EJ179*$EN$177</f>
        <v>499</v>
      </c>
      <c r="EO179" s="182">
        <f>EM179*EN179</f>
        <v>128442.60000000002</v>
      </c>
      <c r="EP179" s="5"/>
      <c r="EQ179" s="182">
        <f>EM179*$EQ$177</f>
        <v>257.40000000000003</v>
      </c>
      <c r="ER179" s="182">
        <f>EN179*$ER$177</f>
        <v>499</v>
      </c>
      <c r="ES179" s="182">
        <f>EQ179*ER179</f>
        <v>128442.60000000002</v>
      </c>
      <c r="ET179" s="5"/>
      <c r="EU179" s="182">
        <f>EQ179*$EU$177</f>
        <v>283.14000000000004</v>
      </c>
      <c r="EV179" s="182">
        <f>ER179*$EV$177</f>
        <v>499</v>
      </c>
      <c r="EW179" s="182">
        <f>EU179*EV179</f>
        <v>141286.86000000002</v>
      </c>
      <c r="EX179" s="5"/>
      <c r="EY179" s="182">
        <f>EU179*$EY$177</f>
        <v>283.14000000000004</v>
      </c>
      <c r="EZ179" s="182">
        <f>EV179*$EZ$177</f>
        <v>499</v>
      </c>
      <c r="FA179" s="182">
        <f>EY179*EZ179</f>
        <v>141286.86000000002</v>
      </c>
      <c r="FB179" s="5"/>
      <c r="FC179" s="182">
        <f>EY179*$FC$177</f>
        <v>283.14000000000004</v>
      </c>
      <c r="FD179" s="182">
        <f>EZ179*$FD$177</f>
        <v>499</v>
      </c>
      <c r="FE179" s="182">
        <f>FC179*FD179</f>
        <v>141286.86000000002</v>
      </c>
      <c r="FF179" s="5"/>
      <c r="FG179" s="182">
        <f>FC179*$FG$177</f>
        <v>283.14000000000004</v>
      </c>
      <c r="FH179" s="182">
        <f>FD179*$FH$177</f>
        <v>499</v>
      </c>
      <c r="FI179" s="182">
        <f>FG179*FH179</f>
        <v>141286.86000000002</v>
      </c>
      <c r="FJ179" s="5"/>
      <c r="FK179" s="182">
        <f>FG179*$FK$177</f>
        <v>283.14000000000004</v>
      </c>
      <c r="FL179" s="182">
        <f>FH179*$FL$177</f>
        <v>499</v>
      </c>
      <c r="FM179" s="182">
        <f>FK179*FL179</f>
        <v>141286.86000000002</v>
      </c>
      <c r="FN179" s="5"/>
      <c r="FO179" s="182">
        <f>FK179*$FO$177</f>
        <v>283.14000000000004</v>
      </c>
      <c r="FP179" s="182">
        <f>FL179*$FP$177</f>
        <v>499</v>
      </c>
      <c r="FQ179" s="182">
        <f>FO179*FP179</f>
        <v>141286.86000000002</v>
      </c>
      <c r="FR179" s="5"/>
      <c r="FS179" s="182">
        <f>FO179*$FS$177</f>
        <v>283.14000000000004</v>
      </c>
      <c r="FT179" s="182">
        <f>FP179*$FT$177</f>
        <v>499</v>
      </c>
      <c r="FU179" s="182">
        <f>FS179*FT179</f>
        <v>141286.86000000002</v>
      </c>
      <c r="FV179" s="5"/>
      <c r="FW179" s="182">
        <f>FS179*$FW$177</f>
        <v>283.14000000000004</v>
      </c>
      <c r="FX179" s="182">
        <f>FT179*$FX$177</f>
        <v>499</v>
      </c>
      <c r="FY179" s="182">
        <f>FW179*FX179</f>
        <v>141286.86000000002</v>
      </c>
      <c r="FZ179" s="5"/>
      <c r="GA179" s="182">
        <f>FW179*$GA$177</f>
        <v>283.14000000000004</v>
      </c>
      <c r="GB179" s="182">
        <f>FX179*$GB$177</f>
        <v>499</v>
      </c>
      <c r="GC179" s="182">
        <f>GA179*GB179</f>
        <v>141286.86000000002</v>
      </c>
      <c r="GE179" s="182">
        <f>GA179*$GE$177</f>
        <v>283.14000000000004</v>
      </c>
      <c r="GF179" s="182">
        <f>GB179*$GF$177</f>
        <v>499</v>
      </c>
      <c r="GG179" s="182">
        <f>GE179*GF179</f>
        <v>141286.86000000002</v>
      </c>
      <c r="GH179" s="5"/>
      <c r="GI179" s="182">
        <f>GE179*$GI$177</f>
        <v>283.14000000000004</v>
      </c>
      <c r="GJ179" s="182">
        <f>GF179*$GJ$177</f>
        <v>499</v>
      </c>
      <c r="GK179" s="182">
        <f>GI179*GJ179</f>
        <v>141286.86000000002</v>
      </c>
      <c r="GL179" s="5"/>
      <c r="GM179" s="182">
        <f>GI179*$GM$177</f>
        <v>283.14000000000004</v>
      </c>
      <c r="GN179" s="182">
        <f>GJ179*$GN$177</f>
        <v>499</v>
      </c>
      <c r="GO179" s="182">
        <f>GM179*GN179</f>
        <v>141286.86000000002</v>
      </c>
      <c r="GP179" s="5"/>
      <c r="GQ179" s="182">
        <f>GM179*$GQ$177</f>
        <v>325.61100000000005</v>
      </c>
      <c r="GR179" s="182">
        <f>GN179*$GR$177</f>
        <v>499</v>
      </c>
      <c r="GS179" s="182">
        <f>GQ179*GR179</f>
        <v>162479.88900000002</v>
      </c>
      <c r="GT179" s="5"/>
      <c r="GU179" s="182">
        <f>GQ179*$GU$177</f>
        <v>325.61100000000005</v>
      </c>
      <c r="GV179" s="182">
        <f>GR179*$GV$177</f>
        <v>499</v>
      </c>
      <c r="GW179" s="182">
        <f>GU179*GV179</f>
        <v>162479.88900000002</v>
      </c>
      <c r="GX179" s="5"/>
      <c r="GY179" s="182">
        <f>GU179*$GY$177</f>
        <v>325.61100000000005</v>
      </c>
      <c r="GZ179" s="182">
        <f>GV179*$GZ$177</f>
        <v>499</v>
      </c>
      <c r="HA179" s="182">
        <f>GY179*GZ179</f>
        <v>162479.88900000002</v>
      </c>
      <c r="HB179" s="5"/>
      <c r="HC179" s="182">
        <f>GY179*$HC$177</f>
        <v>325.61100000000005</v>
      </c>
      <c r="HD179" s="182">
        <f>GZ179*$HD$177</f>
        <v>499</v>
      </c>
      <c r="HE179" s="182">
        <f>HC179*HD179</f>
        <v>162479.88900000002</v>
      </c>
      <c r="HF179" s="5"/>
      <c r="HG179" s="182">
        <f>HC179*$HG$177</f>
        <v>325.61100000000005</v>
      </c>
      <c r="HH179" s="182">
        <f>HD179*$HH$177</f>
        <v>499</v>
      </c>
      <c r="HI179" s="182">
        <f>HG179*HH179</f>
        <v>162479.88900000002</v>
      </c>
      <c r="HJ179" s="5"/>
      <c r="HK179" s="182">
        <f>HG179*$HK$177</f>
        <v>325.61100000000005</v>
      </c>
      <c r="HL179" s="182">
        <f>HH179*$HL$177</f>
        <v>499</v>
      </c>
      <c r="HM179" s="182">
        <f>HK179*HL179</f>
        <v>162479.88900000002</v>
      </c>
      <c r="HN179" s="5"/>
      <c r="HO179" s="182">
        <f>HK179*$HO$177</f>
        <v>325.61100000000005</v>
      </c>
      <c r="HP179" s="182">
        <f>HL179*$HP$177</f>
        <v>499</v>
      </c>
      <c r="HQ179" s="182">
        <f>HO179*HP179</f>
        <v>162479.88900000002</v>
      </c>
      <c r="HR179" s="5"/>
      <c r="HS179" s="182">
        <f>HO179*$HS$177</f>
        <v>325.61100000000005</v>
      </c>
      <c r="HT179" s="182">
        <f>HP179*$HT$177</f>
        <v>499</v>
      </c>
      <c r="HU179" s="182">
        <f>HS179*HT179</f>
        <v>162479.88900000002</v>
      </c>
      <c r="HV179" s="5"/>
      <c r="HW179" s="182">
        <f>HS179*$HW$177</f>
        <v>325.61100000000005</v>
      </c>
      <c r="HX179" s="182">
        <f>HT179*$HX$177</f>
        <v>499</v>
      </c>
      <c r="HY179" s="182">
        <f>HW179*HX179</f>
        <v>162479.88900000002</v>
      </c>
      <c r="IA179" s="182">
        <f>HW179*$IA$177</f>
        <v>325.61100000000005</v>
      </c>
      <c r="IB179" s="182">
        <f>HX179*$IB$177</f>
        <v>499</v>
      </c>
      <c r="IC179" s="182">
        <f>IA179*IB179</f>
        <v>162479.88900000002</v>
      </c>
      <c r="ID179" s="5"/>
      <c r="IE179" s="182">
        <f>IA179*$IE$177</f>
        <v>325.61100000000005</v>
      </c>
      <c r="IF179" s="182">
        <f>IB179*$IF$177</f>
        <v>499</v>
      </c>
      <c r="IG179" s="182">
        <f>IE179*IF179</f>
        <v>162479.88900000002</v>
      </c>
      <c r="IH179" s="5"/>
      <c r="II179" s="182">
        <f>IE179*$II$177</f>
        <v>325.61100000000005</v>
      </c>
      <c r="IJ179" s="182">
        <f>IF179*$IJ$177</f>
        <v>499</v>
      </c>
      <c r="IK179" s="182">
        <f>II179*IJ179</f>
        <v>162479.88900000002</v>
      </c>
      <c r="IL179" s="5"/>
      <c r="IM179" s="182">
        <f>II179*$II$177</f>
        <v>325.61100000000005</v>
      </c>
      <c r="IN179" s="182">
        <f>IJ179*$IJ$177</f>
        <v>499</v>
      </c>
      <c r="IO179" s="182">
        <f>IM179*IN179</f>
        <v>162479.88900000002</v>
      </c>
      <c r="IP179" s="5"/>
      <c r="IQ179" s="182">
        <f>IM179*$II$177</f>
        <v>325.61100000000005</v>
      </c>
      <c r="IR179" s="182">
        <f>IN179*$IJ$177</f>
        <v>499</v>
      </c>
      <c r="IS179" s="182">
        <f>IQ179*IR179</f>
        <v>162479.88900000002</v>
      </c>
      <c r="IT179" s="5"/>
      <c r="IU179" s="182">
        <f>IQ179*$II$177</f>
        <v>325.61100000000005</v>
      </c>
      <c r="IV179" s="182">
        <f>IR179*$IJ$177</f>
        <v>499</v>
      </c>
      <c r="IW179" s="182">
        <f>IU179*IV179</f>
        <v>162479.88900000002</v>
      </c>
      <c r="IX179" s="5"/>
      <c r="IY179" s="182">
        <f>IU179*$II$177</f>
        <v>325.61100000000005</v>
      </c>
      <c r="IZ179" s="182">
        <f>IV179*$IJ$177</f>
        <v>499</v>
      </c>
      <c r="JA179" s="182">
        <f>IY179*IZ179</f>
        <v>162479.88900000002</v>
      </c>
      <c r="JB179" s="5"/>
      <c r="JC179" s="182">
        <f>IY179*$II$177</f>
        <v>325.61100000000005</v>
      </c>
      <c r="JD179" s="182">
        <f>IZ179*$IJ$177</f>
        <v>499</v>
      </c>
      <c r="JE179" s="182">
        <f>JC179*JD179</f>
        <v>162479.88900000002</v>
      </c>
      <c r="JF179" s="5"/>
      <c r="JG179" s="182">
        <f>JC179*$II$177</f>
        <v>325.61100000000005</v>
      </c>
      <c r="JH179" s="182">
        <f>JD179*$IJ$177</f>
        <v>499</v>
      </c>
      <c r="JI179" s="182">
        <f>JG179*JH179</f>
        <v>162479.88900000002</v>
      </c>
      <c r="JJ179" s="294"/>
      <c r="JK179" s="182">
        <f>JG179*$II$177</f>
        <v>325.61100000000005</v>
      </c>
      <c r="JL179" s="182">
        <f>JH179*$IJ$177</f>
        <v>499</v>
      </c>
      <c r="JM179" s="182">
        <f>JK179*JL179</f>
        <v>162479.88900000002</v>
      </c>
      <c r="JN179" s="5"/>
      <c r="JO179" s="182">
        <f t="shared" ref="JO179:JP181" si="1366">JK179*$JO$177</f>
        <v>328.86711000000003</v>
      </c>
      <c r="JP179" s="182">
        <f t="shared" si="1366"/>
        <v>503.99</v>
      </c>
      <c r="JQ179" s="182">
        <f>JO179*JP179</f>
        <v>165745.7347689</v>
      </c>
      <c r="JR179" s="5"/>
      <c r="JS179" s="182">
        <f t="shared" ref="JS179:JT181" si="1367">JO179*$JO$177</f>
        <v>332.15578110000001</v>
      </c>
      <c r="JT179" s="182">
        <f t="shared" si="1367"/>
        <v>509.0299</v>
      </c>
      <c r="JU179" s="182">
        <f>JS179*JT179</f>
        <v>169077.2240377549</v>
      </c>
      <c r="JV179" s="5"/>
      <c r="JW179" s="182">
        <f t="shared" ref="JW179:JX181" si="1368">JS179*$JO$177</f>
        <v>335.477338911</v>
      </c>
      <c r="JX179" s="182">
        <f t="shared" si="1368"/>
        <v>514.12019899999996</v>
      </c>
      <c r="JY179" s="182">
        <f>JW179*JX179</f>
        <v>172475.67624091374</v>
      </c>
      <c r="JZ179" s="5"/>
      <c r="KA179" s="182">
        <f t="shared" ref="KA179:KB181" si="1369">JW179*$JO$177</f>
        <v>338.83211230011</v>
      </c>
      <c r="KB179" s="182">
        <f t="shared" si="1369"/>
        <v>519.26140098999997</v>
      </c>
      <c r="KC179" s="182">
        <f>KA179*KB179</f>
        <v>175942.43733335612</v>
      </c>
      <c r="KD179" s="5"/>
      <c r="KE179" s="182">
        <f t="shared" ref="KE179:KF181" si="1370">KA179*$JO$177</f>
        <v>342.2204334231111</v>
      </c>
      <c r="KF179" s="182">
        <f t="shared" si="1370"/>
        <v>524.45401499989998</v>
      </c>
      <c r="KG179" s="182">
        <f>KE179*KF179</f>
        <v>179478.88032375657</v>
      </c>
      <c r="KH179" s="5"/>
      <c r="KI179" s="183">
        <f>SUMIFS($G179:$KG179,$G$3:$KG$3,KI$5,$G$6:$KG$6,KI$6)</f>
        <v>0</v>
      </c>
      <c r="KJ179" s="183" t="e">
        <f t="shared" ref="KJ179:KJ181" si="1371">KK179/KI179</f>
        <v>#DIV/0!</v>
      </c>
      <c r="KK179" s="183">
        <f>SUMIFS($G179:$KG179,$G$3:$KG$3,KI$5,$G$6:$KG$6,KK$6)</f>
        <v>0</v>
      </c>
      <c r="KM179" s="183">
        <f>SUMIFS($G179:$KG179,$G$3:$KG$3,KM$5,$G$6:$KG$6,KM$6)</f>
        <v>1982.5</v>
      </c>
      <c r="KN179" s="183">
        <f>KO179/KM179</f>
        <v>499</v>
      </c>
      <c r="KO179" s="183">
        <f>SUMIFS($G179:$KG179,$G$3:$KG$3,KM$5,$G$6:$KG$6,KO$6)</f>
        <v>989267.5</v>
      </c>
      <c r="KQ179" s="183">
        <f>SUMIFS($G179:$KG179,$G$3:$KG$3,KQ$5,$G$6:$KG$6,KQ$6)</f>
        <v>2784.6000000000004</v>
      </c>
      <c r="KR179" s="183">
        <f>KS179/KQ179</f>
        <v>499</v>
      </c>
      <c r="KS179" s="183">
        <f>SUMIFS($G179:$KG179,$G$3:$KG$3,KQ$5,$G$6:$KG$6,KS$6)</f>
        <v>1389515.4000000001</v>
      </c>
      <c r="KU179" s="183">
        <f>SUMIFS($G179:$KG179,$G$3:$KG$3,KU$5,$G$6:$KG$6,KU$6)</f>
        <v>3191.7599999999998</v>
      </c>
      <c r="KV179" s="183">
        <f>KW179/KU179</f>
        <v>499.00000000000017</v>
      </c>
      <c r="KW179" s="183">
        <f>SUMIFS($G179:$KG179,$G$3:$KG$3,KU$5,$G$6:$KG$6,KW$6)</f>
        <v>1592688.2400000005</v>
      </c>
      <c r="KY179" s="183">
        <f>SUMIFS($G179:$KG179,$G$3:$KG$3,KY$5,$G$6:$KG$6,KY$6)</f>
        <v>3567.5639999999999</v>
      </c>
      <c r="KZ179" s="183">
        <f>LA179/KY179</f>
        <v>499</v>
      </c>
      <c r="LA179" s="183">
        <f>SUMIFS($G179:$KG179,$G$3:$KG$3,KY$5,$G$6:$KG$6,LA$6)</f>
        <v>1780214.436</v>
      </c>
      <c r="LC179" s="183">
        <f>SUMIFS($G179:$IL179,$G$3:$IL$3,LC$5,$G$6:$IL$6,LC$6)</f>
        <v>2604.8880000000004</v>
      </c>
      <c r="LD179" s="183">
        <f>LE179/LC179</f>
        <v>498.99999999999989</v>
      </c>
      <c r="LE179" s="183">
        <f>SUMIFS($G179:$IL179,$G$3:$IL$3,LC$5,$G$6:$IL$6,LE$6)</f>
        <v>1299839.112</v>
      </c>
    </row>
    <row r="180" spans="2:317" ht="18.75">
      <c r="B180" s="172" t="s">
        <v>271</v>
      </c>
      <c r="C180" s="181"/>
      <c r="D180" s="181"/>
      <c r="E180" s="180" t="str">
        <f>'A.I Revenue Streams - P1'!F178</f>
        <v>Corporate Package</v>
      </c>
      <c r="F180" s="184"/>
      <c r="G180" s="182"/>
      <c r="H180" s="182">
        <f>'A.I Revenue Streams - P1'!J178</f>
        <v>399</v>
      </c>
      <c r="I180" s="182">
        <f>G180*H180</f>
        <v>0</v>
      </c>
      <c r="J180" s="5"/>
      <c r="K180" s="182">
        <v>0</v>
      </c>
      <c r="L180" s="182">
        <f>H180*$L$177</f>
        <v>399</v>
      </c>
      <c r="M180" s="182">
        <f>K180*L180</f>
        <v>0</v>
      </c>
      <c r="N180" s="5"/>
      <c r="O180" s="182">
        <f>K180*$O$177</f>
        <v>0</v>
      </c>
      <c r="P180" s="182">
        <f>L180*$P$177</f>
        <v>399</v>
      </c>
      <c r="Q180" s="182">
        <f>O180*P180</f>
        <v>0</v>
      </c>
      <c r="R180" s="5"/>
      <c r="S180" s="182">
        <f>O180*$S$177</f>
        <v>0</v>
      </c>
      <c r="T180" s="182">
        <f>P180*$T$177</f>
        <v>399</v>
      </c>
      <c r="U180" s="182">
        <f>S180*T180</f>
        <v>0</v>
      </c>
      <c r="V180" s="5"/>
      <c r="W180" s="182">
        <f>VLOOKUP(X$1,Branch!$D$2:$O$74,12,0)</f>
        <v>1000</v>
      </c>
      <c r="X180" s="182">
        <f>T180*$X$177</f>
        <v>399</v>
      </c>
      <c r="Y180" s="182">
        <f>W180*X180</f>
        <v>399000</v>
      </c>
      <c r="Z180" s="5"/>
      <c r="AA180" s="182">
        <f>VLOOKUP(AB$1,Branch!$D$2:$O$74,12,0)</f>
        <v>1000</v>
      </c>
      <c r="AB180" s="182">
        <f>X180*$AB$177</f>
        <v>399</v>
      </c>
      <c r="AC180" s="182">
        <f>AA180*AB180</f>
        <v>399000</v>
      </c>
      <c r="AD180" s="5"/>
      <c r="AE180" s="182">
        <f>VLOOKUP(AF$1,Branch!$D$2:$O$74,12,0)</f>
        <v>1000</v>
      </c>
      <c r="AF180" s="182">
        <f>AB180*$AF$177</f>
        <v>399</v>
      </c>
      <c r="AG180" s="182">
        <f>AE180*AF180</f>
        <v>399000</v>
      </c>
      <c r="AH180" s="5"/>
      <c r="AI180" s="182">
        <f>VLOOKUP(AJ$1,Branch!$D$2:$O$74,12,0)</f>
        <v>1200</v>
      </c>
      <c r="AJ180" s="182">
        <f>AF180*$AJ$177</f>
        <v>399</v>
      </c>
      <c r="AK180" s="182">
        <f>AI180*AJ180</f>
        <v>478800</v>
      </c>
      <c r="AL180" s="5"/>
      <c r="AM180" s="182">
        <f>VLOOKUP(AN$1,Branch!$D$2:$O$74,12,0)</f>
        <v>1200</v>
      </c>
      <c r="AN180" s="182">
        <f>AJ180*$AN$177</f>
        <v>399</v>
      </c>
      <c r="AO180" s="182">
        <f>AM180*AN180</f>
        <v>478800</v>
      </c>
      <c r="AP180" s="5"/>
      <c r="AQ180" s="182">
        <f>VLOOKUP(AR$1,Branch!$D$2:$O$74,12,0)</f>
        <v>1200</v>
      </c>
      <c r="AR180" s="182">
        <f>AN180*$AR$177</f>
        <v>399</v>
      </c>
      <c r="AS180" s="182">
        <f>AQ180*AR180</f>
        <v>478800</v>
      </c>
      <c r="AT180" s="5"/>
      <c r="AU180" s="182">
        <f>VLOOKUP(AV$1,Branch!$D$2:$O$74,12,0)</f>
        <v>1500</v>
      </c>
      <c r="AV180" s="182">
        <f>AR180*$AV$177</f>
        <v>399</v>
      </c>
      <c r="AW180" s="182">
        <f>AU180*AV180</f>
        <v>598500</v>
      </c>
      <c r="AX180" s="5"/>
      <c r="AY180" s="182">
        <f>VLOOKUP(AZ$1,Branch!$D$2:$O$74,12,0)</f>
        <v>1500</v>
      </c>
      <c r="AZ180" s="182">
        <f>AV180*$AZ$177</f>
        <v>399</v>
      </c>
      <c r="BA180" s="182">
        <f>AY180*AZ180</f>
        <v>598500</v>
      </c>
      <c r="BB180" s="5"/>
      <c r="BC180" s="182">
        <f>VLOOKUP(BD$1,Branch!$D$2:$O$74,12,0)</f>
        <v>1500</v>
      </c>
      <c r="BD180" s="182">
        <f>AZ180*$BD$177</f>
        <v>399</v>
      </c>
      <c r="BE180" s="182">
        <f>BC180*BD180</f>
        <v>598500</v>
      </c>
      <c r="BF180" s="5"/>
      <c r="BG180" s="182">
        <f>VLOOKUP(BH$1,Branch!$D$2:$O$74,12,0)</f>
        <v>1800</v>
      </c>
      <c r="BH180" s="182">
        <f>BD180*$BH$177</f>
        <v>399</v>
      </c>
      <c r="BI180" s="182">
        <f>BG180*BH180</f>
        <v>718200</v>
      </c>
      <c r="BJ180" s="5"/>
      <c r="BK180" s="182">
        <f>VLOOKUP(BL$1,Branch!$D$2:$O$74,12,0)</f>
        <v>1800</v>
      </c>
      <c r="BL180" s="182">
        <f>BH180*$BL$177</f>
        <v>399</v>
      </c>
      <c r="BM180" s="182">
        <f>BK180*BL180</f>
        <v>718200</v>
      </c>
      <c r="BN180" s="5"/>
      <c r="BO180" s="182">
        <f>VLOOKUP(BP$1,Branch!$D$2:$O$74,12,0)</f>
        <v>1800</v>
      </c>
      <c r="BP180" s="182">
        <f>BL180*$BP$177</f>
        <v>399</v>
      </c>
      <c r="BQ180" s="182">
        <f>BO180*BP180</f>
        <v>718200</v>
      </c>
      <c r="BR180" s="5"/>
      <c r="BS180" s="182">
        <f>VLOOKUP(BT$1,Branch!$D$2:$O$74,12,0)</f>
        <v>3100</v>
      </c>
      <c r="BT180" s="182">
        <f>BP180*$BT$177</f>
        <v>399</v>
      </c>
      <c r="BU180" s="182">
        <f>BS180*BT180</f>
        <v>1236900</v>
      </c>
      <c r="BV180" s="5"/>
      <c r="BW180" s="182">
        <f>VLOOKUP(BX$1,Branch!$D$2:$O$74,12,0)</f>
        <v>3100</v>
      </c>
      <c r="BX180" s="182">
        <f>BT180*$BX$177</f>
        <v>399</v>
      </c>
      <c r="BY180" s="182">
        <f>BW180*BX180</f>
        <v>1236900</v>
      </c>
      <c r="BZ180" s="5"/>
      <c r="CA180" s="182">
        <f>VLOOKUP(CB$1,Branch!$D$2:$O$74,12,0)</f>
        <v>3100</v>
      </c>
      <c r="CB180" s="182">
        <f>BX180*$CB$177</f>
        <v>399</v>
      </c>
      <c r="CC180" s="182">
        <f>CA180*CB180</f>
        <v>1236900</v>
      </c>
      <c r="CD180" s="5"/>
      <c r="CE180" s="182">
        <f>VLOOKUP(CF$1,Branch!$D$2:$O$74,12,0)</f>
        <v>3300</v>
      </c>
      <c r="CF180" s="182">
        <f>CB180*$CF$177</f>
        <v>399</v>
      </c>
      <c r="CG180" s="182">
        <f>CE180*CF180</f>
        <v>1316700</v>
      </c>
      <c r="CH180" s="5"/>
      <c r="CI180" s="182">
        <f>VLOOKUP(CJ$1,Branch!$D$2:$O$74,12,0)</f>
        <v>3300</v>
      </c>
      <c r="CJ180" s="182">
        <f>CF180*$CJ$177</f>
        <v>399</v>
      </c>
      <c r="CK180" s="182">
        <f>CI180*CJ180</f>
        <v>1316700</v>
      </c>
      <c r="CL180" s="5"/>
      <c r="CM180" s="182">
        <f>VLOOKUP(CN$1,Branch!$D$2:$O$74,12,0)</f>
        <v>3300</v>
      </c>
      <c r="CN180" s="182">
        <f>CJ180*$CN$177</f>
        <v>399</v>
      </c>
      <c r="CO180" s="182">
        <f>CM180*CN180</f>
        <v>1316700</v>
      </c>
      <c r="CP180" s="5"/>
      <c r="CQ180" s="182">
        <f>VLOOKUP(CR$1,Branch!$D$2:$O$74,12,0)</f>
        <v>3600</v>
      </c>
      <c r="CR180" s="182">
        <f>CN180*$CR$177</f>
        <v>399</v>
      </c>
      <c r="CS180" s="182">
        <f>CQ180*CR180</f>
        <v>1436400</v>
      </c>
      <c r="CT180" s="5"/>
      <c r="CU180" s="182">
        <f>VLOOKUP(CV$1,Branch!$D$2:$O$74,12,0)</f>
        <v>3600</v>
      </c>
      <c r="CV180" s="182">
        <f>CR180*$CV$177</f>
        <v>399</v>
      </c>
      <c r="CW180" s="182">
        <f>CU180*CV180</f>
        <v>1436400</v>
      </c>
      <c r="CX180" s="5"/>
      <c r="CY180" s="182">
        <f>VLOOKUP(CZ$1,Branch!$D$2:$O$74,12,0)</f>
        <v>3600</v>
      </c>
      <c r="CZ180" s="182">
        <f>CV180*$CZ$177</f>
        <v>399</v>
      </c>
      <c r="DA180" s="182">
        <f>CY180*CZ180</f>
        <v>1436400</v>
      </c>
      <c r="DB180" s="5"/>
      <c r="DC180" s="182">
        <f>VLOOKUP(DD$1,Branch!$D$2:$O$74,12,0)</f>
        <v>3900</v>
      </c>
      <c r="DD180" s="182">
        <f>CZ180*$DD$177</f>
        <v>399</v>
      </c>
      <c r="DE180" s="182">
        <f>DC180*DD180</f>
        <v>1556100</v>
      </c>
      <c r="DF180" s="5"/>
      <c r="DG180" s="182">
        <f>VLOOKUP(DH$1,Branch!$D$2:$O$74,12,0)</f>
        <v>3900</v>
      </c>
      <c r="DH180" s="182">
        <f>DD180*$DH$177</f>
        <v>399</v>
      </c>
      <c r="DI180" s="182">
        <f>DG180*DH180</f>
        <v>1556100</v>
      </c>
      <c r="DJ180" s="5"/>
      <c r="DK180" s="182">
        <f>VLOOKUP(DL$1,Branch!$D$2:$O$74,12,0)</f>
        <v>3900</v>
      </c>
      <c r="DL180" s="182">
        <f>DH180*$DL$177</f>
        <v>399</v>
      </c>
      <c r="DM180" s="182">
        <f>DK180*DL180</f>
        <v>1556100</v>
      </c>
      <c r="DN180" s="5"/>
      <c r="DO180" s="182">
        <f>VLOOKUP(DP$1,Branch!$D$2:$O$74,12,0)</f>
        <v>5200</v>
      </c>
      <c r="DP180" s="182">
        <f>DL180*$DP$177</f>
        <v>399</v>
      </c>
      <c r="DQ180" s="182">
        <f>DO180*DP180</f>
        <v>2074800</v>
      </c>
      <c r="DR180" s="5"/>
      <c r="DS180" s="182">
        <f>VLOOKUP(DT$1,Branch!$D$2:$O$74,12,0)</f>
        <v>5200</v>
      </c>
      <c r="DT180" s="182">
        <f>DP180*$DT$177</f>
        <v>399</v>
      </c>
      <c r="DU180" s="182">
        <f>DS180*DT180</f>
        <v>2074800</v>
      </c>
      <c r="DV180" s="5"/>
      <c r="DW180" s="182">
        <f>VLOOKUP(DX$1,Branch!$D$2:$O$74,12,0)</f>
        <v>5200</v>
      </c>
      <c r="DX180" s="182">
        <f>DT180*$DX$177</f>
        <v>399</v>
      </c>
      <c r="DY180" s="182">
        <f>DW180*DX180</f>
        <v>2074800</v>
      </c>
      <c r="DZ180" s="5"/>
      <c r="EA180" s="182">
        <f>VLOOKUP(EB$1,Branch!$D$2:$O$74,12,0)</f>
        <v>5400</v>
      </c>
      <c r="EB180" s="182">
        <f>DX180*$EB$177</f>
        <v>399</v>
      </c>
      <c r="EC180" s="182">
        <f>EA180*EB180</f>
        <v>2154600</v>
      </c>
      <c r="ED180" s="5"/>
      <c r="EE180" s="182">
        <f>VLOOKUP(EF$1,Branch!$D$2:$O$74,12,0)</f>
        <v>5400</v>
      </c>
      <c r="EF180" s="182">
        <f>EB180*$EF$177</f>
        <v>399</v>
      </c>
      <c r="EG180" s="182">
        <f>EE180*EF180</f>
        <v>2154600</v>
      </c>
      <c r="EH180" s="5"/>
      <c r="EI180" s="182">
        <f>VLOOKUP(EJ$1,Branch!$D$2:$O$74,12,0)</f>
        <v>5400</v>
      </c>
      <c r="EJ180" s="182">
        <f>EF180*$EJ$177</f>
        <v>399</v>
      </c>
      <c r="EK180" s="182">
        <f>EI180*EJ180</f>
        <v>2154600</v>
      </c>
      <c r="EL180" s="5"/>
      <c r="EM180" s="182">
        <f>VLOOKUP(EN$1,Branch!$D$2:$O$74,12,0)</f>
        <v>5700</v>
      </c>
      <c r="EN180" s="182">
        <f>EJ180*$EN$177</f>
        <v>399</v>
      </c>
      <c r="EO180" s="182">
        <f>EM180*EN180</f>
        <v>2274300</v>
      </c>
      <c r="EP180" s="5"/>
      <c r="EQ180" s="182">
        <f>VLOOKUP(ER$1,Branch!$D$2:$O$74,12,0)</f>
        <v>5700</v>
      </c>
      <c r="ER180" s="182">
        <f>EN180*$ER$177</f>
        <v>399</v>
      </c>
      <c r="ES180" s="182">
        <f>EQ180*ER180</f>
        <v>2274300</v>
      </c>
      <c r="ET180" s="5"/>
      <c r="EU180" s="182">
        <f>VLOOKUP(EV$1,Branch!$D$2:$O$74,12,0)</f>
        <v>5700</v>
      </c>
      <c r="EV180" s="182">
        <f>ER180*$EV$177</f>
        <v>399</v>
      </c>
      <c r="EW180" s="182">
        <f>EU180*EV180</f>
        <v>2274300</v>
      </c>
      <c r="EX180" s="5"/>
      <c r="EY180" s="182">
        <f>VLOOKUP(EZ$1,Branch!$D$2:$O$74,12,0)</f>
        <v>6000</v>
      </c>
      <c r="EZ180" s="182">
        <f>EV180*$EZ$177</f>
        <v>399</v>
      </c>
      <c r="FA180" s="182">
        <f>EY180*EZ180</f>
        <v>2394000</v>
      </c>
      <c r="FB180" s="5"/>
      <c r="FC180" s="182">
        <f>VLOOKUP(FD$1,Branch!$D$2:$O$74,12,0)</f>
        <v>6000</v>
      </c>
      <c r="FD180" s="182">
        <f>EZ180*$FD$177</f>
        <v>399</v>
      </c>
      <c r="FE180" s="182">
        <f>FC180*FD180</f>
        <v>2394000</v>
      </c>
      <c r="FF180" s="5"/>
      <c r="FG180" s="182">
        <f>VLOOKUP(FH$1,Branch!$D$2:$O$74,12,0)</f>
        <v>6000</v>
      </c>
      <c r="FH180" s="182">
        <f>FD180*$FH$177</f>
        <v>399</v>
      </c>
      <c r="FI180" s="182">
        <f>FG180*FH180</f>
        <v>2394000</v>
      </c>
      <c r="FJ180" s="5"/>
      <c r="FK180" s="182">
        <f>VLOOKUP(FL$1,Branch!$D$2:$O$74,12,0)</f>
        <v>7300</v>
      </c>
      <c r="FL180" s="182">
        <f>FH180*$FL$177</f>
        <v>399</v>
      </c>
      <c r="FM180" s="182">
        <f>FK180*FL180</f>
        <v>2912700</v>
      </c>
      <c r="FN180" s="5"/>
      <c r="FO180" s="182">
        <f>VLOOKUP(FP$1,Branch!$D$2:$O$74,12,0)</f>
        <v>7300</v>
      </c>
      <c r="FP180" s="182">
        <f>FL180*$FP$177</f>
        <v>399</v>
      </c>
      <c r="FQ180" s="182">
        <f>FO180*FP180</f>
        <v>2912700</v>
      </c>
      <c r="FR180" s="5"/>
      <c r="FS180" s="182">
        <f>VLOOKUP(FT$1,Branch!$D$2:$O$74,12,0)</f>
        <v>7300</v>
      </c>
      <c r="FT180" s="182">
        <f>FP180*$FT$177</f>
        <v>399</v>
      </c>
      <c r="FU180" s="182">
        <f>FS180*FT180</f>
        <v>2912700</v>
      </c>
      <c r="FV180" s="5"/>
      <c r="FW180" s="182">
        <f>VLOOKUP(FX$1,Branch!$D$2:$O$74,12,0)</f>
        <v>7500</v>
      </c>
      <c r="FX180" s="182">
        <f>FT180*$FX$177</f>
        <v>399</v>
      </c>
      <c r="FY180" s="182">
        <f>FW180*FX180</f>
        <v>2992500</v>
      </c>
      <c r="FZ180" s="5"/>
      <c r="GA180" s="182">
        <f>VLOOKUP(GB$1,Branch!$D$2:$O$74,12,0)</f>
        <v>7500</v>
      </c>
      <c r="GB180" s="182">
        <f>FX180*$GB$177</f>
        <v>399</v>
      </c>
      <c r="GC180" s="182">
        <f>GA180*GB180</f>
        <v>2992500</v>
      </c>
      <c r="GE180" s="182">
        <f>VLOOKUP(GF$1,Branch!$D$2:$O$74,12,0)</f>
        <v>7500</v>
      </c>
      <c r="GF180" s="182">
        <f>GB180*$GF$177</f>
        <v>399</v>
      </c>
      <c r="GG180" s="182">
        <f>GE180*GF180</f>
        <v>2992500</v>
      </c>
      <c r="GH180" s="5"/>
      <c r="GI180" s="182">
        <f>VLOOKUP(GJ$1,Branch!$D$2:$O$74,12,0)</f>
        <v>7800</v>
      </c>
      <c r="GJ180" s="182">
        <f>GF180*$GJ$177</f>
        <v>399</v>
      </c>
      <c r="GK180" s="182">
        <f>GI180*GJ180</f>
        <v>3112200</v>
      </c>
      <c r="GL180" s="5"/>
      <c r="GM180" s="182">
        <f>VLOOKUP(GN$1,Branch!$D$2:$O$74,12,0)</f>
        <v>7800</v>
      </c>
      <c r="GN180" s="182">
        <f>GJ180*$GN$177</f>
        <v>399</v>
      </c>
      <c r="GO180" s="182">
        <f>GM180*GN180</f>
        <v>3112200</v>
      </c>
      <c r="GP180" s="5"/>
      <c r="GQ180" s="182">
        <f>VLOOKUP(GR$1,Branch!$D$2:$O$74,12,0)</f>
        <v>7800</v>
      </c>
      <c r="GR180" s="182">
        <f>GN180*$GR$177</f>
        <v>399</v>
      </c>
      <c r="GS180" s="182">
        <f>GQ180*GR180</f>
        <v>3112200</v>
      </c>
      <c r="GT180" s="5"/>
      <c r="GU180" s="182">
        <f>VLOOKUP(GV$1,Branch!$D$2:$O$74,12,0)</f>
        <v>8100</v>
      </c>
      <c r="GV180" s="182">
        <f>GR180*$GV$177</f>
        <v>399</v>
      </c>
      <c r="GW180" s="182">
        <f>GU180*GV180</f>
        <v>3231900</v>
      </c>
      <c r="GX180" s="5"/>
      <c r="GY180" s="182">
        <f>VLOOKUP(GZ$1,Branch!$D$2:$O$74,12,0)</f>
        <v>8100</v>
      </c>
      <c r="GZ180" s="182">
        <f>GV180*$GZ$177</f>
        <v>399</v>
      </c>
      <c r="HA180" s="182">
        <f>GY180*GZ180</f>
        <v>3231900</v>
      </c>
      <c r="HB180" s="5"/>
      <c r="HC180" s="182">
        <f>VLOOKUP(HD$1,Branch!$D$2:$O$74,12,0)</f>
        <v>8100</v>
      </c>
      <c r="HD180" s="182">
        <f>GZ180*$HD$177</f>
        <v>399</v>
      </c>
      <c r="HE180" s="182">
        <f>HC180*HD180</f>
        <v>3231900</v>
      </c>
      <c r="HF180" s="5"/>
      <c r="HG180" s="182">
        <f>VLOOKUP(HH$1,Branch!$D$2:$O$74,12,0)</f>
        <v>9400</v>
      </c>
      <c r="HH180" s="182">
        <f>HD180*$HH$177</f>
        <v>399</v>
      </c>
      <c r="HI180" s="182">
        <f>HG180*HH180</f>
        <v>3750600</v>
      </c>
      <c r="HJ180" s="5"/>
      <c r="HK180" s="182">
        <f>VLOOKUP(HL$1,Branch!$D$2:$O$74,12,0)</f>
        <v>9400</v>
      </c>
      <c r="HL180" s="182">
        <f>HH180*$HL$177</f>
        <v>399</v>
      </c>
      <c r="HM180" s="182">
        <f>HK180*HL180</f>
        <v>3750600</v>
      </c>
      <c r="HN180" s="5"/>
      <c r="HO180" s="182">
        <f>VLOOKUP(HP$1,Branch!$D$2:$O$74,12,0)</f>
        <v>9400</v>
      </c>
      <c r="HP180" s="182">
        <f>HL180*$HP$177</f>
        <v>399</v>
      </c>
      <c r="HQ180" s="182">
        <f>HO180*HP180</f>
        <v>3750600</v>
      </c>
      <c r="HR180" s="5"/>
      <c r="HS180" s="182">
        <f>VLOOKUP(HT$1,Branch!$D$2:$O$74,12,0)</f>
        <v>9600</v>
      </c>
      <c r="HT180" s="182">
        <f>HP180*$HT$177</f>
        <v>399</v>
      </c>
      <c r="HU180" s="182">
        <f>HS180*HT180</f>
        <v>3830400</v>
      </c>
      <c r="HV180" s="5"/>
      <c r="HW180" s="182">
        <f>VLOOKUP(HX$1,Branch!$D$2:$O$74,12,0)</f>
        <v>9600</v>
      </c>
      <c r="HX180" s="182">
        <f>HT180*$HX$177</f>
        <v>399</v>
      </c>
      <c r="HY180" s="182">
        <f>HW180*HX180</f>
        <v>3830400</v>
      </c>
      <c r="IA180" s="182">
        <f>VLOOKUP(IB$1,Branch!$D$2:$O$74,12,0)</f>
        <v>9600</v>
      </c>
      <c r="IB180" s="182">
        <f>HX180*$IB$177</f>
        <v>399</v>
      </c>
      <c r="IC180" s="182">
        <f>IA180*IB180</f>
        <v>3830400</v>
      </c>
      <c r="ID180" s="5"/>
      <c r="IE180" s="182">
        <f>VLOOKUP(IF$1,Branch!$D$2:$O$74,12,0)</f>
        <v>9900</v>
      </c>
      <c r="IF180" s="182">
        <f>IB180*$IF$177</f>
        <v>399</v>
      </c>
      <c r="IG180" s="182">
        <f>IE180*IF180</f>
        <v>3950100</v>
      </c>
      <c r="IH180" s="5"/>
      <c r="II180" s="182">
        <f>VLOOKUP(IJ$1,Branch!$D$2:$O$74,12,0)</f>
        <v>9900</v>
      </c>
      <c r="IJ180" s="182">
        <f>IF180*$IJ$177</f>
        <v>399</v>
      </c>
      <c r="IK180" s="182">
        <f>II180*IJ180</f>
        <v>3950100</v>
      </c>
      <c r="IL180" s="5"/>
      <c r="IM180" s="182">
        <f>VLOOKUP(IN$1,Branch!$D$2:$O$74,12,0)</f>
        <v>9900</v>
      </c>
      <c r="IN180" s="182">
        <f>IJ180*$IJ$177</f>
        <v>399</v>
      </c>
      <c r="IO180" s="182">
        <f>IM180*IN180</f>
        <v>3950100</v>
      </c>
      <c r="IP180" s="5"/>
      <c r="IQ180" s="182">
        <f>VLOOKUP(IR$1,Branch!$D$2:$O$74,12,0)</f>
        <v>10200</v>
      </c>
      <c r="IR180" s="182">
        <f>IN180*$IJ$177</f>
        <v>399</v>
      </c>
      <c r="IS180" s="182">
        <f>IQ180*IR180</f>
        <v>4069800</v>
      </c>
      <c r="IT180" s="5"/>
      <c r="IU180" s="182">
        <f>VLOOKUP(IV$1,Branch!$D$2:$O$74,12,0)</f>
        <v>10200</v>
      </c>
      <c r="IV180" s="182">
        <f>IR180*$IJ$177</f>
        <v>399</v>
      </c>
      <c r="IW180" s="182">
        <f>IU180*IV180</f>
        <v>4069800</v>
      </c>
      <c r="IX180" s="5"/>
      <c r="IY180" s="182">
        <f>VLOOKUP(IZ$1,Branch!$D$2:$O$74,12,0)</f>
        <v>10200</v>
      </c>
      <c r="IZ180" s="182">
        <f>IV180*$IJ$177</f>
        <v>399</v>
      </c>
      <c r="JA180" s="182">
        <f>IY180*IZ180</f>
        <v>4069800</v>
      </c>
      <c r="JB180" s="5"/>
      <c r="JC180" s="182">
        <f>VLOOKUP(JD$1,Branch!$D$2:$O$74,12,0)</f>
        <v>11500</v>
      </c>
      <c r="JD180" s="182">
        <f>IZ180*$IJ$177</f>
        <v>399</v>
      </c>
      <c r="JE180" s="182">
        <f>JC180*JD180</f>
        <v>4588500</v>
      </c>
      <c r="JF180" s="5"/>
      <c r="JG180" s="182">
        <f>VLOOKUP(JH$1,Branch!$D$2:$O$74,12,0)</f>
        <v>11500</v>
      </c>
      <c r="JH180" s="182">
        <f>JD180*$IJ$177</f>
        <v>399</v>
      </c>
      <c r="JI180" s="182">
        <f>JG180*JH180</f>
        <v>4588500</v>
      </c>
      <c r="JJ180" s="294"/>
      <c r="JK180" s="182">
        <f>VLOOKUP(JL$1,Branch!$D$2:$O$74,12,0)</f>
        <v>11500</v>
      </c>
      <c r="JL180" s="182">
        <f>JH180*$IJ$177</f>
        <v>399</v>
      </c>
      <c r="JM180" s="182">
        <f>JK180*JL180</f>
        <v>4588500</v>
      </c>
      <c r="JN180" s="5"/>
      <c r="JO180" s="182">
        <f>VLOOKUP(JP$1,Branch!$D$2:$O$74,12,0)</f>
        <v>11700</v>
      </c>
      <c r="JP180" s="182">
        <f t="shared" si="1366"/>
        <v>402.99</v>
      </c>
      <c r="JQ180" s="182">
        <f>JO180*JP180</f>
        <v>4714983</v>
      </c>
      <c r="JR180" s="5"/>
      <c r="JS180" s="182">
        <f>VLOOKUP(JT$1,Branch!$D$2:$O$74,12,0)</f>
        <v>11700</v>
      </c>
      <c r="JT180" s="182">
        <f t="shared" si="1367"/>
        <v>407.01990000000001</v>
      </c>
      <c r="JU180" s="182">
        <f>JS180*JT180</f>
        <v>4762132.83</v>
      </c>
      <c r="JV180" s="5"/>
      <c r="JW180" s="182">
        <f>VLOOKUP(JX$1,Branch!$D$2:$O$74,12,0)</f>
        <v>11700</v>
      </c>
      <c r="JX180" s="182">
        <f t="shared" si="1368"/>
        <v>411.09009900000001</v>
      </c>
      <c r="JY180" s="182">
        <f>JW180*JX180</f>
        <v>4809754.1583000002</v>
      </c>
      <c r="JZ180" s="5"/>
      <c r="KA180" s="182">
        <f>VLOOKUP(KB$1,Branch!$D$2:$O$74,12,0)</f>
        <v>12000</v>
      </c>
      <c r="KB180" s="182">
        <f t="shared" si="1369"/>
        <v>415.20099999000001</v>
      </c>
      <c r="KC180" s="182">
        <f>KA180*KB180</f>
        <v>4982411.99988</v>
      </c>
      <c r="KD180" s="5"/>
      <c r="KE180" s="182">
        <f>VLOOKUP(KF$1,Branch!$D$2:$O$74,12,0)</f>
        <v>12000</v>
      </c>
      <c r="KF180" s="182">
        <f t="shared" si="1370"/>
        <v>419.35300998990004</v>
      </c>
      <c r="KG180" s="182">
        <f>KE180*KF180</f>
        <v>5032236.1198788006</v>
      </c>
      <c r="KH180" s="5"/>
      <c r="KI180" s="183">
        <f>SUMIFS($G180:$KG180,$G$3:$KG$3,KI$5,$G$6:$KG$6,KI$6)</f>
        <v>0</v>
      </c>
      <c r="KJ180" s="183" t="e">
        <f t="shared" si="1371"/>
        <v>#DIV/0!</v>
      </c>
      <c r="KK180" s="183">
        <f>SUMIFS($G180:$KG180,$G$3:$KG$3,KI$5,$G$6:$KG$6,KK$6)</f>
        <v>0</v>
      </c>
      <c r="KM180" s="183">
        <f>SUMIFS($G180:$KG180,$G$3:$KG$3,KM$5,$G$6:$KG$6,KM$6)</f>
        <v>16500</v>
      </c>
      <c r="KN180" s="183">
        <f>KO180/KM180</f>
        <v>399</v>
      </c>
      <c r="KO180" s="183">
        <f>SUMIFS($G180:$KG180,$G$3:$KG$3,KM$5,$G$6:$KG$6,KO$6)</f>
        <v>6583500</v>
      </c>
      <c r="KQ180" s="183">
        <f>SUMIFS($G180:$KG180,$G$3:$KG$3,KQ$5,$G$6:$KG$6,KQ$6)</f>
        <v>41700</v>
      </c>
      <c r="KR180" s="183">
        <f>KS180/KQ180</f>
        <v>399</v>
      </c>
      <c r="KS180" s="183">
        <f>SUMIFS($G180:$KG180,$G$3:$KG$3,KQ$5,$G$6:$KG$6,KS$6)</f>
        <v>16638300</v>
      </c>
      <c r="KU180" s="183">
        <f>SUMIFS($G180:$KG180,$G$3:$KG$3,KU$5,$G$6:$KG$6,KU$6)</f>
        <v>66900</v>
      </c>
      <c r="KV180" s="183">
        <f>KW180/KU180</f>
        <v>399</v>
      </c>
      <c r="KW180" s="183">
        <f>SUMIFS($G180:$KG180,$G$3:$KG$3,KU$5,$G$6:$KG$6,KW$6)</f>
        <v>26693100</v>
      </c>
      <c r="KY180" s="183">
        <f>SUMIFS($G180:$KG180,$G$3:$KG$3,KY$5,$G$6:$KG$6,KY$6)</f>
        <v>92100</v>
      </c>
      <c r="KZ180" s="183">
        <f>LA180/KY180</f>
        <v>399</v>
      </c>
      <c r="LA180" s="183">
        <f>SUMIFS($G180:$KG180,$G$3:$KG$3,KY$5,$G$6:$KG$6,LA$6)</f>
        <v>36747900</v>
      </c>
      <c r="LC180" s="183">
        <f>SUMIFS($G180:$IL180,$G$3:$IL$3,LC$5,$G$6:$IL$6,LC$6)</f>
        <v>76800</v>
      </c>
      <c r="LD180" s="183">
        <f>LE180/LC180</f>
        <v>399</v>
      </c>
      <c r="LE180" s="183">
        <f>SUMIFS($G180:$IL180,$G$3:$IL$3,LC$5,$G$6:$IL$6,LE$6)</f>
        <v>30643200</v>
      </c>
    </row>
    <row r="181" spans="2:317" ht="18.75">
      <c r="B181" s="172" t="s">
        <v>273</v>
      </c>
      <c r="C181" s="181"/>
      <c r="D181" s="181"/>
      <c r="E181" s="180" t="str">
        <f>'A.I Revenue Streams - P1'!F179</f>
        <v>Occupational Health Centers</v>
      </c>
      <c r="F181" s="184"/>
      <c r="G181" s="182"/>
      <c r="H181" s="182">
        <f>'A.I Revenue Streams - P1'!J179</f>
        <v>150000</v>
      </c>
      <c r="I181" s="182">
        <f>G181*H181</f>
        <v>0</v>
      </c>
      <c r="J181" s="5"/>
      <c r="K181" s="182">
        <v>0</v>
      </c>
      <c r="L181" s="182">
        <f>H181*$L$177</f>
        <v>150000</v>
      </c>
      <c r="M181" s="182">
        <f>K181*L181</f>
        <v>0</v>
      </c>
      <c r="N181" s="5"/>
      <c r="O181" s="182">
        <f>K181*$O$177</f>
        <v>0</v>
      </c>
      <c r="P181" s="182">
        <f>L181*$P$177</f>
        <v>150000</v>
      </c>
      <c r="Q181" s="182">
        <f>O181*P181</f>
        <v>0</v>
      </c>
      <c r="R181" s="5"/>
      <c r="S181" s="182">
        <f>O181*$S$177</f>
        <v>0</v>
      </c>
      <c r="T181" s="182">
        <f>P181*$T$177</f>
        <v>150000</v>
      </c>
      <c r="U181" s="182">
        <f>S181*T181</f>
        <v>0</v>
      </c>
      <c r="V181" s="5"/>
      <c r="W181" s="182">
        <f>'A.I Revenue Streams - P1'!H179</f>
        <v>1</v>
      </c>
      <c r="X181" s="182">
        <f>T181*$X$177</f>
        <v>150000</v>
      </c>
      <c r="Y181" s="182">
        <f>W181*X181</f>
        <v>150000</v>
      </c>
      <c r="Z181" s="5"/>
      <c r="AA181" s="182">
        <f>W181*$AA$177</f>
        <v>1</v>
      </c>
      <c r="AB181" s="182">
        <f>X181*$AB$177</f>
        <v>150000</v>
      </c>
      <c r="AC181" s="182">
        <f>AA181*AB181</f>
        <v>150000</v>
      </c>
      <c r="AD181" s="5"/>
      <c r="AE181" s="182">
        <f>AA181*$AE$177</f>
        <v>1</v>
      </c>
      <c r="AF181" s="182">
        <f>AB181*$AF$177</f>
        <v>150000</v>
      </c>
      <c r="AG181" s="182">
        <f>AE181*AF181</f>
        <v>150000</v>
      </c>
      <c r="AH181" s="5"/>
      <c r="AI181" s="182">
        <f>AE181*$AI$177</f>
        <v>1.25</v>
      </c>
      <c r="AJ181" s="182">
        <f>AF181*$AJ$177</f>
        <v>150000</v>
      </c>
      <c r="AK181" s="182">
        <f>AI181*AJ181</f>
        <v>187500</v>
      </c>
      <c r="AL181" s="5"/>
      <c r="AM181" s="182">
        <f>AI181*$AM$177</f>
        <v>1.25</v>
      </c>
      <c r="AN181" s="182">
        <f>AJ181*$AN$177</f>
        <v>150000</v>
      </c>
      <c r="AO181" s="182">
        <f>AM181*AN181</f>
        <v>187500</v>
      </c>
      <c r="AP181" s="5"/>
      <c r="AQ181" s="182">
        <f>AM181*$AQ$177</f>
        <v>1.25</v>
      </c>
      <c r="AR181" s="182">
        <f>AN181*$AR$177</f>
        <v>150000</v>
      </c>
      <c r="AS181" s="182">
        <f>AQ181*AR181</f>
        <v>187500</v>
      </c>
      <c r="AT181" s="5"/>
      <c r="AU181" s="182">
        <f>AQ181*$AU$177</f>
        <v>1.25</v>
      </c>
      <c r="AV181" s="182">
        <f>AR181*$AV$177</f>
        <v>150000</v>
      </c>
      <c r="AW181" s="182">
        <f>AU181*AV181</f>
        <v>187500</v>
      </c>
      <c r="AX181" s="5"/>
      <c r="AY181" s="182">
        <f>AU181*$AY$177</f>
        <v>1.25</v>
      </c>
      <c r="AZ181" s="182">
        <f>AV181*$AZ$177</f>
        <v>150000</v>
      </c>
      <c r="BA181" s="182">
        <f>AY181*AZ181</f>
        <v>187500</v>
      </c>
      <c r="BB181" s="5"/>
      <c r="BC181" s="182">
        <f>AY181*$BC$177</f>
        <v>1.5</v>
      </c>
      <c r="BD181" s="182">
        <f>AZ181*$BD$177</f>
        <v>150000</v>
      </c>
      <c r="BE181" s="182">
        <f>BC181*BD181</f>
        <v>225000</v>
      </c>
      <c r="BF181" s="5"/>
      <c r="BG181" s="182">
        <f>BC181*$BG$177</f>
        <v>1.5</v>
      </c>
      <c r="BH181" s="182">
        <f>BD181*$BH$177</f>
        <v>150000</v>
      </c>
      <c r="BI181" s="182">
        <f>BG181*BH181</f>
        <v>225000</v>
      </c>
      <c r="BJ181" s="5"/>
      <c r="BK181" s="182">
        <f>BG181*$BK$177</f>
        <v>1.5</v>
      </c>
      <c r="BL181" s="182">
        <f>BH181*$BL$177</f>
        <v>150000</v>
      </c>
      <c r="BM181" s="182">
        <f>BK181*BL181</f>
        <v>225000</v>
      </c>
      <c r="BN181" s="5"/>
      <c r="BO181" s="182">
        <f>BK181*$BO$177</f>
        <v>1.5</v>
      </c>
      <c r="BP181" s="182">
        <f>BL181*$BP$177</f>
        <v>150000</v>
      </c>
      <c r="BQ181" s="182">
        <f>BO181*BP181</f>
        <v>225000</v>
      </c>
      <c r="BR181" s="5"/>
      <c r="BS181" s="182">
        <f>BO181*$BS$177</f>
        <v>1.5</v>
      </c>
      <c r="BT181" s="182">
        <f>BP181*$BT$177</f>
        <v>150000</v>
      </c>
      <c r="BU181" s="182">
        <f>BS181*BT181</f>
        <v>225000</v>
      </c>
      <c r="BV181" s="5"/>
      <c r="BW181" s="182">
        <f>BS181*$BW$177</f>
        <v>1.5</v>
      </c>
      <c r="BX181" s="182">
        <f>BT181*$BX$177</f>
        <v>150000</v>
      </c>
      <c r="BY181" s="182">
        <f>BW181*BX181</f>
        <v>225000</v>
      </c>
      <c r="BZ181" s="5"/>
      <c r="CA181" s="182">
        <f>BW181*$CA$177</f>
        <v>1.5</v>
      </c>
      <c r="CB181" s="182">
        <f>BX181*$CB$177</f>
        <v>150000</v>
      </c>
      <c r="CC181" s="182">
        <f>CA181*CB181</f>
        <v>225000</v>
      </c>
      <c r="CD181" s="5"/>
      <c r="CE181" s="182">
        <f>CA181*$CE$177</f>
        <v>1.7999999999999998</v>
      </c>
      <c r="CF181" s="182">
        <f>CB181*$CF$177</f>
        <v>150000</v>
      </c>
      <c r="CG181" s="182">
        <f>CE181*CF181</f>
        <v>270000</v>
      </c>
      <c r="CH181" s="5"/>
      <c r="CI181" s="182">
        <f>CE181*$CI$177</f>
        <v>1.7999999999999998</v>
      </c>
      <c r="CJ181" s="182">
        <f>CF181*$CJ$177</f>
        <v>150000</v>
      </c>
      <c r="CK181" s="182">
        <f>CI181*CJ181</f>
        <v>270000</v>
      </c>
      <c r="CL181" s="5"/>
      <c r="CM181" s="182">
        <f>CI181*$CM$177</f>
        <v>1.7999999999999998</v>
      </c>
      <c r="CN181" s="182">
        <f>CJ181*$CN$177</f>
        <v>150000</v>
      </c>
      <c r="CO181" s="182">
        <f>CM181*CN181</f>
        <v>270000</v>
      </c>
      <c r="CP181" s="5"/>
      <c r="CQ181" s="182">
        <f>CM181*$CQ$177</f>
        <v>1.7999999999999998</v>
      </c>
      <c r="CR181" s="182">
        <f>CN181*$CR$177</f>
        <v>150000</v>
      </c>
      <c r="CS181" s="182">
        <f>CQ181*CR181</f>
        <v>270000</v>
      </c>
      <c r="CT181" s="5"/>
      <c r="CU181" s="182">
        <f>CQ181*$CU$177</f>
        <v>1.7999999999999998</v>
      </c>
      <c r="CV181" s="182">
        <f>CR181*$CV$177</f>
        <v>150000</v>
      </c>
      <c r="CW181" s="182">
        <f>CU181*CV181</f>
        <v>270000</v>
      </c>
      <c r="CX181" s="5"/>
      <c r="CY181" s="182">
        <f>CU181*$CY$177</f>
        <v>1.98</v>
      </c>
      <c r="CZ181" s="182">
        <f>CV181*$CZ$177</f>
        <v>150000</v>
      </c>
      <c r="DA181" s="182">
        <f>CY181*CZ181</f>
        <v>297000</v>
      </c>
      <c r="DB181" s="5"/>
      <c r="DC181" s="182">
        <f>CY181*$DC$177</f>
        <v>1.98</v>
      </c>
      <c r="DD181" s="182">
        <f>CZ181*$DD$177</f>
        <v>150000</v>
      </c>
      <c r="DE181" s="182">
        <f>DC181*DD181</f>
        <v>297000</v>
      </c>
      <c r="DF181" s="5"/>
      <c r="DG181" s="182">
        <f>DC181*$DG$177</f>
        <v>1.98</v>
      </c>
      <c r="DH181" s="182">
        <f>DD181*$DH$177</f>
        <v>150000</v>
      </c>
      <c r="DI181" s="182">
        <f>DG181*DH181</f>
        <v>297000</v>
      </c>
      <c r="DJ181" s="5"/>
      <c r="DK181" s="182">
        <f>DG181*$DK$177</f>
        <v>1.98</v>
      </c>
      <c r="DL181" s="182">
        <f>DH181*$DL$177</f>
        <v>150000</v>
      </c>
      <c r="DM181" s="182">
        <f>DK181*DL181</f>
        <v>297000</v>
      </c>
      <c r="DN181" s="5"/>
      <c r="DO181" s="182">
        <f>DK181*$DO$177</f>
        <v>1.98</v>
      </c>
      <c r="DP181" s="182">
        <f>DL181*$DP$177</f>
        <v>150000</v>
      </c>
      <c r="DQ181" s="182">
        <f>DO181*DP181</f>
        <v>297000</v>
      </c>
      <c r="DR181" s="5"/>
      <c r="DS181" s="182">
        <f>DO181*$DS$177</f>
        <v>1.98</v>
      </c>
      <c r="DT181" s="182">
        <f>DP181*$DT$177</f>
        <v>150000</v>
      </c>
      <c r="DU181" s="182">
        <f>DS181*DT181</f>
        <v>297000</v>
      </c>
      <c r="DV181" s="5"/>
      <c r="DW181" s="182">
        <f>DS181*$DW$177</f>
        <v>1.98</v>
      </c>
      <c r="DX181" s="182">
        <f>DT181*$DX$177</f>
        <v>150000</v>
      </c>
      <c r="DY181" s="182">
        <f>DW181*DX181</f>
        <v>297000</v>
      </c>
      <c r="DZ181" s="5"/>
      <c r="EA181" s="182">
        <f>DW181*$EA$177</f>
        <v>1.98</v>
      </c>
      <c r="EB181" s="182">
        <f>DX181*$EB$177</f>
        <v>150000</v>
      </c>
      <c r="EC181" s="182">
        <f>EA181*EB181</f>
        <v>297000</v>
      </c>
      <c r="ED181" s="5"/>
      <c r="EE181" s="182">
        <f>EA181*$EE$177</f>
        <v>1.98</v>
      </c>
      <c r="EF181" s="182">
        <f>EB181*$EF$177</f>
        <v>150000</v>
      </c>
      <c r="EG181" s="182">
        <f>EE181*EF181</f>
        <v>297000</v>
      </c>
      <c r="EH181" s="5"/>
      <c r="EI181" s="182">
        <f>EE181*$EI$177</f>
        <v>1.98</v>
      </c>
      <c r="EJ181" s="182">
        <f>EF181*$EJ$177</f>
        <v>150000</v>
      </c>
      <c r="EK181" s="182">
        <f>EI181*EJ181</f>
        <v>297000</v>
      </c>
      <c r="EL181" s="5"/>
      <c r="EM181" s="182">
        <f>EI181*$EM$177</f>
        <v>1.98</v>
      </c>
      <c r="EN181" s="182">
        <f>EJ181*$EN$177</f>
        <v>150000</v>
      </c>
      <c r="EO181" s="182">
        <f>EM181*EN181</f>
        <v>297000</v>
      </c>
      <c r="EP181" s="5"/>
      <c r="EQ181" s="182">
        <f>EM181*$EQ$177</f>
        <v>1.98</v>
      </c>
      <c r="ER181" s="182">
        <f>EN181*$ER$177</f>
        <v>150000</v>
      </c>
      <c r="ES181" s="182">
        <f>EQ181*ER181</f>
        <v>297000</v>
      </c>
      <c r="ET181" s="5"/>
      <c r="EU181" s="182">
        <f>EQ181*$EU$177</f>
        <v>2.1779999999999999</v>
      </c>
      <c r="EV181" s="182">
        <f>ER181*$EV$177</f>
        <v>150000</v>
      </c>
      <c r="EW181" s="182">
        <f>EU181*EV181</f>
        <v>326700</v>
      </c>
      <c r="EX181" s="5"/>
      <c r="EY181" s="182">
        <f>EU181*$EY$177</f>
        <v>2.1779999999999999</v>
      </c>
      <c r="EZ181" s="182">
        <f>EV181*$EZ$177</f>
        <v>150000</v>
      </c>
      <c r="FA181" s="182">
        <f>EY181*EZ181</f>
        <v>326700</v>
      </c>
      <c r="FB181" s="5"/>
      <c r="FC181" s="182">
        <f>EY181*$FC$177</f>
        <v>2.1779999999999999</v>
      </c>
      <c r="FD181" s="182">
        <f>EZ181*$FD$177</f>
        <v>150000</v>
      </c>
      <c r="FE181" s="182">
        <f>FC181*FD181</f>
        <v>326700</v>
      </c>
      <c r="FF181" s="5"/>
      <c r="FG181" s="182">
        <f>FC181*$FG$177</f>
        <v>2.1779999999999999</v>
      </c>
      <c r="FH181" s="182">
        <f>FD181*$FH$177</f>
        <v>150000</v>
      </c>
      <c r="FI181" s="182">
        <f>FG181*FH181</f>
        <v>326700</v>
      </c>
      <c r="FJ181" s="5"/>
      <c r="FK181" s="182">
        <f>FG181*$FK$177</f>
        <v>2.1779999999999999</v>
      </c>
      <c r="FL181" s="182">
        <f>FH181*$FL$177</f>
        <v>150000</v>
      </c>
      <c r="FM181" s="182">
        <f>FK181*FL181</f>
        <v>326700</v>
      </c>
      <c r="FN181" s="5"/>
      <c r="FO181" s="182">
        <f>FK181*$FO$177</f>
        <v>2.1779999999999999</v>
      </c>
      <c r="FP181" s="182">
        <f>FL181*$FP$177</f>
        <v>150000</v>
      </c>
      <c r="FQ181" s="182">
        <f>FO181*FP181</f>
        <v>326700</v>
      </c>
      <c r="FR181" s="5"/>
      <c r="FS181" s="182">
        <f>FO181*$FS$177</f>
        <v>2.1779999999999999</v>
      </c>
      <c r="FT181" s="182">
        <f>FP181*$FT$177</f>
        <v>150000</v>
      </c>
      <c r="FU181" s="182">
        <f>FS181*FT181</f>
        <v>326700</v>
      </c>
      <c r="FV181" s="5"/>
      <c r="FW181" s="182">
        <f>FS181*$FW$177</f>
        <v>2.1779999999999999</v>
      </c>
      <c r="FX181" s="182">
        <f>FT181*$FX$177</f>
        <v>150000</v>
      </c>
      <c r="FY181" s="182">
        <f>FW181*FX181</f>
        <v>326700</v>
      </c>
      <c r="FZ181" s="5"/>
      <c r="GA181" s="182">
        <f>FW181*$GA$177</f>
        <v>2.1779999999999999</v>
      </c>
      <c r="GB181" s="182">
        <f>FX181*$GB$177</f>
        <v>150000</v>
      </c>
      <c r="GC181" s="182">
        <f>GA181*GB181</f>
        <v>326700</v>
      </c>
      <c r="GE181" s="182">
        <f>GA181*$GE$177</f>
        <v>2.1779999999999999</v>
      </c>
      <c r="GF181" s="182">
        <f>GB181*$GF$177</f>
        <v>150000</v>
      </c>
      <c r="GG181" s="182">
        <f>GE181*GF181</f>
        <v>326700</v>
      </c>
      <c r="GH181" s="5"/>
      <c r="GI181" s="182">
        <f>GE181*$GI$177</f>
        <v>2.1779999999999999</v>
      </c>
      <c r="GJ181" s="182">
        <f>GF181*$GJ$177</f>
        <v>150000</v>
      </c>
      <c r="GK181" s="182">
        <f>GI181*GJ181</f>
        <v>326700</v>
      </c>
      <c r="GL181" s="5"/>
      <c r="GM181" s="182">
        <f>GI181*$GM$177</f>
        <v>2.1779999999999999</v>
      </c>
      <c r="GN181" s="182">
        <f>GJ181*$GN$177</f>
        <v>150000</v>
      </c>
      <c r="GO181" s="182">
        <f>GM181*GN181</f>
        <v>326700</v>
      </c>
      <c r="GP181" s="5"/>
      <c r="GQ181" s="182">
        <f>GM181*$GQ$177</f>
        <v>2.5046999999999997</v>
      </c>
      <c r="GR181" s="182">
        <f>GN181*$GR$177</f>
        <v>150000</v>
      </c>
      <c r="GS181" s="182">
        <f>GQ181*GR181</f>
        <v>375704.99999999994</v>
      </c>
      <c r="GT181" s="5"/>
      <c r="GU181" s="182">
        <f>GQ181*$GU$177</f>
        <v>2.5046999999999997</v>
      </c>
      <c r="GV181" s="182">
        <f>GR181*$GV$177</f>
        <v>150000</v>
      </c>
      <c r="GW181" s="182">
        <f>GU181*GV181</f>
        <v>375704.99999999994</v>
      </c>
      <c r="GX181" s="5"/>
      <c r="GY181" s="182">
        <f>GU181*$GY$177</f>
        <v>2.5046999999999997</v>
      </c>
      <c r="GZ181" s="182">
        <f>GV181*$GZ$177</f>
        <v>150000</v>
      </c>
      <c r="HA181" s="182">
        <f>GY181*GZ181</f>
        <v>375704.99999999994</v>
      </c>
      <c r="HB181" s="5"/>
      <c r="HC181" s="182">
        <f>GY181*$HC$177</f>
        <v>2.5046999999999997</v>
      </c>
      <c r="HD181" s="182">
        <f>GZ181*$HD$177</f>
        <v>150000</v>
      </c>
      <c r="HE181" s="182">
        <f>HC181*HD181</f>
        <v>375704.99999999994</v>
      </c>
      <c r="HF181" s="5"/>
      <c r="HG181" s="182">
        <f>HC181*$HG$177</f>
        <v>2.5046999999999997</v>
      </c>
      <c r="HH181" s="182">
        <f>HD181*$HH$177</f>
        <v>150000</v>
      </c>
      <c r="HI181" s="182">
        <f>HG181*HH181</f>
        <v>375704.99999999994</v>
      </c>
      <c r="HJ181" s="5"/>
      <c r="HK181" s="182">
        <f>HG181*$HK$177</f>
        <v>2.5046999999999997</v>
      </c>
      <c r="HL181" s="182">
        <f>HH181*$HL$177</f>
        <v>150000</v>
      </c>
      <c r="HM181" s="182">
        <f>HK181*HL181</f>
        <v>375704.99999999994</v>
      </c>
      <c r="HN181" s="5"/>
      <c r="HO181" s="182">
        <f>HK181*$HO$177</f>
        <v>2.5046999999999997</v>
      </c>
      <c r="HP181" s="182">
        <f>HL181*$HP$177</f>
        <v>150000</v>
      </c>
      <c r="HQ181" s="182">
        <f>HO181*HP181</f>
        <v>375704.99999999994</v>
      </c>
      <c r="HR181" s="5"/>
      <c r="HS181" s="182">
        <f>HO181*$HS$177</f>
        <v>2.5046999999999997</v>
      </c>
      <c r="HT181" s="182">
        <f>HP181*$HT$177</f>
        <v>150000</v>
      </c>
      <c r="HU181" s="182">
        <f>HS181*HT181</f>
        <v>375704.99999999994</v>
      </c>
      <c r="HV181" s="5"/>
      <c r="HW181" s="182">
        <f>HS181*$HW$177</f>
        <v>2.5046999999999997</v>
      </c>
      <c r="HX181" s="182">
        <f>HT181*$HX$177</f>
        <v>150000</v>
      </c>
      <c r="HY181" s="182">
        <f>HW181*HX181</f>
        <v>375704.99999999994</v>
      </c>
      <c r="IA181" s="182">
        <f>HW181*$IA$177</f>
        <v>2.5046999999999997</v>
      </c>
      <c r="IB181" s="182">
        <f>HX181*$IB$177</f>
        <v>150000</v>
      </c>
      <c r="IC181" s="182">
        <f>IA181*IB181</f>
        <v>375704.99999999994</v>
      </c>
      <c r="ID181" s="5"/>
      <c r="IE181" s="182">
        <f>IA181*$IE$177</f>
        <v>2.5046999999999997</v>
      </c>
      <c r="IF181" s="182">
        <f>IB181*$IF$177</f>
        <v>150000</v>
      </c>
      <c r="IG181" s="182">
        <f>IE181*IF181</f>
        <v>375704.99999999994</v>
      </c>
      <c r="IH181" s="5"/>
      <c r="II181" s="182">
        <f>IE181*$II$177</f>
        <v>2.5046999999999997</v>
      </c>
      <c r="IJ181" s="182">
        <f>IF181*$IJ$177</f>
        <v>150000</v>
      </c>
      <c r="IK181" s="182">
        <f>II181*IJ181</f>
        <v>375704.99999999994</v>
      </c>
      <c r="IL181" s="5"/>
      <c r="IM181" s="182">
        <f>II181*$II$177</f>
        <v>2.5046999999999997</v>
      </c>
      <c r="IN181" s="182">
        <f>IJ181*$IJ$177</f>
        <v>150000</v>
      </c>
      <c r="IO181" s="182">
        <f>IM181*IN181</f>
        <v>375704.99999999994</v>
      </c>
      <c r="IP181" s="5"/>
      <c r="IQ181" s="182">
        <f>IM181*$II$177</f>
        <v>2.5046999999999997</v>
      </c>
      <c r="IR181" s="182">
        <f>IN181*$IJ$177</f>
        <v>150000</v>
      </c>
      <c r="IS181" s="182">
        <f>IQ181*IR181</f>
        <v>375704.99999999994</v>
      </c>
      <c r="IT181" s="5"/>
      <c r="IU181" s="182">
        <f>IQ181*$II$177</f>
        <v>2.5046999999999997</v>
      </c>
      <c r="IV181" s="182">
        <f>IR181*$IJ$177</f>
        <v>150000</v>
      </c>
      <c r="IW181" s="182">
        <f>IU181*IV181</f>
        <v>375704.99999999994</v>
      </c>
      <c r="IX181" s="5"/>
      <c r="IY181" s="182">
        <f>IU181*$II$177</f>
        <v>2.5046999999999997</v>
      </c>
      <c r="IZ181" s="182">
        <f>IV181*$IJ$177</f>
        <v>150000</v>
      </c>
      <c r="JA181" s="182">
        <f>IY181*IZ181</f>
        <v>375704.99999999994</v>
      </c>
      <c r="JB181" s="5"/>
      <c r="JC181" s="182">
        <f>IY181*$II$177</f>
        <v>2.5046999999999997</v>
      </c>
      <c r="JD181" s="182">
        <f>IZ181*$IJ$177</f>
        <v>150000</v>
      </c>
      <c r="JE181" s="182">
        <f>JC181*JD181</f>
        <v>375704.99999999994</v>
      </c>
      <c r="JF181" s="5"/>
      <c r="JG181" s="182">
        <f>JC181*$II$177</f>
        <v>2.5046999999999997</v>
      </c>
      <c r="JH181" s="182">
        <f>JD181*$IJ$177</f>
        <v>150000</v>
      </c>
      <c r="JI181" s="182">
        <f>JG181*JH181</f>
        <v>375704.99999999994</v>
      </c>
      <c r="JJ181" s="294"/>
      <c r="JK181" s="182">
        <f>JG181*$II$177</f>
        <v>2.5046999999999997</v>
      </c>
      <c r="JL181" s="182">
        <f>JH181*$IJ$177</f>
        <v>150000</v>
      </c>
      <c r="JM181" s="182">
        <f>JK181*JL181</f>
        <v>375704.99999999994</v>
      </c>
      <c r="JN181" s="5"/>
      <c r="JO181" s="182">
        <f t="shared" si="1366"/>
        <v>2.5297469999999995</v>
      </c>
      <c r="JP181" s="182">
        <f t="shared" si="1366"/>
        <v>151500</v>
      </c>
      <c r="JQ181" s="182">
        <f>JO181*JP181</f>
        <v>383256.67049999995</v>
      </c>
      <c r="JR181" s="5"/>
      <c r="JS181" s="182">
        <f t="shared" si="1367"/>
        <v>2.5550444699999995</v>
      </c>
      <c r="JT181" s="182">
        <f t="shared" si="1367"/>
        <v>153015</v>
      </c>
      <c r="JU181" s="182">
        <f>JS181*JT181</f>
        <v>390960.12957704993</v>
      </c>
      <c r="JV181" s="5"/>
      <c r="JW181" s="182">
        <f t="shared" si="1368"/>
        <v>2.5805949146999994</v>
      </c>
      <c r="JX181" s="182">
        <f t="shared" si="1368"/>
        <v>154545.15</v>
      </c>
      <c r="JY181" s="182">
        <f>JW181*JX181</f>
        <v>398818.4281815486</v>
      </c>
      <c r="JZ181" s="5"/>
      <c r="KA181" s="182">
        <f t="shared" si="1369"/>
        <v>2.6064008638469995</v>
      </c>
      <c r="KB181" s="182">
        <f t="shared" si="1369"/>
        <v>156090.60149999999</v>
      </c>
      <c r="KC181" s="182">
        <f>KA181*KB181</f>
        <v>406834.67858799774</v>
      </c>
      <c r="KD181" s="5"/>
      <c r="KE181" s="182">
        <f t="shared" si="1370"/>
        <v>2.6324648724854693</v>
      </c>
      <c r="KF181" s="182">
        <f t="shared" si="1370"/>
        <v>157651.507515</v>
      </c>
      <c r="KG181" s="182">
        <f>KE181*KF181</f>
        <v>415012.05562761647</v>
      </c>
      <c r="KH181" s="5"/>
      <c r="KI181" s="183">
        <f>SUMIFS($G181:$KG181,$G$3:$KG$3,KI$5,$G$6:$KG$6,KI$6)</f>
        <v>0</v>
      </c>
      <c r="KJ181" s="183" t="e">
        <f t="shared" si="1371"/>
        <v>#DIV/0!</v>
      </c>
      <c r="KK181" s="183">
        <f>SUMIFS($G181:$KG181,$G$3:$KG$3,KI$5,$G$6:$KG$6,KK$6)</f>
        <v>0</v>
      </c>
      <c r="KM181" s="183">
        <f>SUMIFS($G181:$KG181,$G$3:$KG$3,KM$5,$G$6:$KG$6,KM$6)</f>
        <v>15.25</v>
      </c>
      <c r="KN181" s="183">
        <f>KO181/KM181</f>
        <v>150000</v>
      </c>
      <c r="KO181" s="183">
        <f>SUMIFS($G181:$KG181,$G$3:$KG$3,KM$5,$G$6:$KG$6,KO$6)</f>
        <v>2287500</v>
      </c>
      <c r="KQ181" s="183">
        <f>SUMIFS($G181:$KG181,$G$3:$KG$3,KQ$5,$G$6:$KG$6,KQ$6)</f>
        <v>21.42</v>
      </c>
      <c r="KR181" s="183">
        <f>KS181/KQ181</f>
        <v>150000</v>
      </c>
      <c r="KS181" s="183">
        <f>SUMIFS($G181:$KG181,$G$3:$KG$3,KQ$5,$G$6:$KG$6,KS$6)</f>
        <v>3213000</v>
      </c>
      <c r="KU181" s="183">
        <f>SUMIFS($G181:$KG181,$G$3:$KG$3,KU$5,$G$6:$KG$6,KU$6)</f>
        <v>24.552000000000003</v>
      </c>
      <c r="KV181" s="183">
        <f>KW181/KU181</f>
        <v>149999.99999999997</v>
      </c>
      <c r="KW181" s="183">
        <f>SUMIFS($G181:$KG181,$G$3:$KG$3,KU$5,$G$6:$KG$6,KW$6)</f>
        <v>3682800</v>
      </c>
      <c r="KY181" s="183">
        <f>SUMIFS($G181:$KG181,$G$3:$KG$3,KY$5,$G$6:$KG$6,KY$6)</f>
        <v>27.442800000000002</v>
      </c>
      <c r="KZ181" s="183">
        <f>LA181/KY181</f>
        <v>150000</v>
      </c>
      <c r="LA181" s="183">
        <f>SUMIFS($G181:$KG181,$G$3:$KG$3,KY$5,$G$6:$KG$6,LA$6)</f>
        <v>4116420</v>
      </c>
      <c r="LC181" s="183">
        <f>SUMIFS($G181:$IL181,$G$3:$IL$3,LC$5,$G$6:$IL$6,LC$6)</f>
        <v>20.037599999999998</v>
      </c>
      <c r="LD181" s="183">
        <f>LE181/LC181</f>
        <v>150000</v>
      </c>
      <c r="LE181" s="183">
        <f>SUMIFS($G181:$IL181,$G$3:$IL$3,LC$5,$G$6:$IL$6,LE$6)</f>
        <v>3005639.9999999995</v>
      </c>
    </row>
    <row r="182" spans="2:317" ht="18.75">
      <c r="B182" s="362" t="s">
        <v>164</v>
      </c>
      <c r="C182" s="362"/>
      <c r="D182" s="362"/>
      <c r="E182" s="362"/>
      <c r="F182" s="184"/>
      <c r="G182" s="188">
        <f>SUM(G179:G181)</f>
        <v>0</v>
      </c>
      <c r="H182" s="188"/>
      <c r="I182" s="188">
        <f>SUM(I179:I181)</f>
        <v>0</v>
      </c>
      <c r="J182" s="188"/>
      <c r="K182" s="188">
        <f>SUM(K179:K181)</f>
        <v>0</v>
      </c>
      <c r="L182" s="188"/>
      <c r="M182" s="188">
        <f>SUM(M179:M181)</f>
        <v>0</v>
      </c>
      <c r="N182" s="188"/>
      <c r="O182" s="188">
        <f>SUM(O179:O181)</f>
        <v>0</v>
      </c>
      <c r="P182" s="188"/>
      <c r="Q182" s="188">
        <f>SUM(Q179:Q181)</f>
        <v>0</v>
      </c>
      <c r="R182" s="188"/>
      <c r="S182" s="188">
        <f>SUM(S179:S181)</f>
        <v>0</v>
      </c>
      <c r="T182" s="188"/>
      <c r="U182" s="188">
        <f>SUM(U179:U181)</f>
        <v>0</v>
      </c>
      <c r="V182" s="188"/>
      <c r="W182" s="188">
        <f>SUM(W179:W181)</f>
        <v>1131</v>
      </c>
      <c r="X182" s="188"/>
      <c r="Y182" s="188">
        <f>SUM(Y179:Y181)</f>
        <v>613870</v>
      </c>
      <c r="Z182" s="188"/>
      <c r="AA182" s="188">
        <f>SUM(AA179:AA181)</f>
        <v>1131</v>
      </c>
      <c r="AB182" s="188"/>
      <c r="AC182" s="188">
        <f>SUM(AC179:AC181)</f>
        <v>613870</v>
      </c>
      <c r="AD182" s="188"/>
      <c r="AE182" s="188">
        <f>SUM(AE179:AE181)</f>
        <v>1131</v>
      </c>
      <c r="AF182" s="188"/>
      <c r="AG182" s="188">
        <f>SUM(AG179:AG181)</f>
        <v>613870</v>
      </c>
      <c r="AH182" s="188"/>
      <c r="AI182" s="188">
        <f>SUM(AI179:AI181)</f>
        <v>1363.75</v>
      </c>
      <c r="AJ182" s="188"/>
      <c r="AK182" s="188">
        <f>SUM(AK179:AK181)</f>
        <v>747387.5</v>
      </c>
      <c r="AL182" s="188"/>
      <c r="AM182" s="188">
        <f>SUM(AM179:AM181)</f>
        <v>1363.75</v>
      </c>
      <c r="AN182" s="188"/>
      <c r="AO182" s="188">
        <f>SUM(AO179:AO181)</f>
        <v>747387.5</v>
      </c>
      <c r="AP182" s="188"/>
      <c r="AQ182" s="188">
        <f>SUM(AQ179:AQ181)</f>
        <v>1363.75</v>
      </c>
      <c r="AR182" s="188"/>
      <c r="AS182" s="188">
        <f>SUM(AS179:AS181)</f>
        <v>747387.5</v>
      </c>
      <c r="AT182" s="188"/>
      <c r="AU182" s="188">
        <f>SUM(AU179:AU181)</f>
        <v>1663.75</v>
      </c>
      <c r="AV182" s="188"/>
      <c r="AW182" s="188">
        <f>SUM(AW179:AW181)</f>
        <v>867087.5</v>
      </c>
      <c r="AX182" s="188"/>
      <c r="AY182" s="188">
        <f>SUM(AY179:AY181)</f>
        <v>1663.75</v>
      </c>
      <c r="AZ182" s="188"/>
      <c r="BA182" s="188">
        <f>SUM(BA179:BA181)</f>
        <v>867087.5</v>
      </c>
      <c r="BB182" s="188"/>
      <c r="BC182" s="188">
        <f>SUM(BC179:BC181)</f>
        <v>1696.5</v>
      </c>
      <c r="BD182" s="188"/>
      <c r="BE182" s="188">
        <f>SUM(BE179:BE181)</f>
        <v>920805</v>
      </c>
      <c r="BF182" s="188"/>
      <c r="BG182" s="188">
        <f>SUM(BG179:BG181)</f>
        <v>1996.5</v>
      </c>
      <c r="BH182" s="188"/>
      <c r="BI182" s="188">
        <f>SUM(BI179:BI181)</f>
        <v>1040505</v>
      </c>
      <c r="BJ182" s="188"/>
      <c r="BK182" s="188">
        <f>SUM(BK179:BK181)</f>
        <v>1996.5</v>
      </c>
      <c r="BL182" s="188"/>
      <c r="BM182" s="188">
        <f>SUM(BM179:BM181)</f>
        <v>1040505</v>
      </c>
      <c r="BN182" s="188"/>
      <c r="BO182" s="188">
        <f>SUM(BO179:BO181)</f>
        <v>1996.5</v>
      </c>
      <c r="BP182" s="188"/>
      <c r="BQ182" s="188">
        <f>SUM(BQ179:BQ181)</f>
        <v>1040505</v>
      </c>
      <c r="BR182" s="188"/>
      <c r="BS182" s="188">
        <f>SUM(BS179:BS181)</f>
        <v>3296.5</v>
      </c>
      <c r="BT182" s="188"/>
      <c r="BU182" s="188">
        <f>SUM(BU179:BU181)</f>
        <v>1559205</v>
      </c>
      <c r="BV182" s="188"/>
      <c r="BW182" s="188">
        <f>SUM(BW179:BW181)</f>
        <v>3296.5</v>
      </c>
      <c r="BX182" s="188"/>
      <c r="BY182" s="188">
        <f>SUM(BY179:BY181)</f>
        <v>1559205</v>
      </c>
      <c r="BZ182" s="188"/>
      <c r="CA182" s="188">
        <f>SUM(CA179:CA181)</f>
        <v>3296.5</v>
      </c>
      <c r="CB182" s="188"/>
      <c r="CC182" s="188">
        <f>SUM(CC179:CC181)</f>
        <v>1559205</v>
      </c>
      <c r="CD182" s="188"/>
      <c r="CE182" s="188">
        <f>SUM(CE179:CE181)</f>
        <v>3535.8</v>
      </c>
      <c r="CF182" s="188"/>
      <c r="CG182" s="188">
        <f>SUM(CG179:CG181)</f>
        <v>1703466</v>
      </c>
      <c r="CH182" s="188"/>
      <c r="CI182" s="188">
        <f>SUM(CI179:CI181)</f>
        <v>3535.8</v>
      </c>
      <c r="CJ182" s="188"/>
      <c r="CK182" s="188">
        <f>SUM(CK179:CK181)</f>
        <v>1703466</v>
      </c>
      <c r="CL182" s="188"/>
      <c r="CM182" s="188">
        <f>SUM(CM179:CM181)</f>
        <v>3535.8</v>
      </c>
      <c r="CN182" s="188"/>
      <c r="CO182" s="188">
        <f>SUM(CO179:CO181)</f>
        <v>1703466</v>
      </c>
      <c r="CP182" s="188"/>
      <c r="CQ182" s="188">
        <f>SUM(CQ179:CQ181)</f>
        <v>3835.8</v>
      </c>
      <c r="CR182" s="188"/>
      <c r="CS182" s="188">
        <f>SUM(CS179:CS181)</f>
        <v>1823166</v>
      </c>
      <c r="CT182" s="188"/>
      <c r="CU182" s="188">
        <f>SUM(CU179:CU181)</f>
        <v>3835.8</v>
      </c>
      <c r="CV182" s="188"/>
      <c r="CW182" s="188">
        <f>SUM(CW179:CW181)</f>
        <v>1823166</v>
      </c>
      <c r="CX182" s="188"/>
      <c r="CY182" s="188">
        <f>SUM(CY179:CY181)</f>
        <v>3859.38</v>
      </c>
      <c r="CZ182" s="188"/>
      <c r="DA182" s="188">
        <f>SUM(DA179:DA181)</f>
        <v>1861842.6</v>
      </c>
      <c r="DB182" s="188"/>
      <c r="DC182" s="188">
        <f>SUM(DC179:DC181)</f>
        <v>4159.3799999999992</v>
      </c>
      <c r="DD182" s="188"/>
      <c r="DE182" s="188">
        <f>SUM(DE179:DE181)</f>
        <v>1981542.6</v>
      </c>
      <c r="DF182" s="188"/>
      <c r="DG182" s="188">
        <f>SUM(DG179:DG181)</f>
        <v>4159.3799999999992</v>
      </c>
      <c r="DH182" s="188"/>
      <c r="DI182" s="188">
        <f>SUM(DI179:DI181)</f>
        <v>1981542.6</v>
      </c>
      <c r="DJ182" s="188"/>
      <c r="DK182" s="188">
        <f>SUM(DK179:DK181)</f>
        <v>4159.3799999999992</v>
      </c>
      <c r="DL182" s="188"/>
      <c r="DM182" s="188">
        <f>SUM(DM179:DM181)</f>
        <v>1981542.6</v>
      </c>
      <c r="DN182" s="188"/>
      <c r="DO182" s="188">
        <f>SUM(DO179:DO181)</f>
        <v>5459.3799999999992</v>
      </c>
      <c r="DP182" s="188"/>
      <c r="DQ182" s="188">
        <f>SUM(DQ179:DQ181)</f>
        <v>2500242.6</v>
      </c>
      <c r="DR182" s="188"/>
      <c r="DS182" s="188">
        <f>SUM(DS179:DS181)</f>
        <v>5459.3799999999992</v>
      </c>
      <c r="DT182" s="188"/>
      <c r="DU182" s="188">
        <f>SUM(DU179:DU181)</f>
        <v>2500242.6</v>
      </c>
      <c r="DV182" s="188"/>
      <c r="DW182" s="188">
        <f>SUM(DW179:DW181)</f>
        <v>5459.3799999999992</v>
      </c>
      <c r="DX182" s="188"/>
      <c r="DY182" s="188">
        <f>SUM(DY179:DY181)</f>
        <v>2500242.6</v>
      </c>
      <c r="DZ182" s="188"/>
      <c r="EA182" s="188">
        <f>SUM(EA179:EA181)</f>
        <v>5659.3799999999992</v>
      </c>
      <c r="EB182" s="188"/>
      <c r="EC182" s="188">
        <f>SUM(EC179:EC181)</f>
        <v>2580042.6</v>
      </c>
      <c r="ED182" s="188"/>
      <c r="EE182" s="188">
        <f>SUM(EE179:EE181)</f>
        <v>5659.3799999999992</v>
      </c>
      <c r="EF182" s="188"/>
      <c r="EG182" s="188">
        <f>SUM(EG179:EG181)</f>
        <v>2580042.6</v>
      </c>
      <c r="EH182" s="188"/>
      <c r="EI182" s="188">
        <f>SUM(EI179:EI181)</f>
        <v>5659.3799999999992</v>
      </c>
      <c r="EJ182" s="188"/>
      <c r="EK182" s="188">
        <f>SUM(EK179:EK181)</f>
        <v>2580042.6</v>
      </c>
      <c r="EL182" s="188"/>
      <c r="EM182" s="188">
        <f>SUM(EM179:EM181)</f>
        <v>5959.3799999999992</v>
      </c>
      <c r="EN182" s="188"/>
      <c r="EO182" s="188">
        <f>SUM(EO179:EO181)</f>
        <v>2699742.6</v>
      </c>
      <c r="EP182" s="188"/>
      <c r="EQ182" s="188">
        <f>SUM(EQ179:EQ181)</f>
        <v>5959.3799999999992</v>
      </c>
      <c r="ER182" s="188"/>
      <c r="ES182" s="188">
        <f>SUM(ES179:ES181)</f>
        <v>2699742.6</v>
      </c>
      <c r="ET182" s="188"/>
      <c r="EU182" s="188">
        <f>SUM(EU179:EU181)</f>
        <v>5985.3180000000002</v>
      </c>
      <c r="EV182" s="188"/>
      <c r="EW182" s="188">
        <f>SUM(EW179:EW181)</f>
        <v>2742286.86</v>
      </c>
      <c r="EX182" s="188"/>
      <c r="EY182" s="188" t="s">
        <v>467</v>
      </c>
      <c r="EZ182" s="188"/>
      <c r="FA182" s="188">
        <f>SUM(FA179:FA181)</f>
        <v>2861986.86</v>
      </c>
      <c r="FB182" s="188"/>
      <c r="FC182" s="188">
        <f>SUM(FC179:FC181)</f>
        <v>6285.3180000000002</v>
      </c>
      <c r="FD182" s="188"/>
      <c r="FE182" s="188">
        <f>SUM(FE179:FE181)</f>
        <v>2861986.86</v>
      </c>
      <c r="FF182" s="188"/>
      <c r="FG182" s="188">
        <f>SUM(FG179:FG181)</f>
        <v>6285.3180000000002</v>
      </c>
      <c r="FH182" s="188"/>
      <c r="FI182" s="188">
        <f>SUM(FI179:FI181)</f>
        <v>2861986.86</v>
      </c>
      <c r="FJ182" s="188"/>
      <c r="FK182" s="188">
        <f>SUM(FK179:FK181)</f>
        <v>7585.3180000000002</v>
      </c>
      <c r="FL182" s="188"/>
      <c r="FM182" s="188">
        <f>SUM(FM179:FM181)</f>
        <v>3380686.86</v>
      </c>
      <c r="FN182" s="188"/>
      <c r="FO182" s="188">
        <f>SUM(FO179:FO181)</f>
        <v>7585.3180000000002</v>
      </c>
      <c r="FP182" s="188"/>
      <c r="FQ182" s="188">
        <f>SUM(FQ179:FQ181)</f>
        <v>3380686.86</v>
      </c>
      <c r="FR182" s="188"/>
      <c r="FS182" s="188">
        <f>SUM(FS179:FS181)</f>
        <v>7585.3180000000002</v>
      </c>
      <c r="FT182" s="188"/>
      <c r="FU182" s="188">
        <f>SUM(FU179:FU181)</f>
        <v>3380686.86</v>
      </c>
      <c r="FV182" s="188"/>
      <c r="FW182" s="188">
        <f>SUM(FW179:FW181)</f>
        <v>7785.3180000000002</v>
      </c>
      <c r="FX182" s="188"/>
      <c r="FY182" s="188">
        <f>SUM(FY179:FY181)</f>
        <v>3460486.86</v>
      </c>
      <c r="FZ182" s="188"/>
      <c r="GA182" s="188">
        <f>SUM(GA179:GA181)</f>
        <v>7785.3180000000002</v>
      </c>
      <c r="GB182" s="188"/>
      <c r="GC182" s="188">
        <f>SUM(GC179:GC181)</f>
        <v>3460486.86</v>
      </c>
      <c r="GD182" s="3"/>
      <c r="GE182" s="188">
        <f>SUM(GE179:GE181)</f>
        <v>7785.3180000000002</v>
      </c>
      <c r="GF182" s="188"/>
      <c r="GG182" s="188">
        <f>SUM(GG179:GG181)</f>
        <v>3460486.86</v>
      </c>
      <c r="GH182" s="188"/>
      <c r="GI182" s="188">
        <f>SUM(GI179:GI181)</f>
        <v>8085.3180000000002</v>
      </c>
      <c r="GJ182" s="188"/>
      <c r="GK182" s="188">
        <f>SUM(GK179:GK181)</f>
        <v>3580186.86</v>
      </c>
      <c r="GL182" s="188"/>
      <c r="GM182" s="188">
        <f>SUM(GM179:GM181)</f>
        <v>8085.3180000000002</v>
      </c>
      <c r="GN182" s="188"/>
      <c r="GO182" s="188">
        <f>SUM(GO179:GO181)</f>
        <v>3580186.86</v>
      </c>
      <c r="GP182" s="188"/>
      <c r="GQ182" s="188">
        <f>SUM(GQ179:GQ181)</f>
        <v>8128.1157000000003</v>
      </c>
      <c r="GR182" s="188"/>
      <c r="GS182" s="188">
        <f>SUM(GS179:GS181)</f>
        <v>3650384.889</v>
      </c>
      <c r="GT182" s="188"/>
      <c r="GU182" s="188">
        <f>SUM(GU179:GU181)</f>
        <v>8428.1157000000003</v>
      </c>
      <c r="GV182" s="188"/>
      <c r="GW182" s="188">
        <f>SUM(GW179:GW181)</f>
        <v>3770084.889</v>
      </c>
      <c r="GX182" s="188"/>
      <c r="GY182" s="188">
        <f>SUM(GY179:GY181)</f>
        <v>8428.1157000000003</v>
      </c>
      <c r="GZ182" s="188"/>
      <c r="HA182" s="188">
        <f>SUM(HA179:HA181)</f>
        <v>3770084.889</v>
      </c>
      <c r="HB182" s="188"/>
      <c r="HC182" s="188">
        <f>SUM(HC179:HC181)</f>
        <v>8428.1157000000003</v>
      </c>
      <c r="HD182" s="188"/>
      <c r="HE182" s="188">
        <f>SUM(HE179:HE181)</f>
        <v>3770084.889</v>
      </c>
      <c r="HF182" s="188"/>
      <c r="HG182" s="188">
        <f>SUM(HG179:HG181)</f>
        <v>9728.1157000000003</v>
      </c>
      <c r="HH182" s="188"/>
      <c r="HI182" s="188">
        <f>SUM(HI179:HI181)</f>
        <v>4288784.8889999995</v>
      </c>
      <c r="HJ182" s="188"/>
      <c r="HK182" s="188">
        <f>SUM(HK179:HK181)</f>
        <v>9728.1157000000003</v>
      </c>
      <c r="HL182" s="188"/>
      <c r="HM182" s="188">
        <f>SUM(HM179:HM181)</f>
        <v>4288784.8889999995</v>
      </c>
      <c r="HN182" s="188"/>
      <c r="HO182" s="188">
        <f>SUM(HO179:HO181)</f>
        <v>9728.1157000000003</v>
      </c>
      <c r="HP182" s="188"/>
      <c r="HQ182" s="188">
        <f>SUM(HQ179:HQ181)</f>
        <v>4288784.8889999995</v>
      </c>
      <c r="HR182" s="188"/>
      <c r="HS182" s="188">
        <f>SUM(HS179:HS181)</f>
        <v>9928.1157000000003</v>
      </c>
      <c r="HT182" s="188"/>
      <c r="HU182" s="188">
        <f>SUM(HU179:HU181)</f>
        <v>4368584.8889999995</v>
      </c>
      <c r="HV182" s="188"/>
      <c r="HW182" s="188">
        <f>SUM(HW179:HW181)</f>
        <v>9928.1157000000003</v>
      </c>
      <c r="HX182" s="188"/>
      <c r="HY182" s="188">
        <f>SUM(HY179:HY181)</f>
        <v>4368584.8889999995</v>
      </c>
      <c r="HZ182" s="3"/>
      <c r="IA182" s="188">
        <f>SUM(IA179:IA181)</f>
        <v>9928.1157000000003</v>
      </c>
      <c r="IB182" s="188"/>
      <c r="IC182" s="188">
        <f>SUM(IC179:IC181)</f>
        <v>4368584.8889999995</v>
      </c>
      <c r="ID182" s="188"/>
      <c r="IE182" s="188">
        <f>SUM(IE179:IE181)</f>
        <v>10228.1157</v>
      </c>
      <c r="IF182" s="188"/>
      <c r="IG182" s="188">
        <f>SUM(IG179:IG181)</f>
        <v>4488284.8889999995</v>
      </c>
      <c r="IH182" s="188"/>
      <c r="II182" s="188">
        <f>SUM(II179:II181)</f>
        <v>10228.1157</v>
      </c>
      <c r="IJ182" s="188"/>
      <c r="IK182" s="188">
        <f>SUM(IK179:IK181)</f>
        <v>4488284.8889999995</v>
      </c>
      <c r="IL182" s="188"/>
      <c r="IM182" s="188">
        <f>SUM(IM179:IM181)</f>
        <v>10228.1157</v>
      </c>
      <c r="IN182" s="188"/>
      <c r="IO182" s="188">
        <f>SUM(IO179:IO181)</f>
        <v>4488284.8889999995</v>
      </c>
      <c r="IP182" s="188"/>
      <c r="IQ182" s="188">
        <f>SUM(IQ179:IQ181)</f>
        <v>10528.1157</v>
      </c>
      <c r="IR182" s="188"/>
      <c r="IS182" s="188">
        <f>SUM(IS179:IS181)</f>
        <v>4607984.8890000004</v>
      </c>
      <c r="IT182" s="188"/>
      <c r="IU182" s="188">
        <f>SUM(IU179:IU181)</f>
        <v>10528.1157</v>
      </c>
      <c r="IV182" s="188"/>
      <c r="IW182" s="188">
        <f>SUM(IW179:IW181)</f>
        <v>4607984.8890000004</v>
      </c>
      <c r="IX182" s="188"/>
      <c r="IY182" s="188">
        <f>SUM(IY179:IY181)</f>
        <v>10528.1157</v>
      </c>
      <c r="IZ182" s="188"/>
      <c r="JA182" s="188">
        <f>SUM(JA179:JA181)</f>
        <v>4607984.8890000004</v>
      </c>
      <c r="JB182" s="188"/>
      <c r="JC182" s="188">
        <f>SUM(JC179:JC181)</f>
        <v>11828.1157</v>
      </c>
      <c r="JD182" s="188"/>
      <c r="JE182" s="188">
        <f>SUM(JE179:JE181)</f>
        <v>5126684.8890000004</v>
      </c>
      <c r="JF182" s="188"/>
      <c r="JG182" s="188">
        <f>SUM(JG179:JG181)</f>
        <v>11828.1157</v>
      </c>
      <c r="JH182" s="188"/>
      <c r="JI182" s="188">
        <f>SUM(JI179:JI181)</f>
        <v>5126684.8890000004</v>
      </c>
      <c r="JJ182" s="299"/>
      <c r="JK182" s="188">
        <f>SUM(JK179:JK181)</f>
        <v>11828.1157</v>
      </c>
      <c r="JL182" s="188"/>
      <c r="JM182" s="188">
        <f>SUM(JM179:JM181)</f>
        <v>5126684.8890000004</v>
      </c>
      <c r="JN182" s="188"/>
      <c r="JO182" s="188">
        <f>SUM(JO179:JO181)</f>
        <v>12031.396857</v>
      </c>
      <c r="JP182" s="188"/>
      <c r="JQ182" s="188">
        <f>SUM(JQ179:JQ181)</f>
        <v>5263985.4052689001</v>
      </c>
      <c r="JR182" s="188"/>
      <c r="JS182" s="188">
        <f>SUM(JS179:JS181)</f>
        <v>12034.71082557</v>
      </c>
      <c r="JT182" s="188"/>
      <c r="JU182" s="188">
        <f>SUM(JU179:JU181)</f>
        <v>5322170.1836148053</v>
      </c>
      <c r="JV182" s="188"/>
      <c r="JW182" s="188">
        <f>SUM(JW179:JW181)</f>
        <v>12038.057933825699</v>
      </c>
      <c r="JX182" s="188"/>
      <c r="JY182" s="188">
        <f>SUM(JY179:JY181)</f>
        <v>5381048.2627224624</v>
      </c>
      <c r="JZ182" s="188"/>
      <c r="KA182" s="188">
        <f>SUM(KA179:KA181)</f>
        <v>12341.438513163957</v>
      </c>
      <c r="KB182" s="188"/>
      <c r="KC182" s="188">
        <f>SUM(KC179:KC181)</f>
        <v>5565189.115801353</v>
      </c>
      <c r="KD182" s="188"/>
      <c r="KE182" s="188">
        <f>SUM(KE179:KE181)</f>
        <v>12344.852898295598</v>
      </c>
      <c r="KF182" s="188"/>
      <c r="KG182" s="188">
        <f>SUM(KG179:KG181)</f>
        <v>5626727.0558301732</v>
      </c>
      <c r="KH182" s="188"/>
      <c r="KI182" s="188">
        <f>SUM(KI179:KI181)</f>
        <v>0</v>
      </c>
      <c r="KJ182" s="188"/>
      <c r="KK182" s="188">
        <f>SUM(KK179:KK181)</f>
        <v>0</v>
      </c>
      <c r="KM182" s="188">
        <f>SUM(KM179:KM181)</f>
        <v>18497.75</v>
      </c>
      <c r="KN182" s="188"/>
      <c r="KO182" s="188">
        <f>SUM(KO179:KO181)</f>
        <v>9860267.5</v>
      </c>
      <c r="KQ182" s="188">
        <f>SUM(KQ179:KQ181)</f>
        <v>44506.02</v>
      </c>
      <c r="KR182" s="188"/>
      <c r="KS182" s="188">
        <f>SUM(KS179:KS181)</f>
        <v>21240815.399999999</v>
      </c>
      <c r="KU182" s="188">
        <f>SUM(KU179:KU181)</f>
        <v>70116.311999999991</v>
      </c>
      <c r="KV182" s="188"/>
      <c r="KW182" s="188">
        <f>SUM(KW179:KW181)</f>
        <v>31968588.240000002</v>
      </c>
      <c r="KY182" s="188">
        <f>SUM(KY179:KY181)</f>
        <v>95695.006800000003</v>
      </c>
      <c r="KZ182" s="188"/>
      <c r="LA182" s="188">
        <f>SUM(LA179:LA181)</f>
        <v>42644534.435999997</v>
      </c>
      <c r="LC182" s="188">
        <f>SUM(LC179:LC181)</f>
        <v>79424.925600000002</v>
      </c>
      <c r="LD182" s="188"/>
      <c r="LE182" s="188">
        <f>SUM(LE179:LE181)</f>
        <v>34948679.111999996</v>
      </c>
    </row>
    <row r="183" spans="2:317" ht="9.75" customHeight="1">
      <c r="B183" s="3"/>
      <c r="C183" s="179"/>
      <c r="D183" s="179"/>
      <c r="E183" s="184"/>
      <c r="F183" s="184"/>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294"/>
      <c r="JK183" s="5"/>
      <c r="JL183" s="5"/>
      <c r="JM183" s="5"/>
      <c r="JN183" s="5"/>
      <c r="JO183" s="5"/>
      <c r="JP183" s="5"/>
      <c r="JQ183" s="5"/>
      <c r="JR183" s="5"/>
      <c r="JS183" s="5"/>
      <c r="JT183" s="5"/>
      <c r="JU183" s="5"/>
      <c r="JV183" s="5"/>
      <c r="JW183" s="5"/>
      <c r="JX183" s="5"/>
      <c r="JY183" s="5"/>
      <c r="JZ183" s="5"/>
      <c r="KA183" s="5"/>
      <c r="KB183" s="5"/>
      <c r="KC183" s="5"/>
      <c r="KD183" s="5"/>
      <c r="KE183" s="5"/>
      <c r="KF183" s="5"/>
      <c r="KG183" s="5"/>
      <c r="KH183" s="5"/>
      <c r="KI183" s="5"/>
      <c r="KJ183" s="5"/>
      <c r="KK183" s="5"/>
      <c r="KM183" s="5"/>
      <c r="KN183" s="5"/>
      <c r="KO183" s="5"/>
      <c r="KQ183" s="5"/>
      <c r="KR183" s="5"/>
      <c r="KS183" s="5"/>
      <c r="KU183" s="5"/>
      <c r="KV183" s="5"/>
      <c r="KW183" s="5"/>
      <c r="KY183" s="5"/>
      <c r="KZ183" s="5"/>
      <c r="LA183" s="5"/>
      <c r="LC183" s="5"/>
      <c r="LD183" s="5"/>
      <c r="LE183" s="5"/>
    </row>
    <row r="184" spans="2:317" ht="18.75">
      <c r="B184" s="3"/>
      <c r="C184" s="179"/>
      <c r="D184" s="179"/>
      <c r="E184" s="179"/>
      <c r="F184" s="179"/>
      <c r="G184" s="179"/>
      <c r="K184" s="207">
        <f>'A.I Revenue Streams - P1'!L183+100%</f>
        <v>1.25</v>
      </c>
      <c r="L184" s="207">
        <f>$L$8</f>
        <v>1</v>
      </c>
      <c r="M184" s="178"/>
      <c r="N184" s="178"/>
      <c r="O184" s="207">
        <v>1</v>
      </c>
      <c r="P184" s="207">
        <v>1</v>
      </c>
      <c r="Q184" s="178"/>
      <c r="R184" s="178"/>
      <c r="S184" s="207">
        <f>O184</f>
        <v>1</v>
      </c>
      <c r="T184" s="207">
        <v>1</v>
      </c>
      <c r="U184" s="178"/>
      <c r="V184" s="178"/>
      <c r="W184" s="207">
        <f>S184</f>
        <v>1</v>
      </c>
      <c r="X184" s="207">
        <v>1</v>
      </c>
      <c r="Y184" s="178"/>
      <c r="Z184" s="178"/>
      <c r="AA184" s="207">
        <f>W184</f>
        <v>1</v>
      </c>
      <c r="AB184" s="207">
        <v>1</v>
      </c>
      <c r="AC184" s="178"/>
      <c r="AD184" s="178"/>
      <c r="AE184" s="207">
        <f>AA184</f>
        <v>1</v>
      </c>
      <c r="AF184" s="207">
        <v>1</v>
      </c>
      <c r="AG184" s="178"/>
      <c r="AH184" s="178"/>
      <c r="AI184" s="207">
        <f>'A.I Revenue Streams - P1'!L183+100%</f>
        <v>1.25</v>
      </c>
      <c r="AJ184" s="207">
        <v>1</v>
      </c>
      <c r="AK184" s="178"/>
      <c r="AL184" s="178"/>
      <c r="AM184" s="207">
        <v>1</v>
      </c>
      <c r="AN184" s="207">
        <v>1</v>
      </c>
      <c r="AO184" s="178"/>
      <c r="AP184" s="5"/>
      <c r="AQ184" s="207">
        <v>1</v>
      </c>
      <c r="AR184" s="207">
        <v>1</v>
      </c>
      <c r="AS184" s="178"/>
      <c r="AU184" s="207">
        <f>AQ184</f>
        <v>1</v>
      </c>
      <c r="AV184" s="207">
        <v>1</v>
      </c>
      <c r="AW184" s="178"/>
      <c r="AX184" s="178"/>
      <c r="AY184" s="207">
        <f>AU184</f>
        <v>1</v>
      </c>
      <c r="AZ184" s="207">
        <v>1</v>
      </c>
      <c r="BA184" s="178"/>
      <c r="BB184" s="178"/>
      <c r="BC184" s="250">
        <f>'A.I Revenue Streams - P1'!N183+100%</f>
        <v>1.2</v>
      </c>
      <c r="BD184" s="250">
        <v>1</v>
      </c>
      <c r="BE184" s="178"/>
      <c r="BF184" s="178"/>
      <c r="BG184" s="207">
        <v>1</v>
      </c>
      <c r="BH184" s="207">
        <v>1</v>
      </c>
      <c r="BI184" s="178"/>
      <c r="BJ184" s="178"/>
      <c r="BK184" s="207">
        <f>BG184</f>
        <v>1</v>
      </c>
      <c r="BL184" s="207">
        <v>1</v>
      </c>
      <c r="BM184" s="178"/>
      <c r="BN184" s="178"/>
      <c r="BO184" s="250">
        <f>BK184</f>
        <v>1</v>
      </c>
      <c r="BP184" s="250">
        <v>1</v>
      </c>
      <c r="BQ184" s="178"/>
      <c r="BR184" s="178"/>
      <c r="BS184" s="207">
        <f>BO184</f>
        <v>1</v>
      </c>
      <c r="BT184" s="207">
        <v>1</v>
      </c>
      <c r="BU184" s="178"/>
      <c r="BV184" s="178"/>
      <c r="BW184" s="207">
        <f>BS184</f>
        <v>1</v>
      </c>
      <c r="BX184" s="207">
        <v>1</v>
      </c>
      <c r="BY184" s="178"/>
      <c r="BZ184" s="178"/>
      <c r="CA184" s="207">
        <f>BW184</f>
        <v>1</v>
      </c>
      <c r="CB184" s="207">
        <v>1</v>
      </c>
      <c r="CC184" s="178"/>
      <c r="CD184" s="178"/>
      <c r="CE184" s="207">
        <f>'A.I Revenue Streams - P1'!N183+100%</f>
        <v>1.2</v>
      </c>
      <c r="CF184" s="207">
        <v>1</v>
      </c>
      <c r="CG184" s="178"/>
      <c r="CH184" s="178"/>
      <c r="CI184" s="250">
        <v>1</v>
      </c>
      <c r="CJ184" s="250">
        <v>1</v>
      </c>
      <c r="CK184" s="178"/>
      <c r="CL184" s="178"/>
      <c r="CM184" s="207">
        <v>1</v>
      </c>
      <c r="CN184" s="207">
        <v>1</v>
      </c>
      <c r="CO184" s="178"/>
      <c r="CQ184" s="207">
        <v>1</v>
      </c>
      <c r="CR184" s="207">
        <v>1</v>
      </c>
      <c r="CS184" s="178"/>
      <c r="CT184" s="178"/>
      <c r="CU184" s="207">
        <f>CQ184</f>
        <v>1</v>
      </c>
      <c r="CV184" s="207">
        <v>1</v>
      </c>
      <c r="CW184" s="178"/>
      <c r="CX184" s="178"/>
      <c r="CY184" s="250">
        <f>'A.I Revenue Streams - P1'!P183+100%</f>
        <v>1.1000000000000001</v>
      </c>
      <c r="CZ184" s="250">
        <v>1</v>
      </c>
      <c r="DA184" s="178"/>
      <c r="DB184" s="178"/>
      <c r="DC184" s="207">
        <v>1</v>
      </c>
      <c r="DD184" s="207">
        <v>1</v>
      </c>
      <c r="DE184" s="178"/>
      <c r="DF184" s="178"/>
      <c r="DG184" s="207">
        <f>DC184</f>
        <v>1</v>
      </c>
      <c r="DH184" s="207">
        <v>1</v>
      </c>
      <c r="DI184" s="178"/>
      <c r="DJ184" s="178"/>
      <c r="DK184" s="250">
        <f>DG184</f>
        <v>1</v>
      </c>
      <c r="DL184" s="250">
        <v>1</v>
      </c>
      <c r="DM184" s="178"/>
      <c r="DN184" s="178"/>
      <c r="DO184" s="207">
        <f>DK184</f>
        <v>1</v>
      </c>
      <c r="DP184" s="207">
        <v>1</v>
      </c>
      <c r="DQ184" s="178"/>
      <c r="DR184" s="178"/>
      <c r="DS184" s="207">
        <f>DO184</f>
        <v>1</v>
      </c>
      <c r="DT184" s="207">
        <v>1</v>
      </c>
      <c r="DU184" s="178"/>
      <c r="DV184" s="178"/>
      <c r="DW184" s="207">
        <f>DS184</f>
        <v>1</v>
      </c>
      <c r="DX184" s="207">
        <v>1</v>
      </c>
      <c r="DY184" s="178"/>
      <c r="DZ184" s="178"/>
      <c r="EA184" s="207">
        <f>DW184</f>
        <v>1</v>
      </c>
      <c r="EB184" s="207">
        <v>1</v>
      </c>
      <c r="EC184" s="178"/>
      <c r="ED184" s="178"/>
      <c r="EE184" s="250">
        <f>EA184</f>
        <v>1</v>
      </c>
      <c r="EF184" s="250">
        <v>1</v>
      </c>
      <c r="EG184" s="178"/>
      <c r="EH184" s="178"/>
      <c r="EI184" s="207">
        <v>1</v>
      </c>
      <c r="EJ184" s="207">
        <v>1</v>
      </c>
      <c r="EK184" s="178"/>
      <c r="EM184" s="207">
        <v>1</v>
      </c>
      <c r="EN184" s="207">
        <v>1</v>
      </c>
      <c r="EO184" s="178"/>
      <c r="EP184" s="178"/>
      <c r="EQ184" s="207">
        <f>EM184</f>
        <v>1</v>
      </c>
      <c r="ER184" s="207">
        <v>1</v>
      </c>
      <c r="ES184" s="178"/>
      <c r="ET184" s="178"/>
      <c r="EU184" s="250">
        <f>'A.I Revenue Streams - P1'!R183+100%</f>
        <v>1.1000000000000001</v>
      </c>
      <c r="EV184" s="250">
        <v>1</v>
      </c>
      <c r="EW184" s="178"/>
      <c r="EX184" s="178"/>
      <c r="EY184" s="207">
        <v>1</v>
      </c>
      <c r="EZ184" s="207">
        <v>1</v>
      </c>
      <c r="FA184" s="178"/>
      <c r="FB184" s="178"/>
      <c r="FC184" s="207">
        <f>EY184</f>
        <v>1</v>
      </c>
      <c r="FD184" s="207">
        <v>1</v>
      </c>
      <c r="FE184" s="178"/>
      <c r="FF184" s="178"/>
      <c r="FG184" s="250">
        <f>FC184</f>
        <v>1</v>
      </c>
      <c r="FH184" s="250">
        <v>1</v>
      </c>
      <c r="FI184" s="178"/>
      <c r="FJ184" s="178"/>
      <c r="FK184" s="207">
        <f>FG184</f>
        <v>1</v>
      </c>
      <c r="FL184" s="207">
        <v>1</v>
      </c>
      <c r="FM184" s="178"/>
      <c r="FN184" s="178"/>
      <c r="FO184" s="207">
        <f>FK184</f>
        <v>1</v>
      </c>
      <c r="FP184" s="207">
        <v>1</v>
      </c>
      <c r="FQ184" s="178"/>
      <c r="FR184" s="178"/>
      <c r="FS184" s="207">
        <f>FO184</f>
        <v>1</v>
      </c>
      <c r="FT184" s="207">
        <v>1</v>
      </c>
      <c r="FU184" s="178"/>
      <c r="FV184" s="178"/>
      <c r="FW184" s="207">
        <f>FS184</f>
        <v>1</v>
      </c>
      <c r="FX184" s="207">
        <v>1</v>
      </c>
      <c r="FY184" s="178"/>
      <c r="FZ184" s="178"/>
      <c r="GA184" s="250">
        <f>FW184</f>
        <v>1</v>
      </c>
      <c r="GB184" s="250">
        <v>1</v>
      </c>
      <c r="GC184" s="178"/>
      <c r="GD184" s="179"/>
      <c r="GE184" s="207">
        <v>1</v>
      </c>
      <c r="GF184" s="207">
        <v>1</v>
      </c>
      <c r="GG184" s="178"/>
      <c r="GI184" s="207">
        <v>1</v>
      </c>
      <c r="GJ184" s="207">
        <v>1</v>
      </c>
      <c r="GK184" s="178"/>
      <c r="GL184" s="178"/>
      <c r="GM184" s="207">
        <f>GI184</f>
        <v>1</v>
      </c>
      <c r="GN184" s="207">
        <v>1</v>
      </c>
      <c r="GO184" s="178"/>
      <c r="GP184" s="178"/>
      <c r="GQ184" s="250">
        <f>'A.I Revenue Streams - P1'!T183+100%</f>
        <v>1.1499999999999999</v>
      </c>
      <c r="GR184" s="250">
        <v>1</v>
      </c>
      <c r="GS184" s="178"/>
      <c r="GT184" s="178"/>
      <c r="GU184" s="207">
        <v>1</v>
      </c>
      <c r="GV184" s="207">
        <v>1</v>
      </c>
      <c r="GW184" s="178"/>
      <c r="GX184" s="178"/>
      <c r="GY184" s="207">
        <f>GU184</f>
        <v>1</v>
      </c>
      <c r="GZ184" s="207">
        <v>1</v>
      </c>
      <c r="HA184" s="178"/>
      <c r="HB184" s="178"/>
      <c r="HC184" s="250">
        <f>GY184</f>
        <v>1</v>
      </c>
      <c r="HD184" s="250">
        <v>1</v>
      </c>
      <c r="HE184" s="178"/>
      <c r="HF184" s="178"/>
      <c r="HG184" s="207">
        <f>HC184</f>
        <v>1</v>
      </c>
      <c r="HH184" s="207">
        <v>1</v>
      </c>
      <c r="HI184" s="178"/>
      <c r="HJ184" s="178"/>
      <c r="HK184" s="207">
        <f>HG184</f>
        <v>1</v>
      </c>
      <c r="HL184" s="207">
        <v>1</v>
      </c>
      <c r="HM184" s="178"/>
      <c r="HN184" s="178"/>
      <c r="HO184" s="207">
        <f>HK184</f>
        <v>1</v>
      </c>
      <c r="HP184" s="207">
        <v>1</v>
      </c>
      <c r="HQ184" s="178"/>
      <c r="HR184" s="178"/>
      <c r="HS184" s="207">
        <f>HO184</f>
        <v>1</v>
      </c>
      <c r="HT184" s="207">
        <v>1</v>
      </c>
      <c r="HU184" s="178"/>
      <c r="HV184" s="178"/>
      <c r="HW184" s="250">
        <f>HS184</f>
        <v>1</v>
      </c>
      <c r="HX184" s="250">
        <v>1</v>
      </c>
      <c r="HY184" s="178"/>
      <c r="HZ184" s="179"/>
      <c r="IA184" s="207">
        <v>1</v>
      </c>
      <c r="IB184" s="207">
        <v>1</v>
      </c>
      <c r="IC184" s="178"/>
      <c r="IE184" s="207">
        <v>1</v>
      </c>
      <c r="IF184" s="207">
        <v>1</v>
      </c>
      <c r="IG184" s="178"/>
      <c r="IH184" s="178"/>
      <c r="II184" s="207">
        <f>IE184</f>
        <v>1</v>
      </c>
      <c r="IJ184" s="207">
        <v>1</v>
      </c>
      <c r="IK184" s="178"/>
      <c r="IL184" s="178"/>
      <c r="IM184" s="207">
        <f>II184</f>
        <v>1</v>
      </c>
      <c r="IN184" s="207">
        <v>1</v>
      </c>
      <c r="IO184" s="178"/>
      <c r="IP184" s="178"/>
      <c r="IQ184" s="207">
        <f>IM184</f>
        <v>1</v>
      </c>
      <c r="IR184" s="207">
        <v>1</v>
      </c>
      <c r="IS184" s="178"/>
      <c r="IT184" s="178"/>
      <c r="IU184" s="207">
        <f>IQ184</f>
        <v>1</v>
      </c>
      <c r="IV184" s="207">
        <v>1</v>
      </c>
      <c r="IW184" s="178"/>
      <c r="IX184" s="178"/>
      <c r="IY184" s="207">
        <f>IU184</f>
        <v>1</v>
      </c>
      <c r="IZ184" s="207">
        <v>1</v>
      </c>
      <c r="JA184" s="178"/>
      <c r="JB184" s="178"/>
      <c r="JC184" s="207">
        <f>IY184</f>
        <v>1</v>
      </c>
      <c r="JD184" s="207">
        <v>1</v>
      </c>
      <c r="JE184" s="178"/>
      <c r="JF184" s="178"/>
      <c r="JG184" s="207">
        <f>JC184</f>
        <v>1</v>
      </c>
      <c r="JH184" s="207">
        <v>1</v>
      </c>
      <c r="JI184" s="178"/>
      <c r="JJ184" s="298"/>
      <c r="JK184" s="207">
        <f>JG184</f>
        <v>1</v>
      </c>
      <c r="JL184" s="207">
        <v>1</v>
      </c>
      <c r="JM184" s="178"/>
      <c r="JN184" s="178"/>
      <c r="JO184" s="207">
        <f>'A.I Revenue Streams - P1'!V184+100%</f>
        <v>1.01</v>
      </c>
      <c r="JP184" s="207">
        <f>'A.I Revenue Streams - P1'!W186+100%</f>
        <v>1</v>
      </c>
      <c r="JQ184" s="178"/>
      <c r="JR184" s="178"/>
      <c r="JS184" s="207">
        <f>'A.I Revenue Streams - P1'!Z186+100%</f>
        <v>1</v>
      </c>
      <c r="JT184" s="207">
        <f>'A.I Revenue Streams - P1'!AA186+100%</f>
        <v>1</v>
      </c>
      <c r="JU184" s="178"/>
      <c r="JV184" s="178"/>
      <c r="JW184" s="207">
        <f>'A.I Revenue Streams - P1'!AD186+100%</f>
        <v>1</v>
      </c>
      <c r="JX184" s="207">
        <f>'A.I Revenue Streams - P1'!AE186+100%</f>
        <v>1</v>
      </c>
      <c r="JY184" s="178"/>
      <c r="JZ184" s="178"/>
      <c r="KA184" s="207">
        <f>'A.I Revenue Streams - P1'!AH186+100%</f>
        <v>1</v>
      </c>
      <c r="KB184" s="207">
        <f>'A.I Revenue Streams - P1'!AI186+100%</f>
        <v>1</v>
      </c>
      <c r="KC184" s="178"/>
      <c r="KD184" s="178"/>
      <c r="KE184" s="207">
        <f>'A.I Revenue Streams - P1'!AL186+100%</f>
        <v>1</v>
      </c>
      <c r="KF184" s="207">
        <f>'A.I Revenue Streams - P1'!AM186+100%</f>
        <v>1</v>
      </c>
      <c r="KG184" s="178"/>
      <c r="KH184" s="178"/>
      <c r="KI184" s="207">
        <f>'A.I Revenue Streams - P2'!DI46+100%</f>
        <v>1</v>
      </c>
      <c r="KJ184" s="207">
        <v>1</v>
      </c>
      <c r="KK184" s="5"/>
      <c r="KM184" s="207">
        <f>'A.I Revenue Streams - P2'!DM46+100%</f>
        <v>1</v>
      </c>
      <c r="KN184" s="207">
        <v>1</v>
      </c>
      <c r="KO184" s="5"/>
      <c r="KQ184" s="207">
        <f>'A.I Revenue Streams - P2'!DQ46+100%</f>
        <v>1</v>
      </c>
      <c r="KR184" s="207">
        <v>1</v>
      </c>
      <c r="KS184" s="5"/>
      <c r="KU184" s="207">
        <f>'A.I Revenue Streams - P2'!DU46+100%</f>
        <v>1</v>
      </c>
      <c r="KV184" s="207">
        <v>1</v>
      </c>
      <c r="KW184" s="5"/>
      <c r="KY184" s="207">
        <f>'A.I Revenue Streams - P2'!DY46+100%</f>
        <v>1</v>
      </c>
      <c r="KZ184" s="207">
        <v>1</v>
      </c>
      <c r="LA184" s="5"/>
      <c r="LC184" s="207">
        <f>'A.I Revenue Streams - P2'!EC46+100%</f>
        <v>1</v>
      </c>
      <c r="LD184" s="207">
        <v>1</v>
      </c>
      <c r="LE184" s="5"/>
    </row>
    <row r="185" spans="2:317" ht="18.75">
      <c r="B185" s="172">
        <v>5</v>
      </c>
      <c r="C185" s="181" t="str">
        <f>'A.I Revenue Streams - P1'!D182</f>
        <v>Other Services</v>
      </c>
      <c r="D185" s="181"/>
      <c r="E185" s="181"/>
      <c r="F185" s="179"/>
      <c r="G185" s="182"/>
      <c r="H185" s="182"/>
      <c r="I185" s="182"/>
      <c r="J185" s="5"/>
      <c r="K185" s="182"/>
      <c r="L185" s="182"/>
      <c r="M185" s="182"/>
      <c r="N185" s="5"/>
      <c r="O185" s="182"/>
      <c r="P185" s="182"/>
      <c r="Q185" s="182"/>
      <c r="R185" s="5"/>
      <c r="S185" s="182"/>
      <c r="T185" s="182"/>
      <c r="U185" s="182"/>
      <c r="V185" s="5"/>
      <c r="W185" s="182"/>
      <c r="X185" s="182"/>
      <c r="Y185" s="182"/>
      <c r="Z185" s="5"/>
      <c r="AA185" s="182"/>
      <c r="AB185" s="182"/>
      <c r="AC185" s="182"/>
      <c r="AD185" s="5"/>
      <c r="AE185" s="182"/>
      <c r="AF185" s="182"/>
      <c r="AG185" s="182"/>
      <c r="AH185" s="5"/>
      <c r="AI185" s="182"/>
      <c r="AJ185" s="182"/>
      <c r="AK185" s="182"/>
      <c r="AL185" s="5"/>
      <c r="AM185" s="182"/>
      <c r="AN185" s="182"/>
      <c r="AO185" s="182"/>
      <c r="AP185" s="5"/>
      <c r="AQ185" s="182"/>
      <c r="AR185" s="182"/>
      <c r="AS185" s="182"/>
      <c r="AT185" s="5"/>
      <c r="AU185" s="182"/>
      <c r="AV185" s="182"/>
      <c r="AW185" s="182"/>
      <c r="AX185" s="5"/>
      <c r="AY185" s="182"/>
      <c r="AZ185" s="182"/>
      <c r="BA185" s="182"/>
      <c r="BB185" s="5"/>
      <c r="BC185" s="182"/>
      <c r="BD185" s="182"/>
      <c r="BE185" s="182"/>
      <c r="BF185" s="5"/>
      <c r="BG185" s="182"/>
      <c r="BH185" s="182"/>
      <c r="BI185" s="182"/>
      <c r="BJ185" s="5"/>
      <c r="BK185" s="182"/>
      <c r="BL185" s="182"/>
      <c r="BM185" s="182"/>
      <c r="BN185" s="5"/>
      <c r="BO185" s="182"/>
      <c r="BP185" s="182"/>
      <c r="BQ185" s="182"/>
      <c r="BR185" s="5"/>
      <c r="BS185" s="182"/>
      <c r="BT185" s="182"/>
      <c r="BU185" s="182"/>
      <c r="BV185" s="5"/>
      <c r="BW185" s="182"/>
      <c r="BX185" s="182"/>
      <c r="BY185" s="182"/>
      <c r="BZ185" s="5"/>
      <c r="CA185" s="182"/>
      <c r="CB185" s="182"/>
      <c r="CC185" s="182"/>
      <c r="CD185" s="5"/>
      <c r="CE185" s="182"/>
      <c r="CF185" s="182"/>
      <c r="CG185" s="182"/>
      <c r="CH185" s="5"/>
      <c r="CI185" s="182"/>
      <c r="CJ185" s="182"/>
      <c r="CK185" s="182"/>
      <c r="CL185" s="5"/>
      <c r="CM185" s="182"/>
      <c r="CN185" s="182"/>
      <c r="CO185" s="182"/>
      <c r="CP185" s="5"/>
      <c r="CQ185" s="182"/>
      <c r="CR185" s="182"/>
      <c r="CS185" s="182"/>
      <c r="CT185" s="5"/>
      <c r="CU185" s="182"/>
      <c r="CV185" s="182"/>
      <c r="CW185" s="182"/>
      <c r="CX185" s="5"/>
      <c r="CY185" s="182"/>
      <c r="CZ185" s="182"/>
      <c r="DA185" s="182"/>
      <c r="DB185" s="5"/>
      <c r="DC185" s="182"/>
      <c r="DD185" s="182"/>
      <c r="DE185" s="182"/>
      <c r="DF185" s="5"/>
      <c r="DG185" s="182"/>
      <c r="DH185" s="182"/>
      <c r="DI185" s="182"/>
      <c r="DJ185" s="5"/>
      <c r="DK185" s="182"/>
      <c r="DL185" s="182"/>
      <c r="DM185" s="182"/>
      <c r="DN185" s="5"/>
      <c r="DO185" s="182"/>
      <c r="DP185" s="182"/>
      <c r="DQ185" s="182"/>
      <c r="DR185" s="5"/>
      <c r="DS185" s="182"/>
      <c r="DT185" s="182"/>
      <c r="DU185" s="182"/>
      <c r="DV185" s="5"/>
      <c r="DW185" s="182"/>
      <c r="DX185" s="182"/>
      <c r="DY185" s="182"/>
      <c r="DZ185" s="5"/>
      <c r="EA185" s="182"/>
      <c r="EB185" s="182"/>
      <c r="EC185" s="182"/>
      <c r="ED185" s="5"/>
      <c r="EE185" s="182"/>
      <c r="EF185" s="182"/>
      <c r="EG185" s="182"/>
      <c r="EH185" s="5"/>
      <c r="EI185" s="182"/>
      <c r="EJ185" s="182"/>
      <c r="EK185" s="182"/>
      <c r="EL185" s="5"/>
      <c r="EM185" s="182"/>
      <c r="EN185" s="182"/>
      <c r="EO185" s="182"/>
      <c r="EP185" s="5"/>
      <c r="EQ185" s="182"/>
      <c r="ER185" s="182"/>
      <c r="ES185" s="182"/>
      <c r="ET185" s="5"/>
      <c r="EU185" s="182"/>
      <c r="EV185" s="182"/>
      <c r="EW185" s="182"/>
      <c r="EX185" s="5"/>
      <c r="EY185" s="182"/>
      <c r="EZ185" s="182"/>
      <c r="FA185" s="182"/>
      <c r="FB185" s="5"/>
      <c r="FC185" s="182"/>
      <c r="FD185" s="182"/>
      <c r="FE185" s="182"/>
      <c r="FF185" s="5"/>
      <c r="FG185" s="182"/>
      <c r="FH185" s="182"/>
      <c r="FI185" s="182"/>
      <c r="FJ185" s="5"/>
      <c r="FK185" s="182"/>
      <c r="FL185" s="182"/>
      <c r="FM185" s="182"/>
      <c r="FN185" s="5"/>
      <c r="FO185" s="182"/>
      <c r="FP185" s="182"/>
      <c r="FQ185" s="182"/>
      <c r="FR185" s="5"/>
      <c r="FS185" s="182"/>
      <c r="FT185" s="182"/>
      <c r="FU185" s="182"/>
      <c r="FV185" s="5"/>
      <c r="FW185" s="182"/>
      <c r="FX185" s="182"/>
      <c r="FY185" s="182"/>
      <c r="FZ185" s="5"/>
      <c r="GA185" s="182"/>
      <c r="GB185" s="182"/>
      <c r="GC185" s="182"/>
      <c r="GE185" s="182"/>
      <c r="GF185" s="182"/>
      <c r="GG185" s="182"/>
      <c r="GH185" s="5"/>
      <c r="GI185" s="182"/>
      <c r="GJ185" s="182"/>
      <c r="GK185" s="182"/>
      <c r="GL185" s="5"/>
      <c r="GM185" s="182"/>
      <c r="GN185" s="182"/>
      <c r="GO185" s="182"/>
      <c r="GP185" s="5"/>
      <c r="GQ185" s="182"/>
      <c r="GR185" s="182"/>
      <c r="GS185" s="182"/>
      <c r="GT185" s="5"/>
      <c r="GU185" s="182"/>
      <c r="GV185" s="182"/>
      <c r="GW185" s="182"/>
      <c r="GX185" s="5"/>
      <c r="GY185" s="182"/>
      <c r="GZ185" s="182"/>
      <c r="HA185" s="182"/>
      <c r="HB185" s="5"/>
      <c r="HC185" s="182"/>
      <c r="HD185" s="182"/>
      <c r="HE185" s="182"/>
      <c r="HF185" s="5"/>
      <c r="HG185" s="182"/>
      <c r="HH185" s="182"/>
      <c r="HI185" s="182"/>
      <c r="HJ185" s="5"/>
      <c r="HK185" s="182"/>
      <c r="HL185" s="182"/>
      <c r="HM185" s="182"/>
      <c r="HN185" s="5"/>
      <c r="HO185" s="182"/>
      <c r="HP185" s="182"/>
      <c r="HQ185" s="182"/>
      <c r="HR185" s="5"/>
      <c r="HS185" s="182"/>
      <c r="HT185" s="182"/>
      <c r="HU185" s="182"/>
      <c r="HV185" s="5"/>
      <c r="HW185" s="182"/>
      <c r="HX185" s="182"/>
      <c r="HY185" s="182"/>
      <c r="IA185" s="182"/>
      <c r="IB185" s="182"/>
      <c r="IC185" s="182"/>
      <c r="ID185" s="5"/>
      <c r="IE185" s="182"/>
      <c r="IF185" s="182"/>
      <c r="IG185" s="182"/>
      <c r="IH185" s="5"/>
      <c r="II185" s="182"/>
      <c r="IJ185" s="182"/>
      <c r="IK185" s="182"/>
      <c r="IL185" s="5"/>
      <c r="IM185" s="182"/>
      <c r="IN185" s="182"/>
      <c r="IO185" s="182"/>
      <c r="IP185" s="5"/>
      <c r="IQ185" s="182"/>
      <c r="IR185" s="182"/>
      <c r="IS185" s="182"/>
      <c r="IT185" s="5"/>
      <c r="IU185" s="182"/>
      <c r="IV185" s="182"/>
      <c r="IW185" s="182"/>
      <c r="IX185" s="5"/>
      <c r="IY185" s="182"/>
      <c r="IZ185" s="182"/>
      <c r="JA185" s="182"/>
      <c r="JB185" s="5"/>
      <c r="JC185" s="182"/>
      <c r="JD185" s="182"/>
      <c r="JE185" s="182"/>
      <c r="JF185" s="5"/>
      <c r="JG185" s="182"/>
      <c r="JH185" s="182"/>
      <c r="JI185" s="182"/>
      <c r="JJ185" s="294"/>
      <c r="JK185" s="182"/>
      <c r="JL185" s="182"/>
      <c r="JM185" s="182"/>
      <c r="JN185" s="5"/>
      <c r="JO185" s="182"/>
      <c r="JP185" s="182"/>
      <c r="JQ185" s="182"/>
      <c r="JR185" s="5"/>
      <c r="JS185" s="182"/>
      <c r="JT185" s="182"/>
      <c r="JU185" s="182"/>
      <c r="JV185" s="5"/>
      <c r="JW185" s="182"/>
      <c r="JX185" s="182"/>
      <c r="JY185" s="182"/>
      <c r="JZ185" s="5"/>
      <c r="KA185" s="182"/>
      <c r="KB185" s="182"/>
      <c r="KC185" s="182"/>
      <c r="KD185" s="5"/>
      <c r="KE185" s="182"/>
      <c r="KF185" s="182"/>
      <c r="KG185" s="182"/>
      <c r="KH185" s="5"/>
      <c r="KI185" s="183"/>
      <c r="KJ185" s="183"/>
      <c r="KK185" s="183"/>
      <c r="KM185" s="183"/>
      <c r="KN185" s="183"/>
      <c r="KO185" s="183"/>
      <c r="KQ185" s="183"/>
      <c r="KR185" s="183"/>
      <c r="KS185" s="183"/>
      <c r="KU185" s="183"/>
      <c r="KV185" s="183"/>
      <c r="KW185" s="183"/>
      <c r="KY185" s="183"/>
      <c r="KZ185" s="183"/>
      <c r="LA185" s="183"/>
      <c r="LC185" s="183"/>
      <c r="LD185" s="183"/>
      <c r="LE185" s="183"/>
    </row>
    <row r="186" spans="2:317" ht="18.75">
      <c r="B186" s="172" t="s">
        <v>276</v>
      </c>
      <c r="C186" s="181"/>
      <c r="D186" s="181"/>
      <c r="E186" s="180" t="str">
        <f>'A.I Revenue Streams - P1'!F183</f>
        <v>Tele Consultation</v>
      </c>
      <c r="F186" s="184"/>
      <c r="G186" s="182"/>
      <c r="H186" s="182">
        <f>'A.I Revenue Streams - P1'!J183</f>
        <v>500</v>
      </c>
      <c r="I186" s="182">
        <f>G186*H186</f>
        <v>0</v>
      </c>
      <c r="J186" s="5"/>
      <c r="K186" s="182">
        <f>'A.I Revenue Streams - P1'!H183*K$2*L$2</f>
        <v>4.5</v>
      </c>
      <c r="L186" s="182">
        <f>H186*$L$184</f>
        <v>500</v>
      </c>
      <c r="M186" s="182">
        <f>K186*L186</f>
        <v>2250</v>
      </c>
      <c r="N186" s="5"/>
      <c r="O186" s="182">
        <f>K186*O$8*O$2/K$2*P$2</f>
        <v>4.8037499999999991</v>
      </c>
      <c r="P186" s="182">
        <f>L186*$P$184</f>
        <v>500</v>
      </c>
      <c r="Q186" s="182">
        <f>O186*P186</f>
        <v>2401.8749999999995</v>
      </c>
      <c r="R186" s="5"/>
      <c r="S186" s="182">
        <f>O186*S$8*S$2/O$2*T$2</f>
        <v>7.3657499999999976</v>
      </c>
      <c r="T186" s="182">
        <f>P186*$T$184</f>
        <v>500</v>
      </c>
      <c r="U186" s="182">
        <f>S186*T186</f>
        <v>3682.8749999999986</v>
      </c>
      <c r="V186" s="5"/>
      <c r="W186" s="182">
        <f>S186*W$8*W$2/S$2*X$2</f>
        <v>10.588265624999995</v>
      </c>
      <c r="X186" s="182">
        <f>T186*$X$184</f>
        <v>500</v>
      </c>
      <c r="Y186" s="182">
        <f>W186*X186</f>
        <v>5294.1328124999973</v>
      </c>
      <c r="Z186" s="5"/>
      <c r="AA186" s="182">
        <f>W186*AA$8*AA$2/W$2*AB$2</f>
        <v>19.482408749999991</v>
      </c>
      <c r="AB186" s="182">
        <f>X186*$AB$184</f>
        <v>500</v>
      </c>
      <c r="AC186" s="182">
        <f>AA186*AB186</f>
        <v>9741.2043749999957</v>
      </c>
      <c r="AD186" s="5"/>
      <c r="AE186" s="182">
        <f>AA186*AE$8*AE$2/AA$2*AF$2</f>
        <v>28.005962578124983</v>
      </c>
      <c r="AF186" s="182">
        <f>AB186*$AF$184</f>
        <v>500</v>
      </c>
      <c r="AG186" s="182">
        <f>AE186*AF186</f>
        <v>14002.981289062491</v>
      </c>
      <c r="AH186" s="5"/>
      <c r="AI186" s="182">
        <f>AE186*AI$8*AI$2/AE$2*AJ$2</f>
        <v>40.258571206054661</v>
      </c>
      <c r="AJ186" s="182">
        <f>AF186*$AJ$184</f>
        <v>500</v>
      </c>
      <c r="AK186" s="182">
        <f>AI186*AJ186</f>
        <v>20129.285603027332</v>
      </c>
      <c r="AL186" s="5"/>
      <c r="AM186" s="182">
        <f>AI186*AM$8*AM$2/AI$2*AN$2</f>
        <v>46.297356886962859</v>
      </c>
      <c r="AN186" s="182">
        <f>AJ186*$AN$184</f>
        <v>500</v>
      </c>
      <c r="AO186" s="182">
        <f>AM186*AN186</f>
        <v>23148.678443481429</v>
      </c>
      <c r="AP186" s="5"/>
      <c r="AQ186" s="182">
        <f>AM186*AQ$8*AQ$2/AM$2*AR$2</f>
        <v>53.241960420007281</v>
      </c>
      <c r="AR186" s="182">
        <f>AN186*$AR$184</f>
        <v>500</v>
      </c>
      <c r="AS186" s="182">
        <f>AQ186*AR186</f>
        <v>26620.98021000364</v>
      </c>
      <c r="AT186" s="5"/>
      <c r="AU186" s="182">
        <f>AQ186*AU$8*AU$2/AQ$2*AV$2</f>
        <v>61.228254483008378</v>
      </c>
      <c r="AV186" s="182">
        <f>AR186*$AV$184</f>
        <v>500</v>
      </c>
      <c r="AW186" s="182">
        <f>AU186*AV186</f>
        <v>30614.127241504189</v>
      </c>
      <c r="AX186" s="5"/>
      <c r="AY186" s="182">
        <f>AU186*AY$8*AY$2/AU$2*AZ$2</f>
        <v>70.41249265545963</v>
      </c>
      <c r="AZ186" s="182">
        <f>AV186*$AZ$184</f>
        <v>500</v>
      </c>
      <c r="BA186" s="182">
        <f>AY186*AZ186</f>
        <v>35206.246327729816</v>
      </c>
      <c r="BB186" s="5"/>
      <c r="BC186" s="182">
        <f>AY186*BC$8*BC$2/AY$2*BD$2</f>
        <v>80.974366553778566</v>
      </c>
      <c r="BD186" s="182">
        <f>AZ186*$BD$184</f>
        <v>500</v>
      </c>
      <c r="BE186" s="182">
        <f>BC186*BD186</f>
        <v>40487.183276889285</v>
      </c>
      <c r="BF186" s="5"/>
      <c r="BG186" s="182">
        <f>BC186*BG$8*BG$2/BC$2*BH$2</f>
        <v>93.120521536845345</v>
      </c>
      <c r="BH186" s="182">
        <f>BD186*$BH$184</f>
        <v>500</v>
      </c>
      <c r="BI186" s="182">
        <f>BG186*BH186</f>
        <v>46560.260768422675</v>
      </c>
      <c r="BJ186" s="5"/>
      <c r="BK186" s="182">
        <f>BG186*BK$8*BK$2/BG$2*BL$2</f>
        <v>107.08859976737214</v>
      </c>
      <c r="BL186" s="182">
        <f>BH186*$BL$184</f>
        <v>500</v>
      </c>
      <c r="BM186" s="182">
        <f>BK186*BL186</f>
        <v>53544.299883686072</v>
      </c>
      <c r="BN186" s="5"/>
      <c r="BO186" s="182">
        <f>BK186*BO$8*BO$2/BK$2*BP$2</f>
        <v>123.15188973247795</v>
      </c>
      <c r="BP186" s="182">
        <f>BL186*$BP$184</f>
        <v>500</v>
      </c>
      <c r="BQ186" s="182">
        <f>BO186*BP186</f>
        <v>61575.944866238977</v>
      </c>
      <c r="BR186" s="5"/>
      <c r="BS186" s="182">
        <f>BO186*BS$8*BS$2/BO$2*BT$2</f>
        <v>141.62467319234963</v>
      </c>
      <c r="BT186" s="182">
        <f>BP186*$BT$184</f>
        <v>500</v>
      </c>
      <c r="BU186" s="182">
        <f>BS186*BT186</f>
        <v>70812.33659617482</v>
      </c>
      <c r="BV186" s="5"/>
      <c r="BW186" s="182">
        <f>BS186*BW$8*BW$2/BS$2*BX$2</f>
        <v>162.86837417120208</v>
      </c>
      <c r="BX186" s="182">
        <f>BT186*$BX$184</f>
        <v>500</v>
      </c>
      <c r="BY186" s="182">
        <f>BW186*BX186</f>
        <v>81434.187085601036</v>
      </c>
      <c r="BZ186" s="5"/>
      <c r="CA186" s="182">
        <f>BW186*CA$8*CA$2/BW$2*CB$2</f>
        <v>187.29863029688238</v>
      </c>
      <c r="CB186" s="182">
        <f>BX186*$CB$184</f>
        <v>500</v>
      </c>
      <c r="CC186" s="182">
        <f>CA186*CB186</f>
        <v>93649.315148441194</v>
      </c>
      <c r="CD186" s="5"/>
      <c r="CE186" s="182">
        <f>CA186*CE$8*CE$2/CA$2*CF$2</f>
        <v>258.47210980969766</v>
      </c>
      <c r="CF186" s="182">
        <f>CB186*$CF$184</f>
        <v>500</v>
      </c>
      <c r="CG186" s="182">
        <f>CE186*CF186</f>
        <v>129236.05490484883</v>
      </c>
      <c r="CH186" s="5"/>
      <c r="CI186" s="182">
        <f>CE186*CI$8*CI$2/CE$2*CJ$2</f>
        <v>297.24292628115228</v>
      </c>
      <c r="CJ186" s="182">
        <f>CF186*$CJ$184</f>
        <v>500</v>
      </c>
      <c r="CK186" s="182">
        <f>CI186*CJ186</f>
        <v>148621.46314057615</v>
      </c>
      <c r="CL186" s="5"/>
      <c r="CM186" s="182">
        <f>CI186*CM$8*CM$2/CI$2*CN$2</f>
        <v>341.82936522332511</v>
      </c>
      <c r="CN186" s="182">
        <f>CJ186*$CN$184</f>
        <v>500</v>
      </c>
      <c r="CO186" s="182">
        <f>CM186*CN186</f>
        <v>170914.68261166255</v>
      </c>
      <c r="CP186" s="5"/>
      <c r="CQ186" s="182">
        <f>CM186*CQ$8*CQ$2/CM$2*CR$2</f>
        <v>393.10377000682382</v>
      </c>
      <c r="CR186" s="182">
        <f>CN186*$CR$184</f>
        <v>500</v>
      </c>
      <c r="CS186" s="182">
        <f>CQ186*CR186</f>
        <v>196551.88500341191</v>
      </c>
      <c r="CT186" s="5"/>
      <c r="CU186" s="182">
        <f>CQ186*CU$8*CU$2/CQ$2*CV$2</f>
        <v>452.06933550784737</v>
      </c>
      <c r="CV186" s="182">
        <f>CR186*$CV$184</f>
        <v>500</v>
      </c>
      <c r="CW186" s="182">
        <f>CU186*CV186</f>
        <v>226034.66775392368</v>
      </c>
      <c r="CX186" s="5"/>
      <c r="CY186" s="182">
        <f>CU186*CY$8*CY$2/CU$2*CZ$2</f>
        <v>519.87973583402436</v>
      </c>
      <c r="CZ186" s="182">
        <f>CV186*$CZ$184</f>
        <v>500</v>
      </c>
      <c r="DA186" s="182">
        <f>CY186*CZ186</f>
        <v>259939.86791701219</v>
      </c>
      <c r="DB186" s="5"/>
      <c r="DC186" s="182">
        <f>CY186*DC$8*DC$2/CY$2*DD$2</f>
        <v>597.86169620912801</v>
      </c>
      <c r="DD186" s="182">
        <f>CZ186*$DD$184</f>
        <v>500</v>
      </c>
      <c r="DE186" s="182">
        <f>DC186*DD186</f>
        <v>298930.84810456401</v>
      </c>
      <c r="DF186" s="5"/>
      <c r="DG186" s="182">
        <f>DC186*DG$8*DG$2/DC$2*DH$2</f>
        <v>687.54095064049716</v>
      </c>
      <c r="DH186" s="182">
        <f>DD186*$DH$184</f>
        <v>500</v>
      </c>
      <c r="DI186" s="182">
        <f>DG186*DH186</f>
        <v>343770.47532024857</v>
      </c>
      <c r="DJ186" s="5"/>
      <c r="DK186" s="182">
        <f>DG186*DK$8*DK$2/DG$2*DL$2</f>
        <v>790.67209323657164</v>
      </c>
      <c r="DL186" s="182">
        <f>DH186*$DL$184</f>
        <v>500</v>
      </c>
      <c r="DM186" s="182">
        <f>DK186*DL186</f>
        <v>395336.04661828582</v>
      </c>
      <c r="DN186" s="5"/>
      <c r="DO186" s="182">
        <f>DK186*DO$8*DO$2/DK$2*DP$2</f>
        <v>909.27290722205737</v>
      </c>
      <c r="DP186" s="182">
        <f>DL186*$DP$184</f>
        <v>500</v>
      </c>
      <c r="DQ186" s="182">
        <f>DO186*DP186</f>
        <v>454636.45361102867</v>
      </c>
      <c r="DR186" s="5"/>
      <c r="DS186" s="182">
        <f>DO186*DS$8*DS$2/DO$2*DT$2</f>
        <v>1045.6638433053661</v>
      </c>
      <c r="DT186" s="182">
        <f>DP186*$DT$184</f>
        <v>500</v>
      </c>
      <c r="DU186" s="182">
        <f>DS186*DT186</f>
        <v>522831.92165268306</v>
      </c>
      <c r="DV186" s="5"/>
      <c r="DW186" s="182">
        <f>DS186*DW$8*DW$2/DS$2*DX$2</f>
        <v>1202.5134198011708</v>
      </c>
      <c r="DX186" s="182">
        <f>DT186*$DX$184</f>
        <v>500</v>
      </c>
      <c r="DY186" s="182">
        <f>DW186*DX186</f>
        <v>601256.70990058535</v>
      </c>
      <c r="DZ186" s="5"/>
      <c r="EA186" s="182">
        <f>DW186*EA$8*EA$2/DW$2*EB$2</f>
        <v>1521.1794760484811</v>
      </c>
      <c r="EB186" s="182">
        <f>DX186*$EB$184</f>
        <v>500</v>
      </c>
      <c r="EC186" s="182">
        <f>EA186*EB186</f>
        <v>760589.73802424059</v>
      </c>
      <c r="ED186" s="5"/>
      <c r="EE186" s="182">
        <f>EA186*EE$8*EE$2/EA$2*EF$2</f>
        <v>1749.356397455753</v>
      </c>
      <c r="EF186" s="182">
        <f>EB186*$EF$184</f>
        <v>500</v>
      </c>
      <c r="EG186" s="182">
        <f>EE186*EF186</f>
        <v>874678.19872787653</v>
      </c>
      <c r="EH186" s="5"/>
      <c r="EI186" s="182">
        <f>EE186*EI$8*EI$2/EE$2*EJ$2</f>
        <v>2011.7598570741161</v>
      </c>
      <c r="EJ186" s="182">
        <f>EF186*$EJ$184</f>
        <v>500</v>
      </c>
      <c r="EK186" s="182">
        <f>EI186*EJ186</f>
        <v>1005879.9285370581</v>
      </c>
      <c r="EL186" s="5"/>
      <c r="EM186" s="182">
        <f>EI186*EM$8*EM$2/EI$2*EN$2</f>
        <v>2313.5238356352334</v>
      </c>
      <c r="EN186" s="182">
        <f>EJ186*$EN$184</f>
        <v>500</v>
      </c>
      <c r="EO186" s="182">
        <f>EM186*EN186</f>
        <v>1156761.9178176166</v>
      </c>
      <c r="EP186" s="5"/>
      <c r="EQ186" s="182">
        <f>EM186*EQ$8*EQ$2/EM$2*ER$2</f>
        <v>2660.5524109805183</v>
      </c>
      <c r="ER186" s="182">
        <f>EN186*$ER$184</f>
        <v>500</v>
      </c>
      <c r="ES186" s="182">
        <f>EQ186*ER186</f>
        <v>1330276.2054902592</v>
      </c>
      <c r="ET186" s="5"/>
      <c r="EU186" s="182">
        <f>EQ186*EU$8*EU$2/EQ$2*EV$2</f>
        <v>3059.6352726275959</v>
      </c>
      <c r="EV186" s="182">
        <f>ER186*$EV$184</f>
        <v>500</v>
      </c>
      <c r="EW186" s="182">
        <f>EU186*EV186</f>
        <v>1529817.6363137979</v>
      </c>
      <c r="EX186" s="5"/>
      <c r="EY186" s="182">
        <f>EU186*EY$8*EY$2/EU$2*EZ$2</f>
        <v>3518.5805635217348</v>
      </c>
      <c r="EZ186" s="182">
        <f>EV186*$EZ$184</f>
        <v>500</v>
      </c>
      <c r="FA186" s="182">
        <f>EY186*EZ186</f>
        <v>1759290.2817608675</v>
      </c>
      <c r="FB186" s="5"/>
      <c r="FC186" s="182">
        <f>EY186*FC$8*FC$2/EY$2*FD$2</f>
        <v>4046.3676480499944</v>
      </c>
      <c r="FD186" s="182">
        <f>EZ186*$FD$184</f>
        <v>500</v>
      </c>
      <c r="FE186" s="182">
        <f>FC186*FD186</f>
        <v>2023183.8240249972</v>
      </c>
      <c r="FF186" s="5"/>
      <c r="FG186" s="182">
        <f>FC186*FG$8*FG$2/FC$2*FH$2</f>
        <v>4653.3227952574925</v>
      </c>
      <c r="FH186" s="182">
        <f>FD186*$FH$184</f>
        <v>500</v>
      </c>
      <c r="FI186" s="182">
        <f>FG186*FH186</f>
        <v>2326661.3976287465</v>
      </c>
      <c r="FJ186" s="5"/>
      <c r="FK186" s="182">
        <f>FG186*FK$8*FK$2/FG$2*FL$2</f>
        <v>5351.3212145461157</v>
      </c>
      <c r="FL186" s="182">
        <f>FH186*$FL$184</f>
        <v>500</v>
      </c>
      <c r="FM186" s="182">
        <f>FK186*FL186</f>
        <v>2675660.607273058</v>
      </c>
      <c r="FN186" s="5"/>
      <c r="FO186" s="182">
        <f>FK186*FO$8*FO$2/FK$2*FP$2</f>
        <v>6154.0193967280329</v>
      </c>
      <c r="FP186" s="182">
        <f>FL186*$FP$184</f>
        <v>500</v>
      </c>
      <c r="FQ186" s="182">
        <f>FO186*FP186</f>
        <v>3077009.6983640166</v>
      </c>
      <c r="FR186" s="5"/>
      <c r="FS186" s="182">
        <f>FO186*FS$8*FS$2/FO$2*FT$2</f>
        <v>7077.1223062372374</v>
      </c>
      <c r="FT186" s="182">
        <f>FP186*$FT$184</f>
        <v>500</v>
      </c>
      <c r="FU186" s="182">
        <f>FS186*FT186</f>
        <v>3538561.1531186188</v>
      </c>
      <c r="FV186" s="5"/>
      <c r="FW186" s="182">
        <f>FS186*FW$8*FW$2/FS$2*FX$2</f>
        <v>8952.559717390106</v>
      </c>
      <c r="FX186" s="182">
        <f>FT186*$FX$184</f>
        <v>500</v>
      </c>
      <c r="FY186" s="182">
        <f>FW186*FX186</f>
        <v>4476279.8586950526</v>
      </c>
      <c r="FZ186" s="5"/>
      <c r="GA186" s="182">
        <f>FW186*GA$8*GA$2/FW$2*GB$2</f>
        <v>10295.443674998622</v>
      </c>
      <c r="GB186" s="182">
        <f>FX186*$GB$184</f>
        <v>500</v>
      </c>
      <c r="GC186" s="182">
        <f>GA186*GB186</f>
        <v>5147721.8374993112</v>
      </c>
      <c r="GE186" s="182">
        <f>GA186*GE$8*GE$2/GA$2*GF$2</f>
        <v>11839.760226248414</v>
      </c>
      <c r="GF186" s="182">
        <f>GB186*$GF$184</f>
        <v>500</v>
      </c>
      <c r="GG186" s="182">
        <f>GE186*GF186</f>
        <v>5919880.1131242067</v>
      </c>
      <c r="GH186" s="5"/>
      <c r="GI186" s="182">
        <f>GE186*GI$8*GI$2/GE$2*GJ$2</f>
        <v>13615.724260185676</v>
      </c>
      <c r="GJ186" s="182">
        <f>GF186*$GJ$184</f>
        <v>500</v>
      </c>
      <c r="GK186" s="182">
        <f>GI186*GJ186</f>
        <v>6807862.1300928378</v>
      </c>
      <c r="GL186" s="5"/>
      <c r="GM186" s="182">
        <f>GI186*GM$8*GM$2/GI$2*GN$2</f>
        <v>15658.082899213527</v>
      </c>
      <c r="GN186" s="182">
        <f>GJ186*$GN$184</f>
        <v>500</v>
      </c>
      <c r="GO186" s="182">
        <f>GM186*GN186</f>
        <v>7829041.4496067632</v>
      </c>
      <c r="GP186" s="5"/>
      <c r="GQ186" s="182">
        <f>GM186*GQ$8*GQ$2/GM$2*GR$2</f>
        <v>18006.795334095554</v>
      </c>
      <c r="GR186" s="182">
        <f>GN186*$GR$184</f>
        <v>500</v>
      </c>
      <c r="GS186" s="182">
        <f>GQ186*GR186</f>
        <v>9003397.6670477763</v>
      </c>
      <c r="GT186" s="5"/>
      <c r="GU186" s="182">
        <f>GQ186*GU$8*GU$2/GQ$2*GV$2</f>
        <v>20707.814634209884</v>
      </c>
      <c r="GV186" s="182">
        <f>GR186*$GV$184</f>
        <v>500</v>
      </c>
      <c r="GW186" s="182">
        <f>GU186*GV186</f>
        <v>10353907.317104943</v>
      </c>
      <c r="GX186" s="5"/>
      <c r="GY186" s="182">
        <f>GU186*GY$8*GY$2/GU$2*GZ$2</f>
        <v>23813.986829341364</v>
      </c>
      <c r="GZ186" s="182">
        <f>GV186*$GZ$184</f>
        <v>500</v>
      </c>
      <c r="HA186" s="182">
        <f>GY186*GZ186</f>
        <v>11906993.414670682</v>
      </c>
      <c r="HB186" s="5"/>
      <c r="HC186" s="182">
        <f>GY186*HC$8*HC$2/GY$2*HD$2</f>
        <v>27386.084853742566</v>
      </c>
      <c r="HD186" s="182">
        <f>GZ186*$HD$184</f>
        <v>500</v>
      </c>
      <c r="HE186" s="182">
        <f>HC186*HD186</f>
        <v>13693042.426871283</v>
      </c>
      <c r="HF186" s="5"/>
      <c r="HG186" s="182">
        <f>HC186*HG$8*HG$2/HC$2*HH$2</f>
        <v>31493.997581803953</v>
      </c>
      <c r="HH186" s="182">
        <f>HD186*$HH$184</f>
        <v>500</v>
      </c>
      <c r="HI186" s="182">
        <f>HG186*HH186</f>
        <v>15746998.790901976</v>
      </c>
      <c r="HJ186" s="5"/>
      <c r="HK186" s="182">
        <f>HG186*HK$8*HK$2/HG$2*HL$2</f>
        <v>36218.097219074538</v>
      </c>
      <c r="HL186" s="182">
        <f>HH186*$HL$184</f>
        <v>500</v>
      </c>
      <c r="HM186" s="182">
        <f>HK186*HL186</f>
        <v>18109048.60953727</v>
      </c>
      <c r="HN186" s="5"/>
      <c r="HO186" s="182">
        <f>HK186*HO$8*HO$2/HK$2*HP$2</f>
        <v>41650.811801935713</v>
      </c>
      <c r="HP186" s="182">
        <f>HL186*$HP$184</f>
        <v>500</v>
      </c>
      <c r="HQ186" s="182">
        <f>HO186*HP186</f>
        <v>20825405.900967855</v>
      </c>
      <c r="HR186" s="5"/>
      <c r="HS186" s="182">
        <f>HO186*HS$8*HS$2/HO$2*HT$2</f>
        <v>55083.198608059975</v>
      </c>
      <c r="HT186" s="182">
        <f>HP186*$HT$184</f>
        <v>500</v>
      </c>
      <c r="HU186" s="182">
        <f>HS186*HT186</f>
        <v>27541599.304029986</v>
      </c>
      <c r="HV186" s="5"/>
      <c r="HW186" s="182">
        <f>HS186*HW$8*HW$2/HS$2*HX$2</f>
        <v>63345.678399268967</v>
      </c>
      <c r="HX186" s="182">
        <f>HT186*$HX$184</f>
        <v>500</v>
      </c>
      <c r="HY186" s="182">
        <f>HW186*HX186</f>
        <v>31672839.199634485</v>
      </c>
      <c r="IA186" s="182">
        <f>HW186*IA$8*IA$2/HW$2*IB$2</f>
        <v>72847.530159159302</v>
      </c>
      <c r="IB186" s="182">
        <f>HX186*$IB$184</f>
        <v>500</v>
      </c>
      <c r="IC186" s="182">
        <f>IA186*IB186</f>
        <v>36423765.079579651</v>
      </c>
      <c r="ID186" s="5"/>
      <c r="IE186" s="182">
        <f>IA186*IE$8*IE$2/IA$2*IF$2</f>
        <v>83774.659683033184</v>
      </c>
      <c r="IF186" s="182">
        <f>IB186*$IF$184</f>
        <v>500</v>
      </c>
      <c r="IG186" s="182">
        <f>IE186*IF186</f>
        <v>41887329.841516592</v>
      </c>
      <c r="IH186" s="5"/>
      <c r="II186" s="182">
        <f>IE186*II$8*II$2/IE$2*IJ$2</f>
        <v>96340.858635488155</v>
      </c>
      <c r="IJ186" s="182">
        <f>IF186*$IJ$184</f>
        <v>500</v>
      </c>
      <c r="IK186" s="182">
        <f>II186*IJ186</f>
        <v>48170429.317744076</v>
      </c>
      <c r="IL186" s="5"/>
      <c r="IM186" s="182">
        <f>II186*IM$8*IM$2/II$2*IN$2</f>
        <v>110791.98743081136</v>
      </c>
      <c r="IN186" s="182">
        <f>IJ186*$IJ$184</f>
        <v>500</v>
      </c>
      <c r="IO186" s="182">
        <f>IM186*IN186</f>
        <v>55395993.71540568</v>
      </c>
      <c r="IP186" s="5"/>
      <c r="IQ186" s="182">
        <f>IM186*IQ$8*IQ$2/IM$2*IR$2</f>
        <v>127410.78554543306</v>
      </c>
      <c r="IR186" s="182">
        <f>IN186*$IJ$184</f>
        <v>500</v>
      </c>
      <c r="IS186" s="182">
        <f>IQ186*IR186</f>
        <v>63705392.77271653</v>
      </c>
      <c r="IT186" s="5"/>
      <c r="IU186" s="182">
        <f>IQ186*IU$8*IU$2/IQ$2*IV$2</f>
        <v>146522.403377248</v>
      </c>
      <c r="IV186" s="182">
        <f>IR186*$IJ$184</f>
        <v>500</v>
      </c>
      <c r="IW186" s="182">
        <f>IU186*IV186</f>
        <v>73261201.688623995</v>
      </c>
      <c r="IX186" s="5"/>
      <c r="IY186" s="182">
        <f>IU186*IY$8*IY$2/IU$2*IZ$2</f>
        <v>168500.7638838352</v>
      </c>
      <c r="IZ186" s="182">
        <f>IV186*$IJ$184</f>
        <v>500</v>
      </c>
      <c r="JA186" s="182">
        <f>IY186*IZ186</f>
        <v>84250381.941917598</v>
      </c>
      <c r="JB186" s="5"/>
      <c r="JC186" s="182">
        <f>IY186*JC$8*JC$2/IY$2*JD$2</f>
        <v>193775.87846641048</v>
      </c>
      <c r="JD186" s="182">
        <f>IZ186*$IJ$184</f>
        <v>500</v>
      </c>
      <c r="JE186" s="182">
        <f>JC186*JD186</f>
        <v>96887939.233205244</v>
      </c>
      <c r="JF186" s="5"/>
      <c r="JG186" s="182">
        <f>JC186*JG$8*JG$2/JC$2*JH$2</f>
        <v>222842.26023637204</v>
      </c>
      <c r="JH186" s="182">
        <f>JD186*$IJ$184</f>
        <v>500</v>
      </c>
      <c r="JI186" s="182">
        <f>JG186*JH186</f>
        <v>111421130.11818601</v>
      </c>
      <c r="JJ186" s="294"/>
      <c r="JK186" s="182">
        <f>JG186*JK$8*JK$2/JG$2*JL$2</f>
        <v>256268.59927182784</v>
      </c>
      <c r="JL186" s="182">
        <f>JH186*$IJ$184</f>
        <v>500</v>
      </c>
      <c r="JM186" s="182">
        <f>JK186*JL186</f>
        <v>128134299.63591392</v>
      </c>
      <c r="JN186" s="5"/>
      <c r="JO186" s="182">
        <f>JK186*JO$8*JO$2/JK$2*JP$2</f>
        <v>297655.97805422801</v>
      </c>
      <c r="JP186" s="182">
        <f>JL186*$JO$184</f>
        <v>505</v>
      </c>
      <c r="JQ186" s="182">
        <f>JO186*JP186</f>
        <v>150316268.91738513</v>
      </c>
      <c r="JR186" s="5"/>
      <c r="JS186" s="182">
        <f>JO186*JS$8*JS$2/JO$2*JT$2</f>
        <v>342304.37476236216</v>
      </c>
      <c r="JT186" s="182">
        <f>JP186*$JO$184</f>
        <v>510.05</v>
      </c>
      <c r="JU186" s="182">
        <f>JS186*JT186</f>
        <v>174592346.34754282</v>
      </c>
      <c r="JV186" s="5"/>
      <c r="JW186" s="182">
        <f>JS186*JW$8*JW$2/JS$2*JX$2</f>
        <v>393650.03097671643</v>
      </c>
      <c r="JX186" s="182">
        <f>JT186*$JO$184</f>
        <v>515.15049999999997</v>
      </c>
      <c r="JY186" s="182">
        <f>JW186*JX186</f>
        <v>202789010.28267094</v>
      </c>
      <c r="JZ186" s="5"/>
      <c r="KA186" s="182">
        <f>JW186*KA$8*KA$2/JW$2*KB$2</f>
        <v>452697.53562322387</v>
      </c>
      <c r="KB186" s="182">
        <f>JX186*$JO$184</f>
        <v>520.30200500000001</v>
      </c>
      <c r="KC186" s="182">
        <f>KA186*KB186</f>
        <v>235539435.4433223</v>
      </c>
      <c r="KD186" s="5"/>
      <c r="KE186" s="182">
        <f>KA186*KE$8*KE$2/KA$2*KF$2</f>
        <v>520602.1659667074</v>
      </c>
      <c r="KF186" s="182">
        <f>KB186*$JO$184</f>
        <v>525.50502504999997</v>
      </c>
      <c r="KG186" s="182">
        <f>KE186*KF186</f>
        <v>273579054.2674188</v>
      </c>
      <c r="KH186" s="5"/>
      <c r="KI186" s="183">
        <f>SUMIFS($G186:$KG186,$G$3:$KG$3,KI$5,$G$6:$KG$6,KI$6)</f>
        <v>16.669499999999996</v>
      </c>
      <c r="KJ186" s="183">
        <f t="shared" ref="KJ186:KJ191" si="1372">KK186/KI186</f>
        <v>500</v>
      </c>
      <c r="KK186" s="183">
        <f>SUMIFS($G186:$KG186,$G$3:$KG$3,KI$5,$G$6:$KG$6,KK$6)</f>
        <v>8334.7499999999982</v>
      </c>
      <c r="KM186" s="183">
        <f>SUMIFS($G186:$KG186,$G$3:$KG$3,KM$5,$G$6:$KG$6,KM$6)</f>
        <v>733.8506501950917</v>
      </c>
      <c r="KN186" s="183">
        <f t="shared" ref="KN186:KN191" si="1373">KO186/KM186</f>
        <v>500.00000000000011</v>
      </c>
      <c r="KO186" s="183">
        <f>SUMIFS($G186:$KG186,$G$3:$KG$3,KM$5,$G$6:$KG$6,KO$6)</f>
        <v>366925.32509754592</v>
      </c>
      <c r="KQ186" s="183">
        <f>SUMIFS($G186:$KG186,$G$3:$KG$3,KQ$5,$G$6:$KG$6,KQ$6)</f>
        <v>4830.4636604095022</v>
      </c>
      <c r="KR186" s="183">
        <f t="shared" ref="KR186:KR191" si="1374">KS186/KQ186</f>
        <v>499.99999999999989</v>
      </c>
      <c r="KS186" s="183">
        <f>SUMIFS($G186:$KG186,$G$3:$KG$3,KQ$5,$G$6:$KG$6,KS$6)</f>
        <v>2415231.8302047504</v>
      </c>
      <c r="KU186" s="183">
        <f>SUMIFS($G186:$KG186,$G$3:$KG$3,KU$5,$G$6:$KG$6,KU$6)</f>
        <v>28691.728426979509</v>
      </c>
      <c r="KV186" s="183">
        <f t="shared" ref="KV186:KV191" si="1375">KW186/KU186</f>
        <v>500.00000000000011</v>
      </c>
      <c r="KW186" s="183">
        <f>SUMIFS($G186:$KG186,$G$3:$KG$3,KU$5,$G$6:$KG$6,KW$6)</f>
        <v>14345864.213489758</v>
      </c>
      <c r="KY186" s="183">
        <f>SUMIFS($G186:$KG186,$G$3:$KG$3,KY$5,$G$6:$KG$6,KY$6)</f>
        <v>168858.7153469371</v>
      </c>
      <c r="KZ186" s="183">
        <f t="shared" ref="KZ186:KZ191" si="1376">LA186/KY186</f>
        <v>500</v>
      </c>
      <c r="LA186" s="183">
        <f>SUMIFS($G186:$KG186,$G$3:$KG$3,KY$5,$G$6:$KG$6,LA$6)</f>
        <v>84429357.673468545</v>
      </c>
      <c r="LC186" s="183">
        <f>SUMIFS($G186:$KG186,$G$3:$KG$3,LC$5,$G$6:$KG$6,LC$6)</f>
        <v>1033980.7723251514</v>
      </c>
      <c r="LD186" s="183">
        <f t="shared" ref="LD186:LD191" si="1377">LE186/LC186</f>
        <v>500</v>
      </c>
      <c r="LE186" s="183">
        <f>SUMIFS($G186:$KG186,$G$3:$KG$3,LC$5,$G$6:$KG$6,LE$6)</f>
        <v>516990386.16257566</v>
      </c>
    </row>
    <row r="187" spans="2:317" ht="18.75">
      <c r="B187" s="172" t="s">
        <v>278</v>
      </c>
      <c r="C187" s="181"/>
      <c r="D187" s="181"/>
      <c r="E187" s="180" t="str">
        <f>'A.I Revenue Streams - P1'!F184</f>
        <v>Subscriptions - Clinic Retail</v>
      </c>
      <c r="F187" s="184"/>
      <c r="G187" s="182"/>
      <c r="H187" s="182">
        <f>'A.I Revenue Streams - P1'!J184</f>
        <v>799</v>
      </c>
      <c r="I187" s="182">
        <f>G187*H187</f>
        <v>0</v>
      </c>
      <c r="J187" s="5"/>
      <c r="K187" s="182">
        <f>VLOOKUP(L$1,Branch!$D$2:$O$74,11,0)</f>
        <v>60</v>
      </c>
      <c r="L187" s="182">
        <f>H187*$L$184</f>
        <v>799</v>
      </c>
      <c r="M187" s="182">
        <f>K187*L187</f>
        <v>47940</v>
      </c>
      <c r="N187" s="5"/>
      <c r="O187" s="182">
        <f>VLOOKUP(P$1,Branch!$D$2:$O$74,11,0)</f>
        <v>75</v>
      </c>
      <c r="P187" s="182">
        <f>L187*$P$184</f>
        <v>799</v>
      </c>
      <c r="Q187" s="182">
        <f>O187*P187</f>
        <v>59925</v>
      </c>
      <c r="R187" s="5"/>
      <c r="S187" s="182">
        <f>VLOOKUP(T$1,Branch!$D$2:$O$74,11,0)</f>
        <v>100</v>
      </c>
      <c r="T187" s="182">
        <f>P187*$T$184</f>
        <v>799</v>
      </c>
      <c r="U187" s="182">
        <f>S187*T187</f>
        <v>79900</v>
      </c>
      <c r="V187" s="5"/>
      <c r="W187" s="182">
        <f>VLOOKUP(X$1,Branch!$D$2:$O$74,11,0)</f>
        <v>130</v>
      </c>
      <c r="X187" s="182">
        <f>T187*$X$184</f>
        <v>799</v>
      </c>
      <c r="Y187" s="182">
        <f>W187*X187</f>
        <v>103870</v>
      </c>
      <c r="Z187" s="5"/>
      <c r="AA187" s="182">
        <f>VLOOKUP(AB$1,Branch!$D$2:$O$74,11,0)</f>
        <v>180</v>
      </c>
      <c r="AB187" s="182">
        <f>X187*$AB$184</f>
        <v>799</v>
      </c>
      <c r="AC187" s="182">
        <f>AA187*AB187</f>
        <v>143820</v>
      </c>
      <c r="AD187" s="5"/>
      <c r="AE187" s="182">
        <f>VLOOKUP(AF$1,Branch!$D$2:$O$74,11,0)</f>
        <v>230</v>
      </c>
      <c r="AF187" s="182">
        <f>AB187*$AF$184</f>
        <v>799</v>
      </c>
      <c r="AG187" s="182">
        <f>AE187*AF187</f>
        <v>183770</v>
      </c>
      <c r="AH187" s="5"/>
      <c r="AI187" s="182">
        <f>VLOOKUP(AJ$1,Branch!$D$2:$O$74,11,0)</f>
        <v>300</v>
      </c>
      <c r="AJ187" s="182">
        <f>AF187*$AJ$184</f>
        <v>799</v>
      </c>
      <c r="AK187" s="182">
        <f>AI187*AJ187</f>
        <v>239700</v>
      </c>
      <c r="AL187" s="5"/>
      <c r="AM187" s="182">
        <f>VLOOKUP(AN$1,Branch!$D$2:$O$74,11,0)</f>
        <v>340</v>
      </c>
      <c r="AN187" s="182">
        <f>AJ187*$AN$184</f>
        <v>799</v>
      </c>
      <c r="AO187" s="182">
        <f>AM187*AN187</f>
        <v>271660</v>
      </c>
      <c r="AP187" s="5"/>
      <c r="AQ187" s="182">
        <f>VLOOKUP(AR$1,Branch!$D$2:$O$74,11,0)</f>
        <v>385</v>
      </c>
      <c r="AR187" s="182">
        <f>AN187*$AR$184</f>
        <v>799</v>
      </c>
      <c r="AS187" s="182">
        <f>AQ187*AR187</f>
        <v>307615</v>
      </c>
      <c r="AT187" s="5"/>
      <c r="AU187" s="182">
        <f>VLOOKUP(AV$1,Branch!$D$2:$O$74,11,0)</f>
        <v>420</v>
      </c>
      <c r="AV187" s="182">
        <f t="shared" ref="AV187:AV191" si="1378">AR187*$AV$184</f>
        <v>799</v>
      </c>
      <c r="AW187" s="182">
        <f>AU187*AV187</f>
        <v>335580</v>
      </c>
      <c r="AX187" s="5"/>
      <c r="AY187" s="182">
        <f>VLOOKUP(AZ$1,Branch!$D$2:$O$74,11,0)</f>
        <v>450</v>
      </c>
      <c r="AZ187" s="182">
        <f t="shared" ref="AZ187:AZ191" si="1379">AV187*$AZ$184</f>
        <v>799</v>
      </c>
      <c r="BA187" s="182">
        <f>AY187*AZ187</f>
        <v>359550</v>
      </c>
      <c r="BB187" s="5"/>
      <c r="BC187" s="182">
        <f>VLOOKUP(BD$1,Branch!$D$2:$O$74,11,0)</f>
        <v>500</v>
      </c>
      <c r="BD187" s="182">
        <f t="shared" ref="BD187:BD191" si="1380">AZ187*$BD$184</f>
        <v>799</v>
      </c>
      <c r="BE187" s="182">
        <f>BC187*BD187</f>
        <v>399500</v>
      </c>
      <c r="BF187" s="5"/>
      <c r="BG187" s="182">
        <f>VLOOKUP(BH$1,Branch!$D$2:$O$74,11,0)</f>
        <v>500</v>
      </c>
      <c r="BH187" s="182">
        <f t="shared" ref="BH187:BH191" si="1381">BD187*$BH$184</f>
        <v>799</v>
      </c>
      <c r="BI187" s="182">
        <f>BG187*BH187</f>
        <v>399500</v>
      </c>
      <c r="BJ187" s="5"/>
      <c r="BK187" s="182">
        <f>VLOOKUP(BL$1,Branch!$D$2:$O$74,11,0)</f>
        <v>500</v>
      </c>
      <c r="BL187" s="182">
        <f t="shared" ref="BL187:BL191" si="1382">BH187*$BL$184</f>
        <v>799</v>
      </c>
      <c r="BM187" s="182">
        <f>BK187*BL187</f>
        <v>399500</v>
      </c>
      <c r="BN187" s="5"/>
      <c r="BO187" s="182">
        <f>VLOOKUP(BP$1,Branch!$D$2:$O$74,11,0)</f>
        <v>500</v>
      </c>
      <c r="BP187" s="182">
        <f t="shared" ref="BP187:BP191" si="1383">BL187*$BP$184</f>
        <v>799</v>
      </c>
      <c r="BQ187" s="182">
        <f>BO187*BP187</f>
        <v>399500</v>
      </c>
      <c r="BR187" s="5"/>
      <c r="BS187" s="182">
        <f>VLOOKUP(BT$1,Branch!$D$2:$O$74,11,0)</f>
        <v>630</v>
      </c>
      <c r="BT187" s="182">
        <f t="shared" ref="BT187:BT191" si="1384">BP187*$BT$184</f>
        <v>799</v>
      </c>
      <c r="BU187" s="182">
        <f>BS187*BT187</f>
        <v>503370</v>
      </c>
      <c r="BV187" s="5"/>
      <c r="BW187" s="182">
        <f>VLOOKUP(BX$1,Branch!$D$2:$O$74,11,0)</f>
        <v>680</v>
      </c>
      <c r="BX187" s="182">
        <f t="shared" ref="BX187:BX191" si="1385">BT187*$BX$184</f>
        <v>799</v>
      </c>
      <c r="BY187" s="182">
        <f>BW187*BX187</f>
        <v>543320</v>
      </c>
      <c r="BZ187" s="5"/>
      <c r="CA187" s="182">
        <f>VLOOKUP(CB$1,Branch!$D$2:$O$74,11,0)</f>
        <v>730</v>
      </c>
      <c r="CB187" s="182">
        <f t="shared" ref="CB187:CB191" si="1386">BX187*$CB$184</f>
        <v>799</v>
      </c>
      <c r="CC187" s="182">
        <f>CA187*CB187</f>
        <v>583270</v>
      </c>
      <c r="CD187" s="5"/>
      <c r="CE187" s="182">
        <f>VLOOKUP(CF$1,Branch!$D$2:$O$74,11,0)</f>
        <v>800</v>
      </c>
      <c r="CF187" s="182">
        <f t="shared" ref="CF187:CF191" si="1387">CB187*$CF$184</f>
        <v>799</v>
      </c>
      <c r="CG187" s="182">
        <f>CE187*CF187</f>
        <v>639200</v>
      </c>
      <c r="CH187" s="5"/>
      <c r="CI187" s="182">
        <f>VLOOKUP(CJ$1,Branch!$D$2:$O$74,11,0)</f>
        <v>840</v>
      </c>
      <c r="CJ187" s="182">
        <f t="shared" ref="CJ187:CJ191" si="1388">CF187*$CJ$184</f>
        <v>799</v>
      </c>
      <c r="CK187" s="182">
        <f>CI187*CJ187</f>
        <v>671160</v>
      </c>
      <c r="CL187" s="5"/>
      <c r="CM187" s="182">
        <f>VLOOKUP(CN$1,Branch!$D$2:$O$74,11,0)</f>
        <v>885</v>
      </c>
      <c r="CN187" s="182">
        <f>CJ187*$CN$184</f>
        <v>799</v>
      </c>
      <c r="CO187" s="182">
        <f>CM187*CN187</f>
        <v>707115</v>
      </c>
      <c r="CP187" s="5"/>
      <c r="CQ187" s="182">
        <f>VLOOKUP(CR$1,Branch!$D$2:$O$74,11,0)</f>
        <v>920</v>
      </c>
      <c r="CR187" s="182">
        <f t="shared" ref="CR187" si="1389">CN187*$CR$184</f>
        <v>799</v>
      </c>
      <c r="CS187" s="182">
        <f>CQ187*CR187</f>
        <v>735080</v>
      </c>
      <c r="CT187" s="5"/>
      <c r="CU187" s="182">
        <f>VLOOKUP(CV$1,Branch!$D$2:$O$74,11,0)</f>
        <v>950</v>
      </c>
      <c r="CV187" s="182">
        <f t="shared" ref="CV187:CV191" si="1390">CR187*$CV$184</f>
        <v>799</v>
      </c>
      <c r="CW187" s="182">
        <f>CU187*CV187</f>
        <v>759050</v>
      </c>
      <c r="CX187" s="5"/>
      <c r="CY187" s="182">
        <f>VLOOKUP(CZ$1,Branch!$D$2:$O$74,11,0)</f>
        <v>1000</v>
      </c>
      <c r="CZ187" s="182">
        <f t="shared" ref="CZ187:CZ191" si="1391">CV187*$CZ$184</f>
        <v>799</v>
      </c>
      <c r="DA187" s="182">
        <f>CY187*CZ187</f>
        <v>799000</v>
      </c>
      <c r="DB187" s="5"/>
      <c r="DC187" s="182">
        <f>VLOOKUP(DD$1,Branch!$D$2:$O$74,11,0)</f>
        <v>1000</v>
      </c>
      <c r="DD187" s="182">
        <f t="shared" ref="DD187:DD191" si="1392">CZ187*$DD$184</f>
        <v>799</v>
      </c>
      <c r="DE187" s="182">
        <f>DC187*DD187</f>
        <v>799000</v>
      </c>
      <c r="DF187" s="5"/>
      <c r="DG187" s="182">
        <f>VLOOKUP(DH$1,Branch!$D$2:$O$74,11,0)</f>
        <v>1000</v>
      </c>
      <c r="DH187" s="182">
        <f t="shared" ref="DH187:DH191" si="1393">DD187*$DH$184</f>
        <v>799</v>
      </c>
      <c r="DI187" s="182">
        <f>DG187*DH187</f>
        <v>799000</v>
      </c>
      <c r="DJ187" s="5"/>
      <c r="DK187" s="182">
        <f>VLOOKUP(DL$1,Branch!$D$2:$O$74,11,0)</f>
        <v>1000</v>
      </c>
      <c r="DL187" s="182">
        <f>DH187*$DL$184</f>
        <v>799</v>
      </c>
      <c r="DM187" s="182">
        <f>DK187*DL187</f>
        <v>799000</v>
      </c>
      <c r="DN187" s="5"/>
      <c r="DO187" s="182">
        <f>VLOOKUP(DP$1,Branch!$D$2:$O$74,11,0)</f>
        <v>1130</v>
      </c>
      <c r="DP187" s="182">
        <f>DL187*$DP$184</f>
        <v>799</v>
      </c>
      <c r="DQ187" s="182">
        <f>DO187*DP187</f>
        <v>902870</v>
      </c>
      <c r="DR187" s="5"/>
      <c r="DS187" s="182">
        <f>VLOOKUP(DT$1,Branch!$D$2:$O$74,11,0)</f>
        <v>1180</v>
      </c>
      <c r="DT187" s="182">
        <f t="shared" ref="DT187:DT191" si="1394">DP187*$DT$184</f>
        <v>799</v>
      </c>
      <c r="DU187" s="182">
        <f>DS187*DT187</f>
        <v>942820</v>
      </c>
      <c r="DV187" s="5"/>
      <c r="DW187" s="182">
        <f>VLOOKUP(DX$1,Branch!$D$2:$O$74,11,0)</f>
        <v>1230</v>
      </c>
      <c r="DX187" s="182">
        <f t="shared" ref="DX187:DX191" si="1395">DT187*$DX$184</f>
        <v>799</v>
      </c>
      <c r="DY187" s="182">
        <f>DW187*DX187</f>
        <v>982770</v>
      </c>
      <c r="DZ187" s="5"/>
      <c r="EA187" s="182">
        <f>VLOOKUP(EB$1,Branch!$D$2:$O$74,11,0)</f>
        <v>1300</v>
      </c>
      <c r="EB187" s="182">
        <f t="shared" ref="EB187:EB191" si="1396">DX187*$EB$184</f>
        <v>799</v>
      </c>
      <c r="EC187" s="182">
        <f>EA187*EB187</f>
        <v>1038700</v>
      </c>
      <c r="ED187" s="5"/>
      <c r="EE187" s="182">
        <f>VLOOKUP(EF$1,Branch!$D$2:$O$74,11,0)</f>
        <v>1340</v>
      </c>
      <c r="EF187" s="182">
        <f t="shared" ref="EF187:EF191" si="1397">EB187*$EF$184</f>
        <v>799</v>
      </c>
      <c r="EG187" s="182">
        <f>EE187*EF187</f>
        <v>1070660</v>
      </c>
      <c r="EH187" s="5"/>
      <c r="EI187" s="182">
        <f>VLOOKUP(EJ$1,Branch!$D$2:$O$74,11,0)</f>
        <v>1385</v>
      </c>
      <c r="EJ187" s="182">
        <f>EF187*$EJ$184</f>
        <v>799</v>
      </c>
      <c r="EK187" s="182">
        <f>EI187*EJ187</f>
        <v>1106615</v>
      </c>
      <c r="EL187" s="5"/>
      <c r="EM187" s="182">
        <f>VLOOKUP(EN$1,Branch!$D$2:$O$74,11,0)</f>
        <v>1420</v>
      </c>
      <c r="EN187" s="182">
        <f t="shared" ref="EN187:EN191" si="1398">EJ187*$EN$184</f>
        <v>799</v>
      </c>
      <c r="EO187" s="182">
        <f>EM187*EN187</f>
        <v>1134580</v>
      </c>
      <c r="EP187" s="5"/>
      <c r="EQ187" s="182">
        <f>VLOOKUP(ER$1,Branch!$D$2:$O$74,11,0)</f>
        <v>1450</v>
      </c>
      <c r="ER187" s="182">
        <f t="shared" ref="ER187:ER191" si="1399">EN187*$ER$184</f>
        <v>799</v>
      </c>
      <c r="ES187" s="182">
        <f>EQ187*ER187</f>
        <v>1158550</v>
      </c>
      <c r="ET187" s="5"/>
      <c r="EU187" s="182">
        <f>VLOOKUP(EV$1,Branch!$D$2:$O$74,11,0)</f>
        <v>1500</v>
      </c>
      <c r="EV187" s="182">
        <f t="shared" ref="EV187:EV191" si="1400">ER187*$EV$184</f>
        <v>799</v>
      </c>
      <c r="EW187" s="182">
        <f>EU187*EV187</f>
        <v>1198500</v>
      </c>
      <c r="EX187" s="5"/>
      <c r="EY187" s="182">
        <f>VLOOKUP(EZ$1,Branch!$D$2:$O$74,11,0)</f>
        <v>1500</v>
      </c>
      <c r="EZ187" s="182">
        <f>EV187*$EZ$184</f>
        <v>799</v>
      </c>
      <c r="FA187" s="182">
        <f>EY187*EZ187</f>
        <v>1198500</v>
      </c>
      <c r="FB187" s="5"/>
      <c r="FC187" s="182">
        <f>VLOOKUP(FD$1,Branch!$D$2:$O$74,11,0)</f>
        <v>1500</v>
      </c>
      <c r="FD187" s="182">
        <f t="shared" ref="FD187" si="1401">EZ187*$FD$184</f>
        <v>799</v>
      </c>
      <c r="FE187" s="182">
        <f>FC187*FD187</f>
        <v>1198500</v>
      </c>
      <c r="FF187" s="5"/>
      <c r="FG187" s="182">
        <f>VLOOKUP(FH$1,Branch!$D$2:$O$74,11,0)</f>
        <v>1500</v>
      </c>
      <c r="FH187" s="182">
        <f t="shared" ref="FH187:FH191" si="1402">FD187*$FH$184</f>
        <v>799</v>
      </c>
      <c r="FI187" s="182">
        <f>FG187*FH187</f>
        <v>1198500</v>
      </c>
      <c r="FJ187" s="5"/>
      <c r="FK187" s="182">
        <f>VLOOKUP(FL$1,Branch!$D$2:$O$74,11,0)</f>
        <v>1630</v>
      </c>
      <c r="FL187" s="182">
        <f>FH187*$FL$184</f>
        <v>799</v>
      </c>
      <c r="FM187" s="182">
        <f>FK187*FL187</f>
        <v>1302370</v>
      </c>
      <c r="FN187" s="5"/>
      <c r="FO187" s="182">
        <f>VLOOKUP(FP$1,Branch!$D$2:$O$74,11,0)</f>
        <v>1680</v>
      </c>
      <c r="FP187" s="182">
        <f>FL187*$FP$184</f>
        <v>799</v>
      </c>
      <c r="FQ187" s="182">
        <f>FO187*FP187</f>
        <v>1342320</v>
      </c>
      <c r="FR187" s="5"/>
      <c r="FS187" s="182">
        <f>VLOOKUP(FT$1,Branch!$D$2:$O$74,11,0)</f>
        <v>1730</v>
      </c>
      <c r="FT187" s="182">
        <f t="shared" ref="FT187:FT191" si="1403">FP187*$FT$184</f>
        <v>799</v>
      </c>
      <c r="FU187" s="182">
        <f>FS187*FT187</f>
        <v>1382270</v>
      </c>
      <c r="FV187" s="5"/>
      <c r="FW187" s="182">
        <f>VLOOKUP(FX$1,Branch!$D$2:$O$74,11,0)</f>
        <v>1800</v>
      </c>
      <c r="FX187" s="182">
        <f>FT187*$FX$184</f>
        <v>799</v>
      </c>
      <c r="FY187" s="182">
        <f>FW187*FX187</f>
        <v>1438200</v>
      </c>
      <c r="FZ187" s="5"/>
      <c r="GA187" s="182">
        <f>VLOOKUP(GB$1,Branch!$D$2:$O$74,11,0)</f>
        <v>1840</v>
      </c>
      <c r="GB187" s="182">
        <f t="shared" ref="GB187:GB191" si="1404">FX187*$GB$184</f>
        <v>799</v>
      </c>
      <c r="GC187" s="182">
        <f>GA187*GB187</f>
        <v>1470160</v>
      </c>
      <c r="GE187" s="182">
        <f>VLOOKUP(GF$1,Branch!$D$2:$O$74,11,0)</f>
        <v>1885</v>
      </c>
      <c r="GF187" s="182">
        <f>GB187*$GF$184</f>
        <v>799</v>
      </c>
      <c r="GG187" s="182">
        <f>GE187*GF187</f>
        <v>1506115</v>
      </c>
      <c r="GH187" s="5"/>
      <c r="GI187" s="182">
        <f>VLOOKUP(GJ$1,Branch!$D$2:$O$74,11,0)</f>
        <v>1920</v>
      </c>
      <c r="GJ187" s="182">
        <f t="shared" ref="GJ187:GJ191" si="1405">GF187*$GJ$184</f>
        <v>799</v>
      </c>
      <c r="GK187" s="182">
        <f>GI187*GJ187</f>
        <v>1534080</v>
      </c>
      <c r="GL187" s="5"/>
      <c r="GM187" s="182">
        <f>VLOOKUP(GN$1,Branch!$D$2:$O$74,11,0)</f>
        <v>1950</v>
      </c>
      <c r="GN187" s="182">
        <f t="shared" ref="GN187:GN191" si="1406">GJ187*$GN$184</f>
        <v>799</v>
      </c>
      <c r="GO187" s="182">
        <f>GM187*GN187</f>
        <v>1558050</v>
      </c>
      <c r="GP187" s="5"/>
      <c r="GQ187" s="182">
        <f>VLOOKUP(GR$1,Branch!$D$2:$O$74,11,0)</f>
        <v>2000</v>
      </c>
      <c r="GR187" s="182">
        <f t="shared" ref="GR187:GR191" si="1407">GN187*$GR$184</f>
        <v>799</v>
      </c>
      <c r="GS187" s="182">
        <f>GQ187*GR187</f>
        <v>1598000</v>
      </c>
      <c r="GT187" s="5"/>
      <c r="GU187" s="182">
        <f>VLOOKUP(GV$1,Branch!$D$2:$O$74,11,0)</f>
        <v>2000</v>
      </c>
      <c r="GV187" s="182">
        <f t="shared" ref="GV187:GV191" si="1408">GR187*$GV$184</f>
        <v>799</v>
      </c>
      <c r="GW187" s="182">
        <f>GU187*GV187</f>
        <v>1598000</v>
      </c>
      <c r="GX187" s="5"/>
      <c r="GY187" s="182">
        <f>VLOOKUP(GZ$1,Branch!$D$2:$O$74,11,0)</f>
        <v>2000</v>
      </c>
      <c r="GZ187" s="182">
        <f t="shared" ref="GZ187:GZ191" si="1409">GV187*$GZ$184</f>
        <v>799</v>
      </c>
      <c r="HA187" s="182">
        <f>GY187*GZ187</f>
        <v>1598000</v>
      </c>
      <c r="HB187" s="5"/>
      <c r="HC187" s="182">
        <f>VLOOKUP(HD$1,Branch!$D$2:$O$74,11,0)</f>
        <v>2000</v>
      </c>
      <c r="HD187" s="182">
        <f t="shared" ref="HD187:HD191" si="1410">GZ187*$HD$184</f>
        <v>799</v>
      </c>
      <c r="HE187" s="182">
        <f>HC187*HD187</f>
        <v>1598000</v>
      </c>
      <c r="HF187" s="5"/>
      <c r="HG187" s="182">
        <f>VLOOKUP(HH$1,Branch!$D$2:$O$74,11,0)</f>
        <v>2130</v>
      </c>
      <c r="HH187" s="182">
        <f t="shared" ref="HH187:HH191" si="1411">HD187*$HH$184</f>
        <v>799</v>
      </c>
      <c r="HI187" s="182">
        <f>HG187*HH187</f>
        <v>1701870</v>
      </c>
      <c r="HJ187" s="5"/>
      <c r="HK187" s="182">
        <f>VLOOKUP(HL$1,Branch!$D$2:$O$74,11,0)</f>
        <v>2180</v>
      </c>
      <c r="HL187" s="182">
        <f t="shared" ref="HL187:HL191" si="1412">HH187*$HL$184</f>
        <v>799</v>
      </c>
      <c r="HM187" s="182">
        <f>HK187*HL187</f>
        <v>1741820</v>
      </c>
      <c r="HN187" s="5"/>
      <c r="HO187" s="182">
        <f>VLOOKUP(HP$1,Branch!$D$2:$O$74,11,0)</f>
        <v>2230</v>
      </c>
      <c r="HP187" s="182">
        <f t="shared" ref="HP187:HP191" si="1413">HL187*$HP$184</f>
        <v>799</v>
      </c>
      <c r="HQ187" s="182">
        <f>HO187*HP187</f>
        <v>1781770</v>
      </c>
      <c r="HR187" s="5"/>
      <c r="HS187" s="182">
        <f>VLOOKUP(HT$1,Branch!$D$2:$O$74,11,0)</f>
        <v>2300</v>
      </c>
      <c r="HT187" s="182">
        <f t="shared" ref="HT187:HT191" si="1414">HP187*$HT$184</f>
        <v>799</v>
      </c>
      <c r="HU187" s="182">
        <f>HS187*HT187</f>
        <v>1837700</v>
      </c>
      <c r="HV187" s="5"/>
      <c r="HW187" s="182">
        <f>VLOOKUP(HX$1,Branch!$D$2:$O$74,11,0)</f>
        <v>2340</v>
      </c>
      <c r="HX187" s="182">
        <f t="shared" ref="HX187:HX191" si="1415">HT187*$HX$184</f>
        <v>799</v>
      </c>
      <c r="HY187" s="182">
        <f>HW187*HX187</f>
        <v>1869660</v>
      </c>
      <c r="IA187" s="182">
        <f>VLOOKUP(IB$1,Branch!$D$2:$O$74,11,0)</f>
        <v>2385</v>
      </c>
      <c r="IB187" s="182">
        <f>HX187*$IB$184</f>
        <v>799</v>
      </c>
      <c r="IC187" s="182">
        <f>IA187*IB187</f>
        <v>1905615</v>
      </c>
      <c r="ID187" s="5"/>
      <c r="IE187" s="182">
        <f>VLOOKUP(IF$1,Branch!$D$2:$O$74,11,0)</f>
        <v>2420</v>
      </c>
      <c r="IF187" s="182">
        <f t="shared" ref="IF187:IF191" si="1416">IB187*$IF$184</f>
        <v>799</v>
      </c>
      <c r="IG187" s="182">
        <f>IE187*IF187</f>
        <v>1933580</v>
      </c>
      <c r="IH187" s="5"/>
      <c r="II187" s="182">
        <f>VLOOKUP(IJ$1,Branch!$D$2:$O$74,11,0)</f>
        <v>2450</v>
      </c>
      <c r="IJ187" s="182">
        <f t="shared" ref="IJ187:IJ191" si="1417">IF187*$IJ$184</f>
        <v>799</v>
      </c>
      <c r="IK187" s="182">
        <f>II187*IJ187</f>
        <v>1957550</v>
      </c>
      <c r="IL187" s="5"/>
      <c r="IM187" s="182">
        <f>VLOOKUP(IN$1,Branch!$D$2:$O$74,11,0)</f>
        <v>2500</v>
      </c>
      <c r="IN187" s="182">
        <f t="shared" ref="IN187:IN191" si="1418">IJ187*$IJ$184</f>
        <v>799</v>
      </c>
      <c r="IO187" s="182">
        <f>IM187*IN187</f>
        <v>1997500</v>
      </c>
      <c r="IP187" s="5"/>
      <c r="IQ187" s="182">
        <f>VLOOKUP(IR$1,Branch!$D$2:$O$74,11,0)</f>
        <v>2500</v>
      </c>
      <c r="IR187" s="182">
        <f t="shared" ref="IR187:IR191" si="1419">IN187*$IJ$184</f>
        <v>799</v>
      </c>
      <c r="IS187" s="182">
        <f>IQ187*IR187</f>
        <v>1997500</v>
      </c>
      <c r="IT187" s="5"/>
      <c r="IU187" s="182">
        <f>VLOOKUP(IV$1,Branch!$D$2:$O$74,11,0)</f>
        <v>2500</v>
      </c>
      <c r="IV187" s="182">
        <f t="shared" ref="IV187:IV191" si="1420">IR187*$IJ$184</f>
        <v>799</v>
      </c>
      <c r="IW187" s="182">
        <f>IU187*IV187</f>
        <v>1997500</v>
      </c>
      <c r="IX187" s="5"/>
      <c r="IY187" s="182">
        <f>VLOOKUP(IZ$1,Branch!$D$2:$O$74,11,0)</f>
        <v>2500</v>
      </c>
      <c r="IZ187" s="182">
        <f t="shared" ref="IZ187:IZ191" si="1421">IV187*$IJ$184</f>
        <v>799</v>
      </c>
      <c r="JA187" s="182">
        <f>IY187*IZ187</f>
        <v>1997500</v>
      </c>
      <c r="JB187" s="5"/>
      <c r="JC187" s="182">
        <f>VLOOKUP(JD$1,Branch!$D$2:$O$74,11,0)</f>
        <v>2630</v>
      </c>
      <c r="JD187" s="182">
        <f t="shared" ref="JD187:JD191" si="1422">IZ187*$IJ$184</f>
        <v>799</v>
      </c>
      <c r="JE187" s="182">
        <f>JC187*JD187</f>
        <v>2101370</v>
      </c>
      <c r="JF187" s="5"/>
      <c r="JG187" s="182">
        <f>VLOOKUP(JH$1,Branch!$D$2:$O$74,11,0)</f>
        <v>2680</v>
      </c>
      <c r="JH187" s="182">
        <f t="shared" ref="JH187:JH191" si="1423">JD187*$IJ$184</f>
        <v>799</v>
      </c>
      <c r="JI187" s="182">
        <f>JG187*JH187</f>
        <v>2141320</v>
      </c>
      <c r="JJ187" s="294"/>
      <c r="JK187" s="182">
        <f>VLOOKUP(JL$1,Branch!$D$2:$O$74,11,0)</f>
        <v>2730</v>
      </c>
      <c r="JL187" s="182">
        <f t="shared" ref="JL187:JL191" si="1424">JH187*$IJ$184</f>
        <v>799</v>
      </c>
      <c r="JM187" s="182">
        <f>JK187*JL187</f>
        <v>2181270</v>
      </c>
      <c r="JN187" s="5"/>
      <c r="JO187" s="182">
        <f>VLOOKUP(JP$1,Branch!$D$2:$O$74,11,0)</f>
        <v>2800</v>
      </c>
      <c r="JP187" s="182">
        <f t="shared" ref="JP187:JP191" si="1425">JL187*$JO$184</f>
        <v>806.99</v>
      </c>
      <c r="JQ187" s="182">
        <f t="shared" ref="JQ187:JQ191" si="1426">JO187*JP187</f>
        <v>2259572</v>
      </c>
      <c r="JR187" s="5"/>
      <c r="JS187" s="182">
        <f>VLOOKUP(JT$1,Branch!$D$2:$O$74,11,0)</f>
        <v>2840</v>
      </c>
      <c r="JT187" s="182">
        <f t="shared" ref="JT187:JT191" si="1427">JP187*$JO$184</f>
        <v>815.05989999999997</v>
      </c>
      <c r="JU187" s="182">
        <f t="shared" ref="JU187:JU191" si="1428">JS187*JT187</f>
        <v>2314770.1159999999</v>
      </c>
      <c r="JV187" s="5"/>
      <c r="JW187" s="182">
        <f>VLOOKUP(JX$1,Branch!$D$2:$O$74,11,0)</f>
        <v>2885</v>
      </c>
      <c r="JX187" s="182">
        <f t="shared" ref="JX187:JX191" si="1429">JT187*$JO$184</f>
        <v>823.21049900000003</v>
      </c>
      <c r="JY187" s="182">
        <f t="shared" ref="JY187:JY191" si="1430">JW187*JX187</f>
        <v>2374962.2896150001</v>
      </c>
      <c r="JZ187" s="5"/>
      <c r="KA187" s="182">
        <f>VLOOKUP(KB$1,Branch!$D$2:$O$74,11,0)</f>
        <v>2920</v>
      </c>
      <c r="KB187" s="182">
        <f t="shared" ref="KB187:KB191" si="1431">JX187*$JO$184</f>
        <v>831.44260399000007</v>
      </c>
      <c r="KC187" s="182">
        <f t="shared" ref="KC187:KC191" si="1432">KA187*KB187</f>
        <v>2427812.4036508002</v>
      </c>
      <c r="KD187" s="5"/>
      <c r="KE187" s="182">
        <f>VLOOKUP(KF$1,Branch!$D$2:$O$74,11,0)</f>
        <v>2950</v>
      </c>
      <c r="KF187" s="182">
        <f t="shared" ref="KF187:KF191" si="1433">KB187*$JO$184</f>
        <v>839.75703002990008</v>
      </c>
      <c r="KG187" s="182">
        <f t="shared" ref="KG187:KG191" si="1434">KE187*KF187</f>
        <v>2477283.2385882051</v>
      </c>
      <c r="KH187" s="5"/>
      <c r="KI187" s="183">
        <f t="shared" ref="KI187:KI191" si="1435">SUMIFS($G187:$KG187,$G$3:$KG$3,KI$5,$G$6:$KG$6,KI$6)</f>
        <v>235</v>
      </c>
      <c r="KJ187" s="183">
        <f t="shared" si="1372"/>
        <v>799</v>
      </c>
      <c r="KK187" s="183">
        <f t="shared" ref="KK187:KK191" si="1436">SUMIFS($G187:$KG187,$G$3:$KG$3,KI$5,$G$6:$KG$6,KK$6)</f>
        <v>187765</v>
      </c>
      <c r="KM187" s="183">
        <f t="shared" ref="KM187:KM191" si="1437">SUMIFS($G187:$KG187,$G$3:$KG$3,KM$5,$G$6:$KG$6,KM$6)</f>
        <v>4435</v>
      </c>
      <c r="KN187" s="183">
        <f t="shared" si="1373"/>
        <v>799</v>
      </c>
      <c r="KO187" s="183">
        <f t="shared" ref="KO187:KO191" si="1438">SUMIFS($G187:$KG187,$G$3:$KG$3,KM$5,$G$6:$KG$6,KO$6)</f>
        <v>3543565</v>
      </c>
      <c r="KQ187" s="183">
        <f t="shared" ref="KQ187:KQ191" si="1439">SUMIFS($G187:$KG187,$G$3:$KG$3,KQ$5,$G$6:$KG$6,KQ$6)</f>
        <v>10435</v>
      </c>
      <c r="KR187" s="183">
        <f t="shared" si="1374"/>
        <v>799</v>
      </c>
      <c r="KS187" s="183">
        <f t="shared" ref="KS187:KS191" si="1440">SUMIFS($G187:$KG187,$G$3:$KG$3,KQ$5,$G$6:$KG$6,KS$6)</f>
        <v>8337565</v>
      </c>
      <c r="KU187" s="183">
        <f t="shared" ref="KU187:KU191" si="1441">SUMIFS($G187:$KG187,$G$3:$KG$3,KU$5,$G$6:$KG$6,KU$6)</f>
        <v>16435</v>
      </c>
      <c r="KV187" s="183">
        <f t="shared" si="1375"/>
        <v>799</v>
      </c>
      <c r="KW187" s="183">
        <f t="shared" ref="KW187:KW191" si="1442">SUMIFS($G187:$KG187,$G$3:$KG$3,KU$5,$G$6:$KG$6,KW$6)</f>
        <v>13131565</v>
      </c>
      <c r="KY187" s="183">
        <f t="shared" ref="KY187:KY191" si="1443">SUMIFS($G187:$KG187,$G$3:$KG$3,KY$5,$G$6:$KG$6,KY$6)</f>
        <v>22435</v>
      </c>
      <c r="KZ187" s="183">
        <f t="shared" si="1376"/>
        <v>799</v>
      </c>
      <c r="LA187" s="183">
        <f t="shared" ref="LA187:LA191" si="1444">SUMIFS($G187:$KG187,$G$3:$KG$3,KY$5,$G$6:$KG$6,LA$6)</f>
        <v>17925565</v>
      </c>
      <c r="LC187" s="183">
        <f t="shared" ref="LC187:LC191" si="1445">SUMIFS($G187:$KG187,$G$3:$KG$3,LC$5,$G$6:$KG$6,LC$6)</f>
        <v>28435</v>
      </c>
      <c r="LD187" s="183">
        <f t="shared" si="1377"/>
        <v>799</v>
      </c>
      <c r="LE187" s="183">
        <f t="shared" ref="LE187:LE191" si="1446">SUMIFS($G187:$KG187,$G$3:$KG$3,LC$5,$G$6:$KG$6,LE$6)</f>
        <v>22719565</v>
      </c>
    </row>
    <row r="188" spans="2:317" ht="18.75">
      <c r="B188" s="172" t="s">
        <v>280</v>
      </c>
      <c r="C188" s="181"/>
      <c r="D188" s="181"/>
      <c r="E188" s="180" t="str">
        <f>'A.I Revenue Streams - P1'!F185</f>
        <v>Pharma Home Delivery</v>
      </c>
      <c r="F188" s="184"/>
      <c r="G188" s="182"/>
      <c r="H188" s="182">
        <f>'A.I Revenue Streams - P1'!J185</f>
        <v>500</v>
      </c>
      <c r="I188" s="182">
        <f>G188*H188</f>
        <v>0</v>
      </c>
      <c r="J188" s="5"/>
      <c r="K188" s="182">
        <f>'A.I Revenue Streams - P1'!H185*K$2*L$2</f>
        <v>270</v>
      </c>
      <c r="L188" s="182">
        <f>H188*$L$184</f>
        <v>500</v>
      </c>
      <c r="M188" s="182">
        <f>K188*L188</f>
        <v>135000</v>
      </c>
      <c r="N188" s="5"/>
      <c r="O188" s="182">
        <f t="shared" ref="O188:O191" si="1447">K188*O$8*O$2/K$2*P$2</f>
        <v>288.22499999999997</v>
      </c>
      <c r="P188" s="182">
        <f>L188*$P$184</f>
        <v>500</v>
      </c>
      <c r="Q188" s="182">
        <f>O188*P188</f>
        <v>144112.49999999997</v>
      </c>
      <c r="R188" s="5"/>
      <c r="S188" s="182">
        <f t="shared" ref="S188:S191" si="1448">O188*S$8*S$2/O$2*T$2</f>
        <v>441.94499999999994</v>
      </c>
      <c r="T188" s="182">
        <f>P188*$T$184</f>
        <v>500</v>
      </c>
      <c r="U188" s="182">
        <f>S188*T188</f>
        <v>220972.49999999997</v>
      </c>
      <c r="V188" s="5"/>
      <c r="W188" s="182">
        <f t="shared" ref="W188:W191" si="1449">S188*W$8*W$2/S$2*X$2</f>
        <v>635.29593749999981</v>
      </c>
      <c r="X188" s="182">
        <f>T188*$X$184</f>
        <v>500</v>
      </c>
      <c r="Y188" s="182">
        <f>W188*X188</f>
        <v>317647.96874999988</v>
      </c>
      <c r="Z188" s="5"/>
      <c r="AA188" s="182">
        <f t="shared" ref="AA188:AA191" si="1450">W188*AA$8*AA$2/W$2*AB$2</f>
        <v>1168.9445249999997</v>
      </c>
      <c r="AB188" s="182">
        <f>X188*$AB$184</f>
        <v>500</v>
      </c>
      <c r="AC188" s="182">
        <f>AA188*AB188</f>
        <v>584472.26249999984</v>
      </c>
      <c r="AD188" s="5"/>
      <c r="AE188" s="182">
        <f t="shared" ref="AE188:AE191" si="1451">AA188*AE$8*AE$2/AA$2*AF$2</f>
        <v>1680.3577546874994</v>
      </c>
      <c r="AF188" s="182">
        <f>AB188*$AF$184</f>
        <v>500</v>
      </c>
      <c r="AG188" s="182">
        <f>AE188*AF188</f>
        <v>840178.87734374974</v>
      </c>
      <c r="AH188" s="5"/>
      <c r="AI188" s="182">
        <f t="shared" ref="AI188:AI191" si="1452">AE188*AI$8*AI$2/AE$2*AJ$2</f>
        <v>2415.5142723632798</v>
      </c>
      <c r="AJ188" s="182">
        <f>AF188*$AJ$184</f>
        <v>500</v>
      </c>
      <c r="AK188" s="182">
        <f>AI188*AJ188</f>
        <v>1207757.13618164</v>
      </c>
      <c r="AL188" s="5"/>
      <c r="AM188" s="182">
        <f t="shared" ref="AM188:AM191" si="1453">AI188*AM$8*AM$2/AI$2*AN$2</f>
        <v>2777.8414132177718</v>
      </c>
      <c r="AN188" s="182">
        <f>AJ188*$AN$184</f>
        <v>500</v>
      </c>
      <c r="AO188" s="182">
        <f>AM188*AN188</f>
        <v>1388920.7066088859</v>
      </c>
      <c r="AP188" s="5"/>
      <c r="AQ188" s="182">
        <f t="shared" ref="AQ188:AQ191" si="1454">AM188*AQ$8*AQ$2/AM$2*AR$2</f>
        <v>3194.5176252004371</v>
      </c>
      <c r="AR188" s="182">
        <f>AN188*$AR$184</f>
        <v>500</v>
      </c>
      <c r="AS188" s="182">
        <f>AQ188*AR188</f>
        <v>1597258.8126002185</v>
      </c>
      <c r="AT188" s="5"/>
      <c r="AU188" s="182">
        <f t="shared" ref="AU188:AU191" si="1455">AQ188*AU$8*AU$2/AQ$2*AV$2</f>
        <v>3673.6952689805025</v>
      </c>
      <c r="AV188" s="182">
        <f t="shared" si="1378"/>
        <v>500</v>
      </c>
      <c r="AW188" s="182">
        <f>AU188*AV188</f>
        <v>1836847.6344902513</v>
      </c>
      <c r="AX188" s="5"/>
      <c r="AY188" s="182">
        <f t="shared" ref="AY188:AY191" si="1456">AU188*AY$8*AY$2/AU$2*AZ$2</f>
        <v>4224.749559327578</v>
      </c>
      <c r="AZ188" s="182">
        <f t="shared" si="1379"/>
        <v>500</v>
      </c>
      <c r="BA188" s="182">
        <f>AY188*AZ188</f>
        <v>2112374.7796637891</v>
      </c>
      <c r="BB188" s="5"/>
      <c r="BC188" s="182">
        <f t="shared" ref="BC188:BC191" si="1457">AY188*BC$8*BC$2/AY$2*BD$2</f>
        <v>4858.4619932267142</v>
      </c>
      <c r="BD188" s="182">
        <f t="shared" si="1380"/>
        <v>500</v>
      </c>
      <c r="BE188" s="182">
        <f>BC188*BD188</f>
        <v>2429230.9966133572</v>
      </c>
      <c r="BF188" s="5"/>
      <c r="BG188" s="182">
        <f t="shared" ref="BG188:BG191" si="1458">BC188*BG$8*BG$2/BC$2*BH$2</f>
        <v>5587.2312922107212</v>
      </c>
      <c r="BH188" s="182">
        <f t="shared" si="1381"/>
        <v>500</v>
      </c>
      <c r="BI188" s="182">
        <f>BG188*BH188</f>
        <v>2793615.6461053607</v>
      </c>
      <c r="BJ188" s="5"/>
      <c r="BK188" s="182">
        <f t="shared" ref="BK188:BK191" si="1459">BG188*BK$8*BK$2/BG$2*BL$2</f>
        <v>6425.3159860423293</v>
      </c>
      <c r="BL188" s="182">
        <f t="shared" si="1382"/>
        <v>500</v>
      </c>
      <c r="BM188" s="182">
        <f>BK188*BL188</f>
        <v>3212657.9930211646</v>
      </c>
      <c r="BN188" s="5"/>
      <c r="BO188" s="182">
        <f t="shared" ref="BO188:BO191" si="1460">BK188*BO$8*BO$2/BK$2*BP$2</f>
        <v>7389.1133839486783</v>
      </c>
      <c r="BP188" s="182">
        <f t="shared" si="1383"/>
        <v>500</v>
      </c>
      <c r="BQ188" s="182">
        <f>BO188*BP188</f>
        <v>3694556.6919743391</v>
      </c>
      <c r="BR188" s="5"/>
      <c r="BS188" s="182">
        <f t="shared" ref="BS188:BS191" si="1461">BO188*BS$8*BS$2/BO$2*BT$2</f>
        <v>8497.4803915409775</v>
      </c>
      <c r="BT188" s="182">
        <f t="shared" si="1384"/>
        <v>500</v>
      </c>
      <c r="BU188" s="182">
        <f>BS188*BT188</f>
        <v>4248740.1957704891</v>
      </c>
      <c r="BV188" s="5"/>
      <c r="BW188" s="182">
        <f t="shared" ref="BW188:BW191" si="1462">BS188*BW$8*BW$2/BS$2*BX$2</f>
        <v>9772.102450272123</v>
      </c>
      <c r="BX188" s="182">
        <f t="shared" si="1385"/>
        <v>500</v>
      </c>
      <c r="BY188" s="182">
        <f>BW188*BX188</f>
        <v>4886051.2251360612</v>
      </c>
      <c r="BZ188" s="5"/>
      <c r="CA188" s="182">
        <f t="shared" ref="CA188:CA191" si="1463">BW188*CA$8*CA$2/BW$2*CB$2</f>
        <v>11237.91781781294</v>
      </c>
      <c r="CB188" s="182">
        <f t="shared" si="1386"/>
        <v>500</v>
      </c>
      <c r="CC188" s="182">
        <f>CA188*CB188</f>
        <v>5618958.9089064701</v>
      </c>
      <c r="CD188" s="5"/>
      <c r="CE188" s="182">
        <f t="shared" ref="CE188:CE191" si="1464">CA188*CE$8*CE$2/CA$2*CF$2</f>
        <v>15508.326588581858</v>
      </c>
      <c r="CF188" s="182">
        <f t="shared" si="1387"/>
        <v>500</v>
      </c>
      <c r="CG188" s="182">
        <f>CE188*CF188</f>
        <v>7754163.2942909291</v>
      </c>
      <c r="CH188" s="5"/>
      <c r="CI188" s="182">
        <f t="shared" ref="CI188:CI191" si="1465">CE188*CI$8*CI$2/CE$2*CJ$2</f>
        <v>17834.575576869134</v>
      </c>
      <c r="CJ188" s="182">
        <f t="shared" si="1388"/>
        <v>500</v>
      </c>
      <c r="CK188" s="182">
        <f>CI188*CJ188</f>
        <v>8917287.7884345669</v>
      </c>
      <c r="CL188" s="5"/>
      <c r="CM188" s="182">
        <f t="shared" ref="CM188:CM191" si="1466">CI188*CM$8*CM$2/CI$2*CN$2</f>
        <v>20509.761913399503</v>
      </c>
      <c r="CN188" s="182">
        <f>CJ188*$CN$184</f>
        <v>500</v>
      </c>
      <c r="CO188" s="182">
        <f>CM188*CN188</f>
        <v>10254880.956699751</v>
      </c>
      <c r="CP188" s="5"/>
      <c r="CQ188" s="182">
        <f t="shared" ref="CQ188:CQ191" si="1467">CM188*CQ$8*CQ$2/CM$2*CR$2</f>
        <v>23586.226200409426</v>
      </c>
      <c r="CR188" s="182">
        <f>CN188*$CR$184</f>
        <v>500</v>
      </c>
      <c r="CS188" s="182">
        <f>CQ188*CR188</f>
        <v>11793113.100204714</v>
      </c>
      <c r="CT188" s="5"/>
      <c r="CU188" s="182">
        <f t="shared" ref="CU188:CU191" si="1468">CQ188*CU$8*CU$2/CQ$2*CV$2</f>
        <v>27124.160130470838</v>
      </c>
      <c r="CV188" s="182">
        <f t="shared" si="1390"/>
        <v>500</v>
      </c>
      <c r="CW188" s="182">
        <f>CU188*CV188</f>
        <v>13562080.065235419</v>
      </c>
      <c r="CX188" s="5"/>
      <c r="CY188" s="182">
        <f t="shared" ref="CY188:CY191" si="1469">CU188*CY$8*CY$2/CU$2*CZ$2</f>
        <v>31192.784150041462</v>
      </c>
      <c r="CZ188" s="182">
        <f t="shared" si="1391"/>
        <v>500</v>
      </c>
      <c r="DA188" s="182">
        <f>CY188*CZ188</f>
        <v>15596392.07502073</v>
      </c>
      <c r="DB188" s="5"/>
      <c r="DC188" s="182">
        <f t="shared" ref="DC188:DC191" si="1470">CY188*DC$8*DC$2/CY$2*DD$2</f>
        <v>35871.701772547676</v>
      </c>
      <c r="DD188" s="182">
        <f t="shared" si="1392"/>
        <v>500</v>
      </c>
      <c r="DE188" s="182">
        <f>DC188*DD188</f>
        <v>17935850.886273839</v>
      </c>
      <c r="DF188" s="5"/>
      <c r="DG188" s="182">
        <f t="shared" ref="DG188:DG191" si="1471">DC188*DG$8*DG$2/DC$2*DH$2</f>
        <v>41252.457038429828</v>
      </c>
      <c r="DH188" s="182">
        <f t="shared" si="1393"/>
        <v>500</v>
      </c>
      <c r="DI188" s="182">
        <f>DG188*DH188</f>
        <v>20626228.519214913</v>
      </c>
      <c r="DJ188" s="5"/>
      <c r="DK188" s="182">
        <f t="shared" ref="DK188:DK191" si="1472">DG188*DK$8*DK$2/DG$2*DL$2</f>
        <v>47440.325594194299</v>
      </c>
      <c r="DL188" s="182">
        <f>DH188*$DL$184</f>
        <v>500</v>
      </c>
      <c r="DM188" s="182">
        <f>DK188*DL188</f>
        <v>23720162.79709715</v>
      </c>
      <c r="DN188" s="5"/>
      <c r="DO188" s="182">
        <f t="shared" ref="DO188:DO191" si="1473">DK188*DO$8*DO$2/DK$2*DP$2</f>
        <v>54556.374433323443</v>
      </c>
      <c r="DP188" s="182">
        <f t="shared" ref="DP188:DP191" si="1474">DL188*$DP$184</f>
        <v>500</v>
      </c>
      <c r="DQ188" s="182">
        <f>DO188*DP188</f>
        <v>27278187.216661721</v>
      </c>
      <c r="DR188" s="5"/>
      <c r="DS188" s="182">
        <f t="shared" ref="DS188:DS191" si="1475">DO188*DS$8*DS$2/DO$2*DT$2</f>
        <v>62739.830598321947</v>
      </c>
      <c r="DT188" s="182">
        <f t="shared" si="1394"/>
        <v>500</v>
      </c>
      <c r="DU188" s="182">
        <f>DS188*DT188</f>
        <v>31369915.299160972</v>
      </c>
      <c r="DV188" s="5"/>
      <c r="DW188" s="182">
        <f t="shared" ref="DW188:DW191" si="1476">DS188*DW$8*DW$2/DS$2*DX$2</f>
        <v>72150.805188070241</v>
      </c>
      <c r="DX188" s="182">
        <f t="shared" si="1395"/>
        <v>500</v>
      </c>
      <c r="DY188" s="182">
        <f>DW188*DX188</f>
        <v>36075402.594035119</v>
      </c>
      <c r="DZ188" s="5"/>
      <c r="EA188" s="182">
        <f t="shared" ref="EA188:EA191" si="1477">DW188*EA$8*EA$2/DW$2*EB$2</f>
        <v>91270.768562908866</v>
      </c>
      <c r="EB188" s="182">
        <f t="shared" si="1396"/>
        <v>500</v>
      </c>
      <c r="EC188" s="182">
        <f>EA188*EB188</f>
        <v>45635384.281454436</v>
      </c>
      <c r="ED188" s="5"/>
      <c r="EE188" s="182">
        <f t="shared" ref="EE188:EE191" si="1478">EA188*EE$8*EE$2/EA$2*EF$2</f>
        <v>104961.38384734519</v>
      </c>
      <c r="EF188" s="182">
        <f t="shared" si="1397"/>
        <v>500</v>
      </c>
      <c r="EG188" s="182">
        <f>EE188*EF188</f>
        <v>52480691.923672594</v>
      </c>
      <c r="EH188" s="5"/>
      <c r="EI188" s="182">
        <f t="shared" ref="EI188:EI191" si="1479">EE188*EI$8*EI$2/EE$2*EJ$2</f>
        <v>120705.59142444695</v>
      </c>
      <c r="EJ188" s="182">
        <f>EF188*$EJ$184</f>
        <v>500</v>
      </c>
      <c r="EK188" s="182">
        <f>EI188*EJ188</f>
        <v>60352795.71222347</v>
      </c>
      <c r="EL188" s="5"/>
      <c r="EM188" s="182">
        <f t="shared" ref="EM188:EM191" si="1480">EI188*EM$8*EM$2/EI$2*EN$2</f>
        <v>138811.43013811397</v>
      </c>
      <c r="EN188" s="182">
        <f t="shared" si="1398"/>
        <v>500</v>
      </c>
      <c r="EO188" s="182">
        <f>EM188*EN188</f>
        <v>69405715.069056988</v>
      </c>
      <c r="EP188" s="5"/>
      <c r="EQ188" s="182">
        <f t="shared" ref="EQ188:EQ191" si="1481">EM188*EQ$8*EQ$2/EM$2*ER$2</f>
        <v>159633.14465883104</v>
      </c>
      <c r="ER188" s="182">
        <f t="shared" si="1399"/>
        <v>500</v>
      </c>
      <c r="ES188" s="182">
        <f>EQ188*ER188</f>
        <v>79816572.329415515</v>
      </c>
      <c r="ET188" s="5"/>
      <c r="EU188" s="182">
        <f t="shared" ref="EU188:EU191" si="1482">EQ188*EU$8*EU$2/EQ$2*EV$2</f>
        <v>183578.11635765567</v>
      </c>
      <c r="EV188" s="182">
        <f t="shared" si="1400"/>
        <v>500</v>
      </c>
      <c r="EW188" s="182">
        <f>EU188*EV188</f>
        <v>91789058.178827837</v>
      </c>
      <c r="EX188" s="5"/>
      <c r="EY188" s="182">
        <f t="shared" ref="EY188:EY191" si="1483">EU188*EY$8*EY$2/EU$2*EZ$2</f>
        <v>211114.83381130401</v>
      </c>
      <c r="EZ188" s="182">
        <f>EV188*$EZ$184</f>
        <v>500</v>
      </c>
      <c r="FA188" s="182">
        <f>EY188*EZ188</f>
        <v>105557416.905652</v>
      </c>
      <c r="FB188" s="5"/>
      <c r="FC188" s="182">
        <f t="shared" ref="FC188:FC191" si="1484">EY188*FC$8*FC$2/EY$2*FD$2</f>
        <v>242782.05888299958</v>
      </c>
      <c r="FD188" s="182">
        <f>EZ188*$FD$184</f>
        <v>500</v>
      </c>
      <c r="FE188" s="182">
        <f>FC188*FD188</f>
        <v>121391029.44149978</v>
      </c>
      <c r="FF188" s="5"/>
      <c r="FG188" s="182">
        <f t="shared" ref="FG188:FG191" si="1485">FC188*FG$8*FG$2/FC$2*FH$2</f>
        <v>279199.36771544954</v>
      </c>
      <c r="FH188" s="182">
        <f t="shared" si="1402"/>
        <v>500</v>
      </c>
      <c r="FI188" s="182">
        <f>FG188*FH188</f>
        <v>139599683.85772476</v>
      </c>
      <c r="FJ188" s="5"/>
      <c r="FK188" s="182">
        <f t="shared" ref="FK188:FK191" si="1486">FG188*FK$8*FK$2/FG$2*FL$2</f>
        <v>321079.27287276695</v>
      </c>
      <c r="FL188" s="182">
        <f>FH188*$FL$184</f>
        <v>500</v>
      </c>
      <c r="FM188" s="182">
        <f>FK188*FL188</f>
        <v>160539636.43638349</v>
      </c>
      <c r="FN188" s="5"/>
      <c r="FO188" s="182">
        <f t="shared" ref="FO188:FO191" si="1487">FK188*FO$8*FO$2/FK$2*FP$2</f>
        <v>369241.16380368196</v>
      </c>
      <c r="FP188" s="182">
        <f>FL188*$FP$184</f>
        <v>500</v>
      </c>
      <c r="FQ188" s="182">
        <f>FO188*FP188</f>
        <v>184620581.90184098</v>
      </c>
      <c r="FR188" s="5"/>
      <c r="FS188" s="182">
        <f t="shared" ref="FS188:FS191" si="1488">FO188*FS$8*FS$2/FO$2*FT$2</f>
        <v>424627.33837423421</v>
      </c>
      <c r="FT188" s="182">
        <f t="shared" si="1403"/>
        <v>500</v>
      </c>
      <c r="FU188" s="182">
        <f>FS188*FT188</f>
        <v>212313669.1871171</v>
      </c>
      <c r="FV188" s="5"/>
      <c r="FW188" s="182">
        <f t="shared" ref="FW188:FW191" si="1489">FS188*FW$8*FW$2/FS$2*FX$2</f>
        <v>537153.58304340625</v>
      </c>
      <c r="FX188" s="182">
        <f>FT188*$FX$184</f>
        <v>500</v>
      </c>
      <c r="FY188" s="182">
        <f>FW188*FX188</f>
        <v>268576791.52170312</v>
      </c>
      <c r="FZ188" s="5"/>
      <c r="GA188" s="182">
        <f t="shared" ref="GA188:GA191" si="1490">FW188*GA$8*GA$2/FW$2*GB$2</f>
        <v>617726.62049991719</v>
      </c>
      <c r="GB188" s="182">
        <f t="shared" si="1404"/>
        <v>500</v>
      </c>
      <c r="GC188" s="182">
        <f>GA188*GB188</f>
        <v>308863310.24995857</v>
      </c>
      <c r="GE188" s="182">
        <f t="shared" ref="GE188:GE191" si="1491">GA188*GE$8*GE$2/GA$2*GF$2</f>
        <v>710385.61357490474</v>
      </c>
      <c r="GF188" s="182">
        <f>GB188*$GF$184</f>
        <v>500</v>
      </c>
      <c r="GG188" s="182">
        <f>GE188*GF188</f>
        <v>355192806.78745234</v>
      </c>
      <c r="GH188" s="5"/>
      <c r="GI188" s="182">
        <f t="shared" ref="GI188:GI191" si="1492">GE188*GI$8*GI$2/GE$2*GJ$2</f>
        <v>816943.45561114035</v>
      </c>
      <c r="GJ188" s="182">
        <f t="shared" si="1405"/>
        <v>500</v>
      </c>
      <c r="GK188" s="182">
        <f>GI188*GJ188</f>
        <v>408471727.80557019</v>
      </c>
      <c r="GL188" s="5"/>
      <c r="GM188" s="182">
        <f t="shared" ref="GM188:GM191" si="1493">GI188*GM$8*GM$2/GI$2*GN$2</f>
        <v>939484.97395281133</v>
      </c>
      <c r="GN188" s="182">
        <f t="shared" si="1406"/>
        <v>500</v>
      </c>
      <c r="GO188" s="182">
        <f>GM188*GN188</f>
        <v>469742486.97640568</v>
      </c>
      <c r="GP188" s="5"/>
      <c r="GQ188" s="182">
        <f t="shared" ref="GQ188:GQ191" si="1494">GM188*GQ$8*GQ$2/GM$2*GR$2</f>
        <v>1080407.720045733</v>
      </c>
      <c r="GR188" s="182">
        <f t="shared" si="1407"/>
        <v>500</v>
      </c>
      <c r="GS188" s="182">
        <f>GQ188*GR188</f>
        <v>540203860.02286649</v>
      </c>
      <c r="GT188" s="5"/>
      <c r="GU188" s="182">
        <f t="shared" ref="GU188:GU191" si="1495">GQ188*GU$8*GU$2/GQ$2*GV$2</f>
        <v>1242468.878052593</v>
      </c>
      <c r="GV188" s="182">
        <f t="shared" si="1408"/>
        <v>500</v>
      </c>
      <c r="GW188" s="182">
        <f>GU188*GV188</f>
        <v>621234439.0262965</v>
      </c>
      <c r="GX188" s="5"/>
      <c r="GY188" s="182">
        <f t="shared" ref="GY188:GY191" si="1496">GU188*GY$8*GY$2/GU$2*GZ$2</f>
        <v>1428839.2097604817</v>
      </c>
      <c r="GZ188" s="182">
        <f t="shared" si="1409"/>
        <v>500</v>
      </c>
      <c r="HA188" s="182">
        <f>GY188*GZ188</f>
        <v>714419604.88024092</v>
      </c>
      <c r="HB188" s="5"/>
      <c r="HC188" s="182">
        <f t="shared" ref="HC188:HC191" si="1497">GY188*HC$8*HC$2/GY$2*HD$2</f>
        <v>1643165.0912245538</v>
      </c>
      <c r="HD188" s="182">
        <f t="shared" si="1410"/>
        <v>500</v>
      </c>
      <c r="HE188" s="182">
        <f>HC188*HD188</f>
        <v>821582545.61227691</v>
      </c>
      <c r="HF188" s="5"/>
      <c r="HG188" s="182">
        <f t="shared" ref="HG188:HG191" si="1498">HC188*HG$8*HG$2/HC$2*HH$2</f>
        <v>1889639.8549082368</v>
      </c>
      <c r="HH188" s="182">
        <f t="shared" si="1411"/>
        <v>500</v>
      </c>
      <c r="HI188" s="182">
        <f>HG188*HH188</f>
        <v>944819927.45411837</v>
      </c>
      <c r="HJ188" s="5"/>
      <c r="HK188" s="182">
        <f t="shared" ref="HK188:HK191" si="1499">HG188*HK$8*HK$2/HG$2*HL$2</f>
        <v>2173085.833144472</v>
      </c>
      <c r="HL188" s="182">
        <f t="shared" si="1412"/>
        <v>500</v>
      </c>
      <c r="HM188" s="182">
        <f>HK188*HL188</f>
        <v>1086542916.5722361</v>
      </c>
      <c r="HN188" s="5"/>
      <c r="HO188" s="182">
        <f t="shared" ref="HO188:HO191" si="1500">HK188*HO$8*HO$2/HK$2*HP$2</f>
        <v>2499048.7081161425</v>
      </c>
      <c r="HP188" s="182">
        <f t="shared" si="1413"/>
        <v>500</v>
      </c>
      <c r="HQ188" s="182">
        <f>HO188*HP188</f>
        <v>1249524354.0580714</v>
      </c>
      <c r="HR188" s="5"/>
      <c r="HS188" s="182">
        <f t="shared" ref="HS188:HS191" si="1501">HO188*HS$8*HS$2/HO$2*HT$2</f>
        <v>3304991.9164835983</v>
      </c>
      <c r="HT188" s="182">
        <f t="shared" si="1414"/>
        <v>500</v>
      </c>
      <c r="HU188" s="182">
        <f>HS188*HT188</f>
        <v>1652495958.2417991</v>
      </c>
      <c r="HV188" s="5"/>
      <c r="HW188" s="182">
        <f t="shared" ref="HW188:HW191" si="1502">HS188*HW$8*HW$2/HS$2*HX$2</f>
        <v>3800740.7039561379</v>
      </c>
      <c r="HX188" s="182">
        <f t="shared" si="1415"/>
        <v>500</v>
      </c>
      <c r="HY188" s="182">
        <f>HW188*HX188</f>
        <v>1900370351.9780688</v>
      </c>
      <c r="IA188" s="182">
        <f t="shared" ref="IA188:IA191" si="1503">HW188*IA$8*IA$2/HW$2*IB$2</f>
        <v>4370851.809549558</v>
      </c>
      <c r="IB188" s="182">
        <f>HX188*$IB$184</f>
        <v>500</v>
      </c>
      <c r="IC188" s="182">
        <f>IA188*IB188</f>
        <v>2185425904.7747788</v>
      </c>
      <c r="ID188" s="5"/>
      <c r="IE188" s="182">
        <f t="shared" ref="IE188:IE191" si="1504">IA188*IE$8*IE$2/IA$2*IF$2</f>
        <v>5026479.5809819913</v>
      </c>
      <c r="IF188" s="182">
        <f t="shared" si="1416"/>
        <v>500</v>
      </c>
      <c r="IG188" s="182">
        <f>IE188*IF188</f>
        <v>2513239790.4909954</v>
      </c>
      <c r="IH188" s="5"/>
      <c r="II188" s="182">
        <f t="shared" ref="II188:II191" si="1505">IE188*II$8*II$2/IE$2*IJ$2</f>
        <v>5780451.5181292892</v>
      </c>
      <c r="IJ188" s="182">
        <f t="shared" si="1417"/>
        <v>500</v>
      </c>
      <c r="IK188" s="182">
        <f>II188*IJ188</f>
        <v>2890225759.0646448</v>
      </c>
      <c r="IL188" s="5"/>
      <c r="IM188" s="182">
        <f t="shared" ref="IM188:IM191" si="1506">II188*IM$8*IM$2/II$2*IN$2</f>
        <v>6647519.2458486818</v>
      </c>
      <c r="IN188" s="182">
        <f t="shared" si="1418"/>
        <v>500</v>
      </c>
      <c r="IO188" s="182">
        <f>IM188*IN188</f>
        <v>3323759622.9243407</v>
      </c>
      <c r="IP188" s="5"/>
      <c r="IQ188" s="182">
        <f t="shared" ref="IQ188:IQ191" si="1507">IM188*IQ$8*IQ$2/IM$2*IR$2</f>
        <v>7644647.1327259839</v>
      </c>
      <c r="IR188" s="182">
        <f t="shared" si="1419"/>
        <v>500</v>
      </c>
      <c r="IS188" s="182">
        <f>IQ188*IR188</f>
        <v>3822323566.3629918</v>
      </c>
      <c r="IT188" s="5"/>
      <c r="IU188" s="182">
        <f t="shared" ref="IU188:IU191" si="1508">IQ188*IU$8*IU$2/IQ$2*IV$2</f>
        <v>8791344.2026348803</v>
      </c>
      <c r="IV188" s="182">
        <f t="shared" si="1420"/>
        <v>500</v>
      </c>
      <c r="IW188" s="182">
        <f>IU188*IV188</f>
        <v>4395672101.31744</v>
      </c>
      <c r="IX188" s="5"/>
      <c r="IY188" s="182">
        <f t="shared" ref="IY188:IY191" si="1509">IU188*IY$8*IY$2/IU$2*IZ$2</f>
        <v>10110045.833030112</v>
      </c>
      <c r="IZ188" s="182">
        <f t="shared" si="1421"/>
        <v>500</v>
      </c>
      <c r="JA188" s="182">
        <f>IY188*IZ188</f>
        <v>5055022916.5150557</v>
      </c>
      <c r="JB188" s="5"/>
      <c r="JC188" s="182">
        <f t="shared" ref="JC188:JC191" si="1510">IY188*JC$8*JC$2/IY$2*JD$2</f>
        <v>11626552.707984628</v>
      </c>
      <c r="JD188" s="182">
        <f t="shared" si="1422"/>
        <v>500</v>
      </c>
      <c r="JE188" s="182">
        <f>JC188*JD188</f>
        <v>5813276353.9923143</v>
      </c>
      <c r="JF188" s="5"/>
      <c r="JG188" s="182">
        <f t="shared" ref="JG188:JG191" si="1511">JC188*JG$8*JG$2/JC$2*JH$2</f>
        <v>13370535.614182321</v>
      </c>
      <c r="JH188" s="182">
        <f t="shared" si="1423"/>
        <v>500</v>
      </c>
      <c r="JI188" s="182">
        <f>JG188*JH188</f>
        <v>6685267807.0911608</v>
      </c>
      <c r="JJ188" s="294"/>
      <c r="JK188" s="182">
        <f t="shared" ref="JK188:JK191" si="1512">JG188*JK$8*JK$2/JG$2*JL$2</f>
        <v>15376115.956309669</v>
      </c>
      <c r="JL188" s="182">
        <f t="shared" si="1424"/>
        <v>500</v>
      </c>
      <c r="JM188" s="182">
        <f>JK188*JL188</f>
        <v>7688057978.1548347</v>
      </c>
      <c r="JN188" s="5"/>
      <c r="JO188" s="182">
        <f t="shared" ref="JO188:JO191" si="1513">JK188*JO$8*JO$2/JK$2*JP$2</f>
        <v>17859358.683253679</v>
      </c>
      <c r="JP188" s="182">
        <f t="shared" si="1425"/>
        <v>505</v>
      </c>
      <c r="JQ188" s="182">
        <f t="shared" si="1426"/>
        <v>9018976135.043108</v>
      </c>
      <c r="JR188" s="5"/>
      <c r="JS188" s="182">
        <f t="shared" ref="JS188:JS191" si="1514">JO188*JS$8*JS$2/JO$2*JT$2</f>
        <v>20538262.485741731</v>
      </c>
      <c r="JT188" s="182">
        <f t="shared" si="1427"/>
        <v>510.05</v>
      </c>
      <c r="JU188" s="182">
        <f t="shared" si="1428"/>
        <v>10475540780.85257</v>
      </c>
      <c r="JV188" s="5"/>
      <c r="JW188" s="182">
        <f t="shared" ref="JW188:JW191" si="1515">JS188*JW$8*JW$2/JS$2*JX$2</f>
        <v>23619001.858602989</v>
      </c>
      <c r="JX188" s="182">
        <f t="shared" si="1429"/>
        <v>515.15049999999997</v>
      </c>
      <c r="JY188" s="182">
        <f t="shared" si="1430"/>
        <v>12167340616.960258</v>
      </c>
      <c r="JZ188" s="5"/>
      <c r="KA188" s="182">
        <f t="shared" ref="KA188:KA191" si="1516">JW188*KA$8*KA$2/JW$2*KB$2</f>
        <v>27161852.137393437</v>
      </c>
      <c r="KB188" s="182">
        <f t="shared" si="1431"/>
        <v>520.30200500000001</v>
      </c>
      <c r="KC188" s="182">
        <f t="shared" si="1432"/>
        <v>14132366126.59934</v>
      </c>
      <c r="KD188" s="5"/>
      <c r="KE188" s="182">
        <f t="shared" ref="KE188:KE191" si="1517">KA188*KE$8*KE$2/KA$2*KF$2</f>
        <v>31236129.958002452</v>
      </c>
      <c r="KF188" s="182">
        <f t="shared" si="1433"/>
        <v>525.50502504999997</v>
      </c>
      <c r="KG188" s="182">
        <f t="shared" si="1434"/>
        <v>16414743256.045134</v>
      </c>
      <c r="KH188" s="5"/>
      <c r="KI188" s="183">
        <f t="shared" si="1435"/>
        <v>1000.1699999999998</v>
      </c>
      <c r="KJ188" s="183">
        <f t="shared" si="1372"/>
        <v>500.00000000000006</v>
      </c>
      <c r="KK188" s="183">
        <f t="shared" si="1436"/>
        <v>500085</v>
      </c>
      <c r="KM188" s="183">
        <f t="shared" si="1437"/>
        <v>44031.039011705514</v>
      </c>
      <c r="KN188" s="183">
        <f t="shared" si="1373"/>
        <v>499.99999999999994</v>
      </c>
      <c r="KO188" s="183">
        <f t="shared" si="1438"/>
        <v>22015519.505852755</v>
      </c>
      <c r="KQ188" s="183">
        <f t="shared" si="1439"/>
        <v>289827.81962457008</v>
      </c>
      <c r="KR188" s="183">
        <f t="shared" si="1374"/>
        <v>500</v>
      </c>
      <c r="KS188" s="183">
        <f t="shared" si="1440"/>
        <v>144913909.81228504</v>
      </c>
      <c r="KU188" s="183">
        <f t="shared" si="1441"/>
        <v>1721503.7056187703</v>
      </c>
      <c r="KV188" s="183">
        <f t="shared" si="1375"/>
        <v>500.00000000000006</v>
      </c>
      <c r="KW188" s="183">
        <f t="shared" si="1442"/>
        <v>860751852.8093853</v>
      </c>
      <c r="KY188" s="183">
        <f t="shared" si="1443"/>
        <v>10131522.920816224</v>
      </c>
      <c r="KZ188" s="183">
        <f t="shared" si="1376"/>
        <v>499.99999999999994</v>
      </c>
      <c r="LA188" s="183">
        <f t="shared" si="1444"/>
        <v>5065761460.4081116</v>
      </c>
      <c r="LC188" s="183">
        <f t="shared" si="1445"/>
        <v>62038846.339509085</v>
      </c>
      <c r="LD188" s="183">
        <f t="shared" si="1377"/>
        <v>499.99999999999994</v>
      </c>
      <c r="LE188" s="183">
        <f t="shared" si="1446"/>
        <v>31019423169.754539</v>
      </c>
    </row>
    <row r="189" spans="2:317" ht="18.75">
      <c r="B189" s="172" t="s">
        <v>282</v>
      </c>
      <c r="C189" s="181"/>
      <c r="D189" s="181"/>
      <c r="E189" s="180" t="str">
        <f>'A.I Revenue Streams - P1'!F186</f>
        <v>Lab Home Sample Collection</v>
      </c>
      <c r="F189" s="184"/>
      <c r="G189" s="182"/>
      <c r="H189" s="182">
        <f>'A.I Revenue Streams - P1'!J186</f>
        <v>300</v>
      </c>
      <c r="I189" s="182">
        <f>G189*H189</f>
        <v>0</v>
      </c>
      <c r="J189" s="5"/>
      <c r="K189" s="182">
        <f>'A.I Revenue Streams - P1'!H186*K$2*L$2</f>
        <v>270</v>
      </c>
      <c r="L189" s="182">
        <f>H189*$L$184</f>
        <v>300</v>
      </c>
      <c r="M189" s="182">
        <f>K189*L189</f>
        <v>81000</v>
      </c>
      <c r="N189" s="5"/>
      <c r="O189" s="182">
        <f t="shared" si="1447"/>
        <v>288.22499999999997</v>
      </c>
      <c r="P189" s="182">
        <f>L189*$P$184</f>
        <v>300</v>
      </c>
      <c r="Q189" s="182">
        <f>O189*P189</f>
        <v>86467.499999999985</v>
      </c>
      <c r="R189" s="5"/>
      <c r="S189" s="182">
        <f t="shared" si="1448"/>
        <v>441.94499999999994</v>
      </c>
      <c r="T189" s="182">
        <f>P189*$T$184</f>
        <v>300</v>
      </c>
      <c r="U189" s="182">
        <f>S189*T189</f>
        <v>132583.49999999997</v>
      </c>
      <c r="V189" s="5"/>
      <c r="W189" s="182">
        <f t="shared" si="1449"/>
        <v>635.29593749999981</v>
      </c>
      <c r="X189" s="182">
        <f>T189*$X$184</f>
        <v>300</v>
      </c>
      <c r="Y189" s="182">
        <f>W189*X189</f>
        <v>190588.78124999994</v>
      </c>
      <c r="Z189" s="5"/>
      <c r="AA189" s="182">
        <f t="shared" si="1450"/>
        <v>1168.9445249999997</v>
      </c>
      <c r="AB189" s="182">
        <f>X189*$AB$184</f>
        <v>300</v>
      </c>
      <c r="AC189" s="182">
        <f>AA189*AB189</f>
        <v>350683.35749999993</v>
      </c>
      <c r="AD189" s="5"/>
      <c r="AE189" s="182">
        <f t="shared" si="1451"/>
        <v>1680.3577546874994</v>
      </c>
      <c r="AF189" s="182">
        <f>AB189*$AF$184</f>
        <v>300</v>
      </c>
      <c r="AG189" s="182">
        <f>AE189*AF189</f>
        <v>504107.32640624983</v>
      </c>
      <c r="AH189" s="5"/>
      <c r="AI189" s="182">
        <f t="shared" si="1452"/>
        <v>2415.5142723632798</v>
      </c>
      <c r="AJ189" s="182">
        <f>AF189*$AJ$184</f>
        <v>300</v>
      </c>
      <c r="AK189" s="182">
        <f>AI189*AJ189</f>
        <v>724654.28170898394</v>
      </c>
      <c r="AL189" s="5"/>
      <c r="AM189" s="182">
        <f t="shared" si="1453"/>
        <v>2777.8414132177718</v>
      </c>
      <c r="AN189" s="182">
        <f>AJ189*$AN$184</f>
        <v>300</v>
      </c>
      <c r="AO189" s="182">
        <f>AM189*AN189</f>
        <v>833352.42396533152</v>
      </c>
      <c r="AP189" s="5"/>
      <c r="AQ189" s="182">
        <f t="shared" si="1454"/>
        <v>3194.5176252004371</v>
      </c>
      <c r="AR189" s="182">
        <f>AN189*$AR$184</f>
        <v>300</v>
      </c>
      <c r="AS189" s="182">
        <f>AQ189*AR189</f>
        <v>958355.28756013117</v>
      </c>
      <c r="AT189" s="5"/>
      <c r="AU189" s="182">
        <f t="shared" si="1455"/>
        <v>3673.6952689805025</v>
      </c>
      <c r="AV189" s="182">
        <f t="shared" si="1378"/>
        <v>300</v>
      </c>
      <c r="AW189" s="182">
        <f>AU189*AV189</f>
        <v>1102108.5806941506</v>
      </c>
      <c r="AX189" s="5"/>
      <c r="AY189" s="182">
        <f t="shared" si="1456"/>
        <v>4224.749559327578</v>
      </c>
      <c r="AZ189" s="182">
        <f t="shared" si="1379"/>
        <v>300</v>
      </c>
      <c r="BA189" s="182">
        <f>AY189*AZ189</f>
        <v>1267424.8677982735</v>
      </c>
      <c r="BB189" s="5"/>
      <c r="BC189" s="182">
        <f t="shared" si="1457"/>
        <v>4858.4619932267142</v>
      </c>
      <c r="BD189" s="182">
        <f t="shared" si="1380"/>
        <v>300</v>
      </c>
      <c r="BE189" s="182">
        <f>BC189*BD189</f>
        <v>1457538.5979680142</v>
      </c>
      <c r="BF189" s="5"/>
      <c r="BG189" s="182">
        <f t="shared" si="1458"/>
        <v>5587.2312922107212</v>
      </c>
      <c r="BH189" s="182">
        <f t="shared" si="1381"/>
        <v>300</v>
      </c>
      <c r="BI189" s="182">
        <f>BG189*BH189</f>
        <v>1676169.3876632163</v>
      </c>
      <c r="BJ189" s="5"/>
      <c r="BK189" s="182">
        <f t="shared" si="1459"/>
        <v>6425.3159860423293</v>
      </c>
      <c r="BL189" s="182">
        <f t="shared" si="1382"/>
        <v>300</v>
      </c>
      <c r="BM189" s="182">
        <f>BK189*BL189</f>
        <v>1927594.7958126988</v>
      </c>
      <c r="BN189" s="5"/>
      <c r="BO189" s="182">
        <f t="shared" si="1460"/>
        <v>7389.1133839486783</v>
      </c>
      <c r="BP189" s="182">
        <f t="shared" si="1383"/>
        <v>300</v>
      </c>
      <c r="BQ189" s="182">
        <f>BO189*BP189</f>
        <v>2216734.0151846036</v>
      </c>
      <c r="BR189" s="5"/>
      <c r="BS189" s="182">
        <f t="shared" si="1461"/>
        <v>8497.4803915409775</v>
      </c>
      <c r="BT189" s="182">
        <f t="shared" si="1384"/>
        <v>300</v>
      </c>
      <c r="BU189" s="182">
        <f>BS189*BT189</f>
        <v>2549244.1174622932</v>
      </c>
      <c r="BV189" s="5"/>
      <c r="BW189" s="182">
        <f t="shared" si="1462"/>
        <v>9772.102450272123</v>
      </c>
      <c r="BX189" s="182">
        <f t="shared" si="1385"/>
        <v>300</v>
      </c>
      <c r="BY189" s="182">
        <f>BW189*BX189</f>
        <v>2931630.7350816368</v>
      </c>
      <c r="BZ189" s="5"/>
      <c r="CA189" s="182">
        <f t="shared" si="1463"/>
        <v>11237.91781781294</v>
      </c>
      <c r="CB189" s="182">
        <f t="shared" si="1386"/>
        <v>300</v>
      </c>
      <c r="CC189" s="182">
        <f>CA189*CB189</f>
        <v>3371375.3453438822</v>
      </c>
      <c r="CD189" s="5"/>
      <c r="CE189" s="182">
        <f t="shared" si="1464"/>
        <v>15508.326588581858</v>
      </c>
      <c r="CF189" s="182">
        <f t="shared" si="1387"/>
        <v>300</v>
      </c>
      <c r="CG189" s="182">
        <f>CE189*CF189</f>
        <v>4652497.9765745578</v>
      </c>
      <c r="CH189" s="5"/>
      <c r="CI189" s="182">
        <f t="shared" si="1465"/>
        <v>17834.575576869134</v>
      </c>
      <c r="CJ189" s="182">
        <f t="shared" si="1388"/>
        <v>300</v>
      </c>
      <c r="CK189" s="182">
        <f>CI189*CJ189</f>
        <v>5350372.6730607403</v>
      </c>
      <c r="CL189" s="5"/>
      <c r="CM189" s="182">
        <f t="shared" si="1466"/>
        <v>20509.761913399503</v>
      </c>
      <c r="CN189" s="182">
        <f>CJ189*$CN$184</f>
        <v>300</v>
      </c>
      <c r="CO189" s="182">
        <f>CM189*CN189</f>
        <v>6152928.5740198512</v>
      </c>
      <c r="CP189" s="5"/>
      <c r="CQ189" s="182">
        <f t="shared" si="1467"/>
        <v>23586.226200409426</v>
      </c>
      <c r="CR189" s="182">
        <f>CN189*$CR$184</f>
        <v>300</v>
      </c>
      <c r="CS189" s="182">
        <f>CQ189*CR189</f>
        <v>7075867.8601228278</v>
      </c>
      <c r="CT189" s="5"/>
      <c r="CU189" s="182">
        <f t="shared" si="1468"/>
        <v>27124.160130470838</v>
      </c>
      <c r="CV189" s="182">
        <f t="shared" si="1390"/>
        <v>300</v>
      </c>
      <c r="CW189" s="182">
        <f>CU189*CV189</f>
        <v>8137248.0391412517</v>
      </c>
      <c r="CX189" s="5"/>
      <c r="CY189" s="182">
        <f t="shared" si="1469"/>
        <v>31192.784150041462</v>
      </c>
      <c r="CZ189" s="182">
        <f t="shared" si="1391"/>
        <v>300</v>
      </c>
      <c r="DA189" s="182">
        <f>CY189*CZ189</f>
        <v>9357835.2450124379</v>
      </c>
      <c r="DB189" s="5"/>
      <c r="DC189" s="182">
        <f t="shared" si="1470"/>
        <v>35871.701772547676</v>
      </c>
      <c r="DD189" s="182">
        <f t="shared" si="1392"/>
        <v>300</v>
      </c>
      <c r="DE189" s="182">
        <f>DC189*DD189</f>
        <v>10761510.531764302</v>
      </c>
      <c r="DF189" s="5"/>
      <c r="DG189" s="182">
        <f t="shared" si="1471"/>
        <v>41252.457038429828</v>
      </c>
      <c r="DH189" s="182">
        <f t="shared" si="1393"/>
        <v>300</v>
      </c>
      <c r="DI189" s="182">
        <f>DG189*DH189</f>
        <v>12375737.111528948</v>
      </c>
      <c r="DJ189" s="5"/>
      <c r="DK189" s="182">
        <f t="shared" si="1472"/>
        <v>47440.325594194299</v>
      </c>
      <c r="DL189" s="182">
        <f>DH189*$DL$184</f>
        <v>300</v>
      </c>
      <c r="DM189" s="182">
        <f>DK189*DL189</f>
        <v>14232097.678258291</v>
      </c>
      <c r="DN189" s="5"/>
      <c r="DO189" s="182">
        <f t="shared" si="1473"/>
        <v>54556.374433323443</v>
      </c>
      <c r="DP189" s="182">
        <f t="shared" si="1474"/>
        <v>300</v>
      </c>
      <c r="DQ189" s="182">
        <f>DO189*DP189</f>
        <v>16366912.329997033</v>
      </c>
      <c r="DR189" s="5"/>
      <c r="DS189" s="182">
        <f t="shared" si="1475"/>
        <v>62739.830598321947</v>
      </c>
      <c r="DT189" s="182">
        <f t="shared" si="1394"/>
        <v>300</v>
      </c>
      <c r="DU189" s="182">
        <f>DS189*DT189</f>
        <v>18821949.179496583</v>
      </c>
      <c r="DV189" s="5"/>
      <c r="DW189" s="182">
        <f t="shared" si="1476"/>
        <v>72150.805188070241</v>
      </c>
      <c r="DX189" s="182">
        <f t="shared" si="1395"/>
        <v>300</v>
      </c>
      <c r="DY189" s="182">
        <f>DW189*DX189</f>
        <v>21645241.556421071</v>
      </c>
      <c r="DZ189" s="5"/>
      <c r="EA189" s="182">
        <f t="shared" si="1477"/>
        <v>91270.768562908866</v>
      </c>
      <c r="EB189" s="182">
        <f t="shared" si="1396"/>
        <v>300</v>
      </c>
      <c r="EC189" s="182">
        <f>EA189*EB189</f>
        <v>27381230.56887266</v>
      </c>
      <c r="ED189" s="5"/>
      <c r="EE189" s="182">
        <f t="shared" si="1478"/>
        <v>104961.38384734519</v>
      </c>
      <c r="EF189" s="182">
        <f t="shared" si="1397"/>
        <v>300</v>
      </c>
      <c r="EG189" s="182">
        <f>EE189*EF189</f>
        <v>31488415.154203556</v>
      </c>
      <c r="EH189" s="5"/>
      <c r="EI189" s="182">
        <f t="shared" si="1479"/>
        <v>120705.59142444695</v>
      </c>
      <c r="EJ189" s="182">
        <f>EF189*$EJ$184</f>
        <v>300</v>
      </c>
      <c r="EK189" s="182">
        <f>EI189*EJ189</f>
        <v>36211677.427334085</v>
      </c>
      <c r="EL189" s="5"/>
      <c r="EM189" s="182">
        <f t="shared" si="1480"/>
        <v>138811.43013811397</v>
      </c>
      <c r="EN189" s="182">
        <f t="shared" si="1398"/>
        <v>300</v>
      </c>
      <c r="EO189" s="182">
        <f>EM189*EN189</f>
        <v>41643429.041434191</v>
      </c>
      <c r="EP189" s="5"/>
      <c r="EQ189" s="182">
        <f t="shared" si="1481"/>
        <v>159633.14465883104</v>
      </c>
      <c r="ER189" s="182">
        <f t="shared" si="1399"/>
        <v>300</v>
      </c>
      <c r="ES189" s="182">
        <f>EQ189*ER189</f>
        <v>47889943.397649311</v>
      </c>
      <c r="ET189" s="5"/>
      <c r="EU189" s="182">
        <f t="shared" si="1482"/>
        <v>183578.11635765567</v>
      </c>
      <c r="EV189" s="182">
        <f t="shared" si="1400"/>
        <v>300</v>
      </c>
      <c r="EW189" s="182">
        <f>EU189*EV189</f>
        <v>55073434.907296702</v>
      </c>
      <c r="EX189" s="5"/>
      <c r="EY189" s="182">
        <f t="shared" si="1483"/>
        <v>211114.83381130401</v>
      </c>
      <c r="EZ189" s="182">
        <f>EV189*$EZ$184</f>
        <v>300</v>
      </c>
      <c r="FA189" s="182">
        <f>EY189*EZ189</f>
        <v>63334450.143391199</v>
      </c>
      <c r="FB189" s="5"/>
      <c r="FC189" s="182">
        <f t="shared" si="1484"/>
        <v>242782.05888299958</v>
      </c>
      <c r="FD189" s="182">
        <f>EZ189*$FD$184</f>
        <v>300</v>
      </c>
      <c r="FE189" s="182">
        <f>FC189*FD189</f>
        <v>72834617.664899871</v>
      </c>
      <c r="FF189" s="5"/>
      <c r="FG189" s="182">
        <f t="shared" si="1485"/>
        <v>279199.36771544954</v>
      </c>
      <c r="FH189" s="182">
        <f t="shared" si="1402"/>
        <v>300</v>
      </c>
      <c r="FI189" s="182">
        <f>FG189*FH189</f>
        <v>83759810.31463486</v>
      </c>
      <c r="FJ189" s="5"/>
      <c r="FK189" s="182">
        <f t="shared" si="1486"/>
        <v>321079.27287276695</v>
      </c>
      <c r="FL189" s="182">
        <f>FH189*$FL$184</f>
        <v>300</v>
      </c>
      <c r="FM189" s="182">
        <f>FK189*FL189</f>
        <v>96323781.861830086</v>
      </c>
      <c r="FN189" s="5"/>
      <c r="FO189" s="182">
        <f t="shared" si="1487"/>
        <v>369241.16380368196</v>
      </c>
      <c r="FP189" s="182">
        <f>FL189*$FP$184</f>
        <v>300</v>
      </c>
      <c r="FQ189" s="182">
        <f>FO189*FP189</f>
        <v>110772349.14110459</v>
      </c>
      <c r="FR189" s="5"/>
      <c r="FS189" s="182">
        <f t="shared" si="1488"/>
        <v>424627.33837423421</v>
      </c>
      <c r="FT189" s="182">
        <f t="shared" si="1403"/>
        <v>300</v>
      </c>
      <c r="FU189" s="182">
        <f>FS189*FT189</f>
        <v>127388201.51227026</v>
      </c>
      <c r="FV189" s="5"/>
      <c r="FW189" s="182">
        <f t="shared" si="1489"/>
        <v>537153.58304340625</v>
      </c>
      <c r="FX189" s="182">
        <f>FT189*$FX$184</f>
        <v>300</v>
      </c>
      <c r="FY189" s="182">
        <f>FW189*FX189</f>
        <v>161146074.91302186</v>
      </c>
      <c r="FZ189" s="5"/>
      <c r="GA189" s="182">
        <f t="shared" si="1490"/>
        <v>617726.62049991719</v>
      </c>
      <c r="GB189" s="182">
        <f t="shared" si="1404"/>
        <v>300</v>
      </c>
      <c r="GC189" s="182">
        <f>GA189*GB189</f>
        <v>185317986.14997515</v>
      </c>
      <c r="GE189" s="182">
        <f t="shared" si="1491"/>
        <v>710385.61357490474</v>
      </c>
      <c r="GF189" s="182">
        <f>GB189*$GF$184</f>
        <v>300</v>
      </c>
      <c r="GG189" s="182">
        <f>GE189*GF189</f>
        <v>213115684.07247141</v>
      </c>
      <c r="GH189" s="5"/>
      <c r="GI189" s="182">
        <f t="shared" si="1492"/>
        <v>816943.45561114035</v>
      </c>
      <c r="GJ189" s="182">
        <f t="shared" si="1405"/>
        <v>300</v>
      </c>
      <c r="GK189" s="182">
        <f>GI189*GJ189</f>
        <v>245083036.6833421</v>
      </c>
      <c r="GL189" s="5"/>
      <c r="GM189" s="182">
        <f t="shared" si="1493"/>
        <v>939484.97395281133</v>
      </c>
      <c r="GN189" s="182">
        <f t="shared" si="1406"/>
        <v>300</v>
      </c>
      <c r="GO189" s="182">
        <f>GM189*GN189</f>
        <v>281845492.18584341</v>
      </c>
      <c r="GP189" s="5"/>
      <c r="GQ189" s="182">
        <f t="shared" si="1494"/>
        <v>1080407.720045733</v>
      </c>
      <c r="GR189" s="182">
        <f t="shared" si="1407"/>
        <v>300</v>
      </c>
      <c r="GS189" s="182">
        <f>GQ189*GR189</f>
        <v>324122316.01371992</v>
      </c>
      <c r="GT189" s="5"/>
      <c r="GU189" s="182">
        <f t="shared" si="1495"/>
        <v>1242468.878052593</v>
      </c>
      <c r="GV189" s="182">
        <f t="shared" si="1408"/>
        <v>300</v>
      </c>
      <c r="GW189" s="182">
        <f>GU189*GV189</f>
        <v>372740663.41577792</v>
      </c>
      <c r="GX189" s="5"/>
      <c r="GY189" s="182">
        <f t="shared" si="1496"/>
        <v>1428839.2097604817</v>
      </c>
      <c r="GZ189" s="182">
        <f t="shared" si="1409"/>
        <v>300</v>
      </c>
      <c r="HA189" s="182">
        <f>GY189*GZ189</f>
        <v>428651762.92814451</v>
      </c>
      <c r="HB189" s="5"/>
      <c r="HC189" s="182">
        <f t="shared" si="1497"/>
        <v>1643165.0912245538</v>
      </c>
      <c r="HD189" s="182">
        <f t="shared" si="1410"/>
        <v>300</v>
      </c>
      <c r="HE189" s="182">
        <f>HC189*HD189</f>
        <v>492949527.36736614</v>
      </c>
      <c r="HF189" s="5"/>
      <c r="HG189" s="182">
        <f t="shared" si="1498"/>
        <v>1889639.8549082368</v>
      </c>
      <c r="HH189" s="182">
        <f t="shared" si="1411"/>
        <v>300</v>
      </c>
      <c r="HI189" s="182">
        <f>HG189*HH189</f>
        <v>566891956.472471</v>
      </c>
      <c r="HJ189" s="5"/>
      <c r="HK189" s="182">
        <f t="shared" si="1499"/>
        <v>2173085.833144472</v>
      </c>
      <c r="HL189" s="182">
        <f t="shared" si="1412"/>
        <v>300</v>
      </c>
      <c r="HM189" s="182">
        <f>HK189*HL189</f>
        <v>651925749.94334161</v>
      </c>
      <c r="HN189" s="5"/>
      <c r="HO189" s="182">
        <f t="shared" si="1500"/>
        <v>2499048.7081161425</v>
      </c>
      <c r="HP189" s="182">
        <f t="shared" si="1413"/>
        <v>300</v>
      </c>
      <c r="HQ189" s="182">
        <f>HO189*HP189</f>
        <v>749714612.43484271</v>
      </c>
      <c r="HR189" s="5"/>
      <c r="HS189" s="182">
        <f t="shared" si="1501"/>
        <v>3304991.9164835983</v>
      </c>
      <c r="HT189" s="182">
        <f t="shared" si="1414"/>
        <v>300</v>
      </c>
      <c r="HU189" s="182">
        <f>HS189*HT189</f>
        <v>991497574.94507945</v>
      </c>
      <c r="HV189" s="5"/>
      <c r="HW189" s="182">
        <f t="shared" si="1502"/>
        <v>3800740.7039561379</v>
      </c>
      <c r="HX189" s="182">
        <f t="shared" si="1415"/>
        <v>300</v>
      </c>
      <c r="HY189" s="182">
        <f>HW189*HX189</f>
        <v>1140222211.1868412</v>
      </c>
      <c r="IA189" s="182">
        <f t="shared" si="1503"/>
        <v>4370851.809549558</v>
      </c>
      <c r="IB189" s="182">
        <f>HX189*$IB$184</f>
        <v>300</v>
      </c>
      <c r="IC189" s="182">
        <f>IA189*IB189</f>
        <v>1311255542.8648674</v>
      </c>
      <c r="ID189" s="5"/>
      <c r="IE189" s="182">
        <f t="shared" si="1504"/>
        <v>5026479.5809819913</v>
      </c>
      <c r="IF189" s="182">
        <f t="shared" si="1416"/>
        <v>300</v>
      </c>
      <c r="IG189" s="182">
        <f>IE189*IF189</f>
        <v>1507943874.2945974</v>
      </c>
      <c r="IH189" s="5"/>
      <c r="II189" s="182">
        <f t="shared" si="1505"/>
        <v>5780451.5181292892</v>
      </c>
      <c r="IJ189" s="182">
        <f t="shared" si="1417"/>
        <v>300</v>
      </c>
      <c r="IK189" s="182">
        <f>II189*IJ189</f>
        <v>1734135455.4387867</v>
      </c>
      <c r="IL189" s="5"/>
      <c r="IM189" s="182">
        <f t="shared" si="1506"/>
        <v>6647519.2458486818</v>
      </c>
      <c r="IN189" s="182">
        <f t="shared" si="1418"/>
        <v>300</v>
      </c>
      <c r="IO189" s="182">
        <f>IM189*IN189</f>
        <v>1994255773.7546046</v>
      </c>
      <c r="IP189" s="5"/>
      <c r="IQ189" s="182">
        <f t="shared" si="1507"/>
        <v>7644647.1327259839</v>
      </c>
      <c r="IR189" s="182">
        <f t="shared" si="1419"/>
        <v>300</v>
      </c>
      <c r="IS189" s="182">
        <f>IQ189*IR189</f>
        <v>2293394139.8177953</v>
      </c>
      <c r="IT189" s="5"/>
      <c r="IU189" s="182">
        <f t="shared" si="1508"/>
        <v>8791344.2026348803</v>
      </c>
      <c r="IV189" s="182">
        <f t="shared" si="1420"/>
        <v>300</v>
      </c>
      <c r="IW189" s="182">
        <f>IU189*IV189</f>
        <v>2637403260.7904639</v>
      </c>
      <c r="IX189" s="5"/>
      <c r="IY189" s="182">
        <f t="shared" si="1509"/>
        <v>10110045.833030112</v>
      </c>
      <c r="IZ189" s="182">
        <f t="shared" si="1421"/>
        <v>300</v>
      </c>
      <c r="JA189" s="182">
        <f>IY189*IZ189</f>
        <v>3033013749.9090338</v>
      </c>
      <c r="JB189" s="5"/>
      <c r="JC189" s="182">
        <f t="shared" si="1510"/>
        <v>11626552.707984628</v>
      </c>
      <c r="JD189" s="182">
        <f t="shared" si="1422"/>
        <v>300</v>
      </c>
      <c r="JE189" s="182">
        <f>JC189*JD189</f>
        <v>3487965812.3953886</v>
      </c>
      <c r="JF189" s="5"/>
      <c r="JG189" s="182">
        <f t="shared" si="1511"/>
        <v>13370535.614182321</v>
      </c>
      <c r="JH189" s="182">
        <f t="shared" si="1423"/>
        <v>300</v>
      </c>
      <c r="JI189" s="182">
        <f>JG189*JH189</f>
        <v>4011160684.2546964</v>
      </c>
      <c r="JJ189" s="294"/>
      <c r="JK189" s="182">
        <f t="shared" si="1512"/>
        <v>15376115.956309669</v>
      </c>
      <c r="JL189" s="182">
        <f t="shared" si="1424"/>
        <v>300</v>
      </c>
      <c r="JM189" s="182">
        <f>JK189*JL189</f>
        <v>4612834786.8929005</v>
      </c>
      <c r="JN189" s="5"/>
      <c r="JO189" s="182">
        <f t="shared" si="1513"/>
        <v>17859358.683253679</v>
      </c>
      <c r="JP189" s="182">
        <f t="shared" si="1425"/>
        <v>303</v>
      </c>
      <c r="JQ189" s="182">
        <f t="shared" si="1426"/>
        <v>5411385681.0258646</v>
      </c>
      <c r="JR189" s="5"/>
      <c r="JS189" s="182">
        <f t="shared" si="1514"/>
        <v>20538262.485741731</v>
      </c>
      <c r="JT189" s="182">
        <f t="shared" si="1427"/>
        <v>306.03000000000003</v>
      </c>
      <c r="JU189" s="182">
        <f t="shared" si="1428"/>
        <v>6285324468.5115423</v>
      </c>
      <c r="JV189" s="5"/>
      <c r="JW189" s="182">
        <f t="shared" si="1515"/>
        <v>23619001.858602989</v>
      </c>
      <c r="JX189" s="182">
        <f t="shared" si="1429"/>
        <v>309.09030000000001</v>
      </c>
      <c r="JY189" s="182">
        <f t="shared" si="1430"/>
        <v>7300404370.176156</v>
      </c>
      <c r="JZ189" s="5"/>
      <c r="KA189" s="182">
        <f t="shared" si="1516"/>
        <v>27161852.137393437</v>
      </c>
      <c r="KB189" s="182">
        <f t="shared" si="1431"/>
        <v>312.18120300000004</v>
      </c>
      <c r="KC189" s="182">
        <f t="shared" si="1432"/>
        <v>8479419675.9596052</v>
      </c>
      <c r="KD189" s="5"/>
      <c r="KE189" s="182">
        <f t="shared" si="1517"/>
        <v>31236129.958002452</v>
      </c>
      <c r="KF189" s="182">
        <f t="shared" si="1433"/>
        <v>315.30301503000004</v>
      </c>
      <c r="KG189" s="182">
        <f t="shared" si="1434"/>
        <v>9848845953.6270809</v>
      </c>
      <c r="KH189" s="5"/>
      <c r="KI189" s="183">
        <f t="shared" si="1435"/>
        <v>1000.1699999999998</v>
      </c>
      <c r="KJ189" s="183">
        <f t="shared" si="1372"/>
        <v>300.00000000000006</v>
      </c>
      <c r="KK189" s="183">
        <f t="shared" si="1436"/>
        <v>300051</v>
      </c>
      <c r="KM189" s="183">
        <f t="shared" si="1437"/>
        <v>44031.039011705514</v>
      </c>
      <c r="KN189" s="183">
        <f t="shared" si="1373"/>
        <v>299.99999999999994</v>
      </c>
      <c r="KO189" s="183">
        <f t="shared" si="1438"/>
        <v>13209311.703511652</v>
      </c>
      <c r="KQ189" s="183">
        <f t="shared" si="1439"/>
        <v>289827.81962457008</v>
      </c>
      <c r="KR189" s="183">
        <f t="shared" si="1374"/>
        <v>300</v>
      </c>
      <c r="KS189" s="183">
        <f t="shared" si="1440"/>
        <v>86948345.887371019</v>
      </c>
      <c r="KU189" s="183">
        <f t="shared" si="1441"/>
        <v>1721503.7056187703</v>
      </c>
      <c r="KV189" s="183">
        <f t="shared" si="1375"/>
        <v>300.00000000000006</v>
      </c>
      <c r="KW189" s="183">
        <f t="shared" si="1442"/>
        <v>516451111.68563116</v>
      </c>
      <c r="KY189" s="183">
        <f t="shared" si="1443"/>
        <v>10131522.920816224</v>
      </c>
      <c r="KZ189" s="183">
        <f t="shared" si="1376"/>
        <v>300.00000000000006</v>
      </c>
      <c r="LA189" s="183">
        <f t="shared" si="1444"/>
        <v>3039456876.2448678</v>
      </c>
      <c r="LC189" s="183">
        <f t="shared" si="1445"/>
        <v>62038846.339509085</v>
      </c>
      <c r="LD189" s="183">
        <f t="shared" si="1377"/>
        <v>300</v>
      </c>
      <c r="LE189" s="183">
        <f t="shared" si="1446"/>
        <v>18611653901.852726</v>
      </c>
    </row>
    <row r="190" spans="2:317" ht="18.75">
      <c r="B190" s="172"/>
      <c r="C190" s="181"/>
      <c r="D190" s="181"/>
      <c r="E190" s="180" t="str">
        <f>'A.I Revenue Streams - P1'!F187</f>
        <v>Nursing Services-Home Visits</v>
      </c>
      <c r="F190" s="184"/>
      <c r="G190" s="182"/>
      <c r="H190" s="182">
        <f>'A.I Revenue Streams - P1'!J187</f>
        <v>300</v>
      </c>
      <c r="I190" s="182">
        <f t="shared" ref="I190:I191" si="1518">G190*H190</f>
        <v>0</v>
      </c>
      <c r="J190" s="5"/>
      <c r="K190" s="182">
        <f>'A.I Revenue Streams - P1'!H187*K$2*L$2</f>
        <v>7.1999999999999993</v>
      </c>
      <c r="L190" s="182">
        <f t="shared" ref="L190:L191" si="1519">H190*$L$184</f>
        <v>300</v>
      </c>
      <c r="M190" s="182">
        <f t="shared" ref="M190:M191" si="1520">K190*L190</f>
        <v>2160</v>
      </c>
      <c r="N190" s="5"/>
      <c r="O190" s="182">
        <f t="shared" si="1447"/>
        <v>7.6859999999999982</v>
      </c>
      <c r="P190" s="182">
        <f t="shared" ref="P190:P191" si="1521">L190*$P$184</f>
        <v>300</v>
      </c>
      <c r="Q190" s="182">
        <f t="shared" ref="Q190:Q191" si="1522">O190*P190</f>
        <v>2305.7999999999993</v>
      </c>
      <c r="R190" s="5"/>
      <c r="S190" s="182">
        <f t="shared" si="1448"/>
        <v>11.785199999999996</v>
      </c>
      <c r="T190" s="182">
        <f t="shared" ref="T190:T191" si="1523">P190*$T$184</f>
        <v>300</v>
      </c>
      <c r="U190" s="182">
        <f t="shared" ref="U190:U191" si="1524">S190*T190</f>
        <v>3535.559999999999</v>
      </c>
      <c r="V190" s="5"/>
      <c r="W190" s="182">
        <f t="shared" si="1449"/>
        <v>16.941224999999992</v>
      </c>
      <c r="X190" s="182">
        <f t="shared" ref="X190:X191" si="1525">T190*$X$184</f>
        <v>300</v>
      </c>
      <c r="Y190" s="182">
        <f t="shared" ref="Y190:Y191" si="1526">W190*X190</f>
        <v>5082.3674999999976</v>
      </c>
      <c r="Z190" s="5"/>
      <c r="AA190" s="182">
        <f t="shared" si="1450"/>
        <v>31.171853999999986</v>
      </c>
      <c r="AB190" s="182">
        <f t="shared" ref="AB190:AB191" si="1527">X190*$AB$184</f>
        <v>300</v>
      </c>
      <c r="AC190" s="182">
        <f t="shared" ref="AC190:AC191" si="1528">AA190*AB190</f>
        <v>9351.5561999999954</v>
      </c>
      <c r="AD190" s="5"/>
      <c r="AE190" s="182">
        <f t="shared" si="1451"/>
        <v>44.809540124999977</v>
      </c>
      <c r="AF190" s="182">
        <f t="shared" ref="AF190:AF191" si="1529">AB190*$AF$184</f>
        <v>300</v>
      </c>
      <c r="AG190" s="182">
        <f t="shared" ref="AG190:AG191" si="1530">AE190*AF190</f>
        <v>13442.862037499994</v>
      </c>
      <c r="AH190" s="5"/>
      <c r="AI190" s="182">
        <f t="shared" si="1452"/>
        <v>64.413713929687461</v>
      </c>
      <c r="AJ190" s="182">
        <f t="shared" ref="AJ190:AJ191" si="1531">AF190*$AJ$184</f>
        <v>300</v>
      </c>
      <c r="AK190" s="182">
        <f t="shared" ref="AK190:AK191" si="1532">AI190*AJ190</f>
        <v>19324.114178906239</v>
      </c>
      <c r="AL190" s="5"/>
      <c r="AM190" s="182">
        <f t="shared" si="1453"/>
        <v>74.075771019140575</v>
      </c>
      <c r="AN190" s="182">
        <f t="shared" ref="AN190:AN191" si="1533">AJ190*$AN$184</f>
        <v>300</v>
      </c>
      <c r="AO190" s="182">
        <f t="shared" ref="AO190:AO191" si="1534">AM190*AN190</f>
        <v>22222.731305742171</v>
      </c>
      <c r="AP190" s="5"/>
      <c r="AQ190" s="182">
        <f t="shared" si="1454"/>
        <v>85.187136672011661</v>
      </c>
      <c r="AR190" s="182">
        <f t="shared" ref="AR190:AR191" si="1535">AN190*$AR$184</f>
        <v>300</v>
      </c>
      <c r="AS190" s="182">
        <f t="shared" ref="AS190:AS191" si="1536">AQ190*AR190</f>
        <v>25556.141001603497</v>
      </c>
      <c r="AT190" s="5"/>
      <c r="AU190" s="182">
        <f t="shared" si="1455"/>
        <v>97.965207172813408</v>
      </c>
      <c r="AV190" s="182">
        <f t="shared" si="1378"/>
        <v>300</v>
      </c>
      <c r="AW190" s="182">
        <f t="shared" ref="AW190:AW191" si="1537">AU190*AV190</f>
        <v>29389.562151844024</v>
      </c>
      <c r="AX190" s="5"/>
      <c r="AY190" s="182">
        <f t="shared" si="1456"/>
        <v>112.65998824873542</v>
      </c>
      <c r="AZ190" s="182">
        <f t="shared" si="1379"/>
        <v>300</v>
      </c>
      <c r="BA190" s="182">
        <f t="shared" ref="BA190:BA191" si="1538">AY190*AZ190</f>
        <v>33797.996474620624</v>
      </c>
      <c r="BB190" s="5"/>
      <c r="BC190" s="182">
        <f t="shared" si="1457"/>
        <v>129.55898648604571</v>
      </c>
      <c r="BD190" s="182">
        <f t="shared" si="1380"/>
        <v>300</v>
      </c>
      <c r="BE190" s="182">
        <f t="shared" ref="BE190:BE191" si="1539">BC190*BD190</f>
        <v>38867.695945813713</v>
      </c>
      <c r="BF190" s="5"/>
      <c r="BG190" s="182">
        <f t="shared" si="1458"/>
        <v>148.99283445895256</v>
      </c>
      <c r="BH190" s="182">
        <f t="shared" si="1381"/>
        <v>300</v>
      </c>
      <c r="BI190" s="182">
        <f t="shared" ref="BI190:BI191" si="1540">BG190*BH190</f>
        <v>44697.85033768577</v>
      </c>
      <c r="BJ190" s="5"/>
      <c r="BK190" s="182">
        <f t="shared" si="1459"/>
        <v>171.34175962779543</v>
      </c>
      <c r="BL190" s="182">
        <f t="shared" si="1382"/>
        <v>300</v>
      </c>
      <c r="BM190" s="182">
        <f t="shared" ref="BM190:BM191" si="1541">BK190*BL190</f>
        <v>51402.527888338627</v>
      </c>
      <c r="BN190" s="5"/>
      <c r="BO190" s="182">
        <f t="shared" si="1460"/>
        <v>197.04302357196474</v>
      </c>
      <c r="BP190" s="182">
        <f t="shared" si="1383"/>
        <v>300</v>
      </c>
      <c r="BQ190" s="182">
        <f t="shared" ref="BQ190:BQ191" si="1542">BO190*BP190</f>
        <v>59112.90707158942</v>
      </c>
      <c r="BR190" s="5"/>
      <c r="BS190" s="182">
        <f t="shared" si="1461"/>
        <v>226.59947710775944</v>
      </c>
      <c r="BT190" s="182">
        <f t="shared" si="1384"/>
        <v>300</v>
      </c>
      <c r="BU190" s="182">
        <f t="shared" ref="BU190:BU191" si="1543">BS190*BT190</f>
        <v>67979.843132327835</v>
      </c>
      <c r="BV190" s="5"/>
      <c r="BW190" s="182">
        <f t="shared" si="1462"/>
        <v>260.58939867392337</v>
      </c>
      <c r="BX190" s="182">
        <f t="shared" si="1385"/>
        <v>300</v>
      </c>
      <c r="BY190" s="182">
        <f t="shared" ref="BY190:BY191" si="1544">BW190*BX190</f>
        <v>78176.819602177013</v>
      </c>
      <c r="BZ190" s="5"/>
      <c r="CA190" s="182">
        <f t="shared" si="1463"/>
        <v>299.67780847501183</v>
      </c>
      <c r="CB190" s="182">
        <f t="shared" si="1386"/>
        <v>300</v>
      </c>
      <c r="CC190" s="182">
        <f t="shared" ref="CC190:CC191" si="1545">CA190*CB190</f>
        <v>89903.342542503553</v>
      </c>
      <c r="CD190" s="5"/>
      <c r="CE190" s="182">
        <f t="shared" si="1464"/>
        <v>413.55537569551632</v>
      </c>
      <c r="CF190" s="182">
        <f t="shared" si="1387"/>
        <v>300</v>
      </c>
      <c r="CG190" s="182">
        <f t="shared" ref="CG190:CG191" si="1546">CE190*CF190</f>
        <v>124066.61270865489</v>
      </c>
      <c r="CH190" s="5"/>
      <c r="CI190" s="182">
        <f t="shared" si="1465"/>
        <v>475.58868204984373</v>
      </c>
      <c r="CJ190" s="182">
        <f t="shared" si="1388"/>
        <v>300</v>
      </c>
      <c r="CK190" s="182">
        <f t="shared" ref="CK190:CK191" si="1547">CI190*CJ190</f>
        <v>142676.60461495313</v>
      </c>
      <c r="CL190" s="5"/>
      <c r="CM190" s="182">
        <f t="shared" si="1466"/>
        <v>546.92698435732029</v>
      </c>
      <c r="CN190" s="182">
        <f t="shared" ref="CN190:CN191" si="1548">CJ190*$CN$184</f>
        <v>300</v>
      </c>
      <c r="CO190" s="182">
        <f t="shared" ref="CO190:CO191" si="1549">CM190*CN190</f>
        <v>164078.09530719608</v>
      </c>
      <c r="CP190" s="5"/>
      <c r="CQ190" s="182">
        <f t="shared" si="1467"/>
        <v>628.9660320109183</v>
      </c>
      <c r="CR190" s="182">
        <f t="shared" ref="CR190:CR191" si="1550">CN190*$CR$184</f>
        <v>300</v>
      </c>
      <c r="CS190" s="182">
        <f t="shared" ref="CS190:CS191" si="1551">CQ190*CR190</f>
        <v>188689.8096032755</v>
      </c>
      <c r="CT190" s="5"/>
      <c r="CU190" s="182">
        <f t="shared" si="1468"/>
        <v>723.31093681255595</v>
      </c>
      <c r="CV190" s="182">
        <f t="shared" si="1390"/>
        <v>300</v>
      </c>
      <c r="CW190" s="182">
        <f t="shared" ref="CW190:CW191" si="1552">CU190*CV190</f>
        <v>216993.28104376679</v>
      </c>
      <c r="CX190" s="5"/>
      <c r="CY190" s="182">
        <f t="shared" si="1469"/>
        <v>831.80757733443932</v>
      </c>
      <c r="CZ190" s="182">
        <f t="shared" si="1391"/>
        <v>300</v>
      </c>
      <c r="DA190" s="182">
        <f t="shared" ref="DA190:DA191" si="1553">CY190*CZ190</f>
        <v>249542.27320033181</v>
      </c>
      <c r="DB190" s="5"/>
      <c r="DC190" s="182">
        <f t="shared" si="1470"/>
        <v>956.57871393460516</v>
      </c>
      <c r="DD190" s="182">
        <f t="shared" si="1392"/>
        <v>300</v>
      </c>
      <c r="DE190" s="182">
        <f t="shared" ref="DE190:DE191" si="1554">DC190*DD190</f>
        <v>286973.61418038153</v>
      </c>
      <c r="DF190" s="5"/>
      <c r="DG190" s="182">
        <f t="shared" si="1471"/>
        <v>1100.0655210247958</v>
      </c>
      <c r="DH190" s="182">
        <f t="shared" si="1393"/>
        <v>300</v>
      </c>
      <c r="DI190" s="182">
        <f t="shared" ref="DI190:DI191" si="1555">DG190*DH190</f>
        <v>330019.65630743874</v>
      </c>
      <c r="DJ190" s="5"/>
      <c r="DK190" s="182">
        <f t="shared" si="1472"/>
        <v>1265.0753491785151</v>
      </c>
      <c r="DL190" s="182">
        <f t="shared" ref="DL190:DL191" si="1556">DH190*$DL$184</f>
        <v>300</v>
      </c>
      <c r="DM190" s="182">
        <f t="shared" ref="DM190:DM191" si="1557">DK190*DL190</f>
        <v>379522.60475355457</v>
      </c>
      <c r="DN190" s="5"/>
      <c r="DO190" s="182">
        <f t="shared" si="1473"/>
        <v>1454.8366515552923</v>
      </c>
      <c r="DP190" s="182">
        <f t="shared" si="1474"/>
        <v>300</v>
      </c>
      <c r="DQ190" s="182">
        <f t="shared" ref="DQ190:DQ191" si="1558">DO190*DP190</f>
        <v>436450.99546658772</v>
      </c>
      <c r="DR190" s="5"/>
      <c r="DS190" s="182">
        <f t="shared" si="1475"/>
        <v>1673.0621492885859</v>
      </c>
      <c r="DT190" s="182">
        <f t="shared" si="1394"/>
        <v>300</v>
      </c>
      <c r="DU190" s="182">
        <f t="shared" ref="DU190:DU191" si="1559">DS190*DT190</f>
        <v>501918.64478657581</v>
      </c>
      <c r="DV190" s="5"/>
      <c r="DW190" s="182">
        <f t="shared" si="1476"/>
        <v>1924.0214716818739</v>
      </c>
      <c r="DX190" s="182">
        <f t="shared" si="1395"/>
        <v>300</v>
      </c>
      <c r="DY190" s="182">
        <f t="shared" ref="DY190:DY191" si="1560">DW190*DX190</f>
        <v>577206.44150456216</v>
      </c>
      <c r="DZ190" s="5"/>
      <c r="EA190" s="182">
        <f t="shared" si="1477"/>
        <v>2433.8871616775705</v>
      </c>
      <c r="EB190" s="182">
        <f t="shared" si="1396"/>
        <v>300</v>
      </c>
      <c r="EC190" s="182">
        <f t="shared" ref="EC190:EC191" si="1561">EA190*EB190</f>
        <v>730166.14850327116</v>
      </c>
      <c r="ED190" s="5"/>
      <c r="EE190" s="182">
        <f t="shared" si="1478"/>
        <v>2798.970235929206</v>
      </c>
      <c r="EF190" s="182">
        <f t="shared" si="1397"/>
        <v>300</v>
      </c>
      <c r="EG190" s="182">
        <f t="shared" ref="EG190:EG191" si="1562">EE190*EF190</f>
        <v>839691.07077876176</v>
      </c>
      <c r="EH190" s="5"/>
      <c r="EI190" s="182">
        <f t="shared" si="1479"/>
        <v>3218.8157713185865</v>
      </c>
      <c r="EJ190" s="182">
        <f t="shared" ref="EJ190:EJ191" si="1563">EF190*$EJ$184</f>
        <v>300</v>
      </c>
      <c r="EK190" s="182">
        <f t="shared" ref="EK190:EK191" si="1564">EI190*EJ190</f>
        <v>965644.73139557592</v>
      </c>
      <c r="EL190" s="5"/>
      <c r="EM190" s="182">
        <f t="shared" si="1480"/>
        <v>3701.638137016374</v>
      </c>
      <c r="EN190" s="182">
        <f t="shared" si="1398"/>
        <v>300</v>
      </c>
      <c r="EO190" s="182">
        <f t="shared" ref="EO190:EO191" si="1565">EM190*EN190</f>
        <v>1110491.4411049122</v>
      </c>
      <c r="EP190" s="5"/>
      <c r="EQ190" s="182">
        <f t="shared" si="1481"/>
        <v>4256.8838575688296</v>
      </c>
      <c r="ER190" s="182">
        <f t="shared" si="1399"/>
        <v>300</v>
      </c>
      <c r="ES190" s="182">
        <f t="shared" ref="ES190:ES191" si="1566">EQ190*ER190</f>
        <v>1277065.157270649</v>
      </c>
      <c r="ET190" s="5"/>
      <c r="EU190" s="182">
        <f t="shared" si="1482"/>
        <v>4895.4164362041538</v>
      </c>
      <c r="EV190" s="182">
        <f t="shared" si="1400"/>
        <v>300</v>
      </c>
      <c r="EW190" s="182">
        <f t="shared" ref="EW190:EW191" si="1567">EU190*EV190</f>
        <v>1468624.9308612461</v>
      </c>
      <c r="EX190" s="5"/>
      <c r="EY190" s="182">
        <f t="shared" si="1483"/>
        <v>5629.7289016347768</v>
      </c>
      <c r="EZ190" s="182">
        <f t="shared" ref="EZ190:EZ191" si="1568">EV190*$EZ$184</f>
        <v>300</v>
      </c>
      <c r="FA190" s="182">
        <f t="shared" ref="FA190:FA191" si="1569">EY190*EZ190</f>
        <v>1688918.670490433</v>
      </c>
      <c r="FB190" s="5"/>
      <c r="FC190" s="182">
        <f t="shared" si="1484"/>
        <v>6474.1882368799925</v>
      </c>
      <c r="FD190" s="182">
        <f t="shared" ref="FD190:FD191" si="1570">EZ190*$FD$184</f>
        <v>300</v>
      </c>
      <c r="FE190" s="182">
        <f t="shared" ref="FE190:FE191" si="1571">FC190*FD190</f>
        <v>1942256.4710639978</v>
      </c>
      <c r="FF190" s="5"/>
      <c r="FG190" s="182">
        <f t="shared" si="1485"/>
        <v>7445.3164724119906</v>
      </c>
      <c r="FH190" s="182">
        <f t="shared" si="1402"/>
        <v>300</v>
      </c>
      <c r="FI190" s="182">
        <f t="shared" ref="FI190:FI191" si="1572">FG190*FH190</f>
        <v>2233594.9417235972</v>
      </c>
      <c r="FJ190" s="5"/>
      <c r="FK190" s="182">
        <f t="shared" si="1486"/>
        <v>8562.1139432737891</v>
      </c>
      <c r="FL190" s="182">
        <f t="shared" ref="FL190:FL191" si="1573">FH190*$FL$184</f>
        <v>300</v>
      </c>
      <c r="FM190" s="182">
        <f t="shared" ref="FM190:FM191" si="1574">FK190*FL190</f>
        <v>2568634.182982137</v>
      </c>
      <c r="FN190" s="5"/>
      <c r="FO190" s="182">
        <f t="shared" si="1487"/>
        <v>9846.431034764857</v>
      </c>
      <c r="FP190" s="182">
        <f t="shared" ref="FP190:FP191" si="1575">FL190*$FP$184</f>
        <v>300</v>
      </c>
      <c r="FQ190" s="182">
        <f t="shared" ref="FQ190:FQ191" si="1576">FO190*FP190</f>
        <v>2953929.3104294571</v>
      </c>
      <c r="FR190" s="5"/>
      <c r="FS190" s="182">
        <f t="shared" si="1488"/>
        <v>11323.395689979585</v>
      </c>
      <c r="FT190" s="182">
        <f t="shared" si="1403"/>
        <v>300</v>
      </c>
      <c r="FU190" s="182">
        <f t="shared" ref="FU190:FU191" si="1577">FS190*FT190</f>
        <v>3397018.7069938756</v>
      </c>
      <c r="FV190" s="5"/>
      <c r="FW190" s="182">
        <f t="shared" si="1489"/>
        <v>14324.095547824174</v>
      </c>
      <c r="FX190" s="182">
        <f t="shared" ref="FX190:FX191" si="1578">FT190*$FX$184</f>
        <v>300</v>
      </c>
      <c r="FY190" s="182">
        <f t="shared" ref="FY190:FY191" si="1579">FW190*FX190</f>
        <v>4297228.6643472519</v>
      </c>
      <c r="FZ190" s="5"/>
      <c r="GA190" s="182">
        <f t="shared" si="1490"/>
        <v>16472.709879997798</v>
      </c>
      <c r="GB190" s="182">
        <f t="shared" si="1404"/>
        <v>300</v>
      </c>
      <c r="GC190" s="182">
        <f t="shared" ref="GC190:GC191" si="1580">GA190*GB190</f>
        <v>4941812.9639993394</v>
      </c>
      <c r="GE190" s="182">
        <f t="shared" si="1491"/>
        <v>18943.616361997465</v>
      </c>
      <c r="GF190" s="182">
        <f t="shared" ref="GF190:GF191" si="1581">GB190*$GF$184</f>
        <v>300</v>
      </c>
      <c r="GG190" s="182">
        <f t="shared" ref="GG190:GG191" si="1582">GE190*GF190</f>
        <v>5683084.9085992398</v>
      </c>
      <c r="GH190" s="5"/>
      <c r="GI190" s="182">
        <f t="shared" si="1492"/>
        <v>21785.158816297084</v>
      </c>
      <c r="GJ190" s="182">
        <f t="shared" si="1405"/>
        <v>300</v>
      </c>
      <c r="GK190" s="182">
        <f t="shared" ref="GK190:GK191" si="1583">GI190*GJ190</f>
        <v>6535547.6448891256</v>
      </c>
      <c r="GL190" s="5"/>
      <c r="GM190" s="182">
        <f t="shared" si="1493"/>
        <v>25052.932638741644</v>
      </c>
      <c r="GN190" s="182">
        <f t="shared" si="1406"/>
        <v>300</v>
      </c>
      <c r="GO190" s="182">
        <f t="shared" ref="GO190:GO191" si="1584">GM190*GN190</f>
        <v>7515879.7916224934</v>
      </c>
      <c r="GP190" s="5"/>
      <c r="GQ190" s="182">
        <f t="shared" si="1494"/>
        <v>28810.872534552887</v>
      </c>
      <c r="GR190" s="182">
        <f t="shared" si="1407"/>
        <v>300</v>
      </c>
      <c r="GS190" s="182">
        <f t="shared" ref="GS190:GS191" si="1585">GQ190*GR190</f>
        <v>8643261.7603658661</v>
      </c>
      <c r="GT190" s="5"/>
      <c r="GU190" s="182">
        <f t="shared" si="1495"/>
        <v>33132.503414735816</v>
      </c>
      <c r="GV190" s="182">
        <f t="shared" si="1408"/>
        <v>300</v>
      </c>
      <c r="GW190" s="182">
        <f t="shared" ref="GW190:GW191" si="1586">GU190*GV190</f>
        <v>9939751.0244207457</v>
      </c>
      <c r="GX190" s="5"/>
      <c r="GY190" s="182">
        <f t="shared" si="1496"/>
        <v>38102.378926946185</v>
      </c>
      <c r="GZ190" s="182">
        <f t="shared" si="1409"/>
        <v>300</v>
      </c>
      <c r="HA190" s="182">
        <f t="shared" ref="HA190:HA191" si="1587">GY190*GZ190</f>
        <v>11430713.678083856</v>
      </c>
      <c r="HB190" s="5"/>
      <c r="HC190" s="182">
        <f t="shared" si="1497"/>
        <v>43817.735765988109</v>
      </c>
      <c r="HD190" s="182">
        <f t="shared" si="1410"/>
        <v>300</v>
      </c>
      <c r="HE190" s="182">
        <f t="shared" ref="HE190:HE191" si="1588">HC190*HD190</f>
        <v>13145320.729796432</v>
      </c>
      <c r="HF190" s="5"/>
      <c r="HG190" s="182">
        <f t="shared" si="1498"/>
        <v>50390.396130886322</v>
      </c>
      <c r="HH190" s="182">
        <f t="shared" si="1411"/>
        <v>300</v>
      </c>
      <c r="HI190" s="182">
        <f t="shared" ref="HI190:HI191" si="1589">HG190*HH190</f>
        <v>15117118.839265896</v>
      </c>
      <c r="HJ190" s="5"/>
      <c r="HK190" s="182">
        <f t="shared" si="1499"/>
        <v>57948.955550519262</v>
      </c>
      <c r="HL190" s="182">
        <f t="shared" si="1412"/>
        <v>300</v>
      </c>
      <c r="HM190" s="182">
        <f t="shared" ref="HM190:HM191" si="1590">HK190*HL190</f>
        <v>17384686.66515578</v>
      </c>
      <c r="HN190" s="5"/>
      <c r="HO190" s="182">
        <f t="shared" si="1500"/>
        <v>66641.298883097144</v>
      </c>
      <c r="HP190" s="182">
        <f t="shared" si="1413"/>
        <v>300</v>
      </c>
      <c r="HQ190" s="182">
        <f t="shared" ref="HQ190:HQ191" si="1591">HO190*HP190</f>
        <v>19992389.664929144</v>
      </c>
      <c r="HR190" s="5"/>
      <c r="HS190" s="182">
        <f t="shared" si="1501"/>
        <v>88133.117772895959</v>
      </c>
      <c r="HT190" s="182">
        <f t="shared" si="1414"/>
        <v>300</v>
      </c>
      <c r="HU190" s="182">
        <f t="shared" ref="HU190:HU191" si="1592">HS190*HT190</f>
        <v>26439935.331868786</v>
      </c>
      <c r="HV190" s="5"/>
      <c r="HW190" s="182">
        <f t="shared" si="1502"/>
        <v>101353.08543883034</v>
      </c>
      <c r="HX190" s="182">
        <f t="shared" si="1415"/>
        <v>300</v>
      </c>
      <c r="HY190" s="182">
        <f t="shared" ref="HY190:HY191" si="1593">HW190*HX190</f>
        <v>30405925.631649103</v>
      </c>
      <c r="IA190" s="182">
        <f t="shared" si="1503"/>
        <v>116556.04825465489</v>
      </c>
      <c r="IB190" s="182">
        <f t="shared" ref="IB190:IB191" si="1594">HX190*$IB$184</f>
        <v>300</v>
      </c>
      <c r="IC190" s="182">
        <f t="shared" ref="IC190:IC191" si="1595">IA190*IB190</f>
        <v>34966814.476396464</v>
      </c>
      <c r="ID190" s="5"/>
      <c r="IE190" s="182">
        <f t="shared" si="1504"/>
        <v>134039.4554928531</v>
      </c>
      <c r="IF190" s="182">
        <f t="shared" si="1416"/>
        <v>300</v>
      </c>
      <c r="IG190" s="182">
        <f t="shared" ref="IG190:IG191" si="1596">IE190*IF190</f>
        <v>40211836.64785593</v>
      </c>
      <c r="IH190" s="5"/>
      <c r="II190" s="182">
        <f t="shared" si="1505"/>
        <v>154145.37381678107</v>
      </c>
      <c r="IJ190" s="182">
        <f t="shared" si="1417"/>
        <v>300</v>
      </c>
      <c r="IK190" s="182">
        <f t="shared" ref="IK190:IK191" si="1597">II190*IJ190</f>
        <v>46243612.145034321</v>
      </c>
      <c r="IL190" s="5"/>
      <c r="IM190" s="182">
        <f t="shared" si="1506"/>
        <v>177267.17988929822</v>
      </c>
      <c r="IN190" s="182">
        <f t="shared" si="1418"/>
        <v>300</v>
      </c>
      <c r="IO190" s="182">
        <f t="shared" ref="IO190:IO191" si="1598">IM190*IN190</f>
        <v>53180153.966789469</v>
      </c>
      <c r="IP190" s="5"/>
      <c r="IQ190" s="182">
        <f t="shared" si="1507"/>
        <v>203857.25687269293</v>
      </c>
      <c r="IR190" s="182">
        <f t="shared" si="1419"/>
        <v>300</v>
      </c>
      <c r="IS190" s="182">
        <f t="shared" ref="IS190:IS191" si="1599">IQ190*IR190</f>
        <v>61157177.061807878</v>
      </c>
      <c r="IT190" s="5"/>
      <c r="IU190" s="182">
        <f t="shared" si="1508"/>
        <v>234435.84540359685</v>
      </c>
      <c r="IV190" s="182">
        <f t="shared" si="1420"/>
        <v>300</v>
      </c>
      <c r="IW190" s="182">
        <f t="shared" ref="IW190:IW191" si="1600">IU190*IV190</f>
        <v>70330753.621079057</v>
      </c>
      <c r="IX190" s="5"/>
      <c r="IY190" s="182">
        <f t="shared" si="1509"/>
        <v>269601.22221413633</v>
      </c>
      <c r="IZ190" s="182">
        <f t="shared" si="1421"/>
        <v>300</v>
      </c>
      <c r="JA190" s="182">
        <f t="shared" ref="JA190:JA191" si="1601">IY190*IZ190</f>
        <v>80880366.664240897</v>
      </c>
      <c r="JB190" s="5"/>
      <c r="JC190" s="182">
        <f t="shared" si="1510"/>
        <v>310041.40554625675</v>
      </c>
      <c r="JD190" s="182">
        <f t="shared" si="1422"/>
        <v>300</v>
      </c>
      <c r="JE190" s="182">
        <f t="shared" ref="JE190:JE191" si="1602">JC190*JD190</f>
        <v>93012421.663877025</v>
      </c>
      <c r="JF190" s="5"/>
      <c r="JG190" s="182">
        <f t="shared" si="1511"/>
        <v>356547.61637819523</v>
      </c>
      <c r="JH190" s="182">
        <f t="shared" si="1423"/>
        <v>300</v>
      </c>
      <c r="JI190" s="182">
        <f t="shared" ref="JI190:JI191" si="1603">JG190*JH190</f>
        <v>106964284.91345857</v>
      </c>
      <c r="JJ190" s="294"/>
      <c r="JK190" s="182">
        <f t="shared" si="1512"/>
        <v>410029.75883492449</v>
      </c>
      <c r="JL190" s="182">
        <f t="shared" si="1424"/>
        <v>300</v>
      </c>
      <c r="JM190" s="182">
        <f t="shared" ref="JM190:JM191" si="1604">JK190*JL190</f>
        <v>123008927.65047735</v>
      </c>
      <c r="JN190" s="5"/>
      <c r="JO190" s="182">
        <f t="shared" si="1513"/>
        <v>476249.5648867648</v>
      </c>
      <c r="JP190" s="182">
        <f t="shared" si="1425"/>
        <v>303</v>
      </c>
      <c r="JQ190" s="182">
        <f t="shared" si="1426"/>
        <v>144303618.16068974</v>
      </c>
      <c r="JR190" s="5"/>
      <c r="JS190" s="182">
        <f t="shared" si="1514"/>
        <v>547686.99961977953</v>
      </c>
      <c r="JT190" s="182">
        <f t="shared" si="1427"/>
        <v>306.03000000000003</v>
      </c>
      <c r="JU190" s="182">
        <f t="shared" si="1428"/>
        <v>167608652.49364114</v>
      </c>
      <c r="JV190" s="5"/>
      <c r="JW190" s="182">
        <f t="shared" si="1515"/>
        <v>629840.04956274643</v>
      </c>
      <c r="JX190" s="182">
        <f t="shared" si="1429"/>
        <v>309.09030000000001</v>
      </c>
      <c r="JY190" s="182">
        <f t="shared" si="1430"/>
        <v>194677449.87136418</v>
      </c>
      <c r="JZ190" s="5"/>
      <c r="KA190" s="182">
        <f t="shared" si="1516"/>
        <v>724316.05699715833</v>
      </c>
      <c r="KB190" s="182">
        <f t="shared" si="1431"/>
        <v>312.18120300000004</v>
      </c>
      <c r="KC190" s="182">
        <f t="shared" si="1432"/>
        <v>226117858.0255895</v>
      </c>
      <c r="KD190" s="5"/>
      <c r="KE190" s="182">
        <f t="shared" si="1517"/>
        <v>832963.46554673207</v>
      </c>
      <c r="KF190" s="182">
        <f t="shared" si="1433"/>
        <v>315.30301503000004</v>
      </c>
      <c r="KG190" s="182">
        <f t="shared" si="1434"/>
        <v>262635892.09672219</v>
      </c>
      <c r="KH190" s="5"/>
      <c r="KI190" s="183">
        <f t="shared" si="1435"/>
        <v>26.671199999999992</v>
      </c>
      <c r="KJ190" s="183">
        <f t="shared" si="1372"/>
        <v>300.00000000000006</v>
      </c>
      <c r="KK190" s="183">
        <f t="shared" si="1436"/>
        <v>8001.3599999999988</v>
      </c>
      <c r="KM190" s="183">
        <f t="shared" si="1437"/>
        <v>1174.161040312147</v>
      </c>
      <c r="KN190" s="183">
        <f t="shared" si="1373"/>
        <v>300</v>
      </c>
      <c r="KO190" s="183">
        <f t="shared" si="1438"/>
        <v>352248.31209364405</v>
      </c>
      <c r="KQ190" s="183">
        <f t="shared" si="1439"/>
        <v>7728.7418566552051</v>
      </c>
      <c r="KR190" s="183">
        <f t="shared" si="1374"/>
        <v>300</v>
      </c>
      <c r="KS190" s="183">
        <f t="shared" si="1440"/>
        <v>2318622.5569965616</v>
      </c>
      <c r="KU190" s="183">
        <f t="shared" si="1441"/>
        <v>45906.765483167233</v>
      </c>
      <c r="KV190" s="183">
        <f t="shared" si="1375"/>
        <v>300</v>
      </c>
      <c r="KW190" s="183">
        <f t="shared" si="1442"/>
        <v>13772029.64495017</v>
      </c>
      <c r="KY190" s="183">
        <f t="shared" si="1443"/>
        <v>270173.94455509941</v>
      </c>
      <c r="KZ190" s="183">
        <f t="shared" si="1376"/>
        <v>300</v>
      </c>
      <c r="LA190" s="183">
        <f t="shared" si="1444"/>
        <v>81052183.366529822</v>
      </c>
      <c r="LC190" s="183">
        <f t="shared" si="1445"/>
        <v>1654369.2357202421</v>
      </c>
      <c r="LD190" s="183">
        <f t="shared" si="1377"/>
        <v>300.00000000000006</v>
      </c>
      <c r="LE190" s="183">
        <f t="shared" si="1446"/>
        <v>496310770.71607274</v>
      </c>
    </row>
    <row r="191" spans="2:317" ht="18.75">
      <c r="B191" s="172"/>
      <c r="C191" s="181"/>
      <c r="D191" s="181"/>
      <c r="E191" s="180" t="str">
        <f>'A.I Revenue Streams - P1'!F188</f>
        <v>Physiotherapy-Home Visits</v>
      </c>
      <c r="F191" s="184"/>
      <c r="G191" s="182"/>
      <c r="H191" s="182">
        <f>'A.I Revenue Streams - P1'!J188</f>
        <v>700</v>
      </c>
      <c r="I191" s="182">
        <f t="shared" si="1518"/>
        <v>0</v>
      </c>
      <c r="J191" s="5"/>
      <c r="K191" s="182">
        <f>'A.I Revenue Streams - P1'!H188*K$2*L$2</f>
        <v>9</v>
      </c>
      <c r="L191" s="182">
        <f t="shared" si="1519"/>
        <v>700</v>
      </c>
      <c r="M191" s="182">
        <f t="shared" si="1520"/>
        <v>6300</v>
      </c>
      <c r="N191" s="5"/>
      <c r="O191" s="182">
        <f t="shared" si="1447"/>
        <v>9.6074999999999982</v>
      </c>
      <c r="P191" s="182">
        <f t="shared" si="1521"/>
        <v>700</v>
      </c>
      <c r="Q191" s="182">
        <f t="shared" si="1522"/>
        <v>6725.2499999999991</v>
      </c>
      <c r="R191" s="5"/>
      <c r="S191" s="182">
        <f t="shared" si="1448"/>
        <v>14.731499999999995</v>
      </c>
      <c r="T191" s="182">
        <f t="shared" si="1523"/>
        <v>700</v>
      </c>
      <c r="U191" s="182">
        <f t="shared" si="1524"/>
        <v>10312.049999999997</v>
      </c>
      <c r="V191" s="5"/>
      <c r="W191" s="182">
        <f t="shared" si="1449"/>
        <v>21.176531249999989</v>
      </c>
      <c r="X191" s="182">
        <f t="shared" si="1525"/>
        <v>700</v>
      </c>
      <c r="Y191" s="182">
        <f t="shared" si="1526"/>
        <v>14823.571874999992</v>
      </c>
      <c r="Z191" s="5"/>
      <c r="AA191" s="182">
        <f t="shared" si="1450"/>
        <v>38.964817499999981</v>
      </c>
      <c r="AB191" s="182">
        <f t="shared" si="1527"/>
        <v>700</v>
      </c>
      <c r="AC191" s="182">
        <f t="shared" si="1528"/>
        <v>27275.372249999986</v>
      </c>
      <c r="AD191" s="5"/>
      <c r="AE191" s="182">
        <f t="shared" si="1451"/>
        <v>56.011925156249966</v>
      </c>
      <c r="AF191" s="182">
        <f t="shared" si="1529"/>
        <v>700</v>
      </c>
      <c r="AG191" s="182">
        <f t="shared" si="1530"/>
        <v>39208.347609374978</v>
      </c>
      <c r="AH191" s="5"/>
      <c r="AI191" s="182">
        <f t="shared" si="1452"/>
        <v>80.517142412109322</v>
      </c>
      <c r="AJ191" s="182">
        <f t="shared" si="1531"/>
        <v>700</v>
      </c>
      <c r="AK191" s="182">
        <f t="shared" si="1532"/>
        <v>56361.999688476528</v>
      </c>
      <c r="AL191" s="5"/>
      <c r="AM191" s="182">
        <f t="shared" si="1453"/>
        <v>92.594713773925719</v>
      </c>
      <c r="AN191" s="182">
        <f t="shared" si="1533"/>
        <v>700</v>
      </c>
      <c r="AO191" s="182">
        <f t="shared" si="1534"/>
        <v>64816.299641748003</v>
      </c>
      <c r="AP191" s="5"/>
      <c r="AQ191" s="182">
        <f t="shared" si="1454"/>
        <v>106.48392084001456</v>
      </c>
      <c r="AR191" s="182">
        <f t="shared" si="1535"/>
        <v>700</v>
      </c>
      <c r="AS191" s="182">
        <f t="shared" si="1536"/>
        <v>74538.744588010188</v>
      </c>
      <c r="AT191" s="5"/>
      <c r="AU191" s="182">
        <f t="shared" si="1455"/>
        <v>122.45650896601676</v>
      </c>
      <c r="AV191" s="182">
        <f t="shared" si="1378"/>
        <v>700</v>
      </c>
      <c r="AW191" s="182">
        <f t="shared" si="1537"/>
        <v>85719.556276211733</v>
      </c>
      <c r="AX191" s="5"/>
      <c r="AY191" s="182">
        <f t="shared" si="1456"/>
        <v>140.82498531091926</v>
      </c>
      <c r="AZ191" s="182">
        <f t="shared" si="1379"/>
        <v>700</v>
      </c>
      <c r="BA191" s="182">
        <f t="shared" si="1538"/>
        <v>98577.489717643475</v>
      </c>
      <c r="BB191" s="5"/>
      <c r="BC191" s="182">
        <f t="shared" si="1457"/>
        <v>161.94873310755713</v>
      </c>
      <c r="BD191" s="182">
        <f t="shared" si="1380"/>
        <v>700</v>
      </c>
      <c r="BE191" s="182">
        <f t="shared" si="1539"/>
        <v>113364.11317529</v>
      </c>
      <c r="BF191" s="5"/>
      <c r="BG191" s="182">
        <f t="shared" si="1458"/>
        <v>186.24104307369069</v>
      </c>
      <c r="BH191" s="182">
        <f t="shared" si="1381"/>
        <v>700</v>
      </c>
      <c r="BI191" s="182">
        <f t="shared" si="1540"/>
        <v>130368.73015158348</v>
      </c>
      <c r="BJ191" s="5"/>
      <c r="BK191" s="182">
        <f t="shared" si="1459"/>
        <v>214.17719953474429</v>
      </c>
      <c r="BL191" s="182">
        <f t="shared" si="1382"/>
        <v>700</v>
      </c>
      <c r="BM191" s="182">
        <f t="shared" si="1541"/>
        <v>149924.03967432101</v>
      </c>
      <c r="BN191" s="5"/>
      <c r="BO191" s="182">
        <f t="shared" si="1460"/>
        <v>246.30377946495591</v>
      </c>
      <c r="BP191" s="182">
        <f t="shared" si="1383"/>
        <v>700</v>
      </c>
      <c r="BQ191" s="182">
        <f t="shared" si="1542"/>
        <v>172412.64562546913</v>
      </c>
      <c r="BR191" s="5"/>
      <c r="BS191" s="182">
        <f t="shared" si="1461"/>
        <v>283.24934638469927</v>
      </c>
      <c r="BT191" s="182">
        <f t="shared" si="1384"/>
        <v>700</v>
      </c>
      <c r="BU191" s="182">
        <f t="shared" si="1543"/>
        <v>198274.54246928947</v>
      </c>
      <c r="BV191" s="5"/>
      <c r="BW191" s="182">
        <f t="shared" si="1462"/>
        <v>325.73674834240416</v>
      </c>
      <c r="BX191" s="182">
        <f t="shared" si="1385"/>
        <v>700</v>
      </c>
      <c r="BY191" s="182">
        <f t="shared" si="1544"/>
        <v>228015.72383968291</v>
      </c>
      <c r="BZ191" s="5"/>
      <c r="CA191" s="182">
        <f t="shared" si="1463"/>
        <v>374.59726059376476</v>
      </c>
      <c r="CB191" s="182">
        <f t="shared" si="1386"/>
        <v>700</v>
      </c>
      <c r="CC191" s="182">
        <f t="shared" si="1545"/>
        <v>262218.08241563535</v>
      </c>
      <c r="CD191" s="5"/>
      <c r="CE191" s="182">
        <f t="shared" si="1464"/>
        <v>516.94421961939531</v>
      </c>
      <c r="CF191" s="182">
        <f t="shared" si="1387"/>
        <v>700</v>
      </c>
      <c r="CG191" s="182">
        <f t="shared" si="1546"/>
        <v>361860.95373357669</v>
      </c>
      <c r="CH191" s="5"/>
      <c r="CI191" s="182">
        <f t="shared" si="1465"/>
        <v>594.48585256230456</v>
      </c>
      <c r="CJ191" s="182">
        <f t="shared" si="1388"/>
        <v>700</v>
      </c>
      <c r="CK191" s="182">
        <f t="shared" si="1547"/>
        <v>416140.09679361316</v>
      </c>
      <c r="CL191" s="5"/>
      <c r="CM191" s="182">
        <f t="shared" si="1466"/>
        <v>683.65873044665022</v>
      </c>
      <c r="CN191" s="182">
        <f t="shared" si="1548"/>
        <v>700</v>
      </c>
      <c r="CO191" s="182">
        <f t="shared" si="1549"/>
        <v>478561.11131265515</v>
      </c>
      <c r="CP191" s="5"/>
      <c r="CQ191" s="182">
        <f t="shared" si="1467"/>
        <v>786.20754001364764</v>
      </c>
      <c r="CR191" s="182">
        <f t="shared" si="1550"/>
        <v>700</v>
      </c>
      <c r="CS191" s="182">
        <f t="shared" si="1551"/>
        <v>550345.27800955332</v>
      </c>
      <c r="CT191" s="5"/>
      <c r="CU191" s="182">
        <f t="shared" si="1468"/>
        <v>904.13867101569474</v>
      </c>
      <c r="CV191" s="182">
        <f t="shared" si="1390"/>
        <v>700</v>
      </c>
      <c r="CW191" s="182">
        <f t="shared" si="1552"/>
        <v>632897.06971098634</v>
      </c>
      <c r="CX191" s="5"/>
      <c r="CY191" s="182">
        <f t="shared" si="1469"/>
        <v>1039.7594716680487</v>
      </c>
      <c r="CZ191" s="182">
        <f t="shared" si="1391"/>
        <v>700</v>
      </c>
      <c r="DA191" s="182">
        <f t="shared" si="1553"/>
        <v>727831.63016763411</v>
      </c>
      <c r="DB191" s="5"/>
      <c r="DC191" s="182">
        <f t="shared" si="1470"/>
        <v>1195.723392418256</v>
      </c>
      <c r="DD191" s="182">
        <f t="shared" si="1392"/>
        <v>700</v>
      </c>
      <c r="DE191" s="182">
        <f t="shared" si="1554"/>
        <v>837006.37469277927</v>
      </c>
      <c r="DF191" s="5"/>
      <c r="DG191" s="182">
        <f t="shared" si="1471"/>
        <v>1375.0819012809943</v>
      </c>
      <c r="DH191" s="182">
        <f t="shared" si="1393"/>
        <v>700</v>
      </c>
      <c r="DI191" s="182">
        <f t="shared" si="1555"/>
        <v>962557.33089669608</v>
      </c>
      <c r="DJ191" s="5"/>
      <c r="DK191" s="182">
        <f t="shared" si="1472"/>
        <v>1581.3441864731433</v>
      </c>
      <c r="DL191" s="182">
        <f t="shared" si="1556"/>
        <v>700</v>
      </c>
      <c r="DM191" s="182">
        <f t="shared" si="1557"/>
        <v>1106940.9305312003</v>
      </c>
      <c r="DN191" s="5"/>
      <c r="DO191" s="182">
        <f t="shared" si="1473"/>
        <v>1818.5458144441147</v>
      </c>
      <c r="DP191" s="182">
        <f t="shared" si="1474"/>
        <v>700</v>
      </c>
      <c r="DQ191" s="182">
        <f t="shared" si="1558"/>
        <v>1272982.0701108803</v>
      </c>
      <c r="DR191" s="5"/>
      <c r="DS191" s="182">
        <f t="shared" si="1475"/>
        <v>2091.3276866107321</v>
      </c>
      <c r="DT191" s="182">
        <f t="shared" si="1394"/>
        <v>700</v>
      </c>
      <c r="DU191" s="182">
        <f t="shared" si="1559"/>
        <v>1463929.3806275125</v>
      </c>
      <c r="DV191" s="5"/>
      <c r="DW191" s="182">
        <f t="shared" si="1476"/>
        <v>2405.0268396023416</v>
      </c>
      <c r="DX191" s="182">
        <f t="shared" si="1395"/>
        <v>700</v>
      </c>
      <c r="DY191" s="182">
        <f t="shared" si="1560"/>
        <v>1683518.787721639</v>
      </c>
      <c r="DZ191" s="5"/>
      <c r="EA191" s="182">
        <f t="shared" si="1477"/>
        <v>3042.3589520969622</v>
      </c>
      <c r="EB191" s="182">
        <f t="shared" si="1396"/>
        <v>700</v>
      </c>
      <c r="EC191" s="182">
        <f t="shared" si="1561"/>
        <v>2129651.2664678735</v>
      </c>
      <c r="ED191" s="5"/>
      <c r="EE191" s="182">
        <f t="shared" si="1478"/>
        <v>3498.7127949115061</v>
      </c>
      <c r="EF191" s="182">
        <f t="shared" si="1397"/>
        <v>700</v>
      </c>
      <c r="EG191" s="182">
        <f t="shared" si="1562"/>
        <v>2449098.9564380543</v>
      </c>
      <c r="EH191" s="5"/>
      <c r="EI191" s="182">
        <f t="shared" si="1479"/>
        <v>4023.5197141482322</v>
      </c>
      <c r="EJ191" s="182">
        <f t="shared" si="1563"/>
        <v>700</v>
      </c>
      <c r="EK191" s="182">
        <f t="shared" si="1564"/>
        <v>2816463.7999037625</v>
      </c>
      <c r="EL191" s="5"/>
      <c r="EM191" s="182">
        <f t="shared" si="1480"/>
        <v>4627.0476712704667</v>
      </c>
      <c r="EN191" s="182">
        <f t="shared" si="1398"/>
        <v>700</v>
      </c>
      <c r="EO191" s="182">
        <f t="shared" si="1565"/>
        <v>3238933.3698893269</v>
      </c>
      <c r="EP191" s="5"/>
      <c r="EQ191" s="182">
        <f t="shared" si="1481"/>
        <v>5321.1048219610366</v>
      </c>
      <c r="ER191" s="182">
        <f t="shared" si="1399"/>
        <v>700</v>
      </c>
      <c r="ES191" s="182">
        <f t="shared" si="1566"/>
        <v>3724773.3753727255</v>
      </c>
      <c r="ET191" s="5"/>
      <c r="EU191" s="182">
        <f t="shared" si="1482"/>
        <v>6119.2705452551918</v>
      </c>
      <c r="EV191" s="182">
        <f t="shared" si="1400"/>
        <v>700</v>
      </c>
      <c r="EW191" s="182">
        <f t="shared" si="1567"/>
        <v>4283489.3816786343</v>
      </c>
      <c r="EX191" s="5"/>
      <c r="EY191" s="182">
        <f t="shared" si="1483"/>
        <v>7037.1611270434696</v>
      </c>
      <c r="EZ191" s="182">
        <f t="shared" si="1568"/>
        <v>700</v>
      </c>
      <c r="FA191" s="182">
        <f t="shared" si="1569"/>
        <v>4926012.7889304291</v>
      </c>
      <c r="FB191" s="5"/>
      <c r="FC191" s="182">
        <f t="shared" si="1484"/>
        <v>8092.7352960999888</v>
      </c>
      <c r="FD191" s="182">
        <f t="shared" si="1570"/>
        <v>700</v>
      </c>
      <c r="FE191" s="182">
        <f t="shared" si="1571"/>
        <v>5664914.7072699917</v>
      </c>
      <c r="FF191" s="5"/>
      <c r="FG191" s="182">
        <f t="shared" si="1485"/>
        <v>9306.6455905149851</v>
      </c>
      <c r="FH191" s="182">
        <f t="shared" si="1402"/>
        <v>700</v>
      </c>
      <c r="FI191" s="182">
        <f t="shared" si="1572"/>
        <v>6514651.9133604895</v>
      </c>
      <c r="FJ191" s="5"/>
      <c r="FK191" s="182">
        <f t="shared" si="1486"/>
        <v>10702.642429092231</v>
      </c>
      <c r="FL191" s="182">
        <f t="shared" si="1573"/>
        <v>700</v>
      </c>
      <c r="FM191" s="182">
        <f t="shared" si="1574"/>
        <v>7491849.7003645618</v>
      </c>
      <c r="FN191" s="5"/>
      <c r="FO191" s="182">
        <f t="shared" si="1487"/>
        <v>12308.038793456066</v>
      </c>
      <c r="FP191" s="182">
        <f t="shared" si="1575"/>
        <v>700</v>
      </c>
      <c r="FQ191" s="182">
        <f t="shared" si="1576"/>
        <v>8615627.1554192454</v>
      </c>
      <c r="FR191" s="5"/>
      <c r="FS191" s="182">
        <f t="shared" si="1488"/>
        <v>14154.244612474475</v>
      </c>
      <c r="FT191" s="182">
        <f t="shared" si="1403"/>
        <v>700</v>
      </c>
      <c r="FU191" s="182">
        <f t="shared" si="1577"/>
        <v>9907971.2287321314</v>
      </c>
      <c r="FV191" s="5"/>
      <c r="FW191" s="182">
        <f t="shared" si="1489"/>
        <v>17905.119434780212</v>
      </c>
      <c r="FX191" s="182">
        <f t="shared" si="1578"/>
        <v>700</v>
      </c>
      <c r="FY191" s="182">
        <f t="shared" si="1579"/>
        <v>12533583.604346149</v>
      </c>
      <c r="FZ191" s="5"/>
      <c r="GA191" s="182">
        <f t="shared" si="1490"/>
        <v>20590.887349997243</v>
      </c>
      <c r="GB191" s="182">
        <f t="shared" si="1404"/>
        <v>700</v>
      </c>
      <c r="GC191" s="182">
        <f t="shared" si="1580"/>
        <v>14413621.14499807</v>
      </c>
      <c r="GE191" s="182">
        <f t="shared" si="1491"/>
        <v>23679.520452496829</v>
      </c>
      <c r="GF191" s="182">
        <f t="shared" si="1581"/>
        <v>700</v>
      </c>
      <c r="GG191" s="182">
        <f t="shared" si="1582"/>
        <v>16575664.316747781</v>
      </c>
      <c r="GH191" s="5"/>
      <c r="GI191" s="182">
        <f t="shared" si="1492"/>
        <v>27231.448520371352</v>
      </c>
      <c r="GJ191" s="182">
        <f t="shared" si="1405"/>
        <v>700</v>
      </c>
      <c r="GK191" s="182">
        <f t="shared" si="1583"/>
        <v>19062013.964259945</v>
      </c>
      <c r="GL191" s="5"/>
      <c r="GM191" s="182">
        <f t="shared" si="1493"/>
        <v>31316.165798427053</v>
      </c>
      <c r="GN191" s="182">
        <f t="shared" si="1406"/>
        <v>700</v>
      </c>
      <c r="GO191" s="182">
        <f t="shared" si="1584"/>
        <v>21921316.058898937</v>
      </c>
      <c r="GP191" s="5"/>
      <c r="GQ191" s="182">
        <f t="shared" si="1494"/>
        <v>36013.590668191107</v>
      </c>
      <c r="GR191" s="182">
        <f t="shared" si="1407"/>
        <v>700</v>
      </c>
      <c r="GS191" s="182">
        <f t="shared" si="1585"/>
        <v>25209513.467733774</v>
      </c>
      <c r="GT191" s="5"/>
      <c r="GU191" s="182">
        <f t="shared" si="1495"/>
        <v>41415.629268419769</v>
      </c>
      <c r="GV191" s="182">
        <f t="shared" si="1408"/>
        <v>700</v>
      </c>
      <c r="GW191" s="182">
        <f t="shared" si="1586"/>
        <v>28990940.487893838</v>
      </c>
      <c r="GX191" s="5"/>
      <c r="GY191" s="182">
        <f t="shared" si="1496"/>
        <v>47627.973658682728</v>
      </c>
      <c r="GZ191" s="182">
        <f t="shared" si="1409"/>
        <v>700</v>
      </c>
      <c r="HA191" s="182">
        <f t="shared" si="1587"/>
        <v>33339581.561077908</v>
      </c>
      <c r="HB191" s="5"/>
      <c r="HC191" s="182">
        <f t="shared" si="1497"/>
        <v>54772.169707485133</v>
      </c>
      <c r="HD191" s="182">
        <f t="shared" si="1410"/>
        <v>700</v>
      </c>
      <c r="HE191" s="182">
        <f t="shared" si="1588"/>
        <v>38340518.79523959</v>
      </c>
      <c r="HF191" s="5"/>
      <c r="HG191" s="182">
        <f t="shared" si="1498"/>
        <v>62987.995163607906</v>
      </c>
      <c r="HH191" s="182">
        <f t="shared" si="1411"/>
        <v>700</v>
      </c>
      <c r="HI191" s="182">
        <f t="shared" si="1589"/>
        <v>44091596.614525534</v>
      </c>
      <c r="HJ191" s="5"/>
      <c r="HK191" s="182">
        <f t="shared" si="1499"/>
        <v>72436.194438149076</v>
      </c>
      <c r="HL191" s="182">
        <f t="shared" si="1412"/>
        <v>700</v>
      </c>
      <c r="HM191" s="182">
        <f t="shared" si="1590"/>
        <v>50705336.106704354</v>
      </c>
      <c r="HN191" s="5"/>
      <c r="HO191" s="182">
        <f t="shared" si="1500"/>
        <v>83301.623603871427</v>
      </c>
      <c r="HP191" s="182">
        <f t="shared" si="1413"/>
        <v>700</v>
      </c>
      <c r="HQ191" s="182">
        <f t="shared" si="1591"/>
        <v>58311136.522709996</v>
      </c>
      <c r="HR191" s="5"/>
      <c r="HS191" s="182">
        <f t="shared" si="1501"/>
        <v>110166.39721611995</v>
      </c>
      <c r="HT191" s="182">
        <f t="shared" si="1414"/>
        <v>700</v>
      </c>
      <c r="HU191" s="182">
        <f t="shared" si="1592"/>
        <v>77116478.05128397</v>
      </c>
      <c r="HV191" s="5"/>
      <c r="HW191" s="182">
        <f t="shared" si="1502"/>
        <v>126691.35679853793</v>
      </c>
      <c r="HX191" s="182">
        <f t="shared" si="1415"/>
        <v>700</v>
      </c>
      <c r="HY191" s="182">
        <f t="shared" si="1593"/>
        <v>88683949.758976549</v>
      </c>
      <c r="IA191" s="182">
        <f t="shared" si="1503"/>
        <v>145695.0603183186</v>
      </c>
      <c r="IB191" s="182">
        <f t="shared" si="1594"/>
        <v>700</v>
      </c>
      <c r="IC191" s="182">
        <f t="shared" si="1595"/>
        <v>101986542.22282302</v>
      </c>
      <c r="ID191" s="5"/>
      <c r="IE191" s="182">
        <f t="shared" si="1504"/>
        <v>167549.31936606637</v>
      </c>
      <c r="IF191" s="182">
        <f t="shared" si="1416"/>
        <v>700</v>
      </c>
      <c r="IG191" s="182">
        <f t="shared" si="1596"/>
        <v>117284523.55624646</v>
      </c>
      <c r="IH191" s="5"/>
      <c r="II191" s="182">
        <f t="shared" si="1505"/>
        <v>192681.71727097631</v>
      </c>
      <c r="IJ191" s="182">
        <f t="shared" si="1417"/>
        <v>700</v>
      </c>
      <c r="IK191" s="182">
        <f t="shared" si="1597"/>
        <v>134877202.08968341</v>
      </c>
      <c r="IL191" s="5"/>
      <c r="IM191" s="182">
        <f t="shared" si="1506"/>
        <v>221583.97486162273</v>
      </c>
      <c r="IN191" s="182">
        <f t="shared" si="1418"/>
        <v>700</v>
      </c>
      <c r="IO191" s="182">
        <f t="shared" si="1598"/>
        <v>155108782.40313593</v>
      </c>
      <c r="IP191" s="5"/>
      <c r="IQ191" s="182">
        <f t="shared" si="1507"/>
        <v>254821.57109086611</v>
      </c>
      <c r="IR191" s="182">
        <f t="shared" si="1419"/>
        <v>700</v>
      </c>
      <c r="IS191" s="182">
        <f t="shared" si="1599"/>
        <v>178375099.76360628</v>
      </c>
      <c r="IT191" s="5"/>
      <c r="IU191" s="182">
        <f t="shared" si="1508"/>
        <v>293044.80675449601</v>
      </c>
      <c r="IV191" s="182">
        <f t="shared" si="1420"/>
        <v>700</v>
      </c>
      <c r="IW191" s="182">
        <f t="shared" si="1600"/>
        <v>205131364.72814721</v>
      </c>
      <c r="IX191" s="5"/>
      <c r="IY191" s="182">
        <f t="shared" si="1509"/>
        <v>337001.5277676704</v>
      </c>
      <c r="IZ191" s="182">
        <f t="shared" si="1421"/>
        <v>700</v>
      </c>
      <c r="JA191" s="182">
        <f t="shared" si="1601"/>
        <v>235901069.43736929</v>
      </c>
      <c r="JB191" s="5"/>
      <c r="JC191" s="182">
        <f t="shared" si="1510"/>
        <v>387551.75693282095</v>
      </c>
      <c r="JD191" s="182">
        <f t="shared" si="1422"/>
        <v>700</v>
      </c>
      <c r="JE191" s="182">
        <f t="shared" si="1602"/>
        <v>271286229.85297465</v>
      </c>
      <c r="JF191" s="5"/>
      <c r="JG191" s="182">
        <f t="shared" si="1511"/>
        <v>445684.52047274407</v>
      </c>
      <c r="JH191" s="182">
        <f t="shared" si="1423"/>
        <v>700</v>
      </c>
      <c r="JI191" s="182">
        <f t="shared" si="1603"/>
        <v>311979164.33092088</v>
      </c>
      <c r="JJ191" s="294"/>
      <c r="JK191" s="182">
        <f t="shared" si="1512"/>
        <v>512537.19854365569</v>
      </c>
      <c r="JL191" s="182">
        <f t="shared" si="1424"/>
        <v>700</v>
      </c>
      <c r="JM191" s="182">
        <f t="shared" si="1604"/>
        <v>358776038.98055899</v>
      </c>
      <c r="JN191" s="5"/>
      <c r="JO191" s="182">
        <f t="shared" si="1513"/>
        <v>595311.95610845601</v>
      </c>
      <c r="JP191" s="182">
        <f t="shared" si="1425"/>
        <v>707</v>
      </c>
      <c r="JQ191" s="182">
        <f t="shared" si="1426"/>
        <v>420885552.96867841</v>
      </c>
      <c r="JR191" s="5"/>
      <c r="JS191" s="182">
        <f t="shared" si="1514"/>
        <v>684608.74952472432</v>
      </c>
      <c r="JT191" s="182">
        <f t="shared" si="1427"/>
        <v>714.07</v>
      </c>
      <c r="JU191" s="182">
        <f t="shared" si="1428"/>
        <v>488858569.77311993</v>
      </c>
      <c r="JV191" s="5"/>
      <c r="JW191" s="182">
        <f t="shared" si="1515"/>
        <v>787300.06195343286</v>
      </c>
      <c r="JX191" s="182">
        <f t="shared" si="1429"/>
        <v>721.21070000000009</v>
      </c>
      <c r="JY191" s="182">
        <f t="shared" si="1430"/>
        <v>567809228.79147875</v>
      </c>
      <c r="JZ191" s="5"/>
      <c r="KA191" s="182">
        <f t="shared" si="1516"/>
        <v>905395.07124644774</v>
      </c>
      <c r="KB191" s="182">
        <f t="shared" si="1431"/>
        <v>728.42280700000015</v>
      </c>
      <c r="KC191" s="182">
        <f t="shared" si="1432"/>
        <v>659510419.24130261</v>
      </c>
      <c r="KD191" s="5"/>
      <c r="KE191" s="182">
        <f t="shared" si="1517"/>
        <v>1041204.3319334148</v>
      </c>
      <c r="KF191" s="182">
        <f t="shared" si="1433"/>
        <v>735.70703507000019</v>
      </c>
      <c r="KG191" s="182">
        <f t="shared" si="1434"/>
        <v>766021351.94877291</v>
      </c>
      <c r="KH191" s="5"/>
      <c r="KI191" s="183">
        <f t="shared" si="1435"/>
        <v>33.338999999999992</v>
      </c>
      <c r="KJ191" s="183">
        <f t="shared" si="1372"/>
        <v>700</v>
      </c>
      <c r="KK191" s="183">
        <f t="shared" si="1436"/>
        <v>23337.299999999996</v>
      </c>
      <c r="KM191" s="183">
        <f t="shared" si="1437"/>
        <v>1467.7013003901834</v>
      </c>
      <c r="KN191" s="183">
        <f t="shared" si="1373"/>
        <v>700.00000000000011</v>
      </c>
      <c r="KO191" s="183">
        <f t="shared" si="1438"/>
        <v>1027390.9102731285</v>
      </c>
      <c r="KQ191" s="183">
        <f t="shared" si="1439"/>
        <v>9660.9273208190043</v>
      </c>
      <c r="KR191" s="183">
        <f t="shared" si="1374"/>
        <v>699.99999999999989</v>
      </c>
      <c r="KS191" s="183">
        <f t="shared" si="1440"/>
        <v>6762649.1245733015</v>
      </c>
      <c r="KU191" s="183">
        <f t="shared" si="1441"/>
        <v>57383.456853959018</v>
      </c>
      <c r="KV191" s="183">
        <f t="shared" si="1375"/>
        <v>700.00000000000011</v>
      </c>
      <c r="KW191" s="183">
        <f t="shared" si="1442"/>
        <v>40168419.79777132</v>
      </c>
      <c r="KY191" s="183">
        <f t="shared" si="1443"/>
        <v>337717.43069387419</v>
      </c>
      <c r="KZ191" s="183">
        <f t="shared" si="1376"/>
        <v>700.00000000000011</v>
      </c>
      <c r="LA191" s="183">
        <f t="shared" si="1444"/>
        <v>236402201.48571196</v>
      </c>
      <c r="LC191" s="183">
        <f t="shared" si="1445"/>
        <v>2067961.5446503027</v>
      </c>
      <c r="LD191" s="183">
        <f t="shared" si="1377"/>
        <v>700.00000000000011</v>
      </c>
      <c r="LE191" s="183">
        <f t="shared" si="1446"/>
        <v>1447573081.2552121</v>
      </c>
    </row>
    <row r="192" spans="2:317" ht="18.75">
      <c r="B192" s="362" t="s">
        <v>164</v>
      </c>
      <c r="C192" s="362"/>
      <c r="D192" s="362"/>
      <c r="E192" s="362"/>
      <c r="F192" s="184"/>
      <c r="G192" s="188">
        <f>SUM(G186:G191)</f>
        <v>0</v>
      </c>
      <c r="H192" s="188"/>
      <c r="I192" s="188">
        <f>SUM(I186:I191)</f>
        <v>0</v>
      </c>
      <c r="J192" s="188"/>
      <c r="K192" s="188">
        <f>SUM(K186:K191)</f>
        <v>620.70000000000005</v>
      </c>
      <c r="L192" s="188"/>
      <c r="M192" s="188">
        <f>SUM(M186:M191)</f>
        <v>274650</v>
      </c>
      <c r="N192" s="188"/>
      <c r="O192" s="188">
        <f>SUM(O186:O191)</f>
        <v>673.54724999999985</v>
      </c>
      <c r="P192" s="188"/>
      <c r="Q192" s="188">
        <f>SUM(Q186:Q191)</f>
        <v>301937.92499999993</v>
      </c>
      <c r="R192" s="188"/>
      <c r="S192" s="188">
        <f>SUM(S186:S191)</f>
        <v>1017.7724499999998</v>
      </c>
      <c r="T192" s="188"/>
      <c r="U192" s="188">
        <f>SUM(U186:U191)</f>
        <v>450986.48499999999</v>
      </c>
      <c r="V192" s="188"/>
      <c r="W192" s="188">
        <f>SUM(W186:W191)</f>
        <v>1449.2978968749997</v>
      </c>
      <c r="X192" s="188"/>
      <c r="Y192" s="188">
        <f>SUM(Y186:Y191)</f>
        <v>637306.82218749984</v>
      </c>
      <c r="Z192" s="188"/>
      <c r="AA192" s="188">
        <f>SUM(AA186:AA191)</f>
        <v>2607.5081302499993</v>
      </c>
      <c r="AB192" s="188"/>
      <c r="AC192" s="188">
        <f>SUM(AC186:AC191)</f>
        <v>1125343.7528249999</v>
      </c>
      <c r="AD192" s="188"/>
      <c r="AE192" s="188">
        <f>SUM(AE186:AE191)</f>
        <v>3719.5429372343738</v>
      </c>
      <c r="AF192" s="188"/>
      <c r="AG192" s="188">
        <f>SUM(AG186:AG191)</f>
        <v>1594710.3946859369</v>
      </c>
      <c r="AH192" s="188"/>
      <c r="AI192" s="188">
        <f>SUM(AI186:AI191)</f>
        <v>5316.2179722744104</v>
      </c>
      <c r="AJ192" s="188"/>
      <c r="AK192" s="188">
        <f>SUM(AK186:AK191)</f>
        <v>2267926.8173610335</v>
      </c>
      <c r="AL192" s="188"/>
      <c r="AM192" s="188">
        <f>SUM(AM186:AM191)</f>
        <v>6108.6506681155734</v>
      </c>
      <c r="AN192" s="188"/>
      <c r="AO192" s="188">
        <f>SUM(AO186:AO191)</f>
        <v>2604120.8399651889</v>
      </c>
      <c r="AP192" s="188"/>
      <c r="AQ192" s="188">
        <f>SUM(AQ186:AQ191)</f>
        <v>7018.948268332907</v>
      </c>
      <c r="AR192" s="188"/>
      <c r="AS192" s="188">
        <f>SUM(AS186:AS191)</f>
        <v>2989944.9659599671</v>
      </c>
      <c r="AT192" s="188"/>
      <c r="AU192" s="188">
        <f>SUM(AU186:AU191)</f>
        <v>8049.0405085828424</v>
      </c>
      <c r="AV192" s="188"/>
      <c r="AW192" s="188">
        <f>SUM(AW186:AW191)</f>
        <v>3420259.4608539618</v>
      </c>
      <c r="AX192" s="188"/>
      <c r="AY192" s="188">
        <f>SUM(AY186:AY191)</f>
        <v>9223.3965848702701</v>
      </c>
      <c r="AZ192" s="188"/>
      <c r="BA192" s="188">
        <f>SUM(BA186:BA191)</f>
        <v>3906931.3799820561</v>
      </c>
      <c r="BB192" s="188"/>
      <c r="BC192" s="188">
        <f>SUM(BC186:BC191)</f>
        <v>10589.40607260081</v>
      </c>
      <c r="BD192" s="188"/>
      <c r="BE192" s="188">
        <f>SUM(BE186:BE191)</f>
        <v>4478988.586979364</v>
      </c>
      <c r="BF192" s="188"/>
      <c r="BG192" s="188">
        <f>SUM(BG186:BG191)</f>
        <v>12102.816983490933</v>
      </c>
      <c r="BH192" s="188"/>
      <c r="BI192" s="188">
        <f>SUM(BI186:BI191)</f>
        <v>5090911.8750262698</v>
      </c>
      <c r="BJ192" s="188"/>
      <c r="BK192" s="188">
        <f>SUM(BK186:BK191)</f>
        <v>13843.239531014571</v>
      </c>
      <c r="BL192" s="188"/>
      <c r="BM192" s="188">
        <f>SUM(BM186:BM191)</f>
        <v>5794623.6562802093</v>
      </c>
      <c r="BN192" s="188"/>
      <c r="BO192" s="188">
        <f>SUM(BO186:BO191)</f>
        <v>15844.725460666754</v>
      </c>
      <c r="BP192" s="188"/>
      <c r="BQ192" s="188">
        <f>SUM(BQ186:BQ191)</f>
        <v>6603892.2047222406</v>
      </c>
      <c r="BR192" s="188"/>
      <c r="BS192" s="188">
        <f>SUM(BS186:BS191)</f>
        <v>18276.434279766763</v>
      </c>
      <c r="BT192" s="188"/>
      <c r="BU192" s="188">
        <f>SUM(BU186:BU191)</f>
        <v>7638421.0354305748</v>
      </c>
      <c r="BV192" s="188"/>
      <c r="BW192" s="188">
        <f>SUM(BW186:BW191)</f>
        <v>20973.399421731778</v>
      </c>
      <c r="BX192" s="188"/>
      <c r="BY192" s="188">
        <f>SUM(BY186:BY191)</f>
        <v>8748628.69074516</v>
      </c>
      <c r="BZ192" s="188"/>
      <c r="CA192" s="188">
        <f>SUM(CA186:CA191)</f>
        <v>24067.409334991538</v>
      </c>
      <c r="CB192" s="188"/>
      <c r="CC192" s="188">
        <f>SUM(CC186:CC191)</f>
        <v>10019374.994356932</v>
      </c>
      <c r="CD192" s="188"/>
      <c r="CE192" s="188">
        <f>SUM(CE186:CE191)</f>
        <v>33005.624882288321</v>
      </c>
      <c r="CF192" s="188"/>
      <c r="CG192" s="188">
        <f>SUM(CG186:CG191)</f>
        <v>13661024.892212568</v>
      </c>
      <c r="CH192" s="188"/>
      <c r="CI192" s="188">
        <f>SUM(CI186:CI191)</f>
        <v>37876.468614631573</v>
      </c>
      <c r="CJ192" s="188"/>
      <c r="CK192" s="188">
        <f>SUM(CK186:CK191)</f>
        <v>15646258.626044448</v>
      </c>
      <c r="CL192" s="188"/>
      <c r="CM192" s="188">
        <f>SUM(CM186:CM191)</f>
        <v>43476.938906826304</v>
      </c>
      <c r="CN192" s="188"/>
      <c r="CO192" s="188">
        <f>SUM(CO186:CO191)</f>
        <v>17928478.419951119</v>
      </c>
      <c r="CP192" s="188"/>
      <c r="CQ192" s="188">
        <f>SUM(CQ186:CQ191)</f>
        <v>49900.729742850235</v>
      </c>
      <c r="CR192" s="188"/>
      <c r="CS192" s="188">
        <f>SUM(CS186:CS191)</f>
        <v>20539647.93294378</v>
      </c>
      <c r="CT192" s="188"/>
      <c r="CU192" s="188">
        <f>SUM(CU186:CU191)</f>
        <v>57277.839204277778</v>
      </c>
      <c r="CV192" s="188"/>
      <c r="CW192" s="188">
        <f>SUM(CW186:CW191)</f>
        <v>23534303.122885346</v>
      </c>
      <c r="CX192" s="188"/>
      <c r="CY192" s="188">
        <f>SUM(CY186:CY191)</f>
        <v>65777.015084919432</v>
      </c>
      <c r="CZ192" s="188"/>
      <c r="DA192" s="188">
        <f>SUM(DA186:DA191)</f>
        <v>26990541.091318145</v>
      </c>
      <c r="DB192" s="188"/>
      <c r="DC192" s="188">
        <f>SUM(DC186:DC191)</f>
        <v>75493.567347657328</v>
      </c>
      <c r="DD192" s="188"/>
      <c r="DE192" s="188">
        <f>SUM(DE186:DE191)</f>
        <v>30919272.255015865</v>
      </c>
      <c r="DF192" s="188"/>
      <c r="DG192" s="188">
        <f>SUM(DG186:DG191)</f>
        <v>86667.602449805941</v>
      </c>
      <c r="DH192" s="188"/>
      <c r="DI192" s="188">
        <f>SUM(DI186:DI191)</f>
        <v>35437313.093268245</v>
      </c>
      <c r="DJ192" s="188"/>
      <c r="DK192" s="188">
        <f>SUM(DK186:DK191)</f>
        <v>99517.742817276827</v>
      </c>
      <c r="DL192" s="188"/>
      <c r="DM192" s="188">
        <f>SUM(DM186:DM191)</f>
        <v>40633060.057258487</v>
      </c>
      <c r="DN192" s="188"/>
      <c r="DO192" s="188">
        <f>SUM(DO186:DO191)</f>
        <v>114425.40423986835</v>
      </c>
      <c r="DP192" s="188"/>
      <c r="DQ192" s="188">
        <f>SUM(DQ186:DQ191)</f>
        <v>46712039.065847255</v>
      </c>
      <c r="DR192" s="188"/>
      <c r="DS192" s="188">
        <f>SUM(DS186:DS191)</f>
        <v>131469.71487584859</v>
      </c>
      <c r="DT192" s="188"/>
      <c r="DU192" s="188">
        <f>SUM(DU186:DU191)</f>
        <v>53623364.42572432</v>
      </c>
      <c r="DV192" s="188"/>
      <c r="DW192" s="188">
        <f>SUM(DW186:DW191)</f>
        <v>151063.17210722587</v>
      </c>
      <c r="DX192" s="188"/>
      <c r="DY192" s="188">
        <f>SUM(DY186:DY191)</f>
        <v>61565396.08958298</v>
      </c>
      <c r="DZ192" s="188"/>
      <c r="EA192" s="188">
        <f>SUM(EA186:EA191)</f>
        <v>190838.96271564072</v>
      </c>
      <c r="EB192" s="188"/>
      <c r="EC192" s="188">
        <f>SUM(EC186:EC191)</f>
        <v>77675722.003322482</v>
      </c>
      <c r="ED192" s="188"/>
      <c r="EE192" s="188">
        <f>SUM(EE186:EE191)</f>
        <v>219309.80712298682</v>
      </c>
      <c r="EF192" s="188"/>
      <c r="EG192" s="188">
        <f>SUM(EG186:EG191)</f>
        <v>89203235.303820834</v>
      </c>
      <c r="EH192" s="188"/>
      <c r="EI192" s="188">
        <f>SUM(EI186:EI191)</f>
        <v>252050.2781914348</v>
      </c>
      <c r="EJ192" s="188"/>
      <c r="EK192" s="188">
        <f>SUM(EK186:EK191)</f>
        <v>102459076.59939395</v>
      </c>
      <c r="EL192" s="188"/>
      <c r="EM192" s="188">
        <f>SUM(EM186:EM191)</f>
        <v>289685.06992014998</v>
      </c>
      <c r="EN192" s="188"/>
      <c r="EO192" s="188">
        <f>SUM(EO186:EO191)</f>
        <v>117689910.83930306</v>
      </c>
      <c r="EP192" s="188"/>
      <c r="EQ192" s="188">
        <f>SUM(EQ186:EQ191)</f>
        <v>332954.83040817245</v>
      </c>
      <c r="ER192" s="188"/>
      <c r="ES192" s="188">
        <f>SUM(ES186:ES191)</f>
        <v>135197180.46519846</v>
      </c>
      <c r="ET192" s="188"/>
      <c r="EU192" s="188">
        <f>SUM(EU186:EU191)</f>
        <v>382730.5549693983</v>
      </c>
      <c r="EV192" s="188"/>
      <c r="EW192" s="188">
        <f>SUM(EW186:EW191)</f>
        <v>155342925.03497821</v>
      </c>
      <c r="EX192" s="188"/>
      <c r="EY192" s="188">
        <f>SUM(EY186:EY191)</f>
        <v>439915.13821480796</v>
      </c>
      <c r="EZ192" s="188"/>
      <c r="FA192" s="188">
        <f>SUM(FA186:FA191)</f>
        <v>178464588.79022494</v>
      </c>
      <c r="FB192" s="188"/>
      <c r="FC192" s="188">
        <f>SUM(FC186:FC191)</f>
        <v>505677.40894702909</v>
      </c>
      <c r="FD192" s="188"/>
      <c r="FE192" s="188">
        <f>SUM(FE186:FE191)</f>
        <v>205054502.10875863</v>
      </c>
      <c r="FF192" s="188"/>
      <c r="FG192" s="188">
        <f>SUM(FG186:FG191)</f>
        <v>581304.02028908348</v>
      </c>
      <c r="FH192" s="188"/>
      <c r="FI192" s="188">
        <f>SUM(FI186:FI191)</f>
        <v>235632902.42507243</v>
      </c>
      <c r="FJ192" s="188"/>
      <c r="FK192" s="188">
        <f>SUM(FK186:FK191)</f>
        <v>668404.62333244598</v>
      </c>
      <c r="FL192" s="188"/>
      <c r="FM192" s="188">
        <f>SUM(FM186:FM191)</f>
        <v>270901932.78883338</v>
      </c>
      <c r="FN192" s="188"/>
      <c r="FO192" s="188">
        <f>SUM(FO186:FO191)</f>
        <v>768470.81683231285</v>
      </c>
      <c r="FP192" s="188"/>
      <c r="FQ192" s="188">
        <f>SUM(FQ186:FQ191)</f>
        <v>311381817.20715827</v>
      </c>
      <c r="FR192" s="188"/>
      <c r="FS192" s="188">
        <f>SUM(FS186:FS191)</f>
        <v>883539.43935715966</v>
      </c>
      <c r="FT192" s="188"/>
      <c r="FU192" s="188">
        <f>SUM(FU186:FU191)</f>
        <v>357927691.78823197</v>
      </c>
      <c r="FV192" s="188"/>
      <c r="FW192" s="188">
        <f>SUM(FW186:FW191)</f>
        <v>1117288.9407868071</v>
      </c>
      <c r="FX192" s="188"/>
      <c r="FY192" s="188">
        <f>SUM(FY186:FY191)</f>
        <v>452468158.5621134</v>
      </c>
      <c r="FZ192" s="188"/>
      <c r="GA192" s="188">
        <f>SUM(GA186:GA191)</f>
        <v>1284652.281904828</v>
      </c>
      <c r="GB192" s="188"/>
      <c r="GC192" s="188">
        <f>SUM(GC186:GC191)</f>
        <v>520154612.34643048</v>
      </c>
      <c r="GD192" s="3"/>
      <c r="GE192" s="188">
        <f>SUM(GE186:GE191)</f>
        <v>1477119.1241905524</v>
      </c>
      <c r="GF192" s="188"/>
      <c r="GG192" s="188">
        <f>SUM(GG186:GG191)</f>
        <v>597993235.19839501</v>
      </c>
      <c r="GH192" s="188"/>
      <c r="GI192" s="188">
        <f>SUM(GI186:GI191)</f>
        <v>1698439.2428191348</v>
      </c>
      <c r="GJ192" s="188"/>
      <c r="GK192" s="188">
        <f>SUM(GK186:GK191)</f>
        <v>687494268.2281543</v>
      </c>
      <c r="GL192" s="188"/>
      <c r="GM192" s="188">
        <f>SUM(GM186:GM191)</f>
        <v>1952947.1292420048</v>
      </c>
      <c r="GN192" s="188"/>
      <c r="GO192" s="188">
        <f>SUM(GO186:GO191)</f>
        <v>790412266.46237731</v>
      </c>
      <c r="GP192" s="188"/>
      <c r="GQ192" s="188">
        <f>SUM(GQ186:GQ191)</f>
        <v>2245646.6986283059</v>
      </c>
      <c r="GR192" s="188"/>
      <c r="GS192" s="188">
        <f>SUM(GS186:GS191)</f>
        <v>908780348.93173373</v>
      </c>
      <c r="GT192" s="188"/>
      <c r="GU192" s="188">
        <f>SUM(GU186:GU191)</f>
        <v>2582193.7034225515</v>
      </c>
      <c r="GV192" s="188"/>
      <c r="GW192" s="188">
        <f>SUM(GW186:GW191)</f>
        <v>1044857701.2714939</v>
      </c>
      <c r="GX192" s="188"/>
      <c r="GY192" s="188">
        <f>SUM(GY186:GY191)</f>
        <v>2969222.7589359339</v>
      </c>
      <c r="GZ192" s="188"/>
      <c r="HA192" s="188">
        <f>SUM(HA186:HA191)</f>
        <v>1201346656.4622178</v>
      </c>
      <c r="HB192" s="188"/>
      <c r="HC192" s="188">
        <f>SUM(HC186:HC191)</f>
        <v>3414306.1727763233</v>
      </c>
      <c r="HD192" s="188"/>
      <c r="HE192" s="188">
        <f>SUM(HE186:HE191)</f>
        <v>1381308954.9315505</v>
      </c>
      <c r="HF192" s="188"/>
      <c r="HG192" s="188">
        <f>SUM(HG186:HG191)</f>
        <v>3926282.098692772</v>
      </c>
      <c r="HH192" s="188"/>
      <c r="HI192" s="188">
        <f>SUM(HI186:HI191)</f>
        <v>1588369468.1712828</v>
      </c>
      <c r="HJ192" s="188"/>
      <c r="HK192" s="188">
        <f>SUM(HK186:HK191)</f>
        <v>4514954.9134966861</v>
      </c>
      <c r="HL192" s="188"/>
      <c r="HM192" s="188">
        <f>SUM(HM186:HM191)</f>
        <v>1826409557.896975</v>
      </c>
      <c r="HN192" s="188"/>
      <c r="HO192" s="188">
        <f>SUM(HO186:HO191)</f>
        <v>5191921.150521189</v>
      </c>
      <c r="HP192" s="188"/>
      <c r="HQ192" s="188">
        <f>SUM(HQ186:HQ191)</f>
        <v>2100149668.581521</v>
      </c>
      <c r="HR192" s="188"/>
      <c r="HS192" s="188">
        <f>SUM(HS186:HS191)</f>
        <v>6865666.5465642726</v>
      </c>
      <c r="HT192" s="188"/>
      <c r="HU192" s="188">
        <f>SUM(HU186:HU191)</f>
        <v>2776929245.8740611</v>
      </c>
      <c r="HV192" s="188"/>
      <c r="HW192" s="188">
        <f>SUM(HW186:HW191)</f>
        <v>7895211.528548914</v>
      </c>
      <c r="HX192" s="188"/>
      <c r="HY192" s="188">
        <f>SUM(HY186:HY191)</f>
        <v>3193224937.7551703</v>
      </c>
      <c r="HZ192" s="3"/>
      <c r="IA192" s="188">
        <f>SUM(IA186:IA191)</f>
        <v>9079187.2578312494</v>
      </c>
      <c r="IB192" s="188"/>
      <c r="IC192" s="188">
        <f>SUM(IC186:IC191)</f>
        <v>3671964184.4184456</v>
      </c>
      <c r="ID192" s="188"/>
      <c r="IE192" s="188">
        <f>SUM(IE186:IE191)</f>
        <v>10440742.596505933</v>
      </c>
      <c r="IF192" s="188"/>
      <c r="IG192" s="188">
        <f>SUM(IG186:IG191)</f>
        <v>4222500934.8312116</v>
      </c>
      <c r="IH192" s="188"/>
      <c r="II192" s="188">
        <f>SUM(II186:II191)</f>
        <v>12006520.985981824</v>
      </c>
      <c r="IJ192" s="188"/>
      <c r="IK192" s="188">
        <f>SUM(IK186:IK191)</f>
        <v>4855610008.0558939</v>
      </c>
      <c r="IL192" s="188"/>
      <c r="IM192" s="188">
        <f>SUM(IM186:IM191)</f>
        <v>13807181.633879095</v>
      </c>
      <c r="IN192" s="188"/>
      <c r="IO192" s="188">
        <f>SUM(IO186:IO191)</f>
        <v>5583697826.7642765</v>
      </c>
      <c r="IP192" s="188"/>
      <c r="IQ192" s="188">
        <f>SUM(IQ186:IQ191)</f>
        <v>15877883.87896096</v>
      </c>
      <c r="IR192" s="188"/>
      <c r="IS192" s="188">
        <f>SUM(IS186:IS191)</f>
        <v>6420952875.7789173</v>
      </c>
      <c r="IT192" s="188"/>
      <c r="IU192" s="188">
        <f>SUM(IU186:IU191)</f>
        <v>18259191.460805099</v>
      </c>
      <c r="IV192" s="188"/>
      <c r="IW192" s="188">
        <f>SUM(IW186:IW191)</f>
        <v>7383796182.1457548</v>
      </c>
      <c r="IX192" s="188"/>
      <c r="IY192" s="188">
        <f>SUM(IY186:IY191)</f>
        <v>20997695.179925866</v>
      </c>
      <c r="IZ192" s="188"/>
      <c r="JA192" s="188">
        <f>SUM(JA186:JA191)</f>
        <v>8491065984.467617</v>
      </c>
      <c r="JB192" s="188"/>
      <c r="JC192" s="188">
        <f>SUM(JC186:JC191)</f>
        <v>24147104.456914742</v>
      </c>
      <c r="JD192" s="188"/>
      <c r="JE192" s="188">
        <f>SUM(JE186:JE191)</f>
        <v>9764530127.1377583</v>
      </c>
      <c r="JF192" s="188"/>
      <c r="JG192" s="188">
        <f>SUM(JG186:JG191)</f>
        <v>27768825.625451952</v>
      </c>
      <c r="JH192" s="188"/>
      <c r="JI192" s="188">
        <f>SUM(JI186:JI191)</f>
        <v>11228934390.708422</v>
      </c>
      <c r="JJ192" s="299"/>
      <c r="JK192" s="188">
        <f>SUM(JK186:JK191)</f>
        <v>31933797.469269745</v>
      </c>
      <c r="JL192" s="188"/>
      <c r="JM192" s="188">
        <f>SUM(JM186:JM191)</f>
        <v>12912993301.314684</v>
      </c>
      <c r="JN192" s="188"/>
      <c r="JO192" s="188">
        <f>SUM(JO186:JO191)</f>
        <v>37090734.865556814</v>
      </c>
      <c r="JP192" s="188"/>
      <c r="JQ192" s="188">
        <f>SUM(JQ186:JQ191)</f>
        <v>15148126828.115726</v>
      </c>
      <c r="JR192" s="188"/>
      <c r="JS192" s="188">
        <f>SUM(JS186:JS191)</f>
        <v>42653965.095390335</v>
      </c>
      <c r="JT192" s="188"/>
      <c r="JU192" s="188">
        <f>SUM(JU186:JU191)</f>
        <v>17594239588.094418</v>
      </c>
      <c r="JV192" s="188"/>
      <c r="JW192" s="188">
        <f>SUM(JW186:JW191)</f>
        <v>49051678.859698877</v>
      </c>
      <c r="JX192" s="188"/>
      <c r="JY192" s="188">
        <f>SUM(JY186:JY191)</f>
        <v>20435395638.371544</v>
      </c>
      <c r="JZ192" s="188"/>
      <c r="KA192" s="188">
        <f>SUM(KA186:KA191)</f>
        <v>56409032.9386537</v>
      </c>
      <c r="KB192" s="188"/>
      <c r="KC192" s="188">
        <f>SUM(KC186:KC191)</f>
        <v>23735381327.67281</v>
      </c>
      <c r="KD192" s="188"/>
      <c r="KE192" s="188">
        <f>SUM(KE186:KE191)</f>
        <v>64869979.879451767</v>
      </c>
      <c r="KF192" s="188"/>
      <c r="KG192" s="188">
        <f>SUM(KG186:KG191)</f>
        <v>27568302791.223717</v>
      </c>
      <c r="KH192" s="188"/>
      <c r="KI192" s="188">
        <f>SUM(KI186:KI191)</f>
        <v>2312.0196999999994</v>
      </c>
      <c r="KJ192" s="188"/>
      <c r="KK192" s="188">
        <f>SUM(KK186:KK191)</f>
        <v>1027574.41</v>
      </c>
      <c r="KM192" s="188">
        <f>SUM(KM186:KM191)</f>
        <v>95872.791014308445</v>
      </c>
      <c r="KN192" s="188"/>
      <c r="KO192" s="188">
        <f>SUM(KO186:KO191)</f>
        <v>40514960.756828725</v>
      </c>
      <c r="KQ192" s="188">
        <f>SUM(KQ186:KQ191)</f>
        <v>612310.77208702383</v>
      </c>
      <c r="KR192" s="188"/>
      <c r="KS192" s="188">
        <f>SUM(KS186:KS191)</f>
        <v>251696324.21143064</v>
      </c>
      <c r="KU192" s="188">
        <f>SUM(KU186:KU191)</f>
        <v>3591424.3620016463</v>
      </c>
      <c r="KV192" s="188"/>
      <c r="KW192" s="188">
        <f>SUM(KW186:KW191)</f>
        <v>1458620843.1512275</v>
      </c>
      <c r="KY192" s="188">
        <f>SUM(KY186:KY191)</f>
        <v>21062230.932228364</v>
      </c>
      <c r="KZ192" s="188"/>
      <c r="LA192" s="188">
        <f>SUM(LA186:LA191)</f>
        <v>8525027644.17869</v>
      </c>
      <c r="LC192" s="188">
        <f>SUM(LC186:LC191)</f>
        <v>128862439.23171388</v>
      </c>
      <c r="LD192" s="188"/>
      <c r="LE192" s="188">
        <f>SUM(LE186:LE191)</f>
        <v>52114670874.741119</v>
      </c>
    </row>
    <row r="193" spans="2:317" ht="18.75">
      <c r="B193" s="211"/>
      <c r="C193" s="211"/>
      <c r="D193" s="211"/>
      <c r="E193" s="211"/>
      <c r="F193" s="184"/>
      <c r="G193" s="188"/>
      <c r="H193" s="188"/>
      <c r="I193" s="188"/>
      <c r="J193" s="188"/>
      <c r="K193" s="188"/>
      <c r="L193" s="188"/>
      <c r="M193" s="188"/>
      <c r="N193" s="188"/>
      <c r="O193" s="188"/>
      <c r="P193" s="188"/>
      <c r="Q193" s="188"/>
      <c r="R193" s="188"/>
      <c r="S193" s="188"/>
      <c r="T193" s="188"/>
      <c r="U193" s="188"/>
      <c r="V193" s="188"/>
      <c r="W193" s="188"/>
      <c r="X193" s="188"/>
      <c r="Y193" s="188"/>
      <c r="Z193" s="188"/>
      <c r="AA193" s="188"/>
      <c r="AB193" s="188"/>
      <c r="AC193" s="188"/>
      <c r="AD193" s="188"/>
      <c r="AE193" s="188"/>
      <c r="AF193" s="188"/>
      <c r="AG193" s="188"/>
      <c r="AH193" s="188"/>
      <c r="AI193" s="188"/>
      <c r="AJ193" s="188"/>
      <c r="AK193" s="188"/>
      <c r="AL193" s="188"/>
      <c r="AM193" s="188"/>
      <c r="AN193" s="188"/>
      <c r="AO193" s="188"/>
      <c r="AP193" s="188"/>
      <c r="AQ193" s="188"/>
      <c r="AR193" s="188"/>
      <c r="AS193" s="188"/>
      <c r="AT193" s="188"/>
      <c r="AU193" s="188"/>
      <c r="AV193" s="188"/>
      <c r="AW193" s="188"/>
      <c r="AX193" s="188"/>
      <c r="AY193" s="188"/>
      <c r="AZ193" s="188"/>
      <c r="BA193" s="188"/>
      <c r="BB193" s="188"/>
      <c r="BC193" s="188"/>
      <c r="BD193" s="188"/>
      <c r="BE193" s="188"/>
      <c r="BF193" s="188"/>
      <c r="BG193" s="188"/>
      <c r="BH193" s="188"/>
      <c r="BI193" s="188"/>
      <c r="BJ193" s="188"/>
      <c r="BK193" s="188"/>
      <c r="BL193" s="188"/>
      <c r="BM193" s="188"/>
      <c r="BN193" s="188"/>
      <c r="BO193" s="188"/>
      <c r="BP193" s="188"/>
      <c r="BQ193" s="188"/>
      <c r="BR193" s="188"/>
      <c r="BS193" s="188"/>
      <c r="BT193" s="188"/>
      <c r="BU193" s="188"/>
      <c r="BV193" s="188"/>
      <c r="BW193" s="188"/>
      <c r="BX193" s="188"/>
      <c r="BY193" s="188"/>
      <c r="BZ193" s="188"/>
      <c r="CA193" s="188"/>
      <c r="CB193" s="188"/>
      <c r="CC193" s="188"/>
      <c r="CD193" s="188"/>
      <c r="CE193" s="188"/>
      <c r="CF193" s="188"/>
      <c r="CG193" s="188"/>
      <c r="CH193" s="188"/>
      <c r="CI193" s="188"/>
      <c r="CJ193" s="188"/>
      <c r="CK193" s="188"/>
      <c r="CL193" s="188"/>
      <c r="CM193" s="188"/>
      <c r="CN193" s="188"/>
      <c r="CO193" s="188"/>
      <c r="CP193" s="188"/>
      <c r="CQ193" s="188"/>
      <c r="CR193" s="188"/>
      <c r="CS193" s="188"/>
      <c r="CT193" s="188"/>
      <c r="CU193" s="188"/>
      <c r="CV193" s="188"/>
      <c r="CW193" s="188"/>
      <c r="CX193" s="188"/>
      <c r="CY193" s="188"/>
      <c r="CZ193" s="188"/>
      <c r="DA193" s="188"/>
      <c r="DB193" s="188"/>
      <c r="DC193" s="188"/>
      <c r="DD193" s="188"/>
      <c r="DE193" s="188"/>
      <c r="DF193" s="188"/>
      <c r="DG193" s="188"/>
      <c r="DH193" s="188"/>
      <c r="DI193" s="188"/>
      <c r="DJ193" s="188"/>
      <c r="DK193" s="188"/>
      <c r="DL193" s="188"/>
      <c r="DM193" s="188"/>
      <c r="DN193" s="188"/>
      <c r="DO193" s="188"/>
      <c r="DP193" s="188"/>
      <c r="DQ193" s="188"/>
      <c r="DR193" s="188"/>
      <c r="DS193" s="188"/>
      <c r="DT193" s="188"/>
      <c r="DU193" s="188"/>
      <c r="DV193" s="188"/>
      <c r="DW193" s="188"/>
      <c r="DX193" s="188"/>
      <c r="DY193" s="188"/>
      <c r="DZ193" s="188"/>
      <c r="EA193" s="188"/>
      <c r="EB193" s="188"/>
      <c r="EC193" s="188"/>
      <c r="ED193" s="188"/>
      <c r="EE193" s="188"/>
      <c r="EF193" s="188"/>
      <c r="EG193" s="188"/>
      <c r="EH193" s="188"/>
      <c r="EI193" s="188"/>
      <c r="EJ193" s="188"/>
      <c r="EK193" s="188"/>
      <c r="EL193" s="188"/>
      <c r="EM193" s="188"/>
      <c r="EN193" s="188"/>
      <c r="EO193" s="188"/>
      <c r="EP193" s="188"/>
      <c r="EQ193" s="188"/>
      <c r="ER193" s="188"/>
      <c r="ES193" s="188"/>
      <c r="ET193" s="188"/>
      <c r="EU193" s="188"/>
      <c r="EV193" s="188"/>
      <c r="EW193" s="188"/>
      <c r="EX193" s="188"/>
      <c r="EY193" s="188"/>
      <c r="EZ193" s="188"/>
      <c r="FA193" s="188"/>
      <c r="FB193" s="188"/>
      <c r="FC193" s="188"/>
      <c r="FD193" s="188"/>
      <c r="FE193" s="188"/>
      <c r="FF193" s="188"/>
      <c r="FG193" s="188"/>
      <c r="FH193" s="188"/>
      <c r="FI193" s="188"/>
      <c r="FJ193" s="188"/>
      <c r="FK193" s="188"/>
      <c r="FL193" s="188"/>
      <c r="FM193" s="188"/>
      <c r="FN193" s="188"/>
      <c r="FO193" s="188"/>
      <c r="FP193" s="188"/>
      <c r="FQ193" s="188"/>
      <c r="FR193" s="188"/>
      <c r="FS193" s="188"/>
      <c r="FT193" s="188"/>
      <c r="FU193" s="188"/>
      <c r="FV193" s="188"/>
      <c r="FW193" s="188"/>
      <c r="FX193" s="188"/>
      <c r="FY193" s="188"/>
      <c r="FZ193" s="188"/>
      <c r="GA193" s="188"/>
      <c r="GB193" s="188"/>
      <c r="GC193" s="188"/>
      <c r="GD193" s="3"/>
      <c r="GE193" s="188"/>
      <c r="GF193" s="188"/>
      <c r="GG193" s="188"/>
      <c r="GH193" s="188"/>
      <c r="GI193" s="188"/>
      <c r="GJ193" s="188"/>
      <c r="GK193" s="188"/>
      <c r="GL193" s="188"/>
      <c r="GM193" s="188"/>
      <c r="GN193" s="188"/>
      <c r="GO193" s="188"/>
      <c r="GP193" s="188"/>
      <c r="GQ193" s="188"/>
      <c r="GR193" s="188"/>
      <c r="GS193" s="188"/>
      <c r="GT193" s="188"/>
      <c r="GU193" s="188"/>
      <c r="GV193" s="188"/>
      <c r="GW193" s="188"/>
      <c r="GX193" s="188"/>
      <c r="GY193" s="188"/>
      <c r="GZ193" s="188"/>
      <c r="HA193" s="188"/>
      <c r="HB193" s="188"/>
      <c r="HC193" s="188"/>
      <c r="HD193" s="188"/>
      <c r="HE193" s="188"/>
      <c r="HF193" s="188"/>
      <c r="HG193" s="188"/>
      <c r="HH193" s="188"/>
      <c r="HI193" s="188"/>
      <c r="HJ193" s="188"/>
      <c r="HK193" s="188"/>
      <c r="HL193" s="188"/>
      <c r="HM193" s="188"/>
      <c r="HN193" s="188"/>
      <c r="HO193" s="188"/>
      <c r="HP193" s="188"/>
      <c r="HQ193" s="188"/>
      <c r="HR193" s="188"/>
      <c r="HS193" s="188"/>
      <c r="HT193" s="188"/>
      <c r="HU193" s="188"/>
      <c r="HV193" s="188"/>
      <c r="HW193" s="188"/>
      <c r="HX193" s="188"/>
      <c r="HY193" s="188"/>
      <c r="HZ193" s="3"/>
      <c r="IA193" s="188"/>
      <c r="IB193" s="188"/>
      <c r="IC193" s="188"/>
      <c r="ID193" s="188"/>
      <c r="IE193" s="188"/>
      <c r="IF193" s="188"/>
      <c r="IG193" s="188"/>
      <c r="IH193" s="188"/>
      <c r="II193" s="188"/>
      <c r="IJ193" s="188"/>
      <c r="IK193" s="188"/>
      <c r="IL193" s="188"/>
      <c r="IM193" s="188"/>
      <c r="IN193" s="188"/>
      <c r="IO193" s="188"/>
      <c r="IP193" s="188"/>
      <c r="IQ193" s="188"/>
      <c r="IR193" s="188"/>
      <c r="IS193" s="188"/>
      <c r="IT193" s="188"/>
      <c r="IU193" s="188"/>
      <c r="IV193" s="188"/>
      <c r="IW193" s="188"/>
      <c r="IX193" s="188"/>
      <c r="IY193" s="188"/>
      <c r="IZ193" s="188"/>
      <c r="JA193" s="188"/>
      <c r="JB193" s="188"/>
      <c r="JC193" s="188"/>
      <c r="JD193" s="188"/>
      <c r="JE193" s="188"/>
      <c r="JF193" s="188"/>
      <c r="JG193" s="188"/>
      <c r="JH193" s="188"/>
      <c r="JI193" s="188"/>
      <c r="JJ193" s="299"/>
      <c r="JK193" s="188"/>
      <c r="JL193" s="188"/>
      <c r="JM193" s="188"/>
      <c r="JN193" s="188"/>
      <c r="JO193" s="188"/>
      <c r="JP193" s="188"/>
      <c r="JQ193" s="188"/>
      <c r="JR193" s="188"/>
      <c r="JS193" s="188"/>
      <c r="JT193" s="188"/>
      <c r="JU193" s="188"/>
      <c r="JV193" s="188"/>
      <c r="JW193" s="188"/>
      <c r="JX193" s="188"/>
      <c r="JY193" s="188"/>
      <c r="JZ193" s="188"/>
      <c r="KA193" s="188"/>
      <c r="KB193" s="188"/>
      <c r="KC193" s="188"/>
      <c r="KD193" s="188"/>
      <c r="KE193" s="188"/>
      <c r="KF193" s="188"/>
      <c r="KG193" s="188"/>
      <c r="KH193" s="188"/>
      <c r="KI193" s="188"/>
      <c r="KJ193" s="188"/>
      <c r="KK193" s="188"/>
      <c r="KM193" s="188"/>
      <c r="KN193" s="188"/>
      <c r="KO193" s="188"/>
      <c r="KQ193" s="188"/>
      <c r="KR193" s="188"/>
      <c r="KS193" s="188"/>
      <c r="KU193" s="188"/>
      <c r="KV193" s="188"/>
      <c r="KW193" s="188"/>
      <c r="KY193" s="188"/>
      <c r="KZ193" s="188"/>
      <c r="LA193" s="188"/>
      <c r="LC193" s="188"/>
      <c r="LD193" s="188"/>
      <c r="LE193" s="188"/>
    </row>
    <row r="194" spans="2:317" ht="18.75">
      <c r="B194" s="211"/>
      <c r="C194" s="211"/>
      <c r="D194" s="211"/>
      <c r="E194" s="211"/>
      <c r="F194" s="184"/>
      <c r="G194" s="188"/>
      <c r="H194" s="188"/>
      <c r="I194" s="188"/>
      <c r="J194" s="188"/>
      <c r="K194" s="207">
        <f>'A.I Revenue Streams - P1'!L193+100%</f>
        <v>1.25</v>
      </c>
      <c r="L194" s="207">
        <f>$L$8</f>
        <v>1</v>
      </c>
      <c r="M194" s="178"/>
      <c r="N194" s="178"/>
      <c r="O194" s="207">
        <v>1</v>
      </c>
      <c r="P194" s="207">
        <v>1</v>
      </c>
      <c r="Q194" s="178"/>
      <c r="R194" s="178"/>
      <c r="S194" s="207">
        <f>O194</f>
        <v>1</v>
      </c>
      <c r="T194" s="207">
        <v>1</v>
      </c>
      <c r="U194" s="178"/>
      <c r="V194" s="178"/>
      <c r="W194" s="207">
        <f>S194</f>
        <v>1</v>
      </c>
      <c r="X194" s="207">
        <v>1</v>
      </c>
      <c r="Y194" s="178"/>
      <c r="Z194" s="178"/>
      <c r="AA194" s="207">
        <f>W194</f>
        <v>1</v>
      </c>
      <c r="AB194" s="207">
        <v>1</v>
      </c>
      <c r="AC194" s="178"/>
      <c r="AD194" s="178"/>
      <c r="AE194" s="207">
        <f>AA194</f>
        <v>1</v>
      </c>
      <c r="AF194" s="207">
        <v>1</v>
      </c>
      <c r="AG194" s="178"/>
      <c r="AH194" s="178"/>
      <c r="AI194" s="207">
        <f>'A.I Revenue Streams - P1'!L192+100%</f>
        <v>1.25</v>
      </c>
      <c r="AJ194" s="207">
        <v>1</v>
      </c>
      <c r="AK194" s="178"/>
      <c r="AL194" s="178"/>
      <c r="AM194" s="207">
        <v>1</v>
      </c>
      <c r="AN194" s="207">
        <v>1</v>
      </c>
      <c r="AO194" s="178"/>
      <c r="AP194" s="5"/>
      <c r="AQ194" s="207">
        <v>1</v>
      </c>
      <c r="AR194" s="207">
        <v>1</v>
      </c>
      <c r="AS194" s="178"/>
      <c r="AU194" s="207">
        <f>AQ194</f>
        <v>1</v>
      </c>
      <c r="AV194" s="207">
        <v>1</v>
      </c>
      <c r="AW194" s="178"/>
      <c r="AX194" s="178"/>
      <c r="AY194" s="207">
        <f>AU194</f>
        <v>1</v>
      </c>
      <c r="AZ194" s="207">
        <v>1</v>
      </c>
      <c r="BA194" s="178"/>
      <c r="BB194" s="178"/>
      <c r="BC194" s="250">
        <f>'A.I Revenue Streams - P1'!N193+100%</f>
        <v>1.2</v>
      </c>
      <c r="BD194" s="250">
        <v>1</v>
      </c>
      <c r="BE194" s="178"/>
      <c r="BF194" s="178"/>
      <c r="BG194" s="207">
        <v>1</v>
      </c>
      <c r="BH194" s="207">
        <v>1</v>
      </c>
      <c r="BI194" s="178"/>
      <c r="BJ194" s="178"/>
      <c r="BK194" s="207">
        <f>BG194</f>
        <v>1</v>
      </c>
      <c r="BL194" s="207">
        <v>1</v>
      </c>
      <c r="BM194" s="178"/>
      <c r="BN194" s="178"/>
      <c r="BO194" s="250">
        <f>BK194</f>
        <v>1</v>
      </c>
      <c r="BP194" s="250">
        <v>1</v>
      </c>
      <c r="BQ194" s="178"/>
      <c r="BR194" s="178"/>
      <c r="BS194" s="207">
        <f>BO194</f>
        <v>1</v>
      </c>
      <c r="BT194" s="207">
        <v>1</v>
      </c>
      <c r="BU194" s="178"/>
      <c r="BV194" s="178"/>
      <c r="BW194" s="207">
        <f>BS194</f>
        <v>1</v>
      </c>
      <c r="BX194" s="207">
        <v>1</v>
      </c>
      <c r="BY194" s="178"/>
      <c r="BZ194" s="178"/>
      <c r="CA194" s="207">
        <f>BW194</f>
        <v>1</v>
      </c>
      <c r="CB194" s="207">
        <v>1</v>
      </c>
      <c r="CC194" s="178"/>
      <c r="CD194" s="178"/>
      <c r="CE194" s="207">
        <f>'A.I Revenue Streams - P1'!N192+100%</f>
        <v>1.2</v>
      </c>
      <c r="CF194" s="207">
        <v>1</v>
      </c>
      <c r="CG194" s="178"/>
      <c r="CH194" s="178"/>
      <c r="CI194" s="250">
        <v>1</v>
      </c>
      <c r="CJ194" s="250">
        <v>1</v>
      </c>
      <c r="CK194" s="178"/>
      <c r="CL194" s="178"/>
      <c r="CM194" s="207">
        <v>1</v>
      </c>
      <c r="CN194" s="207">
        <v>1</v>
      </c>
      <c r="CO194" s="178"/>
      <c r="CQ194" s="207">
        <v>1</v>
      </c>
      <c r="CR194" s="207">
        <v>1</v>
      </c>
      <c r="CS194" s="178"/>
      <c r="CT194" s="178"/>
      <c r="CU194" s="207">
        <f>CQ194</f>
        <v>1</v>
      </c>
      <c r="CV194" s="207">
        <v>1</v>
      </c>
      <c r="CW194" s="178"/>
      <c r="CX194" s="178"/>
      <c r="CY194" s="250">
        <f>'A.I Revenue Streams - P1'!P193+100%</f>
        <v>1.1000000000000001</v>
      </c>
      <c r="CZ194" s="250">
        <v>1</v>
      </c>
      <c r="DA194" s="178"/>
      <c r="DB194" s="178"/>
      <c r="DC194" s="207">
        <v>1</v>
      </c>
      <c r="DD194" s="207">
        <v>1</v>
      </c>
      <c r="DE194" s="178"/>
      <c r="DF194" s="178"/>
      <c r="DG194" s="207">
        <f>DC194</f>
        <v>1</v>
      </c>
      <c r="DH194" s="207">
        <v>1</v>
      </c>
      <c r="DI194" s="178"/>
      <c r="DJ194" s="178"/>
      <c r="DK194" s="250">
        <f>DG194</f>
        <v>1</v>
      </c>
      <c r="DL194" s="250">
        <v>1</v>
      </c>
      <c r="DM194" s="178"/>
      <c r="DN194" s="178"/>
      <c r="DO194" s="207">
        <f>DK194</f>
        <v>1</v>
      </c>
      <c r="DP194" s="207">
        <v>1</v>
      </c>
      <c r="DQ194" s="178"/>
      <c r="DR194" s="178"/>
      <c r="DS194" s="207">
        <f>DO194</f>
        <v>1</v>
      </c>
      <c r="DT194" s="207">
        <v>1</v>
      </c>
      <c r="DU194" s="178"/>
      <c r="DV194" s="178"/>
      <c r="DW194" s="207">
        <f>DS194</f>
        <v>1</v>
      </c>
      <c r="DX194" s="207">
        <v>1</v>
      </c>
      <c r="DY194" s="178"/>
      <c r="DZ194" s="178"/>
      <c r="EA194" s="207">
        <f>DW194</f>
        <v>1</v>
      </c>
      <c r="EB194" s="207">
        <v>1</v>
      </c>
      <c r="EC194" s="178"/>
      <c r="ED194" s="178"/>
      <c r="EE194" s="250">
        <f>EA194</f>
        <v>1</v>
      </c>
      <c r="EF194" s="250">
        <v>1</v>
      </c>
      <c r="EG194" s="178"/>
      <c r="EH194" s="178"/>
      <c r="EI194" s="207">
        <v>1</v>
      </c>
      <c r="EJ194" s="207">
        <v>1</v>
      </c>
      <c r="EK194" s="178"/>
      <c r="EM194" s="207">
        <v>1</v>
      </c>
      <c r="EN194" s="207">
        <v>1</v>
      </c>
      <c r="EO194" s="178"/>
      <c r="EP194" s="178"/>
      <c r="EQ194" s="207">
        <f>EM194</f>
        <v>1</v>
      </c>
      <c r="ER194" s="207">
        <v>1</v>
      </c>
      <c r="ES194" s="178"/>
      <c r="ET194" s="178"/>
      <c r="EU194" s="250">
        <f>'A.I Revenue Streams - P1'!R193+100%</f>
        <v>1.1000000000000001</v>
      </c>
      <c r="EV194" s="250">
        <v>1</v>
      </c>
      <c r="EW194" s="178"/>
      <c r="EX194" s="178"/>
      <c r="EY194" s="207">
        <v>1</v>
      </c>
      <c r="EZ194" s="207">
        <v>1</v>
      </c>
      <c r="FA194" s="178"/>
      <c r="FB194" s="178"/>
      <c r="FC194" s="207">
        <f>EY194</f>
        <v>1</v>
      </c>
      <c r="FD194" s="207">
        <v>1</v>
      </c>
      <c r="FE194" s="178"/>
      <c r="FF194" s="178"/>
      <c r="FG194" s="250">
        <f>FC194</f>
        <v>1</v>
      </c>
      <c r="FH194" s="250">
        <v>1</v>
      </c>
      <c r="FI194" s="178"/>
      <c r="FJ194" s="178"/>
      <c r="FK194" s="207">
        <f>FG194</f>
        <v>1</v>
      </c>
      <c r="FL194" s="207">
        <v>1</v>
      </c>
      <c r="FM194" s="178"/>
      <c r="FN194" s="178"/>
      <c r="FO194" s="207">
        <f>FK194</f>
        <v>1</v>
      </c>
      <c r="FP194" s="207">
        <v>1</v>
      </c>
      <c r="FQ194" s="178"/>
      <c r="FR194" s="178"/>
      <c r="FS194" s="207">
        <f>FO194</f>
        <v>1</v>
      </c>
      <c r="FT194" s="207">
        <v>1</v>
      </c>
      <c r="FU194" s="178"/>
      <c r="FV194" s="178"/>
      <c r="FW194" s="207">
        <f>FS194</f>
        <v>1</v>
      </c>
      <c r="FX194" s="207">
        <v>1</v>
      </c>
      <c r="FY194" s="178"/>
      <c r="FZ194" s="178"/>
      <c r="GA194" s="250">
        <f>FW194</f>
        <v>1</v>
      </c>
      <c r="GB194" s="250">
        <v>1</v>
      </c>
      <c r="GC194" s="178"/>
      <c r="GD194" s="179"/>
      <c r="GE194" s="207">
        <v>1</v>
      </c>
      <c r="GF194" s="207">
        <v>1</v>
      </c>
      <c r="GG194" s="178"/>
      <c r="GI194" s="207">
        <v>1</v>
      </c>
      <c r="GJ194" s="207">
        <v>1</v>
      </c>
      <c r="GK194" s="178"/>
      <c r="GL194" s="178"/>
      <c r="GM194" s="207">
        <f>GI194</f>
        <v>1</v>
      </c>
      <c r="GN194" s="207">
        <v>1</v>
      </c>
      <c r="GO194" s="178"/>
      <c r="GP194" s="178"/>
      <c r="GQ194" s="250">
        <f>'A.I Revenue Streams - P1'!T193+100%</f>
        <v>1.1499999999999999</v>
      </c>
      <c r="GR194" s="250">
        <v>1</v>
      </c>
      <c r="GS194" s="178"/>
      <c r="GT194" s="178"/>
      <c r="GU194" s="207">
        <v>1</v>
      </c>
      <c r="GV194" s="207">
        <v>1</v>
      </c>
      <c r="GW194" s="178"/>
      <c r="GX194" s="178"/>
      <c r="GY194" s="207">
        <f>GU194</f>
        <v>1</v>
      </c>
      <c r="GZ194" s="207">
        <v>1</v>
      </c>
      <c r="HA194" s="178"/>
      <c r="HB194" s="178"/>
      <c r="HC194" s="250">
        <f>GY194</f>
        <v>1</v>
      </c>
      <c r="HD194" s="250">
        <v>1</v>
      </c>
      <c r="HE194" s="178"/>
      <c r="HF194" s="178"/>
      <c r="HG194" s="207">
        <f>HC194</f>
        <v>1</v>
      </c>
      <c r="HH194" s="207">
        <v>1</v>
      </c>
      <c r="HI194" s="178"/>
      <c r="HJ194" s="178"/>
      <c r="HK194" s="207">
        <f>HG194</f>
        <v>1</v>
      </c>
      <c r="HL194" s="207">
        <v>1</v>
      </c>
      <c r="HM194" s="178"/>
      <c r="HN194" s="178"/>
      <c r="HO194" s="207">
        <f>HK194</f>
        <v>1</v>
      </c>
      <c r="HP194" s="207">
        <v>1</v>
      </c>
      <c r="HQ194" s="178"/>
      <c r="HR194" s="178"/>
      <c r="HS194" s="207">
        <f>HO194</f>
        <v>1</v>
      </c>
      <c r="HT194" s="207">
        <v>1</v>
      </c>
      <c r="HU194" s="178"/>
      <c r="HV194" s="178"/>
      <c r="HW194" s="250">
        <f>HS194</f>
        <v>1</v>
      </c>
      <c r="HX194" s="250">
        <v>1</v>
      </c>
      <c r="HY194" s="178"/>
      <c r="HZ194" s="179"/>
      <c r="IA194" s="207">
        <v>1</v>
      </c>
      <c r="IB194" s="207">
        <v>1</v>
      </c>
      <c r="IC194" s="178"/>
      <c r="IE194" s="207">
        <v>1</v>
      </c>
      <c r="IF194" s="207">
        <v>1</v>
      </c>
      <c r="IG194" s="178"/>
      <c r="IH194" s="178"/>
      <c r="II194" s="207">
        <f>IE194</f>
        <v>1</v>
      </c>
      <c r="IJ194" s="207">
        <v>1</v>
      </c>
      <c r="IK194" s="178"/>
      <c r="IL194" s="178"/>
      <c r="IM194" s="207">
        <f>II194</f>
        <v>1</v>
      </c>
      <c r="IN194" s="207">
        <v>1</v>
      </c>
      <c r="IO194" s="178"/>
      <c r="IP194" s="178"/>
      <c r="IQ194" s="207">
        <f>IM194</f>
        <v>1</v>
      </c>
      <c r="IR194" s="207">
        <v>1</v>
      </c>
      <c r="IS194" s="178"/>
      <c r="IT194" s="178"/>
      <c r="IU194" s="207">
        <f>IQ194</f>
        <v>1</v>
      </c>
      <c r="IV194" s="207">
        <v>1</v>
      </c>
      <c r="IW194" s="178"/>
      <c r="IX194" s="178"/>
      <c r="IY194" s="207">
        <f>IU194</f>
        <v>1</v>
      </c>
      <c r="IZ194" s="207">
        <v>1</v>
      </c>
      <c r="JA194" s="178"/>
      <c r="JB194" s="178"/>
      <c r="JC194" s="207">
        <f>IY194</f>
        <v>1</v>
      </c>
      <c r="JD194" s="207">
        <v>1</v>
      </c>
      <c r="JE194" s="178"/>
      <c r="JF194" s="178"/>
      <c r="JG194" s="207">
        <f>JC194</f>
        <v>1</v>
      </c>
      <c r="JH194" s="207">
        <v>1</v>
      </c>
      <c r="JI194" s="178"/>
      <c r="JJ194" s="298"/>
      <c r="JK194" s="207">
        <f>JG194</f>
        <v>1</v>
      </c>
      <c r="JL194" s="207">
        <v>1</v>
      </c>
      <c r="JM194" s="178"/>
      <c r="JN194" s="178"/>
      <c r="JO194" s="207">
        <f>'A.I Revenue Streams - P1'!V194+100%</f>
        <v>1.01</v>
      </c>
      <c r="JP194" s="207">
        <f>'A.I Revenue Streams - P1'!W202+100%</f>
        <v>1</v>
      </c>
      <c r="JQ194" s="178"/>
      <c r="JR194" s="178"/>
      <c r="JS194" s="207">
        <f>'A.I Revenue Streams - P1'!Z202+100%</f>
        <v>1</v>
      </c>
      <c r="JT194" s="207">
        <f>'A.I Revenue Streams - P1'!AA202+100%</f>
        <v>1</v>
      </c>
      <c r="JU194" s="178"/>
      <c r="JV194" s="178"/>
      <c r="JW194" s="207">
        <f>'A.I Revenue Streams - P1'!AD202+100%</f>
        <v>1</v>
      </c>
      <c r="JX194" s="207">
        <f>'A.I Revenue Streams - P1'!AE202+100%</f>
        <v>1</v>
      </c>
      <c r="JY194" s="178"/>
      <c r="JZ194" s="178"/>
      <c r="KA194" s="207">
        <f>'A.I Revenue Streams - P1'!AH202+100%</f>
        <v>1</v>
      </c>
      <c r="KB194" s="207">
        <f>'A.I Revenue Streams - P1'!AI202+100%</f>
        <v>1</v>
      </c>
      <c r="KC194" s="178"/>
      <c r="KD194" s="178"/>
      <c r="KE194" s="207">
        <f>'A.I Revenue Streams - P1'!AL202+100%</f>
        <v>1</v>
      </c>
      <c r="KF194" s="207">
        <f>'A.I Revenue Streams - P1'!AM202+100%</f>
        <v>1</v>
      </c>
      <c r="KG194" s="178"/>
      <c r="KH194" s="178"/>
      <c r="KI194" s="207">
        <f>'A.I Revenue Streams - P2'!DI56+100%</f>
        <v>1</v>
      </c>
      <c r="KJ194" s="207">
        <v>1</v>
      </c>
      <c r="KK194" s="5"/>
      <c r="KM194" s="207">
        <f>'A.I Revenue Streams - P2'!DM56+100%</f>
        <v>1</v>
      </c>
      <c r="KN194" s="207">
        <v>1</v>
      </c>
      <c r="KO194" s="5"/>
      <c r="KQ194" s="207">
        <f>'A.I Revenue Streams - P2'!DQ56+100%</f>
        <v>1</v>
      </c>
      <c r="KR194" s="207">
        <v>1</v>
      </c>
      <c r="KS194" s="5"/>
      <c r="KU194" s="207">
        <f>'A.I Revenue Streams - P2'!DU56+100%</f>
        <v>1</v>
      </c>
      <c r="KV194" s="207">
        <v>1</v>
      </c>
      <c r="KW194" s="5"/>
      <c r="KY194" s="207">
        <f>'A.I Revenue Streams - P2'!DY56+100%</f>
        <v>1</v>
      </c>
      <c r="KZ194" s="207">
        <v>1</v>
      </c>
      <c r="LA194" s="5"/>
      <c r="LC194" s="207">
        <f>'A.I Revenue Streams - P2'!EC56+100%</f>
        <v>1</v>
      </c>
      <c r="LD194" s="207">
        <v>1</v>
      </c>
      <c r="LE194" s="188"/>
    </row>
    <row r="195" spans="2:317" ht="18.75">
      <c r="B195" s="172">
        <v>6</v>
      </c>
      <c r="C195" s="181" t="str">
        <f>'A.I Revenue Streams - P1'!D191</f>
        <v>Marketplace</v>
      </c>
      <c r="D195" s="181"/>
      <c r="E195" s="181"/>
      <c r="F195" s="184"/>
      <c r="G195" s="182"/>
      <c r="H195" s="182"/>
      <c r="I195" s="182"/>
      <c r="J195" s="188"/>
      <c r="K195" s="182"/>
      <c r="L195" s="182"/>
      <c r="M195" s="182"/>
      <c r="N195" s="5"/>
      <c r="O195" s="182"/>
      <c r="P195" s="182"/>
      <c r="Q195" s="182"/>
      <c r="R195" s="5"/>
      <c r="S195" s="182"/>
      <c r="T195" s="182"/>
      <c r="U195" s="182"/>
      <c r="V195" s="5"/>
      <c r="W195" s="182"/>
      <c r="X195" s="182"/>
      <c r="Y195" s="182"/>
      <c r="Z195" s="5"/>
      <c r="AA195" s="182"/>
      <c r="AB195" s="182"/>
      <c r="AC195" s="182"/>
      <c r="AD195" s="5"/>
      <c r="AE195" s="182"/>
      <c r="AF195" s="182"/>
      <c r="AG195" s="182"/>
      <c r="AH195" s="5"/>
      <c r="AI195" s="182"/>
      <c r="AJ195" s="182"/>
      <c r="AK195" s="182"/>
      <c r="AL195" s="5"/>
      <c r="AM195" s="182"/>
      <c r="AN195" s="182"/>
      <c r="AO195" s="182"/>
      <c r="AP195" s="5"/>
      <c r="AQ195" s="182"/>
      <c r="AR195" s="182"/>
      <c r="AS195" s="182"/>
      <c r="AT195" s="5"/>
      <c r="AU195" s="182"/>
      <c r="AV195" s="182"/>
      <c r="AW195" s="182"/>
      <c r="AX195" s="5"/>
      <c r="AY195" s="182"/>
      <c r="AZ195" s="182"/>
      <c r="BA195" s="182"/>
      <c r="BB195" s="5"/>
      <c r="BC195" s="182"/>
      <c r="BD195" s="182"/>
      <c r="BE195" s="182"/>
      <c r="BF195" s="5"/>
      <c r="BG195" s="182"/>
      <c r="BH195" s="182"/>
      <c r="BI195" s="182"/>
      <c r="BJ195" s="5"/>
      <c r="BK195" s="182"/>
      <c r="BL195" s="182"/>
      <c r="BM195" s="182"/>
      <c r="BN195" s="5"/>
      <c r="BO195" s="182"/>
      <c r="BP195" s="182"/>
      <c r="BQ195" s="182"/>
      <c r="BR195" s="5"/>
      <c r="BS195" s="182"/>
      <c r="BT195" s="182"/>
      <c r="BU195" s="182"/>
      <c r="BV195" s="5"/>
      <c r="BW195" s="182"/>
      <c r="BX195" s="182"/>
      <c r="BY195" s="182"/>
      <c r="BZ195" s="5"/>
      <c r="CA195" s="182"/>
      <c r="CB195" s="182"/>
      <c r="CC195" s="182"/>
      <c r="CD195" s="5"/>
      <c r="CE195" s="182"/>
      <c r="CF195" s="182"/>
      <c r="CG195" s="182"/>
      <c r="CH195" s="5"/>
      <c r="CI195" s="182"/>
      <c r="CJ195" s="182"/>
      <c r="CK195" s="182"/>
      <c r="CL195" s="5"/>
      <c r="CM195" s="182"/>
      <c r="CN195" s="182"/>
      <c r="CO195" s="182"/>
      <c r="CP195" s="5"/>
      <c r="CQ195" s="182"/>
      <c r="CR195" s="182"/>
      <c r="CS195" s="182"/>
      <c r="CT195" s="5"/>
      <c r="CU195" s="182"/>
      <c r="CV195" s="182"/>
      <c r="CW195" s="182"/>
      <c r="CX195" s="5"/>
      <c r="CY195" s="182"/>
      <c r="CZ195" s="182"/>
      <c r="DA195" s="182"/>
      <c r="DB195" s="5"/>
      <c r="DC195" s="182"/>
      <c r="DD195" s="182"/>
      <c r="DE195" s="182"/>
      <c r="DF195" s="5"/>
      <c r="DG195" s="182"/>
      <c r="DH195" s="182"/>
      <c r="DI195" s="182"/>
      <c r="DJ195" s="5"/>
      <c r="DK195" s="182"/>
      <c r="DL195" s="182"/>
      <c r="DM195" s="182"/>
      <c r="DN195" s="5"/>
      <c r="DO195" s="182"/>
      <c r="DP195" s="182"/>
      <c r="DQ195" s="182"/>
      <c r="DR195" s="5"/>
      <c r="DS195" s="182"/>
      <c r="DT195" s="182"/>
      <c r="DU195" s="182"/>
      <c r="DV195" s="5"/>
      <c r="DW195" s="182"/>
      <c r="DX195" s="182"/>
      <c r="DY195" s="182"/>
      <c r="DZ195" s="5"/>
      <c r="EA195" s="182"/>
      <c r="EB195" s="182"/>
      <c r="EC195" s="182"/>
      <c r="ED195" s="5"/>
      <c r="EE195" s="182"/>
      <c r="EF195" s="182"/>
      <c r="EG195" s="182"/>
      <c r="EH195" s="5"/>
      <c r="EI195" s="182"/>
      <c r="EJ195" s="182"/>
      <c r="EK195" s="182"/>
      <c r="EL195" s="5"/>
      <c r="EM195" s="182"/>
      <c r="EN195" s="182"/>
      <c r="EO195" s="182"/>
      <c r="EP195" s="5"/>
      <c r="EQ195" s="182"/>
      <c r="ER195" s="182"/>
      <c r="ES195" s="182"/>
      <c r="ET195" s="5"/>
      <c r="EU195" s="182"/>
      <c r="EV195" s="182"/>
      <c r="EW195" s="182"/>
      <c r="EX195" s="5"/>
      <c r="EY195" s="182"/>
      <c r="EZ195" s="182"/>
      <c r="FA195" s="182"/>
      <c r="FB195" s="5"/>
      <c r="FC195" s="182"/>
      <c r="FD195" s="182"/>
      <c r="FE195" s="182"/>
      <c r="FF195" s="5"/>
      <c r="FG195" s="182"/>
      <c r="FH195" s="182"/>
      <c r="FI195" s="182"/>
      <c r="FJ195" s="5"/>
      <c r="FK195" s="182"/>
      <c r="FL195" s="182"/>
      <c r="FM195" s="182"/>
      <c r="FN195" s="5"/>
      <c r="FO195" s="182"/>
      <c r="FP195" s="182"/>
      <c r="FQ195" s="182"/>
      <c r="FR195" s="5"/>
      <c r="FS195" s="182"/>
      <c r="FT195" s="182"/>
      <c r="FU195" s="182"/>
      <c r="FV195" s="5"/>
      <c r="FW195" s="182"/>
      <c r="FX195" s="182"/>
      <c r="FY195" s="182"/>
      <c r="FZ195" s="5"/>
      <c r="GA195" s="182"/>
      <c r="GB195" s="182"/>
      <c r="GC195" s="182"/>
      <c r="GE195" s="182"/>
      <c r="GF195" s="182"/>
      <c r="GG195" s="182"/>
      <c r="GH195" s="5"/>
      <c r="GI195" s="182"/>
      <c r="GJ195" s="182"/>
      <c r="GK195" s="182"/>
      <c r="GL195" s="5"/>
      <c r="GM195" s="182"/>
      <c r="GN195" s="182"/>
      <c r="GO195" s="182"/>
      <c r="GP195" s="5"/>
      <c r="GQ195" s="182"/>
      <c r="GR195" s="182"/>
      <c r="GS195" s="182"/>
      <c r="GT195" s="5"/>
      <c r="GU195" s="182"/>
      <c r="GV195" s="182"/>
      <c r="GW195" s="182"/>
      <c r="GX195" s="5"/>
      <c r="GY195" s="182"/>
      <c r="GZ195" s="182"/>
      <c r="HA195" s="182"/>
      <c r="HB195" s="5"/>
      <c r="HC195" s="182"/>
      <c r="HD195" s="182"/>
      <c r="HE195" s="182"/>
      <c r="HF195" s="5"/>
      <c r="HG195" s="182"/>
      <c r="HH195" s="182"/>
      <c r="HI195" s="182"/>
      <c r="HJ195" s="5"/>
      <c r="HK195" s="182"/>
      <c r="HL195" s="182"/>
      <c r="HM195" s="182"/>
      <c r="HN195" s="5"/>
      <c r="HO195" s="182"/>
      <c r="HP195" s="182"/>
      <c r="HQ195" s="182"/>
      <c r="HR195" s="5"/>
      <c r="HS195" s="182"/>
      <c r="HT195" s="182"/>
      <c r="HU195" s="182"/>
      <c r="HV195" s="5"/>
      <c r="HW195" s="182"/>
      <c r="HX195" s="182"/>
      <c r="HY195" s="182"/>
      <c r="IA195" s="182"/>
      <c r="IB195" s="182"/>
      <c r="IC195" s="182"/>
      <c r="ID195" s="5"/>
      <c r="IE195" s="182"/>
      <c r="IF195" s="182"/>
      <c r="IG195" s="182"/>
      <c r="IH195" s="5"/>
      <c r="II195" s="182"/>
      <c r="IJ195" s="182"/>
      <c r="IK195" s="182"/>
      <c r="IL195" s="5"/>
      <c r="IM195" s="182"/>
      <c r="IN195" s="182"/>
      <c r="IO195" s="182"/>
      <c r="IP195" s="5"/>
      <c r="IQ195" s="182"/>
      <c r="IR195" s="182"/>
      <c r="IS195" s="182"/>
      <c r="IT195" s="5"/>
      <c r="IU195" s="182"/>
      <c r="IV195" s="182"/>
      <c r="IW195" s="182"/>
      <c r="IX195" s="5"/>
      <c r="IY195" s="182"/>
      <c r="IZ195" s="182"/>
      <c r="JA195" s="182"/>
      <c r="JB195" s="5"/>
      <c r="JC195" s="182"/>
      <c r="JD195" s="182"/>
      <c r="JE195" s="182"/>
      <c r="JF195" s="5"/>
      <c r="JG195" s="182"/>
      <c r="JH195" s="182"/>
      <c r="JI195" s="182"/>
      <c r="JJ195" s="294"/>
      <c r="JK195" s="182"/>
      <c r="JL195" s="182"/>
      <c r="JM195" s="182"/>
      <c r="JO195" s="182"/>
      <c r="JP195" s="182"/>
      <c r="JQ195" s="182"/>
      <c r="JS195" s="182"/>
      <c r="JT195" s="182"/>
      <c r="JU195" s="182"/>
      <c r="JW195" s="182"/>
      <c r="JX195" s="182"/>
      <c r="JY195" s="182"/>
      <c r="KA195" s="182"/>
      <c r="KB195" s="182"/>
      <c r="KC195" s="182"/>
      <c r="KE195" s="182"/>
      <c r="KF195" s="182"/>
      <c r="KG195" s="182"/>
      <c r="LE195" s="188"/>
    </row>
    <row r="196" spans="2:317" ht="18.75">
      <c r="B196" s="172" t="s">
        <v>286</v>
      </c>
      <c r="C196" s="181"/>
      <c r="D196" s="181"/>
      <c r="E196" s="180" t="str">
        <f>'A.I Revenue Streams - P1'!F192</f>
        <v>Doctors/Business Listing</v>
      </c>
      <c r="F196" s="184"/>
      <c r="G196" s="182"/>
      <c r="H196" s="182">
        <f>'A.I Revenue Streams - P1'!J192</f>
        <v>120</v>
      </c>
      <c r="I196" s="182">
        <f t="shared" ref="I196:I198" si="1605">G196*H196</f>
        <v>0</v>
      </c>
      <c r="J196" s="188"/>
      <c r="K196" s="182">
        <v>0</v>
      </c>
      <c r="L196" s="182">
        <f>H196*$L$194</f>
        <v>120</v>
      </c>
      <c r="M196" s="182">
        <f>K196*L196</f>
        <v>0</v>
      </c>
      <c r="N196" s="5"/>
      <c r="O196" s="182">
        <f>K196*$O$194</f>
        <v>0</v>
      </c>
      <c r="P196" s="182">
        <f>L196*$P$194</f>
        <v>120</v>
      </c>
      <c r="Q196" s="182">
        <f>O196*P196</f>
        <v>0</v>
      </c>
      <c r="R196" s="5"/>
      <c r="S196" s="182">
        <f t="shared" ref="S196:S204" si="1606">O196*S$8*S$2/O$2</f>
        <v>0</v>
      </c>
      <c r="T196" s="182">
        <f>P196*$T$194</f>
        <v>120</v>
      </c>
      <c r="U196" s="182">
        <f>S196*T196</f>
        <v>0</v>
      </c>
      <c r="V196" s="5"/>
      <c r="W196" s="182">
        <f>'A.I Revenue Streams - P1'!H192</f>
        <v>300</v>
      </c>
      <c r="X196" s="182">
        <f>T196*$X$194</f>
        <v>120</v>
      </c>
      <c r="Y196" s="182">
        <f>W196*X196</f>
        <v>36000</v>
      </c>
      <c r="Z196" s="5"/>
      <c r="AA196" s="182">
        <f>W196*$AA$194</f>
        <v>300</v>
      </c>
      <c r="AB196" s="182">
        <f>X196*$AB$194</f>
        <v>120</v>
      </c>
      <c r="AC196" s="182">
        <f>AA196*AB196</f>
        <v>36000</v>
      </c>
      <c r="AD196" s="5"/>
      <c r="AE196" s="182">
        <f>AA196*$AE$194</f>
        <v>300</v>
      </c>
      <c r="AF196" s="182">
        <f>AB196*$AF$194</f>
        <v>120</v>
      </c>
      <c r="AG196" s="182">
        <f>AE196*AF196</f>
        <v>36000</v>
      </c>
      <c r="AH196" s="5"/>
      <c r="AI196" s="182">
        <f>AE196*$AI$194</f>
        <v>375</v>
      </c>
      <c r="AJ196" s="182">
        <f>AF196*$AJ$194</f>
        <v>120</v>
      </c>
      <c r="AK196" s="182">
        <f>AI196*AJ196</f>
        <v>45000</v>
      </c>
      <c r="AL196" s="5"/>
      <c r="AM196" s="182">
        <f>AI196*$AM$194</f>
        <v>375</v>
      </c>
      <c r="AN196" s="182">
        <f>AJ196*$AN$194</f>
        <v>120</v>
      </c>
      <c r="AO196" s="182">
        <f>AM196*AN196</f>
        <v>45000</v>
      </c>
      <c r="AP196" s="5"/>
      <c r="AQ196" s="182">
        <f>AM196*$AQ$194</f>
        <v>375</v>
      </c>
      <c r="AR196" s="182">
        <f>AN196*$AR$194</f>
        <v>120</v>
      </c>
      <c r="AS196" s="182">
        <f>AQ196*AR196</f>
        <v>45000</v>
      </c>
      <c r="AT196" s="5"/>
      <c r="AU196" s="182">
        <f>AQ196*$AU$194</f>
        <v>375</v>
      </c>
      <c r="AV196" s="182">
        <f>AR196*$AV$194</f>
        <v>120</v>
      </c>
      <c r="AW196" s="182">
        <f>AU196*AV196</f>
        <v>45000</v>
      </c>
      <c r="AX196" s="5"/>
      <c r="AY196" s="182">
        <f>AU196*$AY$194</f>
        <v>375</v>
      </c>
      <c r="AZ196" s="182">
        <f>AV196*$AZ$194</f>
        <v>120</v>
      </c>
      <c r="BA196" s="182">
        <f>AY196*AZ196</f>
        <v>45000</v>
      </c>
      <c r="BB196" s="5"/>
      <c r="BC196" s="182">
        <f>AY196*$BC$194</f>
        <v>450</v>
      </c>
      <c r="BD196" s="182">
        <f>AZ196*$BD$194</f>
        <v>120</v>
      </c>
      <c r="BE196" s="182">
        <f>BC196*BD196</f>
        <v>54000</v>
      </c>
      <c r="BF196" s="5"/>
      <c r="BG196" s="182">
        <f>BC196*$BG$194</f>
        <v>450</v>
      </c>
      <c r="BH196" s="182">
        <f>BD196*$BH$194</f>
        <v>120</v>
      </c>
      <c r="BI196" s="182">
        <f>BG196*BH196</f>
        <v>54000</v>
      </c>
      <c r="BJ196" s="5"/>
      <c r="BK196" s="182">
        <f>BG196*$BK$194</f>
        <v>450</v>
      </c>
      <c r="BL196" s="182">
        <f>BH196*$BL$194</f>
        <v>120</v>
      </c>
      <c r="BM196" s="182">
        <f>BK196*BL194</f>
        <v>450</v>
      </c>
      <c r="BN196" s="5"/>
      <c r="BO196" s="182">
        <f>BK196*$BO$194</f>
        <v>450</v>
      </c>
      <c r="BP196" s="182">
        <f>BL196*$BP$194</f>
        <v>120</v>
      </c>
      <c r="BQ196" s="182">
        <f>BO196*BP196</f>
        <v>54000</v>
      </c>
      <c r="BR196" s="5"/>
      <c r="BS196" s="182">
        <f>BO196*$BS$194</f>
        <v>450</v>
      </c>
      <c r="BT196" s="182">
        <f>BP196*$BT$194</f>
        <v>120</v>
      </c>
      <c r="BU196" s="182">
        <f>BS196*BT196</f>
        <v>54000</v>
      </c>
      <c r="BV196" s="5"/>
      <c r="BW196" s="182">
        <f>BS196*$BW$194</f>
        <v>450</v>
      </c>
      <c r="BX196" s="182">
        <f>BT196*$BX$194</f>
        <v>120</v>
      </c>
      <c r="BY196" s="182">
        <f>BW196*BX196</f>
        <v>54000</v>
      </c>
      <c r="BZ196" s="5"/>
      <c r="CA196" s="182">
        <f>BW196*$CA$194</f>
        <v>450</v>
      </c>
      <c r="CB196" s="182">
        <f>BX196*$CB$194</f>
        <v>120</v>
      </c>
      <c r="CC196" s="182">
        <f>CA196*CB196</f>
        <v>54000</v>
      </c>
      <c r="CD196" s="5"/>
      <c r="CE196" s="182">
        <f>CA196*$CE$194</f>
        <v>540</v>
      </c>
      <c r="CF196" s="182">
        <f>CB196*$CF$194</f>
        <v>120</v>
      </c>
      <c r="CG196" s="182">
        <f>CE196*CF196</f>
        <v>64800</v>
      </c>
      <c r="CH196" s="5"/>
      <c r="CI196" s="182">
        <f>CE196*$CI$194</f>
        <v>540</v>
      </c>
      <c r="CJ196" s="182">
        <f>CF196*$CJ$194</f>
        <v>120</v>
      </c>
      <c r="CK196" s="182">
        <f>CI196*CJ196</f>
        <v>64800</v>
      </c>
      <c r="CL196" s="5"/>
      <c r="CM196" s="182">
        <f>CI196*$CM$194</f>
        <v>540</v>
      </c>
      <c r="CN196" s="182">
        <f>CJ196*$CN$194</f>
        <v>120</v>
      </c>
      <c r="CO196" s="182">
        <f>CM196*CN196</f>
        <v>64800</v>
      </c>
      <c r="CP196" s="5"/>
      <c r="CQ196" s="182">
        <f>CM196*$CQ$194</f>
        <v>540</v>
      </c>
      <c r="CR196" s="182">
        <f>CN196*$CR$194</f>
        <v>120</v>
      </c>
      <c r="CS196" s="182">
        <f>CQ196*CR196</f>
        <v>64800</v>
      </c>
      <c r="CT196" s="5"/>
      <c r="CU196" s="182">
        <f>CQ196*$CU$194</f>
        <v>540</v>
      </c>
      <c r="CV196" s="182">
        <f>CR196*$CV$194</f>
        <v>120</v>
      </c>
      <c r="CW196" s="182">
        <f>CU196*CV196</f>
        <v>64800</v>
      </c>
      <c r="CX196" s="5"/>
      <c r="CY196" s="182">
        <f>CU196*$CY$194</f>
        <v>594</v>
      </c>
      <c r="CZ196" s="182">
        <f>CV196*$CZ$194</f>
        <v>120</v>
      </c>
      <c r="DA196" s="182">
        <f>CY196*CZ196</f>
        <v>71280</v>
      </c>
      <c r="DB196" s="5"/>
      <c r="DC196" s="182">
        <f>CY196*$DC$194</f>
        <v>594</v>
      </c>
      <c r="DD196" s="182">
        <f>CZ196*$DD$194</f>
        <v>120</v>
      </c>
      <c r="DE196" s="182">
        <f>DC196*DD196</f>
        <v>71280</v>
      </c>
      <c r="DF196" s="5"/>
      <c r="DG196" s="182">
        <f>DC196*$DG$194</f>
        <v>594</v>
      </c>
      <c r="DH196" s="182">
        <f>DD196*$DH$194</f>
        <v>120</v>
      </c>
      <c r="DI196" s="182">
        <f>DG196*DH196</f>
        <v>71280</v>
      </c>
      <c r="DJ196" s="5"/>
      <c r="DK196" s="182">
        <f>DG196*$DK$194</f>
        <v>594</v>
      </c>
      <c r="DL196" s="182">
        <f>DH196*$DL$194</f>
        <v>120</v>
      </c>
      <c r="DM196" s="182">
        <f>DK196*DL196</f>
        <v>71280</v>
      </c>
      <c r="DN196" s="5"/>
      <c r="DO196" s="182">
        <f>DK196*$DO$194</f>
        <v>594</v>
      </c>
      <c r="DP196" s="182">
        <f>DL196*$DP$194</f>
        <v>120</v>
      </c>
      <c r="DQ196" s="182">
        <f>DO196*DP196</f>
        <v>71280</v>
      </c>
      <c r="DR196" s="5"/>
      <c r="DS196" s="182">
        <f>DO196*$DS$194</f>
        <v>594</v>
      </c>
      <c r="DT196" s="182">
        <f>DP196*$DT$194</f>
        <v>120</v>
      </c>
      <c r="DU196" s="182">
        <f>DS196*DT196</f>
        <v>71280</v>
      </c>
      <c r="DV196" s="5"/>
      <c r="DW196" s="182">
        <f>DS196*$DW$194</f>
        <v>594</v>
      </c>
      <c r="DX196" s="182">
        <f>DT196*$DX$194</f>
        <v>120</v>
      </c>
      <c r="DY196" s="182">
        <f>DW196*DX196</f>
        <v>71280</v>
      </c>
      <c r="DZ196" s="5"/>
      <c r="EA196" s="182">
        <f>DW196*$EA$194</f>
        <v>594</v>
      </c>
      <c r="EB196" s="182">
        <f>DX196*$EB$194</f>
        <v>120</v>
      </c>
      <c r="EC196" s="182">
        <f>EA196*EB196</f>
        <v>71280</v>
      </c>
      <c r="ED196" s="5"/>
      <c r="EE196" s="182">
        <f>EA196*$EE$194</f>
        <v>594</v>
      </c>
      <c r="EF196" s="182">
        <f>EB196*$EF$194</f>
        <v>120</v>
      </c>
      <c r="EG196" s="182">
        <f>EE196*EF196</f>
        <v>71280</v>
      </c>
      <c r="EH196" s="5"/>
      <c r="EI196" s="182">
        <f>EE196*$EI$194</f>
        <v>594</v>
      </c>
      <c r="EJ196" s="182">
        <f>EF196*$EJ$194</f>
        <v>120</v>
      </c>
      <c r="EK196" s="182">
        <f>EI196*EJ196</f>
        <v>71280</v>
      </c>
      <c r="EL196" s="5"/>
      <c r="EM196" s="182">
        <f>EI196*$EM$194</f>
        <v>594</v>
      </c>
      <c r="EN196" s="182">
        <f>EJ196*$EN$194</f>
        <v>120</v>
      </c>
      <c r="EO196" s="182">
        <f>EM196*EN196</f>
        <v>71280</v>
      </c>
      <c r="EP196" s="5"/>
      <c r="EQ196" s="182">
        <f>EM196*$EQ$194</f>
        <v>594</v>
      </c>
      <c r="ER196" s="182">
        <f>EN196*$ER$194</f>
        <v>120</v>
      </c>
      <c r="ES196" s="182">
        <f>EQ196*ER196</f>
        <v>71280</v>
      </c>
      <c r="ET196" s="5"/>
      <c r="EU196" s="182">
        <f>EQ196*$EU$194</f>
        <v>653.40000000000009</v>
      </c>
      <c r="EV196" s="182">
        <f>ER196*$EV$194</f>
        <v>120</v>
      </c>
      <c r="EW196" s="182">
        <f>EU196*EV196</f>
        <v>78408.000000000015</v>
      </c>
      <c r="EX196" s="5"/>
      <c r="EY196" s="182">
        <f>EU196*$EY$194</f>
        <v>653.40000000000009</v>
      </c>
      <c r="EZ196" s="182">
        <f>EV196*$EZ$194</f>
        <v>120</v>
      </c>
      <c r="FA196" s="182">
        <f>EY196*EZ196</f>
        <v>78408.000000000015</v>
      </c>
      <c r="FB196" s="5"/>
      <c r="FC196" s="182">
        <f>EY196*$FC$194</f>
        <v>653.40000000000009</v>
      </c>
      <c r="FD196" s="182">
        <f>EZ196*$FD$194</f>
        <v>120</v>
      </c>
      <c r="FE196" s="182">
        <f>FC196*FD196</f>
        <v>78408.000000000015</v>
      </c>
      <c r="FF196" s="5"/>
      <c r="FG196" s="182">
        <f>FC196*$FG$194</f>
        <v>653.40000000000009</v>
      </c>
      <c r="FH196" s="182">
        <f>FD196*$FH$194</f>
        <v>120</v>
      </c>
      <c r="FI196" s="182">
        <f>FG196*FH196</f>
        <v>78408.000000000015</v>
      </c>
      <c r="FJ196" s="5"/>
      <c r="FK196" s="182">
        <f>FG196*$FK$194</f>
        <v>653.40000000000009</v>
      </c>
      <c r="FL196" s="182">
        <f>FH196*$FL$194</f>
        <v>120</v>
      </c>
      <c r="FM196" s="182">
        <f>FK196*FL196</f>
        <v>78408.000000000015</v>
      </c>
      <c r="FN196" s="5"/>
      <c r="FO196" s="182">
        <f>FK196*$FO$194</f>
        <v>653.40000000000009</v>
      </c>
      <c r="FP196" s="182">
        <f>FL196*$FP$194</f>
        <v>120</v>
      </c>
      <c r="FQ196" s="182">
        <f>FO196*FP196</f>
        <v>78408.000000000015</v>
      </c>
      <c r="FR196" s="5"/>
      <c r="FS196" s="182">
        <f>FO196*$FS$194</f>
        <v>653.40000000000009</v>
      </c>
      <c r="FT196" s="182">
        <f>FP196*$FT$194</f>
        <v>120</v>
      </c>
      <c r="FU196" s="182">
        <f>FS196*FT196</f>
        <v>78408.000000000015</v>
      </c>
      <c r="FV196" s="5"/>
      <c r="FW196" s="182">
        <f>FS196*$FW$194</f>
        <v>653.40000000000009</v>
      </c>
      <c r="FX196" s="182">
        <f>FT196*$FX$194</f>
        <v>120</v>
      </c>
      <c r="FY196" s="182">
        <f>FW196*FX196</f>
        <v>78408.000000000015</v>
      </c>
      <c r="FZ196" s="5"/>
      <c r="GA196" s="182">
        <f>FW196*$GA$194</f>
        <v>653.40000000000009</v>
      </c>
      <c r="GB196" s="182">
        <f>FX196*$GB$194</f>
        <v>120</v>
      </c>
      <c r="GC196" s="182">
        <f>GA196*GB196</f>
        <v>78408.000000000015</v>
      </c>
      <c r="GE196" s="182">
        <f>GA196*$GE$194</f>
        <v>653.40000000000009</v>
      </c>
      <c r="GF196" s="182">
        <f>GB196*$GF$194</f>
        <v>120</v>
      </c>
      <c r="GG196" s="182">
        <f>GE196*GF196</f>
        <v>78408.000000000015</v>
      </c>
      <c r="GH196" s="5"/>
      <c r="GI196" s="182">
        <f>GE196*$GI$194</f>
        <v>653.40000000000009</v>
      </c>
      <c r="GJ196" s="182">
        <f>GF196*$GJ$194</f>
        <v>120</v>
      </c>
      <c r="GK196" s="182">
        <f>GI196*GJ196</f>
        <v>78408.000000000015</v>
      </c>
      <c r="GL196" s="5"/>
      <c r="GM196" s="182">
        <f>GI196*$GM$194</f>
        <v>653.40000000000009</v>
      </c>
      <c r="GN196" s="182">
        <f>GJ196*$GN$194</f>
        <v>120</v>
      </c>
      <c r="GO196" s="182">
        <f>GM196*GN196</f>
        <v>78408.000000000015</v>
      </c>
      <c r="GP196" s="5"/>
      <c r="GQ196" s="182">
        <f>GM196*$GQ$194</f>
        <v>751.41000000000008</v>
      </c>
      <c r="GR196" s="182">
        <f>GN196*$GR$194</f>
        <v>120</v>
      </c>
      <c r="GS196" s="182">
        <f>GQ196*GR196</f>
        <v>90169.200000000012</v>
      </c>
      <c r="GT196" s="5"/>
      <c r="GU196" s="182">
        <f>GQ196*$GU$194</f>
        <v>751.41000000000008</v>
      </c>
      <c r="GV196" s="182">
        <f>GR196*$GV$194</f>
        <v>120</v>
      </c>
      <c r="GW196" s="182">
        <f>GU196*GV196</f>
        <v>90169.200000000012</v>
      </c>
      <c r="GX196" s="5"/>
      <c r="GY196" s="182">
        <f>GU196*$GY$194</f>
        <v>751.41000000000008</v>
      </c>
      <c r="GZ196" s="182">
        <f>GV196*$GZ$194</f>
        <v>120</v>
      </c>
      <c r="HA196" s="182">
        <f>GY196*GZ196</f>
        <v>90169.200000000012</v>
      </c>
      <c r="HB196" s="5"/>
      <c r="HC196" s="182">
        <f>GY196*$HC$194</f>
        <v>751.41000000000008</v>
      </c>
      <c r="HD196" s="182">
        <f>GZ196*$HD$194</f>
        <v>120</v>
      </c>
      <c r="HE196" s="182">
        <f>HC196*HD196</f>
        <v>90169.200000000012</v>
      </c>
      <c r="HF196" s="5"/>
      <c r="HG196" s="182">
        <f>HC196*$HG$194</f>
        <v>751.41000000000008</v>
      </c>
      <c r="HH196" s="182">
        <f>HD196*$HH$194</f>
        <v>120</v>
      </c>
      <c r="HI196" s="182">
        <f>HG196*HH196</f>
        <v>90169.200000000012</v>
      </c>
      <c r="HJ196" s="5"/>
      <c r="HK196" s="182">
        <f>HG196*$HK$194</f>
        <v>751.41000000000008</v>
      </c>
      <c r="HL196" s="182">
        <f>HH196*$HL$194</f>
        <v>120</v>
      </c>
      <c r="HM196" s="182">
        <f>HK196*HL196</f>
        <v>90169.200000000012</v>
      </c>
      <c r="HN196" s="5"/>
      <c r="HO196" s="182">
        <f>HK196*$HO$194</f>
        <v>751.41000000000008</v>
      </c>
      <c r="HP196" s="182">
        <f>HL196*$HP$194</f>
        <v>120</v>
      </c>
      <c r="HQ196" s="182">
        <f>HO196*HP196</f>
        <v>90169.200000000012</v>
      </c>
      <c r="HR196" s="5"/>
      <c r="HS196" s="182">
        <f>HO196*$HS$194</f>
        <v>751.41000000000008</v>
      </c>
      <c r="HT196" s="182">
        <f>HP196*$HT$194</f>
        <v>120</v>
      </c>
      <c r="HU196" s="182">
        <f>HS196*HT196</f>
        <v>90169.200000000012</v>
      </c>
      <c r="HV196" s="5"/>
      <c r="HW196" s="182">
        <f>HS196*$HW$194</f>
        <v>751.41000000000008</v>
      </c>
      <c r="HX196" s="182">
        <f>HT196*$HX$194</f>
        <v>120</v>
      </c>
      <c r="HY196" s="182">
        <f>HW196*HX196</f>
        <v>90169.200000000012</v>
      </c>
      <c r="IA196" s="182">
        <f>HW196*$IA$194</f>
        <v>751.41000000000008</v>
      </c>
      <c r="IB196" s="182">
        <f>HX196*$IB$194</f>
        <v>120</v>
      </c>
      <c r="IC196" s="182">
        <f>IA196*IB196</f>
        <v>90169.200000000012</v>
      </c>
      <c r="ID196" s="5"/>
      <c r="IE196" s="182">
        <f>IA196*$IE$194</f>
        <v>751.41000000000008</v>
      </c>
      <c r="IF196" s="182">
        <f>IB196*$IF$194</f>
        <v>120</v>
      </c>
      <c r="IG196" s="182">
        <f>IE196*IF196</f>
        <v>90169.200000000012</v>
      </c>
      <c r="IH196" s="5"/>
      <c r="II196" s="182">
        <f>IE196*$II$194</f>
        <v>751.41000000000008</v>
      </c>
      <c r="IJ196" s="182">
        <f>IF196*$IJ$194</f>
        <v>120</v>
      </c>
      <c r="IK196" s="182">
        <f>II196*IJ196</f>
        <v>90169.200000000012</v>
      </c>
      <c r="IL196" s="5"/>
      <c r="IM196" s="182">
        <f>II196*$II$194</f>
        <v>751.41000000000008</v>
      </c>
      <c r="IN196" s="182">
        <f>IJ196*$IJ$194</f>
        <v>120</v>
      </c>
      <c r="IO196" s="182">
        <f>IM196*IN196</f>
        <v>90169.200000000012</v>
      </c>
      <c r="IP196" s="5"/>
      <c r="IQ196" s="182">
        <f>IM196*$II$194</f>
        <v>751.41000000000008</v>
      </c>
      <c r="IR196" s="182">
        <f>IN196*$IJ$194</f>
        <v>120</v>
      </c>
      <c r="IS196" s="182">
        <f>IQ196*IR196</f>
        <v>90169.200000000012</v>
      </c>
      <c r="IT196" s="5"/>
      <c r="IU196" s="182">
        <f>IQ196*$II$194</f>
        <v>751.41000000000008</v>
      </c>
      <c r="IV196" s="182">
        <f>IR196*$IJ$194</f>
        <v>120</v>
      </c>
      <c r="IW196" s="182">
        <f>IU196*IV196</f>
        <v>90169.200000000012</v>
      </c>
      <c r="IX196" s="5"/>
      <c r="IY196" s="182">
        <f>IU196*$II$194</f>
        <v>751.41000000000008</v>
      </c>
      <c r="IZ196" s="182">
        <f>IV196*$IJ$194</f>
        <v>120</v>
      </c>
      <c r="JA196" s="182">
        <f>IY196*IZ196</f>
        <v>90169.200000000012</v>
      </c>
      <c r="JB196" s="5"/>
      <c r="JC196" s="182">
        <f>IY196*$II$194</f>
        <v>751.41000000000008</v>
      </c>
      <c r="JD196" s="182">
        <f>IZ196*$IJ$194</f>
        <v>120</v>
      </c>
      <c r="JE196" s="182">
        <f>JC196*JD196</f>
        <v>90169.200000000012</v>
      </c>
      <c r="JF196" s="5"/>
      <c r="JG196" s="182">
        <f>JC196*$II$194</f>
        <v>751.41000000000008</v>
      </c>
      <c r="JH196" s="182">
        <f>JD196*$IJ$194</f>
        <v>120</v>
      </c>
      <c r="JI196" s="182">
        <f>JG196*JH196</f>
        <v>90169.200000000012</v>
      </c>
      <c r="JJ196" s="294"/>
      <c r="JK196" s="182">
        <f>JG196*$II$194</f>
        <v>751.41000000000008</v>
      </c>
      <c r="JL196" s="182">
        <f>JH196*$IJ$194</f>
        <v>120</v>
      </c>
      <c r="JM196" s="182">
        <f>JK196*JL196</f>
        <v>90169.200000000012</v>
      </c>
      <c r="JN196" s="188"/>
      <c r="JO196" s="182">
        <f>JK196*$JO$194</f>
        <v>758.92410000000007</v>
      </c>
      <c r="JP196" s="182">
        <f>JL196*$JO$194</f>
        <v>121.2</v>
      </c>
      <c r="JQ196" s="182">
        <f t="shared" ref="JQ196:JQ204" si="1607">JO196*JP196</f>
        <v>91981.600920000012</v>
      </c>
      <c r="JR196" s="188"/>
      <c r="JS196" s="182">
        <f>JO196*$JO$194</f>
        <v>766.51334100000008</v>
      </c>
      <c r="JT196" s="182">
        <f>JP196*$JO$194</f>
        <v>122.41200000000001</v>
      </c>
      <c r="JU196" s="182">
        <f t="shared" ref="JU196:JU204" si="1608">JS196*JT196</f>
        <v>93830.431098492016</v>
      </c>
      <c r="JV196" s="188"/>
      <c r="JW196" s="182">
        <f>JS196*$JO$194</f>
        <v>774.17847441000004</v>
      </c>
      <c r="JX196" s="182">
        <f>JT196*$JO$194</f>
        <v>123.63612000000001</v>
      </c>
      <c r="JY196" s="182">
        <f t="shared" ref="JY196:JY204" si="1609">JW196*JX196</f>
        <v>95716.422763571696</v>
      </c>
      <c r="JZ196" s="188"/>
      <c r="KA196" s="182">
        <f>JW196*$JO$194</f>
        <v>781.92025915409999</v>
      </c>
      <c r="KB196" s="182">
        <f>JX196*$JO$194</f>
        <v>124.87248120000001</v>
      </c>
      <c r="KC196" s="182">
        <f t="shared" ref="KC196:KC204" si="1610">KA196*KB196</f>
        <v>97640.322861119494</v>
      </c>
      <c r="KD196" s="188"/>
      <c r="KE196" s="182">
        <f>KA196*$JO$194</f>
        <v>789.73946174564105</v>
      </c>
      <c r="KF196" s="182">
        <f>KB196*$JO$194</f>
        <v>126.12120601200002</v>
      </c>
      <c r="KG196" s="182">
        <f t="shared" ref="KG196:KG204" si="1611">KE196*KF196</f>
        <v>99602.893350628001</v>
      </c>
      <c r="KH196" s="188"/>
      <c r="KI196" s="183">
        <f>SUMIFS($G196:$KG196,$G$3:$KG$3,KI$5,$G$6:$KG$6,KI$6)</f>
        <v>0</v>
      </c>
      <c r="KJ196" s="183" t="e">
        <f t="shared" ref="KJ196:KJ204" si="1612">KK196/KI196</f>
        <v>#DIV/0!</v>
      </c>
      <c r="KK196" s="183">
        <f>SUMIFS($G196:$KG196,$G$3:$KG$3,KI$5,$G$6:$KG$6,KK$6)</f>
        <v>0</v>
      </c>
      <c r="KM196" s="183">
        <f>SUMIFS($G196:$KG196,$G$3:$KG$3,KM$5,$G$6:$KG$6,KM$6)</f>
        <v>4575</v>
      </c>
      <c r="KN196" s="183">
        <f t="shared" ref="KN196:KN204" si="1613">KO196/KM196</f>
        <v>108.29508196721312</v>
      </c>
      <c r="KO196" s="183">
        <f>SUMIFS($G196:$KG196,$G$3:$KG$3,KM$5,$G$6:$KG$6,KO$6)</f>
        <v>495450</v>
      </c>
      <c r="KQ196" s="183">
        <f>SUMIFS($G196:$KG196,$G$3:$KG$3,KQ$5,$G$6:$KG$6,KQ$6)</f>
        <v>6426</v>
      </c>
      <c r="KR196" s="183">
        <f t="shared" ref="KR196:KR204" si="1614">KS196/KQ196</f>
        <v>120</v>
      </c>
      <c r="KS196" s="183">
        <f>SUMIFS($G196:$KG196,$G$3:$KG$3,KQ$5,$G$6:$KG$6,KS$6)</f>
        <v>771120</v>
      </c>
      <c r="KU196" s="183">
        <f>SUMIFS($G196:$KG196,$G$3:$KG$3,KU$5,$G$6:$KG$6,KU$6)</f>
        <v>7365.5999999999985</v>
      </c>
      <c r="KV196" s="183">
        <f t="shared" ref="KV196:KV204" si="1615">KW196/KU196</f>
        <v>120.00000000000003</v>
      </c>
      <c r="KW196" s="183">
        <f>SUMIFS($G196:$KG196,$G$3:$KG$3,KU$5,$G$6:$KG$6,KW$6)</f>
        <v>883872</v>
      </c>
      <c r="KY196" s="183">
        <f>SUMIFS($G196:$KG196,$G$3:$KG$3,KY$5,$G$6:$KG$6,KY$6)</f>
        <v>8232.84</v>
      </c>
      <c r="KZ196" s="183">
        <f t="shared" ref="KZ196:KZ204" si="1616">LA196/KY196</f>
        <v>120</v>
      </c>
      <c r="LA196" s="183">
        <f>SUMIFS($G196:$KG196,$G$3:$KG$3,KY$5,$G$6:$KG$6,LA$6)</f>
        <v>987940.8</v>
      </c>
      <c r="LC196" s="183">
        <f>SUMIFS($G196:$KG196,$G$3:$KG$3,LC$5,$G$6:$KG$6,LC$6)</f>
        <v>9016.92</v>
      </c>
      <c r="LD196" s="183">
        <f t="shared" ref="LD196:LD201" si="1617">LE196/LC196</f>
        <v>119.99999999999999</v>
      </c>
      <c r="LE196" s="183">
        <f>SUMIFS($G196:$KG196,$G$3:$KG$3,LC$5,$G$6:$KG$6,LE$6)</f>
        <v>1082030.3999999999</v>
      </c>
    </row>
    <row r="197" spans="2:317" ht="18.75">
      <c r="B197" s="172" t="s">
        <v>288</v>
      </c>
      <c r="C197" s="181"/>
      <c r="D197" s="181"/>
      <c r="E197" s="180" t="str">
        <f>'A.I Revenue Streams - P1'!F193</f>
        <v>Pharmacy Delivery</v>
      </c>
      <c r="F197" s="184"/>
      <c r="G197" s="182"/>
      <c r="H197" s="182">
        <f>'A.I Revenue Streams - P1'!J193</f>
        <v>1200</v>
      </c>
      <c r="I197" s="182">
        <f t="shared" si="1605"/>
        <v>0</v>
      </c>
      <c r="J197" s="188"/>
      <c r="K197" s="182">
        <v>0</v>
      </c>
      <c r="L197" s="182">
        <f t="shared" ref="L197:L204" si="1618">H197*$L$194</f>
        <v>1200</v>
      </c>
      <c r="M197" s="182">
        <f t="shared" ref="M197:M204" si="1619">K197*L197</f>
        <v>0</v>
      </c>
      <c r="N197" s="5"/>
      <c r="O197" s="182">
        <f>K197*$O$194</f>
        <v>0</v>
      </c>
      <c r="P197" s="182">
        <f t="shared" ref="P197:P204" si="1620">L197*$P$194</f>
        <v>1200</v>
      </c>
      <c r="Q197" s="182">
        <f t="shared" ref="Q197:Q204" si="1621">O197*P197</f>
        <v>0</v>
      </c>
      <c r="R197" s="5"/>
      <c r="S197" s="182">
        <f t="shared" si="1606"/>
        <v>0</v>
      </c>
      <c r="T197" s="182">
        <f t="shared" ref="T197:T204" si="1622">P197*$T$194</f>
        <v>1200</v>
      </c>
      <c r="U197" s="182">
        <f t="shared" ref="U197:U204" si="1623">S197*T197</f>
        <v>0</v>
      </c>
      <c r="V197" s="5"/>
      <c r="W197" s="182">
        <f>'A.I Revenue Streams - P1'!H193</f>
        <v>600</v>
      </c>
      <c r="X197" s="182">
        <f t="shared" ref="X197:X204" si="1624">T197*$X$194</f>
        <v>1200</v>
      </c>
      <c r="Y197" s="182">
        <f t="shared" ref="Y197:Y204" si="1625">W197*X197</f>
        <v>720000</v>
      </c>
      <c r="Z197" s="5"/>
      <c r="AA197" s="182">
        <f t="shared" ref="AA197:AA204" si="1626">W197*$AA$194</f>
        <v>600</v>
      </c>
      <c r="AB197" s="182">
        <f t="shared" ref="AB197:AB204" si="1627">X197*$AB$194</f>
        <v>1200</v>
      </c>
      <c r="AC197" s="182">
        <f t="shared" ref="AC197:AC204" si="1628">AA197*AB197</f>
        <v>720000</v>
      </c>
      <c r="AD197" s="5"/>
      <c r="AE197" s="182">
        <f t="shared" ref="AE197:AE204" si="1629">AA197*$AE$194</f>
        <v>600</v>
      </c>
      <c r="AF197" s="182">
        <f t="shared" ref="AF197:AF204" si="1630">AB197*$AF$194</f>
        <v>1200</v>
      </c>
      <c r="AG197" s="182">
        <f t="shared" ref="AG197:AG204" si="1631">AE197*AF197</f>
        <v>720000</v>
      </c>
      <c r="AH197" s="5"/>
      <c r="AI197" s="182">
        <f t="shared" ref="AI197:AI204" si="1632">AE197*$AI$194</f>
        <v>750</v>
      </c>
      <c r="AJ197" s="182">
        <f t="shared" ref="AJ197:AJ204" si="1633">AF197*$AJ$194</f>
        <v>1200</v>
      </c>
      <c r="AK197" s="182">
        <f t="shared" ref="AK197:AK204" si="1634">AI197*AJ197</f>
        <v>900000</v>
      </c>
      <c r="AL197" s="5"/>
      <c r="AM197" s="182">
        <f t="shared" ref="AM197:AM204" si="1635">AI197*$AM$194</f>
        <v>750</v>
      </c>
      <c r="AN197" s="182">
        <f t="shared" ref="AN197:AN204" si="1636">AJ197*$AN$194</f>
        <v>1200</v>
      </c>
      <c r="AO197" s="182">
        <f t="shared" ref="AO197:AO204" si="1637">AM197*AN197</f>
        <v>900000</v>
      </c>
      <c r="AP197" s="5"/>
      <c r="AQ197" s="182">
        <f t="shared" ref="AQ197:AQ204" si="1638">AM197*$AQ$194</f>
        <v>750</v>
      </c>
      <c r="AR197" s="182">
        <f t="shared" ref="AR197:AR204" si="1639">AN197*$AR$194</f>
        <v>1200</v>
      </c>
      <c r="AS197" s="182">
        <f t="shared" ref="AS197:AS204" si="1640">AQ197*AR197</f>
        <v>900000</v>
      </c>
      <c r="AT197" s="5"/>
      <c r="AU197" s="182">
        <f t="shared" ref="AU197:AU204" si="1641">AQ197*$AU$194</f>
        <v>750</v>
      </c>
      <c r="AV197" s="182">
        <f t="shared" ref="AV197:AV204" si="1642">AR197*$AV$194</f>
        <v>1200</v>
      </c>
      <c r="AW197" s="182">
        <f t="shared" ref="AW197:AW204" si="1643">AU197*AV197</f>
        <v>900000</v>
      </c>
      <c r="AX197" s="5"/>
      <c r="AY197" s="182">
        <f t="shared" ref="AY197:AY204" si="1644">AU197*$AY$194</f>
        <v>750</v>
      </c>
      <c r="AZ197" s="182">
        <f t="shared" ref="AZ197:AZ204" si="1645">AV197*$AZ$194</f>
        <v>1200</v>
      </c>
      <c r="BA197" s="182">
        <f t="shared" ref="BA197:BA204" si="1646">AY197*AZ197</f>
        <v>900000</v>
      </c>
      <c r="BB197" s="5"/>
      <c r="BC197" s="182">
        <f t="shared" ref="BC197:BC204" si="1647">AY197*$BC$194</f>
        <v>900</v>
      </c>
      <c r="BD197" s="182">
        <f t="shared" ref="BD197:BD204" si="1648">AZ197*$BD$194</f>
        <v>1200</v>
      </c>
      <c r="BE197" s="182">
        <f t="shared" ref="BE197:BE204" si="1649">BC197*BD197</f>
        <v>1080000</v>
      </c>
      <c r="BF197" s="5"/>
      <c r="BG197" s="182">
        <f t="shared" ref="BG197:BG204" si="1650">BC197*$BG$194</f>
        <v>900</v>
      </c>
      <c r="BH197" s="182">
        <f t="shared" ref="BH197:BH204" si="1651">BD197*$BH$194</f>
        <v>1200</v>
      </c>
      <c r="BI197" s="182">
        <f t="shared" ref="BI197:BI204" si="1652">BG197*BH197</f>
        <v>1080000</v>
      </c>
      <c r="BJ197" s="5"/>
      <c r="BK197" s="182">
        <f t="shared" ref="BK197:BK204" si="1653">BG197*$BK$194</f>
        <v>900</v>
      </c>
      <c r="BL197" s="182">
        <f t="shared" ref="BL197:BL204" si="1654">BH197*$BL$194</f>
        <v>1200</v>
      </c>
      <c r="BM197" s="182">
        <f t="shared" ref="BM197:BM204" si="1655">BK197*BL195</f>
        <v>0</v>
      </c>
      <c r="BN197" s="5"/>
      <c r="BO197" s="182">
        <f t="shared" ref="BO197:BO204" si="1656">BK197*$BO$194</f>
        <v>900</v>
      </c>
      <c r="BP197" s="182">
        <f t="shared" ref="BP197:BP204" si="1657">BL197*$BP$194</f>
        <v>1200</v>
      </c>
      <c r="BQ197" s="182">
        <f t="shared" ref="BQ197:BQ204" si="1658">BO197*BP197</f>
        <v>1080000</v>
      </c>
      <c r="BR197" s="5"/>
      <c r="BS197" s="182">
        <f t="shared" ref="BS197:BS204" si="1659">BO197*$BS$194</f>
        <v>900</v>
      </c>
      <c r="BT197" s="182">
        <f t="shared" ref="BT197:BT204" si="1660">BP197*$BT$194</f>
        <v>1200</v>
      </c>
      <c r="BU197" s="182">
        <f t="shared" ref="BU197:BU204" si="1661">BS197*BT197</f>
        <v>1080000</v>
      </c>
      <c r="BV197" s="5"/>
      <c r="BW197" s="182">
        <f t="shared" ref="BW197:BW204" si="1662">BS197*$BW$194</f>
        <v>900</v>
      </c>
      <c r="BX197" s="182">
        <f t="shared" ref="BX197:BX204" si="1663">BT197*$BX$194</f>
        <v>1200</v>
      </c>
      <c r="BY197" s="182">
        <f t="shared" ref="BY197:BY204" si="1664">BW197*BX197</f>
        <v>1080000</v>
      </c>
      <c r="BZ197" s="5"/>
      <c r="CA197" s="182">
        <f t="shared" ref="CA197:CA204" si="1665">BW197*$CA$194</f>
        <v>900</v>
      </c>
      <c r="CB197" s="182">
        <f t="shared" ref="CB197:CB204" si="1666">BX197*$CB$194</f>
        <v>1200</v>
      </c>
      <c r="CC197" s="182">
        <f t="shared" ref="CC197:CC204" si="1667">CA197*CB197</f>
        <v>1080000</v>
      </c>
      <c r="CD197" s="5"/>
      <c r="CE197" s="182">
        <f t="shared" ref="CE197:CE204" si="1668">CA197*$CE$194</f>
        <v>1080</v>
      </c>
      <c r="CF197" s="182">
        <f t="shared" ref="CF197:CF204" si="1669">CB197*$CF$194</f>
        <v>1200</v>
      </c>
      <c r="CG197" s="182">
        <f t="shared" ref="CG197:CG204" si="1670">CE197*CF197</f>
        <v>1296000</v>
      </c>
      <c r="CH197" s="5"/>
      <c r="CI197" s="182">
        <f t="shared" ref="CI197:CI204" si="1671">CE197*$CI$194</f>
        <v>1080</v>
      </c>
      <c r="CJ197" s="182">
        <f t="shared" ref="CJ197:CJ204" si="1672">CF197*$CJ$194</f>
        <v>1200</v>
      </c>
      <c r="CK197" s="182">
        <f t="shared" ref="CK197:CK204" si="1673">CI197*CJ197</f>
        <v>1296000</v>
      </c>
      <c r="CL197" s="5"/>
      <c r="CM197" s="182">
        <f t="shared" ref="CM197:CM204" si="1674">CI197*$CM$194</f>
        <v>1080</v>
      </c>
      <c r="CN197" s="182">
        <f t="shared" ref="CN197:CN204" si="1675">CJ197*$CN$194</f>
        <v>1200</v>
      </c>
      <c r="CO197" s="182">
        <f t="shared" ref="CO197:CO204" si="1676">CM197*CN197</f>
        <v>1296000</v>
      </c>
      <c r="CP197" s="5"/>
      <c r="CQ197" s="182">
        <f t="shared" ref="CQ197:CQ204" si="1677">CM197*$CQ$194</f>
        <v>1080</v>
      </c>
      <c r="CR197" s="182">
        <f t="shared" ref="CR197:CR204" si="1678">CN197*$CR$194</f>
        <v>1200</v>
      </c>
      <c r="CS197" s="182">
        <f t="shared" ref="CS197:CS204" si="1679">CQ197*CR197</f>
        <v>1296000</v>
      </c>
      <c r="CT197" s="5"/>
      <c r="CU197" s="182">
        <f t="shared" ref="CU197:CU204" si="1680">CQ197*$CU$194</f>
        <v>1080</v>
      </c>
      <c r="CV197" s="182">
        <f t="shared" ref="CV197:CV204" si="1681">CR197*$CV$194</f>
        <v>1200</v>
      </c>
      <c r="CW197" s="182">
        <f t="shared" ref="CW197:CW204" si="1682">CU197*CV197</f>
        <v>1296000</v>
      </c>
      <c r="CX197" s="5"/>
      <c r="CY197" s="182">
        <f t="shared" ref="CY197:CY204" si="1683">CU197*$CY$194</f>
        <v>1188</v>
      </c>
      <c r="CZ197" s="182">
        <f t="shared" ref="CZ197:CZ204" si="1684">CV197*$CZ$194</f>
        <v>1200</v>
      </c>
      <c r="DA197" s="182">
        <f t="shared" ref="DA197:DA204" si="1685">CY197*CZ197</f>
        <v>1425600</v>
      </c>
      <c r="DB197" s="5"/>
      <c r="DC197" s="182">
        <f t="shared" ref="DC197:DC204" si="1686">CY197*$DC$194</f>
        <v>1188</v>
      </c>
      <c r="DD197" s="182">
        <f t="shared" ref="DD197:DD204" si="1687">CZ197*$DD$194</f>
        <v>1200</v>
      </c>
      <c r="DE197" s="182">
        <f t="shared" ref="DE197:DE204" si="1688">DC197*DD197</f>
        <v>1425600</v>
      </c>
      <c r="DF197" s="5"/>
      <c r="DG197" s="182">
        <f t="shared" ref="DG197:DG204" si="1689">DC197*$DG$194</f>
        <v>1188</v>
      </c>
      <c r="DH197" s="182">
        <f t="shared" ref="DH197:DH204" si="1690">DD197*$DH$194</f>
        <v>1200</v>
      </c>
      <c r="DI197" s="182">
        <f t="shared" ref="DI197:DI204" si="1691">DG197*DH197</f>
        <v>1425600</v>
      </c>
      <c r="DJ197" s="5"/>
      <c r="DK197" s="182">
        <f t="shared" ref="DK197:DK204" si="1692">DG197*$DK$194</f>
        <v>1188</v>
      </c>
      <c r="DL197" s="182">
        <f t="shared" ref="DL197:DL204" si="1693">DH197*$DL$194</f>
        <v>1200</v>
      </c>
      <c r="DM197" s="182">
        <f t="shared" ref="DM197:DM204" si="1694">DK197*DL197</f>
        <v>1425600</v>
      </c>
      <c r="DN197" s="5"/>
      <c r="DO197" s="182">
        <f t="shared" ref="DO197:DO204" si="1695">DK197*$DO$194</f>
        <v>1188</v>
      </c>
      <c r="DP197" s="182">
        <f t="shared" ref="DP197:DP204" si="1696">DL197*$DP$194</f>
        <v>1200</v>
      </c>
      <c r="DQ197" s="182">
        <f t="shared" ref="DQ197:DQ204" si="1697">DO197*DP197</f>
        <v>1425600</v>
      </c>
      <c r="DR197" s="5"/>
      <c r="DS197" s="182">
        <f t="shared" ref="DS197:DS204" si="1698">DO197*$DS$194</f>
        <v>1188</v>
      </c>
      <c r="DT197" s="182">
        <f t="shared" ref="DT197:DT204" si="1699">DP197*$DT$194</f>
        <v>1200</v>
      </c>
      <c r="DU197" s="182">
        <f t="shared" ref="DU197:DU204" si="1700">DS197*DT197</f>
        <v>1425600</v>
      </c>
      <c r="DV197" s="5"/>
      <c r="DW197" s="182">
        <f t="shared" ref="DW197:DW204" si="1701">DS197*$DW$194</f>
        <v>1188</v>
      </c>
      <c r="DX197" s="182">
        <f t="shared" ref="DX197:DX204" si="1702">DT197*$DX$194</f>
        <v>1200</v>
      </c>
      <c r="DY197" s="182">
        <f t="shared" ref="DY197:DY204" si="1703">DW197*DX197</f>
        <v>1425600</v>
      </c>
      <c r="DZ197" s="5"/>
      <c r="EA197" s="182">
        <f t="shared" ref="EA197:EA204" si="1704">DW197*$EA$194</f>
        <v>1188</v>
      </c>
      <c r="EB197" s="182">
        <f t="shared" ref="EB197:EB204" si="1705">DX197*$EB$194</f>
        <v>1200</v>
      </c>
      <c r="EC197" s="182">
        <f t="shared" ref="EC197:EC204" si="1706">EA197*EB197</f>
        <v>1425600</v>
      </c>
      <c r="ED197" s="5"/>
      <c r="EE197" s="182">
        <f t="shared" ref="EE197:EE204" si="1707">EA197*$EE$194</f>
        <v>1188</v>
      </c>
      <c r="EF197" s="182">
        <f t="shared" ref="EF197:EF204" si="1708">EB197*$EF$194</f>
        <v>1200</v>
      </c>
      <c r="EG197" s="182">
        <f t="shared" ref="EG197:EG204" si="1709">EE197*EF197</f>
        <v>1425600</v>
      </c>
      <c r="EH197" s="5"/>
      <c r="EI197" s="182">
        <f t="shared" ref="EI197:EI204" si="1710">EE197*$EI$194</f>
        <v>1188</v>
      </c>
      <c r="EJ197" s="182">
        <f t="shared" ref="EJ197:EJ204" si="1711">EF197*$EJ$194</f>
        <v>1200</v>
      </c>
      <c r="EK197" s="182">
        <f t="shared" ref="EK197:EK204" si="1712">EI197*EJ197</f>
        <v>1425600</v>
      </c>
      <c r="EL197" s="5"/>
      <c r="EM197" s="182">
        <f t="shared" ref="EM197:EM204" si="1713">EI197*$EM$194</f>
        <v>1188</v>
      </c>
      <c r="EN197" s="182">
        <f t="shared" ref="EN197:EN204" si="1714">EJ197*$EN$194</f>
        <v>1200</v>
      </c>
      <c r="EO197" s="182">
        <f t="shared" ref="EO197:EO204" si="1715">EM197*EN197</f>
        <v>1425600</v>
      </c>
      <c r="EP197" s="5"/>
      <c r="EQ197" s="182">
        <f t="shared" ref="EQ197:EQ204" si="1716">EM197*$EQ$194</f>
        <v>1188</v>
      </c>
      <c r="ER197" s="182">
        <f t="shared" ref="ER197:ER204" si="1717">EN197*$ER$194</f>
        <v>1200</v>
      </c>
      <c r="ES197" s="182">
        <f t="shared" ref="ES197:ES204" si="1718">EQ197*ER197</f>
        <v>1425600</v>
      </c>
      <c r="ET197" s="5"/>
      <c r="EU197" s="182">
        <f t="shared" ref="EU197:EU204" si="1719">EQ197*$EU$194</f>
        <v>1306.8000000000002</v>
      </c>
      <c r="EV197" s="182">
        <f t="shared" ref="EV197:EV204" si="1720">ER197*$EV$194</f>
        <v>1200</v>
      </c>
      <c r="EW197" s="182">
        <f t="shared" ref="EW197:EW204" si="1721">EU197*EV197</f>
        <v>1568160.0000000002</v>
      </c>
      <c r="EX197" s="5"/>
      <c r="EY197" s="182">
        <f t="shared" ref="EY197:EY204" si="1722">EU197*$EY$194</f>
        <v>1306.8000000000002</v>
      </c>
      <c r="EZ197" s="182">
        <f t="shared" ref="EZ197:EZ204" si="1723">EV197*$EZ$194</f>
        <v>1200</v>
      </c>
      <c r="FA197" s="182">
        <f t="shared" ref="FA197:FA204" si="1724">EY197*EZ197</f>
        <v>1568160.0000000002</v>
      </c>
      <c r="FB197" s="5"/>
      <c r="FC197" s="182">
        <f t="shared" ref="FC197:FC204" si="1725">EY197*$FC$194</f>
        <v>1306.8000000000002</v>
      </c>
      <c r="FD197" s="182">
        <f t="shared" ref="FD197:FD204" si="1726">EZ197*$FD$194</f>
        <v>1200</v>
      </c>
      <c r="FE197" s="182">
        <f t="shared" ref="FE197:FE204" si="1727">FC197*FD197</f>
        <v>1568160.0000000002</v>
      </c>
      <c r="FF197" s="5"/>
      <c r="FG197" s="182">
        <f t="shared" ref="FG197:FG204" si="1728">FC197*$FG$194</f>
        <v>1306.8000000000002</v>
      </c>
      <c r="FH197" s="182">
        <f t="shared" ref="FH197:FH204" si="1729">FD197*$FH$194</f>
        <v>1200</v>
      </c>
      <c r="FI197" s="182">
        <f t="shared" ref="FI197:FI204" si="1730">FG197*FH197</f>
        <v>1568160.0000000002</v>
      </c>
      <c r="FJ197" s="5"/>
      <c r="FK197" s="182">
        <f t="shared" ref="FK197:FK204" si="1731">FG197*$FK$194</f>
        <v>1306.8000000000002</v>
      </c>
      <c r="FL197" s="182">
        <f t="shared" ref="FL197:FL204" si="1732">FH197*$FL$194</f>
        <v>1200</v>
      </c>
      <c r="FM197" s="182">
        <f t="shared" ref="FM197:FM204" si="1733">FK197*FL197</f>
        <v>1568160.0000000002</v>
      </c>
      <c r="FN197" s="5"/>
      <c r="FO197" s="182">
        <f t="shared" ref="FO197:FO204" si="1734">FK197*$FO$194</f>
        <v>1306.8000000000002</v>
      </c>
      <c r="FP197" s="182">
        <f t="shared" ref="FP197:FP204" si="1735">FL197*$FP$194</f>
        <v>1200</v>
      </c>
      <c r="FQ197" s="182">
        <f t="shared" ref="FQ197:FQ204" si="1736">FO197*FP197</f>
        <v>1568160.0000000002</v>
      </c>
      <c r="FR197" s="5"/>
      <c r="FS197" s="182">
        <f t="shared" ref="FS197:FS204" si="1737">FO197*$FS$194</f>
        <v>1306.8000000000002</v>
      </c>
      <c r="FT197" s="182">
        <f t="shared" ref="FT197:FT204" si="1738">FP197*$FT$194</f>
        <v>1200</v>
      </c>
      <c r="FU197" s="182">
        <f t="shared" ref="FU197:FU204" si="1739">FS197*FT197</f>
        <v>1568160.0000000002</v>
      </c>
      <c r="FV197" s="5"/>
      <c r="FW197" s="182">
        <f t="shared" ref="FW197:FW204" si="1740">FS197*$FW$194</f>
        <v>1306.8000000000002</v>
      </c>
      <c r="FX197" s="182">
        <f t="shared" ref="FX197:FX204" si="1741">FT197*$FX$194</f>
        <v>1200</v>
      </c>
      <c r="FY197" s="182">
        <f t="shared" ref="FY197:FY204" si="1742">FW197*FX197</f>
        <v>1568160.0000000002</v>
      </c>
      <c r="FZ197" s="5"/>
      <c r="GA197" s="182">
        <f t="shared" ref="GA197:GA204" si="1743">FW197*$GA$194</f>
        <v>1306.8000000000002</v>
      </c>
      <c r="GB197" s="182">
        <f t="shared" ref="GB197:GB204" si="1744">FX197*$GB$194</f>
        <v>1200</v>
      </c>
      <c r="GC197" s="182">
        <f t="shared" ref="GC197:GC204" si="1745">GA197*GB197</f>
        <v>1568160.0000000002</v>
      </c>
      <c r="GE197" s="182">
        <f t="shared" ref="GE197:GE204" si="1746">GA197*$GE$194</f>
        <v>1306.8000000000002</v>
      </c>
      <c r="GF197" s="182">
        <f t="shared" ref="GF197:GF204" si="1747">GB197*$GF$194</f>
        <v>1200</v>
      </c>
      <c r="GG197" s="182">
        <f t="shared" ref="GG197:GG204" si="1748">GE197*GF197</f>
        <v>1568160.0000000002</v>
      </c>
      <c r="GH197" s="5"/>
      <c r="GI197" s="182">
        <f t="shared" ref="GI197:GI204" si="1749">GE197*$GI$194</f>
        <v>1306.8000000000002</v>
      </c>
      <c r="GJ197" s="182">
        <f t="shared" ref="GJ197:GJ204" si="1750">GF197*$GJ$194</f>
        <v>1200</v>
      </c>
      <c r="GK197" s="182">
        <f t="shared" ref="GK197:GK204" si="1751">GI197*GJ197</f>
        <v>1568160.0000000002</v>
      </c>
      <c r="GL197" s="5"/>
      <c r="GM197" s="182">
        <f t="shared" ref="GM197:GM204" si="1752">GI197*$GM$194</f>
        <v>1306.8000000000002</v>
      </c>
      <c r="GN197" s="182">
        <f t="shared" ref="GN197:GN204" si="1753">GJ197*$GN$194</f>
        <v>1200</v>
      </c>
      <c r="GO197" s="182">
        <f t="shared" ref="GO197:GO204" si="1754">GM197*GN197</f>
        <v>1568160.0000000002</v>
      </c>
      <c r="GP197" s="5"/>
      <c r="GQ197" s="182">
        <f t="shared" ref="GQ197:GQ204" si="1755">GM197*$GQ$194</f>
        <v>1502.8200000000002</v>
      </c>
      <c r="GR197" s="182">
        <f t="shared" ref="GR197:GR204" si="1756">GN197*$GR$194</f>
        <v>1200</v>
      </c>
      <c r="GS197" s="182">
        <f t="shared" ref="GS197:GS204" si="1757">GQ197*GR197</f>
        <v>1803384.0000000002</v>
      </c>
      <c r="GT197" s="5"/>
      <c r="GU197" s="182">
        <f t="shared" ref="GU197:GU204" si="1758">GQ197*$GU$194</f>
        <v>1502.8200000000002</v>
      </c>
      <c r="GV197" s="182">
        <f t="shared" ref="GV197:GV204" si="1759">GR197*$GV$194</f>
        <v>1200</v>
      </c>
      <c r="GW197" s="182">
        <f t="shared" ref="GW197:GW204" si="1760">GU197*GV197</f>
        <v>1803384.0000000002</v>
      </c>
      <c r="GX197" s="5"/>
      <c r="GY197" s="182">
        <f t="shared" ref="GY197:GY204" si="1761">GU197*$GY$194</f>
        <v>1502.8200000000002</v>
      </c>
      <c r="GZ197" s="182">
        <f t="shared" ref="GZ197:GZ204" si="1762">GV197*$GZ$194</f>
        <v>1200</v>
      </c>
      <c r="HA197" s="182">
        <f t="shared" ref="HA197:HA204" si="1763">GY197*GZ197</f>
        <v>1803384.0000000002</v>
      </c>
      <c r="HB197" s="5"/>
      <c r="HC197" s="182">
        <f t="shared" ref="HC197:HC204" si="1764">GY197*$HC$194</f>
        <v>1502.8200000000002</v>
      </c>
      <c r="HD197" s="182">
        <f t="shared" ref="HD197:HD204" si="1765">GZ197*$HD$194</f>
        <v>1200</v>
      </c>
      <c r="HE197" s="182">
        <f t="shared" ref="HE197:HE204" si="1766">HC197*HD197</f>
        <v>1803384.0000000002</v>
      </c>
      <c r="HF197" s="5"/>
      <c r="HG197" s="182">
        <f t="shared" ref="HG197:HG204" si="1767">HC197*$HG$194</f>
        <v>1502.8200000000002</v>
      </c>
      <c r="HH197" s="182">
        <f t="shared" ref="HH197:HH204" si="1768">HD197*$HH$194</f>
        <v>1200</v>
      </c>
      <c r="HI197" s="182">
        <f t="shared" ref="HI197:HI204" si="1769">HG197*HH197</f>
        <v>1803384.0000000002</v>
      </c>
      <c r="HJ197" s="5"/>
      <c r="HK197" s="182">
        <f t="shared" ref="HK197:HK204" si="1770">HG197*$HK$194</f>
        <v>1502.8200000000002</v>
      </c>
      <c r="HL197" s="182">
        <f t="shared" ref="HL197:HL204" si="1771">HH197*$HL$194</f>
        <v>1200</v>
      </c>
      <c r="HM197" s="182">
        <f t="shared" ref="HM197:HM204" si="1772">HK197*HL197</f>
        <v>1803384.0000000002</v>
      </c>
      <c r="HN197" s="5"/>
      <c r="HO197" s="182">
        <f t="shared" ref="HO197:HO204" si="1773">HK197*$HO$194</f>
        <v>1502.8200000000002</v>
      </c>
      <c r="HP197" s="182">
        <f t="shared" ref="HP197:HP204" si="1774">HL197*$HP$194</f>
        <v>1200</v>
      </c>
      <c r="HQ197" s="182">
        <f t="shared" ref="HQ197:HQ204" si="1775">HO197*HP197</f>
        <v>1803384.0000000002</v>
      </c>
      <c r="HR197" s="5"/>
      <c r="HS197" s="182">
        <f t="shared" ref="HS197:HS204" si="1776">HO197*$HS$194</f>
        <v>1502.8200000000002</v>
      </c>
      <c r="HT197" s="182">
        <f t="shared" ref="HT197:HT204" si="1777">HP197*$HT$194</f>
        <v>1200</v>
      </c>
      <c r="HU197" s="182">
        <f t="shared" ref="HU197:HU204" si="1778">HS197*HT197</f>
        <v>1803384.0000000002</v>
      </c>
      <c r="HV197" s="5"/>
      <c r="HW197" s="182">
        <f t="shared" ref="HW197:HW204" si="1779">HS197*$HW$194</f>
        <v>1502.8200000000002</v>
      </c>
      <c r="HX197" s="182">
        <f t="shared" ref="HX197:HX204" si="1780">HT197*$HX$194</f>
        <v>1200</v>
      </c>
      <c r="HY197" s="182">
        <f t="shared" ref="HY197:HY204" si="1781">HW197*HX197</f>
        <v>1803384.0000000002</v>
      </c>
      <c r="IA197" s="182">
        <f t="shared" ref="IA197:IA204" si="1782">HW197*$IA$194</f>
        <v>1502.8200000000002</v>
      </c>
      <c r="IB197" s="182">
        <f t="shared" ref="IB197:IB204" si="1783">HX197*$IB$194</f>
        <v>1200</v>
      </c>
      <c r="IC197" s="182">
        <f t="shared" ref="IC197:IC204" si="1784">IA197*IB197</f>
        <v>1803384.0000000002</v>
      </c>
      <c r="ID197" s="5"/>
      <c r="IE197" s="182">
        <f t="shared" ref="IE197:IE204" si="1785">IA197*$IE$194</f>
        <v>1502.8200000000002</v>
      </c>
      <c r="IF197" s="182">
        <f t="shared" ref="IF197:IF204" si="1786">IB197*$IF$194</f>
        <v>1200</v>
      </c>
      <c r="IG197" s="182">
        <f t="shared" ref="IG197:IG204" si="1787">IE197*IF197</f>
        <v>1803384.0000000002</v>
      </c>
      <c r="IH197" s="5"/>
      <c r="II197" s="182">
        <f t="shared" ref="II197:II204" si="1788">IE197*$II$194</f>
        <v>1502.8200000000002</v>
      </c>
      <c r="IJ197" s="182">
        <f t="shared" ref="IJ197:IJ204" si="1789">IF197*$IJ$194</f>
        <v>1200</v>
      </c>
      <c r="IK197" s="182">
        <f t="shared" ref="IK197:IK204" si="1790">II197*IJ197</f>
        <v>1803384.0000000002</v>
      </c>
      <c r="IL197" s="5"/>
      <c r="IM197" s="182">
        <f t="shared" ref="IM197:IM204" si="1791">II197*$II$194</f>
        <v>1502.8200000000002</v>
      </c>
      <c r="IN197" s="182">
        <f t="shared" ref="IN197:IN204" si="1792">IJ197*$IJ$194</f>
        <v>1200</v>
      </c>
      <c r="IO197" s="182">
        <f t="shared" ref="IO197:IO204" si="1793">IM197*IN197</f>
        <v>1803384.0000000002</v>
      </c>
      <c r="IP197" s="5"/>
      <c r="IQ197" s="182">
        <f t="shared" ref="IQ197:IQ204" si="1794">IM197*$II$194</f>
        <v>1502.8200000000002</v>
      </c>
      <c r="IR197" s="182">
        <f t="shared" ref="IR197:IR204" si="1795">IN197*$IJ$194</f>
        <v>1200</v>
      </c>
      <c r="IS197" s="182">
        <f t="shared" ref="IS197:IS204" si="1796">IQ197*IR197</f>
        <v>1803384.0000000002</v>
      </c>
      <c r="IT197" s="5"/>
      <c r="IU197" s="182">
        <f t="shared" ref="IU197:IU204" si="1797">IQ197*$II$194</f>
        <v>1502.8200000000002</v>
      </c>
      <c r="IV197" s="182">
        <f t="shared" ref="IV197:IV204" si="1798">IR197*$IJ$194</f>
        <v>1200</v>
      </c>
      <c r="IW197" s="182">
        <f t="shared" ref="IW197:IW204" si="1799">IU197*IV197</f>
        <v>1803384.0000000002</v>
      </c>
      <c r="IX197" s="5"/>
      <c r="IY197" s="182">
        <f t="shared" ref="IY197:IY204" si="1800">IU197*$II$194</f>
        <v>1502.8200000000002</v>
      </c>
      <c r="IZ197" s="182">
        <f t="shared" ref="IZ197:IZ204" si="1801">IV197*$IJ$194</f>
        <v>1200</v>
      </c>
      <c r="JA197" s="182">
        <f t="shared" ref="JA197:JA204" si="1802">IY197*IZ197</f>
        <v>1803384.0000000002</v>
      </c>
      <c r="JB197" s="5"/>
      <c r="JC197" s="182">
        <f t="shared" ref="JC197:JC204" si="1803">IY197*$II$194</f>
        <v>1502.8200000000002</v>
      </c>
      <c r="JD197" s="182">
        <f t="shared" ref="JD197:JD204" si="1804">IZ197*$IJ$194</f>
        <v>1200</v>
      </c>
      <c r="JE197" s="182">
        <f t="shared" ref="JE197:JE204" si="1805">JC197*JD197</f>
        <v>1803384.0000000002</v>
      </c>
      <c r="JF197" s="5"/>
      <c r="JG197" s="182">
        <f t="shared" ref="JG197:JG204" si="1806">JC197*$II$194</f>
        <v>1502.8200000000002</v>
      </c>
      <c r="JH197" s="182">
        <f t="shared" ref="JH197:JH204" si="1807">JD197*$IJ$194</f>
        <v>1200</v>
      </c>
      <c r="JI197" s="182">
        <f t="shared" ref="JI197:JI204" si="1808">JG197*JH197</f>
        <v>1803384.0000000002</v>
      </c>
      <c r="JJ197" s="294"/>
      <c r="JK197" s="182">
        <f t="shared" ref="JK197:JK204" si="1809">JG197*$II$194</f>
        <v>1502.8200000000002</v>
      </c>
      <c r="JL197" s="182">
        <f t="shared" ref="JL197:JL204" si="1810">JH197*$IJ$194</f>
        <v>1200</v>
      </c>
      <c r="JM197" s="182">
        <f t="shared" ref="JM197:JM204" si="1811">JK197*JL197</f>
        <v>1803384.0000000002</v>
      </c>
      <c r="JN197" s="188"/>
      <c r="JO197" s="182">
        <f t="shared" ref="JO197:JP204" si="1812">JK197*$JO$194</f>
        <v>1517.8482000000001</v>
      </c>
      <c r="JP197" s="182">
        <f t="shared" si="1812"/>
        <v>1212</v>
      </c>
      <c r="JQ197" s="182">
        <f t="shared" si="1607"/>
        <v>1839632.0184000002</v>
      </c>
      <c r="JR197" s="188"/>
      <c r="JS197" s="182">
        <f t="shared" ref="JS197:JT204" si="1813">JO197*$JO$194</f>
        <v>1533.0266820000002</v>
      </c>
      <c r="JT197" s="182">
        <f t="shared" si="1813"/>
        <v>1224.1200000000001</v>
      </c>
      <c r="JU197" s="182">
        <f t="shared" si="1608"/>
        <v>1876608.6219698405</v>
      </c>
      <c r="JV197" s="188"/>
      <c r="JW197" s="182">
        <f t="shared" ref="JW197:JX204" si="1814">JS197*$JO$194</f>
        <v>1548.3569488200001</v>
      </c>
      <c r="JX197" s="182">
        <f t="shared" si="1814"/>
        <v>1236.3612000000001</v>
      </c>
      <c r="JY197" s="182">
        <f t="shared" si="1609"/>
        <v>1914328.455271434</v>
      </c>
      <c r="JZ197" s="188"/>
      <c r="KA197" s="182">
        <f t="shared" ref="KA197:KB204" si="1815">JW197*$JO$194</f>
        <v>1563.8405183082</v>
      </c>
      <c r="KB197" s="182">
        <f t="shared" si="1815"/>
        <v>1248.7248120000002</v>
      </c>
      <c r="KC197" s="182">
        <f t="shared" si="1610"/>
        <v>1952806.4572223898</v>
      </c>
      <c r="KD197" s="188"/>
      <c r="KE197" s="182">
        <f t="shared" ref="KE197:KF204" si="1816">KA197*$JO$194</f>
        <v>1579.4789234912821</v>
      </c>
      <c r="KF197" s="182">
        <f t="shared" si="1816"/>
        <v>1261.2120601200002</v>
      </c>
      <c r="KG197" s="182">
        <f t="shared" si="1611"/>
        <v>1992057.8670125599</v>
      </c>
      <c r="KH197" s="188"/>
      <c r="KI197" s="183">
        <f t="shared" ref="KI197:KI204" si="1817">SUMIFS($G197:$KG197,$G$3:$KG$3,KI$5,$G$6:$KG$6,KI$6)</f>
        <v>0</v>
      </c>
      <c r="KJ197" s="183" t="e">
        <f t="shared" si="1612"/>
        <v>#DIV/0!</v>
      </c>
      <c r="KK197" s="183">
        <f t="shared" ref="KK197:KK204" si="1818">SUMIFS($G197:$KG197,$G$3:$KG$3,KI$5,$G$6:$KG$6,KK$6)</f>
        <v>0</v>
      </c>
      <c r="KM197" s="183">
        <f t="shared" ref="KM197:KM204" si="1819">SUMIFS($G197:$KG197,$G$3:$KG$3,KM$5,$G$6:$KG$6,KM$6)</f>
        <v>9150</v>
      </c>
      <c r="KN197" s="183">
        <f t="shared" si="1613"/>
        <v>1081.967213114754</v>
      </c>
      <c r="KO197" s="183">
        <f t="shared" ref="KO197:KO204" si="1820">SUMIFS($G197:$KG197,$G$3:$KG$3,KM$5,$G$6:$KG$6,KO$6)</f>
        <v>9900000</v>
      </c>
      <c r="KQ197" s="183">
        <f t="shared" ref="KQ197:KQ204" si="1821">SUMIFS($G197:$KG197,$G$3:$KG$3,KQ$5,$G$6:$KG$6,KQ$6)</f>
        <v>12852</v>
      </c>
      <c r="KR197" s="183">
        <f t="shared" si="1614"/>
        <v>1200</v>
      </c>
      <c r="KS197" s="183">
        <f t="shared" ref="KS197:KS204" si="1822">SUMIFS($G197:$KG197,$G$3:$KG$3,KQ$5,$G$6:$KG$6,KS$6)</f>
        <v>15422400</v>
      </c>
      <c r="KU197" s="183">
        <f t="shared" ref="KU197:KU204" si="1823">SUMIFS($G197:$KG197,$G$3:$KG$3,KU$5,$G$6:$KG$6,KU$6)</f>
        <v>14731.199999999997</v>
      </c>
      <c r="KV197" s="183">
        <f t="shared" si="1615"/>
        <v>1200.0000000000002</v>
      </c>
      <c r="KW197" s="183">
        <f t="shared" ref="KW197:KW204" si="1824">SUMIFS($G197:$KG197,$G$3:$KG$3,KU$5,$G$6:$KG$6,KW$6)</f>
        <v>17677440</v>
      </c>
      <c r="KY197" s="183">
        <f t="shared" ref="KY197:KY204" si="1825">SUMIFS($G197:$KG197,$G$3:$KG$3,KY$5,$G$6:$KG$6,KY$6)</f>
        <v>16465.68</v>
      </c>
      <c r="KZ197" s="183">
        <f t="shared" si="1616"/>
        <v>1200.0000000000002</v>
      </c>
      <c r="LA197" s="183">
        <f t="shared" ref="LA197:LA204" si="1826">SUMIFS($G197:$KG197,$G$3:$KG$3,KY$5,$G$6:$KG$6,LA$6)</f>
        <v>19758816.000000004</v>
      </c>
      <c r="LC197" s="183">
        <f t="shared" ref="LC197:LC204" si="1827">SUMIFS($G197:$KG197,$G$3:$KG$3,LC$5,$G$6:$KG$6,LC$6)</f>
        <v>18033.84</v>
      </c>
      <c r="LD197" s="183">
        <f t="shared" si="1617"/>
        <v>1200.0000000000002</v>
      </c>
      <c r="LE197" s="183">
        <f t="shared" ref="LE197:LE204" si="1828">SUMIFS($G197:$KG197,$G$3:$KG$3,LC$5,$G$6:$KG$6,LE$6)</f>
        <v>21640608.000000004</v>
      </c>
    </row>
    <row r="198" spans="2:317" ht="18.75">
      <c r="B198" s="172" t="s">
        <v>290</v>
      </c>
      <c r="C198" s="181"/>
      <c r="D198" s="181"/>
      <c r="E198" s="180" t="str">
        <f>'A.I Revenue Streams - P1'!F194</f>
        <v>Ambulance Listing</v>
      </c>
      <c r="F198" s="184"/>
      <c r="G198" s="182"/>
      <c r="H198" s="182">
        <f>'A.I Revenue Streams - P1'!J194</f>
        <v>300</v>
      </c>
      <c r="I198" s="182">
        <f t="shared" si="1605"/>
        <v>0</v>
      </c>
      <c r="J198" s="188"/>
      <c r="K198" s="182">
        <v>0</v>
      </c>
      <c r="L198" s="182">
        <f t="shared" si="1618"/>
        <v>300</v>
      </c>
      <c r="M198" s="182">
        <f t="shared" si="1619"/>
        <v>0</v>
      </c>
      <c r="N198" s="5"/>
      <c r="O198" s="182">
        <f t="shared" ref="O198:O204" si="1829">K198*$O$194</f>
        <v>0</v>
      </c>
      <c r="P198" s="182">
        <f t="shared" si="1620"/>
        <v>300</v>
      </c>
      <c r="Q198" s="182">
        <f t="shared" si="1621"/>
        <v>0</v>
      </c>
      <c r="R198" s="5"/>
      <c r="S198" s="182">
        <f t="shared" si="1606"/>
        <v>0</v>
      </c>
      <c r="T198" s="182">
        <f t="shared" si="1622"/>
        <v>300</v>
      </c>
      <c r="U198" s="182">
        <f t="shared" si="1623"/>
        <v>0</v>
      </c>
      <c r="V198" s="5"/>
      <c r="W198" s="182">
        <f>'A.I Revenue Streams - P1'!H194</f>
        <v>10</v>
      </c>
      <c r="X198" s="182">
        <f t="shared" si="1624"/>
        <v>300</v>
      </c>
      <c r="Y198" s="182">
        <f t="shared" si="1625"/>
        <v>3000</v>
      </c>
      <c r="Z198" s="5"/>
      <c r="AA198" s="182">
        <f t="shared" si="1626"/>
        <v>10</v>
      </c>
      <c r="AB198" s="182">
        <f t="shared" si="1627"/>
        <v>300</v>
      </c>
      <c r="AC198" s="182">
        <f t="shared" si="1628"/>
        <v>3000</v>
      </c>
      <c r="AD198" s="5"/>
      <c r="AE198" s="182">
        <f t="shared" si="1629"/>
        <v>10</v>
      </c>
      <c r="AF198" s="182">
        <f t="shared" si="1630"/>
        <v>300</v>
      </c>
      <c r="AG198" s="182">
        <f t="shared" si="1631"/>
        <v>3000</v>
      </c>
      <c r="AH198" s="5"/>
      <c r="AI198" s="182">
        <f t="shared" si="1632"/>
        <v>12.5</v>
      </c>
      <c r="AJ198" s="182">
        <f t="shared" si="1633"/>
        <v>300</v>
      </c>
      <c r="AK198" s="182">
        <f t="shared" si="1634"/>
        <v>3750</v>
      </c>
      <c r="AL198" s="5"/>
      <c r="AM198" s="182">
        <f t="shared" si="1635"/>
        <v>12.5</v>
      </c>
      <c r="AN198" s="182">
        <f t="shared" si="1636"/>
        <v>300</v>
      </c>
      <c r="AO198" s="182">
        <f t="shared" si="1637"/>
        <v>3750</v>
      </c>
      <c r="AP198" s="5"/>
      <c r="AQ198" s="182">
        <f t="shared" si="1638"/>
        <v>12.5</v>
      </c>
      <c r="AR198" s="182">
        <f t="shared" si="1639"/>
        <v>300</v>
      </c>
      <c r="AS198" s="182">
        <f t="shared" si="1640"/>
        <v>3750</v>
      </c>
      <c r="AT198" s="5"/>
      <c r="AU198" s="182">
        <f t="shared" si="1641"/>
        <v>12.5</v>
      </c>
      <c r="AV198" s="182">
        <f t="shared" si="1642"/>
        <v>300</v>
      </c>
      <c r="AW198" s="182">
        <f t="shared" si="1643"/>
        <v>3750</v>
      </c>
      <c r="AX198" s="5"/>
      <c r="AY198" s="182">
        <f t="shared" si="1644"/>
        <v>12.5</v>
      </c>
      <c r="AZ198" s="182">
        <f t="shared" si="1645"/>
        <v>300</v>
      </c>
      <c r="BA198" s="182">
        <f t="shared" si="1646"/>
        <v>3750</v>
      </c>
      <c r="BB198" s="5"/>
      <c r="BC198" s="182">
        <f t="shared" si="1647"/>
        <v>15</v>
      </c>
      <c r="BD198" s="182">
        <f t="shared" si="1648"/>
        <v>300</v>
      </c>
      <c r="BE198" s="182">
        <f t="shared" si="1649"/>
        <v>4500</v>
      </c>
      <c r="BF198" s="5"/>
      <c r="BG198" s="182">
        <f t="shared" si="1650"/>
        <v>15</v>
      </c>
      <c r="BH198" s="182">
        <f t="shared" si="1651"/>
        <v>300</v>
      </c>
      <c r="BI198" s="182">
        <f t="shared" si="1652"/>
        <v>4500</v>
      </c>
      <c r="BJ198" s="5"/>
      <c r="BK198" s="182">
        <f t="shared" si="1653"/>
        <v>15</v>
      </c>
      <c r="BL198" s="182">
        <f t="shared" si="1654"/>
        <v>300</v>
      </c>
      <c r="BM198" s="182">
        <f t="shared" si="1655"/>
        <v>1800</v>
      </c>
      <c r="BN198" s="5"/>
      <c r="BO198" s="182">
        <f t="shared" si="1656"/>
        <v>15</v>
      </c>
      <c r="BP198" s="182">
        <f t="shared" si="1657"/>
        <v>300</v>
      </c>
      <c r="BQ198" s="182">
        <f t="shared" si="1658"/>
        <v>4500</v>
      </c>
      <c r="BR198" s="5"/>
      <c r="BS198" s="182">
        <f t="shared" si="1659"/>
        <v>15</v>
      </c>
      <c r="BT198" s="182">
        <f t="shared" si="1660"/>
        <v>300</v>
      </c>
      <c r="BU198" s="182">
        <f t="shared" si="1661"/>
        <v>4500</v>
      </c>
      <c r="BV198" s="5"/>
      <c r="BW198" s="182">
        <f t="shared" si="1662"/>
        <v>15</v>
      </c>
      <c r="BX198" s="182">
        <f t="shared" si="1663"/>
        <v>300</v>
      </c>
      <c r="BY198" s="182">
        <f t="shared" si="1664"/>
        <v>4500</v>
      </c>
      <c r="BZ198" s="5"/>
      <c r="CA198" s="182">
        <f t="shared" si="1665"/>
        <v>15</v>
      </c>
      <c r="CB198" s="182">
        <f t="shared" si="1666"/>
        <v>300</v>
      </c>
      <c r="CC198" s="182">
        <f t="shared" si="1667"/>
        <v>4500</v>
      </c>
      <c r="CD198" s="5"/>
      <c r="CE198" s="182">
        <f t="shared" si="1668"/>
        <v>18</v>
      </c>
      <c r="CF198" s="182">
        <f t="shared" si="1669"/>
        <v>300</v>
      </c>
      <c r="CG198" s="182">
        <f t="shared" si="1670"/>
        <v>5400</v>
      </c>
      <c r="CH198" s="5"/>
      <c r="CI198" s="182">
        <f t="shared" si="1671"/>
        <v>18</v>
      </c>
      <c r="CJ198" s="182">
        <f t="shared" si="1672"/>
        <v>300</v>
      </c>
      <c r="CK198" s="182">
        <f t="shared" si="1673"/>
        <v>5400</v>
      </c>
      <c r="CL198" s="5"/>
      <c r="CM198" s="182">
        <f t="shared" si="1674"/>
        <v>18</v>
      </c>
      <c r="CN198" s="182">
        <f t="shared" si="1675"/>
        <v>300</v>
      </c>
      <c r="CO198" s="182">
        <f t="shared" si="1676"/>
        <v>5400</v>
      </c>
      <c r="CP198" s="5"/>
      <c r="CQ198" s="182">
        <f t="shared" si="1677"/>
        <v>18</v>
      </c>
      <c r="CR198" s="182">
        <f t="shared" si="1678"/>
        <v>300</v>
      </c>
      <c r="CS198" s="182">
        <f t="shared" si="1679"/>
        <v>5400</v>
      </c>
      <c r="CT198" s="5"/>
      <c r="CU198" s="182">
        <f t="shared" si="1680"/>
        <v>18</v>
      </c>
      <c r="CV198" s="182">
        <f t="shared" si="1681"/>
        <v>300</v>
      </c>
      <c r="CW198" s="182">
        <f t="shared" si="1682"/>
        <v>5400</v>
      </c>
      <c r="CX198" s="5"/>
      <c r="CY198" s="182">
        <f t="shared" si="1683"/>
        <v>19.8</v>
      </c>
      <c r="CZ198" s="182">
        <f t="shared" si="1684"/>
        <v>300</v>
      </c>
      <c r="DA198" s="182">
        <f t="shared" si="1685"/>
        <v>5940</v>
      </c>
      <c r="DB198" s="5"/>
      <c r="DC198" s="182">
        <f t="shared" si="1686"/>
        <v>19.8</v>
      </c>
      <c r="DD198" s="182">
        <f t="shared" si="1687"/>
        <v>300</v>
      </c>
      <c r="DE198" s="182">
        <f t="shared" si="1688"/>
        <v>5940</v>
      </c>
      <c r="DF198" s="5"/>
      <c r="DG198" s="182">
        <f t="shared" si="1689"/>
        <v>19.8</v>
      </c>
      <c r="DH198" s="182">
        <f t="shared" si="1690"/>
        <v>300</v>
      </c>
      <c r="DI198" s="182">
        <f t="shared" si="1691"/>
        <v>5940</v>
      </c>
      <c r="DJ198" s="5"/>
      <c r="DK198" s="182">
        <f t="shared" si="1692"/>
        <v>19.8</v>
      </c>
      <c r="DL198" s="182">
        <f t="shared" si="1693"/>
        <v>300</v>
      </c>
      <c r="DM198" s="182">
        <f t="shared" si="1694"/>
        <v>5940</v>
      </c>
      <c r="DN198" s="5"/>
      <c r="DO198" s="182">
        <f t="shared" si="1695"/>
        <v>19.8</v>
      </c>
      <c r="DP198" s="182">
        <f t="shared" si="1696"/>
        <v>300</v>
      </c>
      <c r="DQ198" s="182">
        <f t="shared" si="1697"/>
        <v>5940</v>
      </c>
      <c r="DR198" s="5"/>
      <c r="DS198" s="182">
        <f t="shared" si="1698"/>
        <v>19.8</v>
      </c>
      <c r="DT198" s="182">
        <f t="shared" si="1699"/>
        <v>300</v>
      </c>
      <c r="DU198" s="182">
        <f t="shared" si="1700"/>
        <v>5940</v>
      </c>
      <c r="DV198" s="5"/>
      <c r="DW198" s="182">
        <f t="shared" si="1701"/>
        <v>19.8</v>
      </c>
      <c r="DX198" s="182">
        <f t="shared" si="1702"/>
        <v>300</v>
      </c>
      <c r="DY198" s="182">
        <f t="shared" si="1703"/>
        <v>5940</v>
      </c>
      <c r="DZ198" s="5"/>
      <c r="EA198" s="182">
        <f t="shared" si="1704"/>
        <v>19.8</v>
      </c>
      <c r="EB198" s="182">
        <f t="shared" si="1705"/>
        <v>300</v>
      </c>
      <c r="EC198" s="182">
        <f t="shared" si="1706"/>
        <v>5940</v>
      </c>
      <c r="ED198" s="5"/>
      <c r="EE198" s="182">
        <f t="shared" si="1707"/>
        <v>19.8</v>
      </c>
      <c r="EF198" s="182">
        <f t="shared" si="1708"/>
        <v>300</v>
      </c>
      <c r="EG198" s="182">
        <f t="shared" si="1709"/>
        <v>5940</v>
      </c>
      <c r="EH198" s="5"/>
      <c r="EI198" s="182">
        <f t="shared" si="1710"/>
        <v>19.8</v>
      </c>
      <c r="EJ198" s="182">
        <f t="shared" si="1711"/>
        <v>300</v>
      </c>
      <c r="EK198" s="182">
        <f t="shared" si="1712"/>
        <v>5940</v>
      </c>
      <c r="EL198" s="5"/>
      <c r="EM198" s="182">
        <f t="shared" si="1713"/>
        <v>19.8</v>
      </c>
      <c r="EN198" s="182">
        <f t="shared" si="1714"/>
        <v>300</v>
      </c>
      <c r="EO198" s="182">
        <f t="shared" si="1715"/>
        <v>5940</v>
      </c>
      <c r="EP198" s="5"/>
      <c r="EQ198" s="182">
        <f t="shared" si="1716"/>
        <v>19.8</v>
      </c>
      <c r="ER198" s="182">
        <f t="shared" si="1717"/>
        <v>300</v>
      </c>
      <c r="ES198" s="182">
        <f t="shared" si="1718"/>
        <v>5940</v>
      </c>
      <c r="ET198" s="5"/>
      <c r="EU198" s="182">
        <f t="shared" si="1719"/>
        <v>21.78</v>
      </c>
      <c r="EV198" s="182">
        <f t="shared" si="1720"/>
        <v>300</v>
      </c>
      <c r="EW198" s="182">
        <f t="shared" si="1721"/>
        <v>6534</v>
      </c>
      <c r="EX198" s="5"/>
      <c r="EY198" s="182">
        <f t="shared" si="1722"/>
        <v>21.78</v>
      </c>
      <c r="EZ198" s="182">
        <f t="shared" si="1723"/>
        <v>300</v>
      </c>
      <c r="FA198" s="182">
        <f t="shared" si="1724"/>
        <v>6534</v>
      </c>
      <c r="FB198" s="5"/>
      <c r="FC198" s="182">
        <f t="shared" si="1725"/>
        <v>21.78</v>
      </c>
      <c r="FD198" s="182">
        <f t="shared" si="1726"/>
        <v>300</v>
      </c>
      <c r="FE198" s="182">
        <f t="shared" si="1727"/>
        <v>6534</v>
      </c>
      <c r="FF198" s="5"/>
      <c r="FG198" s="182">
        <f t="shared" si="1728"/>
        <v>21.78</v>
      </c>
      <c r="FH198" s="182">
        <f t="shared" si="1729"/>
        <v>300</v>
      </c>
      <c r="FI198" s="182">
        <f t="shared" si="1730"/>
        <v>6534</v>
      </c>
      <c r="FJ198" s="5"/>
      <c r="FK198" s="182">
        <f t="shared" si="1731"/>
        <v>21.78</v>
      </c>
      <c r="FL198" s="182">
        <f t="shared" si="1732"/>
        <v>300</v>
      </c>
      <c r="FM198" s="182">
        <f t="shared" si="1733"/>
        <v>6534</v>
      </c>
      <c r="FN198" s="5"/>
      <c r="FO198" s="182">
        <f t="shared" si="1734"/>
        <v>21.78</v>
      </c>
      <c r="FP198" s="182">
        <f t="shared" si="1735"/>
        <v>300</v>
      </c>
      <c r="FQ198" s="182">
        <f t="shared" si="1736"/>
        <v>6534</v>
      </c>
      <c r="FR198" s="5"/>
      <c r="FS198" s="182">
        <f t="shared" si="1737"/>
        <v>21.78</v>
      </c>
      <c r="FT198" s="182">
        <f t="shared" si="1738"/>
        <v>300</v>
      </c>
      <c r="FU198" s="182">
        <f t="shared" si="1739"/>
        <v>6534</v>
      </c>
      <c r="FV198" s="5"/>
      <c r="FW198" s="182">
        <f t="shared" si="1740"/>
        <v>21.78</v>
      </c>
      <c r="FX198" s="182">
        <f t="shared" si="1741"/>
        <v>300</v>
      </c>
      <c r="FY198" s="182">
        <f t="shared" si="1742"/>
        <v>6534</v>
      </c>
      <c r="FZ198" s="5"/>
      <c r="GA198" s="182">
        <f t="shared" si="1743"/>
        <v>21.78</v>
      </c>
      <c r="GB198" s="182">
        <f t="shared" si="1744"/>
        <v>300</v>
      </c>
      <c r="GC198" s="182">
        <f t="shared" si="1745"/>
        <v>6534</v>
      </c>
      <c r="GE198" s="182">
        <f t="shared" si="1746"/>
        <v>21.78</v>
      </c>
      <c r="GF198" s="182">
        <f t="shared" si="1747"/>
        <v>300</v>
      </c>
      <c r="GG198" s="182">
        <f t="shared" si="1748"/>
        <v>6534</v>
      </c>
      <c r="GH198" s="5"/>
      <c r="GI198" s="182">
        <f t="shared" si="1749"/>
        <v>21.78</v>
      </c>
      <c r="GJ198" s="182">
        <f t="shared" si="1750"/>
        <v>300</v>
      </c>
      <c r="GK198" s="182">
        <f t="shared" si="1751"/>
        <v>6534</v>
      </c>
      <c r="GL198" s="5"/>
      <c r="GM198" s="182">
        <f t="shared" si="1752"/>
        <v>21.78</v>
      </c>
      <c r="GN198" s="182">
        <f t="shared" si="1753"/>
        <v>300</v>
      </c>
      <c r="GO198" s="182">
        <f t="shared" si="1754"/>
        <v>6534</v>
      </c>
      <c r="GP198" s="5"/>
      <c r="GQ198" s="182">
        <f t="shared" si="1755"/>
        <v>25.047000000000001</v>
      </c>
      <c r="GR198" s="182">
        <f t="shared" si="1756"/>
        <v>300</v>
      </c>
      <c r="GS198" s="182">
        <f t="shared" si="1757"/>
        <v>7514.1</v>
      </c>
      <c r="GT198" s="5"/>
      <c r="GU198" s="182">
        <f t="shared" si="1758"/>
        <v>25.047000000000001</v>
      </c>
      <c r="GV198" s="182">
        <f t="shared" si="1759"/>
        <v>300</v>
      </c>
      <c r="GW198" s="182">
        <f t="shared" si="1760"/>
        <v>7514.1</v>
      </c>
      <c r="GX198" s="5"/>
      <c r="GY198" s="182">
        <f t="shared" si="1761"/>
        <v>25.047000000000001</v>
      </c>
      <c r="GZ198" s="182">
        <f t="shared" si="1762"/>
        <v>300</v>
      </c>
      <c r="HA198" s="182">
        <f t="shared" si="1763"/>
        <v>7514.1</v>
      </c>
      <c r="HB198" s="5"/>
      <c r="HC198" s="182">
        <f t="shared" si="1764"/>
        <v>25.047000000000001</v>
      </c>
      <c r="HD198" s="182">
        <f t="shared" si="1765"/>
        <v>300</v>
      </c>
      <c r="HE198" s="182">
        <f t="shared" si="1766"/>
        <v>7514.1</v>
      </c>
      <c r="HF198" s="5"/>
      <c r="HG198" s="182">
        <f t="shared" si="1767"/>
        <v>25.047000000000001</v>
      </c>
      <c r="HH198" s="182">
        <f t="shared" si="1768"/>
        <v>300</v>
      </c>
      <c r="HI198" s="182">
        <f t="shared" si="1769"/>
        <v>7514.1</v>
      </c>
      <c r="HJ198" s="5"/>
      <c r="HK198" s="182">
        <f t="shared" si="1770"/>
        <v>25.047000000000001</v>
      </c>
      <c r="HL198" s="182">
        <f t="shared" si="1771"/>
        <v>300</v>
      </c>
      <c r="HM198" s="182">
        <f t="shared" si="1772"/>
        <v>7514.1</v>
      </c>
      <c r="HN198" s="5"/>
      <c r="HO198" s="182">
        <f t="shared" si="1773"/>
        <v>25.047000000000001</v>
      </c>
      <c r="HP198" s="182">
        <f t="shared" si="1774"/>
        <v>300</v>
      </c>
      <c r="HQ198" s="182">
        <f t="shared" si="1775"/>
        <v>7514.1</v>
      </c>
      <c r="HR198" s="5"/>
      <c r="HS198" s="182">
        <f t="shared" si="1776"/>
        <v>25.047000000000001</v>
      </c>
      <c r="HT198" s="182">
        <f t="shared" si="1777"/>
        <v>300</v>
      </c>
      <c r="HU198" s="182">
        <f t="shared" si="1778"/>
        <v>7514.1</v>
      </c>
      <c r="HV198" s="5"/>
      <c r="HW198" s="182">
        <f t="shared" si="1779"/>
        <v>25.047000000000001</v>
      </c>
      <c r="HX198" s="182">
        <f t="shared" si="1780"/>
        <v>300</v>
      </c>
      <c r="HY198" s="182">
        <f t="shared" si="1781"/>
        <v>7514.1</v>
      </c>
      <c r="IA198" s="182">
        <f t="shared" si="1782"/>
        <v>25.047000000000001</v>
      </c>
      <c r="IB198" s="182">
        <f t="shared" si="1783"/>
        <v>300</v>
      </c>
      <c r="IC198" s="182">
        <f t="shared" si="1784"/>
        <v>7514.1</v>
      </c>
      <c r="ID198" s="5"/>
      <c r="IE198" s="182">
        <f t="shared" si="1785"/>
        <v>25.047000000000001</v>
      </c>
      <c r="IF198" s="182">
        <f t="shared" si="1786"/>
        <v>300</v>
      </c>
      <c r="IG198" s="182">
        <f t="shared" si="1787"/>
        <v>7514.1</v>
      </c>
      <c r="IH198" s="5"/>
      <c r="II198" s="182">
        <f t="shared" si="1788"/>
        <v>25.047000000000001</v>
      </c>
      <c r="IJ198" s="182">
        <f t="shared" si="1789"/>
        <v>300</v>
      </c>
      <c r="IK198" s="182">
        <f t="shared" si="1790"/>
        <v>7514.1</v>
      </c>
      <c r="IL198" s="5"/>
      <c r="IM198" s="182">
        <f t="shared" si="1791"/>
        <v>25.047000000000001</v>
      </c>
      <c r="IN198" s="182">
        <f t="shared" si="1792"/>
        <v>300</v>
      </c>
      <c r="IO198" s="182">
        <f t="shared" si="1793"/>
        <v>7514.1</v>
      </c>
      <c r="IP198" s="5"/>
      <c r="IQ198" s="182">
        <f t="shared" si="1794"/>
        <v>25.047000000000001</v>
      </c>
      <c r="IR198" s="182">
        <f t="shared" si="1795"/>
        <v>300</v>
      </c>
      <c r="IS198" s="182">
        <f t="shared" si="1796"/>
        <v>7514.1</v>
      </c>
      <c r="IT198" s="5"/>
      <c r="IU198" s="182">
        <f t="shared" si="1797"/>
        <v>25.047000000000001</v>
      </c>
      <c r="IV198" s="182">
        <f t="shared" si="1798"/>
        <v>300</v>
      </c>
      <c r="IW198" s="182">
        <f t="shared" si="1799"/>
        <v>7514.1</v>
      </c>
      <c r="IX198" s="5"/>
      <c r="IY198" s="182">
        <f t="shared" si="1800"/>
        <v>25.047000000000001</v>
      </c>
      <c r="IZ198" s="182">
        <f t="shared" si="1801"/>
        <v>300</v>
      </c>
      <c r="JA198" s="182">
        <f t="shared" si="1802"/>
        <v>7514.1</v>
      </c>
      <c r="JB198" s="5"/>
      <c r="JC198" s="182">
        <f t="shared" si="1803"/>
        <v>25.047000000000001</v>
      </c>
      <c r="JD198" s="182">
        <f t="shared" si="1804"/>
        <v>300</v>
      </c>
      <c r="JE198" s="182">
        <f t="shared" si="1805"/>
        <v>7514.1</v>
      </c>
      <c r="JF198" s="5"/>
      <c r="JG198" s="182">
        <f t="shared" si="1806"/>
        <v>25.047000000000001</v>
      </c>
      <c r="JH198" s="182">
        <f t="shared" si="1807"/>
        <v>300</v>
      </c>
      <c r="JI198" s="182">
        <f t="shared" si="1808"/>
        <v>7514.1</v>
      </c>
      <c r="JJ198" s="294"/>
      <c r="JK198" s="182">
        <f t="shared" si="1809"/>
        <v>25.047000000000001</v>
      </c>
      <c r="JL198" s="182">
        <f t="shared" si="1810"/>
        <v>300</v>
      </c>
      <c r="JM198" s="182">
        <f t="shared" si="1811"/>
        <v>7514.1</v>
      </c>
      <c r="JN198" s="188"/>
      <c r="JO198" s="182">
        <f t="shared" si="1812"/>
        <v>25.297470000000001</v>
      </c>
      <c r="JP198" s="182">
        <f t="shared" si="1812"/>
        <v>303</v>
      </c>
      <c r="JQ198" s="182">
        <f t="shared" si="1607"/>
        <v>7665.1334100000004</v>
      </c>
      <c r="JR198" s="188"/>
      <c r="JS198" s="182">
        <f t="shared" si="1813"/>
        <v>25.5504447</v>
      </c>
      <c r="JT198" s="182">
        <f t="shared" si="1813"/>
        <v>306.03000000000003</v>
      </c>
      <c r="JU198" s="182">
        <f t="shared" si="1608"/>
        <v>7819.2025915410004</v>
      </c>
      <c r="JV198" s="188"/>
      <c r="JW198" s="182">
        <f t="shared" si="1814"/>
        <v>25.805949147</v>
      </c>
      <c r="JX198" s="182">
        <f t="shared" si="1814"/>
        <v>309.09030000000001</v>
      </c>
      <c r="JY198" s="182">
        <f t="shared" si="1609"/>
        <v>7976.3685636309747</v>
      </c>
      <c r="JZ198" s="188"/>
      <c r="KA198" s="182">
        <f t="shared" si="1815"/>
        <v>26.06400863847</v>
      </c>
      <c r="KB198" s="182">
        <f t="shared" si="1815"/>
        <v>312.18120300000004</v>
      </c>
      <c r="KC198" s="182">
        <f t="shared" si="1610"/>
        <v>8136.6935717599572</v>
      </c>
      <c r="KD198" s="188"/>
      <c r="KE198" s="182">
        <f t="shared" si="1816"/>
        <v>26.324648724854701</v>
      </c>
      <c r="KF198" s="182">
        <f t="shared" si="1816"/>
        <v>315.30301503000004</v>
      </c>
      <c r="KG198" s="182">
        <f t="shared" si="1611"/>
        <v>8300.2411125523322</v>
      </c>
      <c r="KH198" s="188"/>
      <c r="KI198" s="183">
        <f t="shared" si="1817"/>
        <v>0</v>
      </c>
      <c r="KJ198" s="183" t="e">
        <f t="shared" si="1612"/>
        <v>#DIV/0!</v>
      </c>
      <c r="KK198" s="183">
        <f t="shared" si="1818"/>
        <v>0</v>
      </c>
      <c r="KM198" s="183">
        <f t="shared" si="1819"/>
        <v>152.5</v>
      </c>
      <c r="KN198" s="183">
        <f t="shared" si="1613"/>
        <v>282.29508196721309</v>
      </c>
      <c r="KO198" s="183">
        <f t="shared" si="1820"/>
        <v>43050</v>
      </c>
      <c r="KQ198" s="183">
        <f t="shared" si="1821"/>
        <v>214.20000000000005</v>
      </c>
      <c r="KR198" s="183">
        <f t="shared" si="1614"/>
        <v>299.99999999999994</v>
      </c>
      <c r="KS198" s="183">
        <f t="shared" si="1822"/>
        <v>64260</v>
      </c>
      <c r="KU198" s="183">
        <f t="shared" si="1823"/>
        <v>245.52</v>
      </c>
      <c r="KV198" s="183">
        <f t="shared" si="1615"/>
        <v>300</v>
      </c>
      <c r="KW198" s="183">
        <f t="shared" si="1824"/>
        <v>73656</v>
      </c>
      <c r="KY198" s="183">
        <f t="shared" si="1825"/>
        <v>274.428</v>
      </c>
      <c r="KZ198" s="183">
        <f t="shared" si="1616"/>
        <v>300.00000000000006</v>
      </c>
      <c r="LA198" s="183">
        <f t="shared" si="1826"/>
        <v>82328.400000000009</v>
      </c>
      <c r="LC198" s="183">
        <f t="shared" si="1827"/>
        <v>300.56400000000002</v>
      </c>
      <c r="LD198" s="183">
        <f t="shared" si="1617"/>
        <v>300</v>
      </c>
      <c r="LE198" s="183">
        <f t="shared" si="1828"/>
        <v>90169.200000000012</v>
      </c>
    </row>
    <row r="199" spans="2:317" ht="18.75">
      <c r="B199" s="172"/>
      <c r="C199" s="181"/>
      <c r="D199" s="181"/>
      <c r="E199" s="180" t="str">
        <f>'A.I Revenue Streams - P1'!F195</f>
        <v>Lab Tests at Home</v>
      </c>
      <c r="F199" s="184"/>
      <c r="G199" s="182"/>
      <c r="H199" s="182">
        <f>'A.I Revenue Streams - P1'!J195</f>
        <v>300</v>
      </c>
      <c r="I199" s="182"/>
      <c r="J199" s="188"/>
      <c r="K199" s="182">
        <v>0</v>
      </c>
      <c r="L199" s="182">
        <f t="shared" si="1618"/>
        <v>300</v>
      </c>
      <c r="M199" s="182">
        <f t="shared" si="1619"/>
        <v>0</v>
      </c>
      <c r="N199" s="5"/>
      <c r="O199" s="182">
        <f t="shared" si="1829"/>
        <v>0</v>
      </c>
      <c r="P199" s="182">
        <f t="shared" si="1620"/>
        <v>300</v>
      </c>
      <c r="Q199" s="182">
        <f t="shared" si="1621"/>
        <v>0</v>
      </c>
      <c r="R199" s="5"/>
      <c r="S199" s="182">
        <f t="shared" si="1606"/>
        <v>0</v>
      </c>
      <c r="T199" s="182">
        <f t="shared" si="1622"/>
        <v>300</v>
      </c>
      <c r="U199" s="182">
        <f t="shared" si="1623"/>
        <v>0</v>
      </c>
      <c r="V199" s="5"/>
      <c r="W199" s="182">
        <f>'A.I Revenue Streams - P1'!H195</f>
        <v>300</v>
      </c>
      <c r="X199" s="182">
        <f t="shared" si="1624"/>
        <v>300</v>
      </c>
      <c r="Y199" s="182">
        <f t="shared" si="1625"/>
        <v>90000</v>
      </c>
      <c r="Z199" s="5"/>
      <c r="AA199" s="182">
        <f t="shared" si="1626"/>
        <v>300</v>
      </c>
      <c r="AB199" s="182">
        <f t="shared" si="1627"/>
        <v>300</v>
      </c>
      <c r="AC199" s="182">
        <f t="shared" si="1628"/>
        <v>90000</v>
      </c>
      <c r="AD199" s="5"/>
      <c r="AE199" s="182">
        <f t="shared" si="1629"/>
        <v>300</v>
      </c>
      <c r="AF199" s="182">
        <f t="shared" si="1630"/>
        <v>300</v>
      </c>
      <c r="AG199" s="182">
        <f t="shared" si="1631"/>
        <v>90000</v>
      </c>
      <c r="AH199" s="5"/>
      <c r="AI199" s="182">
        <f t="shared" si="1632"/>
        <v>375</v>
      </c>
      <c r="AJ199" s="182">
        <f t="shared" si="1633"/>
        <v>300</v>
      </c>
      <c r="AK199" s="182">
        <f t="shared" si="1634"/>
        <v>112500</v>
      </c>
      <c r="AL199" s="5"/>
      <c r="AM199" s="182">
        <f t="shared" si="1635"/>
        <v>375</v>
      </c>
      <c r="AN199" s="182">
        <f t="shared" si="1636"/>
        <v>300</v>
      </c>
      <c r="AO199" s="182">
        <f t="shared" si="1637"/>
        <v>112500</v>
      </c>
      <c r="AP199" s="5"/>
      <c r="AQ199" s="182">
        <f t="shared" si="1638"/>
        <v>375</v>
      </c>
      <c r="AR199" s="182">
        <f t="shared" si="1639"/>
        <v>300</v>
      </c>
      <c r="AS199" s="182">
        <f t="shared" si="1640"/>
        <v>112500</v>
      </c>
      <c r="AT199" s="5"/>
      <c r="AU199" s="182">
        <f t="shared" si="1641"/>
        <v>375</v>
      </c>
      <c r="AV199" s="182">
        <f t="shared" si="1642"/>
        <v>300</v>
      </c>
      <c r="AW199" s="182">
        <f t="shared" si="1643"/>
        <v>112500</v>
      </c>
      <c r="AX199" s="5"/>
      <c r="AY199" s="182">
        <f t="shared" si="1644"/>
        <v>375</v>
      </c>
      <c r="AZ199" s="182">
        <f t="shared" si="1645"/>
        <v>300</v>
      </c>
      <c r="BA199" s="182">
        <f t="shared" si="1646"/>
        <v>112500</v>
      </c>
      <c r="BB199" s="5"/>
      <c r="BC199" s="182">
        <f t="shared" si="1647"/>
        <v>450</v>
      </c>
      <c r="BD199" s="182">
        <f t="shared" si="1648"/>
        <v>300</v>
      </c>
      <c r="BE199" s="182">
        <f t="shared" si="1649"/>
        <v>135000</v>
      </c>
      <c r="BF199" s="5"/>
      <c r="BG199" s="182">
        <f t="shared" si="1650"/>
        <v>450</v>
      </c>
      <c r="BH199" s="182">
        <f t="shared" si="1651"/>
        <v>300</v>
      </c>
      <c r="BI199" s="182">
        <f t="shared" si="1652"/>
        <v>135000</v>
      </c>
      <c r="BJ199" s="5"/>
      <c r="BK199" s="182">
        <f t="shared" si="1653"/>
        <v>450</v>
      </c>
      <c r="BL199" s="182">
        <f t="shared" si="1654"/>
        <v>300</v>
      </c>
      <c r="BM199" s="182">
        <f t="shared" si="1655"/>
        <v>540000</v>
      </c>
      <c r="BN199" s="5"/>
      <c r="BO199" s="182">
        <f t="shared" si="1656"/>
        <v>450</v>
      </c>
      <c r="BP199" s="182">
        <f t="shared" si="1657"/>
        <v>300</v>
      </c>
      <c r="BQ199" s="182">
        <f t="shared" si="1658"/>
        <v>135000</v>
      </c>
      <c r="BR199" s="5"/>
      <c r="BS199" s="182">
        <f t="shared" si="1659"/>
        <v>450</v>
      </c>
      <c r="BT199" s="182">
        <f t="shared" si="1660"/>
        <v>300</v>
      </c>
      <c r="BU199" s="182">
        <f t="shared" si="1661"/>
        <v>135000</v>
      </c>
      <c r="BV199" s="5"/>
      <c r="BW199" s="182">
        <f t="shared" si="1662"/>
        <v>450</v>
      </c>
      <c r="BX199" s="182">
        <f t="shared" si="1663"/>
        <v>300</v>
      </c>
      <c r="BY199" s="182">
        <f t="shared" si="1664"/>
        <v>135000</v>
      </c>
      <c r="BZ199" s="5"/>
      <c r="CA199" s="182">
        <f t="shared" si="1665"/>
        <v>450</v>
      </c>
      <c r="CB199" s="182">
        <f t="shared" si="1666"/>
        <v>300</v>
      </c>
      <c r="CC199" s="182">
        <f t="shared" si="1667"/>
        <v>135000</v>
      </c>
      <c r="CD199" s="5"/>
      <c r="CE199" s="182">
        <f t="shared" si="1668"/>
        <v>540</v>
      </c>
      <c r="CF199" s="182">
        <f t="shared" si="1669"/>
        <v>300</v>
      </c>
      <c r="CG199" s="182">
        <f t="shared" si="1670"/>
        <v>162000</v>
      </c>
      <c r="CH199" s="5"/>
      <c r="CI199" s="182">
        <f t="shared" si="1671"/>
        <v>540</v>
      </c>
      <c r="CJ199" s="182">
        <f t="shared" si="1672"/>
        <v>300</v>
      </c>
      <c r="CK199" s="182">
        <f t="shared" si="1673"/>
        <v>162000</v>
      </c>
      <c r="CL199" s="5"/>
      <c r="CM199" s="182">
        <f t="shared" si="1674"/>
        <v>540</v>
      </c>
      <c r="CN199" s="182">
        <f t="shared" si="1675"/>
        <v>300</v>
      </c>
      <c r="CO199" s="182">
        <f t="shared" si="1676"/>
        <v>162000</v>
      </c>
      <c r="CP199" s="5"/>
      <c r="CQ199" s="182">
        <f t="shared" si="1677"/>
        <v>540</v>
      </c>
      <c r="CR199" s="182">
        <f t="shared" si="1678"/>
        <v>300</v>
      </c>
      <c r="CS199" s="182">
        <f t="shared" si="1679"/>
        <v>162000</v>
      </c>
      <c r="CT199" s="5"/>
      <c r="CU199" s="182">
        <f t="shared" si="1680"/>
        <v>540</v>
      </c>
      <c r="CV199" s="182">
        <f t="shared" si="1681"/>
        <v>300</v>
      </c>
      <c r="CW199" s="182">
        <f t="shared" si="1682"/>
        <v>162000</v>
      </c>
      <c r="CX199" s="5"/>
      <c r="CY199" s="182">
        <f t="shared" si="1683"/>
        <v>594</v>
      </c>
      <c r="CZ199" s="182">
        <f t="shared" si="1684"/>
        <v>300</v>
      </c>
      <c r="DA199" s="182">
        <f t="shared" si="1685"/>
        <v>178200</v>
      </c>
      <c r="DB199" s="5"/>
      <c r="DC199" s="182">
        <f t="shared" si="1686"/>
        <v>594</v>
      </c>
      <c r="DD199" s="182">
        <f t="shared" si="1687"/>
        <v>300</v>
      </c>
      <c r="DE199" s="182">
        <f t="shared" si="1688"/>
        <v>178200</v>
      </c>
      <c r="DF199" s="5"/>
      <c r="DG199" s="182">
        <f t="shared" si="1689"/>
        <v>594</v>
      </c>
      <c r="DH199" s="182">
        <f t="shared" si="1690"/>
        <v>300</v>
      </c>
      <c r="DI199" s="182">
        <f t="shared" si="1691"/>
        <v>178200</v>
      </c>
      <c r="DJ199" s="5"/>
      <c r="DK199" s="182">
        <f t="shared" si="1692"/>
        <v>594</v>
      </c>
      <c r="DL199" s="182">
        <f t="shared" si="1693"/>
        <v>300</v>
      </c>
      <c r="DM199" s="182">
        <f t="shared" si="1694"/>
        <v>178200</v>
      </c>
      <c r="DN199" s="5"/>
      <c r="DO199" s="182">
        <f t="shared" si="1695"/>
        <v>594</v>
      </c>
      <c r="DP199" s="182">
        <f t="shared" si="1696"/>
        <v>300</v>
      </c>
      <c r="DQ199" s="182">
        <f t="shared" si="1697"/>
        <v>178200</v>
      </c>
      <c r="DR199" s="5"/>
      <c r="DS199" s="182">
        <f t="shared" si="1698"/>
        <v>594</v>
      </c>
      <c r="DT199" s="182">
        <f t="shared" si="1699"/>
        <v>300</v>
      </c>
      <c r="DU199" s="182">
        <f t="shared" si="1700"/>
        <v>178200</v>
      </c>
      <c r="DV199" s="5"/>
      <c r="DW199" s="182">
        <f t="shared" si="1701"/>
        <v>594</v>
      </c>
      <c r="DX199" s="182">
        <f t="shared" si="1702"/>
        <v>300</v>
      </c>
      <c r="DY199" s="182">
        <f t="shared" si="1703"/>
        <v>178200</v>
      </c>
      <c r="DZ199" s="5"/>
      <c r="EA199" s="182">
        <f t="shared" si="1704"/>
        <v>594</v>
      </c>
      <c r="EB199" s="182">
        <f t="shared" si="1705"/>
        <v>300</v>
      </c>
      <c r="EC199" s="182">
        <f t="shared" si="1706"/>
        <v>178200</v>
      </c>
      <c r="ED199" s="5"/>
      <c r="EE199" s="182">
        <f t="shared" si="1707"/>
        <v>594</v>
      </c>
      <c r="EF199" s="182">
        <f t="shared" si="1708"/>
        <v>300</v>
      </c>
      <c r="EG199" s="182">
        <f t="shared" si="1709"/>
        <v>178200</v>
      </c>
      <c r="EH199" s="5"/>
      <c r="EI199" s="182">
        <f t="shared" si="1710"/>
        <v>594</v>
      </c>
      <c r="EJ199" s="182">
        <f t="shared" si="1711"/>
        <v>300</v>
      </c>
      <c r="EK199" s="182">
        <f t="shared" si="1712"/>
        <v>178200</v>
      </c>
      <c r="EL199" s="5"/>
      <c r="EM199" s="182">
        <f t="shared" si="1713"/>
        <v>594</v>
      </c>
      <c r="EN199" s="182">
        <f t="shared" si="1714"/>
        <v>300</v>
      </c>
      <c r="EO199" s="182">
        <f t="shared" si="1715"/>
        <v>178200</v>
      </c>
      <c r="EP199" s="5"/>
      <c r="EQ199" s="182">
        <f t="shared" si="1716"/>
        <v>594</v>
      </c>
      <c r="ER199" s="182">
        <f t="shared" si="1717"/>
        <v>300</v>
      </c>
      <c r="ES199" s="182">
        <f t="shared" si="1718"/>
        <v>178200</v>
      </c>
      <c r="ET199" s="5"/>
      <c r="EU199" s="182">
        <f t="shared" si="1719"/>
        <v>653.40000000000009</v>
      </c>
      <c r="EV199" s="182">
        <f t="shared" si="1720"/>
        <v>300</v>
      </c>
      <c r="EW199" s="182">
        <f t="shared" si="1721"/>
        <v>196020.00000000003</v>
      </c>
      <c r="EX199" s="5"/>
      <c r="EY199" s="182">
        <f t="shared" si="1722"/>
        <v>653.40000000000009</v>
      </c>
      <c r="EZ199" s="182">
        <f t="shared" si="1723"/>
        <v>300</v>
      </c>
      <c r="FA199" s="182">
        <f t="shared" si="1724"/>
        <v>196020.00000000003</v>
      </c>
      <c r="FB199" s="5"/>
      <c r="FC199" s="182">
        <f t="shared" si="1725"/>
        <v>653.40000000000009</v>
      </c>
      <c r="FD199" s="182">
        <f t="shared" si="1726"/>
        <v>300</v>
      </c>
      <c r="FE199" s="182">
        <f t="shared" si="1727"/>
        <v>196020.00000000003</v>
      </c>
      <c r="FF199" s="5"/>
      <c r="FG199" s="182">
        <f t="shared" si="1728"/>
        <v>653.40000000000009</v>
      </c>
      <c r="FH199" s="182">
        <f t="shared" si="1729"/>
        <v>300</v>
      </c>
      <c r="FI199" s="182">
        <f t="shared" si="1730"/>
        <v>196020.00000000003</v>
      </c>
      <c r="FJ199" s="5"/>
      <c r="FK199" s="182">
        <f t="shared" si="1731"/>
        <v>653.40000000000009</v>
      </c>
      <c r="FL199" s="182">
        <f t="shared" si="1732"/>
        <v>300</v>
      </c>
      <c r="FM199" s="182">
        <f t="shared" si="1733"/>
        <v>196020.00000000003</v>
      </c>
      <c r="FN199" s="5"/>
      <c r="FO199" s="182">
        <f t="shared" si="1734"/>
        <v>653.40000000000009</v>
      </c>
      <c r="FP199" s="182">
        <f t="shared" si="1735"/>
        <v>300</v>
      </c>
      <c r="FQ199" s="182">
        <f t="shared" si="1736"/>
        <v>196020.00000000003</v>
      </c>
      <c r="FR199" s="5"/>
      <c r="FS199" s="182">
        <f t="shared" si="1737"/>
        <v>653.40000000000009</v>
      </c>
      <c r="FT199" s="182">
        <f t="shared" si="1738"/>
        <v>300</v>
      </c>
      <c r="FU199" s="182">
        <f t="shared" si="1739"/>
        <v>196020.00000000003</v>
      </c>
      <c r="FV199" s="5"/>
      <c r="FW199" s="182">
        <f t="shared" si="1740"/>
        <v>653.40000000000009</v>
      </c>
      <c r="FX199" s="182">
        <f t="shared" si="1741"/>
        <v>300</v>
      </c>
      <c r="FY199" s="182">
        <f t="shared" si="1742"/>
        <v>196020.00000000003</v>
      </c>
      <c r="FZ199" s="5"/>
      <c r="GA199" s="182">
        <f t="shared" si="1743"/>
        <v>653.40000000000009</v>
      </c>
      <c r="GB199" s="182">
        <f t="shared" si="1744"/>
        <v>300</v>
      </c>
      <c r="GC199" s="182">
        <f t="shared" si="1745"/>
        <v>196020.00000000003</v>
      </c>
      <c r="GE199" s="182">
        <f t="shared" si="1746"/>
        <v>653.40000000000009</v>
      </c>
      <c r="GF199" s="182">
        <f t="shared" si="1747"/>
        <v>300</v>
      </c>
      <c r="GG199" s="182">
        <f t="shared" si="1748"/>
        <v>196020.00000000003</v>
      </c>
      <c r="GH199" s="5"/>
      <c r="GI199" s="182">
        <f t="shared" si="1749"/>
        <v>653.40000000000009</v>
      </c>
      <c r="GJ199" s="182">
        <f t="shared" si="1750"/>
        <v>300</v>
      </c>
      <c r="GK199" s="182">
        <f t="shared" si="1751"/>
        <v>196020.00000000003</v>
      </c>
      <c r="GL199" s="5"/>
      <c r="GM199" s="182">
        <f t="shared" si="1752"/>
        <v>653.40000000000009</v>
      </c>
      <c r="GN199" s="182">
        <f t="shared" si="1753"/>
        <v>300</v>
      </c>
      <c r="GO199" s="182">
        <f t="shared" si="1754"/>
        <v>196020.00000000003</v>
      </c>
      <c r="GP199" s="5"/>
      <c r="GQ199" s="182">
        <f t="shared" si="1755"/>
        <v>751.41000000000008</v>
      </c>
      <c r="GR199" s="182">
        <f t="shared" si="1756"/>
        <v>300</v>
      </c>
      <c r="GS199" s="182">
        <f t="shared" si="1757"/>
        <v>225423.00000000003</v>
      </c>
      <c r="GT199" s="5"/>
      <c r="GU199" s="182">
        <f t="shared" si="1758"/>
        <v>751.41000000000008</v>
      </c>
      <c r="GV199" s="182">
        <f t="shared" si="1759"/>
        <v>300</v>
      </c>
      <c r="GW199" s="182">
        <f t="shared" si="1760"/>
        <v>225423.00000000003</v>
      </c>
      <c r="GX199" s="5"/>
      <c r="GY199" s="182">
        <f t="shared" si="1761"/>
        <v>751.41000000000008</v>
      </c>
      <c r="GZ199" s="182">
        <f t="shared" si="1762"/>
        <v>300</v>
      </c>
      <c r="HA199" s="182">
        <f t="shared" si="1763"/>
        <v>225423.00000000003</v>
      </c>
      <c r="HB199" s="5"/>
      <c r="HC199" s="182">
        <f t="shared" si="1764"/>
        <v>751.41000000000008</v>
      </c>
      <c r="HD199" s="182">
        <f t="shared" si="1765"/>
        <v>300</v>
      </c>
      <c r="HE199" s="182">
        <f t="shared" si="1766"/>
        <v>225423.00000000003</v>
      </c>
      <c r="HF199" s="5"/>
      <c r="HG199" s="182">
        <f t="shared" si="1767"/>
        <v>751.41000000000008</v>
      </c>
      <c r="HH199" s="182">
        <f t="shared" si="1768"/>
        <v>300</v>
      </c>
      <c r="HI199" s="182">
        <f t="shared" si="1769"/>
        <v>225423.00000000003</v>
      </c>
      <c r="HJ199" s="5"/>
      <c r="HK199" s="182">
        <f t="shared" si="1770"/>
        <v>751.41000000000008</v>
      </c>
      <c r="HL199" s="182">
        <f t="shared" si="1771"/>
        <v>300</v>
      </c>
      <c r="HM199" s="182">
        <f t="shared" si="1772"/>
        <v>225423.00000000003</v>
      </c>
      <c r="HN199" s="5"/>
      <c r="HO199" s="182">
        <f t="shared" si="1773"/>
        <v>751.41000000000008</v>
      </c>
      <c r="HP199" s="182">
        <f t="shared" si="1774"/>
        <v>300</v>
      </c>
      <c r="HQ199" s="182">
        <f t="shared" si="1775"/>
        <v>225423.00000000003</v>
      </c>
      <c r="HR199" s="5"/>
      <c r="HS199" s="182">
        <f t="shared" si="1776"/>
        <v>751.41000000000008</v>
      </c>
      <c r="HT199" s="182">
        <f t="shared" si="1777"/>
        <v>300</v>
      </c>
      <c r="HU199" s="182">
        <f t="shared" si="1778"/>
        <v>225423.00000000003</v>
      </c>
      <c r="HV199" s="5"/>
      <c r="HW199" s="182">
        <f t="shared" si="1779"/>
        <v>751.41000000000008</v>
      </c>
      <c r="HX199" s="182">
        <f t="shared" si="1780"/>
        <v>300</v>
      </c>
      <c r="HY199" s="182">
        <f t="shared" si="1781"/>
        <v>225423.00000000003</v>
      </c>
      <c r="IA199" s="182">
        <f t="shared" si="1782"/>
        <v>751.41000000000008</v>
      </c>
      <c r="IB199" s="182">
        <f t="shared" si="1783"/>
        <v>300</v>
      </c>
      <c r="IC199" s="182">
        <f t="shared" si="1784"/>
        <v>225423.00000000003</v>
      </c>
      <c r="ID199" s="5"/>
      <c r="IE199" s="182">
        <f t="shared" si="1785"/>
        <v>751.41000000000008</v>
      </c>
      <c r="IF199" s="182">
        <f t="shared" si="1786"/>
        <v>300</v>
      </c>
      <c r="IG199" s="182">
        <f t="shared" si="1787"/>
        <v>225423.00000000003</v>
      </c>
      <c r="IH199" s="5"/>
      <c r="II199" s="182">
        <f t="shared" si="1788"/>
        <v>751.41000000000008</v>
      </c>
      <c r="IJ199" s="182">
        <f t="shared" si="1789"/>
        <v>300</v>
      </c>
      <c r="IK199" s="182">
        <f t="shared" si="1790"/>
        <v>225423.00000000003</v>
      </c>
      <c r="IL199" s="5"/>
      <c r="IM199" s="182">
        <f t="shared" si="1791"/>
        <v>751.41000000000008</v>
      </c>
      <c r="IN199" s="182">
        <f t="shared" si="1792"/>
        <v>300</v>
      </c>
      <c r="IO199" s="182">
        <f t="shared" si="1793"/>
        <v>225423.00000000003</v>
      </c>
      <c r="IP199" s="5"/>
      <c r="IQ199" s="182">
        <f t="shared" si="1794"/>
        <v>751.41000000000008</v>
      </c>
      <c r="IR199" s="182">
        <f t="shared" si="1795"/>
        <v>300</v>
      </c>
      <c r="IS199" s="182">
        <f t="shared" si="1796"/>
        <v>225423.00000000003</v>
      </c>
      <c r="IT199" s="5"/>
      <c r="IU199" s="182">
        <f t="shared" si="1797"/>
        <v>751.41000000000008</v>
      </c>
      <c r="IV199" s="182">
        <f t="shared" si="1798"/>
        <v>300</v>
      </c>
      <c r="IW199" s="182">
        <f t="shared" si="1799"/>
        <v>225423.00000000003</v>
      </c>
      <c r="IX199" s="5"/>
      <c r="IY199" s="182">
        <f t="shared" si="1800"/>
        <v>751.41000000000008</v>
      </c>
      <c r="IZ199" s="182">
        <f t="shared" si="1801"/>
        <v>300</v>
      </c>
      <c r="JA199" s="182">
        <f t="shared" si="1802"/>
        <v>225423.00000000003</v>
      </c>
      <c r="JB199" s="5"/>
      <c r="JC199" s="182">
        <f t="shared" si="1803"/>
        <v>751.41000000000008</v>
      </c>
      <c r="JD199" s="182">
        <f t="shared" si="1804"/>
        <v>300</v>
      </c>
      <c r="JE199" s="182">
        <f t="shared" si="1805"/>
        <v>225423.00000000003</v>
      </c>
      <c r="JF199" s="5"/>
      <c r="JG199" s="182">
        <f t="shared" si="1806"/>
        <v>751.41000000000008</v>
      </c>
      <c r="JH199" s="182">
        <f t="shared" si="1807"/>
        <v>300</v>
      </c>
      <c r="JI199" s="182">
        <f t="shared" si="1808"/>
        <v>225423.00000000003</v>
      </c>
      <c r="JJ199" s="294"/>
      <c r="JK199" s="182">
        <f t="shared" si="1809"/>
        <v>751.41000000000008</v>
      </c>
      <c r="JL199" s="182">
        <f t="shared" si="1810"/>
        <v>300</v>
      </c>
      <c r="JM199" s="182">
        <f t="shared" si="1811"/>
        <v>225423.00000000003</v>
      </c>
      <c r="JN199" s="188"/>
      <c r="JO199" s="182">
        <f t="shared" si="1812"/>
        <v>758.92410000000007</v>
      </c>
      <c r="JP199" s="182">
        <f t="shared" si="1812"/>
        <v>303</v>
      </c>
      <c r="JQ199" s="182">
        <f t="shared" si="1607"/>
        <v>229954.00230000002</v>
      </c>
      <c r="JR199" s="188"/>
      <c r="JS199" s="182">
        <f t="shared" si="1813"/>
        <v>766.51334100000008</v>
      </c>
      <c r="JT199" s="182">
        <f t="shared" si="1813"/>
        <v>306.03000000000003</v>
      </c>
      <c r="JU199" s="182">
        <f t="shared" si="1608"/>
        <v>234576.07774623006</v>
      </c>
      <c r="JV199" s="188"/>
      <c r="JW199" s="182">
        <f t="shared" si="1814"/>
        <v>774.17847441000004</v>
      </c>
      <c r="JX199" s="182">
        <f t="shared" si="1814"/>
        <v>309.09030000000001</v>
      </c>
      <c r="JY199" s="182">
        <f t="shared" si="1609"/>
        <v>239291.05690892925</v>
      </c>
      <c r="JZ199" s="188"/>
      <c r="KA199" s="182">
        <f t="shared" si="1815"/>
        <v>781.92025915409999</v>
      </c>
      <c r="KB199" s="182">
        <f t="shared" si="1815"/>
        <v>312.18120300000004</v>
      </c>
      <c r="KC199" s="182">
        <f t="shared" si="1610"/>
        <v>244100.80715279872</v>
      </c>
      <c r="KD199" s="188"/>
      <c r="KE199" s="182">
        <f t="shared" si="1816"/>
        <v>789.73946174564105</v>
      </c>
      <c r="KF199" s="182">
        <f t="shared" si="1816"/>
        <v>315.30301503000004</v>
      </c>
      <c r="KG199" s="182">
        <f t="shared" si="1611"/>
        <v>249007.23337656999</v>
      </c>
      <c r="KH199" s="188"/>
      <c r="KI199" s="183">
        <f t="shared" si="1817"/>
        <v>0</v>
      </c>
      <c r="KJ199" s="183" t="e">
        <f t="shared" si="1612"/>
        <v>#DIV/0!</v>
      </c>
      <c r="KK199" s="183">
        <f t="shared" si="1818"/>
        <v>0</v>
      </c>
      <c r="KM199" s="183">
        <f t="shared" si="1819"/>
        <v>4575</v>
      </c>
      <c r="KN199" s="183">
        <f t="shared" si="1613"/>
        <v>388.52459016393442</v>
      </c>
      <c r="KO199" s="183">
        <f t="shared" si="1820"/>
        <v>1777500</v>
      </c>
      <c r="KQ199" s="183">
        <f t="shared" si="1821"/>
        <v>6426</v>
      </c>
      <c r="KR199" s="183">
        <f t="shared" si="1614"/>
        <v>300</v>
      </c>
      <c r="KS199" s="183">
        <f t="shared" si="1822"/>
        <v>1927800</v>
      </c>
      <c r="KU199" s="183">
        <f t="shared" si="1823"/>
        <v>7365.5999999999985</v>
      </c>
      <c r="KV199" s="183">
        <f t="shared" si="1615"/>
        <v>300.00000000000006</v>
      </c>
      <c r="KW199" s="183">
        <f t="shared" si="1824"/>
        <v>2209680</v>
      </c>
      <c r="KY199" s="183">
        <f t="shared" si="1825"/>
        <v>8232.84</v>
      </c>
      <c r="KZ199" s="183">
        <f t="shared" si="1616"/>
        <v>300.00000000000006</v>
      </c>
      <c r="LA199" s="183">
        <f t="shared" si="1826"/>
        <v>2469852.0000000005</v>
      </c>
      <c r="LC199" s="183">
        <f t="shared" si="1827"/>
        <v>9016.92</v>
      </c>
      <c r="LD199" s="183">
        <f t="shared" si="1617"/>
        <v>300.00000000000006</v>
      </c>
      <c r="LE199" s="183">
        <f t="shared" si="1828"/>
        <v>2705076.0000000005</v>
      </c>
    </row>
    <row r="200" spans="2:317" ht="18.75">
      <c r="B200" s="172"/>
      <c r="C200" s="181"/>
      <c r="D200" s="181"/>
      <c r="E200" s="180" t="str">
        <f>'A.I Revenue Streams - P1'!F196</f>
        <v>Radiology Services</v>
      </c>
      <c r="F200" s="184"/>
      <c r="G200" s="182"/>
      <c r="H200" s="182">
        <f>'A.I Revenue Streams - P1'!J196</f>
        <v>2000</v>
      </c>
      <c r="I200" s="182"/>
      <c r="J200" s="188"/>
      <c r="K200" s="182">
        <v>0</v>
      </c>
      <c r="L200" s="182">
        <f t="shared" si="1618"/>
        <v>2000</v>
      </c>
      <c r="M200" s="182">
        <f t="shared" si="1619"/>
        <v>0</v>
      </c>
      <c r="N200" s="5"/>
      <c r="O200" s="182">
        <f t="shared" si="1829"/>
        <v>0</v>
      </c>
      <c r="P200" s="182">
        <f t="shared" si="1620"/>
        <v>2000</v>
      </c>
      <c r="Q200" s="182">
        <f t="shared" si="1621"/>
        <v>0</v>
      </c>
      <c r="R200" s="5"/>
      <c r="S200" s="182">
        <f t="shared" si="1606"/>
        <v>0</v>
      </c>
      <c r="T200" s="182">
        <f t="shared" si="1622"/>
        <v>2000</v>
      </c>
      <c r="U200" s="182">
        <f t="shared" si="1623"/>
        <v>0</v>
      </c>
      <c r="V200" s="5"/>
      <c r="W200" s="182">
        <f>'A.I Revenue Streams - P1'!H196</f>
        <v>150</v>
      </c>
      <c r="X200" s="182">
        <f t="shared" si="1624"/>
        <v>2000</v>
      </c>
      <c r="Y200" s="182">
        <f t="shared" si="1625"/>
        <v>300000</v>
      </c>
      <c r="Z200" s="5"/>
      <c r="AA200" s="182">
        <f t="shared" si="1626"/>
        <v>150</v>
      </c>
      <c r="AB200" s="182">
        <f t="shared" si="1627"/>
        <v>2000</v>
      </c>
      <c r="AC200" s="182">
        <f t="shared" si="1628"/>
        <v>300000</v>
      </c>
      <c r="AD200" s="5"/>
      <c r="AE200" s="182">
        <f t="shared" si="1629"/>
        <v>150</v>
      </c>
      <c r="AF200" s="182">
        <f t="shared" si="1630"/>
        <v>2000</v>
      </c>
      <c r="AG200" s="182">
        <f t="shared" si="1631"/>
        <v>300000</v>
      </c>
      <c r="AH200" s="5"/>
      <c r="AI200" s="182">
        <f t="shared" si="1632"/>
        <v>187.5</v>
      </c>
      <c r="AJ200" s="182">
        <f t="shared" si="1633"/>
        <v>2000</v>
      </c>
      <c r="AK200" s="182">
        <f t="shared" si="1634"/>
        <v>375000</v>
      </c>
      <c r="AL200" s="5"/>
      <c r="AM200" s="182">
        <f t="shared" si="1635"/>
        <v>187.5</v>
      </c>
      <c r="AN200" s="182">
        <f t="shared" si="1636"/>
        <v>2000</v>
      </c>
      <c r="AO200" s="182">
        <f t="shared" si="1637"/>
        <v>375000</v>
      </c>
      <c r="AP200" s="5"/>
      <c r="AQ200" s="182">
        <f t="shared" si="1638"/>
        <v>187.5</v>
      </c>
      <c r="AR200" s="182">
        <f t="shared" si="1639"/>
        <v>2000</v>
      </c>
      <c r="AS200" s="182">
        <f t="shared" si="1640"/>
        <v>375000</v>
      </c>
      <c r="AT200" s="5"/>
      <c r="AU200" s="182">
        <f t="shared" si="1641"/>
        <v>187.5</v>
      </c>
      <c r="AV200" s="182">
        <f t="shared" si="1642"/>
        <v>2000</v>
      </c>
      <c r="AW200" s="182">
        <f t="shared" si="1643"/>
        <v>375000</v>
      </c>
      <c r="AX200" s="5"/>
      <c r="AY200" s="182">
        <f t="shared" si="1644"/>
        <v>187.5</v>
      </c>
      <c r="AZ200" s="182">
        <f t="shared" si="1645"/>
        <v>2000</v>
      </c>
      <c r="BA200" s="182">
        <f t="shared" si="1646"/>
        <v>375000</v>
      </c>
      <c r="BB200" s="5"/>
      <c r="BC200" s="182">
        <f t="shared" si="1647"/>
        <v>225</v>
      </c>
      <c r="BD200" s="182">
        <f t="shared" si="1648"/>
        <v>2000</v>
      </c>
      <c r="BE200" s="182">
        <f t="shared" si="1649"/>
        <v>450000</v>
      </c>
      <c r="BF200" s="5"/>
      <c r="BG200" s="182">
        <f t="shared" si="1650"/>
        <v>225</v>
      </c>
      <c r="BH200" s="182">
        <f t="shared" si="1651"/>
        <v>2000</v>
      </c>
      <c r="BI200" s="182">
        <f t="shared" si="1652"/>
        <v>450000</v>
      </c>
      <c r="BJ200" s="5"/>
      <c r="BK200" s="182">
        <f t="shared" si="1653"/>
        <v>225</v>
      </c>
      <c r="BL200" s="182">
        <f t="shared" si="1654"/>
        <v>2000</v>
      </c>
      <c r="BM200" s="182">
        <f t="shared" si="1655"/>
        <v>67500</v>
      </c>
      <c r="BN200" s="5"/>
      <c r="BO200" s="182">
        <f t="shared" si="1656"/>
        <v>225</v>
      </c>
      <c r="BP200" s="182">
        <f t="shared" si="1657"/>
        <v>2000</v>
      </c>
      <c r="BQ200" s="182">
        <f t="shared" si="1658"/>
        <v>450000</v>
      </c>
      <c r="BR200" s="5"/>
      <c r="BS200" s="182">
        <f t="shared" si="1659"/>
        <v>225</v>
      </c>
      <c r="BT200" s="182">
        <f t="shared" si="1660"/>
        <v>2000</v>
      </c>
      <c r="BU200" s="182">
        <f t="shared" si="1661"/>
        <v>450000</v>
      </c>
      <c r="BV200" s="5"/>
      <c r="BW200" s="182">
        <f t="shared" si="1662"/>
        <v>225</v>
      </c>
      <c r="BX200" s="182">
        <f t="shared" si="1663"/>
        <v>2000</v>
      </c>
      <c r="BY200" s="182">
        <f t="shared" si="1664"/>
        <v>450000</v>
      </c>
      <c r="BZ200" s="5"/>
      <c r="CA200" s="182">
        <f t="shared" si="1665"/>
        <v>225</v>
      </c>
      <c r="CB200" s="182">
        <f t="shared" si="1666"/>
        <v>2000</v>
      </c>
      <c r="CC200" s="182">
        <f t="shared" si="1667"/>
        <v>450000</v>
      </c>
      <c r="CD200" s="5"/>
      <c r="CE200" s="182">
        <f t="shared" si="1668"/>
        <v>270</v>
      </c>
      <c r="CF200" s="182">
        <f t="shared" si="1669"/>
        <v>2000</v>
      </c>
      <c r="CG200" s="182">
        <f t="shared" si="1670"/>
        <v>540000</v>
      </c>
      <c r="CH200" s="5"/>
      <c r="CI200" s="182">
        <f t="shared" si="1671"/>
        <v>270</v>
      </c>
      <c r="CJ200" s="182">
        <f t="shared" si="1672"/>
        <v>2000</v>
      </c>
      <c r="CK200" s="182">
        <f t="shared" si="1673"/>
        <v>540000</v>
      </c>
      <c r="CL200" s="5"/>
      <c r="CM200" s="182">
        <f t="shared" si="1674"/>
        <v>270</v>
      </c>
      <c r="CN200" s="182">
        <f t="shared" si="1675"/>
        <v>2000</v>
      </c>
      <c r="CO200" s="182">
        <f t="shared" si="1676"/>
        <v>540000</v>
      </c>
      <c r="CP200" s="5"/>
      <c r="CQ200" s="182">
        <f t="shared" si="1677"/>
        <v>270</v>
      </c>
      <c r="CR200" s="182">
        <f t="shared" si="1678"/>
        <v>2000</v>
      </c>
      <c r="CS200" s="182">
        <f t="shared" si="1679"/>
        <v>540000</v>
      </c>
      <c r="CT200" s="5"/>
      <c r="CU200" s="182">
        <f t="shared" si="1680"/>
        <v>270</v>
      </c>
      <c r="CV200" s="182">
        <f t="shared" si="1681"/>
        <v>2000</v>
      </c>
      <c r="CW200" s="182">
        <f t="shared" si="1682"/>
        <v>540000</v>
      </c>
      <c r="CX200" s="5"/>
      <c r="CY200" s="182">
        <f t="shared" si="1683"/>
        <v>297</v>
      </c>
      <c r="CZ200" s="182">
        <f t="shared" si="1684"/>
        <v>2000</v>
      </c>
      <c r="DA200" s="182">
        <f t="shared" si="1685"/>
        <v>594000</v>
      </c>
      <c r="DB200" s="5"/>
      <c r="DC200" s="182">
        <f t="shared" si="1686"/>
        <v>297</v>
      </c>
      <c r="DD200" s="182">
        <f t="shared" si="1687"/>
        <v>2000</v>
      </c>
      <c r="DE200" s="182">
        <f t="shared" si="1688"/>
        <v>594000</v>
      </c>
      <c r="DF200" s="5"/>
      <c r="DG200" s="182">
        <f t="shared" si="1689"/>
        <v>297</v>
      </c>
      <c r="DH200" s="182">
        <f t="shared" si="1690"/>
        <v>2000</v>
      </c>
      <c r="DI200" s="182">
        <f t="shared" si="1691"/>
        <v>594000</v>
      </c>
      <c r="DJ200" s="5"/>
      <c r="DK200" s="182">
        <f t="shared" si="1692"/>
        <v>297</v>
      </c>
      <c r="DL200" s="182">
        <f t="shared" si="1693"/>
        <v>2000</v>
      </c>
      <c r="DM200" s="182">
        <f t="shared" si="1694"/>
        <v>594000</v>
      </c>
      <c r="DN200" s="5"/>
      <c r="DO200" s="182">
        <f t="shared" si="1695"/>
        <v>297</v>
      </c>
      <c r="DP200" s="182">
        <f t="shared" si="1696"/>
        <v>2000</v>
      </c>
      <c r="DQ200" s="182">
        <f t="shared" si="1697"/>
        <v>594000</v>
      </c>
      <c r="DR200" s="5"/>
      <c r="DS200" s="182">
        <f t="shared" si="1698"/>
        <v>297</v>
      </c>
      <c r="DT200" s="182">
        <f t="shared" si="1699"/>
        <v>2000</v>
      </c>
      <c r="DU200" s="182">
        <f t="shared" si="1700"/>
        <v>594000</v>
      </c>
      <c r="DV200" s="5"/>
      <c r="DW200" s="182">
        <f t="shared" si="1701"/>
        <v>297</v>
      </c>
      <c r="DX200" s="182">
        <f t="shared" si="1702"/>
        <v>2000</v>
      </c>
      <c r="DY200" s="182">
        <f t="shared" si="1703"/>
        <v>594000</v>
      </c>
      <c r="DZ200" s="5"/>
      <c r="EA200" s="182">
        <f t="shared" si="1704"/>
        <v>297</v>
      </c>
      <c r="EB200" s="182">
        <f t="shared" si="1705"/>
        <v>2000</v>
      </c>
      <c r="EC200" s="182">
        <f t="shared" si="1706"/>
        <v>594000</v>
      </c>
      <c r="ED200" s="5"/>
      <c r="EE200" s="182">
        <f t="shared" si="1707"/>
        <v>297</v>
      </c>
      <c r="EF200" s="182">
        <f t="shared" si="1708"/>
        <v>2000</v>
      </c>
      <c r="EG200" s="182">
        <f t="shared" si="1709"/>
        <v>594000</v>
      </c>
      <c r="EH200" s="5"/>
      <c r="EI200" s="182">
        <f t="shared" si="1710"/>
        <v>297</v>
      </c>
      <c r="EJ200" s="182">
        <f t="shared" si="1711"/>
        <v>2000</v>
      </c>
      <c r="EK200" s="182">
        <f t="shared" si="1712"/>
        <v>594000</v>
      </c>
      <c r="EL200" s="5"/>
      <c r="EM200" s="182">
        <f t="shared" si="1713"/>
        <v>297</v>
      </c>
      <c r="EN200" s="182">
        <f t="shared" si="1714"/>
        <v>2000</v>
      </c>
      <c r="EO200" s="182">
        <f t="shared" si="1715"/>
        <v>594000</v>
      </c>
      <c r="EP200" s="5"/>
      <c r="EQ200" s="182">
        <f t="shared" si="1716"/>
        <v>297</v>
      </c>
      <c r="ER200" s="182">
        <f t="shared" si="1717"/>
        <v>2000</v>
      </c>
      <c r="ES200" s="182">
        <f t="shared" si="1718"/>
        <v>594000</v>
      </c>
      <c r="ET200" s="5"/>
      <c r="EU200" s="182">
        <f t="shared" si="1719"/>
        <v>326.70000000000005</v>
      </c>
      <c r="EV200" s="182">
        <f t="shared" si="1720"/>
        <v>2000</v>
      </c>
      <c r="EW200" s="182">
        <f t="shared" si="1721"/>
        <v>653400.00000000012</v>
      </c>
      <c r="EX200" s="5"/>
      <c r="EY200" s="182">
        <f t="shared" si="1722"/>
        <v>326.70000000000005</v>
      </c>
      <c r="EZ200" s="182">
        <f t="shared" si="1723"/>
        <v>2000</v>
      </c>
      <c r="FA200" s="182">
        <f t="shared" si="1724"/>
        <v>653400.00000000012</v>
      </c>
      <c r="FB200" s="5"/>
      <c r="FC200" s="182">
        <f t="shared" si="1725"/>
        <v>326.70000000000005</v>
      </c>
      <c r="FD200" s="182">
        <f t="shared" si="1726"/>
        <v>2000</v>
      </c>
      <c r="FE200" s="182">
        <f t="shared" si="1727"/>
        <v>653400.00000000012</v>
      </c>
      <c r="FF200" s="5"/>
      <c r="FG200" s="182">
        <f t="shared" si="1728"/>
        <v>326.70000000000005</v>
      </c>
      <c r="FH200" s="182">
        <f t="shared" si="1729"/>
        <v>2000</v>
      </c>
      <c r="FI200" s="182">
        <f t="shared" si="1730"/>
        <v>653400.00000000012</v>
      </c>
      <c r="FJ200" s="5"/>
      <c r="FK200" s="182">
        <f t="shared" si="1731"/>
        <v>326.70000000000005</v>
      </c>
      <c r="FL200" s="182">
        <f t="shared" si="1732"/>
        <v>2000</v>
      </c>
      <c r="FM200" s="182">
        <f t="shared" si="1733"/>
        <v>653400.00000000012</v>
      </c>
      <c r="FN200" s="5"/>
      <c r="FO200" s="182">
        <f t="shared" si="1734"/>
        <v>326.70000000000005</v>
      </c>
      <c r="FP200" s="182">
        <f t="shared" si="1735"/>
        <v>2000</v>
      </c>
      <c r="FQ200" s="182">
        <f t="shared" si="1736"/>
        <v>653400.00000000012</v>
      </c>
      <c r="FR200" s="5"/>
      <c r="FS200" s="182">
        <f t="shared" si="1737"/>
        <v>326.70000000000005</v>
      </c>
      <c r="FT200" s="182">
        <f t="shared" si="1738"/>
        <v>2000</v>
      </c>
      <c r="FU200" s="182">
        <f t="shared" si="1739"/>
        <v>653400.00000000012</v>
      </c>
      <c r="FV200" s="5"/>
      <c r="FW200" s="182">
        <f t="shared" si="1740"/>
        <v>326.70000000000005</v>
      </c>
      <c r="FX200" s="182">
        <f t="shared" si="1741"/>
        <v>2000</v>
      </c>
      <c r="FY200" s="182">
        <f t="shared" si="1742"/>
        <v>653400.00000000012</v>
      </c>
      <c r="FZ200" s="5"/>
      <c r="GA200" s="182">
        <f t="shared" si="1743"/>
        <v>326.70000000000005</v>
      </c>
      <c r="GB200" s="182">
        <f t="shared" si="1744"/>
        <v>2000</v>
      </c>
      <c r="GC200" s="182">
        <f t="shared" si="1745"/>
        <v>653400.00000000012</v>
      </c>
      <c r="GE200" s="182">
        <f t="shared" si="1746"/>
        <v>326.70000000000005</v>
      </c>
      <c r="GF200" s="182">
        <f t="shared" si="1747"/>
        <v>2000</v>
      </c>
      <c r="GG200" s="182">
        <f t="shared" si="1748"/>
        <v>653400.00000000012</v>
      </c>
      <c r="GH200" s="5"/>
      <c r="GI200" s="182">
        <f t="shared" si="1749"/>
        <v>326.70000000000005</v>
      </c>
      <c r="GJ200" s="182">
        <f t="shared" si="1750"/>
        <v>2000</v>
      </c>
      <c r="GK200" s="182">
        <f t="shared" si="1751"/>
        <v>653400.00000000012</v>
      </c>
      <c r="GL200" s="5"/>
      <c r="GM200" s="182">
        <f t="shared" si="1752"/>
        <v>326.70000000000005</v>
      </c>
      <c r="GN200" s="182">
        <f t="shared" si="1753"/>
        <v>2000</v>
      </c>
      <c r="GO200" s="182">
        <f t="shared" si="1754"/>
        <v>653400.00000000012</v>
      </c>
      <c r="GP200" s="5"/>
      <c r="GQ200" s="182">
        <f t="shared" si="1755"/>
        <v>375.70500000000004</v>
      </c>
      <c r="GR200" s="182">
        <f t="shared" si="1756"/>
        <v>2000</v>
      </c>
      <c r="GS200" s="182">
        <f t="shared" si="1757"/>
        <v>751410.00000000012</v>
      </c>
      <c r="GT200" s="5"/>
      <c r="GU200" s="182">
        <f t="shared" si="1758"/>
        <v>375.70500000000004</v>
      </c>
      <c r="GV200" s="182">
        <f t="shared" si="1759"/>
        <v>2000</v>
      </c>
      <c r="GW200" s="182">
        <f t="shared" si="1760"/>
        <v>751410.00000000012</v>
      </c>
      <c r="GX200" s="5"/>
      <c r="GY200" s="182">
        <f t="shared" si="1761"/>
        <v>375.70500000000004</v>
      </c>
      <c r="GZ200" s="182">
        <f t="shared" si="1762"/>
        <v>2000</v>
      </c>
      <c r="HA200" s="182">
        <f t="shared" si="1763"/>
        <v>751410.00000000012</v>
      </c>
      <c r="HB200" s="5"/>
      <c r="HC200" s="182">
        <f t="shared" si="1764"/>
        <v>375.70500000000004</v>
      </c>
      <c r="HD200" s="182">
        <f t="shared" si="1765"/>
        <v>2000</v>
      </c>
      <c r="HE200" s="182">
        <f t="shared" si="1766"/>
        <v>751410.00000000012</v>
      </c>
      <c r="HF200" s="5"/>
      <c r="HG200" s="182">
        <f t="shared" si="1767"/>
        <v>375.70500000000004</v>
      </c>
      <c r="HH200" s="182">
        <f t="shared" si="1768"/>
        <v>2000</v>
      </c>
      <c r="HI200" s="182">
        <f t="shared" si="1769"/>
        <v>751410.00000000012</v>
      </c>
      <c r="HJ200" s="5"/>
      <c r="HK200" s="182">
        <f t="shared" si="1770"/>
        <v>375.70500000000004</v>
      </c>
      <c r="HL200" s="182">
        <f t="shared" si="1771"/>
        <v>2000</v>
      </c>
      <c r="HM200" s="182">
        <f t="shared" si="1772"/>
        <v>751410.00000000012</v>
      </c>
      <c r="HN200" s="5"/>
      <c r="HO200" s="182">
        <f t="shared" si="1773"/>
        <v>375.70500000000004</v>
      </c>
      <c r="HP200" s="182">
        <f t="shared" si="1774"/>
        <v>2000</v>
      </c>
      <c r="HQ200" s="182">
        <f t="shared" si="1775"/>
        <v>751410.00000000012</v>
      </c>
      <c r="HR200" s="5"/>
      <c r="HS200" s="182">
        <f t="shared" si="1776"/>
        <v>375.70500000000004</v>
      </c>
      <c r="HT200" s="182">
        <f t="shared" si="1777"/>
        <v>2000</v>
      </c>
      <c r="HU200" s="182">
        <f t="shared" si="1778"/>
        <v>751410.00000000012</v>
      </c>
      <c r="HV200" s="5"/>
      <c r="HW200" s="182">
        <f t="shared" si="1779"/>
        <v>375.70500000000004</v>
      </c>
      <c r="HX200" s="182">
        <f t="shared" si="1780"/>
        <v>2000</v>
      </c>
      <c r="HY200" s="182">
        <f t="shared" si="1781"/>
        <v>751410.00000000012</v>
      </c>
      <c r="IA200" s="182">
        <f t="shared" si="1782"/>
        <v>375.70500000000004</v>
      </c>
      <c r="IB200" s="182">
        <f t="shared" si="1783"/>
        <v>2000</v>
      </c>
      <c r="IC200" s="182">
        <f t="shared" si="1784"/>
        <v>751410.00000000012</v>
      </c>
      <c r="ID200" s="5"/>
      <c r="IE200" s="182">
        <f t="shared" si="1785"/>
        <v>375.70500000000004</v>
      </c>
      <c r="IF200" s="182">
        <f t="shared" si="1786"/>
        <v>2000</v>
      </c>
      <c r="IG200" s="182">
        <f t="shared" si="1787"/>
        <v>751410.00000000012</v>
      </c>
      <c r="IH200" s="5"/>
      <c r="II200" s="182">
        <f t="shared" si="1788"/>
        <v>375.70500000000004</v>
      </c>
      <c r="IJ200" s="182">
        <f t="shared" si="1789"/>
        <v>2000</v>
      </c>
      <c r="IK200" s="182">
        <f t="shared" si="1790"/>
        <v>751410.00000000012</v>
      </c>
      <c r="IL200" s="5"/>
      <c r="IM200" s="182">
        <f t="shared" si="1791"/>
        <v>375.70500000000004</v>
      </c>
      <c r="IN200" s="182">
        <f t="shared" si="1792"/>
        <v>2000</v>
      </c>
      <c r="IO200" s="182">
        <f t="shared" si="1793"/>
        <v>751410.00000000012</v>
      </c>
      <c r="IP200" s="5"/>
      <c r="IQ200" s="182">
        <f t="shared" si="1794"/>
        <v>375.70500000000004</v>
      </c>
      <c r="IR200" s="182">
        <f t="shared" si="1795"/>
        <v>2000</v>
      </c>
      <c r="IS200" s="182">
        <f t="shared" si="1796"/>
        <v>751410.00000000012</v>
      </c>
      <c r="IT200" s="5"/>
      <c r="IU200" s="182">
        <f t="shared" si="1797"/>
        <v>375.70500000000004</v>
      </c>
      <c r="IV200" s="182">
        <f t="shared" si="1798"/>
        <v>2000</v>
      </c>
      <c r="IW200" s="182">
        <f t="shared" si="1799"/>
        <v>751410.00000000012</v>
      </c>
      <c r="IX200" s="5"/>
      <c r="IY200" s="182">
        <f t="shared" si="1800"/>
        <v>375.70500000000004</v>
      </c>
      <c r="IZ200" s="182">
        <f t="shared" si="1801"/>
        <v>2000</v>
      </c>
      <c r="JA200" s="182">
        <f t="shared" si="1802"/>
        <v>751410.00000000012</v>
      </c>
      <c r="JB200" s="5"/>
      <c r="JC200" s="182">
        <f t="shared" si="1803"/>
        <v>375.70500000000004</v>
      </c>
      <c r="JD200" s="182">
        <f t="shared" si="1804"/>
        <v>2000</v>
      </c>
      <c r="JE200" s="182">
        <f t="shared" si="1805"/>
        <v>751410.00000000012</v>
      </c>
      <c r="JF200" s="5"/>
      <c r="JG200" s="182">
        <f t="shared" si="1806"/>
        <v>375.70500000000004</v>
      </c>
      <c r="JH200" s="182">
        <f t="shared" si="1807"/>
        <v>2000</v>
      </c>
      <c r="JI200" s="182">
        <f t="shared" si="1808"/>
        <v>751410.00000000012</v>
      </c>
      <c r="JJ200" s="294"/>
      <c r="JK200" s="182">
        <f t="shared" si="1809"/>
        <v>375.70500000000004</v>
      </c>
      <c r="JL200" s="182">
        <f t="shared" si="1810"/>
        <v>2000</v>
      </c>
      <c r="JM200" s="182">
        <f t="shared" si="1811"/>
        <v>751410.00000000012</v>
      </c>
      <c r="JN200" s="188"/>
      <c r="JO200" s="182">
        <f t="shared" si="1812"/>
        <v>379.46205000000003</v>
      </c>
      <c r="JP200" s="182">
        <f t="shared" si="1812"/>
        <v>2020</v>
      </c>
      <c r="JQ200" s="182">
        <f t="shared" si="1607"/>
        <v>766513.34100000001</v>
      </c>
      <c r="JR200" s="188"/>
      <c r="JS200" s="182">
        <f t="shared" si="1813"/>
        <v>383.25667050000004</v>
      </c>
      <c r="JT200" s="182">
        <f t="shared" si="1813"/>
        <v>2040.2</v>
      </c>
      <c r="JU200" s="182">
        <f t="shared" si="1608"/>
        <v>781920.25915410009</v>
      </c>
      <c r="JV200" s="188"/>
      <c r="JW200" s="182">
        <f t="shared" si="1814"/>
        <v>387.08923720500002</v>
      </c>
      <c r="JX200" s="182">
        <f t="shared" si="1814"/>
        <v>2060.6019999999999</v>
      </c>
      <c r="JY200" s="182">
        <f t="shared" si="1609"/>
        <v>797636.85636309744</v>
      </c>
      <c r="JZ200" s="188"/>
      <c r="KA200" s="182">
        <f t="shared" si="1815"/>
        <v>390.96012957705</v>
      </c>
      <c r="KB200" s="182">
        <f t="shared" si="1815"/>
        <v>2081.20802</v>
      </c>
      <c r="KC200" s="182">
        <f t="shared" si="1610"/>
        <v>813669.35717599571</v>
      </c>
      <c r="KD200" s="188"/>
      <c r="KE200" s="182">
        <f t="shared" si="1816"/>
        <v>394.86973087282053</v>
      </c>
      <c r="KF200" s="182">
        <f t="shared" si="1816"/>
        <v>2102.0201001999999</v>
      </c>
      <c r="KG200" s="182">
        <f t="shared" si="1611"/>
        <v>830024.11125523318</v>
      </c>
      <c r="KH200" s="188"/>
      <c r="KI200" s="183">
        <f t="shared" si="1817"/>
        <v>0</v>
      </c>
      <c r="KJ200" s="183" t="e">
        <f t="shared" si="1612"/>
        <v>#DIV/0!</v>
      </c>
      <c r="KK200" s="183">
        <f t="shared" si="1818"/>
        <v>0</v>
      </c>
      <c r="KM200" s="183">
        <f t="shared" si="1819"/>
        <v>2287.5</v>
      </c>
      <c r="KN200" s="183">
        <f t="shared" si="1613"/>
        <v>1832.7868852459017</v>
      </c>
      <c r="KO200" s="183">
        <f t="shared" si="1820"/>
        <v>4192500</v>
      </c>
      <c r="KQ200" s="183">
        <f t="shared" si="1821"/>
        <v>3213</v>
      </c>
      <c r="KR200" s="183">
        <f t="shared" si="1614"/>
        <v>2000</v>
      </c>
      <c r="KS200" s="183">
        <f t="shared" si="1822"/>
        <v>6426000</v>
      </c>
      <c r="KU200" s="183">
        <f t="shared" si="1823"/>
        <v>3682.7999999999993</v>
      </c>
      <c r="KV200" s="183">
        <f t="shared" si="1615"/>
        <v>2000.0000000000005</v>
      </c>
      <c r="KW200" s="183">
        <f t="shared" si="1824"/>
        <v>7365600</v>
      </c>
      <c r="KY200" s="183">
        <f t="shared" si="1825"/>
        <v>4116.42</v>
      </c>
      <c r="KZ200" s="183">
        <f t="shared" si="1616"/>
        <v>2000.0000000000002</v>
      </c>
      <c r="LA200" s="183">
        <f t="shared" si="1826"/>
        <v>8232840.0000000009</v>
      </c>
      <c r="LC200" s="183">
        <f t="shared" si="1827"/>
        <v>4508.46</v>
      </c>
      <c r="LD200" s="183">
        <f t="shared" si="1617"/>
        <v>2000.0000000000005</v>
      </c>
      <c r="LE200" s="183">
        <f t="shared" si="1828"/>
        <v>9016920.0000000019</v>
      </c>
    </row>
    <row r="201" spans="2:317" ht="18.75">
      <c r="B201" s="172"/>
      <c r="C201" s="181"/>
      <c r="D201" s="181"/>
      <c r="E201" s="180" t="str">
        <f>'A.I Revenue Streams - P1'!F197</f>
        <v xml:space="preserve">Subscriptions Market Place </v>
      </c>
      <c r="F201" s="184"/>
      <c r="G201" s="182"/>
      <c r="H201" s="182">
        <f>'A.I Revenue Streams - P1'!J197</f>
        <v>999</v>
      </c>
      <c r="I201" s="182"/>
      <c r="J201" s="188"/>
      <c r="K201" s="182">
        <v>0</v>
      </c>
      <c r="L201" s="182">
        <f t="shared" si="1618"/>
        <v>999</v>
      </c>
      <c r="M201" s="182">
        <f t="shared" si="1619"/>
        <v>0</v>
      </c>
      <c r="N201" s="5"/>
      <c r="O201" s="182">
        <f t="shared" si="1829"/>
        <v>0</v>
      </c>
      <c r="P201" s="182">
        <f t="shared" si="1620"/>
        <v>999</v>
      </c>
      <c r="Q201" s="182">
        <f t="shared" si="1621"/>
        <v>0</v>
      </c>
      <c r="R201" s="5"/>
      <c r="S201" s="182">
        <f t="shared" si="1606"/>
        <v>0</v>
      </c>
      <c r="T201" s="182">
        <f t="shared" si="1622"/>
        <v>999</v>
      </c>
      <c r="U201" s="182">
        <f t="shared" si="1623"/>
        <v>0</v>
      </c>
      <c r="V201" s="5"/>
      <c r="W201" s="182">
        <f>VLOOKUP(X$1,Branch!$D$2:$O$74,10,0)</f>
        <v>50</v>
      </c>
      <c r="X201" s="182">
        <f t="shared" si="1624"/>
        <v>999</v>
      </c>
      <c r="Y201" s="182">
        <f t="shared" si="1625"/>
        <v>49950</v>
      </c>
      <c r="Z201" s="5"/>
      <c r="AA201" s="182">
        <f>VLOOKUP(AB$1,Branch!$D$2:$O$74,10,0)</f>
        <v>80</v>
      </c>
      <c r="AB201" s="182">
        <f t="shared" si="1627"/>
        <v>999</v>
      </c>
      <c r="AC201" s="182">
        <f t="shared" si="1628"/>
        <v>79920</v>
      </c>
      <c r="AD201" s="5"/>
      <c r="AE201" s="182">
        <f>VLOOKUP(AF$1,Branch!$D$2:$O$74,10,0)</f>
        <v>100</v>
      </c>
      <c r="AF201" s="182">
        <f t="shared" si="1630"/>
        <v>999</v>
      </c>
      <c r="AG201" s="182">
        <f t="shared" si="1631"/>
        <v>99900</v>
      </c>
      <c r="AH201" s="5"/>
      <c r="AI201" s="182">
        <f>VLOOKUP(AJ$1,Branch!$D$2:$O$74,10,0)</f>
        <v>150</v>
      </c>
      <c r="AJ201" s="182">
        <f t="shared" si="1633"/>
        <v>999</v>
      </c>
      <c r="AK201" s="182">
        <f t="shared" si="1634"/>
        <v>149850</v>
      </c>
      <c r="AL201" s="5"/>
      <c r="AM201" s="182">
        <f>VLOOKUP(AN$1,Branch!$D$2:$O$74,10,0)</f>
        <v>200</v>
      </c>
      <c r="AN201" s="182">
        <f t="shared" si="1636"/>
        <v>999</v>
      </c>
      <c r="AO201" s="182">
        <f t="shared" si="1637"/>
        <v>199800</v>
      </c>
      <c r="AP201" s="5"/>
      <c r="AQ201" s="182">
        <f>VLOOKUP(AR$1,Branch!$D$2:$O$74,10,0)</f>
        <v>250</v>
      </c>
      <c r="AR201" s="182">
        <f t="shared" si="1639"/>
        <v>999</v>
      </c>
      <c r="AS201" s="182">
        <f t="shared" si="1640"/>
        <v>249750</v>
      </c>
      <c r="AT201" s="5"/>
      <c r="AU201" s="182">
        <f>VLOOKUP(AV$1,Branch!$D$2:$O$74,10,0)</f>
        <v>300</v>
      </c>
      <c r="AV201" s="182">
        <f t="shared" si="1642"/>
        <v>999</v>
      </c>
      <c r="AW201" s="182">
        <f t="shared" si="1643"/>
        <v>299700</v>
      </c>
      <c r="AX201" s="5"/>
      <c r="AY201" s="182">
        <f>VLOOKUP(AZ$1,Branch!$D$2:$O$74,10,0)</f>
        <v>350</v>
      </c>
      <c r="AZ201" s="182">
        <f t="shared" si="1645"/>
        <v>999</v>
      </c>
      <c r="BA201" s="182">
        <f t="shared" si="1646"/>
        <v>349650</v>
      </c>
      <c r="BB201" s="5"/>
      <c r="BC201" s="182">
        <f>VLOOKUP(BD$1,Branch!$D$2:$O$74,10,0)</f>
        <v>400</v>
      </c>
      <c r="BD201" s="182">
        <f t="shared" si="1648"/>
        <v>999</v>
      </c>
      <c r="BE201" s="182">
        <f t="shared" si="1649"/>
        <v>399600</v>
      </c>
      <c r="BF201" s="5"/>
      <c r="BG201" s="182">
        <f>VLOOKUP(BH$1,Branch!$D$2:$O$74,10,0)</f>
        <v>450</v>
      </c>
      <c r="BH201" s="182">
        <f t="shared" si="1651"/>
        <v>999</v>
      </c>
      <c r="BI201" s="182">
        <f t="shared" si="1652"/>
        <v>449550</v>
      </c>
      <c r="BJ201" s="5"/>
      <c r="BK201" s="182">
        <f>VLOOKUP(BL$1,Branch!$D$2:$O$74,10,0)</f>
        <v>500</v>
      </c>
      <c r="BL201" s="182">
        <f t="shared" si="1654"/>
        <v>999</v>
      </c>
      <c r="BM201" s="182">
        <f t="shared" si="1655"/>
        <v>150000</v>
      </c>
      <c r="BN201" s="5"/>
      <c r="BO201" s="182">
        <f>VLOOKUP(BP$1,Branch!$D$2:$O$74,10,0)</f>
        <v>500</v>
      </c>
      <c r="BP201" s="182">
        <f t="shared" si="1657"/>
        <v>999</v>
      </c>
      <c r="BQ201" s="182">
        <f t="shared" si="1658"/>
        <v>499500</v>
      </c>
      <c r="BR201" s="5"/>
      <c r="BS201" s="182">
        <f>VLOOKUP(BT$1,Branch!$D$2:$O$74,10,0)</f>
        <v>550</v>
      </c>
      <c r="BT201" s="182">
        <f t="shared" si="1660"/>
        <v>999</v>
      </c>
      <c r="BU201" s="182">
        <f t="shared" si="1661"/>
        <v>549450</v>
      </c>
      <c r="BV201" s="5"/>
      <c r="BW201" s="182">
        <f>VLOOKUP(BX$1,Branch!$D$2:$O$74,10,0)</f>
        <v>580</v>
      </c>
      <c r="BX201" s="182">
        <f t="shared" si="1663"/>
        <v>999</v>
      </c>
      <c r="BY201" s="182">
        <f t="shared" si="1664"/>
        <v>579420</v>
      </c>
      <c r="BZ201" s="5"/>
      <c r="CA201" s="182">
        <f>VLOOKUP(CB$1,Branch!$D$2:$O$74,10,0)</f>
        <v>600</v>
      </c>
      <c r="CB201" s="182">
        <f t="shared" si="1666"/>
        <v>999</v>
      </c>
      <c r="CC201" s="182">
        <f t="shared" si="1667"/>
        <v>599400</v>
      </c>
      <c r="CD201" s="5"/>
      <c r="CE201" s="182">
        <f>VLOOKUP(CF$1,Branch!$D$2:$O$74,10,0)</f>
        <v>650</v>
      </c>
      <c r="CF201" s="182">
        <f t="shared" si="1669"/>
        <v>999</v>
      </c>
      <c r="CG201" s="182">
        <f t="shared" si="1670"/>
        <v>649350</v>
      </c>
      <c r="CH201" s="5"/>
      <c r="CI201" s="182">
        <f>VLOOKUP(CJ$1,Branch!$D$2:$O$74,10,0)</f>
        <v>700</v>
      </c>
      <c r="CJ201" s="182">
        <f t="shared" si="1672"/>
        <v>999</v>
      </c>
      <c r="CK201" s="182">
        <f t="shared" si="1673"/>
        <v>699300</v>
      </c>
      <c r="CL201" s="5"/>
      <c r="CM201" s="182">
        <f>VLOOKUP(CN$1,Branch!$D$2:$O$74,10,0)</f>
        <v>750</v>
      </c>
      <c r="CN201" s="182">
        <f t="shared" si="1675"/>
        <v>999</v>
      </c>
      <c r="CO201" s="182">
        <f t="shared" si="1676"/>
        <v>749250</v>
      </c>
      <c r="CP201" s="5"/>
      <c r="CQ201" s="182">
        <f>VLOOKUP(CR$1,Branch!$D$2:$O$74,10,0)</f>
        <v>800</v>
      </c>
      <c r="CR201" s="182">
        <f t="shared" si="1678"/>
        <v>999</v>
      </c>
      <c r="CS201" s="182">
        <f t="shared" si="1679"/>
        <v>799200</v>
      </c>
      <c r="CT201" s="5"/>
      <c r="CU201" s="182">
        <f>VLOOKUP(CV$1,Branch!$D$2:$O$74,10,0)</f>
        <v>850</v>
      </c>
      <c r="CV201" s="182">
        <f t="shared" si="1681"/>
        <v>999</v>
      </c>
      <c r="CW201" s="182">
        <f t="shared" si="1682"/>
        <v>849150</v>
      </c>
      <c r="CX201" s="5"/>
      <c r="CY201" s="182">
        <f>VLOOKUP(CZ$1,Branch!$D$2:$O$74,10,0)</f>
        <v>900</v>
      </c>
      <c r="CZ201" s="182">
        <f t="shared" si="1684"/>
        <v>999</v>
      </c>
      <c r="DA201" s="182">
        <f t="shared" si="1685"/>
        <v>899100</v>
      </c>
      <c r="DB201" s="5"/>
      <c r="DC201" s="182">
        <f>VLOOKUP(DD$1,Branch!$D$2:$O$74,10,0)</f>
        <v>950</v>
      </c>
      <c r="DD201" s="182">
        <f t="shared" si="1687"/>
        <v>999</v>
      </c>
      <c r="DE201" s="182">
        <f t="shared" si="1688"/>
        <v>949050</v>
      </c>
      <c r="DF201" s="5"/>
      <c r="DG201" s="182">
        <f>VLOOKUP(DH$1,Branch!$D$2:$O$74,10,0)</f>
        <v>1000</v>
      </c>
      <c r="DH201" s="182">
        <f t="shared" si="1690"/>
        <v>999</v>
      </c>
      <c r="DI201" s="182">
        <f t="shared" si="1691"/>
        <v>999000</v>
      </c>
      <c r="DJ201" s="5"/>
      <c r="DK201" s="182">
        <f>VLOOKUP(DL$1,Branch!$D$2:$O$74,10,0)</f>
        <v>1000</v>
      </c>
      <c r="DL201" s="182">
        <f t="shared" si="1693"/>
        <v>999</v>
      </c>
      <c r="DM201" s="182">
        <f t="shared" si="1694"/>
        <v>999000</v>
      </c>
      <c r="DN201" s="5"/>
      <c r="DO201" s="182">
        <f>VLOOKUP(DP$1,Branch!$D$2:$O$74,10,0)</f>
        <v>1050</v>
      </c>
      <c r="DP201" s="182">
        <f t="shared" si="1696"/>
        <v>999</v>
      </c>
      <c r="DQ201" s="182">
        <f t="shared" si="1697"/>
        <v>1048950</v>
      </c>
      <c r="DR201" s="5"/>
      <c r="DS201" s="182">
        <f>VLOOKUP(DT$1,Branch!$D$2:$O$74,10,0)</f>
        <v>1080</v>
      </c>
      <c r="DT201" s="182">
        <f t="shared" si="1699"/>
        <v>999</v>
      </c>
      <c r="DU201" s="182">
        <f t="shared" si="1700"/>
        <v>1078920</v>
      </c>
      <c r="DV201" s="5"/>
      <c r="DW201" s="182">
        <f>VLOOKUP(DX$1,Branch!$D$2:$O$74,10,0)</f>
        <v>1100</v>
      </c>
      <c r="DX201" s="182">
        <f t="shared" si="1702"/>
        <v>999</v>
      </c>
      <c r="DY201" s="182">
        <f t="shared" si="1703"/>
        <v>1098900</v>
      </c>
      <c r="DZ201" s="5"/>
      <c r="EA201" s="182">
        <f>VLOOKUP(EB$1,Branch!$D$2:$O$74,10,0)</f>
        <v>1150</v>
      </c>
      <c r="EB201" s="182">
        <f t="shared" si="1705"/>
        <v>999</v>
      </c>
      <c r="EC201" s="182">
        <f t="shared" si="1706"/>
        <v>1148850</v>
      </c>
      <c r="ED201" s="5"/>
      <c r="EE201" s="182">
        <f>VLOOKUP(EF$1,Branch!$D$2:$O$74,10,0)</f>
        <v>1200</v>
      </c>
      <c r="EF201" s="182">
        <f t="shared" si="1708"/>
        <v>999</v>
      </c>
      <c r="EG201" s="182">
        <f t="shared" si="1709"/>
        <v>1198800</v>
      </c>
      <c r="EH201" s="5"/>
      <c r="EI201" s="182">
        <f>VLOOKUP(EJ$1,Branch!$D$2:$O$74,10,0)</f>
        <v>1250</v>
      </c>
      <c r="EJ201" s="182">
        <f t="shared" si="1711"/>
        <v>999</v>
      </c>
      <c r="EK201" s="182">
        <f t="shared" si="1712"/>
        <v>1248750</v>
      </c>
      <c r="EL201" s="5"/>
      <c r="EM201" s="182">
        <f>VLOOKUP(EN$1,Branch!$D$2:$O$74,10,0)</f>
        <v>1300</v>
      </c>
      <c r="EN201" s="182">
        <f t="shared" si="1714"/>
        <v>999</v>
      </c>
      <c r="EO201" s="182">
        <f t="shared" si="1715"/>
        <v>1298700</v>
      </c>
      <c r="EP201" s="5"/>
      <c r="EQ201" s="182">
        <f>VLOOKUP(ER$1,Branch!$D$2:$O$74,10,0)</f>
        <v>1350</v>
      </c>
      <c r="ER201" s="182">
        <f t="shared" si="1717"/>
        <v>999</v>
      </c>
      <c r="ES201" s="182">
        <f t="shared" si="1718"/>
        <v>1348650</v>
      </c>
      <c r="ET201" s="5"/>
      <c r="EU201" s="182">
        <f>VLOOKUP(EV$1,Branch!$D$2:$O$74,10,0)</f>
        <v>1400</v>
      </c>
      <c r="EV201" s="182">
        <f t="shared" si="1720"/>
        <v>999</v>
      </c>
      <c r="EW201" s="182">
        <f t="shared" si="1721"/>
        <v>1398600</v>
      </c>
      <c r="EX201" s="5"/>
      <c r="EY201" s="182">
        <f>VLOOKUP(EZ$1,Branch!$D$2:$O$74,10,0)</f>
        <v>1450</v>
      </c>
      <c r="EZ201" s="182">
        <f t="shared" si="1723"/>
        <v>999</v>
      </c>
      <c r="FA201" s="182">
        <f t="shared" si="1724"/>
        <v>1448550</v>
      </c>
      <c r="FB201" s="5"/>
      <c r="FC201" s="182">
        <f>VLOOKUP(FD$1,Branch!$D$2:$O$74,10,0)</f>
        <v>1500</v>
      </c>
      <c r="FD201" s="182">
        <f t="shared" si="1726"/>
        <v>999</v>
      </c>
      <c r="FE201" s="182">
        <f t="shared" si="1727"/>
        <v>1498500</v>
      </c>
      <c r="FF201" s="5"/>
      <c r="FG201" s="182">
        <f>VLOOKUP(FH$1,Branch!$D$2:$O$74,10,0)</f>
        <v>1500</v>
      </c>
      <c r="FH201" s="182">
        <f t="shared" si="1729"/>
        <v>999</v>
      </c>
      <c r="FI201" s="182">
        <f t="shared" si="1730"/>
        <v>1498500</v>
      </c>
      <c r="FJ201" s="5"/>
      <c r="FK201" s="182">
        <f>VLOOKUP(FL$1,Branch!$D$2:$O$74,10,0)</f>
        <v>1550</v>
      </c>
      <c r="FL201" s="182">
        <f t="shared" si="1732"/>
        <v>999</v>
      </c>
      <c r="FM201" s="182">
        <f t="shared" si="1733"/>
        <v>1548450</v>
      </c>
      <c r="FN201" s="5"/>
      <c r="FO201" s="182">
        <f>VLOOKUP(FP$1,Branch!$D$2:$O$74,10,0)</f>
        <v>1580</v>
      </c>
      <c r="FP201" s="182">
        <f t="shared" si="1735"/>
        <v>999</v>
      </c>
      <c r="FQ201" s="182">
        <f t="shared" si="1736"/>
        <v>1578420</v>
      </c>
      <c r="FR201" s="5"/>
      <c r="FS201" s="182">
        <f>VLOOKUP(FT$1,Branch!$D$2:$O$74,10,0)</f>
        <v>1600</v>
      </c>
      <c r="FT201" s="182">
        <f t="shared" si="1738"/>
        <v>999</v>
      </c>
      <c r="FU201" s="182">
        <f t="shared" si="1739"/>
        <v>1598400</v>
      </c>
      <c r="FV201" s="5"/>
      <c r="FW201" s="182">
        <f>VLOOKUP(FX$1,Branch!$D$2:$O$74,10,0)</f>
        <v>1650</v>
      </c>
      <c r="FX201" s="182">
        <f t="shared" si="1741"/>
        <v>999</v>
      </c>
      <c r="FY201" s="182">
        <f t="shared" si="1742"/>
        <v>1648350</v>
      </c>
      <c r="FZ201" s="5"/>
      <c r="GA201" s="182">
        <f>VLOOKUP(GB$1,Branch!$D$2:$O$74,10,0)</f>
        <v>1700</v>
      </c>
      <c r="GB201" s="182">
        <f t="shared" si="1744"/>
        <v>999</v>
      </c>
      <c r="GC201" s="182">
        <f t="shared" si="1745"/>
        <v>1698300</v>
      </c>
      <c r="GE201" s="182">
        <f>VLOOKUP(GF$1,Branch!$D$2:$O$74,10,0)</f>
        <v>1750</v>
      </c>
      <c r="GF201" s="182">
        <f t="shared" si="1747"/>
        <v>999</v>
      </c>
      <c r="GG201" s="182">
        <f t="shared" si="1748"/>
        <v>1748250</v>
      </c>
      <c r="GH201" s="5"/>
      <c r="GI201" s="182">
        <f>VLOOKUP(GJ$1,Branch!$D$2:$O$74,10,0)</f>
        <v>1800</v>
      </c>
      <c r="GJ201" s="182">
        <f t="shared" si="1750"/>
        <v>999</v>
      </c>
      <c r="GK201" s="182">
        <f t="shared" si="1751"/>
        <v>1798200</v>
      </c>
      <c r="GL201" s="5"/>
      <c r="GM201" s="182">
        <f>VLOOKUP(GN$1,Branch!$D$2:$O$74,10,0)</f>
        <v>1850</v>
      </c>
      <c r="GN201" s="182">
        <f t="shared" si="1753"/>
        <v>999</v>
      </c>
      <c r="GO201" s="182">
        <f t="shared" si="1754"/>
        <v>1848150</v>
      </c>
      <c r="GP201" s="5"/>
      <c r="GQ201" s="182">
        <f>VLOOKUP(GR$1,Branch!$D$2:$O$74,10,0)</f>
        <v>1900</v>
      </c>
      <c r="GR201" s="182">
        <f t="shared" si="1756"/>
        <v>999</v>
      </c>
      <c r="GS201" s="182">
        <f t="shared" si="1757"/>
        <v>1898100</v>
      </c>
      <c r="GT201" s="5"/>
      <c r="GU201" s="182">
        <f>VLOOKUP(GV$1,Branch!$D$2:$O$74,10,0)</f>
        <v>1950</v>
      </c>
      <c r="GV201" s="182">
        <f t="shared" si="1759"/>
        <v>999</v>
      </c>
      <c r="GW201" s="182">
        <f t="shared" si="1760"/>
        <v>1948050</v>
      </c>
      <c r="GX201" s="5"/>
      <c r="GY201" s="182">
        <f>VLOOKUP(GZ$1,Branch!$D$2:$O$74,10,0)</f>
        <v>2000</v>
      </c>
      <c r="GZ201" s="182">
        <f t="shared" si="1762"/>
        <v>999</v>
      </c>
      <c r="HA201" s="182">
        <f t="shared" si="1763"/>
        <v>1998000</v>
      </c>
      <c r="HB201" s="5"/>
      <c r="HC201" s="182">
        <f>VLOOKUP(HD$1,Branch!$D$2:$O$74,10,0)</f>
        <v>2000</v>
      </c>
      <c r="HD201" s="182">
        <f t="shared" si="1765"/>
        <v>999</v>
      </c>
      <c r="HE201" s="182">
        <f t="shared" si="1766"/>
        <v>1998000</v>
      </c>
      <c r="HF201" s="5"/>
      <c r="HG201" s="182">
        <f>VLOOKUP(HH$1,Branch!$D$2:$O$74,10,0)</f>
        <v>2050</v>
      </c>
      <c r="HH201" s="182">
        <f t="shared" si="1768"/>
        <v>999</v>
      </c>
      <c r="HI201" s="182">
        <f t="shared" si="1769"/>
        <v>2047950</v>
      </c>
      <c r="HJ201" s="5"/>
      <c r="HK201" s="182">
        <f>VLOOKUP(HL$1,Branch!$D$2:$O$74,10,0)</f>
        <v>2080</v>
      </c>
      <c r="HL201" s="182">
        <f t="shared" si="1771"/>
        <v>999</v>
      </c>
      <c r="HM201" s="182">
        <f t="shared" si="1772"/>
        <v>2077920</v>
      </c>
      <c r="HN201" s="5"/>
      <c r="HO201" s="182">
        <f>VLOOKUP(HP$1,Branch!$D$2:$O$74,10,0)</f>
        <v>2100</v>
      </c>
      <c r="HP201" s="182">
        <f t="shared" si="1774"/>
        <v>999</v>
      </c>
      <c r="HQ201" s="182">
        <f t="shared" si="1775"/>
        <v>2097900</v>
      </c>
      <c r="HR201" s="5"/>
      <c r="HS201" s="182">
        <f>VLOOKUP(HT$1,Branch!$D$2:$O$74,10,0)</f>
        <v>2150</v>
      </c>
      <c r="HT201" s="182">
        <f t="shared" si="1777"/>
        <v>999</v>
      </c>
      <c r="HU201" s="182">
        <f t="shared" si="1778"/>
        <v>2147850</v>
      </c>
      <c r="HV201" s="5"/>
      <c r="HW201" s="182">
        <f>VLOOKUP(HX$1,Branch!$D$2:$O$74,10,0)</f>
        <v>2200</v>
      </c>
      <c r="HX201" s="182">
        <f t="shared" si="1780"/>
        <v>999</v>
      </c>
      <c r="HY201" s="182">
        <f t="shared" si="1781"/>
        <v>2197800</v>
      </c>
      <c r="IA201" s="182">
        <f>VLOOKUP(IB$1,Branch!$D$2:$O$74,10,0)</f>
        <v>2250</v>
      </c>
      <c r="IB201" s="182">
        <f t="shared" si="1783"/>
        <v>999</v>
      </c>
      <c r="IC201" s="182">
        <f t="shared" si="1784"/>
        <v>2247750</v>
      </c>
      <c r="ID201" s="5"/>
      <c r="IE201" s="182">
        <f>VLOOKUP(IF$1,Branch!$D$2:$O$74,10,0)</f>
        <v>2300</v>
      </c>
      <c r="IF201" s="182">
        <f t="shared" si="1786"/>
        <v>999</v>
      </c>
      <c r="IG201" s="182">
        <f t="shared" si="1787"/>
        <v>2297700</v>
      </c>
      <c r="IH201" s="5"/>
      <c r="II201" s="182">
        <f>VLOOKUP(IJ$1,Branch!$D$2:$O$74,10,0)</f>
        <v>2350</v>
      </c>
      <c r="IJ201" s="182">
        <f t="shared" si="1789"/>
        <v>999</v>
      </c>
      <c r="IK201" s="182">
        <f t="shared" si="1790"/>
        <v>2347650</v>
      </c>
      <c r="IL201" s="5"/>
      <c r="IM201" s="182">
        <f>VLOOKUP(IN$1,Branch!$D$2:$O$74,10,0)</f>
        <v>2400</v>
      </c>
      <c r="IN201" s="182">
        <f t="shared" si="1792"/>
        <v>999</v>
      </c>
      <c r="IO201" s="182">
        <f t="shared" si="1793"/>
        <v>2397600</v>
      </c>
      <c r="IP201" s="5"/>
      <c r="IQ201" s="182">
        <f>VLOOKUP(IR$1,Branch!$D$2:$O$74,10,0)</f>
        <v>2450</v>
      </c>
      <c r="IR201" s="182">
        <f t="shared" si="1795"/>
        <v>999</v>
      </c>
      <c r="IS201" s="182">
        <f t="shared" si="1796"/>
        <v>2447550</v>
      </c>
      <c r="IT201" s="5"/>
      <c r="IU201" s="182">
        <f>VLOOKUP(IV$1,Branch!$D$2:$O$74,10,0)</f>
        <v>2500</v>
      </c>
      <c r="IV201" s="182">
        <f t="shared" si="1798"/>
        <v>999</v>
      </c>
      <c r="IW201" s="182">
        <f t="shared" si="1799"/>
        <v>2497500</v>
      </c>
      <c r="IX201" s="5"/>
      <c r="IY201" s="182">
        <f>VLOOKUP(IZ$1,Branch!$D$2:$O$74,10,0)</f>
        <v>2500</v>
      </c>
      <c r="IZ201" s="182">
        <f t="shared" si="1801"/>
        <v>999</v>
      </c>
      <c r="JA201" s="182">
        <f t="shared" si="1802"/>
        <v>2497500</v>
      </c>
      <c r="JB201" s="5"/>
      <c r="JC201" s="182">
        <f>VLOOKUP(JD$1,Branch!$D$2:$O$74,10,0)</f>
        <v>2550</v>
      </c>
      <c r="JD201" s="182">
        <f t="shared" si="1804"/>
        <v>999</v>
      </c>
      <c r="JE201" s="182">
        <f t="shared" si="1805"/>
        <v>2547450</v>
      </c>
      <c r="JF201" s="5"/>
      <c r="JG201" s="182">
        <f>VLOOKUP(JH$1,Branch!$D$2:$O$74,10,0)</f>
        <v>2580</v>
      </c>
      <c r="JH201" s="182">
        <f t="shared" si="1807"/>
        <v>999</v>
      </c>
      <c r="JI201" s="182">
        <f t="shared" si="1808"/>
        <v>2577420</v>
      </c>
      <c r="JJ201" s="294"/>
      <c r="JK201" s="182">
        <f>VLOOKUP(JL$1,Branch!$D$2:$O$74,10,0)</f>
        <v>2600</v>
      </c>
      <c r="JL201" s="182">
        <f t="shared" si="1810"/>
        <v>999</v>
      </c>
      <c r="JM201" s="182">
        <f t="shared" si="1811"/>
        <v>2597400</v>
      </c>
      <c r="JN201" s="188"/>
      <c r="JO201" s="182">
        <f>VLOOKUP(JP$1,Branch!$D$2:$O$74,10,0)</f>
        <v>2650</v>
      </c>
      <c r="JP201" s="182">
        <f t="shared" si="1812"/>
        <v>1008.99</v>
      </c>
      <c r="JQ201" s="182">
        <f t="shared" si="1607"/>
        <v>2673823.5</v>
      </c>
      <c r="JR201" s="188"/>
      <c r="JS201" s="182">
        <f>VLOOKUP(JT$1,Branch!$D$2:$O$74,10,0)</f>
        <v>2700</v>
      </c>
      <c r="JT201" s="182">
        <f t="shared" si="1813"/>
        <v>1019.0799000000001</v>
      </c>
      <c r="JU201" s="182">
        <f t="shared" si="1608"/>
        <v>2751515.73</v>
      </c>
      <c r="JV201" s="188"/>
      <c r="JW201" s="182">
        <f>VLOOKUP(JX$1,Branch!$D$2:$O$74,10,0)</f>
        <v>2750</v>
      </c>
      <c r="JX201" s="182">
        <f t="shared" si="1814"/>
        <v>1029.2706990000001</v>
      </c>
      <c r="JY201" s="182">
        <f t="shared" si="1609"/>
        <v>2830494.4222500003</v>
      </c>
      <c r="JZ201" s="188"/>
      <c r="KA201" s="182">
        <f>VLOOKUP(KB$1,Branch!$D$2:$O$74,10,0)</f>
        <v>2800</v>
      </c>
      <c r="KB201" s="182">
        <f t="shared" si="1815"/>
        <v>1039.5634059900001</v>
      </c>
      <c r="KC201" s="182">
        <f t="shared" si="1610"/>
        <v>2910777.5367720001</v>
      </c>
      <c r="KD201" s="188"/>
      <c r="KE201" s="182">
        <f>VLOOKUP(KF$1,Branch!$D$2:$O$74,10,0)</f>
        <v>2850</v>
      </c>
      <c r="KF201" s="182">
        <f t="shared" si="1816"/>
        <v>1049.9590400499001</v>
      </c>
      <c r="KG201" s="182">
        <f t="shared" si="1611"/>
        <v>2992383.2641422153</v>
      </c>
      <c r="KH201" s="188"/>
      <c r="KI201" s="183">
        <f t="shared" si="1817"/>
        <v>0</v>
      </c>
      <c r="KJ201" s="183" t="e">
        <f t="shared" si="1612"/>
        <v>#DIV/0!</v>
      </c>
      <c r="KK201" s="183">
        <f t="shared" si="1818"/>
        <v>0</v>
      </c>
      <c r="KM201" s="183">
        <f t="shared" si="1819"/>
        <v>3330</v>
      </c>
      <c r="KN201" s="183">
        <f t="shared" si="1613"/>
        <v>894.04504504504507</v>
      </c>
      <c r="KO201" s="183">
        <f t="shared" si="1820"/>
        <v>2977170</v>
      </c>
      <c r="KQ201" s="183">
        <f t="shared" si="1821"/>
        <v>9330</v>
      </c>
      <c r="KR201" s="183">
        <f t="shared" si="1614"/>
        <v>999</v>
      </c>
      <c r="KS201" s="183">
        <f t="shared" si="1822"/>
        <v>9320670</v>
      </c>
      <c r="KU201" s="183">
        <f t="shared" si="1823"/>
        <v>15330</v>
      </c>
      <c r="KV201" s="183">
        <f t="shared" si="1615"/>
        <v>999</v>
      </c>
      <c r="KW201" s="183">
        <f t="shared" si="1824"/>
        <v>15314670</v>
      </c>
      <c r="KY201" s="183">
        <f t="shared" si="1825"/>
        <v>21330</v>
      </c>
      <c r="KZ201" s="183">
        <f t="shared" si="1616"/>
        <v>999</v>
      </c>
      <c r="LA201" s="183">
        <f t="shared" si="1826"/>
        <v>21308670</v>
      </c>
      <c r="LC201" s="183">
        <f t="shared" si="1827"/>
        <v>27330</v>
      </c>
      <c r="LD201" s="183">
        <f t="shared" si="1617"/>
        <v>999</v>
      </c>
      <c r="LE201" s="183">
        <f t="shared" si="1828"/>
        <v>27302670</v>
      </c>
    </row>
    <row r="202" spans="2:317" ht="18.75">
      <c r="B202" s="172"/>
      <c r="C202" s="181"/>
      <c r="D202" s="181"/>
      <c r="E202" s="180" t="str">
        <f>'A.I Revenue Streams - P1'!F198</f>
        <v>Home &amp; Elderly Care</v>
      </c>
      <c r="F202" s="184"/>
      <c r="G202" s="182"/>
      <c r="H202" s="182">
        <f>'A.I Revenue Streams - P1'!J198</f>
        <v>500</v>
      </c>
      <c r="I202" s="182"/>
      <c r="J202" s="188"/>
      <c r="K202" s="182">
        <v>0</v>
      </c>
      <c r="L202" s="182">
        <f t="shared" si="1618"/>
        <v>500</v>
      </c>
      <c r="M202" s="182">
        <f t="shared" si="1619"/>
        <v>0</v>
      </c>
      <c r="N202" s="5"/>
      <c r="O202" s="182">
        <f t="shared" si="1829"/>
        <v>0</v>
      </c>
      <c r="P202" s="182">
        <f t="shared" si="1620"/>
        <v>500</v>
      </c>
      <c r="Q202" s="182">
        <f t="shared" si="1621"/>
        <v>0</v>
      </c>
      <c r="R202" s="5"/>
      <c r="S202" s="182">
        <f t="shared" si="1606"/>
        <v>0</v>
      </c>
      <c r="T202" s="182">
        <f t="shared" si="1622"/>
        <v>500</v>
      </c>
      <c r="U202" s="182">
        <f t="shared" si="1623"/>
        <v>0</v>
      </c>
      <c r="V202" s="5"/>
      <c r="W202" s="182">
        <f>'A.I Revenue Streams - P1'!H198</f>
        <v>60</v>
      </c>
      <c r="X202" s="182">
        <f t="shared" si="1624"/>
        <v>500</v>
      </c>
      <c r="Y202" s="182">
        <f t="shared" si="1625"/>
        <v>30000</v>
      </c>
      <c r="Z202" s="5"/>
      <c r="AA202" s="182">
        <f t="shared" si="1626"/>
        <v>60</v>
      </c>
      <c r="AB202" s="182">
        <f t="shared" si="1627"/>
        <v>500</v>
      </c>
      <c r="AC202" s="182">
        <f t="shared" si="1628"/>
        <v>30000</v>
      </c>
      <c r="AD202" s="5"/>
      <c r="AE202" s="182">
        <f t="shared" si="1629"/>
        <v>60</v>
      </c>
      <c r="AF202" s="182">
        <f t="shared" si="1630"/>
        <v>500</v>
      </c>
      <c r="AG202" s="182">
        <f t="shared" si="1631"/>
        <v>30000</v>
      </c>
      <c r="AH202" s="5"/>
      <c r="AI202" s="182">
        <f t="shared" si="1632"/>
        <v>75</v>
      </c>
      <c r="AJ202" s="182">
        <f t="shared" si="1633"/>
        <v>500</v>
      </c>
      <c r="AK202" s="182">
        <f t="shared" si="1634"/>
        <v>37500</v>
      </c>
      <c r="AL202" s="5"/>
      <c r="AM202" s="182">
        <f t="shared" si="1635"/>
        <v>75</v>
      </c>
      <c r="AN202" s="182">
        <f t="shared" si="1636"/>
        <v>500</v>
      </c>
      <c r="AO202" s="182">
        <f t="shared" si="1637"/>
        <v>37500</v>
      </c>
      <c r="AP202" s="5"/>
      <c r="AQ202" s="182">
        <f t="shared" si="1638"/>
        <v>75</v>
      </c>
      <c r="AR202" s="182">
        <f t="shared" si="1639"/>
        <v>500</v>
      </c>
      <c r="AS202" s="182">
        <f t="shared" si="1640"/>
        <v>37500</v>
      </c>
      <c r="AT202" s="5"/>
      <c r="AU202" s="182">
        <f t="shared" si="1641"/>
        <v>75</v>
      </c>
      <c r="AV202" s="182">
        <f t="shared" si="1642"/>
        <v>500</v>
      </c>
      <c r="AW202" s="182">
        <f t="shared" si="1643"/>
        <v>37500</v>
      </c>
      <c r="AX202" s="5"/>
      <c r="AY202" s="182">
        <f t="shared" si="1644"/>
        <v>75</v>
      </c>
      <c r="AZ202" s="182">
        <f t="shared" si="1645"/>
        <v>500</v>
      </c>
      <c r="BA202" s="182">
        <f t="shared" si="1646"/>
        <v>37500</v>
      </c>
      <c r="BB202" s="5"/>
      <c r="BC202" s="182">
        <f t="shared" si="1647"/>
        <v>90</v>
      </c>
      <c r="BD202" s="182">
        <f t="shared" si="1648"/>
        <v>500</v>
      </c>
      <c r="BE202" s="182">
        <f t="shared" si="1649"/>
        <v>45000</v>
      </c>
      <c r="BF202" s="5"/>
      <c r="BG202" s="182">
        <f t="shared" si="1650"/>
        <v>90</v>
      </c>
      <c r="BH202" s="182">
        <f t="shared" si="1651"/>
        <v>500</v>
      </c>
      <c r="BI202" s="182">
        <f t="shared" si="1652"/>
        <v>45000</v>
      </c>
      <c r="BJ202" s="5"/>
      <c r="BK202" s="182">
        <f t="shared" si="1653"/>
        <v>90</v>
      </c>
      <c r="BL202" s="182">
        <f t="shared" si="1654"/>
        <v>500</v>
      </c>
      <c r="BM202" s="182">
        <f t="shared" si="1655"/>
        <v>180000</v>
      </c>
      <c r="BN202" s="5"/>
      <c r="BO202" s="182">
        <f t="shared" si="1656"/>
        <v>90</v>
      </c>
      <c r="BP202" s="182">
        <f t="shared" si="1657"/>
        <v>500</v>
      </c>
      <c r="BQ202" s="182">
        <f t="shared" si="1658"/>
        <v>45000</v>
      </c>
      <c r="BR202" s="5"/>
      <c r="BS202" s="182">
        <f t="shared" si="1659"/>
        <v>90</v>
      </c>
      <c r="BT202" s="182">
        <f t="shared" si="1660"/>
        <v>500</v>
      </c>
      <c r="BU202" s="182">
        <f t="shared" si="1661"/>
        <v>45000</v>
      </c>
      <c r="BV202" s="5"/>
      <c r="BW202" s="182">
        <f t="shared" si="1662"/>
        <v>90</v>
      </c>
      <c r="BX202" s="182">
        <f t="shared" si="1663"/>
        <v>500</v>
      </c>
      <c r="BY202" s="182">
        <f t="shared" si="1664"/>
        <v>45000</v>
      </c>
      <c r="BZ202" s="5"/>
      <c r="CA202" s="182">
        <f t="shared" si="1665"/>
        <v>90</v>
      </c>
      <c r="CB202" s="182">
        <f t="shared" si="1666"/>
        <v>500</v>
      </c>
      <c r="CC202" s="182">
        <f t="shared" si="1667"/>
        <v>45000</v>
      </c>
      <c r="CD202" s="5"/>
      <c r="CE202" s="182">
        <f t="shared" si="1668"/>
        <v>108</v>
      </c>
      <c r="CF202" s="182">
        <f t="shared" si="1669"/>
        <v>500</v>
      </c>
      <c r="CG202" s="182">
        <f t="shared" si="1670"/>
        <v>54000</v>
      </c>
      <c r="CH202" s="5"/>
      <c r="CI202" s="182">
        <f t="shared" si="1671"/>
        <v>108</v>
      </c>
      <c r="CJ202" s="182">
        <f t="shared" si="1672"/>
        <v>500</v>
      </c>
      <c r="CK202" s="182">
        <f t="shared" si="1673"/>
        <v>54000</v>
      </c>
      <c r="CL202" s="5"/>
      <c r="CM202" s="182">
        <f t="shared" si="1674"/>
        <v>108</v>
      </c>
      <c r="CN202" s="182">
        <f t="shared" si="1675"/>
        <v>500</v>
      </c>
      <c r="CO202" s="182">
        <f t="shared" si="1676"/>
        <v>54000</v>
      </c>
      <c r="CP202" s="5"/>
      <c r="CQ202" s="182">
        <f t="shared" si="1677"/>
        <v>108</v>
      </c>
      <c r="CR202" s="182">
        <f t="shared" si="1678"/>
        <v>500</v>
      </c>
      <c r="CS202" s="182">
        <f t="shared" si="1679"/>
        <v>54000</v>
      </c>
      <c r="CT202" s="5"/>
      <c r="CU202" s="182">
        <f t="shared" si="1680"/>
        <v>108</v>
      </c>
      <c r="CV202" s="182">
        <f t="shared" si="1681"/>
        <v>500</v>
      </c>
      <c r="CW202" s="182">
        <f t="shared" si="1682"/>
        <v>54000</v>
      </c>
      <c r="CX202" s="5"/>
      <c r="CY202" s="182">
        <f t="shared" si="1683"/>
        <v>118.80000000000001</v>
      </c>
      <c r="CZ202" s="182">
        <f t="shared" si="1684"/>
        <v>500</v>
      </c>
      <c r="DA202" s="182">
        <f t="shared" si="1685"/>
        <v>59400.000000000007</v>
      </c>
      <c r="DB202" s="5"/>
      <c r="DC202" s="182">
        <f t="shared" si="1686"/>
        <v>118.80000000000001</v>
      </c>
      <c r="DD202" s="182">
        <f t="shared" si="1687"/>
        <v>500</v>
      </c>
      <c r="DE202" s="182">
        <f t="shared" si="1688"/>
        <v>59400.000000000007</v>
      </c>
      <c r="DF202" s="5"/>
      <c r="DG202" s="182">
        <f t="shared" si="1689"/>
        <v>118.80000000000001</v>
      </c>
      <c r="DH202" s="182">
        <f t="shared" si="1690"/>
        <v>500</v>
      </c>
      <c r="DI202" s="182">
        <f t="shared" si="1691"/>
        <v>59400.000000000007</v>
      </c>
      <c r="DJ202" s="5"/>
      <c r="DK202" s="182">
        <f t="shared" si="1692"/>
        <v>118.80000000000001</v>
      </c>
      <c r="DL202" s="182">
        <f t="shared" si="1693"/>
        <v>500</v>
      </c>
      <c r="DM202" s="182">
        <f t="shared" si="1694"/>
        <v>59400.000000000007</v>
      </c>
      <c r="DN202" s="5"/>
      <c r="DO202" s="182">
        <f t="shared" si="1695"/>
        <v>118.80000000000001</v>
      </c>
      <c r="DP202" s="182">
        <f t="shared" si="1696"/>
        <v>500</v>
      </c>
      <c r="DQ202" s="182">
        <f t="shared" si="1697"/>
        <v>59400.000000000007</v>
      </c>
      <c r="DR202" s="5"/>
      <c r="DS202" s="182">
        <f t="shared" si="1698"/>
        <v>118.80000000000001</v>
      </c>
      <c r="DT202" s="182">
        <f t="shared" si="1699"/>
        <v>500</v>
      </c>
      <c r="DU202" s="182">
        <f t="shared" si="1700"/>
        <v>59400.000000000007</v>
      </c>
      <c r="DV202" s="5"/>
      <c r="DW202" s="182">
        <f t="shared" si="1701"/>
        <v>118.80000000000001</v>
      </c>
      <c r="DX202" s="182">
        <f t="shared" si="1702"/>
        <v>500</v>
      </c>
      <c r="DY202" s="182">
        <f t="shared" si="1703"/>
        <v>59400.000000000007</v>
      </c>
      <c r="DZ202" s="5"/>
      <c r="EA202" s="182">
        <f t="shared" si="1704"/>
        <v>118.80000000000001</v>
      </c>
      <c r="EB202" s="182">
        <f t="shared" si="1705"/>
        <v>500</v>
      </c>
      <c r="EC202" s="182">
        <f t="shared" si="1706"/>
        <v>59400.000000000007</v>
      </c>
      <c r="ED202" s="5"/>
      <c r="EE202" s="182">
        <f t="shared" si="1707"/>
        <v>118.80000000000001</v>
      </c>
      <c r="EF202" s="182">
        <f t="shared" si="1708"/>
        <v>500</v>
      </c>
      <c r="EG202" s="182">
        <f t="shared" si="1709"/>
        <v>59400.000000000007</v>
      </c>
      <c r="EH202" s="5"/>
      <c r="EI202" s="182">
        <f t="shared" si="1710"/>
        <v>118.80000000000001</v>
      </c>
      <c r="EJ202" s="182">
        <f t="shared" si="1711"/>
        <v>500</v>
      </c>
      <c r="EK202" s="182">
        <f t="shared" si="1712"/>
        <v>59400.000000000007</v>
      </c>
      <c r="EL202" s="5"/>
      <c r="EM202" s="182">
        <f t="shared" si="1713"/>
        <v>118.80000000000001</v>
      </c>
      <c r="EN202" s="182">
        <f t="shared" si="1714"/>
        <v>500</v>
      </c>
      <c r="EO202" s="182">
        <f t="shared" si="1715"/>
        <v>59400.000000000007</v>
      </c>
      <c r="EP202" s="5"/>
      <c r="EQ202" s="182">
        <f t="shared" si="1716"/>
        <v>118.80000000000001</v>
      </c>
      <c r="ER202" s="182">
        <f t="shared" si="1717"/>
        <v>500</v>
      </c>
      <c r="ES202" s="182">
        <f t="shared" si="1718"/>
        <v>59400.000000000007</v>
      </c>
      <c r="ET202" s="5"/>
      <c r="EU202" s="182">
        <f t="shared" si="1719"/>
        <v>130.68000000000004</v>
      </c>
      <c r="EV202" s="182">
        <f t="shared" si="1720"/>
        <v>500</v>
      </c>
      <c r="EW202" s="182">
        <f t="shared" si="1721"/>
        <v>65340.000000000015</v>
      </c>
      <c r="EX202" s="5"/>
      <c r="EY202" s="182">
        <f t="shared" si="1722"/>
        <v>130.68000000000004</v>
      </c>
      <c r="EZ202" s="182">
        <f t="shared" si="1723"/>
        <v>500</v>
      </c>
      <c r="FA202" s="182">
        <f t="shared" si="1724"/>
        <v>65340.000000000015</v>
      </c>
      <c r="FB202" s="5"/>
      <c r="FC202" s="182">
        <f t="shared" si="1725"/>
        <v>130.68000000000004</v>
      </c>
      <c r="FD202" s="182">
        <f t="shared" si="1726"/>
        <v>500</v>
      </c>
      <c r="FE202" s="182">
        <f t="shared" si="1727"/>
        <v>65340.000000000015</v>
      </c>
      <c r="FF202" s="5"/>
      <c r="FG202" s="182">
        <f t="shared" si="1728"/>
        <v>130.68000000000004</v>
      </c>
      <c r="FH202" s="182">
        <f t="shared" si="1729"/>
        <v>500</v>
      </c>
      <c r="FI202" s="182">
        <f t="shared" si="1730"/>
        <v>65340.000000000015</v>
      </c>
      <c r="FJ202" s="5"/>
      <c r="FK202" s="182">
        <f t="shared" si="1731"/>
        <v>130.68000000000004</v>
      </c>
      <c r="FL202" s="182">
        <f t="shared" si="1732"/>
        <v>500</v>
      </c>
      <c r="FM202" s="182">
        <f t="shared" si="1733"/>
        <v>65340.000000000015</v>
      </c>
      <c r="FN202" s="5"/>
      <c r="FO202" s="182">
        <f t="shared" si="1734"/>
        <v>130.68000000000004</v>
      </c>
      <c r="FP202" s="182">
        <f t="shared" si="1735"/>
        <v>500</v>
      </c>
      <c r="FQ202" s="182">
        <f t="shared" si="1736"/>
        <v>65340.000000000015</v>
      </c>
      <c r="FR202" s="5"/>
      <c r="FS202" s="182">
        <f t="shared" si="1737"/>
        <v>130.68000000000004</v>
      </c>
      <c r="FT202" s="182">
        <f t="shared" si="1738"/>
        <v>500</v>
      </c>
      <c r="FU202" s="182">
        <f t="shared" si="1739"/>
        <v>65340.000000000015</v>
      </c>
      <c r="FV202" s="5"/>
      <c r="FW202" s="182">
        <f t="shared" si="1740"/>
        <v>130.68000000000004</v>
      </c>
      <c r="FX202" s="182">
        <f t="shared" si="1741"/>
        <v>500</v>
      </c>
      <c r="FY202" s="182">
        <f t="shared" si="1742"/>
        <v>65340.000000000015</v>
      </c>
      <c r="FZ202" s="5"/>
      <c r="GA202" s="182">
        <f t="shared" si="1743"/>
        <v>130.68000000000004</v>
      </c>
      <c r="GB202" s="182">
        <f t="shared" si="1744"/>
        <v>500</v>
      </c>
      <c r="GC202" s="182">
        <f t="shared" si="1745"/>
        <v>65340.000000000015</v>
      </c>
      <c r="GE202" s="182">
        <f t="shared" si="1746"/>
        <v>130.68000000000004</v>
      </c>
      <c r="GF202" s="182">
        <f t="shared" si="1747"/>
        <v>500</v>
      </c>
      <c r="GG202" s="182">
        <f t="shared" si="1748"/>
        <v>65340.000000000015</v>
      </c>
      <c r="GH202" s="5"/>
      <c r="GI202" s="182">
        <f t="shared" si="1749"/>
        <v>130.68000000000004</v>
      </c>
      <c r="GJ202" s="182">
        <f t="shared" si="1750"/>
        <v>500</v>
      </c>
      <c r="GK202" s="182">
        <f t="shared" si="1751"/>
        <v>65340.000000000015</v>
      </c>
      <c r="GL202" s="5"/>
      <c r="GM202" s="182">
        <f t="shared" si="1752"/>
        <v>130.68000000000004</v>
      </c>
      <c r="GN202" s="182">
        <f t="shared" si="1753"/>
        <v>500</v>
      </c>
      <c r="GO202" s="182">
        <f t="shared" si="1754"/>
        <v>65340.000000000015</v>
      </c>
      <c r="GP202" s="5"/>
      <c r="GQ202" s="182">
        <f t="shared" si="1755"/>
        <v>150.28200000000004</v>
      </c>
      <c r="GR202" s="182">
        <f t="shared" si="1756"/>
        <v>500</v>
      </c>
      <c r="GS202" s="182">
        <f t="shared" si="1757"/>
        <v>75141.000000000015</v>
      </c>
      <c r="GT202" s="5"/>
      <c r="GU202" s="182">
        <f t="shared" si="1758"/>
        <v>150.28200000000004</v>
      </c>
      <c r="GV202" s="182">
        <f t="shared" si="1759"/>
        <v>500</v>
      </c>
      <c r="GW202" s="182">
        <f t="shared" si="1760"/>
        <v>75141.000000000015</v>
      </c>
      <c r="GX202" s="5"/>
      <c r="GY202" s="182">
        <f t="shared" si="1761"/>
        <v>150.28200000000004</v>
      </c>
      <c r="GZ202" s="182">
        <f t="shared" si="1762"/>
        <v>500</v>
      </c>
      <c r="HA202" s="182">
        <f t="shared" si="1763"/>
        <v>75141.000000000015</v>
      </c>
      <c r="HB202" s="5"/>
      <c r="HC202" s="182">
        <f t="shared" si="1764"/>
        <v>150.28200000000004</v>
      </c>
      <c r="HD202" s="182">
        <f t="shared" si="1765"/>
        <v>500</v>
      </c>
      <c r="HE202" s="182">
        <f t="shared" si="1766"/>
        <v>75141.000000000015</v>
      </c>
      <c r="HF202" s="5"/>
      <c r="HG202" s="182">
        <f t="shared" si="1767"/>
        <v>150.28200000000004</v>
      </c>
      <c r="HH202" s="182">
        <f t="shared" si="1768"/>
        <v>500</v>
      </c>
      <c r="HI202" s="182">
        <f t="shared" si="1769"/>
        <v>75141.000000000015</v>
      </c>
      <c r="HJ202" s="5"/>
      <c r="HK202" s="182">
        <f t="shared" si="1770"/>
        <v>150.28200000000004</v>
      </c>
      <c r="HL202" s="182">
        <f t="shared" si="1771"/>
        <v>500</v>
      </c>
      <c r="HM202" s="182">
        <f t="shared" si="1772"/>
        <v>75141.000000000015</v>
      </c>
      <c r="HN202" s="5"/>
      <c r="HO202" s="182">
        <f t="shared" si="1773"/>
        <v>150.28200000000004</v>
      </c>
      <c r="HP202" s="182">
        <f t="shared" si="1774"/>
        <v>500</v>
      </c>
      <c r="HQ202" s="182">
        <f t="shared" si="1775"/>
        <v>75141.000000000015</v>
      </c>
      <c r="HR202" s="5"/>
      <c r="HS202" s="182">
        <f t="shared" si="1776"/>
        <v>150.28200000000004</v>
      </c>
      <c r="HT202" s="182">
        <f t="shared" si="1777"/>
        <v>500</v>
      </c>
      <c r="HU202" s="182">
        <f t="shared" si="1778"/>
        <v>75141.000000000015</v>
      </c>
      <c r="HV202" s="5"/>
      <c r="HW202" s="182">
        <f t="shared" si="1779"/>
        <v>150.28200000000004</v>
      </c>
      <c r="HX202" s="182">
        <f t="shared" si="1780"/>
        <v>500</v>
      </c>
      <c r="HY202" s="182">
        <f t="shared" si="1781"/>
        <v>75141.000000000015</v>
      </c>
      <c r="IA202" s="182">
        <f t="shared" si="1782"/>
        <v>150.28200000000004</v>
      </c>
      <c r="IB202" s="182">
        <f t="shared" si="1783"/>
        <v>500</v>
      </c>
      <c r="IC202" s="182">
        <f t="shared" si="1784"/>
        <v>75141.000000000015</v>
      </c>
      <c r="ID202" s="5"/>
      <c r="IE202" s="182">
        <f t="shared" si="1785"/>
        <v>150.28200000000004</v>
      </c>
      <c r="IF202" s="182">
        <f t="shared" si="1786"/>
        <v>500</v>
      </c>
      <c r="IG202" s="182">
        <f t="shared" si="1787"/>
        <v>75141.000000000015</v>
      </c>
      <c r="IH202" s="5"/>
      <c r="II202" s="182">
        <f t="shared" si="1788"/>
        <v>150.28200000000004</v>
      </c>
      <c r="IJ202" s="182">
        <f t="shared" si="1789"/>
        <v>500</v>
      </c>
      <c r="IK202" s="182">
        <f t="shared" si="1790"/>
        <v>75141.000000000015</v>
      </c>
      <c r="IL202" s="5"/>
      <c r="IM202" s="182">
        <f t="shared" si="1791"/>
        <v>150.28200000000004</v>
      </c>
      <c r="IN202" s="182">
        <f t="shared" si="1792"/>
        <v>500</v>
      </c>
      <c r="IO202" s="182">
        <f t="shared" si="1793"/>
        <v>75141.000000000015</v>
      </c>
      <c r="IP202" s="5"/>
      <c r="IQ202" s="182">
        <f t="shared" si="1794"/>
        <v>150.28200000000004</v>
      </c>
      <c r="IR202" s="182">
        <f t="shared" si="1795"/>
        <v>500</v>
      </c>
      <c r="IS202" s="182">
        <f t="shared" si="1796"/>
        <v>75141.000000000015</v>
      </c>
      <c r="IT202" s="5"/>
      <c r="IU202" s="182">
        <f t="shared" si="1797"/>
        <v>150.28200000000004</v>
      </c>
      <c r="IV202" s="182">
        <f t="shared" si="1798"/>
        <v>500</v>
      </c>
      <c r="IW202" s="182">
        <f t="shared" si="1799"/>
        <v>75141.000000000015</v>
      </c>
      <c r="IX202" s="5"/>
      <c r="IY202" s="182">
        <f t="shared" si="1800"/>
        <v>150.28200000000004</v>
      </c>
      <c r="IZ202" s="182">
        <f t="shared" si="1801"/>
        <v>500</v>
      </c>
      <c r="JA202" s="182">
        <f t="shared" si="1802"/>
        <v>75141.000000000015</v>
      </c>
      <c r="JB202" s="5"/>
      <c r="JC202" s="182">
        <f t="shared" si="1803"/>
        <v>150.28200000000004</v>
      </c>
      <c r="JD202" s="182">
        <f t="shared" si="1804"/>
        <v>500</v>
      </c>
      <c r="JE202" s="182">
        <f t="shared" si="1805"/>
        <v>75141.000000000015</v>
      </c>
      <c r="JF202" s="5"/>
      <c r="JG202" s="182">
        <f t="shared" si="1806"/>
        <v>150.28200000000004</v>
      </c>
      <c r="JH202" s="182">
        <f t="shared" si="1807"/>
        <v>500</v>
      </c>
      <c r="JI202" s="182">
        <f t="shared" si="1808"/>
        <v>75141.000000000015</v>
      </c>
      <c r="JJ202" s="294"/>
      <c r="JK202" s="182">
        <f t="shared" si="1809"/>
        <v>150.28200000000004</v>
      </c>
      <c r="JL202" s="182">
        <f t="shared" si="1810"/>
        <v>500</v>
      </c>
      <c r="JM202" s="182">
        <f t="shared" si="1811"/>
        <v>75141.000000000015</v>
      </c>
      <c r="JN202" s="188"/>
      <c r="JO202" s="182">
        <f t="shared" si="1812"/>
        <v>151.78482000000005</v>
      </c>
      <c r="JP202" s="182">
        <f t="shared" si="1812"/>
        <v>505</v>
      </c>
      <c r="JQ202" s="182">
        <f t="shared" si="1607"/>
        <v>76651.334100000022</v>
      </c>
      <c r="JR202" s="188"/>
      <c r="JS202" s="182">
        <f t="shared" si="1813"/>
        <v>153.30266820000006</v>
      </c>
      <c r="JT202" s="182">
        <f t="shared" si="1813"/>
        <v>510.05</v>
      </c>
      <c r="JU202" s="182">
        <f t="shared" si="1608"/>
        <v>78192.025915410035</v>
      </c>
      <c r="JV202" s="188"/>
      <c r="JW202" s="182">
        <f t="shared" si="1814"/>
        <v>154.83569488200007</v>
      </c>
      <c r="JX202" s="182">
        <f t="shared" si="1814"/>
        <v>515.15049999999997</v>
      </c>
      <c r="JY202" s="182">
        <f t="shared" si="1609"/>
        <v>79763.685636309776</v>
      </c>
      <c r="JZ202" s="188"/>
      <c r="KA202" s="182">
        <f t="shared" si="1815"/>
        <v>156.38405183082008</v>
      </c>
      <c r="KB202" s="182">
        <f t="shared" si="1815"/>
        <v>520.30200500000001</v>
      </c>
      <c r="KC202" s="182">
        <f t="shared" si="1610"/>
        <v>81366.935717599612</v>
      </c>
      <c r="KD202" s="188"/>
      <c r="KE202" s="182">
        <f t="shared" si="1816"/>
        <v>157.9478923491283</v>
      </c>
      <c r="KF202" s="182">
        <f t="shared" si="1816"/>
        <v>525.50502504999997</v>
      </c>
      <c r="KG202" s="182">
        <f t="shared" si="1611"/>
        <v>83002.411125523358</v>
      </c>
      <c r="KH202" s="188"/>
      <c r="KI202" s="183">
        <f t="shared" si="1817"/>
        <v>0</v>
      </c>
      <c r="KJ202" s="183" t="e">
        <f t="shared" si="1612"/>
        <v>#DIV/0!</v>
      </c>
      <c r="KK202" s="183">
        <f t="shared" si="1818"/>
        <v>0</v>
      </c>
      <c r="KM202" s="183">
        <f t="shared" si="1819"/>
        <v>915</v>
      </c>
      <c r="KN202" s="183">
        <f t="shared" si="1613"/>
        <v>647.54098360655735</v>
      </c>
      <c r="KO202" s="183">
        <f t="shared" si="1820"/>
        <v>592500</v>
      </c>
      <c r="KQ202" s="183">
        <f t="shared" si="1821"/>
        <v>1285.1999999999998</v>
      </c>
      <c r="KR202" s="183">
        <f t="shared" si="1614"/>
        <v>500.00000000000006</v>
      </c>
      <c r="KS202" s="183">
        <f t="shared" si="1822"/>
        <v>642600</v>
      </c>
      <c r="KU202" s="183">
        <f t="shared" si="1823"/>
        <v>1473.1200000000001</v>
      </c>
      <c r="KV202" s="183">
        <f t="shared" si="1615"/>
        <v>500.00000000000006</v>
      </c>
      <c r="KW202" s="183">
        <f t="shared" si="1824"/>
        <v>736560.00000000012</v>
      </c>
      <c r="KY202" s="183">
        <f t="shared" si="1825"/>
        <v>1646.5680000000007</v>
      </c>
      <c r="KZ202" s="183">
        <f t="shared" si="1616"/>
        <v>499.99999999999989</v>
      </c>
      <c r="LA202" s="183">
        <f t="shared" si="1826"/>
        <v>823284.00000000012</v>
      </c>
      <c r="LC202" s="183">
        <f t="shared" si="1827"/>
        <v>1803.3840000000009</v>
      </c>
      <c r="LD202" s="183">
        <v>0</v>
      </c>
      <c r="LE202" s="183">
        <f t="shared" si="1828"/>
        <v>901692.00000000012</v>
      </c>
    </row>
    <row r="203" spans="2:317" ht="18.75">
      <c r="B203" s="172"/>
      <c r="C203" s="181"/>
      <c r="D203" s="181"/>
      <c r="E203" s="180" t="str">
        <f>'A.I Revenue Streams - P1'!F199</f>
        <v>Gym Membership</v>
      </c>
      <c r="F203" s="184"/>
      <c r="G203" s="182"/>
      <c r="H203" s="182">
        <f>'A.I Revenue Streams - P1'!J199</f>
        <v>999</v>
      </c>
      <c r="I203" s="182"/>
      <c r="J203" s="188"/>
      <c r="K203" s="182">
        <v>0</v>
      </c>
      <c r="L203" s="182">
        <f t="shared" si="1618"/>
        <v>999</v>
      </c>
      <c r="M203" s="182">
        <f t="shared" si="1619"/>
        <v>0</v>
      </c>
      <c r="N203" s="5"/>
      <c r="O203" s="182">
        <f t="shared" si="1829"/>
        <v>0</v>
      </c>
      <c r="P203" s="182">
        <f t="shared" si="1620"/>
        <v>999</v>
      </c>
      <c r="Q203" s="182">
        <f t="shared" si="1621"/>
        <v>0</v>
      </c>
      <c r="R203" s="5"/>
      <c r="S203" s="182">
        <f t="shared" si="1606"/>
        <v>0</v>
      </c>
      <c r="T203" s="182">
        <f t="shared" si="1622"/>
        <v>999</v>
      </c>
      <c r="U203" s="182">
        <f t="shared" si="1623"/>
        <v>0</v>
      </c>
      <c r="V203" s="5"/>
      <c r="W203" s="182">
        <f>'A.I Revenue Streams - P1'!H199</f>
        <v>150</v>
      </c>
      <c r="X203" s="182">
        <f t="shared" si="1624"/>
        <v>999</v>
      </c>
      <c r="Y203" s="182">
        <f t="shared" si="1625"/>
        <v>149850</v>
      </c>
      <c r="Z203" s="5"/>
      <c r="AA203" s="182">
        <f t="shared" si="1626"/>
        <v>150</v>
      </c>
      <c r="AB203" s="182">
        <f t="shared" si="1627"/>
        <v>999</v>
      </c>
      <c r="AC203" s="182">
        <f t="shared" si="1628"/>
        <v>149850</v>
      </c>
      <c r="AD203" s="5"/>
      <c r="AE203" s="182">
        <f t="shared" si="1629"/>
        <v>150</v>
      </c>
      <c r="AF203" s="182">
        <f t="shared" si="1630"/>
        <v>999</v>
      </c>
      <c r="AG203" s="182">
        <f t="shared" si="1631"/>
        <v>149850</v>
      </c>
      <c r="AH203" s="5"/>
      <c r="AI203" s="182">
        <f t="shared" si="1632"/>
        <v>187.5</v>
      </c>
      <c r="AJ203" s="182">
        <f t="shared" si="1633"/>
        <v>999</v>
      </c>
      <c r="AK203" s="182">
        <f t="shared" si="1634"/>
        <v>187312.5</v>
      </c>
      <c r="AL203" s="5"/>
      <c r="AM203" s="182">
        <f t="shared" si="1635"/>
        <v>187.5</v>
      </c>
      <c r="AN203" s="182">
        <f t="shared" si="1636"/>
        <v>999</v>
      </c>
      <c r="AO203" s="182">
        <f t="shared" si="1637"/>
        <v>187312.5</v>
      </c>
      <c r="AP203" s="5"/>
      <c r="AQ203" s="182">
        <f t="shared" si="1638"/>
        <v>187.5</v>
      </c>
      <c r="AR203" s="182">
        <f t="shared" si="1639"/>
        <v>999</v>
      </c>
      <c r="AS203" s="182">
        <f t="shared" si="1640"/>
        <v>187312.5</v>
      </c>
      <c r="AT203" s="5"/>
      <c r="AU203" s="182">
        <f t="shared" si="1641"/>
        <v>187.5</v>
      </c>
      <c r="AV203" s="182">
        <f t="shared" si="1642"/>
        <v>999</v>
      </c>
      <c r="AW203" s="182">
        <f t="shared" si="1643"/>
        <v>187312.5</v>
      </c>
      <c r="AX203" s="5"/>
      <c r="AY203" s="182">
        <f t="shared" si="1644"/>
        <v>187.5</v>
      </c>
      <c r="AZ203" s="182">
        <f t="shared" si="1645"/>
        <v>999</v>
      </c>
      <c r="BA203" s="182">
        <f t="shared" si="1646"/>
        <v>187312.5</v>
      </c>
      <c r="BB203" s="5"/>
      <c r="BC203" s="182">
        <f t="shared" si="1647"/>
        <v>225</v>
      </c>
      <c r="BD203" s="182">
        <f t="shared" si="1648"/>
        <v>999</v>
      </c>
      <c r="BE203" s="182">
        <f t="shared" si="1649"/>
        <v>224775</v>
      </c>
      <c r="BF203" s="5"/>
      <c r="BG203" s="182">
        <f t="shared" si="1650"/>
        <v>225</v>
      </c>
      <c r="BH203" s="182">
        <f t="shared" si="1651"/>
        <v>999</v>
      </c>
      <c r="BI203" s="182">
        <f t="shared" si="1652"/>
        <v>224775</v>
      </c>
      <c r="BJ203" s="5"/>
      <c r="BK203" s="182">
        <f t="shared" si="1653"/>
        <v>225</v>
      </c>
      <c r="BL203" s="182">
        <f t="shared" si="1654"/>
        <v>999</v>
      </c>
      <c r="BM203" s="182">
        <f t="shared" si="1655"/>
        <v>224775</v>
      </c>
      <c r="BN203" s="5"/>
      <c r="BO203" s="182">
        <f t="shared" si="1656"/>
        <v>225</v>
      </c>
      <c r="BP203" s="182">
        <f t="shared" si="1657"/>
        <v>999</v>
      </c>
      <c r="BQ203" s="182">
        <f t="shared" si="1658"/>
        <v>224775</v>
      </c>
      <c r="BR203" s="5"/>
      <c r="BS203" s="182">
        <f t="shared" si="1659"/>
        <v>225</v>
      </c>
      <c r="BT203" s="182">
        <f t="shared" si="1660"/>
        <v>999</v>
      </c>
      <c r="BU203" s="182">
        <f t="shared" si="1661"/>
        <v>224775</v>
      </c>
      <c r="BV203" s="5"/>
      <c r="BW203" s="182">
        <f t="shared" si="1662"/>
        <v>225</v>
      </c>
      <c r="BX203" s="182">
        <f t="shared" si="1663"/>
        <v>999</v>
      </c>
      <c r="BY203" s="182">
        <f t="shared" si="1664"/>
        <v>224775</v>
      </c>
      <c r="BZ203" s="5"/>
      <c r="CA203" s="182">
        <f t="shared" si="1665"/>
        <v>225</v>
      </c>
      <c r="CB203" s="182">
        <f t="shared" si="1666"/>
        <v>999</v>
      </c>
      <c r="CC203" s="182">
        <f t="shared" si="1667"/>
        <v>224775</v>
      </c>
      <c r="CD203" s="5"/>
      <c r="CE203" s="182">
        <f t="shared" si="1668"/>
        <v>270</v>
      </c>
      <c r="CF203" s="182">
        <f t="shared" si="1669"/>
        <v>999</v>
      </c>
      <c r="CG203" s="182">
        <f t="shared" si="1670"/>
        <v>269730</v>
      </c>
      <c r="CH203" s="5"/>
      <c r="CI203" s="182">
        <f t="shared" si="1671"/>
        <v>270</v>
      </c>
      <c r="CJ203" s="182">
        <f t="shared" si="1672"/>
        <v>999</v>
      </c>
      <c r="CK203" s="182">
        <f t="shared" si="1673"/>
        <v>269730</v>
      </c>
      <c r="CL203" s="5"/>
      <c r="CM203" s="182">
        <f t="shared" si="1674"/>
        <v>270</v>
      </c>
      <c r="CN203" s="182">
        <f t="shared" si="1675"/>
        <v>999</v>
      </c>
      <c r="CO203" s="182">
        <f t="shared" si="1676"/>
        <v>269730</v>
      </c>
      <c r="CP203" s="5"/>
      <c r="CQ203" s="182">
        <f t="shared" si="1677"/>
        <v>270</v>
      </c>
      <c r="CR203" s="182">
        <f t="shared" si="1678"/>
        <v>999</v>
      </c>
      <c r="CS203" s="182">
        <f t="shared" si="1679"/>
        <v>269730</v>
      </c>
      <c r="CT203" s="5"/>
      <c r="CU203" s="182">
        <f t="shared" si="1680"/>
        <v>270</v>
      </c>
      <c r="CV203" s="182">
        <f t="shared" si="1681"/>
        <v>999</v>
      </c>
      <c r="CW203" s="182">
        <f t="shared" si="1682"/>
        <v>269730</v>
      </c>
      <c r="CX203" s="5"/>
      <c r="CY203" s="182">
        <f t="shared" si="1683"/>
        <v>297</v>
      </c>
      <c r="CZ203" s="182">
        <f t="shared" si="1684"/>
        <v>999</v>
      </c>
      <c r="DA203" s="182">
        <f t="shared" si="1685"/>
        <v>296703</v>
      </c>
      <c r="DB203" s="5"/>
      <c r="DC203" s="182">
        <f t="shared" si="1686"/>
        <v>297</v>
      </c>
      <c r="DD203" s="182">
        <f t="shared" si="1687"/>
        <v>999</v>
      </c>
      <c r="DE203" s="182">
        <f t="shared" si="1688"/>
        <v>296703</v>
      </c>
      <c r="DF203" s="5"/>
      <c r="DG203" s="182">
        <f t="shared" si="1689"/>
        <v>297</v>
      </c>
      <c r="DH203" s="182">
        <f t="shared" si="1690"/>
        <v>999</v>
      </c>
      <c r="DI203" s="182">
        <f t="shared" si="1691"/>
        <v>296703</v>
      </c>
      <c r="DJ203" s="5"/>
      <c r="DK203" s="182">
        <f t="shared" si="1692"/>
        <v>297</v>
      </c>
      <c r="DL203" s="182">
        <f t="shared" si="1693"/>
        <v>999</v>
      </c>
      <c r="DM203" s="182">
        <f t="shared" si="1694"/>
        <v>296703</v>
      </c>
      <c r="DN203" s="5"/>
      <c r="DO203" s="182">
        <f t="shared" si="1695"/>
        <v>297</v>
      </c>
      <c r="DP203" s="182">
        <f t="shared" si="1696"/>
        <v>999</v>
      </c>
      <c r="DQ203" s="182">
        <f t="shared" si="1697"/>
        <v>296703</v>
      </c>
      <c r="DR203" s="5"/>
      <c r="DS203" s="182">
        <f t="shared" si="1698"/>
        <v>297</v>
      </c>
      <c r="DT203" s="182">
        <f t="shared" si="1699"/>
        <v>999</v>
      </c>
      <c r="DU203" s="182">
        <f t="shared" si="1700"/>
        <v>296703</v>
      </c>
      <c r="DV203" s="5"/>
      <c r="DW203" s="182">
        <f t="shared" si="1701"/>
        <v>297</v>
      </c>
      <c r="DX203" s="182">
        <f t="shared" si="1702"/>
        <v>999</v>
      </c>
      <c r="DY203" s="182">
        <f t="shared" si="1703"/>
        <v>296703</v>
      </c>
      <c r="DZ203" s="5"/>
      <c r="EA203" s="182">
        <f t="shared" si="1704"/>
        <v>297</v>
      </c>
      <c r="EB203" s="182">
        <f t="shared" si="1705"/>
        <v>999</v>
      </c>
      <c r="EC203" s="182">
        <f t="shared" si="1706"/>
        <v>296703</v>
      </c>
      <c r="ED203" s="5"/>
      <c r="EE203" s="182">
        <f t="shared" si="1707"/>
        <v>297</v>
      </c>
      <c r="EF203" s="182">
        <f t="shared" si="1708"/>
        <v>999</v>
      </c>
      <c r="EG203" s="182">
        <f t="shared" si="1709"/>
        <v>296703</v>
      </c>
      <c r="EH203" s="5"/>
      <c r="EI203" s="182">
        <f t="shared" si="1710"/>
        <v>297</v>
      </c>
      <c r="EJ203" s="182">
        <f t="shared" si="1711"/>
        <v>999</v>
      </c>
      <c r="EK203" s="182">
        <f t="shared" si="1712"/>
        <v>296703</v>
      </c>
      <c r="EL203" s="5"/>
      <c r="EM203" s="182">
        <f t="shared" si="1713"/>
        <v>297</v>
      </c>
      <c r="EN203" s="182">
        <f t="shared" si="1714"/>
        <v>999</v>
      </c>
      <c r="EO203" s="182">
        <f t="shared" si="1715"/>
        <v>296703</v>
      </c>
      <c r="EP203" s="5"/>
      <c r="EQ203" s="182">
        <f t="shared" si="1716"/>
        <v>297</v>
      </c>
      <c r="ER203" s="182">
        <f t="shared" si="1717"/>
        <v>999</v>
      </c>
      <c r="ES203" s="182">
        <f t="shared" si="1718"/>
        <v>296703</v>
      </c>
      <c r="ET203" s="5"/>
      <c r="EU203" s="182">
        <f t="shared" si="1719"/>
        <v>326.70000000000005</v>
      </c>
      <c r="EV203" s="182">
        <f t="shared" si="1720"/>
        <v>999</v>
      </c>
      <c r="EW203" s="182">
        <f t="shared" si="1721"/>
        <v>326373.30000000005</v>
      </c>
      <c r="EX203" s="5"/>
      <c r="EY203" s="182">
        <f t="shared" si="1722"/>
        <v>326.70000000000005</v>
      </c>
      <c r="EZ203" s="182">
        <f t="shared" si="1723"/>
        <v>999</v>
      </c>
      <c r="FA203" s="182">
        <f t="shared" si="1724"/>
        <v>326373.30000000005</v>
      </c>
      <c r="FB203" s="5"/>
      <c r="FC203" s="182">
        <f t="shared" si="1725"/>
        <v>326.70000000000005</v>
      </c>
      <c r="FD203" s="182">
        <f t="shared" si="1726"/>
        <v>999</v>
      </c>
      <c r="FE203" s="182">
        <f t="shared" si="1727"/>
        <v>326373.30000000005</v>
      </c>
      <c r="FF203" s="5"/>
      <c r="FG203" s="182">
        <f t="shared" si="1728"/>
        <v>326.70000000000005</v>
      </c>
      <c r="FH203" s="182">
        <f t="shared" si="1729"/>
        <v>999</v>
      </c>
      <c r="FI203" s="182">
        <f t="shared" si="1730"/>
        <v>326373.30000000005</v>
      </c>
      <c r="FJ203" s="5"/>
      <c r="FK203" s="182">
        <f t="shared" si="1731"/>
        <v>326.70000000000005</v>
      </c>
      <c r="FL203" s="182">
        <f t="shared" si="1732"/>
        <v>999</v>
      </c>
      <c r="FM203" s="182">
        <f t="shared" si="1733"/>
        <v>326373.30000000005</v>
      </c>
      <c r="FN203" s="5"/>
      <c r="FO203" s="182">
        <f t="shared" si="1734"/>
        <v>326.70000000000005</v>
      </c>
      <c r="FP203" s="182">
        <f t="shared" si="1735"/>
        <v>999</v>
      </c>
      <c r="FQ203" s="182">
        <f t="shared" si="1736"/>
        <v>326373.30000000005</v>
      </c>
      <c r="FR203" s="5"/>
      <c r="FS203" s="182">
        <f t="shared" si="1737"/>
        <v>326.70000000000005</v>
      </c>
      <c r="FT203" s="182">
        <f t="shared" si="1738"/>
        <v>999</v>
      </c>
      <c r="FU203" s="182">
        <f t="shared" si="1739"/>
        <v>326373.30000000005</v>
      </c>
      <c r="FV203" s="5"/>
      <c r="FW203" s="182">
        <f t="shared" si="1740"/>
        <v>326.70000000000005</v>
      </c>
      <c r="FX203" s="182">
        <f t="shared" si="1741"/>
        <v>999</v>
      </c>
      <c r="FY203" s="182">
        <f t="shared" si="1742"/>
        <v>326373.30000000005</v>
      </c>
      <c r="FZ203" s="5"/>
      <c r="GA203" s="182">
        <f t="shared" si="1743"/>
        <v>326.70000000000005</v>
      </c>
      <c r="GB203" s="182">
        <f t="shared" si="1744"/>
        <v>999</v>
      </c>
      <c r="GC203" s="182">
        <f t="shared" si="1745"/>
        <v>326373.30000000005</v>
      </c>
      <c r="GE203" s="182">
        <f t="shared" si="1746"/>
        <v>326.70000000000005</v>
      </c>
      <c r="GF203" s="182">
        <f t="shared" si="1747"/>
        <v>999</v>
      </c>
      <c r="GG203" s="182">
        <f t="shared" si="1748"/>
        <v>326373.30000000005</v>
      </c>
      <c r="GH203" s="5"/>
      <c r="GI203" s="182">
        <f t="shared" si="1749"/>
        <v>326.70000000000005</v>
      </c>
      <c r="GJ203" s="182">
        <f t="shared" si="1750"/>
        <v>999</v>
      </c>
      <c r="GK203" s="182">
        <f t="shared" si="1751"/>
        <v>326373.30000000005</v>
      </c>
      <c r="GL203" s="5"/>
      <c r="GM203" s="182">
        <f t="shared" si="1752"/>
        <v>326.70000000000005</v>
      </c>
      <c r="GN203" s="182">
        <f t="shared" si="1753"/>
        <v>999</v>
      </c>
      <c r="GO203" s="182">
        <f t="shared" si="1754"/>
        <v>326373.30000000005</v>
      </c>
      <c r="GP203" s="5"/>
      <c r="GQ203" s="182">
        <f t="shared" si="1755"/>
        <v>375.70500000000004</v>
      </c>
      <c r="GR203" s="182">
        <f t="shared" si="1756"/>
        <v>999</v>
      </c>
      <c r="GS203" s="182">
        <f t="shared" si="1757"/>
        <v>375329.29500000004</v>
      </c>
      <c r="GT203" s="5"/>
      <c r="GU203" s="182">
        <f t="shared" si="1758"/>
        <v>375.70500000000004</v>
      </c>
      <c r="GV203" s="182">
        <f t="shared" si="1759"/>
        <v>999</v>
      </c>
      <c r="GW203" s="182">
        <f t="shared" si="1760"/>
        <v>375329.29500000004</v>
      </c>
      <c r="GX203" s="5"/>
      <c r="GY203" s="182">
        <f t="shared" si="1761"/>
        <v>375.70500000000004</v>
      </c>
      <c r="GZ203" s="182">
        <f t="shared" si="1762"/>
        <v>999</v>
      </c>
      <c r="HA203" s="182">
        <f t="shared" si="1763"/>
        <v>375329.29500000004</v>
      </c>
      <c r="HB203" s="5"/>
      <c r="HC203" s="182">
        <f t="shared" si="1764"/>
        <v>375.70500000000004</v>
      </c>
      <c r="HD203" s="182">
        <f t="shared" si="1765"/>
        <v>999</v>
      </c>
      <c r="HE203" s="182">
        <f t="shared" si="1766"/>
        <v>375329.29500000004</v>
      </c>
      <c r="HF203" s="5"/>
      <c r="HG203" s="182">
        <f t="shared" si="1767"/>
        <v>375.70500000000004</v>
      </c>
      <c r="HH203" s="182">
        <f t="shared" si="1768"/>
        <v>999</v>
      </c>
      <c r="HI203" s="182">
        <f t="shared" si="1769"/>
        <v>375329.29500000004</v>
      </c>
      <c r="HJ203" s="5"/>
      <c r="HK203" s="182">
        <f t="shared" si="1770"/>
        <v>375.70500000000004</v>
      </c>
      <c r="HL203" s="182">
        <f t="shared" si="1771"/>
        <v>999</v>
      </c>
      <c r="HM203" s="182">
        <f t="shared" si="1772"/>
        <v>375329.29500000004</v>
      </c>
      <c r="HN203" s="5"/>
      <c r="HO203" s="182">
        <f t="shared" si="1773"/>
        <v>375.70500000000004</v>
      </c>
      <c r="HP203" s="182">
        <f t="shared" si="1774"/>
        <v>999</v>
      </c>
      <c r="HQ203" s="182">
        <f t="shared" si="1775"/>
        <v>375329.29500000004</v>
      </c>
      <c r="HR203" s="5"/>
      <c r="HS203" s="182">
        <f t="shared" si="1776"/>
        <v>375.70500000000004</v>
      </c>
      <c r="HT203" s="182">
        <f t="shared" si="1777"/>
        <v>999</v>
      </c>
      <c r="HU203" s="182">
        <f t="shared" si="1778"/>
        <v>375329.29500000004</v>
      </c>
      <c r="HV203" s="5"/>
      <c r="HW203" s="182">
        <f t="shared" si="1779"/>
        <v>375.70500000000004</v>
      </c>
      <c r="HX203" s="182">
        <f t="shared" si="1780"/>
        <v>999</v>
      </c>
      <c r="HY203" s="182">
        <f t="shared" si="1781"/>
        <v>375329.29500000004</v>
      </c>
      <c r="IA203" s="182">
        <f t="shared" si="1782"/>
        <v>375.70500000000004</v>
      </c>
      <c r="IB203" s="182">
        <f t="shared" si="1783"/>
        <v>999</v>
      </c>
      <c r="IC203" s="182">
        <f t="shared" si="1784"/>
        <v>375329.29500000004</v>
      </c>
      <c r="ID203" s="5"/>
      <c r="IE203" s="182">
        <f t="shared" si="1785"/>
        <v>375.70500000000004</v>
      </c>
      <c r="IF203" s="182">
        <f t="shared" si="1786"/>
        <v>999</v>
      </c>
      <c r="IG203" s="182">
        <f t="shared" si="1787"/>
        <v>375329.29500000004</v>
      </c>
      <c r="IH203" s="5"/>
      <c r="II203" s="182">
        <f t="shared" si="1788"/>
        <v>375.70500000000004</v>
      </c>
      <c r="IJ203" s="182">
        <f t="shared" si="1789"/>
        <v>999</v>
      </c>
      <c r="IK203" s="182">
        <f t="shared" si="1790"/>
        <v>375329.29500000004</v>
      </c>
      <c r="IL203" s="5"/>
      <c r="IM203" s="182">
        <f t="shared" si="1791"/>
        <v>375.70500000000004</v>
      </c>
      <c r="IN203" s="182">
        <f t="shared" si="1792"/>
        <v>999</v>
      </c>
      <c r="IO203" s="182">
        <f t="shared" si="1793"/>
        <v>375329.29500000004</v>
      </c>
      <c r="IP203" s="5"/>
      <c r="IQ203" s="182">
        <f t="shared" si="1794"/>
        <v>375.70500000000004</v>
      </c>
      <c r="IR203" s="182">
        <f t="shared" si="1795"/>
        <v>999</v>
      </c>
      <c r="IS203" s="182">
        <f t="shared" si="1796"/>
        <v>375329.29500000004</v>
      </c>
      <c r="IT203" s="5"/>
      <c r="IU203" s="182">
        <f t="shared" si="1797"/>
        <v>375.70500000000004</v>
      </c>
      <c r="IV203" s="182">
        <f t="shared" si="1798"/>
        <v>999</v>
      </c>
      <c r="IW203" s="182">
        <f t="shared" si="1799"/>
        <v>375329.29500000004</v>
      </c>
      <c r="IX203" s="5"/>
      <c r="IY203" s="182">
        <f t="shared" si="1800"/>
        <v>375.70500000000004</v>
      </c>
      <c r="IZ203" s="182">
        <f t="shared" si="1801"/>
        <v>999</v>
      </c>
      <c r="JA203" s="182">
        <f t="shared" si="1802"/>
        <v>375329.29500000004</v>
      </c>
      <c r="JB203" s="5"/>
      <c r="JC203" s="182">
        <f t="shared" si="1803"/>
        <v>375.70500000000004</v>
      </c>
      <c r="JD203" s="182">
        <f t="shared" si="1804"/>
        <v>999</v>
      </c>
      <c r="JE203" s="182">
        <f t="shared" si="1805"/>
        <v>375329.29500000004</v>
      </c>
      <c r="JF203" s="5"/>
      <c r="JG203" s="182">
        <f t="shared" si="1806"/>
        <v>375.70500000000004</v>
      </c>
      <c r="JH203" s="182">
        <f t="shared" si="1807"/>
        <v>999</v>
      </c>
      <c r="JI203" s="182">
        <f t="shared" si="1808"/>
        <v>375329.29500000004</v>
      </c>
      <c r="JJ203" s="294"/>
      <c r="JK203" s="182">
        <f t="shared" si="1809"/>
        <v>375.70500000000004</v>
      </c>
      <c r="JL203" s="182">
        <f t="shared" si="1810"/>
        <v>999</v>
      </c>
      <c r="JM203" s="182">
        <f t="shared" si="1811"/>
        <v>375329.29500000004</v>
      </c>
      <c r="JN203" s="188"/>
      <c r="JO203" s="182">
        <f t="shared" si="1812"/>
        <v>379.46205000000003</v>
      </c>
      <c r="JP203" s="182">
        <f t="shared" si="1812"/>
        <v>1008.99</v>
      </c>
      <c r="JQ203" s="182">
        <f t="shared" si="1607"/>
        <v>382873.41382950003</v>
      </c>
      <c r="JR203" s="188"/>
      <c r="JS203" s="182">
        <f t="shared" si="1813"/>
        <v>383.25667050000004</v>
      </c>
      <c r="JT203" s="182">
        <f t="shared" si="1813"/>
        <v>1019.0799000000001</v>
      </c>
      <c r="JU203" s="182">
        <f t="shared" si="1608"/>
        <v>390569.16944747302</v>
      </c>
      <c r="JV203" s="188"/>
      <c r="JW203" s="182">
        <f t="shared" si="1814"/>
        <v>387.08923720500002</v>
      </c>
      <c r="JX203" s="182">
        <f t="shared" si="1814"/>
        <v>1029.2706990000001</v>
      </c>
      <c r="JY203" s="182">
        <f t="shared" si="1609"/>
        <v>398419.60975336726</v>
      </c>
      <c r="JZ203" s="188"/>
      <c r="KA203" s="182">
        <f t="shared" si="1815"/>
        <v>390.96012957705</v>
      </c>
      <c r="KB203" s="182">
        <f t="shared" si="1815"/>
        <v>1039.5634059900001</v>
      </c>
      <c r="KC203" s="182">
        <f t="shared" si="1610"/>
        <v>406427.84390940989</v>
      </c>
      <c r="KD203" s="188"/>
      <c r="KE203" s="182">
        <f t="shared" si="1816"/>
        <v>394.86973087282053</v>
      </c>
      <c r="KF203" s="182">
        <f t="shared" si="1816"/>
        <v>1049.9590400499001</v>
      </c>
      <c r="KG203" s="182">
        <f t="shared" si="1611"/>
        <v>414597.04357198905</v>
      </c>
      <c r="KH203" s="188"/>
      <c r="KI203" s="183">
        <f t="shared" si="1817"/>
        <v>0</v>
      </c>
      <c r="KJ203" s="183" t="e">
        <f t="shared" si="1612"/>
        <v>#DIV/0!</v>
      </c>
      <c r="KK203" s="183">
        <f t="shared" si="1818"/>
        <v>0</v>
      </c>
      <c r="KM203" s="183">
        <f t="shared" si="1819"/>
        <v>2287.5</v>
      </c>
      <c r="KN203" s="183">
        <f t="shared" si="1613"/>
        <v>999</v>
      </c>
      <c r="KO203" s="183">
        <f t="shared" si="1820"/>
        <v>2285212.5</v>
      </c>
      <c r="KQ203" s="183">
        <f t="shared" si="1821"/>
        <v>3213</v>
      </c>
      <c r="KR203" s="183">
        <f t="shared" si="1614"/>
        <v>999</v>
      </c>
      <c r="KS203" s="183">
        <f t="shared" si="1822"/>
        <v>3209787</v>
      </c>
      <c r="KU203" s="183">
        <f t="shared" si="1823"/>
        <v>3682.7999999999993</v>
      </c>
      <c r="KV203" s="183">
        <f t="shared" si="1615"/>
        <v>999</v>
      </c>
      <c r="KW203" s="183">
        <f t="shared" si="1824"/>
        <v>3679117.1999999993</v>
      </c>
      <c r="KY203" s="183">
        <f t="shared" si="1825"/>
        <v>4116.42</v>
      </c>
      <c r="KZ203" s="183">
        <f t="shared" si="1616"/>
        <v>999</v>
      </c>
      <c r="LA203" s="183">
        <f t="shared" si="1826"/>
        <v>4112303.58</v>
      </c>
      <c r="LC203" s="183">
        <f t="shared" si="1827"/>
        <v>4508.46</v>
      </c>
      <c r="LD203" s="183">
        <v>0</v>
      </c>
      <c r="LE203" s="183">
        <f t="shared" si="1828"/>
        <v>4503951.54</v>
      </c>
    </row>
    <row r="204" spans="2:317" ht="18.75">
      <c r="B204" s="172"/>
      <c r="C204" s="181"/>
      <c r="D204" s="181"/>
      <c r="E204" s="180" t="str">
        <f>'A.I Revenue Streams - P1'!F200</f>
        <v>Insurance</v>
      </c>
      <c r="F204" s="184"/>
      <c r="G204" s="182"/>
      <c r="H204" s="182">
        <f>'A.I Revenue Streams - P1'!J200</f>
        <v>1000</v>
      </c>
      <c r="I204" s="182"/>
      <c r="J204" s="188"/>
      <c r="K204" s="182">
        <v>0</v>
      </c>
      <c r="L204" s="182">
        <f t="shared" si="1618"/>
        <v>1000</v>
      </c>
      <c r="M204" s="182">
        <f t="shared" si="1619"/>
        <v>0</v>
      </c>
      <c r="N204" s="5"/>
      <c r="O204" s="182">
        <f t="shared" si="1829"/>
        <v>0</v>
      </c>
      <c r="P204" s="182">
        <f t="shared" si="1620"/>
        <v>1000</v>
      </c>
      <c r="Q204" s="182">
        <f t="shared" si="1621"/>
        <v>0</v>
      </c>
      <c r="R204" s="5"/>
      <c r="S204" s="182">
        <f t="shared" si="1606"/>
        <v>0</v>
      </c>
      <c r="T204" s="182">
        <f t="shared" si="1622"/>
        <v>1000</v>
      </c>
      <c r="U204" s="182">
        <f t="shared" si="1623"/>
        <v>0</v>
      </c>
      <c r="V204" s="5"/>
      <c r="W204" s="182">
        <f>'A.I Revenue Streams - P1'!H200</f>
        <v>300</v>
      </c>
      <c r="X204" s="182">
        <f t="shared" si="1624"/>
        <v>1000</v>
      </c>
      <c r="Y204" s="182">
        <f t="shared" si="1625"/>
        <v>300000</v>
      </c>
      <c r="Z204" s="5"/>
      <c r="AA204" s="182">
        <f t="shared" si="1626"/>
        <v>300</v>
      </c>
      <c r="AB204" s="182">
        <f t="shared" si="1627"/>
        <v>1000</v>
      </c>
      <c r="AC204" s="182">
        <f t="shared" si="1628"/>
        <v>300000</v>
      </c>
      <c r="AD204" s="5"/>
      <c r="AE204" s="182">
        <f t="shared" si="1629"/>
        <v>300</v>
      </c>
      <c r="AF204" s="182">
        <f t="shared" si="1630"/>
        <v>1000</v>
      </c>
      <c r="AG204" s="182">
        <f t="shared" si="1631"/>
        <v>300000</v>
      </c>
      <c r="AH204" s="5"/>
      <c r="AI204" s="182">
        <f t="shared" si="1632"/>
        <v>375</v>
      </c>
      <c r="AJ204" s="182">
        <f t="shared" si="1633"/>
        <v>1000</v>
      </c>
      <c r="AK204" s="182">
        <f t="shared" si="1634"/>
        <v>375000</v>
      </c>
      <c r="AL204" s="5"/>
      <c r="AM204" s="182">
        <f t="shared" si="1635"/>
        <v>375</v>
      </c>
      <c r="AN204" s="182">
        <f t="shared" si="1636"/>
        <v>1000</v>
      </c>
      <c r="AO204" s="182">
        <f t="shared" si="1637"/>
        <v>375000</v>
      </c>
      <c r="AP204" s="5"/>
      <c r="AQ204" s="182">
        <f t="shared" si="1638"/>
        <v>375</v>
      </c>
      <c r="AR204" s="182">
        <f t="shared" si="1639"/>
        <v>1000</v>
      </c>
      <c r="AS204" s="182">
        <f t="shared" si="1640"/>
        <v>375000</v>
      </c>
      <c r="AT204" s="5"/>
      <c r="AU204" s="182">
        <f t="shared" si="1641"/>
        <v>375</v>
      </c>
      <c r="AV204" s="182">
        <f t="shared" si="1642"/>
        <v>1000</v>
      </c>
      <c r="AW204" s="182">
        <f t="shared" si="1643"/>
        <v>375000</v>
      </c>
      <c r="AX204" s="5"/>
      <c r="AY204" s="182">
        <f t="shared" si="1644"/>
        <v>375</v>
      </c>
      <c r="AZ204" s="182">
        <f t="shared" si="1645"/>
        <v>1000</v>
      </c>
      <c r="BA204" s="182">
        <f t="shared" si="1646"/>
        <v>375000</v>
      </c>
      <c r="BB204" s="5"/>
      <c r="BC204" s="182">
        <f t="shared" si="1647"/>
        <v>450</v>
      </c>
      <c r="BD204" s="182">
        <f t="shared" si="1648"/>
        <v>1000</v>
      </c>
      <c r="BE204" s="182">
        <f t="shared" si="1649"/>
        <v>450000</v>
      </c>
      <c r="BF204" s="5"/>
      <c r="BG204" s="182">
        <f t="shared" si="1650"/>
        <v>450</v>
      </c>
      <c r="BH204" s="182">
        <f t="shared" si="1651"/>
        <v>1000</v>
      </c>
      <c r="BI204" s="182">
        <f t="shared" si="1652"/>
        <v>450000</v>
      </c>
      <c r="BJ204" s="5"/>
      <c r="BK204" s="182">
        <f t="shared" si="1653"/>
        <v>450</v>
      </c>
      <c r="BL204" s="182">
        <f t="shared" si="1654"/>
        <v>1000</v>
      </c>
      <c r="BM204" s="182">
        <f t="shared" si="1655"/>
        <v>225000</v>
      </c>
      <c r="BN204" s="5"/>
      <c r="BO204" s="182">
        <f t="shared" si="1656"/>
        <v>450</v>
      </c>
      <c r="BP204" s="182">
        <f t="shared" si="1657"/>
        <v>1000</v>
      </c>
      <c r="BQ204" s="182">
        <f t="shared" si="1658"/>
        <v>450000</v>
      </c>
      <c r="BR204" s="5"/>
      <c r="BS204" s="182">
        <f t="shared" si="1659"/>
        <v>450</v>
      </c>
      <c r="BT204" s="182">
        <f t="shared" si="1660"/>
        <v>1000</v>
      </c>
      <c r="BU204" s="182">
        <f t="shared" si="1661"/>
        <v>450000</v>
      </c>
      <c r="BV204" s="5"/>
      <c r="BW204" s="182">
        <f t="shared" si="1662"/>
        <v>450</v>
      </c>
      <c r="BX204" s="182">
        <f t="shared" si="1663"/>
        <v>1000</v>
      </c>
      <c r="BY204" s="182">
        <f t="shared" si="1664"/>
        <v>450000</v>
      </c>
      <c r="BZ204" s="5"/>
      <c r="CA204" s="182">
        <f t="shared" si="1665"/>
        <v>450</v>
      </c>
      <c r="CB204" s="182">
        <f t="shared" si="1666"/>
        <v>1000</v>
      </c>
      <c r="CC204" s="182">
        <f t="shared" si="1667"/>
        <v>450000</v>
      </c>
      <c r="CD204" s="5"/>
      <c r="CE204" s="182">
        <f t="shared" si="1668"/>
        <v>540</v>
      </c>
      <c r="CF204" s="182">
        <f t="shared" si="1669"/>
        <v>1000</v>
      </c>
      <c r="CG204" s="182">
        <f t="shared" si="1670"/>
        <v>540000</v>
      </c>
      <c r="CH204" s="5"/>
      <c r="CI204" s="182">
        <f t="shared" si="1671"/>
        <v>540</v>
      </c>
      <c r="CJ204" s="182">
        <f t="shared" si="1672"/>
        <v>1000</v>
      </c>
      <c r="CK204" s="182">
        <f t="shared" si="1673"/>
        <v>540000</v>
      </c>
      <c r="CL204" s="5"/>
      <c r="CM204" s="182">
        <f t="shared" si="1674"/>
        <v>540</v>
      </c>
      <c r="CN204" s="182">
        <f t="shared" si="1675"/>
        <v>1000</v>
      </c>
      <c r="CO204" s="182">
        <f t="shared" si="1676"/>
        <v>540000</v>
      </c>
      <c r="CP204" s="5"/>
      <c r="CQ204" s="182">
        <f t="shared" si="1677"/>
        <v>540</v>
      </c>
      <c r="CR204" s="182">
        <f t="shared" si="1678"/>
        <v>1000</v>
      </c>
      <c r="CS204" s="182">
        <f t="shared" si="1679"/>
        <v>540000</v>
      </c>
      <c r="CT204" s="5"/>
      <c r="CU204" s="182">
        <f t="shared" si="1680"/>
        <v>540</v>
      </c>
      <c r="CV204" s="182">
        <f t="shared" si="1681"/>
        <v>1000</v>
      </c>
      <c r="CW204" s="182">
        <f t="shared" si="1682"/>
        <v>540000</v>
      </c>
      <c r="CX204" s="5"/>
      <c r="CY204" s="182">
        <f t="shared" si="1683"/>
        <v>594</v>
      </c>
      <c r="CZ204" s="182">
        <f t="shared" si="1684"/>
        <v>1000</v>
      </c>
      <c r="DA204" s="182">
        <f t="shared" si="1685"/>
        <v>594000</v>
      </c>
      <c r="DB204" s="5"/>
      <c r="DC204" s="182">
        <f t="shared" si="1686"/>
        <v>594</v>
      </c>
      <c r="DD204" s="182">
        <f t="shared" si="1687"/>
        <v>1000</v>
      </c>
      <c r="DE204" s="182">
        <f t="shared" si="1688"/>
        <v>594000</v>
      </c>
      <c r="DF204" s="5"/>
      <c r="DG204" s="182">
        <f t="shared" si="1689"/>
        <v>594</v>
      </c>
      <c r="DH204" s="182">
        <f t="shared" si="1690"/>
        <v>1000</v>
      </c>
      <c r="DI204" s="182">
        <f t="shared" si="1691"/>
        <v>594000</v>
      </c>
      <c r="DJ204" s="5"/>
      <c r="DK204" s="182">
        <f t="shared" si="1692"/>
        <v>594</v>
      </c>
      <c r="DL204" s="182">
        <f t="shared" si="1693"/>
        <v>1000</v>
      </c>
      <c r="DM204" s="182">
        <f t="shared" si="1694"/>
        <v>594000</v>
      </c>
      <c r="DN204" s="5"/>
      <c r="DO204" s="182">
        <f t="shared" si="1695"/>
        <v>594</v>
      </c>
      <c r="DP204" s="182">
        <f t="shared" si="1696"/>
        <v>1000</v>
      </c>
      <c r="DQ204" s="182">
        <f t="shared" si="1697"/>
        <v>594000</v>
      </c>
      <c r="DR204" s="5"/>
      <c r="DS204" s="182">
        <f t="shared" si="1698"/>
        <v>594</v>
      </c>
      <c r="DT204" s="182">
        <f t="shared" si="1699"/>
        <v>1000</v>
      </c>
      <c r="DU204" s="182">
        <f t="shared" si="1700"/>
        <v>594000</v>
      </c>
      <c r="DV204" s="5"/>
      <c r="DW204" s="182">
        <f t="shared" si="1701"/>
        <v>594</v>
      </c>
      <c r="DX204" s="182">
        <f t="shared" si="1702"/>
        <v>1000</v>
      </c>
      <c r="DY204" s="182">
        <f t="shared" si="1703"/>
        <v>594000</v>
      </c>
      <c r="DZ204" s="5"/>
      <c r="EA204" s="182">
        <f t="shared" si="1704"/>
        <v>594</v>
      </c>
      <c r="EB204" s="182">
        <f t="shared" si="1705"/>
        <v>1000</v>
      </c>
      <c r="EC204" s="182">
        <f t="shared" si="1706"/>
        <v>594000</v>
      </c>
      <c r="ED204" s="5"/>
      <c r="EE204" s="182">
        <f t="shared" si="1707"/>
        <v>594</v>
      </c>
      <c r="EF204" s="182">
        <f t="shared" si="1708"/>
        <v>1000</v>
      </c>
      <c r="EG204" s="182">
        <f t="shared" si="1709"/>
        <v>594000</v>
      </c>
      <c r="EH204" s="5"/>
      <c r="EI204" s="182">
        <f t="shared" si="1710"/>
        <v>594</v>
      </c>
      <c r="EJ204" s="182">
        <f t="shared" si="1711"/>
        <v>1000</v>
      </c>
      <c r="EK204" s="182">
        <f t="shared" si="1712"/>
        <v>594000</v>
      </c>
      <c r="EL204" s="5"/>
      <c r="EM204" s="182">
        <f t="shared" si="1713"/>
        <v>594</v>
      </c>
      <c r="EN204" s="182">
        <f t="shared" si="1714"/>
        <v>1000</v>
      </c>
      <c r="EO204" s="182">
        <f t="shared" si="1715"/>
        <v>594000</v>
      </c>
      <c r="EP204" s="5"/>
      <c r="EQ204" s="182">
        <f t="shared" si="1716"/>
        <v>594</v>
      </c>
      <c r="ER204" s="182">
        <f t="shared" si="1717"/>
        <v>1000</v>
      </c>
      <c r="ES204" s="182">
        <f t="shared" si="1718"/>
        <v>594000</v>
      </c>
      <c r="ET204" s="5"/>
      <c r="EU204" s="182">
        <f t="shared" si="1719"/>
        <v>653.40000000000009</v>
      </c>
      <c r="EV204" s="182">
        <f t="shared" si="1720"/>
        <v>1000</v>
      </c>
      <c r="EW204" s="182">
        <f t="shared" si="1721"/>
        <v>653400.00000000012</v>
      </c>
      <c r="EX204" s="5"/>
      <c r="EY204" s="182">
        <f t="shared" si="1722"/>
        <v>653.40000000000009</v>
      </c>
      <c r="EZ204" s="182">
        <f t="shared" si="1723"/>
        <v>1000</v>
      </c>
      <c r="FA204" s="182">
        <f t="shared" si="1724"/>
        <v>653400.00000000012</v>
      </c>
      <c r="FB204" s="5"/>
      <c r="FC204" s="182">
        <f t="shared" si="1725"/>
        <v>653.40000000000009</v>
      </c>
      <c r="FD204" s="182">
        <f t="shared" si="1726"/>
        <v>1000</v>
      </c>
      <c r="FE204" s="182">
        <f t="shared" si="1727"/>
        <v>653400.00000000012</v>
      </c>
      <c r="FF204" s="5"/>
      <c r="FG204" s="182">
        <f t="shared" si="1728"/>
        <v>653.40000000000009</v>
      </c>
      <c r="FH204" s="182">
        <f t="shared" si="1729"/>
        <v>1000</v>
      </c>
      <c r="FI204" s="182">
        <f t="shared" si="1730"/>
        <v>653400.00000000012</v>
      </c>
      <c r="FJ204" s="5"/>
      <c r="FK204" s="182">
        <f t="shared" si="1731"/>
        <v>653.40000000000009</v>
      </c>
      <c r="FL204" s="182">
        <f t="shared" si="1732"/>
        <v>1000</v>
      </c>
      <c r="FM204" s="182">
        <f t="shared" si="1733"/>
        <v>653400.00000000012</v>
      </c>
      <c r="FN204" s="5"/>
      <c r="FO204" s="182">
        <f t="shared" si="1734"/>
        <v>653.40000000000009</v>
      </c>
      <c r="FP204" s="182">
        <f t="shared" si="1735"/>
        <v>1000</v>
      </c>
      <c r="FQ204" s="182">
        <f t="shared" si="1736"/>
        <v>653400.00000000012</v>
      </c>
      <c r="FR204" s="5"/>
      <c r="FS204" s="182">
        <f t="shared" si="1737"/>
        <v>653.40000000000009</v>
      </c>
      <c r="FT204" s="182">
        <f t="shared" si="1738"/>
        <v>1000</v>
      </c>
      <c r="FU204" s="182">
        <f t="shared" si="1739"/>
        <v>653400.00000000012</v>
      </c>
      <c r="FV204" s="5"/>
      <c r="FW204" s="182">
        <f t="shared" si="1740"/>
        <v>653.40000000000009</v>
      </c>
      <c r="FX204" s="182">
        <f t="shared" si="1741"/>
        <v>1000</v>
      </c>
      <c r="FY204" s="182">
        <f t="shared" si="1742"/>
        <v>653400.00000000012</v>
      </c>
      <c r="FZ204" s="5"/>
      <c r="GA204" s="182">
        <f t="shared" si="1743"/>
        <v>653.40000000000009</v>
      </c>
      <c r="GB204" s="182">
        <f t="shared" si="1744"/>
        <v>1000</v>
      </c>
      <c r="GC204" s="182">
        <f t="shared" si="1745"/>
        <v>653400.00000000012</v>
      </c>
      <c r="GE204" s="182">
        <f t="shared" si="1746"/>
        <v>653.40000000000009</v>
      </c>
      <c r="GF204" s="182">
        <f t="shared" si="1747"/>
        <v>1000</v>
      </c>
      <c r="GG204" s="182">
        <f t="shared" si="1748"/>
        <v>653400.00000000012</v>
      </c>
      <c r="GH204" s="5"/>
      <c r="GI204" s="182">
        <f t="shared" si="1749"/>
        <v>653.40000000000009</v>
      </c>
      <c r="GJ204" s="182">
        <f t="shared" si="1750"/>
        <v>1000</v>
      </c>
      <c r="GK204" s="182">
        <f t="shared" si="1751"/>
        <v>653400.00000000012</v>
      </c>
      <c r="GL204" s="5"/>
      <c r="GM204" s="182">
        <f t="shared" si="1752"/>
        <v>653.40000000000009</v>
      </c>
      <c r="GN204" s="182">
        <f t="shared" si="1753"/>
        <v>1000</v>
      </c>
      <c r="GO204" s="182">
        <f t="shared" si="1754"/>
        <v>653400.00000000012</v>
      </c>
      <c r="GP204" s="5"/>
      <c r="GQ204" s="182">
        <f t="shared" si="1755"/>
        <v>751.41000000000008</v>
      </c>
      <c r="GR204" s="182">
        <f t="shared" si="1756"/>
        <v>1000</v>
      </c>
      <c r="GS204" s="182">
        <f t="shared" si="1757"/>
        <v>751410.00000000012</v>
      </c>
      <c r="GT204" s="5"/>
      <c r="GU204" s="182">
        <f t="shared" si="1758"/>
        <v>751.41000000000008</v>
      </c>
      <c r="GV204" s="182">
        <f t="shared" si="1759"/>
        <v>1000</v>
      </c>
      <c r="GW204" s="182">
        <f t="shared" si="1760"/>
        <v>751410.00000000012</v>
      </c>
      <c r="GX204" s="5"/>
      <c r="GY204" s="182">
        <f t="shared" si="1761"/>
        <v>751.41000000000008</v>
      </c>
      <c r="GZ204" s="182">
        <f t="shared" si="1762"/>
        <v>1000</v>
      </c>
      <c r="HA204" s="182">
        <f t="shared" si="1763"/>
        <v>751410.00000000012</v>
      </c>
      <c r="HB204" s="5"/>
      <c r="HC204" s="182">
        <f t="shared" si="1764"/>
        <v>751.41000000000008</v>
      </c>
      <c r="HD204" s="182">
        <f t="shared" si="1765"/>
        <v>1000</v>
      </c>
      <c r="HE204" s="182">
        <f t="shared" si="1766"/>
        <v>751410.00000000012</v>
      </c>
      <c r="HF204" s="5"/>
      <c r="HG204" s="182">
        <f t="shared" si="1767"/>
        <v>751.41000000000008</v>
      </c>
      <c r="HH204" s="182">
        <f t="shared" si="1768"/>
        <v>1000</v>
      </c>
      <c r="HI204" s="182">
        <f t="shared" si="1769"/>
        <v>751410.00000000012</v>
      </c>
      <c r="HJ204" s="5"/>
      <c r="HK204" s="182">
        <f t="shared" si="1770"/>
        <v>751.41000000000008</v>
      </c>
      <c r="HL204" s="182">
        <f t="shared" si="1771"/>
        <v>1000</v>
      </c>
      <c r="HM204" s="182">
        <f t="shared" si="1772"/>
        <v>751410.00000000012</v>
      </c>
      <c r="HN204" s="5"/>
      <c r="HO204" s="182">
        <f t="shared" si="1773"/>
        <v>751.41000000000008</v>
      </c>
      <c r="HP204" s="182">
        <f t="shared" si="1774"/>
        <v>1000</v>
      </c>
      <c r="HQ204" s="182">
        <f t="shared" si="1775"/>
        <v>751410.00000000012</v>
      </c>
      <c r="HR204" s="5"/>
      <c r="HS204" s="182">
        <f t="shared" si="1776"/>
        <v>751.41000000000008</v>
      </c>
      <c r="HT204" s="182">
        <f t="shared" si="1777"/>
        <v>1000</v>
      </c>
      <c r="HU204" s="182">
        <f t="shared" si="1778"/>
        <v>751410.00000000012</v>
      </c>
      <c r="HV204" s="5"/>
      <c r="HW204" s="182">
        <f t="shared" si="1779"/>
        <v>751.41000000000008</v>
      </c>
      <c r="HX204" s="182">
        <f t="shared" si="1780"/>
        <v>1000</v>
      </c>
      <c r="HY204" s="182">
        <f t="shared" si="1781"/>
        <v>751410.00000000012</v>
      </c>
      <c r="IA204" s="182">
        <f t="shared" si="1782"/>
        <v>751.41000000000008</v>
      </c>
      <c r="IB204" s="182">
        <f t="shared" si="1783"/>
        <v>1000</v>
      </c>
      <c r="IC204" s="182">
        <f t="shared" si="1784"/>
        <v>751410.00000000012</v>
      </c>
      <c r="ID204" s="5"/>
      <c r="IE204" s="182">
        <f t="shared" si="1785"/>
        <v>751.41000000000008</v>
      </c>
      <c r="IF204" s="182">
        <f t="shared" si="1786"/>
        <v>1000</v>
      </c>
      <c r="IG204" s="182">
        <f t="shared" si="1787"/>
        <v>751410.00000000012</v>
      </c>
      <c r="IH204" s="5"/>
      <c r="II204" s="182">
        <f t="shared" si="1788"/>
        <v>751.41000000000008</v>
      </c>
      <c r="IJ204" s="182">
        <f t="shared" si="1789"/>
        <v>1000</v>
      </c>
      <c r="IK204" s="182">
        <f t="shared" si="1790"/>
        <v>751410.00000000012</v>
      </c>
      <c r="IL204" s="5"/>
      <c r="IM204" s="182">
        <f t="shared" si="1791"/>
        <v>751.41000000000008</v>
      </c>
      <c r="IN204" s="182">
        <f t="shared" si="1792"/>
        <v>1000</v>
      </c>
      <c r="IO204" s="182">
        <f t="shared" si="1793"/>
        <v>751410.00000000012</v>
      </c>
      <c r="IP204" s="5"/>
      <c r="IQ204" s="182">
        <f t="shared" si="1794"/>
        <v>751.41000000000008</v>
      </c>
      <c r="IR204" s="182">
        <f t="shared" si="1795"/>
        <v>1000</v>
      </c>
      <c r="IS204" s="182">
        <f t="shared" si="1796"/>
        <v>751410.00000000012</v>
      </c>
      <c r="IT204" s="5"/>
      <c r="IU204" s="182">
        <f t="shared" si="1797"/>
        <v>751.41000000000008</v>
      </c>
      <c r="IV204" s="182">
        <f t="shared" si="1798"/>
        <v>1000</v>
      </c>
      <c r="IW204" s="182">
        <f t="shared" si="1799"/>
        <v>751410.00000000012</v>
      </c>
      <c r="IX204" s="5"/>
      <c r="IY204" s="182">
        <f t="shared" si="1800"/>
        <v>751.41000000000008</v>
      </c>
      <c r="IZ204" s="182">
        <f t="shared" si="1801"/>
        <v>1000</v>
      </c>
      <c r="JA204" s="182">
        <f t="shared" si="1802"/>
        <v>751410.00000000012</v>
      </c>
      <c r="JB204" s="5"/>
      <c r="JC204" s="182">
        <f t="shared" si="1803"/>
        <v>751.41000000000008</v>
      </c>
      <c r="JD204" s="182">
        <f t="shared" si="1804"/>
        <v>1000</v>
      </c>
      <c r="JE204" s="182">
        <f t="shared" si="1805"/>
        <v>751410.00000000012</v>
      </c>
      <c r="JF204" s="5"/>
      <c r="JG204" s="182">
        <f t="shared" si="1806"/>
        <v>751.41000000000008</v>
      </c>
      <c r="JH204" s="182">
        <f t="shared" si="1807"/>
        <v>1000</v>
      </c>
      <c r="JI204" s="182">
        <f t="shared" si="1808"/>
        <v>751410.00000000012</v>
      </c>
      <c r="JJ204" s="294"/>
      <c r="JK204" s="182">
        <f t="shared" si="1809"/>
        <v>751.41000000000008</v>
      </c>
      <c r="JL204" s="182">
        <f t="shared" si="1810"/>
        <v>1000</v>
      </c>
      <c r="JM204" s="182">
        <f t="shared" si="1811"/>
        <v>751410.00000000012</v>
      </c>
      <c r="JN204" s="188"/>
      <c r="JO204" s="182">
        <f t="shared" si="1812"/>
        <v>758.92410000000007</v>
      </c>
      <c r="JP204" s="182">
        <f t="shared" si="1812"/>
        <v>1010</v>
      </c>
      <c r="JQ204" s="182">
        <f t="shared" si="1607"/>
        <v>766513.34100000001</v>
      </c>
      <c r="JR204" s="188"/>
      <c r="JS204" s="182">
        <f t="shared" si="1813"/>
        <v>766.51334100000008</v>
      </c>
      <c r="JT204" s="182">
        <f t="shared" si="1813"/>
        <v>1020.1</v>
      </c>
      <c r="JU204" s="182">
        <f t="shared" si="1608"/>
        <v>781920.25915410009</v>
      </c>
      <c r="JV204" s="188"/>
      <c r="JW204" s="182">
        <f t="shared" si="1814"/>
        <v>774.17847441000004</v>
      </c>
      <c r="JX204" s="182">
        <f t="shared" si="1814"/>
        <v>1030.3009999999999</v>
      </c>
      <c r="JY204" s="182">
        <f t="shared" si="1609"/>
        <v>797636.85636309744</v>
      </c>
      <c r="JZ204" s="188"/>
      <c r="KA204" s="182">
        <f t="shared" si="1815"/>
        <v>781.92025915409999</v>
      </c>
      <c r="KB204" s="182">
        <f t="shared" si="1815"/>
        <v>1040.60401</v>
      </c>
      <c r="KC204" s="182">
        <f t="shared" si="1610"/>
        <v>813669.35717599571</v>
      </c>
      <c r="KD204" s="188"/>
      <c r="KE204" s="182">
        <f t="shared" si="1816"/>
        <v>789.73946174564105</v>
      </c>
      <c r="KF204" s="182">
        <f t="shared" si="1816"/>
        <v>1051.0100500999999</v>
      </c>
      <c r="KG204" s="182">
        <f t="shared" si="1611"/>
        <v>830024.11125523318</v>
      </c>
      <c r="KH204" s="188"/>
      <c r="KI204" s="183">
        <f t="shared" si="1817"/>
        <v>0</v>
      </c>
      <c r="KJ204" s="183" t="e">
        <f t="shared" si="1612"/>
        <v>#DIV/0!</v>
      </c>
      <c r="KK204" s="183">
        <f t="shared" si="1818"/>
        <v>0</v>
      </c>
      <c r="KM204" s="183">
        <f t="shared" si="1819"/>
        <v>4575</v>
      </c>
      <c r="KN204" s="183">
        <f t="shared" si="1613"/>
        <v>950.81967213114751</v>
      </c>
      <c r="KO204" s="183">
        <f t="shared" si="1820"/>
        <v>4350000</v>
      </c>
      <c r="KQ204" s="183">
        <f t="shared" si="1821"/>
        <v>6426</v>
      </c>
      <c r="KR204" s="183">
        <f t="shared" si="1614"/>
        <v>1000</v>
      </c>
      <c r="KS204" s="183">
        <f t="shared" si="1822"/>
        <v>6426000</v>
      </c>
      <c r="KU204" s="183">
        <f t="shared" si="1823"/>
        <v>7365.5999999999985</v>
      </c>
      <c r="KV204" s="183">
        <f t="shared" si="1615"/>
        <v>1000.0000000000002</v>
      </c>
      <c r="KW204" s="183">
        <f t="shared" si="1824"/>
        <v>7365600</v>
      </c>
      <c r="KY204" s="183">
        <f t="shared" si="1825"/>
        <v>8232.84</v>
      </c>
      <c r="KZ204" s="183">
        <f t="shared" si="1616"/>
        <v>1000.0000000000001</v>
      </c>
      <c r="LA204" s="183">
        <f t="shared" si="1826"/>
        <v>8232840.0000000009</v>
      </c>
      <c r="LC204" s="183">
        <f t="shared" si="1827"/>
        <v>9016.92</v>
      </c>
      <c r="LD204" s="183">
        <v>0</v>
      </c>
      <c r="LE204" s="183">
        <f t="shared" si="1828"/>
        <v>9016920.0000000019</v>
      </c>
    </row>
    <row r="205" spans="2:317" s="3" customFormat="1" ht="18.75">
      <c r="C205" s="174"/>
      <c r="D205" s="174"/>
      <c r="G205" s="188">
        <f>SUM(G195:G204)</f>
        <v>0</v>
      </c>
      <c r="H205" s="188"/>
      <c r="I205" s="188">
        <f>SUM(I195:I204)</f>
        <v>0</v>
      </c>
      <c r="J205" s="188"/>
      <c r="K205" s="188">
        <f>SUM(K195:K204)</f>
        <v>0</v>
      </c>
      <c r="L205" s="188"/>
      <c r="M205" s="188">
        <f>SUM(M195:M204)</f>
        <v>0</v>
      </c>
      <c r="N205" s="188"/>
      <c r="O205" s="188">
        <f>SUM(O195:O204)</f>
        <v>0</v>
      </c>
      <c r="P205" s="188"/>
      <c r="Q205" s="188">
        <f>SUM(Q195:Q204)</f>
        <v>0</v>
      </c>
      <c r="R205" s="188"/>
      <c r="S205" s="188">
        <f>SUM(S195:S204)</f>
        <v>0</v>
      </c>
      <c r="T205" s="188"/>
      <c r="U205" s="188">
        <f>SUM(U195:U204)</f>
        <v>0</v>
      </c>
      <c r="V205" s="188"/>
      <c r="W205" s="188">
        <f>SUM(W195:W204)</f>
        <v>1920</v>
      </c>
      <c r="X205" s="188"/>
      <c r="Y205" s="188">
        <f>SUM(Y195:Y204)</f>
        <v>1678800</v>
      </c>
      <c r="Z205" s="188"/>
      <c r="AA205" s="188">
        <f>SUM(AA195:AA204)</f>
        <v>1950</v>
      </c>
      <c r="AB205" s="188"/>
      <c r="AC205" s="188">
        <f>SUM(AC195:AC204)</f>
        <v>1708770</v>
      </c>
      <c r="AD205" s="188"/>
      <c r="AE205" s="188">
        <f>SUM(AE195:AE204)</f>
        <v>1970</v>
      </c>
      <c r="AF205" s="188"/>
      <c r="AG205" s="188">
        <f>SUM(AG195:AG204)</f>
        <v>1728750</v>
      </c>
      <c r="AH205" s="188"/>
      <c r="AI205" s="188">
        <f>SUM(AI195:AI204)</f>
        <v>2487.5</v>
      </c>
      <c r="AJ205" s="188"/>
      <c r="AK205" s="188">
        <f>SUM(AK195:AK204)</f>
        <v>2185912.5</v>
      </c>
      <c r="AL205" s="188"/>
      <c r="AM205" s="188">
        <f>SUM(AM195:AM204)</f>
        <v>2537.5</v>
      </c>
      <c r="AN205" s="188"/>
      <c r="AO205" s="188">
        <f>SUM(AO195:AO204)</f>
        <v>2235862.5</v>
      </c>
      <c r="AP205" s="188"/>
      <c r="AQ205" s="188">
        <f>SUM(AQ195:AQ204)</f>
        <v>2587.5</v>
      </c>
      <c r="AR205" s="188"/>
      <c r="AS205" s="188">
        <f>SUM(AS195:AS204)</f>
        <v>2285812.5</v>
      </c>
      <c r="AT205" s="188"/>
      <c r="AU205" s="188">
        <f>SUM(AU195:AU204)</f>
        <v>2637.5</v>
      </c>
      <c r="AV205" s="188"/>
      <c r="AW205" s="188">
        <f>SUM(AW195:AW204)</f>
        <v>2335762.5</v>
      </c>
      <c r="AX205" s="188"/>
      <c r="AY205" s="188">
        <f>SUM(AY195:AY204)</f>
        <v>2687.5</v>
      </c>
      <c r="AZ205" s="188"/>
      <c r="BA205" s="188">
        <f>SUM(BA195:BA204)</f>
        <v>2385712.5</v>
      </c>
      <c r="BB205" s="188"/>
      <c r="BC205" s="188">
        <f>SUM(BC195:BC204)</f>
        <v>3205</v>
      </c>
      <c r="BD205" s="188"/>
      <c r="BE205" s="188">
        <f>SUM(BE195:BE204)</f>
        <v>2842875</v>
      </c>
      <c r="BF205" s="188"/>
      <c r="BG205" s="188">
        <f>SUM(BG195:BG204)</f>
        <v>3255</v>
      </c>
      <c r="BH205" s="188"/>
      <c r="BI205" s="188">
        <f>SUM(BI195:BI204)</f>
        <v>2892825</v>
      </c>
      <c r="BJ205" s="188"/>
      <c r="BK205" s="188">
        <f>SUM(BK195:BK204)</f>
        <v>3305</v>
      </c>
      <c r="BL205" s="188"/>
      <c r="BM205" s="188">
        <f>SUM(BM195:BM204)</f>
        <v>1389525</v>
      </c>
      <c r="BN205" s="188"/>
      <c r="BO205" s="188">
        <f>SUM(BO195:BO204)</f>
        <v>3305</v>
      </c>
      <c r="BP205" s="188"/>
      <c r="BQ205" s="188">
        <f>SUM(BQ195:BQ204)</f>
        <v>2942775</v>
      </c>
      <c r="BR205" s="188"/>
      <c r="BS205" s="188">
        <f>SUM(BS195:BS204)</f>
        <v>3355</v>
      </c>
      <c r="BT205" s="188"/>
      <c r="BU205" s="188">
        <f>SUM(BU195:BU204)</f>
        <v>2992725</v>
      </c>
      <c r="BV205" s="188"/>
      <c r="BW205" s="188">
        <f>SUM(BW195:BW204)</f>
        <v>3385</v>
      </c>
      <c r="BX205" s="188"/>
      <c r="BY205" s="188">
        <f>SUM(BY195:BY204)</f>
        <v>3022695</v>
      </c>
      <c r="BZ205" s="188"/>
      <c r="CA205" s="188">
        <f>SUM(CA195:CA204)</f>
        <v>3405</v>
      </c>
      <c r="CB205" s="188"/>
      <c r="CC205" s="188">
        <f>SUM(CC195:CC204)</f>
        <v>3042675</v>
      </c>
      <c r="CD205" s="188"/>
      <c r="CE205" s="188">
        <f>SUM(CE195:CE204)</f>
        <v>4016</v>
      </c>
      <c r="CF205" s="188"/>
      <c r="CG205" s="188">
        <f>SUM(CG195:CG204)</f>
        <v>3581280</v>
      </c>
      <c r="CH205" s="188"/>
      <c r="CI205" s="188">
        <f>SUM(CI195:CI204)</f>
        <v>4066</v>
      </c>
      <c r="CJ205" s="188"/>
      <c r="CK205" s="188">
        <f>SUM(CK195:CK204)</f>
        <v>3631230</v>
      </c>
      <c r="CL205" s="188"/>
      <c r="CM205" s="188">
        <f>SUM(CM195:CM204)</f>
        <v>4116</v>
      </c>
      <c r="CN205" s="188"/>
      <c r="CO205" s="188">
        <f>SUM(CO195:CO204)</f>
        <v>3681180</v>
      </c>
      <c r="CP205" s="188"/>
      <c r="CQ205" s="188">
        <f>SUM(CQ195:CQ204)</f>
        <v>4166</v>
      </c>
      <c r="CR205" s="188"/>
      <c r="CS205" s="188">
        <f>SUM(CS195:CS204)</f>
        <v>3731130</v>
      </c>
      <c r="CT205" s="188"/>
      <c r="CU205" s="188">
        <f>SUM(CU195:CU204)</f>
        <v>4216</v>
      </c>
      <c r="CV205" s="188"/>
      <c r="CW205" s="188">
        <f>SUM(CW195:CW204)</f>
        <v>3781080</v>
      </c>
      <c r="CX205" s="188"/>
      <c r="CY205" s="188">
        <f>SUM(CY195:CY204)</f>
        <v>4602.6000000000004</v>
      </c>
      <c r="CZ205" s="188"/>
      <c r="DA205" s="188">
        <f>SUM(DA195:DA204)</f>
        <v>4124223</v>
      </c>
      <c r="DB205" s="188"/>
      <c r="DC205" s="188">
        <f>SUM(DC195:DC204)</f>
        <v>4652.6000000000004</v>
      </c>
      <c r="DD205" s="188"/>
      <c r="DE205" s="188">
        <f>SUM(DE195:DE204)</f>
        <v>4174173</v>
      </c>
      <c r="DF205" s="188"/>
      <c r="DG205" s="188">
        <f>SUM(DG195:DG204)</f>
        <v>4702.6000000000004</v>
      </c>
      <c r="DH205" s="188"/>
      <c r="DI205" s="188">
        <f>SUM(DI195:DI204)</f>
        <v>4224123</v>
      </c>
      <c r="DJ205" s="188"/>
      <c r="DK205" s="188">
        <f>SUM(DK195:DK204)</f>
        <v>4702.6000000000004</v>
      </c>
      <c r="DL205" s="188"/>
      <c r="DM205" s="188">
        <f>SUM(DM195:DM204)</f>
        <v>4224123</v>
      </c>
      <c r="DN205" s="188"/>
      <c r="DO205" s="188">
        <f>SUM(DO195:DO204)</f>
        <v>4752.6000000000004</v>
      </c>
      <c r="DP205" s="188"/>
      <c r="DQ205" s="188">
        <f>SUM(DQ195:DQ204)</f>
        <v>4274073</v>
      </c>
      <c r="DR205" s="188"/>
      <c r="DS205" s="188">
        <f>SUM(DS195:DS204)</f>
        <v>4782.6000000000004</v>
      </c>
      <c r="DT205" s="188"/>
      <c r="DU205" s="188">
        <f>SUM(DU195:DU204)</f>
        <v>4304043</v>
      </c>
      <c r="DV205" s="188"/>
      <c r="DW205" s="188">
        <f>SUM(DW195:DW204)</f>
        <v>4802.6000000000004</v>
      </c>
      <c r="DX205" s="188"/>
      <c r="DY205" s="188">
        <f>SUM(DY195:DY204)</f>
        <v>4324023</v>
      </c>
      <c r="DZ205" s="188"/>
      <c r="EA205" s="188">
        <f>SUM(EA195:EA204)</f>
        <v>4852.6000000000004</v>
      </c>
      <c r="EB205" s="188"/>
      <c r="EC205" s="188">
        <f>SUM(EC195:EC204)</f>
        <v>4373973</v>
      </c>
      <c r="ED205" s="188"/>
      <c r="EE205" s="188">
        <f>SUM(EE195:EE204)</f>
        <v>4902.6000000000004</v>
      </c>
      <c r="EF205" s="188"/>
      <c r="EG205" s="188">
        <f>SUM(EG195:EG204)</f>
        <v>4423923</v>
      </c>
      <c r="EH205" s="188"/>
      <c r="EI205" s="188">
        <f>SUM(EI195:EI204)</f>
        <v>4952.6000000000004</v>
      </c>
      <c r="EJ205" s="188"/>
      <c r="EK205" s="188">
        <f>SUM(EK195:EK204)</f>
        <v>4473873</v>
      </c>
      <c r="EL205" s="188"/>
      <c r="EM205" s="188">
        <f>SUM(EM195:EM204)</f>
        <v>5002.6000000000004</v>
      </c>
      <c r="EN205" s="188"/>
      <c r="EO205" s="188">
        <f>SUM(EO195:EO204)</f>
        <v>4523823</v>
      </c>
      <c r="EP205" s="188"/>
      <c r="EQ205" s="188">
        <f>SUM(EQ195:EQ204)</f>
        <v>5052.6000000000004</v>
      </c>
      <c r="ER205" s="188"/>
      <c r="ES205" s="188">
        <f>SUM(ES195:ES204)</f>
        <v>4573773</v>
      </c>
      <c r="ET205" s="188"/>
      <c r="EU205" s="188">
        <f>SUM(EU195:EU204)</f>
        <v>5472.8600000000006</v>
      </c>
      <c r="EV205" s="188"/>
      <c r="EW205" s="188">
        <f>SUM(EW195:EW204)</f>
        <v>4946235.3000000007</v>
      </c>
      <c r="EX205" s="188"/>
      <c r="EY205" s="188">
        <f>SUM(EY195:EY204)</f>
        <v>5522.8600000000006</v>
      </c>
      <c r="EZ205" s="188"/>
      <c r="FA205" s="188">
        <f>SUM(FA195:FA204)</f>
        <v>4996185.3000000007</v>
      </c>
      <c r="FB205" s="188"/>
      <c r="FC205" s="188">
        <f>SUM(FC195:FC204)</f>
        <v>5572.8600000000006</v>
      </c>
      <c r="FD205" s="188"/>
      <c r="FE205" s="188">
        <f>SUM(FE195:FE204)</f>
        <v>5046135.3000000007</v>
      </c>
      <c r="FF205" s="188"/>
      <c r="FG205" s="188">
        <f>SUM(FG195:FG204)</f>
        <v>5572.8600000000006</v>
      </c>
      <c r="FH205" s="188"/>
      <c r="FI205" s="188">
        <f>SUM(FI195:FI204)</f>
        <v>5046135.3000000007</v>
      </c>
      <c r="FJ205" s="188"/>
      <c r="FK205" s="188">
        <f>SUM(FK195:FK204)</f>
        <v>5622.8600000000006</v>
      </c>
      <c r="FL205" s="188"/>
      <c r="FM205" s="188">
        <f>SUM(FM195:FM204)</f>
        <v>5096085.3000000007</v>
      </c>
      <c r="FN205" s="188"/>
      <c r="FO205" s="188">
        <f>SUM(FO195:FO204)</f>
        <v>5652.8600000000006</v>
      </c>
      <c r="FP205" s="188"/>
      <c r="FQ205" s="188">
        <f>SUM(FQ195:FQ204)</f>
        <v>5126055.3000000007</v>
      </c>
      <c r="FR205" s="188"/>
      <c r="FS205" s="188">
        <f>SUM(FS195:FS204)</f>
        <v>5672.8600000000006</v>
      </c>
      <c r="FT205" s="188"/>
      <c r="FU205" s="188">
        <f>SUM(FU195:FU204)</f>
        <v>5146035.3000000007</v>
      </c>
      <c r="FV205" s="188"/>
      <c r="FW205" s="188">
        <f>SUM(FW195:FW204)</f>
        <v>5722.8600000000006</v>
      </c>
      <c r="FX205" s="188"/>
      <c r="FY205" s="188">
        <f>SUM(FY195:FY204)</f>
        <v>5195985.3000000007</v>
      </c>
      <c r="FZ205" s="188"/>
      <c r="GA205" s="188">
        <f>SUM(GA195:GA204)</f>
        <v>5772.8600000000006</v>
      </c>
      <c r="GB205" s="188"/>
      <c r="GC205" s="188">
        <f>SUM(GC195:GC204)</f>
        <v>5245935.3</v>
      </c>
      <c r="GE205" s="188">
        <f>SUM(GE195:GE204)</f>
        <v>5822.8600000000006</v>
      </c>
      <c r="GF205" s="188"/>
      <c r="GG205" s="188">
        <f>SUM(GG195:GG204)</f>
        <v>5295885.3</v>
      </c>
      <c r="GH205" s="188"/>
      <c r="GI205" s="188">
        <f>SUM(GI195:GI204)</f>
        <v>5872.8600000000006</v>
      </c>
      <c r="GJ205" s="188"/>
      <c r="GK205" s="188">
        <f>SUM(GK195:GK204)</f>
        <v>5345835.3</v>
      </c>
      <c r="GL205" s="188"/>
      <c r="GM205" s="188">
        <f>SUM(GM195:GM204)</f>
        <v>5922.8600000000006</v>
      </c>
      <c r="GN205" s="188"/>
      <c r="GO205" s="188">
        <f>SUM(GO195:GO204)</f>
        <v>5395785.2999999998</v>
      </c>
      <c r="GP205" s="188"/>
      <c r="GQ205" s="188">
        <f>SUM(GQ195:GQ204)</f>
        <v>6583.7890000000007</v>
      </c>
      <c r="GR205" s="188"/>
      <c r="GS205" s="188">
        <f>SUM(GS195:GS204)</f>
        <v>5977880.5950000007</v>
      </c>
      <c r="GT205" s="188"/>
      <c r="GU205" s="188">
        <f>SUM(GU195:GU204)</f>
        <v>6633.7890000000007</v>
      </c>
      <c r="GV205" s="188"/>
      <c r="GW205" s="188">
        <f>SUM(GW195:GW204)</f>
        <v>6027830.5950000007</v>
      </c>
      <c r="GX205" s="188"/>
      <c r="GY205" s="188">
        <f>SUM(GY195:GY204)</f>
        <v>6683.7890000000007</v>
      </c>
      <c r="GZ205" s="188"/>
      <c r="HA205" s="188">
        <f>SUM(HA195:HA204)</f>
        <v>6077780.5950000007</v>
      </c>
      <c r="HB205" s="188"/>
      <c r="HC205" s="188">
        <f>SUM(HC195:HC204)</f>
        <v>6683.7890000000007</v>
      </c>
      <c r="HD205" s="188"/>
      <c r="HE205" s="188">
        <f>SUM(HE195:HE204)</f>
        <v>6077780.5950000007</v>
      </c>
      <c r="HF205" s="188"/>
      <c r="HG205" s="188">
        <f>SUM(HG195:HG204)</f>
        <v>6733.7890000000007</v>
      </c>
      <c r="HH205" s="188"/>
      <c r="HI205" s="188">
        <f>SUM(HI195:HI204)</f>
        <v>6127730.5950000007</v>
      </c>
      <c r="HJ205" s="188"/>
      <c r="HK205" s="188">
        <f>SUM(HK195:HK204)</f>
        <v>6763.7890000000007</v>
      </c>
      <c r="HL205" s="188"/>
      <c r="HM205" s="188">
        <f>SUM(HM195:HM204)</f>
        <v>6157700.5950000007</v>
      </c>
      <c r="HN205" s="188"/>
      <c r="HO205" s="188">
        <f>SUM(HO195:HO204)</f>
        <v>6783.7890000000007</v>
      </c>
      <c r="HP205" s="188"/>
      <c r="HQ205" s="188">
        <f>SUM(HQ195:HQ204)</f>
        <v>6177680.5950000007</v>
      </c>
      <c r="HR205" s="188"/>
      <c r="HS205" s="188">
        <f>SUM(HS195:HS204)</f>
        <v>6833.7890000000007</v>
      </c>
      <c r="HT205" s="188"/>
      <c r="HU205" s="188">
        <f>SUM(HU195:HU204)</f>
        <v>6227630.5950000007</v>
      </c>
      <c r="HV205" s="188"/>
      <c r="HW205" s="188">
        <f>SUM(HW195:HW204)</f>
        <v>6883.7890000000007</v>
      </c>
      <c r="HX205" s="188"/>
      <c r="HY205" s="188">
        <f>SUM(HY195:HY204)</f>
        <v>6277580.5950000007</v>
      </c>
      <c r="IA205" s="188">
        <f>SUM(IA195:IA204)</f>
        <v>6933.7890000000007</v>
      </c>
      <c r="IB205" s="188"/>
      <c r="IC205" s="188">
        <f>SUM(IC195:IC204)</f>
        <v>6327530.5950000007</v>
      </c>
      <c r="ID205" s="188"/>
      <c r="IE205" s="188">
        <f>SUM(IE195:IE204)</f>
        <v>6983.7890000000007</v>
      </c>
      <c r="IF205" s="188"/>
      <c r="IG205" s="188">
        <f>SUM(IG195:IG204)</f>
        <v>6377480.5950000007</v>
      </c>
      <c r="IH205" s="188"/>
      <c r="II205" s="188">
        <f>SUM(II195:II204)</f>
        <v>7033.7890000000007</v>
      </c>
      <c r="IJ205" s="188"/>
      <c r="IK205" s="188">
        <f>SUM(IK195:IK204)</f>
        <v>6427430.5950000007</v>
      </c>
      <c r="IL205" s="188"/>
      <c r="IM205" s="188">
        <f>SUM(IM195:IM204)</f>
        <v>7083.7890000000007</v>
      </c>
      <c r="IN205" s="188"/>
      <c r="IO205" s="188">
        <f>SUM(IO195:IO204)</f>
        <v>6477380.5950000007</v>
      </c>
      <c r="IP205" s="188"/>
      <c r="IQ205" s="188">
        <f>SUM(IQ195:IQ204)</f>
        <v>7133.7890000000007</v>
      </c>
      <c r="IR205" s="188"/>
      <c r="IS205" s="188">
        <f>SUM(IS195:IS204)</f>
        <v>6527330.5950000007</v>
      </c>
      <c r="IT205" s="188"/>
      <c r="IU205" s="188">
        <f>SUM(IU195:IU204)</f>
        <v>7183.7890000000007</v>
      </c>
      <c r="IV205" s="188"/>
      <c r="IW205" s="188">
        <f>SUM(IW195:IW204)</f>
        <v>6577280.5950000007</v>
      </c>
      <c r="IX205" s="188"/>
      <c r="IY205" s="188">
        <f>SUM(IY195:IY204)</f>
        <v>7183.7890000000007</v>
      </c>
      <c r="IZ205" s="188"/>
      <c r="JA205" s="188">
        <f>SUM(JA195:JA204)</f>
        <v>6577280.5950000007</v>
      </c>
      <c r="JB205" s="188"/>
      <c r="JC205" s="188">
        <f>SUM(JC195:JC204)</f>
        <v>7233.7890000000007</v>
      </c>
      <c r="JD205" s="188"/>
      <c r="JE205" s="188">
        <f>SUM(JE195:JE204)</f>
        <v>6627230.5950000007</v>
      </c>
      <c r="JF205" s="188"/>
      <c r="JG205" s="188">
        <f>SUM(JG195:JG204)</f>
        <v>7263.7890000000007</v>
      </c>
      <c r="JH205" s="188"/>
      <c r="JI205" s="188">
        <f>SUM(JI195:JI204)</f>
        <v>6657200.5950000007</v>
      </c>
      <c r="JJ205" s="299"/>
      <c r="JK205" s="188">
        <f>SUM(JK195:JK204)</f>
        <v>7283.7890000000007</v>
      </c>
      <c r="JL205" s="188"/>
      <c r="JM205" s="188">
        <f>SUM(JM195:JM204)</f>
        <v>6677180.5950000007</v>
      </c>
      <c r="JN205" s="188"/>
      <c r="JO205" s="188">
        <f>SUM(JO195:JO204)</f>
        <v>7380.6268900000005</v>
      </c>
      <c r="JP205" s="188"/>
      <c r="JQ205" s="188">
        <f>SUM(JQ195:JQ204)</f>
        <v>6835607.6849595001</v>
      </c>
      <c r="JR205" s="188"/>
      <c r="JS205" s="188">
        <f>SUM(JS195:JS204)</f>
        <v>7477.9331589000003</v>
      </c>
      <c r="JT205" s="188"/>
      <c r="JU205" s="188">
        <f>SUM(JU195:JU204)</f>
        <v>6996951.7770771878</v>
      </c>
      <c r="JV205" s="188"/>
      <c r="JW205" s="188">
        <f>SUM(JW195:JW204)</f>
        <v>7575.7124904890006</v>
      </c>
      <c r="JX205" s="188"/>
      <c r="JY205" s="188">
        <f>SUM(JY195:JY204)</f>
        <v>7161263.733873439</v>
      </c>
      <c r="JZ205" s="188"/>
      <c r="KA205" s="188">
        <f>SUM(KA195:KA204)</f>
        <v>7673.9696153938894</v>
      </c>
      <c r="KB205" s="188"/>
      <c r="KC205" s="188">
        <f>SUM(KC195:KC204)</f>
        <v>7328595.311559068</v>
      </c>
      <c r="KD205" s="188"/>
      <c r="KE205" s="188">
        <f>SUM(KE195:KE204)</f>
        <v>7772.7093115478292</v>
      </c>
      <c r="KF205" s="188"/>
      <c r="KG205" s="188">
        <f>SUM(KG195:KG204)</f>
        <v>7498999.176202504</v>
      </c>
      <c r="KH205" s="188"/>
      <c r="KI205" s="188">
        <f>SUM(KI195:KI204)</f>
        <v>0</v>
      </c>
      <c r="KJ205" s="188"/>
      <c r="KK205" s="188">
        <f>SUM(KK195:KK204)</f>
        <v>0</v>
      </c>
      <c r="KM205" s="188">
        <f>SUM(KM195:KM204)</f>
        <v>31847.5</v>
      </c>
      <c r="KN205" s="188"/>
      <c r="KO205" s="188">
        <f>SUM(KO195:KO204)</f>
        <v>26613382.5</v>
      </c>
      <c r="KQ205" s="188">
        <f>SUM(KQ195:KQ204)</f>
        <v>49385.399999999994</v>
      </c>
      <c r="KR205" s="188"/>
      <c r="KS205" s="188">
        <f>SUM(KS195:KS204)</f>
        <v>44210637</v>
      </c>
      <c r="KU205" s="188">
        <f>SUM(KU195:KU204)</f>
        <v>61242.239999999998</v>
      </c>
      <c r="KV205" s="188"/>
      <c r="KW205" s="188">
        <f>SUM(KW195:KW204)</f>
        <v>55306195.200000003</v>
      </c>
      <c r="KY205" s="188">
        <f>SUM(KY195:KY204)</f>
        <v>72648.035999999993</v>
      </c>
      <c r="KZ205" s="188"/>
      <c r="LA205" s="188">
        <f>SUM(LA195:LA204)</f>
        <v>66008874.780000001</v>
      </c>
      <c r="LC205" s="188">
        <f>SUM(LC195:LC204)</f>
        <v>83535.468000000008</v>
      </c>
      <c r="LD205" s="188"/>
      <c r="LE205" s="188">
        <f>SUM(LE195:LE204)</f>
        <v>76260037.140000001</v>
      </c>
    </row>
    <row r="206" spans="2:317" ht="18.75">
      <c r="B206" s="3"/>
      <c r="C206" s="174"/>
      <c r="D206" s="174"/>
      <c r="H206" s="5"/>
      <c r="I206" s="5"/>
      <c r="J206" s="5"/>
      <c r="K206" s="5"/>
      <c r="L206" s="5"/>
      <c r="M206" s="5"/>
      <c r="N206" s="5"/>
      <c r="P206" s="5"/>
      <c r="Q206" s="5"/>
      <c r="R206" s="5"/>
      <c r="T206" s="5"/>
      <c r="U206" s="5"/>
      <c r="V206" s="5"/>
      <c r="X206" s="5"/>
      <c r="Y206" s="5"/>
      <c r="Z206" s="5"/>
      <c r="AB206" s="5"/>
      <c r="AC206" s="5"/>
      <c r="AD206" s="5"/>
      <c r="AF206" s="5"/>
      <c r="AG206" s="5"/>
      <c r="AH206" s="5"/>
      <c r="AJ206" s="5"/>
      <c r="AK206" s="5"/>
      <c r="AL206" s="5"/>
      <c r="AN206" s="5"/>
      <c r="AO206" s="5"/>
      <c r="AP206" s="5"/>
      <c r="AR206" s="5"/>
      <c r="AS206" s="5"/>
      <c r="AT206" s="5"/>
      <c r="AV206" s="5"/>
      <c r="AW206" s="5"/>
      <c r="AX206" s="5"/>
      <c r="AZ206" s="5"/>
      <c r="BA206" s="5"/>
      <c r="BB206" s="5"/>
      <c r="BD206" s="5"/>
      <c r="BE206" s="5"/>
      <c r="BF206" s="5"/>
      <c r="BH206" s="5"/>
      <c r="BI206" s="5"/>
      <c r="BJ206" s="5"/>
      <c r="BL206" s="5"/>
      <c r="BM206" s="5"/>
      <c r="BN206" s="5"/>
      <c r="BP206" s="5"/>
      <c r="BQ206" s="5"/>
      <c r="BR206" s="5"/>
      <c r="BT206" s="5"/>
      <c r="BU206" s="5"/>
      <c r="BV206" s="5"/>
      <c r="BX206" s="5"/>
      <c r="BY206" s="5"/>
      <c r="BZ206" s="5"/>
      <c r="CB206" s="5"/>
      <c r="CC206" s="5"/>
      <c r="CD206" s="5"/>
      <c r="CF206" s="5"/>
      <c r="CG206" s="5"/>
      <c r="CH206" s="5"/>
      <c r="CJ206" s="5"/>
      <c r="CK206" s="5"/>
      <c r="CL206" s="5"/>
      <c r="CN206" s="5"/>
      <c r="CO206" s="5"/>
      <c r="CP206" s="5"/>
      <c r="CR206" s="5"/>
      <c r="CS206" s="5"/>
      <c r="CT206" s="5"/>
      <c r="CV206" s="5"/>
      <c r="CW206" s="5"/>
      <c r="CX206" s="5"/>
      <c r="CZ206" s="5"/>
      <c r="DA206" s="5"/>
      <c r="DB206" s="5"/>
      <c r="DD206" s="5"/>
      <c r="DE206" s="5"/>
      <c r="DF206" s="5"/>
      <c r="DH206" s="5"/>
      <c r="DI206" s="5"/>
      <c r="DJ206" s="5"/>
      <c r="DL206" s="5"/>
      <c r="DM206" s="5"/>
      <c r="DN206" s="5"/>
      <c r="DP206" s="5"/>
      <c r="DQ206" s="5"/>
      <c r="DR206" s="5"/>
      <c r="DT206" s="5"/>
      <c r="DU206" s="5"/>
      <c r="DV206" s="5"/>
      <c r="DX206" s="5"/>
      <c r="DY206" s="5"/>
      <c r="DZ206" s="5"/>
      <c r="EB206" s="5"/>
      <c r="EC206" s="5"/>
      <c r="ED206" s="5"/>
      <c r="EF206" s="5"/>
      <c r="EG206" s="5"/>
      <c r="EH206" s="5"/>
      <c r="EJ206" s="5"/>
      <c r="EK206" s="5"/>
      <c r="EL206" s="5"/>
      <c r="EN206" s="5"/>
      <c r="EO206" s="5"/>
      <c r="EP206" s="5"/>
      <c r="ER206" s="5"/>
      <c r="ES206" s="5"/>
      <c r="ET206" s="5"/>
      <c r="EV206" s="5"/>
      <c r="EW206" s="5"/>
      <c r="EX206" s="5"/>
      <c r="EZ206" s="5"/>
      <c r="FA206" s="5"/>
      <c r="FB206" s="5"/>
      <c r="FD206" s="5"/>
      <c r="FE206" s="5"/>
      <c r="FF206" s="5"/>
      <c r="FH206" s="5"/>
      <c r="FI206" s="5"/>
      <c r="FJ206" s="5"/>
      <c r="FL206" s="5"/>
      <c r="FM206" s="5"/>
      <c r="FN206" s="5"/>
      <c r="FP206" s="5"/>
      <c r="FQ206" s="5"/>
      <c r="FR206" s="5"/>
      <c r="FT206" s="5"/>
      <c r="FU206" s="5"/>
      <c r="FV206" s="5"/>
      <c r="FX206" s="5"/>
      <c r="FY206" s="5"/>
      <c r="FZ206" s="5"/>
      <c r="GB206" s="5"/>
      <c r="GC206" s="5"/>
      <c r="GF206" s="5"/>
      <c r="GG206" s="5"/>
      <c r="GH206" s="5"/>
      <c r="GJ206" s="5"/>
      <c r="GK206" s="5"/>
      <c r="GL206" s="5"/>
      <c r="GN206" s="5"/>
      <c r="GO206" s="5"/>
      <c r="GP206" s="5"/>
      <c r="GR206" s="5"/>
      <c r="GS206" s="5"/>
      <c r="GT206" s="5"/>
      <c r="GV206" s="5"/>
      <c r="GW206" s="5"/>
      <c r="GX206" s="5"/>
      <c r="GZ206" s="5"/>
      <c r="HA206" s="5"/>
      <c r="HB206" s="5"/>
      <c r="HD206" s="5"/>
      <c r="HE206" s="5"/>
      <c r="HF206" s="5"/>
      <c r="HH206" s="5"/>
      <c r="HI206" s="5"/>
      <c r="HJ206" s="5"/>
      <c r="HL206" s="5"/>
      <c r="HM206" s="5"/>
      <c r="HN206" s="5"/>
      <c r="HP206" s="5"/>
      <c r="HQ206" s="5"/>
      <c r="HR206" s="5"/>
      <c r="HT206" s="5"/>
      <c r="HU206" s="5"/>
      <c r="HV206" s="5"/>
      <c r="HX206" s="5"/>
      <c r="HY206" s="5"/>
      <c r="IB206" s="5"/>
      <c r="IC206" s="5"/>
      <c r="ID206" s="5"/>
      <c r="IF206" s="5"/>
      <c r="IG206" s="5"/>
      <c r="IH206" s="5"/>
      <c r="IJ206" s="5"/>
      <c r="IK206" s="5"/>
      <c r="IL206" s="5"/>
      <c r="IN206" s="5"/>
      <c r="IO206" s="5"/>
      <c r="IP206" s="5"/>
      <c r="IR206" s="5"/>
      <c r="IS206" s="5"/>
      <c r="IT206" s="5"/>
      <c r="IV206" s="5"/>
      <c r="IW206" s="5"/>
      <c r="IX206" s="5"/>
      <c r="IZ206" s="5"/>
      <c r="JA206" s="5"/>
      <c r="JB206" s="5"/>
      <c r="JD206" s="5"/>
      <c r="JE206" s="5"/>
      <c r="JF206" s="5"/>
      <c r="JH206" s="5"/>
      <c r="JI206" s="5"/>
      <c r="JJ206" s="294"/>
      <c r="JL206" s="5"/>
      <c r="JM206" s="5"/>
      <c r="JN206" s="5"/>
      <c r="JO206" s="5"/>
      <c r="JP206" s="5"/>
      <c r="JQ206" s="5"/>
      <c r="JR206" s="5"/>
      <c r="JS206" s="5"/>
      <c r="JT206" s="5"/>
      <c r="JU206" s="5"/>
      <c r="JV206" s="5"/>
      <c r="JW206" s="5"/>
      <c r="JX206" s="5"/>
      <c r="JY206" s="5"/>
      <c r="JZ206" s="5"/>
      <c r="KA206" s="5"/>
      <c r="KB206" s="5"/>
      <c r="KC206" s="5"/>
      <c r="KD206" s="5"/>
      <c r="KE206" s="5"/>
      <c r="KF206" s="5"/>
      <c r="KG206" s="5"/>
      <c r="KH206" s="5"/>
      <c r="KI206" s="274"/>
      <c r="KJ206" s="274"/>
      <c r="KK206" s="5"/>
    </row>
    <row r="207" spans="2:317" s="3" customFormat="1">
      <c r="B207" s="366" t="s">
        <v>468</v>
      </c>
      <c r="C207" s="366"/>
      <c r="D207" s="366"/>
      <c r="E207" s="366"/>
      <c r="G207" s="188">
        <f>G68+G78+G175+G182+G192+G205</f>
        <v>0</v>
      </c>
      <c r="I207" s="188" t="e">
        <f>I68+I78+I175+I182+I192+I205</f>
        <v>#VALUE!</v>
      </c>
      <c r="K207" s="188">
        <f>K68+K78+K175+K182+K192+K205</f>
        <v>3079.5</v>
      </c>
      <c r="M207" s="188" t="e">
        <f>M68+M78+M175+M182+M192+M205</f>
        <v>#VALUE!</v>
      </c>
      <c r="O207" s="188">
        <f>O68+O78+O175+O182+O192+O205</f>
        <v>3298.3162499999989</v>
      </c>
      <c r="Q207" s="188" t="e">
        <f>Q68+Q78+Q175+Q182+Q192+Q205</f>
        <v>#VALUE!</v>
      </c>
      <c r="S207" s="188">
        <f>S68+S78+S175+S182+S192+S205</f>
        <v>5042.4182499999997</v>
      </c>
      <c r="U207" s="188" t="e">
        <f>U68+U78+U175+U182+U192+U205</f>
        <v>#VALUE!</v>
      </c>
      <c r="W207" s="188">
        <f>W68+W78+W175+W182+W192+W205</f>
        <v>10285.726234374999</v>
      </c>
      <c r="Y207" s="188" t="e">
        <f>Y68+Y78+Y175+Y182+Y192+Y205</f>
        <v>#VALUE!</v>
      </c>
      <c r="AA207" s="188">
        <f>AA68+AA78+AA175+AA182+AA192+AA205</f>
        <v>16333.696271249999</v>
      </c>
      <c r="AC207" s="188" t="e">
        <f>AC68+AC78+AC175+AC182+AC192+AC205</f>
        <v>#VALUE!</v>
      </c>
      <c r="AE207" s="188">
        <f>AE68+AE78+AE175+AE182+AE192+AE205</f>
        <v>22123.00088992187</v>
      </c>
      <c r="AG207" s="188" t="e">
        <f>AG68+AG78+AG175+AG182+AG192+AG205</f>
        <v>#VALUE!</v>
      </c>
      <c r="AI207" s="188">
        <f>AI68+AI78+AI175+AI182+AI192+AI205</f>
        <v>31164.75127926268</v>
      </c>
      <c r="AK207" s="188" t="e">
        <f>AK68+AK78+AK175+AK182+AK192+AK205</f>
        <v>#VALUE!</v>
      </c>
      <c r="AM207" s="188">
        <f>AM68+AM78+AM175+AM182+AM192+AM205</f>
        <v>35306.776471152079</v>
      </c>
      <c r="AO207" s="188" t="e">
        <f>AO68+AO78+AO175+AO182+AO192+AO205</f>
        <v>#VALUE!</v>
      </c>
      <c r="AQ207" s="188">
        <f>AQ68+AQ78+AQ175+AQ182+AQ192+AQ205</f>
        <v>40061.60544182489</v>
      </c>
      <c r="AS207" s="188" t="e">
        <f>AS68+AS78+AS175+AS182+AS192+AS205</f>
        <v>#VALUE!</v>
      </c>
      <c r="AU207" s="188">
        <f>AU68+AU78+AU175+AU182+AU192+AU205</f>
        <v>45805.408758098623</v>
      </c>
      <c r="AW207" s="188" t="e">
        <f>AW68+AW78+AW175+AW182+AW192+AW205</f>
        <v>#VALUE!</v>
      </c>
      <c r="AY207" s="188">
        <f>AY68+AY78+AY175+AY182+AY192+AY205</f>
        <v>52048.032571813419</v>
      </c>
      <c r="BA207" s="188" t="e">
        <f>BA68+BA78+BA175+BA182+BA192+BA205</f>
        <v>#VALUE!</v>
      </c>
      <c r="BC207" s="188">
        <f>BC68+BC78+BC175+BC182+BC192+BC205</f>
        <v>59735.299957585419</v>
      </c>
      <c r="BE207" s="188" t="e">
        <f>BE68+BE78+BE175+BE182+BE192+BE205</f>
        <v>#VALUE!</v>
      </c>
      <c r="BG207" s="188">
        <f>BG68+BG78+BG175+BG182+BG192+BG205</f>
        <v>68235.369951223242</v>
      </c>
      <c r="BI207" s="188" t="e">
        <f>BI68+BI78+BI175+BI182+BI192+BI205</f>
        <v>#VALUE!</v>
      </c>
      <c r="BK207" s="188">
        <f>BK68+BK78+BK175+BK182+BK192+BK205</f>
        <v>77657.95044390671</v>
      </c>
      <c r="BM207" s="188" t="e">
        <f>BM68+BM78+BM175+BM182+BM192+BM205</f>
        <v>#VALUE!</v>
      </c>
      <c r="BO207" s="188">
        <f>BO68+BO78+BO175+BO182+BO192+BO205</f>
        <v>88436.418010492722</v>
      </c>
      <c r="BQ207" s="188" t="e">
        <f>BQ68+BQ78+BQ175+BQ182+BQ192+BQ205</f>
        <v>#VALUE!</v>
      </c>
      <c r="BS207" s="188">
        <f>BS68+BS78+BS175+BS182+BS192+BS205</f>
        <v>102311.65571206661</v>
      </c>
      <c r="BU207" s="188" t="e">
        <f>BU68+BU78+BU175+BU182+BU192+BU205</f>
        <v>#VALUE!</v>
      </c>
      <c r="BW207" s="188">
        <f>BW68+BW78+BW175+BW182+BW192+BW205</f>
        <v>116646.17906887659</v>
      </c>
      <c r="BY207" s="188" t="e">
        <f>BY68+BY78+BY175+BY182+BY192+BY205</f>
        <v>#VALUE!</v>
      </c>
      <c r="CA207" s="188">
        <f>CA68+CA78+CA175+CA182+CA192+CA205</f>
        <v>133108.88092920801</v>
      </c>
      <c r="CC207" s="188" t="e">
        <f>CC68+CC78+CC175+CC182+CC192+CC205</f>
        <v>#VALUE!</v>
      </c>
      <c r="CE207" s="188">
        <f>CE68+CE78+CE175+CE182+CE192+CE205</f>
        <v>181786.58568230714</v>
      </c>
      <c r="CG207" s="188" t="e">
        <f>CG68+CG78+CG175+CG182+CG192+CG205</f>
        <v>#VALUE!</v>
      </c>
      <c r="CI207" s="188">
        <f>CI68+CI78+CI175+CI182+CI192+CI205</f>
        <v>207891.8035346531</v>
      </c>
      <c r="CK207" s="188" t="e">
        <f>CK68+CK78+CK175+CK182+CK192+CK205</f>
        <v>#VALUE!</v>
      </c>
      <c r="CL207" s="188"/>
      <c r="CM207" s="188">
        <f>CM68+CM78+CM175+CM182+CM192+CM205</f>
        <v>237904.30406485114</v>
      </c>
      <c r="CO207" s="188" t="e">
        <f>CO68+CO78+CO175+CO182+CO192+CO205</f>
        <v>#VALUE!</v>
      </c>
      <c r="CQ207" s="188">
        <f>CQ68+CQ78+CQ175+CQ182+CQ192+CQ205</f>
        <v>272694.42967457877</v>
      </c>
      <c r="CS207" s="188" t="e">
        <f>CS68+CS78+CS175+CS182+CS192+CS205</f>
        <v>#VALUE!</v>
      </c>
      <c r="CU207" s="188">
        <f>CU68+CU78+CU175+CU182+CU192+CU205</f>
        <v>312340.32412576553</v>
      </c>
      <c r="CW207" s="188" t="e">
        <f>CW68+CW78+CW175+CW182+CW192+CW205</f>
        <v>#VALUE!</v>
      </c>
      <c r="CY207" s="188">
        <f>CY68+CY78+CY175+CY182+CY192+CY205</f>
        <v>358301.28274463036</v>
      </c>
      <c r="DA207" s="188" t="e">
        <f>DA68+DA78+DA175+DA182+DA192+DA205</f>
        <v>#VALUE!</v>
      </c>
      <c r="DC207" s="188">
        <f>DC68+DC78+DC175+DC182+DC192+DC205</f>
        <v>410977.17815632484</v>
      </c>
      <c r="DE207" s="188" t="e">
        <f>DE68+DE78+DE175+DE182+DE192+DE205</f>
        <v>#VALUE!</v>
      </c>
      <c r="DG207" s="188">
        <f>DG68+DG78+DG175+DG182+DG192+DG205</f>
        <v>471201.95787977357</v>
      </c>
      <c r="DI207" s="188" t="e">
        <f>DI68+DI78+DI175+DI182+DI192+DI205</f>
        <v>#VALUE!</v>
      </c>
      <c r="DK207" s="188">
        <f>DK68+DK78+DK175+DK182+DK192+DK205</f>
        <v>540402.95456173958</v>
      </c>
      <c r="DM207" s="188" t="e">
        <f>DM68+DM78+DM175+DM182+DM192+DM205</f>
        <v>#VALUE!</v>
      </c>
      <c r="DO207" s="188">
        <f>DO68+DO78+DO175+DO182+DO192+DO205</f>
        <v>621464.10074600053</v>
      </c>
      <c r="DQ207" s="188" t="e">
        <f>DQ68+DQ78+DQ175+DQ182+DQ192+DQ205</f>
        <v>#VALUE!</v>
      </c>
      <c r="DS207" s="188">
        <f>DS68+DS78+DS175+DS182+DS192+DS205</f>
        <v>713062.41885790054</v>
      </c>
      <c r="DU207" s="188" t="e">
        <f>DU68+DU78+DU175+DU182+DU192+DU205</f>
        <v>#VALUE!</v>
      </c>
      <c r="DW207" s="188">
        <f>DW68+DW78+DW175+DW182+DW192+DW205</f>
        <v>818378.48468658549</v>
      </c>
      <c r="DY207" s="188" t="e">
        <f>DY68+DY78+DY175+DY182+DY192+DY205</f>
        <v>#VALUE!</v>
      </c>
      <c r="EA207" s="188">
        <f>EA68+EA78+EA175+EA182+EA192+EA205</f>
        <v>1032523.4084285308</v>
      </c>
      <c r="EC207" s="188" t="e">
        <f>EC68+EC78+EC175+EC182+EC192+EC205</f>
        <v>#VALUE!</v>
      </c>
      <c r="EE207" s="188">
        <f>EE68+EE78+EE175+EE182+EE192+EE205</f>
        <v>1185720.1226928101</v>
      </c>
      <c r="EG207" s="188" t="e">
        <f>EG68+EG78+EG175+EG182+EG192+EG205</f>
        <v>#VALUE!</v>
      </c>
      <c r="EH207" s="188"/>
      <c r="EI207" s="188">
        <f>EI68+EI78+EI175+EI182+EI192+EI205</f>
        <v>1361887.8440967314</v>
      </c>
      <c r="EK207" s="188" t="e">
        <f>EK68+EK78+EK175+EK182+EK192+EK205</f>
        <v>#VALUE!</v>
      </c>
      <c r="EM207" s="188">
        <f>EM68+EM78+EM175+EM182+EM192+EM205</f>
        <v>1564756.473711241</v>
      </c>
      <c r="EO207" s="188" t="e">
        <f>EO68+EO78+EO175+EO182+EO192+EO205</f>
        <v>#VALUE!</v>
      </c>
      <c r="EQ207" s="188">
        <f>EQ68+EQ78+EQ175+EQ182+EQ192+EQ205</f>
        <v>1797692.6477679268</v>
      </c>
      <c r="ES207" s="188" t="e">
        <f>ES68+ES78+ES175+ES182+ES192+ES205</f>
        <v>#VALUE!</v>
      </c>
      <c r="EU207" s="188">
        <f>EU68+EU78+EU175+EU182+EU192+EU205</f>
        <v>2065973.4459331161</v>
      </c>
      <c r="EW207" s="188" t="e">
        <f>EW68+EW78+EW175+EW182+EW192+EW205</f>
        <v>#VALUE!</v>
      </c>
      <c r="EY207" s="188" t="e">
        <f>EY68+EY78+EY175+EY182+EY192+EY205</f>
        <v>#VALUE!</v>
      </c>
      <c r="FA207" s="188" t="e">
        <f>FA68+FA78+FA175+FA182+FA192+FA205</f>
        <v>#VALUE!</v>
      </c>
      <c r="FC207" s="188">
        <f>FC68+FC78+FC175+FC182+FC192+FC205</f>
        <v>2728470.8698415454</v>
      </c>
      <c r="FE207" s="188" t="e">
        <f>FE68+FE78+FE175+FE182+FE192+FE205</f>
        <v>#VALUE!</v>
      </c>
      <c r="FG207" s="188">
        <f>FG68+FG78+FG175+FG182+FG192+FG205</f>
        <v>3135737.7736177775</v>
      </c>
      <c r="FI207" s="188" t="e">
        <f>FI68+FI78+FI175+FI182+FI192+FI205</f>
        <v>#VALUE!</v>
      </c>
      <c r="FK207" s="188">
        <f>FK68+FK78+FK175+FK182+FK192+FK205</f>
        <v>3605574.7129604439</v>
      </c>
      <c r="FM207" s="188" t="e">
        <f>FM68+FM78+FM175+FM182+FM192+FM205</f>
        <v>#VALUE!</v>
      </c>
      <c r="FO207" s="188">
        <f>FO68+FO78+FO175+FO182+FO192+FO205</f>
        <v>4144265.1932045091</v>
      </c>
      <c r="FQ207" s="188" t="e">
        <f>FQ68+FQ78+FQ175+FQ182+FQ192+FQ205</f>
        <v>#VALUE!</v>
      </c>
      <c r="FS207" s="188">
        <f>FS68+FS78+FS175+FS182+FS192+FS205</f>
        <v>4763737.2454851866</v>
      </c>
      <c r="FU207" s="188" t="e">
        <f>FU68+FU78+FU175+FU182+FU192+FU205</f>
        <v>#VALUE!</v>
      </c>
      <c r="FW207" s="188">
        <f>FW68+FW78+FW175+FW182+FW192+FW205</f>
        <v>6022475.7483687615</v>
      </c>
      <c r="FY207" s="188" t="e">
        <f>FY68+FY78+FY175+FY182+FY192+FY205</f>
        <v>#VALUE!</v>
      </c>
      <c r="GA207" s="188">
        <f>GA68+GA78+GA175+GA182+GA192+GA205</f>
        <v>6923640.8839240735</v>
      </c>
      <c r="GC207" s="188" t="e">
        <f>GC68+GC78+GC175+GC182+GC192+GC205</f>
        <v>#VALUE!</v>
      </c>
      <c r="GE207" s="188">
        <f>GE68+GE78+GE175+GE182+GE192+GE205</f>
        <v>7959972.2898126869</v>
      </c>
      <c r="GG207" s="188" t="e">
        <f>GG68+GG78+GG175+GG182+GG192+GG205</f>
        <v>#VALUE!</v>
      </c>
      <c r="GI207" s="188">
        <f>GI68+GI78+GI175+GI182+GI192+GI205</f>
        <v>9152029.1565845851</v>
      </c>
      <c r="GK207" s="188" t="e">
        <f>GK68+GK78+GK175+GK182+GK192+GK205</f>
        <v>#VALUE!</v>
      </c>
      <c r="GM207" s="188">
        <f>GM68+GM78+GM175+GM182+GM192+GM205</f>
        <v>10522531.803372273</v>
      </c>
      <c r="GO207" s="188" t="e">
        <f>GO68+GO78+GO175+GO182+GO192+GO205</f>
        <v>#VALUE!</v>
      </c>
      <c r="GQ207" s="188">
        <f>GQ68+GQ78+GQ175+GQ182+GQ192+GQ205</f>
        <v>12099271.573878119</v>
      </c>
      <c r="GS207" s="188" t="e">
        <f>GS68+GS78+GS175+GS182+GS192+GS205</f>
        <v>#VALUE!</v>
      </c>
      <c r="GU207" s="188">
        <f>GU68+GU78+GU175+GU182+GU192+GU205</f>
        <v>13912005.524254834</v>
      </c>
      <c r="GW207" s="188" t="e">
        <f>GW68+GW78+GW175+GW182+GW192+GW205</f>
        <v>#VALUE!</v>
      </c>
      <c r="GY207" s="188">
        <f>GY68+GY78+GY175+GY182+GY192+GY205</f>
        <v>15996297.067188056</v>
      </c>
      <c r="HA207" s="188" t="e">
        <f>HA68+HA78+HA175+HA182+HA192+HA205</f>
        <v>#VALUE!</v>
      </c>
      <c r="HC207" s="188">
        <f>HC68+HC78+HC175+HC182+HC192+HC205</f>
        <v>18393174.841561265</v>
      </c>
      <c r="HE207" s="188" t="e">
        <f>HE68+HE78+HE175+HE182+HE192+HE205</f>
        <v>#VALUE!</v>
      </c>
      <c r="HG207" s="188">
        <f>HG68+HG78+HG175+HG182+HG192+HG205</f>
        <v>21151064.282090448</v>
      </c>
      <c r="HI207" s="188" t="e">
        <f>HI68+HI78+HI175+HI182+HI192+HI205</f>
        <v>#VALUE!</v>
      </c>
      <c r="HK207" s="188">
        <f>HK68+HK78+HK175+HK182+HK192+HK205</f>
        <v>24321015.138699014</v>
      </c>
      <c r="HM207" s="188" t="e">
        <f>HM68+HM78+HM175+HM182+HM192+HM205</f>
        <v>#VALUE!</v>
      </c>
      <c r="HO207" s="188">
        <f>HO68+HO78+HO175+HO182+HO192+HO205</f>
        <v>27966436.623798858</v>
      </c>
      <c r="HQ207" s="188" t="e">
        <f>HQ68+HQ78+HQ175+HQ182+HQ192+HQ205</f>
        <v>#VALUE!</v>
      </c>
      <c r="HS207" s="188">
        <f>HS68+HS78+HS175+HS182+HS192+HS205</f>
        <v>36979888.170708247</v>
      </c>
      <c r="HU207" s="188" t="e">
        <f>HU68+HU78+HU175+HU182+HU192+HU205</f>
        <v>#VALUE!</v>
      </c>
      <c r="HW207" s="188">
        <f>HW68+HW78+HW175+HW182+HW192+HW205</f>
        <v>42524102.110609472</v>
      </c>
      <c r="HY207" s="188" t="e">
        <f>HY68+HY78+HY175+HY182+HY192+HY205</f>
        <v>#VALUE!</v>
      </c>
      <c r="IA207" s="188">
        <f>IA68+IA78+IA175+IA182+IA192+IA205</f>
        <v>48899939.641495891</v>
      </c>
      <c r="IC207" s="188" t="e">
        <f>IC68+IC78+IC175+IC182+IC192+IC205</f>
        <v>#VALUE!</v>
      </c>
      <c r="IE207" s="188">
        <f>IE68+IE78+IE175+IE182+IE192+IE205</f>
        <v>56232428.552015267</v>
      </c>
      <c r="IG207" s="188" t="e">
        <f>IG68+IG78+IG175+IG182+IG192+IG205</f>
        <v>#VALUE!</v>
      </c>
      <c r="II207" s="188">
        <f>II68+II78+II175+II182+II192+II205</f>
        <v>64664428.049112558</v>
      </c>
      <c r="IK207" s="188" t="e">
        <f>IK68+IK78+IK175+IK182+IK192+IK205</f>
        <v>#VALUE!</v>
      </c>
      <c r="IM207" s="188">
        <f>IM68+IM78+IM175+IM182+IM192+IM205</f>
        <v>74361235.470774412</v>
      </c>
      <c r="IO207" s="188" t="e">
        <f>IO68+IO78+IO175+IO182+IO192+IO205</f>
        <v>#VALUE!</v>
      </c>
      <c r="IQ207" s="188">
        <f>IQ68+IQ78+IQ175+IQ182+IQ192+IQ205</f>
        <v>85512799.005685598</v>
      </c>
      <c r="IS207" s="188" t="e">
        <f>IS68+IS78+IS175+IS182+IS192+IS205</f>
        <v>#VALUE!</v>
      </c>
      <c r="IU207" s="188">
        <f>IU68+IU78+IU175+IU182+IU192+IU205</f>
        <v>98336744.570833445</v>
      </c>
      <c r="IW207" s="188" t="e">
        <f>IW68+IW78+IW175+IW182+IW192+IW205</f>
        <v>#VALUE!</v>
      </c>
      <c r="IY207" s="188">
        <f>IY68+IY78+IY175+IY182+IY192+IY205</f>
        <v>113084224.47075346</v>
      </c>
      <c r="JA207" s="188" t="e">
        <f>JA68+JA78+JA175+JA182+JA192+JA205</f>
        <v>#VALUE!</v>
      </c>
      <c r="JC207" s="188">
        <f>JC68+JC78+JC175+JC182+JC192+JC205</f>
        <v>130045306.35566139</v>
      </c>
      <c r="JE207" s="188" t="e">
        <f>JE68+JE78+JE175+JE182+JE192+JE205</f>
        <v>#VALUE!</v>
      </c>
      <c r="JG207" s="188">
        <f>JG68+JG78+JG175+JG182+JG192+JG205</f>
        <v>149548928.52330562</v>
      </c>
      <c r="JI207" s="188" t="e">
        <f>JI68+JI78+JI175+JI182+JI192+JI205</f>
        <v>#VALUE!</v>
      </c>
      <c r="JJ207" s="299"/>
      <c r="JK207" s="188">
        <f>JK68+JK78+JK175+JK182+JK192+JK205</f>
        <v>171978072.01609647</v>
      </c>
      <c r="JM207" s="188" t="e">
        <f>JM68+JM78+JM175+JM182+JM192+JM205</f>
        <v>#VALUE!</v>
      </c>
      <c r="JO207" s="188">
        <f>JO68+JO78+JO175+JO182+JO192+JO205</f>
        <v>199749373.29813397</v>
      </c>
      <c r="JQ207" s="188" t="e">
        <f>JQ68+JQ78+JQ175+JQ182+JQ192+JQ205</f>
        <v>#VALUE!</v>
      </c>
      <c r="JS207" s="188">
        <f>JS68+JS78+JS175+JS182+JS192+JS205</f>
        <v>229708588.10952953</v>
      </c>
      <c r="JU207" s="188" t="e">
        <f>JU68+JU78+JU175+JU182+JU192+JU205</f>
        <v>#VALUE!</v>
      </c>
      <c r="JW207" s="188">
        <f>JW68+JW78+JW175+JW182+JW192+JW205</f>
        <v>264161669.55580115</v>
      </c>
      <c r="JY207" s="188" t="e">
        <f>JY68+JY78+JY175+JY182+JY192+JY205</f>
        <v>#VALUE!</v>
      </c>
      <c r="KA207" s="188">
        <f>KA68+KA78+KA175+KA182+KA192+KA205</f>
        <v>303782981.81131184</v>
      </c>
      <c r="KC207" s="188" t="e">
        <f>KC68+KC78+KC175+KC182+KC192+KC205</f>
        <v>#VALUE!</v>
      </c>
      <c r="KE207" s="188">
        <f>KE68+KE78+KE175+KE182+KE192+KE205</f>
        <v>349347120.92587054</v>
      </c>
      <c r="KG207" s="188" t="e">
        <f>KG68+KG78+KG175+KG182+KG192+KG205</f>
        <v>#VALUE!</v>
      </c>
      <c r="KI207" s="188">
        <f>KI68+KI78+KI175+KI182+KI192+KI205</f>
        <v>11420.234499999997</v>
      </c>
      <c r="KK207" s="188" t="e">
        <f>KK68+KK78+KK175+KK182+KK192+KK205</f>
        <v>#VALUE!</v>
      </c>
      <c r="KM207" s="188">
        <f>KM68+KM78+KM175+KM182+KM192+KM205</f>
        <v>547194.03628090664</v>
      </c>
      <c r="KO207" s="188" t="e">
        <f>KO68+KO78+KO175+KO182+KO192+KO205</f>
        <v>#VALUE!</v>
      </c>
      <c r="KQ207" s="188">
        <f>KQ68+KQ78+KQ175+KQ182+KQ192+KQ205</f>
        <v>3345567.5361347753</v>
      </c>
      <c r="KS207" s="188" t="e">
        <f>KS68+KS78+KS175+KS182+KS192+KS205</f>
        <v>#VALUE!</v>
      </c>
      <c r="KU207" s="188">
        <f>KU68+KU78+KU175+KU182+KU192+KU205</f>
        <v>19399943.326503247</v>
      </c>
      <c r="KW207" s="188" t="e">
        <f>KW68+KW78+KW175+KW182+KW192+KW205</f>
        <v>#VALUE!</v>
      </c>
      <c r="KY207" s="188">
        <f>KY68+KY78+KY175+KY182+KY192+KY205</f>
        <v>113494976.04059477</v>
      </c>
      <c r="LA207" s="188" t="e">
        <f>LA68+LA78+LA175+LA182+LA192+LA205</f>
        <v>#VALUE!</v>
      </c>
      <c r="LC207" s="188">
        <f>LC68+LC78+LC175+LC182+LC192+LC205</f>
        <v>693992493.62377679</v>
      </c>
      <c r="LE207" s="188" t="e">
        <f>LE68+LE78+LE175+LE182+LE192+LE205</f>
        <v>#VALUE!</v>
      </c>
    </row>
    <row r="208" spans="2:317">
      <c r="B208" s="366" t="s">
        <v>469</v>
      </c>
      <c r="C208" s="366"/>
      <c r="D208" s="366"/>
      <c r="E208" s="366"/>
      <c r="KK208" s="5" t="e">
        <f>KK207/12</f>
        <v>#VALUE!</v>
      </c>
      <c r="KO208" s="5" t="e">
        <f>KO207/12</f>
        <v>#VALUE!</v>
      </c>
      <c r="KS208" s="5" t="e">
        <f>KS207/12</f>
        <v>#VALUE!</v>
      </c>
      <c r="KW208" s="5" t="e">
        <f>KW207/12</f>
        <v>#VALUE!</v>
      </c>
      <c r="LA208" s="5" t="e">
        <f>LA207/12</f>
        <v>#VALUE!</v>
      </c>
      <c r="LE208" s="5" t="e">
        <f>LE207/12</f>
        <v>#VALUE!</v>
      </c>
    </row>
    <row r="209" spans="2:317">
      <c r="B209" s="362" t="s">
        <v>470</v>
      </c>
      <c r="C209" s="362"/>
      <c r="D209" s="362"/>
      <c r="E209" s="362"/>
      <c r="I209" t="e">
        <f ca="1">SUMIF($B$9:$E$207,"Grand Total",I9:I207)</f>
        <v>#VALUE!</v>
      </c>
      <c r="M209" t="e">
        <f ca="1">SUMIF($B$9:$E$207,"Grand Total",M9:M207)</f>
        <v>#VALUE!</v>
      </c>
      <c r="Q209" t="e">
        <f ca="1">SUMIF($B$9:$E$207,"Grand Total",Q9:Q207)</f>
        <v>#VALUE!</v>
      </c>
      <c r="U209" t="e">
        <f ca="1">SUMIF($B$9:$E$207,"Grand Total",U9:U207)</f>
        <v>#VALUE!</v>
      </c>
      <c r="Y209" t="e">
        <f ca="1">SUMIF($B$9:$E$207,"Grand Total",Y9:Y207)</f>
        <v>#VALUE!</v>
      </c>
      <c r="AC209" t="e">
        <f ca="1">SUMIF($B$9:$E$207,"Grand Total",AC9:AC207)</f>
        <v>#VALUE!</v>
      </c>
      <c r="AG209" t="e">
        <f ca="1">SUMIF($B$9:$E$207,"Grand Total",AG9:AG207)</f>
        <v>#VALUE!</v>
      </c>
      <c r="AK209" t="e">
        <f ca="1">SUMIF($B$9:$E$207,"Grand Total",AK9:AK207)</f>
        <v>#VALUE!</v>
      </c>
      <c r="AO209" t="e">
        <f ca="1">SUMIF($B$9:$E$207,"Grand Total",AO9:AO207)</f>
        <v>#VALUE!</v>
      </c>
      <c r="AS209" t="e">
        <f ca="1">SUMIF($B$9:$E$207,"Grand Total",AS9:AS207)</f>
        <v>#VALUE!</v>
      </c>
      <c r="AW209" t="e">
        <f ca="1">SUMIF($B$9:$E$207,"Grand Total",AW9:AW207)</f>
        <v>#VALUE!</v>
      </c>
      <c r="BA209" t="e">
        <f ca="1">SUMIF($B$9:$E$207,"Grand Total",BA9:BA207)</f>
        <v>#VALUE!</v>
      </c>
      <c r="BE209" t="e">
        <f ca="1">SUMIF($B$9:$E$207,"Grand Total",BE9:BE207)</f>
        <v>#VALUE!</v>
      </c>
      <c r="BI209" t="e">
        <f ca="1">SUMIF($B$9:$E$207,"Grand Total",BI9:BI207)</f>
        <v>#VALUE!</v>
      </c>
      <c r="BM209" t="e">
        <f ca="1">SUMIF($B$9:$E$207,"Grand Total",BM9:BM207)</f>
        <v>#VALUE!</v>
      </c>
      <c r="BQ209" t="e">
        <f ca="1">SUMIF($B$9:$E$207,"Grand Total",BQ9:BQ207)</f>
        <v>#VALUE!</v>
      </c>
      <c r="BU209" t="e">
        <f ca="1">SUMIF($B$9:$E$207,"Grand Total",BU9:BU207)</f>
        <v>#VALUE!</v>
      </c>
      <c r="BY209" t="e">
        <f ca="1">SUMIF($B$9:$E$207,"Grand Total",BY9:BY207)</f>
        <v>#VALUE!</v>
      </c>
      <c r="CC209" t="e">
        <f ca="1">SUMIF($B$9:$E$207,"Grand Total",CC9:CC207)</f>
        <v>#VALUE!</v>
      </c>
      <c r="CG209" t="e">
        <f ca="1">SUMIF($B$9:$E$207,"Grand Total",CG9:CG207)</f>
        <v>#VALUE!</v>
      </c>
      <c r="CK209" t="e">
        <f ca="1">SUMIF($B$9:$E$207,"Grand Total",CK9:CK207)</f>
        <v>#VALUE!</v>
      </c>
      <c r="CO209" t="e">
        <f ca="1">SUMIF($B$9:$E$207,"Grand Total",CO9:CO207)</f>
        <v>#VALUE!</v>
      </c>
      <c r="CS209" t="e">
        <f ca="1">SUMIF($B$9:$E$207,"Grand Total",CS9:CS207)</f>
        <v>#VALUE!</v>
      </c>
      <c r="CW209" t="e">
        <f ca="1">SUMIF($B$9:$E$207,"Grand Total",CW9:CW207)</f>
        <v>#VALUE!</v>
      </c>
      <c r="DA209" t="e">
        <f ca="1">SUMIF($B$9:$E$207,"Grand Total",DA9:DA207)</f>
        <v>#VALUE!</v>
      </c>
      <c r="DE209" t="e">
        <f ca="1">SUMIF($B$9:$E$207,"Grand Total",DE9:DE207)</f>
        <v>#VALUE!</v>
      </c>
      <c r="DI209" t="e">
        <f ca="1">SUMIF($B$9:$E$207,"Grand Total",DI9:DI207)</f>
        <v>#VALUE!</v>
      </c>
      <c r="DM209" t="e">
        <f ca="1">SUMIF($B$9:$E$207,"Grand Total",DM9:DM207)</f>
        <v>#VALUE!</v>
      </c>
      <c r="DQ209" t="e">
        <f ca="1">SUMIF($B$9:$E$207,"Grand Total",DQ9:DQ207)</f>
        <v>#VALUE!</v>
      </c>
      <c r="DU209" t="e">
        <f ca="1">SUMIF($B$9:$E$207,"Grand Total",DU9:DU207)</f>
        <v>#VALUE!</v>
      </c>
      <c r="DY209" t="e">
        <f ca="1">SUMIF($B$9:$E$207,"Grand Total",DY9:DY207)</f>
        <v>#VALUE!</v>
      </c>
      <c r="EC209" t="e">
        <f ca="1">SUMIF($B$9:$E$207,"Grand Total",EC9:EC207)</f>
        <v>#VALUE!</v>
      </c>
      <c r="EG209" t="e">
        <f ca="1">SUMIF($B$9:$E$207,"Grand Total",EG9:EG207)</f>
        <v>#VALUE!</v>
      </c>
      <c r="EK209" t="e">
        <f ca="1">SUMIF($B$9:$E$207,"Grand Total",EK9:EK207)</f>
        <v>#VALUE!</v>
      </c>
      <c r="EO209" t="e">
        <f ca="1">SUMIF($B$9:$E$207,"Grand Total",EO9:EO207)</f>
        <v>#VALUE!</v>
      </c>
      <c r="ES209" t="e">
        <f ca="1">SUMIF($B$9:$E$207,"Grand Total",ES9:ES207)</f>
        <v>#VALUE!</v>
      </c>
      <c r="EW209" t="e">
        <f ca="1">SUMIF($B$9:$E$207,"Grand Total",EW9:EW207)</f>
        <v>#VALUE!</v>
      </c>
      <c r="FA209" t="e">
        <f ca="1">SUMIF($B$9:$E$207,"Grand Total",FA9:FA207)</f>
        <v>#VALUE!</v>
      </c>
      <c r="FE209" t="e">
        <f ca="1">SUMIF($B$9:$E$207,"Grand Total",FE9:FE207)</f>
        <v>#VALUE!</v>
      </c>
      <c r="FI209" t="e">
        <f ca="1">SUMIF($B$9:$E$207,"Grand Total",FI9:FI207)</f>
        <v>#VALUE!</v>
      </c>
      <c r="FM209" t="e">
        <f ca="1">SUMIF($B$9:$E$207,"Grand Total",FM9:FM207)</f>
        <v>#VALUE!</v>
      </c>
      <c r="FQ209" t="e">
        <f ca="1">SUMIF($B$9:$E$207,"Grand Total",FQ9:FQ207)</f>
        <v>#VALUE!</v>
      </c>
      <c r="FU209" t="e">
        <f ca="1">SUMIF($B$9:$E$207,"Grand Total",FU9:FU207)</f>
        <v>#VALUE!</v>
      </c>
      <c r="FY209" t="e">
        <f ca="1">SUMIF($B$9:$E$207,"Grand Total",FY9:FY207)</f>
        <v>#VALUE!</v>
      </c>
      <c r="GC209" t="e">
        <f ca="1">SUMIF($B$9:$E$207,"Grand Total",GC9:GC207)</f>
        <v>#VALUE!</v>
      </c>
      <c r="GG209" t="e">
        <f ca="1">SUMIF($B$9:$E$207,"Grand Total",GG9:GG207)</f>
        <v>#VALUE!</v>
      </c>
      <c r="GK209" t="e">
        <f ca="1">SUMIF($B$9:$E$207,"Grand Total",GK9:GK207)</f>
        <v>#VALUE!</v>
      </c>
      <c r="GO209" t="e">
        <f ca="1">SUMIF($B$9:$E$207,"Grand Total",GO9:GO207)</f>
        <v>#VALUE!</v>
      </c>
      <c r="GS209" t="e">
        <f ca="1">SUMIF($B$9:$E$207,"Grand Total",GS9:GS207)</f>
        <v>#VALUE!</v>
      </c>
      <c r="GW209" t="e">
        <f ca="1">SUMIF($B$9:$E$207,"Grand Total",GW9:GW207)</f>
        <v>#VALUE!</v>
      </c>
      <c r="HA209" t="e">
        <f ca="1">SUMIF($B$9:$E$207,"Grand Total",HA9:HA207)</f>
        <v>#VALUE!</v>
      </c>
      <c r="HE209" t="e">
        <f ca="1">SUMIF($B$9:$E$207,"Grand Total",HE9:HE207)</f>
        <v>#VALUE!</v>
      </c>
      <c r="HI209" t="e">
        <f ca="1">SUMIF($B$9:$E$207,"Grand Total",HI9:HI207)</f>
        <v>#VALUE!</v>
      </c>
      <c r="HM209" t="e">
        <f ca="1">SUMIF($B$9:$E$207,"Grand Total",HM9:HM207)</f>
        <v>#VALUE!</v>
      </c>
      <c r="HQ209" t="e">
        <f ca="1">SUMIF($B$9:$E$207,"Grand Total",HQ9:HQ207)</f>
        <v>#VALUE!</v>
      </c>
      <c r="HU209" t="e">
        <f ca="1">SUMIF($B$9:$E$207,"Grand Total",HU9:HU207)</f>
        <v>#VALUE!</v>
      </c>
      <c r="HY209" t="e">
        <f ca="1">SUMIF($B$9:$E$207,"Grand Total",HY9:HY207)</f>
        <v>#VALUE!</v>
      </c>
      <c r="IC209" t="e">
        <f ca="1">SUMIF($B$9:$E$207,"Grand Total",IC9:IC207)</f>
        <v>#VALUE!</v>
      </c>
      <c r="IG209" t="e">
        <f ca="1">SUMIF($B$9:$E$207,"Grand Total",IG9:IG207)</f>
        <v>#VALUE!</v>
      </c>
      <c r="IK209" t="e">
        <f ca="1">SUMIF($B$9:$E$207,"Grand Total",IK9:IK207)</f>
        <v>#VALUE!</v>
      </c>
      <c r="IO209" t="e">
        <f ca="1">SUMIF($B$9:$E$207,"Grand Total",IO9:IO207)</f>
        <v>#VALUE!</v>
      </c>
      <c r="IS209" t="e">
        <f ca="1">SUMIF($B$9:$E$207,"Grand Total",IS9:IS207)</f>
        <v>#VALUE!</v>
      </c>
      <c r="IW209" t="e">
        <f ca="1">SUMIF($B$9:$E$207,"Grand Total",IW9:IW207)</f>
        <v>#VALUE!</v>
      </c>
      <c r="JA209" t="e">
        <f ca="1">SUMIF($B$9:$E$207,"Grand Total",JA9:JA207)</f>
        <v>#VALUE!</v>
      </c>
      <c r="JE209" t="e">
        <f ca="1">SUMIF($B$9:$E$207,"Grand Total",JE9:JE207)</f>
        <v>#VALUE!</v>
      </c>
      <c r="JI209" t="e">
        <f ca="1">SUMIF($B$9:$E$207,"Grand Total",JI9:JI207)</f>
        <v>#VALUE!</v>
      </c>
      <c r="JM209" t="e">
        <f ca="1">SUMIF($B$9:$E$207,"Grand Total",JM9:JM207)</f>
        <v>#VALUE!</v>
      </c>
      <c r="KI209">
        <f ca="1">SUMIF($B$9:$E$207,"Grand Total",KI9:KI207)</f>
        <v>11420.234499999997</v>
      </c>
      <c r="KK209" t="e">
        <f ca="1">SUMIF($B$9:$E$207,"Grand Total",KK9:KK207)</f>
        <v>#VALUE!</v>
      </c>
      <c r="KM209">
        <f ca="1">SUMIF($B$9:$E$207,"Grand Total",KM9:KM207)</f>
        <v>515346.53628090664</v>
      </c>
      <c r="KO209" t="e">
        <f ca="1">SUMIF($B$9:$E$207,"Grand Total",KO9:KO207)</f>
        <v>#VALUE!</v>
      </c>
      <c r="KQ209">
        <f ca="1">SUMIF($B$9:$E$207,"Grand Total",KQ9:KQ207)</f>
        <v>3296182.1361347754</v>
      </c>
      <c r="KS209" t="e">
        <f ca="1">SUMIF($B$9:$E$207,"Grand Total",KS9:KS207)</f>
        <v>#VALUE!</v>
      </c>
      <c r="KU209">
        <f ca="1">SUMIF($B$9:$E$207,"Grand Total",KU9:KU207)</f>
        <v>19338701.086503249</v>
      </c>
      <c r="KW209" t="e">
        <f ca="1">SUMIF($B$9:$E$207,"Grand Total",KW9:KW207)</f>
        <v>#VALUE!</v>
      </c>
      <c r="KY209">
        <f ca="1">SUMIF($B$9:$E$207,"Grand Total",KY9:KY207)</f>
        <v>113422328.00459477</v>
      </c>
      <c r="LA209" t="e">
        <f ca="1">SUMIF($B$9:$E$207,"Grand Total",LA9:LA207)</f>
        <v>#VALUE!</v>
      </c>
      <c r="LC209">
        <f ca="1">SUMIF($B$9:$E$207,"Grand Total",LC9:LC207)</f>
        <v>693908958.15577674</v>
      </c>
      <c r="LE209" t="e">
        <f ca="1">SUMIF($B$9:$E$207,"Grand Total",LE9:LE207)</f>
        <v>#VALUE!</v>
      </c>
    </row>
    <row r="210" spans="2:317">
      <c r="B210" s="211"/>
      <c r="C210" s="211"/>
      <c r="D210" s="211"/>
      <c r="E210" s="211"/>
      <c r="KI210" t="str">
        <f ca="1">IF(KI207=KI209,"TRUE","FALSE")</f>
        <v>TRUE</v>
      </c>
      <c r="KK210" t="e">
        <f ca="1">IF(KK207=KK209,"TRUE","FALSE")</f>
        <v>#VALUE!</v>
      </c>
      <c r="KM210" t="str">
        <f ca="1">IF(KM207=KM209,"TRUE","FALSE")</f>
        <v>FALSE</v>
      </c>
      <c r="KO210" t="e">
        <f ca="1">IF(KO207=KO209,"TRUE","FALSE")</f>
        <v>#VALUE!</v>
      </c>
      <c r="KQ210" t="str">
        <f ca="1">IF(KQ207=KQ209,"TRUE","FALSE")</f>
        <v>FALSE</v>
      </c>
      <c r="KS210" t="e">
        <f ca="1">IF(KS207=KS209,"TRUE","FALSE")</f>
        <v>#VALUE!</v>
      </c>
      <c r="KU210" t="str">
        <f ca="1">IF(KU207=KU209,"TRUE","FALSE")</f>
        <v>FALSE</v>
      </c>
      <c r="KW210" t="e">
        <f ca="1">IF(KW207=KW209,"TRUE","FALSE")</f>
        <v>#VALUE!</v>
      </c>
      <c r="KY210" t="str">
        <f ca="1">IF(KY207=KY209,"TRUE","FALSE")</f>
        <v>FALSE</v>
      </c>
      <c r="LA210" t="e">
        <f ca="1">IF(LA207=LA209,"TRUE","FALSE")</f>
        <v>#VALUE!</v>
      </c>
      <c r="LC210" t="str">
        <f ca="1">IF(LC207=LC209,"TRUE","FALSE")</f>
        <v>FALSE</v>
      </c>
      <c r="LE210" t="e">
        <f ca="1">IF(LE207=LE209,"TRUE","FALSE")</f>
        <v>#VALUE!</v>
      </c>
    </row>
    <row r="211" spans="2:317">
      <c r="B211" s="362" t="s">
        <v>471</v>
      </c>
      <c r="C211" s="362"/>
      <c r="D211" s="362"/>
      <c r="E211" s="362"/>
      <c r="I211" s="5" t="e">
        <f ca="1">I207-I209</f>
        <v>#VALUE!</v>
      </c>
      <c r="M211" s="5" t="e">
        <f ca="1">M207-M209</f>
        <v>#VALUE!</v>
      </c>
      <c r="Q211" s="5" t="e">
        <f ca="1">Q207-Q209</f>
        <v>#VALUE!</v>
      </c>
      <c r="U211" s="5" t="e">
        <f ca="1">U207-U209</f>
        <v>#VALUE!</v>
      </c>
      <c r="Y211" s="5" t="e">
        <f ca="1">Y207-Y209</f>
        <v>#VALUE!</v>
      </c>
      <c r="AC211" s="5" t="e">
        <f ca="1">AC207-AC209</f>
        <v>#VALUE!</v>
      </c>
      <c r="AG211" s="5" t="e">
        <f ca="1">AG207-AG209</f>
        <v>#VALUE!</v>
      </c>
      <c r="AK211" s="5" t="e">
        <f ca="1">AK207-AK209</f>
        <v>#VALUE!</v>
      </c>
      <c r="AO211" s="5" t="e">
        <f ca="1">AO207-AO209</f>
        <v>#VALUE!</v>
      </c>
      <c r="AS211" s="5" t="e">
        <f ca="1">AS207-AS209</f>
        <v>#VALUE!</v>
      </c>
      <c r="AW211" s="5" t="e">
        <f ca="1">AW207-AW209</f>
        <v>#VALUE!</v>
      </c>
      <c r="BA211" s="5" t="e">
        <f ca="1">BA207-BA209</f>
        <v>#VALUE!</v>
      </c>
      <c r="BE211" s="5" t="e">
        <f ca="1">BE207-BE209</f>
        <v>#VALUE!</v>
      </c>
      <c r="BI211" s="5" t="e">
        <f ca="1">BI207-BI209</f>
        <v>#VALUE!</v>
      </c>
      <c r="BM211" s="5" t="e">
        <f ca="1">BM207-BM209</f>
        <v>#VALUE!</v>
      </c>
      <c r="BQ211" s="5" t="e">
        <f ca="1">BQ207-BQ209</f>
        <v>#VALUE!</v>
      </c>
      <c r="BU211" s="5" t="e">
        <f ca="1">BU207-BU209</f>
        <v>#VALUE!</v>
      </c>
      <c r="BY211" s="5" t="e">
        <f ca="1">BY207-BY209</f>
        <v>#VALUE!</v>
      </c>
      <c r="CC211" s="5" t="e">
        <f ca="1">CC207-CC209</f>
        <v>#VALUE!</v>
      </c>
      <c r="CG211" s="5" t="e">
        <f ca="1">CG207-CG209</f>
        <v>#VALUE!</v>
      </c>
      <c r="CK211" s="5" t="e">
        <f ca="1">CK207-CK209</f>
        <v>#VALUE!</v>
      </c>
      <c r="CO211" s="5" t="e">
        <f ca="1">CO207-CO209</f>
        <v>#VALUE!</v>
      </c>
      <c r="CS211" s="5" t="e">
        <f ca="1">CS207-CS209</f>
        <v>#VALUE!</v>
      </c>
      <c r="CW211" s="5" t="e">
        <f ca="1">CW207-CW209</f>
        <v>#VALUE!</v>
      </c>
      <c r="DA211" s="5" t="e">
        <f ca="1">DA207-DA209</f>
        <v>#VALUE!</v>
      </c>
      <c r="DE211" s="5" t="e">
        <f ca="1">DE207-DE209</f>
        <v>#VALUE!</v>
      </c>
      <c r="DI211" s="5" t="e">
        <f ca="1">DI207-DI209</f>
        <v>#VALUE!</v>
      </c>
      <c r="DM211" s="5" t="e">
        <f ca="1">DM207-DM209</f>
        <v>#VALUE!</v>
      </c>
      <c r="DQ211" s="5" t="e">
        <f ca="1">DQ207-DQ209</f>
        <v>#VALUE!</v>
      </c>
      <c r="DU211" s="5" t="e">
        <f ca="1">DU207-DU209</f>
        <v>#VALUE!</v>
      </c>
      <c r="DY211" s="5" t="e">
        <f ca="1">DY207-DY209</f>
        <v>#VALUE!</v>
      </c>
      <c r="EC211" s="5" t="e">
        <f ca="1">EC207-EC209</f>
        <v>#VALUE!</v>
      </c>
      <c r="EG211" s="5" t="e">
        <f ca="1">EG207-EG209</f>
        <v>#VALUE!</v>
      </c>
      <c r="EK211" s="5" t="e">
        <f ca="1">EK207-EK209</f>
        <v>#VALUE!</v>
      </c>
      <c r="EO211" s="5" t="e">
        <f ca="1">EO207-EO209</f>
        <v>#VALUE!</v>
      </c>
      <c r="ES211" s="5" t="e">
        <f ca="1">ES207-ES209</f>
        <v>#VALUE!</v>
      </c>
      <c r="EW211" s="5" t="e">
        <f ca="1">EW207-EW209</f>
        <v>#VALUE!</v>
      </c>
      <c r="FA211" s="5" t="e">
        <f ca="1">FA207-FA209</f>
        <v>#VALUE!</v>
      </c>
      <c r="FE211" s="5" t="e">
        <f ca="1">FE207-FE209</f>
        <v>#VALUE!</v>
      </c>
      <c r="FI211" s="5" t="e">
        <f ca="1">FI207-FI209</f>
        <v>#VALUE!</v>
      </c>
      <c r="FM211" s="5" t="e">
        <f ca="1">FM207-FM209</f>
        <v>#VALUE!</v>
      </c>
      <c r="FQ211" s="5" t="e">
        <f ca="1">FQ207-FQ209</f>
        <v>#VALUE!</v>
      </c>
      <c r="FU211" s="5" t="e">
        <f ca="1">FU207-FU209</f>
        <v>#VALUE!</v>
      </c>
      <c r="FY211" s="5" t="e">
        <f ca="1">FY207-FY209</f>
        <v>#VALUE!</v>
      </c>
      <c r="GC211" s="5" t="e">
        <f ca="1">GC207-GC209</f>
        <v>#VALUE!</v>
      </c>
      <c r="GG211" s="5" t="e">
        <f ca="1">GG207-GG209</f>
        <v>#VALUE!</v>
      </c>
      <c r="GK211" s="5" t="e">
        <f ca="1">GK207-GK209</f>
        <v>#VALUE!</v>
      </c>
      <c r="GO211" s="5" t="e">
        <f ca="1">GO207-GO209</f>
        <v>#VALUE!</v>
      </c>
      <c r="GS211" s="5" t="e">
        <f ca="1">GS207-GS209</f>
        <v>#VALUE!</v>
      </c>
      <c r="GW211" s="5" t="e">
        <f ca="1">GW207-GW209</f>
        <v>#VALUE!</v>
      </c>
      <c r="HA211" s="5" t="e">
        <f ca="1">HA207-HA209</f>
        <v>#VALUE!</v>
      </c>
      <c r="HE211" s="5" t="e">
        <f ca="1">HE207-HE209</f>
        <v>#VALUE!</v>
      </c>
      <c r="HI211" s="5" t="e">
        <f ca="1">HI207-HI209</f>
        <v>#VALUE!</v>
      </c>
      <c r="HM211" s="5" t="e">
        <f ca="1">HM207-HM209</f>
        <v>#VALUE!</v>
      </c>
      <c r="HQ211" s="5" t="e">
        <f ca="1">HQ207-HQ209</f>
        <v>#VALUE!</v>
      </c>
      <c r="HU211" s="5" t="e">
        <f ca="1">HU207-HU209</f>
        <v>#VALUE!</v>
      </c>
      <c r="HY211" s="5" t="e">
        <f ca="1">HY207-HY209</f>
        <v>#VALUE!</v>
      </c>
      <c r="IC211" s="5" t="e">
        <f ca="1">IC207-IC209</f>
        <v>#VALUE!</v>
      </c>
      <c r="IG211" s="5" t="e">
        <f ca="1">IG207-IG209</f>
        <v>#VALUE!</v>
      </c>
      <c r="IK211" s="5" t="e">
        <f ca="1">IK207-IK209</f>
        <v>#VALUE!</v>
      </c>
      <c r="IO211" s="5" t="e">
        <f ca="1">IO207-IO209</f>
        <v>#VALUE!</v>
      </c>
      <c r="IS211" s="5" t="e">
        <f ca="1">IS207-IS209</f>
        <v>#VALUE!</v>
      </c>
      <c r="IW211" s="5" t="e">
        <f ca="1">IW207-IW209</f>
        <v>#VALUE!</v>
      </c>
      <c r="JA211" s="5" t="e">
        <f ca="1">JA207-JA209</f>
        <v>#VALUE!</v>
      </c>
      <c r="JE211" s="5" t="e">
        <f ca="1">JE207-JE209</f>
        <v>#VALUE!</v>
      </c>
      <c r="JI211" s="5" t="e">
        <f ca="1">JI207-JI209</f>
        <v>#VALUE!</v>
      </c>
      <c r="JJ211" s="294"/>
      <c r="JM211" s="5" t="e">
        <f ca="1">JM207-JM209</f>
        <v>#VALUE!</v>
      </c>
      <c r="KI211" s="5">
        <f ca="1">KI207-KI209</f>
        <v>0</v>
      </c>
      <c r="KK211" s="5" t="e">
        <f ca="1">KK207-KK209</f>
        <v>#VALUE!</v>
      </c>
      <c r="KM211" s="5">
        <f ca="1">KM207-KM209</f>
        <v>31847.5</v>
      </c>
      <c r="KO211" s="5" t="e">
        <f ca="1">KO207-KO209</f>
        <v>#VALUE!</v>
      </c>
      <c r="KQ211" s="5">
        <f ca="1">KQ207-KQ209</f>
        <v>49385.399999999907</v>
      </c>
      <c r="KS211" s="5" t="e">
        <f ca="1">KS207-KS209</f>
        <v>#VALUE!</v>
      </c>
      <c r="KU211" s="5">
        <f ca="1">KU207-KU209</f>
        <v>61242.239999998361</v>
      </c>
      <c r="KW211" s="5" t="e">
        <f ca="1">KW207-KW209</f>
        <v>#VALUE!</v>
      </c>
      <c r="KY211" s="5">
        <f ca="1">KY207-KY209</f>
        <v>72648.03599999845</v>
      </c>
      <c r="LA211" s="5" t="e">
        <f ca="1">LA207-LA209</f>
        <v>#VALUE!</v>
      </c>
      <c r="LC211" s="5">
        <f ca="1">LC207-LC209</f>
        <v>83535.468000054359</v>
      </c>
      <c r="LE211" s="5" t="e">
        <f ca="1">LE207-LE209</f>
        <v>#VALUE!</v>
      </c>
    </row>
    <row r="212" spans="2:317">
      <c r="AG212" s="5" t="e">
        <f>AG207*7</f>
        <v>#VALUE!</v>
      </c>
      <c r="AK212" s="5" t="e">
        <f>AK207*12</f>
        <v>#VALUE!</v>
      </c>
      <c r="CC212" s="5" t="e">
        <f>CC207*12</f>
        <v>#VALUE!</v>
      </c>
      <c r="CG212" s="5" t="e">
        <f>CG207*12</f>
        <v>#VALUE!</v>
      </c>
      <c r="DY212" s="5" t="e">
        <f>DY207*12</f>
        <v>#VALUE!</v>
      </c>
      <c r="KI212" s="5"/>
      <c r="KJ212" s="5"/>
      <c r="KK212" s="5"/>
    </row>
    <row r="213" spans="2:317">
      <c r="EC213" s="5"/>
      <c r="KI213" s="5"/>
      <c r="KJ213" s="5"/>
      <c r="KK213" s="5"/>
    </row>
    <row r="214" spans="2:317">
      <c r="W214" s="155">
        <f>W201/5/30</f>
        <v>0.33333333333333331</v>
      </c>
      <c r="KI214" s="5"/>
      <c r="KJ214" s="5"/>
      <c r="KK214" s="5"/>
    </row>
    <row r="215" spans="2:317">
      <c r="KI215" s="5"/>
      <c r="KJ215" s="5"/>
      <c r="KK215" s="5"/>
    </row>
    <row r="216" spans="2:317">
      <c r="KI216" s="5"/>
      <c r="KJ216" s="5"/>
      <c r="KK216" s="5"/>
    </row>
    <row r="217" spans="2:317">
      <c r="KI217" s="5"/>
      <c r="KJ217" s="5"/>
      <c r="KK217" s="5"/>
    </row>
    <row r="218" spans="2:317">
      <c r="KI218" s="5"/>
      <c r="KJ218" s="5"/>
      <c r="KK218" s="5"/>
    </row>
    <row r="219" spans="2:317">
      <c r="KI219" s="5"/>
      <c r="KJ219" s="5"/>
      <c r="KK219" s="5"/>
    </row>
    <row r="220" spans="2:317">
      <c r="KI220" s="5"/>
      <c r="KJ220" s="5"/>
      <c r="KK220" s="5"/>
    </row>
    <row r="221" spans="2:317">
      <c r="KI221" s="5"/>
      <c r="KJ221" s="5"/>
      <c r="KK221" s="5"/>
    </row>
    <row r="222" spans="2:317">
      <c r="KI222" s="5"/>
      <c r="KJ222" s="5"/>
      <c r="KK222" s="5"/>
    </row>
    <row r="223" spans="2:317">
      <c r="KI223" s="5"/>
      <c r="KJ223" s="5"/>
      <c r="KK223" s="5"/>
    </row>
    <row r="224" spans="2:317">
      <c r="KI224" s="5"/>
      <c r="KJ224" s="5"/>
      <c r="KK224" s="5"/>
    </row>
    <row r="225" spans="295:297">
      <c r="KI225" s="5"/>
      <c r="KJ225" s="5"/>
      <c r="KK225" s="5"/>
    </row>
    <row r="226" spans="295:297">
      <c r="KI226" s="188"/>
      <c r="KJ226" s="188"/>
      <c r="KK226" s="188"/>
    </row>
    <row r="227" spans="295:297">
      <c r="KI227" s="5"/>
      <c r="KJ227" s="5"/>
      <c r="KK227" s="5"/>
    </row>
    <row r="228" spans="295:297">
      <c r="KI228" s="274"/>
      <c r="KJ228" s="274"/>
      <c r="KK228" s="5"/>
    </row>
    <row r="229" spans="295:297">
      <c r="KI229" s="5"/>
      <c r="KJ229" s="5"/>
      <c r="KK229" s="5"/>
    </row>
    <row r="230" spans="295:297">
      <c r="KI230" s="5"/>
      <c r="KJ230" s="5"/>
      <c r="KK230" s="5"/>
    </row>
    <row r="231" spans="295:297">
      <c r="KI231" s="5"/>
      <c r="KJ231" s="5"/>
      <c r="KK231" s="5"/>
    </row>
    <row r="232" spans="295:297">
      <c r="KI232" s="5"/>
      <c r="KJ232" s="5"/>
      <c r="KK232" s="5"/>
    </row>
    <row r="233" spans="295:297">
      <c r="KI233" s="5"/>
      <c r="KJ233" s="5"/>
      <c r="KK233" s="5"/>
    </row>
    <row r="234" spans="295:297">
      <c r="KI234" s="5"/>
      <c r="KJ234" s="5"/>
      <c r="KK234" s="5"/>
    </row>
    <row r="235" spans="295:297">
      <c r="KI235" s="188"/>
      <c r="KJ235" s="188"/>
      <c r="KK235" s="188"/>
    </row>
    <row r="236" spans="295:297">
      <c r="KI236" s="5"/>
      <c r="KJ236" s="5"/>
      <c r="KK236" s="5"/>
    </row>
    <row r="237" spans="295:297">
      <c r="KI237" s="274"/>
      <c r="KJ237" s="274"/>
      <c r="KK237" s="5"/>
    </row>
    <row r="238" spans="295:297">
      <c r="KI238" s="5"/>
      <c r="KJ238" s="5"/>
      <c r="KK238" s="5"/>
    </row>
    <row r="239" spans="295:297">
      <c r="KI239" s="5"/>
      <c r="KJ239" s="5"/>
      <c r="KK239" s="5"/>
    </row>
    <row r="240" spans="295:297">
      <c r="KI240" s="5"/>
      <c r="KJ240" s="5"/>
      <c r="KK240" s="5"/>
    </row>
    <row r="241" spans="295:297">
      <c r="KI241" s="5"/>
      <c r="KJ241" s="5"/>
      <c r="KK241" s="5"/>
    </row>
    <row r="242" spans="295:297" ht="15" customHeight="1">
      <c r="KI242" s="5"/>
      <c r="KJ242" s="5"/>
      <c r="KK242" s="5"/>
    </row>
    <row r="243" spans="295:297" ht="15" customHeight="1">
      <c r="KI243" s="5"/>
      <c r="KJ243" s="5"/>
      <c r="KK243" s="5"/>
    </row>
    <row r="244" spans="295:297" ht="15" customHeight="1">
      <c r="KI244" s="188"/>
      <c r="KJ244" s="188"/>
      <c r="KK244" s="188"/>
    </row>
  </sheetData>
  <mergeCells count="94">
    <mergeCell ref="KY4:LA4"/>
    <mergeCell ref="LC4:LE4"/>
    <mergeCell ref="AA5:AC5"/>
    <mergeCell ref="KI4:KK4"/>
    <mergeCell ref="KM4:KO4"/>
    <mergeCell ref="KQ4:KS4"/>
    <mergeCell ref="KU4:KW4"/>
    <mergeCell ref="BW5:BY5"/>
    <mergeCell ref="AE5:AG5"/>
    <mergeCell ref="AI5:AK5"/>
    <mergeCell ref="AM5:AO5"/>
    <mergeCell ref="AQ5:AS5"/>
    <mergeCell ref="AU5:AW5"/>
    <mergeCell ref="AY5:BA5"/>
    <mergeCell ref="BC5:BE5"/>
    <mergeCell ref="BG5:BI5"/>
    <mergeCell ref="G5:I5"/>
    <mergeCell ref="K5:M5"/>
    <mergeCell ref="O5:Q5"/>
    <mergeCell ref="S5:U5"/>
    <mergeCell ref="W5:Y5"/>
    <mergeCell ref="BK5:BM5"/>
    <mergeCell ref="BO5:BQ5"/>
    <mergeCell ref="BS5:BU5"/>
    <mergeCell ref="DS5:DU5"/>
    <mergeCell ref="CA5:CC5"/>
    <mergeCell ref="CE5:CG5"/>
    <mergeCell ref="CI5:CK5"/>
    <mergeCell ref="CM5:CO5"/>
    <mergeCell ref="CQ5:CS5"/>
    <mergeCell ref="CU5:CW5"/>
    <mergeCell ref="CY5:DA5"/>
    <mergeCell ref="DC5:DE5"/>
    <mergeCell ref="DG5:DI5"/>
    <mergeCell ref="DK5:DM5"/>
    <mergeCell ref="DO5:DQ5"/>
    <mergeCell ref="FO5:FQ5"/>
    <mergeCell ref="DW5:DY5"/>
    <mergeCell ref="EA5:EC5"/>
    <mergeCell ref="EE5:EG5"/>
    <mergeCell ref="EI5:EK5"/>
    <mergeCell ref="EM5:EO5"/>
    <mergeCell ref="EQ5:ES5"/>
    <mergeCell ref="EU5:EW5"/>
    <mergeCell ref="EY5:FA5"/>
    <mergeCell ref="FC5:FE5"/>
    <mergeCell ref="FG5:FI5"/>
    <mergeCell ref="FK5:FM5"/>
    <mergeCell ref="HK5:HM5"/>
    <mergeCell ref="FS5:FU5"/>
    <mergeCell ref="FW5:FY5"/>
    <mergeCell ref="GA5:GC5"/>
    <mergeCell ref="GE5:GG5"/>
    <mergeCell ref="GI5:GK5"/>
    <mergeCell ref="GM5:GO5"/>
    <mergeCell ref="GQ5:GS5"/>
    <mergeCell ref="GU5:GW5"/>
    <mergeCell ref="GY5:HA5"/>
    <mergeCell ref="HC5:HE5"/>
    <mergeCell ref="HG5:HI5"/>
    <mergeCell ref="JG5:JI5"/>
    <mergeCell ref="HO5:HQ5"/>
    <mergeCell ref="HS5:HU5"/>
    <mergeCell ref="HW5:HY5"/>
    <mergeCell ref="IA5:IC5"/>
    <mergeCell ref="IE5:IG5"/>
    <mergeCell ref="II5:IK5"/>
    <mergeCell ref="IM5:IO5"/>
    <mergeCell ref="IQ5:IS5"/>
    <mergeCell ref="IU5:IW5"/>
    <mergeCell ref="IY5:JA5"/>
    <mergeCell ref="JC5:JE5"/>
    <mergeCell ref="LC5:LE5"/>
    <mergeCell ref="JK5:JM5"/>
    <mergeCell ref="JO5:JQ5"/>
    <mergeCell ref="JS5:JU5"/>
    <mergeCell ref="JW5:JY5"/>
    <mergeCell ref="KA5:KC5"/>
    <mergeCell ref="KE5:KG5"/>
    <mergeCell ref="KI5:KK5"/>
    <mergeCell ref="KM5:KO5"/>
    <mergeCell ref="KQ5:KS5"/>
    <mergeCell ref="KU5:KW5"/>
    <mergeCell ref="KY5:LA5"/>
    <mergeCell ref="B207:E207"/>
    <mergeCell ref="B208:E208"/>
    <mergeCell ref="B209:E209"/>
    <mergeCell ref="B211:E211"/>
    <mergeCell ref="C6:E7"/>
    <mergeCell ref="B68:E68"/>
    <mergeCell ref="B78:E78"/>
    <mergeCell ref="B175:E175"/>
    <mergeCell ref="B182:E182"/>
    <mergeCell ref="B192:E19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56BDB-D61C-41E2-A66E-FBEDB1DD126A}">
  <sheetPr>
    <tabColor rgb="FF92D050"/>
  </sheetPr>
  <dimension ref="B1:LH244"/>
  <sheetViews>
    <sheetView showGridLines="0" zoomScaleNormal="100" workbookViewId="0">
      <pane xSplit="6" ySplit="8" topLeftCell="G171" activePane="bottomRight" state="frozen"/>
      <selection pane="bottomRight" activeCell="AE181" sqref="AE181"/>
      <selection pane="bottomLeft"/>
      <selection pane="topRight"/>
    </sheetView>
  </sheetViews>
  <sheetFormatPr defaultRowHeight="15" customHeight="1"/>
  <cols>
    <col min="1" max="1" width="5" customWidth="1"/>
    <col min="2" max="2" width="10.28515625" bestFit="1" customWidth="1"/>
    <col min="3" max="4" width="21.7109375" customWidth="1"/>
    <col min="5" max="5" width="49.7109375" customWidth="1"/>
    <col min="6" max="6" width="3.7109375" customWidth="1"/>
    <col min="7" max="7" width="9" bestFit="1" customWidth="1"/>
    <col min="8" max="8" width="12.7109375" bestFit="1" customWidth="1"/>
    <col min="9" max="9" width="13.5703125" bestFit="1" customWidth="1"/>
    <col min="10" max="10" width="2" customWidth="1"/>
    <col min="11" max="11" width="9.140625" bestFit="1" customWidth="1"/>
    <col min="12" max="12" width="12.7109375" bestFit="1" customWidth="1"/>
    <col min="13" max="13" width="13" customWidth="1"/>
    <col min="14" max="14" width="2" customWidth="1"/>
    <col min="15" max="15" width="9.140625" bestFit="1" customWidth="1"/>
    <col min="16" max="16" width="12.7109375" bestFit="1" customWidth="1"/>
    <col min="17" max="17" width="13" customWidth="1"/>
    <col min="18" max="18" width="2" customWidth="1"/>
    <col min="19" max="19" width="9.140625" bestFit="1" customWidth="1"/>
    <col min="20" max="20" width="12.7109375" bestFit="1" customWidth="1"/>
    <col min="21" max="21" width="13" customWidth="1"/>
    <col min="22" max="22" width="2" customWidth="1"/>
    <col min="23" max="23" width="9.140625" customWidth="1"/>
    <col min="24" max="24" width="12.7109375" bestFit="1" customWidth="1"/>
    <col min="25" max="25" width="13" customWidth="1"/>
    <col min="26" max="26" width="2" customWidth="1"/>
    <col min="27" max="27" width="9.140625" customWidth="1"/>
    <col min="28" max="28" width="12.7109375" bestFit="1" customWidth="1"/>
    <col min="29" max="29" width="13" customWidth="1"/>
    <col min="30" max="30" width="2" customWidth="1"/>
    <col min="31" max="31" width="9.140625" customWidth="1"/>
    <col min="32" max="32" width="12.7109375" bestFit="1" customWidth="1"/>
    <col min="33" max="33" width="13" customWidth="1"/>
    <col min="34" max="34" width="2" customWidth="1"/>
    <col min="35" max="35" width="9.140625" customWidth="1"/>
    <col min="36" max="36" width="12.7109375" bestFit="1" customWidth="1"/>
    <col min="37" max="37" width="13" customWidth="1"/>
    <col min="38" max="38" width="2" customWidth="1"/>
    <col min="39" max="39" width="9.140625" customWidth="1"/>
    <col min="40" max="40" width="12.7109375" bestFit="1" customWidth="1"/>
    <col min="41" max="41" width="13" customWidth="1"/>
    <col min="42" max="42" width="2" customWidth="1"/>
    <col min="43" max="43" width="9.140625" customWidth="1"/>
    <col min="44" max="44" width="12.7109375" bestFit="1" customWidth="1"/>
    <col min="45" max="45" width="13" customWidth="1"/>
    <col min="46" max="46" width="2" customWidth="1"/>
    <col min="47" max="47" width="9.140625" customWidth="1"/>
    <col min="48" max="48" width="12.7109375" bestFit="1" customWidth="1"/>
    <col min="49" max="49" width="13" customWidth="1"/>
    <col min="50" max="50" width="2" customWidth="1"/>
    <col min="51" max="51" width="9.140625" customWidth="1"/>
    <col min="52" max="52" width="12.7109375" bestFit="1" customWidth="1"/>
    <col min="53" max="53" width="13" customWidth="1"/>
    <col min="54" max="54" width="2.28515625" customWidth="1"/>
    <col min="55" max="55" width="9.140625" customWidth="1"/>
    <col min="56" max="56" width="12.7109375" bestFit="1" customWidth="1"/>
    <col min="57" max="57" width="13" customWidth="1"/>
    <col min="58" max="58" width="2.28515625" customWidth="1"/>
    <col min="59" max="59" width="9.140625" bestFit="1" customWidth="1"/>
    <col min="60" max="60" width="12.7109375" bestFit="1" customWidth="1"/>
    <col min="61" max="61" width="13" customWidth="1"/>
    <col min="62" max="62" width="2.28515625" customWidth="1"/>
    <col min="63" max="63" width="9.140625" bestFit="1" customWidth="1"/>
    <col min="64" max="64" width="12.7109375" bestFit="1" customWidth="1"/>
    <col min="65" max="65" width="13" customWidth="1"/>
    <col min="66" max="66" width="2.28515625" customWidth="1"/>
    <col min="67" max="67" width="9.140625" bestFit="1" customWidth="1"/>
    <col min="68" max="68" width="12.7109375" bestFit="1" customWidth="1"/>
    <col min="69" max="69" width="13" customWidth="1"/>
    <col min="70" max="70" width="2" customWidth="1"/>
    <col min="71" max="71" width="9.140625" bestFit="1" customWidth="1"/>
    <col min="72" max="72" width="12.7109375" bestFit="1" customWidth="1"/>
    <col min="73" max="73" width="13" customWidth="1"/>
    <col min="74" max="74" width="2" customWidth="1"/>
    <col min="75" max="75" width="9.140625" bestFit="1" customWidth="1"/>
    <col min="76" max="76" width="12.7109375" bestFit="1" customWidth="1"/>
    <col min="77" max="77" width="13" customWidth="1"/>
    <col min="78" max="78" width="1.7109375" customWidth="1"/>
    <col min="79" max="79" width="9.140625" bestFit="1" customWidth="1"/>
    <col min="80" max="80" width="12.7109375" bestFit="1" customWidth="1"/>
    <col min="81" max="81" width="13" customWidth="1"/>
    <col min="82" max="82" width="2" customWidth="1"/>
    <col min="83" max="83" width="9.140625" customWidth="1"/>
    <col min="84" max="84" width="12.7109375" bestFit="1" customWidth="1"/>
    <col min="85" max="85" width="13" customWidth="1"/>
    <col min="86" max="86" width="2" customWidth="1"/>
    <col min="87" max="87" width="9.140625" bestFit="1" customWidth="1"/>
    <col min="88" max="88" width="12.7109375" bestFit="1" customWidth="1"/>
    <col min="89" max="89" width="13" customWidth="1"/>
    <col min="90" max="90" width="1.7109375" customWidth="1"/>
    <col min="91" max="91" width="9.140625" customWidth="1"/>
    <col min="92" max="92" width="12.7109375" bestFit="1" customWidth="1"/>
    <col min="93" max="93" width="13" customWidth="1"/>
    <col min="94" max="94" width="1.7109375" customWidth="1"/>
    <col min="95" max="95" width="9.140625" customWidth="1"/>
    <col min="96" max="96" width="12.7109375" bestFit="1" customWidth="1"/>
    <col min="97" max="97" width="13" customWidth="1"/>
    <col min="98" max="98" width="1.7109375" customWidth="1"/>
    <col min="99" max="99" width="9.140625" customWidth="1"/>
    <col min="100" max="100" width="12.7109375" bestFit="1" customWidth="1"/>
    <col min="101" max="101" width="13" customWidth="1"/>
    <col min="102" max="102" width="1.7109375" customWidth="1"/>
    <col min="103" max="103" width="10.85546875" bestFit="1" customWidth="1"/>
    <col min="104" max="104" width="12.7109375" bestFit="1" customWidth="1"/>
    <col min="105" max="105" width="13" customWidth="1"/>
    <col min="106" max="106" width="1.7109375" customWidth="1"/>
    <col min="107" max="107" width="10.85546875" customWidth="1"/>
    <col min="108" max="108" width="12.7109375" bestFit="1" customWidth="1"/>
    <col min="109" max="109" width="13" customWidth="1"/>
    <col min="110" max="110" width="1.7109375" customWidth="1"/>
    <col min="111" max="111" width="10.85546875" customWidth="1"/>
    <col min="112" max="112" width="12.7109375" bestFit="1" customWidth="1"/>
    <col min="113" max="113" width="13" customWidth="1"/>
    <col min="114" max="114" width="1.7109375" customWidth="1"/>
    <col min="115" max="115" width="10.85546875" customWidth="1"/>
    <col min="116" max="116" width="12.7109375" bestFit="1" customWidth="1"/>
    <col min="117" max="117" width="13" customWidth="1"/>
    <col min="118" max="118" width="1.7109375" customWidth="1"/>
    <col min="119" max="119" width="10.85546875" customWidth="1"/>
    <col min="120" max="120" width="12.7109375" bestFit="1" customWidth="1"/>
    <col min="121" max="121" width="13" customWidth="1"/>
    <col min="122" max="122" width="1.7109375" customWidth="1"/>
    <col min="123" max="123" width="10.85546875" customWidth="1"/>
    <col min="124" max="124" width="12.7109375" bestFit="1" customWidth="1"/>
    <col min="125" max="125" width="13" customWidth="1"/>
    <col min="126" max="126" width="1.7109375" customWidth="1"/>
    <col min="127" max="127" width="10.85546875" customWidth="1"/>
    <col min="128" max="128" width="12.7109375" bestFit="1" customWidth="1"/>
    <col min="129" max="129" width="13" customWidth="1"/>
    <col min="130" max="130" width="1.7109375" customWidth="1"/>
    <col min="131" max="131" width="10.85546875" customWidth="1"/>
    <col min="132" max="132" width="12.7109375" bestFit="1" customWidth="1"/>
    <col min="133" max="133" width="13" customWidth="1"/>
    <col min="134" max="134" width="1.7109375" customWidth="1"/>
    <col min="135" max="135" width="10.85546875" customWidth="1"/>
    <col min="136" max="136" width="12.7109375" bestFit="1" customWidth="1"/>
    <col min="137" max="137" width="13" customWidth="1"/>
    <col min="138" max="138" width="2" customWidth="1"/>
    <col min="139" max="139" width="10.85546875" customWidth="1"/>
    <col min="140" max="140" width="12.7109375" bestFit="1" customWidth="1"/>
    <col min="141" max="141" width="13" customWidth="1"/>
    <col min="142" max="142" width="1.7109375" customWidth="1"/>
    <col min="143" max="143" width="10.85546875" customWidth="1"/>
    <col min="144" max="144" width="12.7109375" bestFit="1" customWidth="1"/>
    <col min="145" max="145" width="13" bestFit="1" customWidth="1"/>
    <col min="146" max="146" width="1.7109375" customWidth="1"/>
    <col min="147" max="147" width="10.85546875" customWidth="1"/>
    <col min="148" max="148" width="12.7109375" bestFit="1" customWidth="1"/>
    <col min="149" max="149" width="13" customWidth="1"/>
    <col min="150" max="150" width="1.7109375" customWidth="1"/>
    <col min="151" max="151" width="10.85546875" customWidth="1"/>
    <col min="152" max="152" width="12.7109375" bestFit="1" customWidth="1"/>
    <col min="153" max="153" width="13" customWidth="1"/>
    <col min="154" max="154" width="1.7109375" customWidth="1"/>
    <col min="155" max="155" width="10.5703125" customWidth="1"/>
    <col min="156" max="156" width="12.7109375" bestFit="1" customWidth="1"/>
    <col min="157" max="157" width="13" customWidth="1"/>
    <col min="158" max="158" width="1.7109375" customWidth="1"/>
    <col min="159" max="159" width="10.85546875" customWidth="1"/>
    <col min="160" max="160" width="12.7109375" bestFit="1" customWidth="1"/>
    <col min="161" max="161" width="13" customWidth="1"/>
    <col min="162" max="162" width="1.7109375" customWidth="1"/>
    <col min="163" max="163" width="10.85546875" customWidth="1"/>
    <col min="164" max="164" width="12.7109375" bestFit="1" customWidth="1"/>
    <col min="165" max="165" width="13" customWidth="1"/>
    <col min="166" max="166" width="1.7109375" customWidth="1"/>
    <col min="167" max="167" width="10.85546875" customWidth="1"/>
    <col min="168" max="168" width="12.7109375" bestFit="1" customWidth="1"/>
    <col min="169" max="169" width="13" customWidth="1"/>
    <col min="170" max="170" width="1.7109375" customWidth="1"/>
    <col min="171" max="171" width="10.85546875" customWidth="1"/>
    <col min="172" max="172" width="12.7109375" bestFit="1" customWidth="1"/>
    <col min="173" max="173" width="13" bestFit="1" customWidth="1"/>
    <col min="174" max="174" width="1.7109375" customWidth="1"/>
    <col min="175" max="175" width="10.85546875" customWidth="1"/>
    <col min="176" max="176" width="12.7109375" bestFit="1" customWidth="1"/>
    <col min="177" max="177" width="13" bestFit="1" customWidth="1"/>
    <col min="178" max="178" width="1.7109375" customWidth="1"/>
    <col min="179" max="179" width="10.85546875" bestFit="1" customWidth="1"/>
    <col min="180" max="180" width="12.7109375" bestFit="1" customWidth="1"/>
    <col min="181" max="181" width="13" bestFit="1" customWidth="1"/>
    <col min="182" max="182" width="1.7109375" customWidth="1"/>
    <col min="183" max="183" width="10.85546875" customWidth="1"/>
    <col min="184" max="184" width="12.7109375" bestFit="1" customWidth="1"/>
    <col min="185" max="185" width="13" bestFit="1" customWidth="1"/>
    <col min="186" max="186" width="1.5703125" customWidth="1"/>
    <col min="187" max="187" width="10.85546875" customWidth="1"/>
    <col min="188" max="188" width="12.7109375" bestFit="1" customWidth="1"/>
    <col min="189" max="189" width="13" customWidth="1"/>
    <col min="190" max="190" width="1.7109375" customWidth="1"/>
    <col min="191" max="191" width="10.85546875" customWidth="1"/>
    <col min="192" max="192" width="12.7109375" bestFit="1" customWidth="1"/>
    <col min="193" max="193" width="13" bestFit="1" customWidth="1"/>
    <col min="194" max="194" width="1.7109375" customWidth="1"/>
    <col min="195" max="195" width="10.85546875" customWidth="1"/>
    <col min="196" max="196" width="12.7109375" bestFit="1" customWidth="1"/>
    <col min="197" max="197" width="13" bestFit="1" customWidth="1"/>
    <col min="198" max="198" width="1.7109375" customWidth="1"/>
    <col min="199" max="199" width="10.85546875" customWidth="1"/>
    <col min="200" max="200" width="12.7109375" bestFit="1" customWidth="1"/>
    <col min="201" max="201" width="13" bestFit="1" customWidth="1"/>
    <col min="202" max="202" width="1.7109375" customWidth="1"/>
    <col min="203" max="203" width="10.85546875" customWidth="1"/>
    <col min="204" max="204" width="12.7109375" bestFit="1" customWidth="1"/>
    <col min="205" max="205" width="13" customWidth="1"/>
    <col min="206" max="206" width="1.7109375" customWidth="1"/>
    <col min="207" max="207" width="10.85546875" customWidth="1"/>
    <col min="208" max="208" width="12.7109375" bestFit="1" customWidth="1"/>
    <col min="209" max="209" width="13" bestFit="1" customWidth="1"/>
    <col min="210" max="210" width="1.7109375" customWidth="1"/>
    <col min="211" max="211" width="10.85546875" customWidth="1"/>
    <col min="212" max="212" width="12.7109375" bestFit="1" customWidth="1"/>
    <col min="213" max="213" width="13" bestFit="1" customWidth="1"/>
    <col min="214" max="214" width="1.7109375" customWidth="1"/>
    <col min="215" max="215" width="10.85546875" customWidth="1"/>
    <col min="216" max="216" width="12.7109375" bestFit="1" customWidth="1"/>
    <col min="217" max="217" width="13" bestFit="1" customWidth="1"/>
    <col min="218" max="218" width="1.7109375" customWidth="1"/>
    <col min="219" max="219" width="10.85546875" customWidth="1"/>
    <col min="220" max="220" width="12.7109375" bestFit="1" customWidth="1"/>
    <col min="221" max="221" width="13" customWidth="1"/>
    <col min="222" max="222" width="1.7109375" customWidth="1"/>
    <col min="223" max="223" width="10.85546875" customWidth="1"/>
    <col min="224" max="224" width="12.7109375" bestFit="1" customWidth="1"/>
    <col min="225" max="225" width="13" bestFit="1" customWidth="1"/>
    <col min="226" max="226" width="1.7109375" customWidth="1"/>
    <col min="227" max="227" width="10.85546875" customWidth="1"/>
    <col min="228" max="228" width="12.7109375" bestFit="1" customWidth="1"/>
    <col min="229" max="229" width="13" bestFit="1" customWidth="1"/>
    <col min="230" max="230" width="1.7109375" customWidth="1"/>
    <col min="231" max="231" width="10.85546875" customWidth="1"/>
    <col min="232" max="232" width="12.7109375" bestFit="1" customWidth="1"/>
    <col min="233" max="233" width="13" bestFit="1" customWidth="1"/>
    <col min="234" max="234" width="1.7109375" customWidth="1"/>
    <col min="235" max="235" width="10.85546875" customWidth="1"/>
    <col min="236" max="236" width="12.7109375" bestFit="1" customWidth="1"/>
    <col min="237" max="237" width="13" customWidth="1"/>
    <col min="238" max="238" width="1.7109375" customWidth="1"/>
    <col min="239" max="239" width="10.85546875" customWidth="1"/>
    <col min="240" max="240" width="12.7109375" bestFit="1" customWidth="1"/>
    <col min="241" max="241" width="13" bestFit="1" customWidth="1"/>
    <col min="242" max="242" width="1.7109375" customWidth="1"/>
    <col min="243" max="243" width="10.85546875" bestFit="1" customWidth="1"/>
    <col min="244" max="244" width="12.7109375" bestFit="1" customWidth="1"/>
    <col min="245" max="245" width="13" customWidth="1"/>
    <col min="246" max="246" width="1.7109375" customWidth="1"/>
    <col min="247" max="247" width="10.85546875" customWidth="1"/>
    <col min="248" max="248" width="13.42578125" customWidth="1"/>
    <col min="249" max="249" width="13" customWidth="1"/>
    <col min="250" max="250" width="2.28515625" customWidth="1"/>
    <col min="251" max="251" width="10.85546875" customWidth="1"/>
    <col min="252" max="252" width="13.42578125" customWidth="1"/>
    <col min="253" max="253" width="13" customWidth="1"/>
    <col min="254" max="254" width="3.28515625" customWidth="1"/>
    <col min="255" max="255" width="10.85546875" customWidth="1"/>
    <col min="256" max="256" width="13.42578125" customWidth="1"/>
    <col min="257" max="257" width="13" customWidth="1"/>
    <col min="258" max="258" width="3" customWidth="1"/>
    <col min="259" max="259" width="10.85546875" customWidth="1"/>
    <col min="260" max="260" width="13.42578125" customWidth="1"/>
    <col min="261" max="261" width="13" customWidth="1"/>
    <col min="262" max="262" width="2" customWidth="1"/>
    <col min="263" max="263" width="10.85546875" customWidth="1"/>
    <col min="264" max="264" width="13.42578125" customWidth="1"/>
    <col min="265" max="265" width="13" customWidth="1"/>
    <col min="266" max="266" width="2.7109375" customWidth="1"/>
    <col min="267" max="267" width="10.85546875" customWidth="1"/>
    <col min="268" max="268" width="13.42578125" customWidth="1"/>
    <col min="269" max="269" width="13" customWidth="1"/>
    <col min="270" max="270" width="2.85546875" style="293" customWidth="1"/>
    <col min="271" max="271" width="10.85546875" customWidth="1"/>
    <col min="272" max="272" width="13.42578125" customWidth="1"/>
    <col min="273" max="273" width="13" customWidth="1"/>
    <col min="274" max="274" width="1.7109375" customWidth="1"/>
    <col min="275" max="275" width="10.85546875" customWidth="1"/>
    <col min="276" max="276" width="11.42578125" customWidth="1"/>
    <col min="277" max="277" width="14.7109375" customWidth="1"/>
    <col min="278" max="278" width="3" customWidth="1"/>
    <col min="279" max="279" width="10.85546875" customWidth="1"/>
    <col min="280" max="280" width="12.85546875" customWidth="1"/>
    <col min="281" max="281" width="14.7109375" customWidth="1"/>
    <col min="282" max="282" width="3" customWidth="1"/>
    <col min="283" max="283" width="10.85546875" customWidth="1"/>
    <col min="284" max="284" width="12.85546875" customWidth="1"/>
    <col min="285" max="285" width="14.7109375" customWidth="1"/>
    <col min="286" max="286" width="3" customWidth="1"/>
    <col min="287" max="287" width="10.85546875" customWidth="1"/>
    <col min="288" max="288" width="12.85546875" customWidth="1"/>
    <col min="289" max="289" width="14.7109375" customWidth="1"/>
    <col min="290" max="290" width="3" customWidth="1"/>
    <col min="291" max="291" width="10.85546875" customWidth="1"/>
    <col min="292" max="292" width="12.85546875" customWidth="1"/>
    <col min="293" max="293" width="14.7109375" customWidth="1"/>
    <col min="294" max="294" width="3" customWidth="1"/>
    <col min="295" max="295" width="10.85546875" bestFit="1" customWidth="1"/>
    <col min="296" max="296" width="15.140625" bestFit="1" customWidth="1"/>
    <col min="297" max="297" width="14.7109375" bestFit="1" customWidth="1"/>
    <col min="298" max="298" width="2.7109375" customWidth="1"/>
    <col min="299" max="299" width="10.85546875" bestFit="1" customWidth="1"/>
    <col min="300" max="300" width="15.140625" bestFit="1" customWidth="1"/>
    <col min="301" max="301" width="14.7109375" bestFit="1" customWidth="1"/>
    <col min="302" max="302" width="2.7109375" customWidth="1"/>
    <col min="303" max="303" width="11.85546875" bestFit="1" customWidth="1"/>
    <col min="304" max="304" width="15.140625" bestFit="1" customWidth="1"/>
    <col min="305" max="305" width="14.7109375" bestFit="1" customWidth="1"/>
    <col min="306" max="306" width="2.7109375" customWidth="1"/>
    <col min="307" max="307" width="11.85546875" bestFit="1" customWidth="1"/>
    <col min="308" max="308" width="15.140625" bestFit="1" customWidth="1"/>
    <col min="309" max="309" width="14.7109375" bestFit="1" customWidth="1"/>
    <col min="310" max="310" width="2.7109375" customWidth="1"/>
    <col min="311" max="311" width="11.85546875" bestFit="1" customWidth="1"/>
    <col min="312" max="312" width="15.140625" bestFit="1" customWidth="1"/>
    <col min="313" max="313" width="15.85546875" bestFit="1" customWidth="1"/>
    <col min="314" max="314" width="2.7109375" customWidth="1"/>
    <col min="315" max="315" width="11.85546875" bestFit="1" customWidth="1"/>
    <col min="316" max="316" width="15.140625" bestFit="1" customWidth="1"/>
    <col min="317" max="317" width="14.7109375" bestFit="1" customWidth="1"/>
    <col min="318" max="318" width="2.7109375" customWidth="1"/>
  </cols>
  <sheetData>
    <row r="1" spans="2:320" ht="15" customHeight="1">
      <c r="CY1" s="5"/>
    </row>
    <row r="2" spans="2:320" ht="18.75">
      <c r="B2" s="3" t="s">
        <v>448</v>
      </c>
      <c r="C2" s="174" t="s">
        <v>449</v>
      </c>
      <c r="D2" s="174"/>
      <c r="E2" t="s">
        <v>450</v>
      </c>
      <c r="G2" t="s">
        <v>450</v>
      </c>
      <c r="H2" s="5"/>
      <c r="I2" s="5"/>
      <c r="J2" s="5"/>
      <c r="K2">
        <f>VLOOKUP(K5,Branch!$D$4:$E$74,2,0)</f>
        <v>3</v>
      </c>
      <c r="L2" s="323">
        <f>Branch!F4</f>
        <v>0.15</v>
      </c>
      <c r="M2" s="5"/>
      <c r="N2" s="5"/>
      <c r="O2">
        <f>VLOOKUP(O5,Branch!$D$4:$E$74,2,0)</f>
        <v>3</v>
      </c>
      <c r="P2" s="323">
        <f>1+(L2*45%)</f>
        <v>1.0674999999999999</v>
      </c>
      <c r="Q2" s="5"/>
      <c r="R2" s="5"/>
      <c r="S2">
        <f>VLOOKUP(S5,Branch!$D$4:$E$74,2,0)</f>
        <v>4</v>
      </c>
      <c r="T2" s="323">
        <f>1+Branch!F6</f>
        <v>1.1499999999999999</v>
      </c>
      <c r="U2" s="323"/>
      <c r="V2" s="5"/>
      <c r="W2">
        <f>VLOOKUP(W5,Branch!$D$4:$E$74,2,0)</f>
        <v>5</v>
      </c>
      <c r="X2" s="323">
        <f>1+Branch!F7</f>
        <v>1.1499999999999999</v>
      </c>
      <c r="Y2" s="5"/>
      <c r="Z2" s="5"/>
      <c r="AA2">
        <f>VLOOKUP(AA5,Branch!$D$4:$E$74,2,0)</f>
        <v>8</v>
      </c>
      <c r="AB2" s="323">
        <f>1+Branch!F8</f>
        <v>1.1499999999999999</v>
      </c>
      <c r="AC2" s="5"/>
      <c r="AD2" s="5"/>
      <c r="AE2">
        <f>VLOOKUP(AE5,Branch!$D$4:$E$74,2,0)</f>
        <v>10</v>
      </c>
      <c r="AF2" s="323">
        <f>1+Branch!F9</f>
        <v>1.1499999999999999</v>
      </c>
      <c r="AG2" s="5"/>
      <c r="AH2" s="5"/>
      <c r="AI2">
        <f>VLOOKUP(AI5,Branch!$D$4:$E$74,2,0)</f>
        <v>10</v>
      </c>
      <c r="AJ2" s="323">
        <f>1+Branch!F10</f>
        <v>1.1499999999999999</v>
      </c>
      <c r="AK2" s="5"/>
      <c r="AL2" s="5"/>
      <c r="AM2">
        <f>VLOOKUP(AM5,Branch!$D$4:$E$74,2,0)</f>
        <v>10</v>
      </c>
      <c r="AN2" s="323">
        <f>1+Branch!F11</f>
        <v>1.1499999999999999</v>
      </c>
      <c r="AO2" s="5"/>
      <c r="AP2" s="5"/>
      <c r="AQ2">
        <f>VLOOKUP(AQ5,Branch!$D$4:$E$74,2,0)</f>
        <v>10</v>
      </c>
      <c r="AR2" s="323">
        <f>1+Branch!F12</f>
        <v>1.1499999999999999</v>
      </c>
      <c r="AU2">
        <f>VLOOKUP(AU5,Branch!$D$4:$E$74,2,0)</f>
        <v>10</v>
      </c>
      <c r="AV2" s="323">
        <f>1+Branch!F13</f>
        <v>1.1499999999999999</v>
      </c>
      <c r="AY2">
        <f>VLOOKUP(AY5,Branch!$D$4:$E$74,2,0)</f>
        <v>10</v>
      </c>
      <c r="AZ2" s="323">
        <f>1+Branch!F14</f>
        <v>1.1499999999999999</v>
      </c>
      <c r="BC2">
        <f>VLOOKUP(BC5,Branch!$D$4:$E$74,2,0)</f>
        <v>10</v>
      </c>
      <c r="BD2" s="323">
        <f>1+Branch!F15</f>
        <v>1.1499999999999999</v>
      </c>
      <c r="BG2">
        <f>VLOOKUP(BG5,Branch!$D$4:$E$74,2,0)</f>
        <v>10</v>
      </c>
      <c r="BH2" s="323">
        <f>1+Branch!F16</f>
        <v>1.1499999999999999</v>
      </c>
      <c r="BK2">
        <f>VLOOKUP(BK5,Branch!$D$4:$E$74,2,0)</f>
        <v>10</v>
      </c>
      <c r="BL2" s="323">
        <f>1+Branch!F17</f>
        <v>1.1499999999999999</v>
      </c>
      <c r="BO2">
        <f>VLOOKUP(BO5,Branch!$D$4:$E$74,2,0)</f>
        <v>10</v>
      </c>
      <c r="BP2" s="323">
        <f>1+Branch!F18</f>
        <v>1.1499999999999999</v>
      </c>
      <c r="BS2">
        <f>VLOOKUP(BS5,Branch!$D$4:$E$74,2,0)</f>
        <v>10</v>
      </c>
      <c r="BT2" s="323">
        <f>1+Branch!F19</f>
        <v>1.1499999999999999</v>
      </c>
      <c r="BW2">
        <f>VLOOKUP(BW5,Branch!$D$4:$E$74,2,0)</f>
        <v>10</v>
      </c>
      <c r="BX2" s="323">
        <f>1+Branch!F20</f>
        <v>1.1499999999999999</v>
      </c>
      <c r="CA2">
        <f>VLOOKUP(CA5,Branch!$D$4:$E$74,2,0)</f>
        <v>10</v>
      </c>
      <c r="CB2" s="323">
        <f>1+Branch!F21</f>
        <v>1.1499999999999999</v>
      </c>
      <c r="CE2">
        <f>VLOOKUP(CE5,Branch!$D$4:$E$74,2,0)</f>
        <v>10</v>
      </c>
      <c r="CF2" s="323">
        <f>1+Branch!F22</f>
        <v>1.1499999999999999</v>
      </c>
      <c r="CI2">
        <f>VLOOKUP(CI5,Branch!$D$4:$E$74,2,0)</f>
        <v>10</v>
      </c>
      <c r="CJ2" s="323">
        <f>1+Branch!F23</f>
        <v>1.1499999999999999</v>
      </c>
      <c r="CM2">
        <f>VLOOKUP(CM5,Branch!$D$4:$E$74,2,0)</f>
        <v>10</v>
      </c>
      <c r="CN2" s="323">
        <f>1+Branch!F24</f>
        <v>1.1499999999999999</v>
      </c>
      <c r="CQ2">
        <f>VLOOKUP(CQ5,Branch!$D$4:$E$74,2,0)</f>
        <v>10</v>
      </c>
      <c r="CR2" s="323">
        <f>1+Branch!F25</f>
        <v>1.1499999999999999</v>
      </c>
      <c r="CU2">
        <f>VLOOKUP(CU5,Branch!$D$4:$E$74,2,0)</f>
        <v>10</v>
      </c>
      <c r="CV2" s="323">
        <f>1+Branch!F26</f>
        <v>1.1499999999999999</v>
      </c>
      <c r="CY2">
        <f>VLOOKUP(CY5,Branch!$D$4:$E$74,2,0)</f>
        <v>10</v>
      </c>
      <c r="CZ2" s="323">
        <f>1+Branch!F27</f>
        <v>1.1499999999999999</v>
      </c>
      <c r="DC2">
        <f>VLOOKUP(DC5,Branch!$D$4:$E$74,2,0)</f>
        <v>10</v>
      </c>
      <c r="DD2" s="323">
        <f>1+Branch!F28</f>
        <v>1.1499999999999999</v>
      </c>
      <c r="DG2">
        <f>VLOOKUP(DG5,Branch!$D$4:$E$74,2,0)</f>
        <v>10</v>
      </c>
      <c r="DH2" s="323">
        <f>1+Branch!F29</f>
        <v>1.1499999999999999</v>
      </c>
      <c r="DK2">
        <f>VLOOKUP(DK5,Branch!$D$4:$E$74,2,0)</f>
        <v>10</v>
      </c>
      <c r="DL2" s="323">
        <f>1+Branch!F30</f>
        <v>1.1499999999999999</v>
      </c>
      <c r="DO2">
        <f>VLOOKUP(DO5,Branch!$D$4:$E$74,2,0)</f>
        <v>10</v>
      </c>
      <c r="DP2" s="323">
        <f>1+Branch!F31</f>
        <v>1.1499999999999999</v>
      </c>
      <c r="DS2">
        <f>VLOOKUP(DS5,Branch!$D$4:$E$74,2,0)</f>
        <v>10</v>
      </c>
      <c r="DT2" s="323">
        <f>1+Branch!F32</f>
        <v>1.1499999999999999</v>
      </c>
      <c r="DW2">
        <f>VLOOKUP(DW5,Branch!$D$4:$E$74,2,0)</f>
        <v>10</v>
      </c>
      <c r="DX2" s="323">
        <f>1+Branch!F33</f>
        <v>1.1499999999999999</v>
      </c>
      <c r="EA2">
        <f>VLOOKUP(EA5,Branch!$D$4:$E$74,2,0)</f>
        <v>10</v>
      </c>
      <c r="EB2" s="323">
        <f>1+Branch!F34</f>
        <v>1.1499999999999999</v>
      </c>
      <c r="EE2">
        <f>VLOOKUP(EE5,Branch!$D$4:$E$74,2,0)</f>
        <v>10</v>
      </c>
      <c r="EF2" s="323">
        <f>1+Branch!F35</f>
        <v>1.1499999999999999</v>
      </c>
      <c r="EI2">
        <f>VLOOKUP(EI5,Branch!$D$4:$E$74,2,0)</f>
        <v>10</v>
      </c>
      <c r="EJ2" s="323">
        <f>1+Branch!F36</f>
        <v>1.1499999999999999</v>
      </c>
      <c r="EM2">
        <f>VLOOKUP(EM5,Branch!$D$4:$E$74,2,0)</f>
        <v>10</v>
      </c>
      <c r="EN2" s="323">
        <f>1+Branch!F37</f>
        <v>1.1499999999999999</v>
      </c>
      <c r="EQ2">
        <f>VLOOKUP(EQ5,Branch!$D$4:$E$74,2,0)</f>
        <v>10</v>
      </c>
      <c r="ER2" s="323">
        <f>1+Branch!F38</f>
        <v>1.1499999999999999</v>
      </c>
      <c r="EU2">
        <f>VLOOKUP(EU5,Branch!$D$4:$E$74,2,0)</f>
        <v>10</v>
      </c>
      <c r="EV2" s="323">
        <f>1+Branch!F39</f>
        <v>1.1499999999999999</v>
      </c>
      <c r="EY2">
        <f>VLOOKUP(EY5,Branch!$D$4:$E$74,2,0)</f>
        <v>10</v>
      </c>
      <c r="EZ2" s="323">
        <f>1+Branch!F40</f>
        <v>1.1499999999999999</v>
      </c>
      <c r="FC2">
        <f>VLOOKUP(FC5,Branch!$D$4:$E$74,2,0)</f>
        <v>10</v>
      </c>
      <c r="FD2" s="323">
        <f>1+Branch!F41</f>
        <v>1.1499999999999999</v>
      </c>
      <c r="FG2">
        <f>VLOOKUP(FG5,Branch!$D$4:$E$74,2,0)</f>
        <v>10</v>
      </c>
      <c r="FH2" s="323">
        <f>1+Branch!F42</f>
        <v>1.1499999999999999</v>
      </c>
      <c r="FK2">
        <f>VLOOKUP(FK5,Branch!$D$4:$E$74,2,0)</f>
        <v>10</v>
      </c>
      <c r="FL2" s="323">
        <f>1+Branch!F43</f>
        <v>1.1499999999999999</v>
      </c>
      <c r="FO2">
        <f>VLOOKUP(FO5,Branch!$D$4:$E$74,2,0)</f>
        <v>10</v>
      </c>
      <c r="FP2" s="323">
        <f>1+Branch!F44</f>
        <v>1.1499999999999999</v>
      </c>
      <c r="FS2">
        <f>VLOOKUP(FS5,Branch!$D$4:$E$74,2,0)</f>
        <v>10</v>
      </c>
      <c r="FT2" s="323">
        <f>1+Branch!F45</f>
        <v>1.1499999999999999</v>
      </c>
      <c r="FW2">
        <f>VLOOKUP(FW5,Branch!$D$4:$E$74,2,0)</f>
        <v>10</v>
      </c>
      <c r="FX2" s="323">
        <f>1+Branch!F46</f>
        <v>1.1499999999999999</v>
      </c>
      <c r="GA2">
        <f>VLOOKUP(GA5,Branch!$D$4:$E$74,2,0)</f>
        <v>10</v>
      </c>
      <c r="GB2" s="323">
        <f>1+Branch!F47</f>
        <v>1.1499999999999999</v>
      </c>
      <c r="GE2">
        <f>VLOOKUP(GE5,Branch!$D$4:$E$74,2,0)</f>
        <v>10</v>
      </c>
      <c r="GF2" s="323">
        <f>1+Branch!F48</f>
        <v>1.1499999999999999</v>
      </c>
      <c r="GI2">
        <f>VLOOKUP(GI5,Branch!$D$4:$E$74,2,0)</f>
        <v>10</v>
      </c>
      <c r="GJ2" s="323">
        <f>1+Branch!F49</f>
        <v>1.1499999999999999</v>
      </c>
      <c r="GM2">
        <f>VLOOKUP(GM5,Branch!$D$4:$E$74,2,0)</f>
        <v>10</v>
      </c>
      <c r="GN2" s="323">
        <f>1+Branch!F50</f>
        <v>1.1499999999999999</v>
      </c>
      <c r="GQ2">
        <f>VLOOKUP(GQ5,Branch!$D$4:$E$74,2,0)</f>
        <v>10</v>
      </c>
      <c r="GR2" s="323">
        <f>1+Branch!F51</f>
        <v>1.1499999999999999</v>
      </c>
      <c r="GU2">
        <f>VLOOKUP(GU5,Branch!$D$4:$E$74,2,0)</f>
        <v>10</v>
      </c>
      <c r="GV2" s="323">
        <f>1+Branch!F52</f>
        <v>1.1499999999999999</v>
      </c>
      <c r="GY2">
        <f>VLOOKUP(GY5,Branch!$D$4:$E$74,2,0)</f>
        <v>10</v>
      </c>
      <c r="GZ2" s="323">
        <f>1+Branch!F53</f>
        <v>1.1499999999999999</v>
      </c>
      <c r="HC2">
        <f>VLOOKUP(HC5,Branch!$D$4:$E$74,2,0)</f>
        <v>10</v>
      </c>
      <c r="HD2" s="323">
        <f>1+Branch!F54</f>
        <v>1.1499999999999999</v>
      </c>
      <c r="HG2">
        <f>VLOOKUP(HG5,Branch!$D$4:$E$74,2,0)</f>
        <v>10</v>
      </c>
      <c r="HH2" s="323">
        <f>1+Branch!F55</f>
        <v>1.1499999999999999</v>
      </c>
      <c r="HK2">
        <f>VLOOKUP(HK5,Branch!$D$4:$E$74,2,0)</f>
        <v>10</v>
      </c>
      <c r="HL2" s="323">
        <f>1+Branch!F56</f>
        <v>1.1499999999999999</v>
      </c>
      <c r="HO2">
        <f>VLOOKUP(HO5,Branch!$D$4:$E$74,2,0)</f>
        <v>10</v>
      </c>
      <c r="HP2" s="323">
        <f>1+Branch!F57</f>
        <v>1.1499999999999999</v>
      </c>
      <c r="HS2">
        <f>VLOOKUP(HS5,Branch!$D$4:$E$74,2,0)</f>
        <v>10</v>
      </c>
      <c r="HT2" s="323">
        <f>1+Branch!F58</f>
        <v>1.1499999999999999</v>
      </c>
      <c r="HW2">
        <f>VLOOKUP(HW5,Branch!$D$4:$E$74,2,0)</f>
        <v>10</v>
      </c>
      <c r="HX2" s="323">
        <f>1+Branch!F59</f>
        <v>1.1499999999999999</v>
      </c>
      <c r="IA2">
        <f>VLOOKUP(IA5,Branch!$D$4:$E$74,2,0)</f>
        <v>10</v>
      </c>
      <c r="IB2" s="323">
        <f>1+Branch!F60</f>
        <v>1.1499999999999999</v>
      </c>
      <c r="IE2">
        <f>VLOOKUP(IE5,Branch!$D$4:$E$74,2,0)</f>
        <v>10</v>
      </c>
      <c r="IF2" s="323">
        <f>1+Branch!F61</f>
        <v>1.1499999999999999</v>
      </c>
      <c r="II2">
        <f>VLOOKUP(II5,Branch!$D$4:$E$74,2,0)</f>
        <v>10</v>
      </c>
      <c r="IJ2" s="323">
        <f>1+Branch!F62</f>
        <v>1.1499999999999999</v>
      </c>
      <c r="IM2">
        <f>VLOOKUP(IM5,Branch!$D$4:$E$74,2,0)</f>
        <v>10</v>
      </c>
      <c r="IN2" s="323">
        <f>1+Branch!F63</f>
        <v>1.1499999999999999</v>
      </c>
      <c r="IQ2">
        <f>VLOOKUP(IQ5,Branch!$D$4:$E$74,2,0)</f>
        <v>10</v>
      </c>
      <c r="IR2" s="323">
        <f>1+Branch!F64</f>
        <v>1.1499999999999999</v>
      </c>
      <c r="IU2">
        <f>VLOOKUP(IU5,Branch!$D$4:$E$74,2,0)</f>
        <v>10</v>
      </c>
      <c r="IV2" s="323">
        <f>1+Branch!F65</f>
        <v>1.1499999999999999</v>
      </c>
      <c r="IY2">
        <f>VLOOKUP(IY5,Branch!$D$4:$E$74,2,0)</f>
        <v>10</v>
      </c>
      <c r="IZ2" s="323">
        <f>1+Branch!F66</f>
        <v>1.1499999999999999</v>
      </c>
      <c r="JC2">
        <f>VLOOKUP(JC5,Branch!$D$4:$E$74,2,0)</f>
        <v>10</v>
      </c>
      <c r="JD2" s="323">
        <f>1+Branch!F67</f>
        <v>1.1499999999999999</v>
      </c>
      <c r="JG2">
        <f>VLOOKUP(JG5,Branch!$D$4:$E$74,2,0)</f>
        <v>10</v>
      </c>
      <c r="JH2" s="323">
        <f>1+Branch!F68</f>
        <v>1.1499999999999999</v>
      </c>
      <c r="JK2">
        <f>VLOOKUP(JK5,Branch!$D$4:$E$74,2,0)</f>
        <v>10</v>
      </c>
      <c r="JL2" s="323">
        <f>1+Branch!F69</f>
        <v>1.1499999999999999</v>
      </c>
      <c r="JO2">
        <f>VLOOKUP(JO5,Branch!$D$4:$E$74,2,0)</f>
        <v>10</v>
      </c>
      <c r="JP2" s="323">
        <f>1+Branch!F70</f>
        <v>1.1499999999999999</v>
      </c>
      <c r="JS2">
        <f>VLOOKUP(JS5,Branch!$D$4:$E$74,2,0)</f>
        <v>10</v>
      </c>
      <c r="JT2" s="323">
        <f>1+Branch!F71</f>
        <v>1.1499999999999999</v>
      </c>
      <c r="JW2">
        <f>VLOOKUP(JW5,Branch!$D$4:$E$74,2,0)</f>
        <v>10</v>
      </c>
      <c r="JX2" s="323">
        <f>1+Branch!F72</f>
        <v>1.1499999999999999</v>
      </c>
      <c r="KA2">
        <f>VLOOKUP(KA5,Branch!$D$4:$E$74,2,0)</f>
        <v>10</v>
      </c>
      <c r="KB2" s="323">
        <f>1+Branch!F73</f>
        <v>1.1499999999999999</v>
      </c>
      <c r="KE2">
        <f>VLOOKUP(KE5,Branch!$D$4:$E$74,2,0)</f>
        <v>10</v>
      </c>
      <c r="KF2" s="323">
        <f>1+Branch!F74</f>
        <v>1.1499999999999999</v>
      </c>
    </row>
    <row r="3" spans="2:320" ht="18.75">
      <c r="B3" s="3"/>
      <c r="C3" s="174"/>
      <c r="D3" s="174"/>
      <c r="G3" s="5" t="str">
        <f>I3</f>
        <v>2025-26</v>
      </c>
      <c r="H3" s="5"/>
      <c r="I3" s="5" t="str">
        <f>IF(MONTH(G5)&lt;=3,TEXT(G5,"yyyy")-1 &amp; "-" &amp; TEXT(G5,"yy"),IF(MONTH(G5)&gt;3,TEXT(G5,"yyyy") &amp; "-" &amp; TEXT(G5,"yy")+1))</f>
        <v>2025-26</v>
      </c>
      <c r="J3" s="5"/>
      <c r="K3" s="5" t="str">
        <f>M3</f>
        <v>2025-26</v>
      </c>
      <c r="L3" s="5"/>
      <c r="M3" s="5" t="str">
        <f>IF(MONTH(K5)&lt;=3,TEXT(K5,"yyyy")-1 &amp; "-" &amp; TEXT(K5,"yy"),IF(MONTH(K5)&gt;3,TEXT(K5,"yyyy") &amp; "-" &amp; TEXT(K5,"yy")+1))</f>
        <v>2025-26</v>
      </c>
      <c r="N3" s="5"/>
      <c r="O3" s="5" t="str">
        <f>Q3</f>
        <v>2025-26</v>
      </c>
      <c r="P3" s="5"/>
      <c r="Q3" s="5" t="str">
        <f>IF(MONTH(O5)&lt;=3,TEXT(O5,"yyyy")-1 &amp; "-" &amp; TEXT(O5,"yy"),IF(MONTH(O5)&gt;3,TEXT(O5,"yyyy") &amp; "-" &amp; TEXT(O5,"yy")+1))</f>
        <v>2025-26</v>
      </c>
      <c r="R3" s="5"/>
      <c r="S3" s="5" t="str">
        <f>U3</f>
        <v>2025-26</v>
      </c>
      <c r="T3" s="5"/>
      <c r="U3" s="5" t="str">
        <f>IF(MONTH(S5)&lt;=3,TEXT(S5,"yyyy")-1 &amp; "-" &amp; TEXT(S5,"yy"),IF(MONTH(S5)&gt;3,TEXT(S5,"yyyy") &amp; "-" &amp; TEXT(S5,"yy")+1))</f>
        <v>2025-26</v>
      </c>
      <c r="V3" s="5"/>
      <c r="W3" s="5" t="str">
        <f>Y3</f>
        <v>2025-26</v>
      </c>
      <c r="X3" s="5"/>
      <c r="Y3" s="5" t="str">
        <f>IF(MONTH(W5)&lt;=3,TEXT(W5,"yyyy")-1 &amp; "-" &amp; TEXT(W5,"yy"),IF(MONTH(W5)&gt;3,TEXT(W5,"yyyy") &amp; "-" &amp; TEXT(W5,"yy")+1))</f>
        <v>2025-26</v>
      </c>
      <c r="Z3" s="5"/>
      <c r="AA3" s="5" t="str">
        <f>AC3</f>
        <v>2025-26</v>
      </c>
      <c r="AB3" s="5"/>
      <c r="AC3" s="5" t="str">
        <f>IF(MONTH(AA5)&lt;=3,TEXT(AA5,"yyyy")-1 &amp; "-" &amp; TEXT(AA5,"yy"),IF(MONTH(AA5)&gt;3,TEXT(AA5,"yyyy") &amp; "-" &amp; TEXT(AA5,"yy")+1))</f>
        <v>2025-26</v>
      </c>
      <c r="AD3" s="5"/>
      <c r="AE3" s="5" t="str">
        <f>AG3</f>
        <v>2025-26</v>
      </c>
      <c r="AF3" s="5"/>
      <c r="AG3" s="5" t="str">
        <f>IF(MONTH(AE5)&lt;=3,TEXT(AE5,"yyyy")-1 &amp; "-" &amp; TEXT(AE5,"yy"),IF(MONTH(AE5)&gt;3,TEXT(AE5,"yyyy") &amp; "-" &amp; TEXT(AE5,"yy")+1))</f>
        <v>2025-26</v>
      </c>
      <c r="AH3" s="5"/>
      <c r="AI3" s="5" t="str">
        <f>AK3</f>
        <v>2026-27</v>
      </c>
      <c r="AJ3" s="115"/>
      <c r="AK3" s="5" t="str">
        <f>IF(MONTH(AI5)&lt;=3,TEXT(AI5,"yyyy")-1 &amp; "-" &amp; TEXT(AI5,"yy"),IF(MONTH(AI5)&gt;3,TEXT(AI5,"yyyy") &amp; "-" &amp; TEXT(AI5,"yy")+1))</f>
        <v>2026-27</v>
      </c>
      <c r="AL3" s="5"/>
      <c r="AM3" s="5" t="str">
        <f>AO3</f>
        <v>2026-27</v>
      </c>
      <c r="AN3" s="5"/>
      <c r="AO3" s="5" t="str">
        <f>IF(MONTH(AM5)&lt;=3,TEXT(AM5,"yyyy")-1 &amp; "-" &amp; TEXT(AM5,"yy"),IF(MONTH(AM5)&gt;3,TEXT(AM5,"yyyy") &amp; "-" &amp; TEXT(AM5,"yy")+1))</f>
        <v>2026-27</v>
      </c>
      <c r="AP3" s="5"/>
      <c r="AQ3" s="5" t="str">
        <f>AS3</f>
        <v>2026-27</v>
      </c>
      <c r="AR3" s="249"/>
      <c r="AS3" s="5" t="str">
        <f>IF(MONTH(AQ5)&lt;=3,TEXT(AQ5,"yyyy")-1 &amp; "-" &amp; TEXT(AQ5,"yy"),IF(MONTH(AQ5)&gt;3,TEXT(AQ5,"yyyy") &amp; "-" &amp; TEXT(AQ5,"yy")+1))</f>
        <v>2026-27</v>
      </c>
      <c r="AU3" s="5" t="str">
        <f>AW3</f>
        <v>2026-27</v>
      </c>
      <c r="AV3" s="249"/>
      <c r="AW3" s="5" t="str">
        <f>IF(MONTH(AU5)&lt;=3,TEXT(AU5,"yyyy")-1 &amp; "-" &amp; TEXT(AU5,"yy"),IF(MONTH(AU5)&gt;3,TEXT(AU5,"yyyy") &amp; "-" &amp; TEXT(AU5,"yy")+1))</f>
        <v>2026-27</v>
      </c>
      <c r="AY3" s="5" t="str">
        <f>BA3</f>
        <v>2026-27</v>
      </c>
      <c r="AZ3" s="249"/>
      <c r="BA3" s="5" t="str">
        <f>IF(MONTH(AY5)&lt;=3,TEXT(AY5,"yyyy")-1 &amp; "-" &amp; TEXT(AY5,"yy"),IF(MONTH(AY5)&gt;3,TEXT(AY5,"yyyy") &amp; "-" &amp; TEXT(AY5,"yy")+1))</f>
        <v>2026-27</v>
      </c>
      <c r="BC3" s="5" t="str">
        <f>BE3</f>
        <v>2026-27</v>
      </c>
      <c r="BD3" s="249"/>
      <c r="BE3" s="5" t="str">
        <f>IF(MONTH(BC5)&lt;=3,TEXT(BC5,"yyyy")-1 &amp; "-" &amp; TEXT(BC5,"yy"),IF(MONTH(BC5)&gt;3,TEXT(BC5,"yyyy") &amp; "-" &amp; TEXT(BC5,"yy")+1))</f>
        <v>2026-27</v>
      </c>
      <c r="BG3" s="5" t="str">
        <f>BI3</f>
        <v>2026-27</v>
      </c>
      <c r="BI3" s="5" t="str">
        <f>IF(MONTH(BG5)&lt;=3,TEXT(BG5,"yyyy")-1 &amp; "-" &amp; TEXT(BG5,"yy"),IF(MONTH(BG5)&gt;3,TEXT(BG5,"yyyy") &amp; "-" &amp; TEXT(BG5,"yy")+1))</f>
        <v>2026-27</v>
      </c>
      <c r="BK3" s="5" t="str">
        <f>BM3</f>
        <v>2026-27</v>
      </c>
      <c r="BM3" s="5" t="str">
        <f>IF(MONTH(BK5)&lt;=3,TEXT(BK5,"yyyy")-1 &amp; "-" &amp; TEXT(BK5,"yy"),IF(MONTH(BK5)&gt;3,TEXT(BK5,"yyyy") &amp; "-" &amp; TEXT(BK5,"yy")+1))</f>
        <v>2026-27</v>
      </c>
      <c r="BO3" s="5" t="str">
        <f>BQ3</f>
        <v>2026-27</v>
      </c>
      <c r="BQ3" s="5" t="str">
        <f>IF(MONTH(BO5)&lt;=3,TEXT(BO5,"yyyy")-1 &amp; "-" &amp; TEXT(BO5,"yy"),IF(MONTH(BO5)&gt;3,TEXT(BO5,"yyyy") &amp; "-" &amp; TEXT(BO5,"yy")+1))</f>
        <v>2026-27</v>
      </c>
      <c r="BS3" s="5" t="str">
        <f>BU3</f>
        <v>2026-27</v>
      </c>
      <c r="BU3" s="5" t="str">
        <f>IF(MONTH(BS5)&lt;=3,TEXT(BS5,"yyyy")-1 &amp; "-" &amp; TEXT(BS5,"yy"),IF(MONTH(BS5)&gt;3,TEXT(BS5,"yyyy") &amp; "-" &amp; TEXT(BS5,"yy")+1))</f>
        <v>2026-27</v>
      </c>
      <c r="BW3" s="5" t="str">
        <f>BY3</f>
        <v>2026-27</v>
      </c>
      <c r="BY3" s="5" t="str">
        <f>IF(MONTH(BW5)&lt;=3,TEXT(BW5,"yyyy")-1 &amp; "-" &amp; TEXT(BW5,"yy"),IF(MONTH(BW5)&gt;3,TEXT(BW5,"yyyy") &amp; "-" &amp; TEXT(BW5,"yy")+1))</f>
        <v>2026-27</v>
      </c>
      <c r="CA3" s="5" t="str">
        <f>CC3</f>
        <v>2026-27</v>
      </c>
      <c r="CC3" s="5" t="str">
        <f>IF(MONTH(CA5)&lt;=3,TEXT(CA5,"yyyy")-1 &amp; "-" &amp; TEXT(CA5,"yy"),IF(MONTH(CA5)&gt;3,TEXT(CA5,"yyyy") &amp; "-" &amp; TEXT(CA5,"yy")+1))</f>
        <v>2026-27</v>
      </c>
      <c r="CE3" s="5" t="str">
        <f>CG3</f>
        <v>2027-28</v>
      </c>
      <c r="CG3" s="5" t="str">
        <f>IF(MONTH(CE5)&lt;=3,TEXT(CE5,"yyyy")-1 &amp; "-" &amp; TEXT(CE5,"yy"),IF(MONTH(CE5)&gt;3,TEXT(CE5,"yyyy") &amp; "-" &amp; TEXT(CE5,"yy")+1))</f>
        <v>2027-28</v>
      </c>
      <c r="CI3" s="5" t="str">
        <f>CK3</f>
        <v>2027-28</v>
      </c>
      <c r="CK3" s="5" t="str">
        <f>IF(MONTH(CI5)&lt;=3,TEXT(CI5,"yyyy")-1 &amp; "-" &amp; TEXT(CI5,"yy"),IF(MONTH(CI5)&gt;3,TEXT(CI5,"yyyy") &amp; "-" &amp; TEXT(CI5,"yy")+1))</f>
        <v>2027-28</v>
      </c>
      <c r="CM3" s="5" t="str">
        <f>CO3</f>
        <v>2027-28</v>
      </c>
      <c r="CO3" s="5" t="str">
        <f>IF(MONTH(CM5)&lt;=3,TEXT(CM5,"yyyy")-1 &amp; "-" &amp; TEXT(CM5,"yy"),IF(MONTH(CM5)&gt;3,TEXT(CM5,"yyyy") &amp; "-" &amp; TEXT(CM5,"yy")+1))</f>
        <v>2027-28</v>
      </c>
      <c r="CQ3" s="5" t="str">
        <f>CS3</f>
        <v>2027-28</v>
      </c>
      <c r="CS3" s="5" t="str">
        <f>IF(MONTH(CQ5)&lt;=3,TEXT(CQ5,"yyyy")-1 &amp; "-" &amp; TEXT(CQ5,"yy"),IF(MONTH(CQ5)&gt;3,TEXT(CQ5,"yyyy") &amp; "-" &amp; TEXT(CQ5,"yy")+1))</f>
        <v>2027-28</v>
      </c>
      <c r="CU3" s="5" t="str">
        <f>CW3</f>
        <v>2027-28</v>
      </c>
      <c r="CW3" s="5" t="str">
        <f>IF(MONTH(CU5)&lt;=3,TEXT(CU5,"yyyy")-1 &amp; "-" &amp; TEXT(CU5,"yy"),IF(MONTH(CU5)&gt;3,TEXT(CU5,"yyyy") &amp; "-" &amp; TEXT(CU5,"yy")+1))</f>
        <v>2027-28</v>
      </c>
      <c r="CY3" s="5" t="str">
        <f>DA3</f>
        <v>2027-28</v>
      </c>
      <c r="DA3" s="5" t="str">
        <f>IF(MONTH(CY5)&lt;=3,TEXT(CY5,"yyyy")-1 &amp; "-" &amp; TEXT(CY5,"yy"),IF(MONTH(CY5)&gt;3,TEXT(CY5,"yyyy") &amp; "-" &amp; TEXT(CY5,"yy")+1))</f>
        <v>2027-28</v>
      </c>
      <c r="DC3" s="5" t="str">
        <f>DE3</f>
        <v>2027-28</v>
      </c>
      <c r="DE3" s="5" t="str">
        <f>IF(MONTH(DC5)&lt;=3,TEXT(DC5,"yyyy")-1 &amp; "-" &amp; TEXT(DC5,"yy"),IF(MONTH(DC5)&gt;3,TEXT(DC5,"yyyy") &amp; "-" &amp; TEXT(DC5,"yy")+1))</f>
        <v>2027-28</v>
      </c>
      <c r="DG3" s="5" t="str">
        <f>DI3</f>
        <v>2027-28</v>
      </c>
      <c r="DI3" s="5" t="str">
        <f>IF(MONTH(DG5)&lt;=3,TEXT(DG5,"yyyy")-1 &amp; "-" &amp; TEXT(DG5,"yy"),IF(MONTH(DG5)&gt;3,TEXT(DG5,"yyyy") &amp; "-" &amp; TEXT(DG5,"yy")+1))</f>
        <v>2027-28</v>
      </c>
      <c r="DK3" s="5" t="str">
        <f>DM3</f>
        <v>2027-28</v>
      </c>
      <c r="DM3" s="5" t="str">
        <f>IF(MONTH(DK5)&lt;=3,TEXT(DK5,"yyyy")-1 &amp; "-" &amp; TEXT(DK5,"yy"),IF(MONTH(DK5)&gt;3,TEXT(DK5,"yyyy") &amp; "-" &amp; TEXT(DK5,"yy")+1))</f>
        <v>2027-28</v>
      </c>
      <c r="DO3" s="5" t="str">
        <f>DQ3</f>
        <v>2027-28</v>
      </c>
      <c r="DQ3" s="5" t="str">
        <f>IF(MONTH(DO5)&lt;=3,TEXT(DO5,"yyyy")-1 &amp; "-" &amp; TEXT(DO5,"yy"),IF(MONTH(DO5)&gt;3,TEXT(DO5,"yyyy") &amp; "-" &amp; TEXT(DO5,"yy")+1))</f>
        <v>2027-28</v>
      </c>
      <c r="DS3" s="5" t="str">
        <f>DU3</f>
        <v>2027-28</v>
      </c>
      <c r="DU3" s="5" t="str">
        <f>IF(MONTH(DS5)&lt;=3,TEXT(DS5,"yyyy")-1 &amp; "-" &amp; TEXT(DS5,"yy"),IF(MONTH(DS5)&gt;3,TEXT(DS5,"yyyy") &amp; "-" &amp; TEXT(DS5,"yy")+1))</f>
        <v>2027-28</v>
      </c>
      <c r="DW3" s="5" t="str">
        <f>DY3</f>
        <v>2027-28</v>
      </c>
      <c r="DY3" s="5" t="str">
        <f>IF(MONTH(DW5)&lt;=3,TEXT(DW5,"yyyy")-1 &amp; "-" &amp; TEXT(DW5,"yy"),IF(MONTH(DW5)&gt;3,TEXT(DW5,"yyyy") &amp; "-" &amp; TEXT(DW5,"yy")+1))</f>
        <v>2027-28</v>
      </c>
      <c r="EA3" s="5" t="str">
        <f>EC3</f>
        <v>2028-29</v>
      </c>
      <c r="EC3" s="5" t="str">
        <f>IF(MONTH(EA5)&lt;=3,TEXT(EA5,"yyyy")-1 &amp; "-" &amp; TEXT(EA5,"yy"),IF(MONTH(EA5)&gt;3,TEXT(EA5,"yyyy") &amp; "-" &amp; TEXT(EA5,"yy")+1))</f>
        <v>2028-29</v>
      </c>
      <c r="EE3" s="5" t="str">
        <f>EG3</f>
        <v>2028-29</v>
      </c>
      <c r="EG3" s="5" t="str">
        <f>IF(MONTH(EE5)&lt;=3,TEXT(EE5,"yyyy")-1 &amp; "-" &amp; TEXT(EE5,"yy"),IF(MONTH(EE5)&gt;3,TEXT(EE5,"yyyy") &amp; "-" &amp; TEXT(EE5,"yy")+1))</f>
        <v>2028-29</v>
      </c>
      <c r="EI3" s="5" t="str">
        <f>EK3</f>
        <v>2028-29</v>
      </c>
      <c r="EK3" s="5" t="str">
        <f>IF(MONTH(EI5)&lt;=3,TEXT(EI5,"yyyy")-1 &amp; "-" &amp; TEXT(EI5,"yy"),IF(MONTH(EI5)&gt;3,TEXT(EI5,"yyyy") &amp; "-" &amp; TEXT(EI5,"yy")+1))</f>
        <v>2028-29</v>
      </c>
      <c r="EM3" s="5" t="str">
        <f>EO3</f>
        <v>2028-29</v>
      </c>
      <c r="EO3" s="5" t="str">
        <f>IF(MONTH(EM5)&lt;=3,TEXT(EM5,"yyyy")-1 &amp; "-" &amp; TEXT(EM5,"yy"),IF(MONTH(EM5)&gt;3,TEXT(EM5,"yyyy") &amp; "-" &amp; TEXT(EM5,"yy")+1))</f>
        <v>2028-29</v>
      </c>
      <c r="EQ3" s="5" t="str">
        <f>ES3</f>
        <v>2028-29</v>
      </c>
      <c r="ES3" s="5" t="str">
        <f>IF(MONTH(EQ5)&lt;=3,TEXT(EQ5,"yyyy")-1 &amp; "-" &amp; TEXT(EQ5,"yy"),IF(MONTH(EQ5)&gt;3,TEXT(EQ5,"yyyy") &amp; "-" &amp; TEXT(EQ5,"yy")+1))</f>
        <v>2028-29</v>
      </c>
      <c r="EU3" s="5" t="str">
        <f>EW3</f>
        <v>2028-29</v>
      </c>
      <c r="EW3" s="5" t="str">
        <f>IF(MONTH(EU5)&lt;=3,TEXT(EU5,"yyyy")-1 &amp; "-" &amp; TEXT(EU5,"yy"),IF(MONTH(EU5)&gt;3,TEXT(EU5,"yyyy") &amp; "-" &amp; TEXT(EU5,"yy")+1))</f>
        <v>2028-29</v>
      </c>
      <c r="EY3" s="5" t="str">
        <f>FA3</f>
        <v>2028-29</v>
      </c>
      <c r="FA3" s="5" t="str">
        <f>IF(MONTH(EY5)&lt;=3,TEXT(EY5,"yyyy")-1 &amp; "-" &amp; TEXT(EY5,"yy"),IF(MONTH(EY5)&gt;3,TEXT(EY5,"yyyy") &amp; "-" &amp; TEXT(EY5,"yy")+1))</f>
        <v>2028-29</v>
      </c>
      <c r="FC3" s="5" t="str">
        <f>FE3</f>
        <v>2028-29</v>
      </c>
      <c r="FE3" s="5" t="str">
        <f>IF(MONTH(FC5)&lt;=3,TEXT(FC5,"yyyy")-1 &amp; "-" &amp; TEXT(FC5,"yy"),IF(MONTH(FC5)&gt;3,TEXT(FC5,"yyyy") &amp; "-" &amp; TEXT(FC5,"yy")+1))</f>
        <v>2028-29</v>
      </c>
      <c r="FG3" s="5" t="str">
        <f>FI3</f>
        <v>2028-29</v>
      </c>
      <c r="FI3" s="5" t="str">
        <f>IF(MONTH(FG5)&lt;=3,TEXT(FG5,"yyyy")-1 &amp; "-" &amp; TEXT(FG5,"yy"),IF(MONTH(FG5)&gt;3,TEXT(FG5,"yyyy") &amp; "-" &amp; TEXT(FG5,"yy")+1))</f>
        <v>2028-29</v>
      </c>
      <c r="FK3" s="5" t="str">
        <f>FM3</f>
        <v>2028-29</v>
      </c>
      <c r="FM3" s="5" t="str">
        <f>IF(MONTH(FK5)&lt;=3,TEXT(FK5,"yyyy")-1 &amp; "-" &amp; TEXT(FK5,"yy"),IF(MONTH(FK5)&gt;3,TEXT(FK5,"yyyy") &amp; "-" &amp; TEXT(FK5,"yy")+1))</f>
        <v>2028-29</v>
      </c>
      <c r="FO3" s="5" t="str">
        <f>FQ3</f>
        <v>2028-29</v>
      </c>
      <c r="FQ3" s="5" t="str">
        <f>IF(MONTH(FO5)&lt;=3,TEXT(FO5,"yyyy")-1 &amp; "-" &amp; TEXT(FO5,"yy"),IF(MONTH(FO5)&gt;3,TEXT(FO5,"yyyy") &amp; "-" &amp; TEXT(FO5,"yy")+1))</f>
        <v>2028-29</v>
      </c>
      <c r="FS3" s="5" t="str">
        <f>FU3</f>
        <v>2028-29</v>
      </c>
      <c r="FU3" s="5" t="str">
        <f>IF(MONTH(FS5)&lt;=3,TEXT(FS5,"yyyy")-1 &amp; "-" &amp; TEXT(FS5,"yy"),IF(MONTH(FS5)&gt;3,TEXT(FS5,"yyyy") &amp; "-" &amp; TEXT(FS5,"yy")+1))</f>
        <v>2028-29</v>
      </c>
      <c r="FW3" s="5" t="str">
        <f>FY3</f>
        <v>2029-30</v>
      </c>
      <c r="FY3" s="5" t="str">
        <f>IF(MONTH(FW5)&lt;=3,TEXT(FW5,"yyyy")-1 &amp; "-" &amp; TEXT(FW5,"yy"),IF(MONTH(FW5)&gt;3,TEXT(FW5,"yyyy") &amp; "-" &amp; TEXT(FW5,"yy")+1))</f>
        <v>2029-30</v>
      </c>
      <c r="GA3" s="5" t="str">
        <f>GC3</f>
        <v>2029-30</v>
      </c>
      <c r="GC3" s="5" t="str">
        <f>IF(MONTH(GA5)&lt;=3,TEXT(GA5,"yyyy")-1 &amp; "-" &amp; TEXT(GA5,"yy"),IF(MONTH(GA5)&gt;3,TEXT(GA5,"yyyy") &amp; "-" &amp; TEXT(GA5,"yy")+1))</f>
        <v>2029-30</v>
      </c>
      <c r="GE3" s="5" t="str">
        <f>GG3</f>
        <v>2029-30</v>
      </c>
      <c r="GG3" s="5" t="str">
        <f>IF(MONTH(GE5)&lt;=3,TEXT(GE5,"yyyy")-1 &amp; "-" &amp; TEXT(GE5,"yy"),IF(MONTH(GE5)&gt;3,TEXT(GE5,"yyyy") &amp; "-" &amp; TEXT(GE5,"yy")+1))</f>
        <v>2029-30</v>
      </c>
      <c r="GI3" s="5" t="str">
        <f>GK3</f>
        <v>2029-30</v>
      </c>
      <c r="GK3" s="5" t="str">
        <f>IF(MONTH(GI5)&lt;=3,TEXT(GI5,"yyyy")-1 &amp; "-" &amp; TEXT(GI5,"yy"),IF(MONTH(GI5)&gt;3,TEXT(GI5,"yyyy") &amp; "-" &amp; TEXT(GI5,"yy")+1))</f>
        <v>2029-30</v>
      </c>
      <c r="GM3" s="5" t="str">
        <f>GO3</f>
        <v>2029-30</v>
      </c>
      <c r="GO3" s="5" t="str">
        <f>IF(MONTH(GM5)&lt;=3,TEXT(GM5,"yyyy")-1 &amp; "-" &amp; TEXT(GM5,"yy"),IF(MONTH(GM5)&gt;3,TEXT(GM5,"yyyy") &amp; "-" &amp; TEXT(GM5,"yy")+1))</f>
        <v>2029-30</v>
      </c>
      <c r="GQ3" s="5" t="str">
        <f>GS3</f>
        <v>2029-30</v>
      </c>
      <c r="GS3" s="5" t="str">
        <f>IF(MONTH(GQ5)&lt;=3,TEXT(GQ5,"yyyy")-1 &amp; "-" &amp; TEXT(GQ5,"yy"),IF(MONTH(GQ5)&gt;3,TEXT(GQ5,"yyyy") &amp; "-" &amp; TEXT(GQ5,"yy")+1))</f>
        <v>2029-30</v>
      </c>
      <c r="GU3" s="5" t="str">
        <f>GW3</f>
        <v>2029-30</v>
      </c>
      <c r="GW3" s="5" t="str">
        <f>IF(MONTH(GU5)&lt;=3,TEXT(GU5,"yyyy")-1 &amp; "-" &amp; TEXT(GU5,"yy"),IF(MONTH(GU5)&gt;3,TEXT(GU5,"yyyy") &amp; "-" &amp; TEXT(GU5,"yy")+1))</f>
        <v>2029-30</v>
      </c>
      <c r="GY3" s="5" t="str">
        <f>HA3</f>
        <v>2029-30</v>
      </c>
      <c r="HA3" s="5" t="str">
        <f>IF(MONTH(GY5)&lt;=3,TEXT(GY5,"yyyy")-1 &amp; "-" &amp; TEXT(GY5,"yy"),IF(MONTH(GY5)&gt;3,TEXT(GY5,"yyyy") &amp; "-" &amp; TEXT(GY5,"yy")+1))</f>
        <v>2029-30</v>
      </c>
      <c r="HC3" s="5" t="str">
        <f>HE3</f>
        <v>2029-30</v>
      </c>
      <c r="HE3" s="5" t="str">
        <f>IF(MONTH(HC5)&lt;=3,TEXT(HC5,"yyyy")-1 &amp; "-" &amp; TEXT(HC5,"yy"),IF(MONTH(HC5)&gt;3,TEXT(HC5,"yyyy") &amp; "-" &amp; TEXT(HC5,"yy")+1))</f>
        <v>2029-30</v>
      </c>
      <c r="HG3" s="5" t="str">
        <f>HI3</f>
        <v>2029-30</v>
      </c>
      <c r="HI3" s="5" t="str">
        <f>IF(MONTH(HG5)&lt;=3,TEXT(HG5,"yyyy")-1 &amp; "-" &amp; TEXT(HG5,"yy"),IF(MONTH(HG5)&gt;3,TEXT(HG5,"yyyy") &amp; "-" &amp; TEXT(HG5,"yy")+1))</f>
        <v>2029-30</v>
      </c>
      <c r="HK3" s="5" t="str">
        <f>HM3</f>
        <v>2029-30</v>
      </c>
      <c r="HM3" s="5" t="str">
        <f>IF(MONTH(HK5)&lt;=3,TEXT(HK5,"yyyy")-1 &amp; "-" &amp; TEXT(HK5,"yy"),IF(MONTH(HK5)&gt;3,TEXT(HK5,"yyyy") &amp; "-" &amp; TEXT(HK5,"yy")+1))</f>
        <v>2029-30</v>
      </c>
      <c r="HO3" s="5" t="str">
        <f>HQ3</f>
        <v>2029-30</v>
      </c>
      <c r="HQ3" s="5" t="str">
        <f>IF(MONTH(HO5)&lt;=3,TEXT(HO5,"yyyy")-1 &amp; "-" &amp; TEXT(HO5,"yy"),IF(MONTH(HO5)&gt;3,TEXT(HO5,"yyyy") &amp; "-" &amp; TEXT(HO5,"yy")+1))</f>
        <v>2029-30</v>
      </c>
      <c r="HS3" s="5" t="str">
        <f>HU3</f>
        <v>2030-31</v>
      </c>
      <c r="HU3" s="5" t="str">
        <f>IF(MONTH(HS5)&lt;=3,TEXT(HS5,"yyyy")-1 &amp; "-" &amp; TEXT(HS5,"yy"),IF(MONTH(HS5)&gt;3,TEXT(HS5,"yyyy") &amp; "-" &amp; TEXT(HS5,"yy")+1))</f>
        <v>2030-31</v>
      </c>
      <c r="HW3" s="5" t="str">
        <f>HY3</f>
        <v>2030-31</v>
      </c>
      <c r="HY3" s="5" t="str">
        <f>IF(MONTH(HW5)&lt;=3,TEXT(HW5,"yyyy")-1 &amp; "-" &amp; TEXT(HW5,"yy"),IF(MONTH(HW5)&gt;3,TEXT(HW5,"yyyy") &amp; "-" &amp; TEXT(HW5,"yy")+1))</f>
        <v>2030-31</v>
      </c>
      <c r="IA3" s="5" t="str">
        <f>IC3</f>
        <v>2030-31</v>
      </c>
      <c r="IC3" s="5" t="str">
        <f>IF(MONTH(IA5)&lt;=3,TEXT(IA5,"yyyy")-1 &amp; "-" &amp; TEXT(IA5,"yy"),IF(MONTH(IA5)&gt;3,TEXT(IA5,"yyyy") &amp; "-" &amp; TEXT(IA5,"yy")+1))</f>
        <v>2030-31</v>
      </c>
      <c r="IE3" s="5" t="str">
        <f>IG3</f>
        <v>2030-31</v>
      </c>
      <c r="IG3" s="5" t="str">
        <f>IF(MONTH(IE5)&lt;=3,TEXT(IE5,"yyyy")-1 &amp; "-" &amp; TEXT(IE5,"yy"),IF(MONTH(IE5)&gt;3,TEXT(IE5,"yyyy") &amp; "-" &amp; TEXT(IE5,"yy")+1))</f>
        <v>2030-31</v>
      </c>
      <c r="II3" s="5" t="str">
        <f>IK3</f>
        <v>2030-31</v>
      </c>
      <c r="IK3" s="5" t="str">
        <f>IF(MONTH(II5)&lt;=3,TEXT(II5,"yyyy")-1 &amp; "-" &amp; TEXT(II5,"yy"),IF(MONTH(II5)&gt;3,TEXT(II5,"yyyy") &amp; "-" &amp; TEXT(II5,"yy")+1))</f>
        <v>2030-31</v>
      </c>
      <c r="IM3" s="5" t="str">
        <f>IO3</f>
        <v>2030-31</v>
      </c>
      <c r="IO3" s="5" t="str">
        <f>IF(MONTH(IM5)&lt;=3,TEXT(IM5,"yyyy")-1 &amp; "-" &amp; TEXT(IM5,"yy"),IF(MONTH(IM5)&gt;3,TEXT(IM5,"yyyy") &amp; "-" &amp; TEXT(IM5,"yy")+1))</f>
        <v>2030-31</v>
      </c>
      <c r="IQ3" s="5" t="str">
        <f>IS3</f>
        <v>2030-31</v>
      </c>
      <c r="IS3" s="5" t="str">
        <f>IF(MONTH(IQ5)&lt;=3,TEXT(IQ5,"yyyy")-1 &amp; "-" &amp; TEXT(IQ5,"yy"),IF(MONTH(IQ5)&gt;3,TEXT(IQ5,"yyyy") &amp; "-" &amp; TEXT(IQ5,"yy")+1))</f>
        <v>2030-31</v>
      </c>
      <c r="IU3" s="5" t="str">
        <f>IW3</f>
        <v>2030-31</v>
      </c>
      <c r="IW3" s="5" t="str">
        <f>IF(MONTH(IU5)&lt;=3,TEXT(IU5,"yyyy")-1 &amp; "-" &amp; TEXT(IU5,"yy"),IF(MONTH(IU5)&gt;3,TEXT(IU5,"yyyy") &amp; "-" &amp; TEXT(IU5,"yy")+1))</f>
        <v>2030-31</v>
      </c>
      <c r="IY3" s="5" t="str">
        <f>JA3</f>
        <v>2030-31</v>
      </c>
      <c r="JA3" s="5" t="str">
        <f>IF(MONTH(IY5)&lt;=3,TEXT(IY5,"yyyy")-1 &amp; "-" &amp; TEXT(IY5,"yy"),IF(MONTH(IY5)&gt;3,TEXT(IY5,"yyyy") &amp; "-" &amp; TEXT(IY5,"yy")+1))</f>
        <v>2030-31</v>
      </c>
      <c r="JC3" s="5" t="str">
        <f>JE3</f>
        <v>2030-31</v>
      </c>
      <c r="JE3" s="5" t="str">
        <f>IF(MONTH(JC5)&lt;=3,TEXT(JC5,"yyyy")-1 &amp; "-" &amp; TEXT(JC5,"yy"),IF(MONTH(JC5)&gt;3,TEXT(JC5,"yyyy") &amp; "-" &amp; TEXT(JC5,"yy")+1))</f>
        <v>2030-31</v>
      </c>
      <c r="JG3" s="5" t="str">
        <f>JI3</f>
        <v>2030-31</v>
      </c>
      <c r="JI3" s="5" t="str">
        <f>IF(MONTH(JG5)&lt;=3,TEXT(JG5,"yyyy")-1 &amp; "-" &amp; TEXT(JG5,"yy"),IF(MONTH(JG5)&gt;3,TEXT(JG5,"yyyy") &amp; "-" &amp; TEXT(JG5,"yy")+1))</f>
        <v>2030-31</v>
      </c>
      <c r="JJ3" s="294"/>
      <c r="JK3" s="5" t="str">
        <f>JM3</f>
        <v>2030-31</v>
      </c>
      <c r="JM3" s="5" t="str">
        <f>IF(MONTH(JK5)&lt;=3,TEXT(JK5,"yyyy")-1 &amp; "-" &amp; TEXT(JK5,"yy"),IF(MONTH(JK5)&gt;3,TEXT(JK5,"yyyy") &amp; "-" &amp; TEXT(JK5,"yy")+1))</f>
        <v>2030-31</v>
      </c>
      <c r="JO3" s="5" t="str">
        <f>JQ3</f>
        <v>2031-32</v>
      </c>
      <c r="JQ3" s="5" t="str">
        <f>IF(MONTH(JO5)&lt;=3,TEXT(JO5,"yyyy")-1 &amp; "-" &amp; TEXT(JO5,"yy"),IF(MONTH(JO5)&gt;3,TEXT(JO5,"yyyy") &amp; "-" &amp; TEXT(JO5,"yy")+1))</f>
        <v>2031-32</v>
      </c>
      <c r="JS3" s="5" t="str">
        <f>JU3</f>
        <v>2031-32</v>
      </c>
      <c r="JU3" s="5" t="str">
        <f>IF(MONTH(JS5)&lt;=3,TEXT(JS5,"yyyy")-1 &amp; "-" &amp; TEXT(JS5,"yy"),IF(MONTH(JS5)&gt;3,TEXT(JS5,"yyyy") &amp; "-" &amp; TEXT(JS5,"yy")+1))</f>
        <v>2031-32</v>
      </c>
      <c r="JW3" s="5" t="str">
        <f>JY3</f>
        <v>2031-32</v>
      </c>
      <c r="JY3" s="5" t="str">
        <f>IF(MONTH(JW5)&lt;=3,TEXT(JW5,"yyyy")-1 &amp; "-" &amp; TEXT(JW5,"yy"),IF(MONTH(JW5)&gt;3,TEXT(JW5,"yyyy") &amp; "-" &amp; TEXT(JW5,"yy")+1))</f>
        <v>2031-32</v>
      </c>
      <c r="KA3" s="5" t="str">
        <f>KC3</f>
        <v>2031-32</v>
      </c>
      <c r="KC3" s="5" t="str">
        <f>IF(MONTH(KA5)&lt;=3,TEXT(KA5,"yyyy")-1 &amp; "-" &amp; TEXT(KA5,"yy"),IF(MONTH(KA5)&gt;3,TEXT(KA5,"yyyy") &amp; "-" &amp; TEXT(KA5,"yy")+1))</f>
        <v>2031-32</v>
      </c>
      <c r="KE3" s="5" t="str">
        <f>KG3</f>
        <v>2031-32</v>
      </c>
      <c r="KG3" s="5" t="str">
        <f>IF(MONTH(KE5)&lt;=3,TEXT(KE5,"yyyy")-1 &amp; "-" &amp; TEXT(KE5,"yy"),IF(MONTH(KE5)&gt;3,TEXT(KE5,"yyyy") &amp; "-" &amp; TEXT(KE5,"yy")+1))</f>
        <v>2031-32</v>
      </c>
    </row>
    <row r="4" spans="2:320">
      <c r="B4" s="3"/>
      <c r="C4" s="175" t="s">
        <v>2</v>
      </c>
      <c r="D4" s="175"/>
      <c r="E4" s="175"/>
      <c r="F4" s="176"/>
      <c r="G4" s="243"/>
      <c r="H4" s="245" t="s">
        <v>451</v>
      </c>
      <c r="I4" s="244">
        <v>1</v>
      </c>
      <c r="J4" s="185"/>
      <c r="K4" s="243"/>
      <c r="L4" s="245" t="s">
        <v>451</v>
      </c>
      <c r="M4" s="244">
        <f>I4+1</f>
        <v>2</v>
      </c>
      <c r="N4" s="185"/>
      <c r="O4" s="243"/>
      <c r="P4" s="246" t="s">
        <v>451</v>
      </c>
      <c r="Q4" s="247">
        <f>M4+1</f>
        <v>3</v>
      </c>
      <c r="R4" s="185"/>
      <c r="S4" s="243"/>
      <c r="T4" s="246" t="s">
        <v>451</v>
      </c>
      <c r="U4" s="247">
        <f>Q4+1</f>
        <v>4</v>
      </c>
      <c r="V4" s="185"/>
      <c r="W4" s="243"/>
      <c r="X4" s="246" t="s">
        <v>451</v>
      </c>
      <c r="Y4" s="247">
        <f>U4+1</f>
        <v>5</v>
      </c>
      <c r="Z4" s="185"/>
      <c r="AA4" s="243"/>
      <c r="AB4" s="246" t="s">
        <v>451</v>
      </c>
      <c r="AC4" s="247">
        <f>Y4+1</f>
        <v>6</v>
      </c>
      <c r="AD4" s="185"/>
      <c r="AE4" s="243"/>
      <c r="AF4" s="246" t="s">
        <v>451</v>
      </c>
      <c r="AG4" s="247">
        <f>AC4+1</f>
        <v>7</v>
      </c>
      <c r="AH4" s="185"/>
      <c r="AI4" s="243"/>
      <c r="AJ4" s="246" t="s">
        <v>451</v>
      </c>
      <c r="AK4" s="247">
        <f>AG4+1</f>
        <v>8</v>
      </c>
      <c r="AL4" s="185"/>
      <c r="AM4" s="243"/>
      <c r="AN4" s="246" t="s">
        <v>451</v>
      </c>
      <c r="AO4" s="247">
        <f>AK4+1</f>
        <v>9</v>
      </c>
      <c r="AP4" s="185"/>
      <c r="AQ4" s="243"/>
      <c r="AR4" s="245" t="s">
        <v>451</v>
      </c>
      <c r="AS4" s="244">
        <f>AO4+1</f>
        <v>10</v>
      </c>
      <c r="AT4" s="185"/>
      <c r="AU4" s="243"/>
      <c r="AV4" s="245" t="s">
        <v>451</v>
      </c>
      <c r="AW4" s="244">
        <f>AS4+1</f>
        <v>11</v>
      </c>
      <c r="AX4" s="185"/>
      <c r="AY4" s="243"/>
      <c r="AZ4" s="246" t="s">
        <v>451</v>
      </c>
      <c r="BA4" s="247">
        <f>AW4+1</f>
        <v>12</v>
      </c>
      <c r="BB4" s="185"/>
      <c r="BC4" s="243"/>
      <c r="BD4" s="246" t="s">
        <v>451</v>
      </c>
      <c r="BE4" s="247">
        <f>BA4+1</f>
        <v>13</v>
      </c>
      <c r="BF4" s="185"/>
      <c r="BG4" s="243"/>
      <c r="BH4" s="246" t="s">
        <v>451</v>
      </c>
      <c r="BI4" s="247">
        <f>BE4+1</f>
        <v>14</v>
      </c>
      <c r="BJ4" s="185"/>
      <c r="BK4" s="243"/>
      <c r="BL4" s="246" t="s">
        <v>451</v>
      </c>
      <c r="BM4" s="247">
        <f>BI4+1</f>
        <v>15</v>
      </c>
      <c r="BN4" s="185"/>
      <c r="BO4" s="243"/>
      <c r="BP4" s="246" t="s">
        <v>451</v>
      </c>
      <c r="BQ4" s="247">
        <f>BM4+1</f>
        <v>16</v>
      </c>
      <c r="BR4" s="185"/>
      <c r="BS4" s="243"/>
      <c r="BT4" s="246" t="s">
        <v>451</v>
      </c>
      <c r="BU4" s="247">
        <f>BQ4+1</f>
        <v>17</v>
      </c>
      <c r="BV4" s="185"/>
      <c r="BW4" s="243"/>
      <c r="BX4" s="246" t="s">
        <v>451</v>
      </c>
      <c r="BY4" s="247">
        <f>BU4+1</f>
        <v>18</v>
      </c>
      <c r="BZ4" s="185"/>
      <c r="CA4" s="243"/>
      <c r="CB4" s="246" t="s">
        <v>451</v>
      </c>
      <c r="CC4" s="247">
        <f>BY4+1</f>
        <v>19</v>
      </c>
      <c r="CD4" s="185"/>
      <c r="CE4" s="243"/>
      <c r="CF4" s="246" t="s">
        <v>451</v>
      </c>
      <c r="CG4" s="247">
        <f>CC4+1</f>
        <v>20</v>
      </c>
      <c r="CH4" s="185"/>
      <c r="CI4" s="243"/>
      <c r="CJ4" s="246" t="s">
        <v>451</v>
      </c>
      <c r="CK4" s="247">
        <f>CG4+1</f>
        <v>21</v>
      </c>
      <c r="CL4" s="248"/>
      <c r="CM4" s="243"/>
      <c r="CN4" s="245" t="s">
        <v>451</v>
      </c>
      <c r="CO4" s="244">
        <f>CK4+1</f>
        <v>22</v>
      </c>
      <c r="CP4" s="185"/>
      <c r="CQ4" s="243"/>
      <c r="CR4" s="245" t="s">
        <v>451</v>
      </c>
      <c r="CS4" s="244">
        <f>CO4+1</f>
        <v>23</v>
      </c>
      <c r="CT4" s="185"/>
      <c r="CU4" s="243"/>
      <c r="CV4" s="246" t="s">
        <v>451</v>
      </c>
      <c r="CW4" s="247">
        <f>CS4+1</f>
        <v>24</v>
      </c>
      <c r="CX4" s="185"/>
      <c r="CY4" s="243"/>
      <c r="CZ4" s="246" t="s">
        <v>451</v>
      </c>
      <c r="DA4" s="247">
        <f>CW4+1</f>
        <v>25</v>
      </c>
      <c r="DB4" s="185"/>
      <c r="DC4" s="243"/>
      <c r="DD4" s="246" t="s">
        <v>451</v>
      </c>
      <c r="DE4" s="247">
        <f>DA4+1</f>
        <v>26</v>
      </c>
      <c r="DF4" s="185"/>
      <c r="DG4" s="243"/>
      <c r="DH4" s="246" t="s">
        <v>451</v>
      </c>
      <c r="DI4" s="247">
        <f>DE4+1</f>
        <v>27</v>
      </c>
      <c r="DJ4" s="185"/>
      <c r="DK4" s="243"/>
      <c r="DL4" s="246" t="s">
        <v>451</v>
      </c>
      <c r="DM4" s="247">
        <f>DI4+1</f>
        <v>28</v>
      </c>
      <c r="DN4" s="185"/>
      <c r="DO4" s="243"/>
      <c r="DP4" s="246" t="s">
        <v>451</v>
      </c>
      <c r="DQ4" s="247">
        <f>DM4+1</f>
        <v>29</v>
      </c>
      <c r="DR4" s="185"/>
      <c r="DS4" s="243"/>
      <c r="DT4" s="246" t="s">
        <v>451</v>
      </c>
      <c r="DU4" s="247">
        <f>DQ4+1</f>
        <v>30</v>
      </c>
      <c r="DV4" s="185"/>
      <c r="DW4" s="243"/>
      <c r="DX4" s="246" t="s">
        <v>451</v>
      </c>
      <c r="DY4" s="247">
        <f>DU4+1</f>
        <v>31</v>
      </c>
      <c r="DZ4" s="185"/>
      <c r="EA4" s="243"/>
      <c r="EB4" s="246" t="s">
        <v>451</v>
      </c>
      <c r="EC4" s="247">
        <f>DY4+1</f>
        <v>32</v>
      </c>
      <c r="ED4" s="185"/>
      <c r="EE4" s="243"/>
      <c r="EF4" s="246" t="s">
        <v>451</v>
      </c>
      <c r="EG4" s="247">
        <f>EC4+1</f>
        <v>33</v>
      </c>
      <c r="EH4" s="248"/>
      <c r="EI4" s="243"/>
      <c r="EJ4" s="245" t="s">
        <v>451</v>
      </c>
      <c r="EK4" s="244">
        <f>EG4+1</f>
        <v>34</v>
      </c>
      <c r="EL4" s="185"/>
      <c r="EM4" s="243"/>
      <c r="EN4" s="245" t="s">
        <v>451</v>
      </c>
      <c r="EO4" s="244">
        <f>EK4+1</f>
        <v>35</v>
      </c>
      <c r="EP4" s="185"/>
      <c r="EQ4" s="243"/>
      <c r="ER4" s="246" t="s">
        <v>451</v>
      </c>
      <c r="ES4" s="247">
        <f>EO4+1</f>
        <v>36</v>
      </c>
      <c r="ET4" s="185"/>
      <c r="EU4" s="243"/>
      <c r="EV4" s="246" t="s">
        <v>451</v>
      </c>
      <c r="EW4" s="247">
        <f>ES4+1</f>
        <v>37</v>
      </c>
      <c r="EX4" s="185"/>
      <c r="EY4" s="243"/>
      <c r="EZ4" s="246" t="s">
        <v>451</v>
      </c>
      <c r="FA4" s="247">
        <f>EW4+1</f>
        <v>38</v>
      </c>
      <c r="FB4" s="185"/>
      <c r="FC4" s="243"/>
      <c r="FD4" s="246" t="s">
        <v>451</v>
      </c>
      <c r="FE4" s="247">
        <f>FA4+1</f>
        <v>39</v>
      </c>
      <c r="FF4" s="185"/>
      <c r="FG4" s="243"/>
      <c r="FH4" s="246" t="s">
        <v>451</v>
      </c>
      <c r="FI4" s="247">
        <f>FE4+1</f>
        <v>40</v>
      </c>
      <c r="FJ4" s="185"/>
      <c r="FK4" s="243"/>
      <c r="FL4" s="246" t="s">
        <v>451</v>
      </c>
      <c r="FM4" s="247">
        <f>FI4+1</f>
        <v>41</v>
      </c>
      <c r="FN4" s="185"/>
      <c r="FO4" s="243"/>
      <c r="FP4" s="246" t="s">
        <v>451</v>
      </c>
      <c r="FQ4" s="247">
        <f>FM4+1</f>
        <v>42</v>
      </c>
      <c r="FR4" s="185"/>
      <c r="FS4" s="243"/>
      <c r="FT4" s="246" t="s">
        <v>451</v>
      </c>
      <c r="FU4" s="247">
        <f>FQ4+1</f>
        <v>43</v>
      </c>
      <c r="FV4" s="185"/>
      <c r="FW4" s="243"/>
      <c r="FX4" s="246" t="s">
        <v>451</v>
      </c>
      <c r="FY4" s="247">
        <f>FU4+1</f>
        <v>44</v>
      </c>
      <c r="FZ4" s="185"/>
      <c r="GA4" s="243"/>
      <c r="GB4" s="246" t="s">
        <v>451</v>
      </c>
      <c r="GC4" s="247">
        <f>FY4+1</f>
        <v>45</v>
      </c>
      <c r="GE4" s="243"/>
      <c r="GF4" s="245" t="s">
        <v>451</v>
      </c>
      <c r="GG4" s="244">
        <f>GC4+1</f>
        <v>46</v>
      </c>
      <c r="GH4" s="185"/>
      <c r="GI4" s="243"/>
      <c r="GJ4" s="245" t="s">
        <v>451</v>
      </c>
      <c r="GK4" s="244">
        <f>GG4+1</f>
        <v>47</v>
      </c>
      <c r="GL4" s="185"/>
      <c r="GM4" s="243"/>
      <c r="GN4" s="246" t="s">
        <v>451</v>
      </c>
      <c r="GO4" s="247">
        <f>GK4+1</f>
        <v>48</v>
      </c>
      <c r="GP4" s="185"/>
      <c r="GQ4" s="243"/>
      <c r="GR4" s="246" t="s">
        <v>451</v>
      </c>
      <c r="GS4" s="247">
        <f>GO4+1</f>
        <v>49</v>
      </c>
      <c r="GT4" s="185"/>
      <c r="GU4" s="243"/>
      <c r="GV4" s="246" t="s">
        <v>451</v>
      </c>
      <c r="GW4" s="247">
        <f>GS4+1</f>
        <v>50</v>
      </c>
      <c r="GX4" s="185"/>
      <c r="GY4" s="243"/>
      <c r="GZ4" s="246" t="s">
        <v>451</v>
      </c>
      <c r="HA4" s="247">
        <f>GW4+1</f>
        <v>51</v>
      </c>
      <c r="HB4" s="185"/>
      <c r="HC4" s="243"/>
      <c r="HD4" s="246" t="s">
        <v>451</v>
      </c>
      <c r="HE4" s="247">
        <f>HA4+1</f>
        <v>52</v>
      </c>
      <c r="HF4" s="185"/>
      <c r="HG4" s="243"/>
      <c r="HH4" s="246" t="s">
        <v>451</v>
      </c>
      <c r="HI4" s="247">
        <f>HE4+1</f>
        <v>53</v>
      </c>
      <c r="HJ4" s="185"/>
      <c r="HK4" s="243"/>
      <c r="HL4" s="246" t="s">
        <v>451</v>
      </c>
      <c r="HM4" s="247">
        <f>HI4+1</f>
        <v>54</v>
      </c>
      <c r="HN4" s="185"/>
      <c r="HO4" s="243"/>
      <c r="HP4" s="246" t="s">
        <v>451</v>
      </c>
      <c r="HQ4" s="247">
        <f>HM4+1</f>
        <v>55</v>
      </c>
      <c r="HR4" s="185"/>
      <c r="HS4" s="243"/>
      <c r="HT4" s="246" t="s">
        <v>451</v>
      </c>
      <c r="HU4" s="247">
        <f>HQ4+1</f>
        <v>56</v>
      </c>
      <c r="HV4" s="185"/>
      <c r="HW4" s="243"/>
      <c r="HX4" s="246" t="s">
        <v>451</v>
      </c>
      <c r="HY4" s="247">
        <f>HU4+1</f>
        <v>57</v>
      </c>
      <c r="IA4" s="243"/>
      <c r="IB4" s="245" t="s">
        <v>451</v>
      </c>
      <c r="IC4" s="244">
        <f>HY4+1</f>
        <v>58</v>
      </c>
      <c r="ID4" s="185"/>
      <c r="IE4" s="243"/>
      <c r="IF4" s="245" t="s">
        <v>451</v>
      </c>
      <c r="IG4" s="244">
        <f>IC4+1</f>
        <v>59</v>
      </c>
      <c r="IH4" s="185"/>
      <c r="II4" s="243"/>
      <c r="IJ4" s="246" t="s">
        <v>451</v>
      </c>
      <c r="IK4" s="247">
        <f>IG4+1</f>
        <v>60</v>
      </c>
      <c r="IL4" s="185"/>
      <c r="IM4" s="243"/>
      <c r="IN4" s="246" t="s">
        <v>451</v>
      </c>
      <c r="IO4" s="247">
        <f>IK4+1</f>
        <v>61</v>
      </c>
      <c r="IP4" s="185"/>
      <c r="IQ4" s="243"/>
      <c r="IR4" s="246" t="s">
        <v>451</v>
      </c>
      <c r="IS4" s="247">
        <f>IO4+1</f>
        <v>62</v>
      </c>
      <c r="IT4" s="185"/>
      <c r="IU4" s="243"/>
      <c r="IV4" s="246" t="s">
        <v>451</v>
      </c>
      <c r="IW4" s="247">
        <f>IS4+1</f>
        <v>63</v>
      </c>
      <c r="IX4" s="185"/>
      <c r="IY4" s="243"/>
      <c r="IZ4" s="246" t="s">
        <v>451</v>
      </c>
      <c r="JA4" s="247">
        <f>IW4+1</f>
        <v>64</v>
      </c>
      <c r="JB4" s="185"/>
      <c r="JC4" s="243"/>
      <c r="JD4" s="246" t="s">
        <v>451</v>
      </c>
      <c r="JE4" s="247">
        <f>JA4+1</f>
        <v>65</v>
      </c>
      <c r="JF4" s="185"/>
      <c r="JG4" s="243"/>
      <c r="JH4" s="246" t="s">
        <v>451</v>
      </c>
      <c r="JI4" s="247">
        <f>JE4+1</f>
        <v>66</v>
      </c>
      <c r="JJ4" s="295"/>
      <c r="JK4" s="243"/>
      <c r="JL4" s="246" t="s">
        <v>451</v>
      </c>
      <c r="JM4" s="247">
        <f>JI4+1</f>
        <v>67</v>
      </c>
      <c r="JN4" s="185"/>
      <c r="JO4" s="243"/>
      <c r="JP4" s="246" t="s">
        <v>451</v>
      </c>
      <c r="JQ4" s="247">
        <f>JM4+1</f>
        <v>68</v>
      </c>
      <c r="JR4" s="185"/>
      <c r="JS4" s="243"/>
      <c r="JT4" s="246" t="s">
        <v>451</v>
      </c>
      <c r="JU4" s="247">
        <f>JQ4+1</f>
        <v>69</v>
      </c>
      <c r="JV4" s="185"/>
      <c r="JW4" s="243"/>
      <c r="JX4" s="246" t="s">
        <v>451</v>
      </c>
      <c r="JY4" s="247">
        <f>JU4+1</f>
        <v>70</v>
      </c>
      <c r="JZ4" s="185"/>
      <c r="KA4" s="243"/>
      <c r="KB4" s="246" t="s">
        <v>451</v>
      </c>
      <c r="KC4" s="247">
        <f>JY4+1</f>
        <v>71</v>
      </c>
      <c r="KD4" s="185"/>
      <c r="KE4" s="243"/>
      <c r="KF4" s="246" t="s">
        <v>451</v>
      </c>
      <c r="KG4" s="247">
        <f>KC4+1</f>
        <v>72</v>
      </c>
      <c r="KH4" s="185"/>
      <c r="KI4" s="370" t="s">
        <v>452</v>
      </c>
      <c r="KJ4" s="370"/>
      <c r="KK4" s="370"/>
      <c r="KM4" s="370" t="s">
        <v>453</v>
      </c>
      <c r="KN4" s="370"/>
      <c r="KO4" s="370"/>
      <c r="KQ4" s="370" t="s">
        <v>454</v>
      </c>
      <c r="KR4" s="370"/>
      <c r="KS4" s="370"/>
      <c r="KU4" s="370" t="s">
        <v>455</v>
      </c>
      <c r="KV4" s="370"/>
      <c r="KW4" s="370"/>
      <c r="KY4" s="370" t="s">
        <v>456</v>
      </c>
      <c r="KZ4" s="370"/>
      <c r="LA4" s="370"/>
      <c r="LC4" s="370" t="s">
        <v>457</v>
      </c>
      <c r="LD4" s="370"/>
      <c r="LE4" s="370"/>
    </row>
    <row r="5" spans="2:320">
      <c r="B5" s="3"/>
      <c r="C5" s="175"/>
      <c r="D5" s="175"/>
      <c r="E5" s="175"/>
      <c r="F5" s="176"/>
      <c r="G5" s="369">
        <f>EOMONTH('2. Basics'!$D$16,1)</f>
        <v>45930</v>
      </c>
      <c r="H5" s="369"/>
      <c r="I5" s="369"/>
      <c r="J5" s="177"/>
      <c r="K5" s="369">
        <f>EOMONTH($G$5,1)</f>
        <v>45961</v>
      </c>
      <c r="L5" s="369"/>
      <c r="M5" s="369"/>
      <c r="N5" s="177"/>
      <c r="O5" s="369">
        <f>EOMONTH($G$5,2)</f>
        <v>45991</v>
      </c>
      <c r="P5" s="369"/>
      <c r="Q5" s="369"/>
      <c r="R5" s="177"/>
      <c r="S5" s="369">
        <f>EOMONTH($G$5,3)</f>
        <v>46022</v>
      </c>
      <c r="T5" s="369"/>
      <c r="U5" s="369"/>
      <c r="V5" s="177"/>
      <c r="W5" s="369">
        <f>EOMONTH($G$5,4)</f>
        <v>46053</v>
      </c>
      <c r="X5" s="369"/>
      <c r="Y5" s="369"/>
      <c r="Z5" s="177"/>
      <c r="AA5" s="369">
        <f>EOMONTH($G$5,5)</f>
        <v>46081</v>
      </c>
      <c r="AB5" s="369"/>
      <c r="AC5" s="369"/>
      <c r="AD5" s="177"/>
      <c r="AE5" s="369">
        <f>EOMONTH($G$5,6)</f>
        <v>46112</v>
      </c>
      <c r="AF5" s="369"/>
      <c r="AG5" s="369"/>
      <c r="AH5" s="177"/>
      <c r="AI5" s="369">
        <f>EOMONTH($G$5,7)</f>
        <v>46142</v>
      </c>
      <c r="AJ5" s="369"/>
      <c r="AK5" s="369"/>
      <c r="AL5" s="177"/>
      <c r="AM5" s="369">
        <f>EOMONTH($G$5,8)</f>
        <v>46173</v>
      </c>
      <c r="AN5" s="369"/>
      <c r="AO5" s="369"/>
      <c r="AP5" s="177"/>
      <c r="AQ5" s="369">
        <f>EOMONTH($G$5,9)</f>
        <v>46203</v>
      </c>
      <c r="AR5" s="369"/>
      <c r="AS5" s="369"/>
      <c r="AT5" s="177"/>
      <c r="AU5" s="369">
        <f>EOMONTH($G$5,10)</f>
        <v>46234</v>
      </c>
      <c r="AV5" s="369"/>
      <c r="AW5" s="369"/>
      <c r="AX5" s="177"/>
      <c r="AY5" s="369">
        <f>EOMONTH($G$5,11)</f>
        <v>46265</v>
      </c>
      <c r="AZ5" s="369"/>
      <c r="BA5" s="369"/>
      <c r="BB5" s="177"/>
      <c r="BC5" s="369">
        <f>EOMONTH($G$5,12)</f>
        <v>46295</v>
      </c>
      <c r="BD5" s="369"/>
      <c r="BE5" s="369"/>
      <c r="BF5" s="177"/>
      <c r="BG5" s="369">
        <f>EOMONTH($G$5,13)</f>
        <v>46326</v>
      </c>
      <c r="BH5" s="369"/>
      <c r="BI5" s="369"/>
      <c r="BJ5" s="177"/>
      <c r="BK5" s="369">
        <f>EOMONTH($G$5,14)</f>
        <v>46356</v>
      </c>
      <c r="BL5" s="369"/>
      <c r="BM5" s="369"/>
      <c r="BN5" s="177"/>
      <c r="BO5" s="369">
        <f>EOMONTH($G$5,15)</f>
        <v>46387</v>
      </c>
      <c r="BP5" s="369"/>
      <c r="BQ5" s="369"/>
      <c r="BR5" s="177"/>
      <c r="BS5" s="369">
        <f>EOMONTH($G$5,16)</f>
        <v>46418</v>
      </c>
      <c r="BT5" s="369"/>
      <c r="BU5" s="369"/>
      <c r="BV5" s="177"/>
      <c r="BW5" s="369">
        <f>EOMONTH($G$5,17)</f>
        <v>46446</v>
      </c>
      <c r="BX5" s="369"/>
      <c r="BY5" s="369"/>
      <c r="BZ5" s="177"/>
      <c r="CA5" s="369">
        <f>EOMONTH($G$5,18)</f>
        <v>46477</v>
      </c>
      <c r="CB5" s="369"/>
      <c r="CC5" s="369"/>
      <c r="CD5" s="177"/>
      <c r="CE5" s="369">
        <f>EOMONTH($G$5,19)</f>
        <v>46507</v>
      </c>
      <c r="CF5" s="369"/>
      <c r="CG5" s="369"/>
      <c r="CH5" s="177"/>
      <c r="CI5" s="369">
        <f>EOMONTH($G$5,20)</f>
        <v>46538</v>
      </c>
      <c r="CJ5" s="369"/>
      <c r="CK5" s="369"/>
      <c r="CL5" s="177"/>
      <c r="CM5" s="369">
        <f>EOMONTH($G$5,21)</f>
        <v>46568</v>
      </c>
      <c r="CN5" s="369"/>
      <c r="CO5" s="369"/>
      <c r="CP5" s="177"/>
      <c r="CQ5" s="369">
        <f>EOMONTH($G$5,22)</f>
        <v>46599</v>
      </c>
      <c r="CR5" s="369"/>
      <c r="CS5" s="369"/>
      <c r="CT5" s="177"/>
      <c r="CU5" s="369">
        <f>EOMONTH($G$5,23)</f>
        <v>46630</v>
      </c>
      <c r="CV5" s="369"/>
      <c r="CW5" s="369"/>
      <c r="CX5" s="177"/>
      <c r="CY5" s="369">
        <f>EOMONTH($G$5,24)</f>
        <v>46660</v>
      </c>
      <c r="CZ5" s="369"/>
      <c r="DA5" s="369"/>
      <c r="DB5" s="177"/>
      <c r="DC5" s="369">
        <f>EOMONTH($G$5,25)</f>
        <v>46691</v>
      </c>
      <c r="DD5" s="369"/>
      <c r="DE5" s="369"/>
      <c r="DF5" s="177"/>
      <c r="DG5" s="369">
        <f>EOMONTH($G$5,26)</f>
        <v>46721</v>
      </c>
      <c r="DH5" s="369"/>
      <c r="DI5" s="369"/>
      <c r="DJ5" s="177"/>
      <c r="DK5" s="369">
        <f>EOMONTH($G$5,27)</f>
        <v>46752</v>
      </c>
      <c r="DL5" s="369"/>
      <c r="DM5" s="369"/>
      <c r="DN5" s="177"/>
      <c r="DO5" s="369">
        <f>EOMONTH($G$5,28)</f>
        <v>46783</v>
      </c>
      <c r="DP5" s="369"/>
      <c r="DQ5" s="369"/>
      <c r="DR5" s="177"/>
      <c r="DS5" s="369">
        <f>EOMONTH($G$5,29)</f>
        <v>46812</v>
      </c>
      <c r="DT5" s="369"/>
      <c r="DU5" s="369"/>
      <c r="DV5" s="177"/>
      <c r="DW5" s="369">
        <f>EOMONTH($G$5,30)</f>
        <v>46843</v>
      </c>
      <c r="DX5" s="369"/>
      <c r="DY5" s="369"/>
      <c r="DZ5" s="177"/>
      <c r="EA5" s="369">
        <f>EOMONTH($G$5,31)</f>
        <v>46873</v>
      </c>
      <c r="EB5" s="369"/>
      <c r="EC5" s="369"/>
      <c r="ED5" s="177"/>
      <c r="EE5" s="369">
        <f>EOMONTH($G$5,32)</f>
        <v>46904</v>
      </c>
      <c r="EF5" s="369"/>
      <c r="EG5" s="369"/>
      <c r="EH5" s="177"/>
      <c r="EI5" s="369">
        <f>EOMONTH($G$5,33)</f>
        <v>46934</v>
      </c>
      <c r="EJ5" s="369"/>
      <c r="EK5" s="369"/>
      <c r="EL5" s="177"/>
      <c r="EM5" s="369">
        <f>EOMONTH($G$5,34)</f>
        <v>46965</v>
      </c>
      <c r="EN5" s="369"/>
      <c r="EO5" s="369"/>
      <c r="EP5" s="177"/>
      <c r="EQ5" s="369">
        <f>EOMONTH($G$5,35)</f>
        <v>46996</v>
      </c>
      <c r="ER5" s="369"/>
      <c r="ES5" s="369"/>
      <c r="ET5" s="177"/>
      <c r="EU5" s="369">
        <f>EOMONTH($G$5,36)</f>
        <v>47026</v>
      </c>
      <c r="EV5" s="369"/>
      <c r="EW5" s="369"/>
      <c r="EX5" s="177"/>
      <c r="EY5" s="369">
        <f>EOMONTH($G$5,37)</f>
        <v>47057</v>
      </c>
      <c r="EZ5" s="369"/>
      <c r="FA5" s="369"/>
      <c r="FB5" s="177"/>
      <c r="FC5" s="369">
        <f>EOMONTH($G$5,38)</f>
        <v>47087</v>
      </c>
      <c r="FD5" s="369"/>
      <c r="FE5" s="369"/>
      <c r="FF5" s="177"/>
      <c r="FG5" s="369">
        <f>EOMONTH($G$5,39)</f>
        <v>47118</v>
      </c>
      <c r="FH5" s="369"/>
      <c r="FI5" s="369"/>
      <c r="FJ5" s="177"/>
      <c r="FK5" s="369">
        <f>EOMONTH($G$5,40)</f>
        <v>47149</v>
      </c>
      <c r="FL5" s="369"/>
      <c r="FM5" s="369"/>
      <c r="FN5" s="177"/>
      <c r="FO5" s="369">
        <f>EOMONTH($G$5,41)</f>
        <v>47177</v>
      </c>
      <c r="FP5" s="369"/>
      <c r="FQ5" s="369"/>
      <c r="FR5" s="177"/>
      <c r="FS5" s="369">
        <f>EOMONTH($G$5,42)</f>
        <v>47208</v>
      </c>
      <c r="FT5" s="369"/>
      <c r="FU5" s="369"/>
      <c r="FV5" s="177"/>
      <c r="FW5" s="369">
        <f>EOMONTH($G$5,43)</f>
        <v>47238</v>
      </c>
      <c r="FX5" s="369"/>
      <c r="FY5" s="369"/>
      <c r="FZ5" s="177"/>
      <c r="GA5" s="369">
        <f>EOMONTH($G$5,44)</f>
        <v>47269</v>
      </c>
      <c r="GB5" s="369"/>
      <c r="GC5" s="369"/>
      <c r="GE5" s="369">
        <f>EOMONTH($G$5,45)</f>
        <v>47299</v>
      </c>
      <c r="GF5" s="369"/>
      <c r="GG5" s="369"/>
      <c r="GH5" s="177"/>
      <c r="GI5" s="369">
        <f>EOMONTH($G$5,46)</f>
        <v>47330</v>
      </c>
      <c r="GJ5" s="369"/>
      <c r="GK5" s="369"/>
      <c r="GL5" s="177"/>
      <c r="GM5" s="369">
        <f>EOMONTH($G$5,47)</f>
        <v>47361</v>
      </c>
      <c r="GN5" s="369"/>
      <c r="GO5" s="369"/>
      <c r="GP5" s="177"/>
      <c r="GQ5" s="369">
        <f>EOMONTH($G$5,48)</f>
        <v>47391</v>
      </c>
      <c r="GR5" s="369"/>
      <c r="GS5" s="369"/>
      <c r="GT5" s="177"/>
      <c r="GU5" s="369">
        <f>EOMONTH($G$5,49)</f>
        <v>47422</v>
      </c>
      <c r="GV5" s="369"/>
      <c r="GW5" s="369"/>
      <c r="GX5" s="177"/>
      <c r="GY5" s="369">
        <f>EOMONTH($G$5,50)</f>
        <v>47452</v>
      </c>
      <c r="GZ5" s="369"/>
      <c r="HA5" s="369"/>
      <c r="HB5" s="177"/>
      <c r="HC5" s="369">
        <f>EOMONTH($G$5,51)</f>
        <v>47483</v>
      </c>
      <c r="HD5" s="369"/>
      <c r="HE5" s="369"/>
      <c r="HF5" s="177"/>
      <c r="HG5" s="369">
        <f>EOMONTH($G$5,52)</f>
        <v>47514</v>
      </c>
      <c r="HH5" s="369"/>
      <c r="HI5" s="369"/>
      <c r="HJ5" s="177"/>
      <c r="HK5" s="369">
        <f>EOMONTH($G$5,53)</f>
        <v>47542</v>
      </c>
      <c r="HL5" s="369"/>
      <c r="HM5" s="369"/>
      <c r="HN5" s="177"/>
      <c r="HO5" s="369">
        <f>EOMONTH($G$5,54)</f>
        <v>47573</v>
      </c>
      <c r="HP5" s="369"/>
      <c r="HQ5" s="369"/>
      <c r="HR5" s="177"/>
      <c r="HS5" s="369">
        <f>EOMONTH($G$5,55)</f>
        <v>47603</v>
      </c>
      <c r="HT5" s="369"/>
      <c r="HU5" s="369"/>
      <c r="HV5" s="177"/>
      <c r="HW5" s="369">
        <f>EOMONTH($G$5,56)</f>
        <v>47634</v>
      </c>
      <c r="HX5" s="369"/>
      <c r="HY5" s="369"/>
      <c r="IA5" s="369">
        <f>EOMONTH($G$5,57)</f>
        <v>47664</v>
      </c>
      <c r="IB5" s="369"/>
      <c r="IC5" s="369"/>
      <c r="ID5" s="177"/>
      <c r="IE5" s="369">
        <f>EOMONTH($G$5,58)</f>
        <v>47695</v>
      </c>
      <c r="IF5" s="369"/>
      <c r="IG5" s="369"/>
      <c r="IH5" s="177"/>
      <c r="II5" s="369">
        <f>EOMONTH($G$5,59)</f>
        <v>47726</v>
      </c>
      <c r="IJ5" s="369"/>
      <c r="IK5" s="369"/>
      <c r="IL5" s="177"/>
      <c r="IM5" s="369">
        <f>EOMONTH($G$5,60)</f>
        <v>47756</v>
      </c>
      <c r="IN5" s="369"/>
      <c r="IO5" s="369"/>
      <c r="IP5" s="177"/>
      <c r="IQ5" s="369">
        <f>EOMONTH($G$5,61)</f>
        <v>47787</v>
      </c>
      <c r="IR5" s="369"/>
      <c r="IS5" s="369"/>
      <c r="IT5" s="177"/>
      <c r="IU5" s="369">
        <f>EOMONTH($G$5,62)</f>
        <v>47817</v>
      </c>
      <c r="IV5" s="369"/>
      <c r="IW5" s="369"/>
      <c r="IX5" s="177"/>
      <c r="IY5" s="369">
        <f>EOMONTH($G$5,63)</f>
        <v>47848</v>
      </c>
      <c r="IZ5" s="369"/>
      <c r="JA5" s="369"/>
      <c r="JB5" s="177"/>
      <c r="JC5" s="369">
        <f>EOMONTH($G$5,64)</f>
        <v>47879</v>
      </c>
      <c r="JD5" s="369"/>
      <c r="JE5" s="369"/>
      <c r="JF5" s="177"/>
      <c r="JG5" s="369">
        <f>EOMONTH($G$5,65)</f>
        <v>47907</v>
      </c>
      <c r="JH5" s="369"/>
      <c r="JI5" s="369"/>
      <c r="JJ5" s="296"/>
      <c r="JK5" s="369">
        <f>EOMONTH($G$5,66)</f>
        <v>47938</v>
      </c>
      <c r="JL5" s="369"/>
      <c r="JM5" s="369"/>
      <c r="JN5" s="177"/>
      <c r="JO5" s="369">
        <f>EOMONTH($G$5,67)</f>
        <v>47968</v>
      </c>
      <c r="JP5" s="369"/>
      <c r="JQ5" s="369"/>
      <c r="JR5" s="177"/>
      <c r="JS5" s="369">
        <f>EOMONTH($G$5,68)</f>
        <v>47999</v>
      </c>
      <c r="JT5" s="369"/>
      <c r="JU5" s="369"/>
      <c r="JV5" s="177"/>
      <c r="JW5" s="369">
        <f>EOMONTH($G$5,69)</f>
        <v>48029</v>
      </c>
      <c r="JX5" s="369"/>
      <c r="JY5" s="369"/>
      <c r="JZ5" s="177"/>
      <c r="KA5" s="369">
        <f>EOMONTH($G$5,70)</f>
        <v>48060</v>
      </c>
      <c r="KB5" s="369"/>
      <c r="KC5" s="369"/>
      <c r="KD5" s="177"/>
      <c r="KE5" s="369">
        <f>EOMONTH($G$5,71)</f>
        <v>48091</v>
      </c>
      <c r="KF5" s="369"/>
      <c r="KG5" s="369"/>
      <c r="KH5" s="177"/>
      <c r="KI5" s="371" t="s">
        <v>332</v>
      </c>
      <c r="KJ5" s="371"/>
      <c r="KK5" s="371"/>
      <c r="KM5" s="371" t="s">
        <v>87</v>
      </c>
      <c r="KN5" s="371"/>
      <c r="KO5" s="371"/>
      <c r="KQ5" s="371" t="s">
        <v>88</v>
      </c>
      <c r="KR5" s="371"/>
      <c r="KS5" s="371"/>
      <c r="KU5" s="371" t="s">
        <v>89</v>
      </c>
      <c r="KV5" s="371"/>
      <c r="KW5" s="371"/>
      <c r="KY5" s="371" t="s">
        <v>90</v>
      </c>
      <c r="KZ5" s="371"/>
      <c r="LA5" s="371"/>
      <c r="LC5" s="371" t="s">
        <v>91</v>
      </c>
      <c r="LD5" s="371"/>
      <c r="LE5" s="371"/>
    </row>
    <row r="6" spans="2:320" s="203" customFormat="1">
      <c r="B6" s="202"/>
      <c r="C6" s="367" t="s">
        <v>460</v>
      </c>
      <c r="D6" s="367"/>
      <c r="E6" s="367"/>
      <c r="F6" s="202"/>
      <c r="G6" s="205" t="s">
        <v>461</v>
      </c>
      <c r="H6" s="204" t="s">
        <v>462</v>
      </c>
      <c r="I6" s="204" t="s">
        <v>463</v>
      </c>
      <c r="J6" s="206"/>
      <c r="K6" s="205" t="s">
        <v>461</v>
      </c>
      <c r="L6" s="204" t="s">
        <v>462</v>
      </c>
      <c r="M6" s="204" t="s">
        <v>463</v>
      </c>
      <c r="N6" s="206"/>
      <c r="O6" s="205" t="s">
        <v>461</v>
      </c>
      <c r="P6" s="204" t="s">
        <v>462</v>
      </c>
      <c r="Q6" s="204" t="s">
        <v>463</v>
      </c>
      <c r="R6" s="206"/>
      <c r="S6" s="205" t="s">
        <v>461</v>
      </c>
      <c r="T6" s="204" t="s">
        <v>462</v>
      </c>
      <c r="U6" s="204" t="s">
        <v>463</v>
      </c>
      <c r="V6" s="206"/>
      <c r="W6" s="205" t="s">
        <v>461</v>
      </c>
      <c r="X6" s="204" t="s">
        <v>462</v>
      </c>
      <c r="Y6" s="204" t="s">
        <v>463</v>
      </c>
      <c r="Z6" s="206"/>
      <c r="AA6" s="205" t="s">
        <v>461</v>
      </c>
      <c r="AB6" s="204" t="s">
        <v>462</v>
      </c>
      <c r="AC6" s="204" t="s">
        <v>463</v>
      </c>
      <c r="AD6" s="206"/>
      <c r="AE6" s="205" t="s">
        <v>461</v>
      </c>
      <c r="AF6" s="204" t="s">
        <v>462</v>
      </c>
      <c r="AG6" s="204" t="s">
        <v>463</v>
      </c>
      <c r="AH6" s="206"/>
      <c r="AI6" s="205" t="s">
        <v>461</v>
      </c>
      <c r="AJ6" s="204" t="s">
        <v>462</v>
      </c>
      <c r="AK6" s="204" t="s">
        <v>463</v>
      </c>
      <c r="AL6" s="206"/>
      <c r="AM6" s="205" t="s">
        <v>461</v>
      </c>
      <c r="AN6" s="204" t="s">
        <v>462</v>
      </c>
      <c r="AO6" s="204" t="s">
        <v>463</v>
      </c>
      <c r="AP6" s="206"/>
      <c r="AQ6" s="205" t="s">
        <v>461</v>
      </c>
      <c r="AR6" s="204" t="s">
        <v>462</v>
      </c>
      <c r="AS6" s="204" t="s">
        <v>463</v>
      </c>
      <c r="AT6" s="206"/>
      <c r="AU6" s="205" t="s">
        <v>461</v>
      </c>
      <c r="AV6" s="204" t="s">
        <v>462</v>
      </c>
      <c r="AW6" s="204" t="s">
        <v>463</v>
      </c>
      <c r="AX6" s="206"/>
      <c r="AY6" s="205" t="s">
        <v>461</v>
      </c>
      <c r="AZ6" s="204" t="s">
        <v>462</v>
      </c>
      <c r="BA6" s="204" t="s">
        <v>463</v>
      </c>
      <c r="BB6" s="206"/>
      <c r="BC6" s="205" t="s">
        <v>461</v>
      </c>
      <c r="BD6" s="204" t="s">
        <v>462</v>
      </c>
      <c r="BE6" s="204" t="s">
        <v>463</v>
      </c>
      <c r="BF6" s="206"/>
      <c r="BG6" s="205" t="s">
        <v>461</v>
      </c>
      <c r="BH6" s="204" t="s">
        <v>462</v>
      </c>
      <c r="BI6" s="204" t="s">
        <v>463</v>
      </c>
      <c r="BJ6" s="206"/>
      <c r="BK6" s="205" t="s">
        <v>461</v>
      </c>
      <c r="BL6" s="204" t="s">
        <v>462</v>
      </c>
      <c r="BM6" s="204" t="s">
        <v>463</v>
      </c>
      <c r="BN6" s="206"/>
      <c r="BO6" s="205" t="s">
        <v>461</v>
      </c>
      <c r="BP6" s="204" t="s">
        <v>462</v>
      </c>
      <c r="BQ6" s="204" t="s">
        <v>463</v>
      </c>
      <c r="BR6" s="206"/>
      <c r="BS6" s="205" t="s">
        <v>461</v>
      </c>
      <c r="BT6" s="204" t="s">
        <v>462</v>
      </c>
      <c r="BU6" s="204" t="s">
        <v>463</v>
      </c>
      <c r="BV6" s="206"/>
      <c r="BW6" s="205" t="s">
        <v>461</v>
      </c>
      <c r="BX6" s="204" t="s">
        <v>462</v>
      </c>
      <c r="BY6" s="204" t="s">
        <v>463</v>
      </c>
      <c r="BZ6" s="206"/>
      <c r="CA6" s="205" t="s">
        <v>461</v>
      </c>
      <c r="CB6" s="204" t="s">
        <v>462</v>
      </c>
      <c r="CC6" s="204" t="s">
        <v>463</v>
      </c>
      <c r="CD6" s="206"/>
      <c r="CE6" s="205" t="s">
        <v>461</v>
      </c>
      <c r="CF6" s="204" t="s">
        <v>462</v>
      </c>
      <c r="CG6" s="204" t="s">
        <v>463</v>
      </c>
      <c r="CH6" s="206"/>
      <c r="CI6" s="205" t="s">
        <v>461</v>
      </c>
      <c r="CJ6" s="204" t="s">
        <v>462</v>
      </c>
      <c r="CK6" s="204" t="s">
        <v>463</v>
      </c>
      <c r="CL6" s="206"/>
      <c r="CM6" s="205" t="s">
        <v>461</v>
      </c>
      <c r="CN6" s="204" t="s">
        <v>462</v>
      </c>
      <c r="CO6" s="204" t="s">
        <v>463</v>
      </c>
      <c r="CP6" s="206"/>
      <c r="CQ6" s="205" t="s">
        <v>461</v>
      </c>
      <c r="CR6" s="204" t="s">
        <v>462</v>
      </c>
      <c r="CS6" s="204" t="s">
        <v>463</v>
      </c>
      <c r="CT6" s="206"/>
      <c r="CU6" s="205" t="s">
        <v>461</v>
      </c>
      <c r="CV6" s="204" t="s">
        <v>462</v>
      </c>
      <c r="CW6" s="204" t="s">
        <v>463</v>
      </c>
      <c r="CX6" s="206"/>
      <c r="CY6" s="205" t="s">
        <v>461</v>
      </c>
      <c r="CZ6" s="204" t="s">
        <v>462</v>
      </c>
      <c r="DA6" s="204" t="s">
        <v>463</v>
      </c>
      <c r="DB6" s="206"/>
      <c r="DC6" s="205" t="s">
        <v>461</v>
      </c>
      <c r="DD6" s="204" t="s">
        <v>462</v>
      </c>
      <c r="DE6" s="204" t="s">
        <v>463</v>
      </c>
      <c r="DF6" s="206"/>
      <c r="DG6" s="205" t="s">
        <v>461</v>
      </c>
      <c r="DH6" s="204" t="s">
        <v>462</v>
      </c>
      <c r="DI6" s="204" t="s">
        <v>463</v>
      </c>
      <c r="DJ6" s="206"/>
      <c r="DK6" s="205" t="s">
        <v>461</v>
      </c>
      <c r="DL6" s="204" t="s">
        <v>462</v>
      </c>
      <c r="DM6" s="204" t="s">
        <v>463</v>
      </c>
      <c r="DN6" s="206"/>
      <c r="DO6" s="205" t="s">
        <v>461</v>
      </c>
      <c r="DP6" s="204" t="s">
        <v>462</v>
      </c>
      <c r="DQ6" s="204" t="s">
        <v>463</v>
      </c>
      <c r="DR6" s="206"/>
      <c r="DS6" s="205" t="s">
        <v>461</v>
      </c>
      <c r="DT6" s="204" t="s">
        <v>462</v>
      </c>
      <c r="DU6" s="204" t="s">
        <v>463</v>
      </c>
      <c r="DV6" s="206"/>
      <c r="DW6" s="205" t="s">
        <v>461</v>
      </c>
      <c r="DX6" s="204" t="s">
        <v>462</v>
      </c>
      <c r="DY6" s="204" t="s">
        <v>463</v>
      </c>
      <c r="DZ6" s="206"/>
      <c r="EA6" s="205" t="s">
        <v>461</v>
      </c>
      <c r="EB6" s="204" t="s">
        <v>462</v>
      </c>
      <c r="EC6" s="204" t="s">
        <v>463</v>
      </c>
      <c r="ED6" s="206"/>
      <c r="EE6" s="205" t="s">
        <v>461</v>
      </c>
      <c r="EF6" s="204" t="s">
        <v>462</v>
      </c>
      <c r="EG6" s="204" t="s">
        <v>463</v>
      </c>
      <c r="EH6" s="206"/>
      <c r="EI6" s="205" t="s">
        <v>461</v>
      </c>
      <c r="EJ6" s="204" t="s">
        <v>462</v>
      </c>
      <c r="EK6" s="204" t="s">
        <v>463</v>
      </c>
      <c r="EL6" s="206"/>
      <c r="EM6" s="205" t="s">
        <v>461</v>
      </c>
      <c r="EN6" s="204" t="s">
        <v>462</v>
      </c>
      <c r="EO6" s="204" t="s">
        <v>463</v>
      </c>
      <c r="EP6" s="206"/>
      <c r="EQ6" s="205" t="s">
        <v>461</v>
      </c>
      <c r="ER6" s="204" t="s">
        <v>462</v>
      </c>
      <c r="ES6" s="204" t="s">
        <v>463</v>
      </c>
      <c r="ET6" s="206"/>
      <c r="EU6" s="205" t="s">
        <v>461</v>
      </c>
      <c r="EV6" s="204" t="s">
        <v>462</v>
      </c>
      <c r="EW6" s="204" t="s">
        <v>463</v>
      </c>
      <c r="EX6" s="206"/>
      <c r="EY6" s="205" t="s">
        <v>461</v>
      </c>
      <c r="EZ6" s="204" t="s">
        <v>462</v>
      </c>
      <c r="FA6" s="204" t="s">
        <v>463</v>
      </c>
      <c r="FB6" s="206"/>
      <c r="FC6" s="205" t="s">
        <v>461</v>
      </c>
      <c r="FD6" s="204" t="s">
        <v>462</v>
      </c>
      <c r="FE6" s="204" t="s">
        <v>463</v>
      </c>
      <c r="FF6" s="206"/>
      <c r="FG6" s="205" t="s">
        <v>461</v>
      </c>
      <c r="FH6" s="204" t="s">
        <v>462</v>
      </c>
      <c r="FI6" s="204" t="s">
        <v>463</v>
      </c>
      <c r="FJ6" s="206"/>
      <c r="FK6" s="205" t="s">
        <v>461</v>
      </c>
      <c r="FL6" s="204" t="s">
        <v>462</v>
      </c>
      <c r="FM6" s="204" t="s">
        <v>463</v>
      </c>
      <c r="FN6" s="206"/>
      <c r="FO6" s="205" t="s">
        <v>461</v>
      </c>
      <c r="FP6" s="204" t="s">
        <v>462</v>
      </c>
      <c r="FQ6" s="204" t="s">
        <v>463</v>
      </c>
      <c r="FR6" s="206"/>
      <c r="FS6" s="205" t="s">
        <v>461</v>
      </c>
      <c r="FT6" s="204" t="s">
        <v>462</v>
      </c>
      <c r="FU6" s="204" t="s">
        <v>463</v>
      </c>
      <c r="FV6" s="206"/>
      <c r="FW6" s="205" t="s">
        <v>461</v>
      </c>
      <c r="FX6" s="204" t="s">
        <v>462</v>
      </c>
      <c r="FY6" s="204" t="s">
        <v>463</v>
      </c>
      <c r="FZ6" s="206"/>
      <c r="GA6" s="205" t="s">
        <v>461</v>
      </c>
      <c r="GB6" s="204" t="s">
        <v>462</v>
      </c>
      <c r="GC6" s="204" t="s">
        <v>463</v>
      </c>
      <c r="GE6" s="205" t="s">
        <v>461</v>
      </c>
      <c r="GF6" s="204" t="s">
        <v>462</v>
      </c>
      <c r="GG6" s="204" t="s">
        <v>463</v>
      </c>
      <c r="GH6" s="206"/>
      <c r="GI6" s="205" t="s">
        <v>461</v>
      </c>
      <c r="GJ6" s="204" t="s">
        <v>462</v>
      </c>
      <c r="GK6" s="204" t="s">
        <v>463</v>
      </c>
      <c r="GL6" s="206"/>
      <c r="GM6" s="205" t="s">
        <v>461</v>
      </c>
      <c r="GN6" s="204" t="s">
        <v>462</v>
      </c>
      <c r="GO6" s="204" t="s">
        <v>463</v>
      </c>
      <c r="GP6" s="206"/>
      <c r="GQ6" s="205" t="s">
        <v>461</v>
      </c>
      <c r="GR6" s="204" t="s">
        <v>462</v>
      </c>
      <c r="GS6" s="204" t="s">
        <v>463</v>
      </c>
      <c r="GT6" s="206"/>
      <c r="GU6" s="205" t="s">
        <v>461</v>
      </c>
      <c r="GV6" s="204" t="s">
        <v>462</v>
      </c>
      <c r="GW6" s="204" t="s">
        <v>463</v>
      </c>
      <c r="GX6" s="206"/>
      <c r="GY6" s="205" t="s">
        <v>461</v>
      </c>
      <c r="GZ6" s="204" t="s">
        <v>462</v>
      </c>
      <c r="HA6" s="204" t="s">
        <v>463</v>
      </c>
      <c r="HB6" s="206"/>
      <c r="HC6" s="205" t="s">
        <v>461</v>
      </c>
      <c r="HD6" s="204" t="s">
        <v>462</v>
      </c>
      <c r="HE6" s="204" t="s">
        <v>463</v>
      </c>
      <c r="HF6" s="206"/>
      <c r="HG6" s="205" t="s">
        <v>461</v>
      </c>
      <c r="HH6" s="204" t="s">
        <v>462</v>
      </c>
      <c r="HI6" s="204" t="s">
        <v>463</v>
      </c>
      <c r="HJ6" s="206"/>
      <c r="HK6" s="205" t="s">
        <v>461</v>
      </c>
      <c r="HL6" s="204" t="s">
        <v>462</v>
      </c>
      <c r="HM6" s="204" t="s">
        <v>463</v>
      </c>
      <c r="HN6" s="206"/>
      <c r="HO6" s="205" t="s">
        <v>461</v>
      </c>
      <c r="HP6" s="204" t="s">
        <v>462</v>
      </c>
      <c r="HQ6" s="204" t="s">
        <v>463</v>
      </c>
      <c r="HR6" s="206"/>
      <c r="HS6" s="205" t="s">
        <v>461</v>
      </c>
      <c r="HT6" s="204" t="s">
        <v>462</v>
      </c>
      <c r="HU6" s="204" t="s">
        <v>463</v>
      </c>
      <c r="HV6" s="206"/>
      <c r="HW6" s="205" t="s">
        <v>461</v>
      </c>
      <c r="HX6" s="204" t="s">
        <v>462</v>
      </c>
      <c r="HY6" s="204" t="s">
        <v>463</v>
      </c>
      <c r="IA6" s="205" t="s">
        <v>461</v>
      </c>
      <c r="IB6" s="204" t="s">
        <v>462</v>
      </c>
      <c r="IC6" s="204" t="s">
        <v>463</v>
      </c>
      <c r="ID6" s="206"/>
      <c r="IE6" s="205" t="s">
        <v>461</v>
      </c>
      <c r="IF6" s="204" t="s">
        <v>462</v>
      </c>
      <c r="IG6" s="204" t="s">
        <v>463</v>
      </c>
      <c r="IH6" s="206"/>
      <c r="II6" s="205" t="s">
        <v>461</v>
      </c>
      <c r="IJ6" s="204" t="s">
        <v>462</v>
      </c>
      <c r="IK6" s="204" t="s">
        <v>463</v>
      </c>
      <c r="IL6" s="206"/>
      <c r="IM6" s="205" t="s">
        <v>461</v>
      </c>
      <c r="IN6" s="204" t="s">
        <v>462</v>
      </c>
      <c r="IO6" s="204" t="s">
        <v>463</v>
      </c>
      <c r="IP6" s="206"/>
      <c r="IQ6" s="205" t="s">
        <v>461</v>
      </c>
      <c r="IR6" s="204" t="s">
        <v>462</v>
      </c>
      <c r="IS6" s="204" t="s">
        <v>463</v>
      </c>
      <c r="IT6" s="206"/>
      <c r="IU6" s="205" t="s">
        <v>461</v>
      </c>
      <c r="IV6" s="204" t="s">
        <v>462</v>
      </c>
      <c r="IW6" s="204" t="s">
        <v>463</v>
      </c>
      <c r="IX6" s="206"/>
      <c r="IY6" s="205" t="s">
        <v>461</v>
      </c>
      <c r="IZ6" s="204" t="s">
        <v>462</v>
      </c>
      <c r="JA6" s="204" t="s">
        <v>463</v>
      </c>
      <c r="JB6" s="206"/>
      <c r="JC6" s="205" t="s">
        <v>461</v>
      </c>
      <c r="JD6" s="204" t="s">
        <v>462</v>
      </c>
      <c r="JE6" s="204" t="s">
        <v>463</v>
      </c>
      <c r="JF6" s="206"/>
      <c r="JG6" s="205" t="s">
        <v>461</v>
      </c>
      <c r="JH6" s="204" t="s">
        <v>462</v>
      </c>
      <c r="JI6" s="204" t="s">
        <v>463</v>
      </c>
      <c r="JJ6" s="297"/>
      <c r="JK6" s="205" t="s">
        <v>461</v>
      </c>
      <c r="JL6" s="204" t="s">
        <v>462</v>
      </c>
      <c r="JM6" s="204" t="s">
        <v>463</v>
      </c>
      <c r="JN6" s="206"/>
      <c r="JO6" s="205" t="s">
        <v>461</v>
      </c>
      <c r="JP6" s="204" t="s">
        <v>462</v>
      </c>
      <c r="JQ6" s="204" t="s">
        <v>463</v>
      </c>
      <c r="JR6" s="206"/>
      <c r="JS6" s="205" t="s">
        <v>461</v>
      </c>
      <c r="JT6" s="204" t="s">
        <v>462</v>
      </c>
      <c r="JU6" s="204" t="s">
        <v>463</v>
      </c>
      <c r="JV6" s="206"/>
      <c r="JW6" s="205" t="s">
        <v>461</v>
      </c>
      <c r="JX6" s="204" t="s">
        <v>462</v>
      </c>
      <c r="JY6" s="204" t="s">
        <v>463</v>
      </c>
      <c r="JZ6" s="206"/>
      <c r="KA6" s="205" t="s">
        <v>461</v>
      </c>
      <c r="KB6" s="204" t="s">
        <v>462</v>
      </c>
      <c r="KC6" s="204" t="s">
        <v>463</v>
      </c>
      <c r="KD6" s="206"/>
      <c r="KE6" s="205" t="s">
        <v>461</v>
      </c>
      <c r="KF6" s="204" t="s">
        <v>462</v>
      </c>
      <c r="KG6" s="204" t="s">
        <v>463</v>
      </c>
      <c r="KH6" s="206"/>
      <c r="KI6" s="205" t="s">
        <v>461</v>
      </c>
      <c r="KJ6" s="204" t="s">
        <v>464</v>
      </c>
      <c r="KK6" s="204" t="s">
        <v>463</v>
      </c>
      <c r="KM6" s="205" t="s">
        <v>461</v>
      </c>
      <c r="KN6" s="204" t="s">
        <v>464</v>
      </c>
      <c r="KO6" s="204" t="s">
        <v>463</v>
      </c>
      <c r="KQ6" s="205" t="s">
        <v>461</v>
      </c>
      <c r="KR6" s="204" t="s">
        <v>464</v>
      </c>
      <c r="KS6" s="204" t="s">
        <v>463</v>
      </c>
      <c r="KU6" s="205" t="s">
        <v>461</v>
      </c>
      <c r="KV6" s="204" t="s">
        <v>464</v>
      </c>
      <c r="KW6" s="204" t="s">
        <v>463</v>
      </c>
      <c r="KY6" s="205" t="s">
        <v>461</v>
      </c>
      <c r="KZ6" s="204" t="s">
        <v>464</v>
      </c>
      <c r="LA6" s="204" t="s">
        <v>463</v>
      </c>
      <c r="LC6" s="205" t="s">
        <v>461</v>
      </c>
      <c r="LD6" s="204" t="s">
        <v>464</v>
      </c>
      <c r="LE6" s="204" t="s">
        <v>463</v>
      </c>
    </row>
    <row r="7" spans="2:320" s="203" customFormat="1" ht="9.75" customHeight="1">
      <c r="B7" s="202"/>
      <c r="C7" s="367"/>
      <c r="D7" s="367"/>
      <c r="E7" s="367"/>
      <c r="F7" s="202"/>
      <c r="G7" s="209"/>
      <c r="H7" s="206"/>
      <c r="I7" s="206"/>
      <c r="J7" s="206"/>
      <c r="K7" s="209"/>
      <c r="L7" s="206"/>
      <c r="M7" s="206"/>
      <c r="N7" s="206"/>
      <c r="O7" s="209"/>
      <c r="P7" s="206"/>
      <c r="Q7" s="206"/>
      <c r="R7" s="206"/>
      <c r="S7" s="209"/>
      <c r="T7" s="206"/>
      <c r="U7" s="206"/>
      <c r="V7" s="206"/>
      <c r="W7" s="209"/>
      <c r="X7" s="206"/>
      <c r="Y7" s="206"/>
      <c r="Z7" s="206"/>
      <c r="AA7" s="209"/>
      <c r="AB7" s="206"/>
      <c r="AC7" s="206"/>
      <c r="AD7" s="206"/>
      <c r="AE7" s="209"/>
      <c r="AF7" s="206"/>
      <c r="AG7" s="206"/>
      <c r="AH7" s="206"/>
      <c r="AI7" s="209"/>
      <c r="AJ7" s="206"/>
      <c r="AK7" s="206"/>
      <c r="AL7" s="206"/>
      <c r="AM7" s="209"/>
      <c r="AN7" s="206"/>
      <c r="AO7" s="206"/>
      <c r="AP7" s="206"/>
      <c r="AQ7" s="209"/>
      <c r="AR7" s="206"/>
      <c r="AS7" s="206"/>
      <c r="AT7" s="206"/>
      <c r="AU7" s="209"/>
      <c r="AV7" s="206"/>
      <c r="AW7" s="206"/>
      <c r="AX7" s="206"/>
      <c r="AY7" s="209"/>
      <c r="AZ7" s="206"/>
      <c r="BA7" s="206"/>
      <c r="BB7" s="206"/>
      <c r="BC7" s="209"/>
      <c r="BD7" s="206"/>
      <c r="BE7" s="206"/>
      <c r="BF7" s="206"/>
      <c r="BG7" s="209"/>
      <c r="BH7" s="206"/>
      <c r="BI7" s="206"/>
      <c r="BJ7" s="206"/>
      <c r="BK7" s="209"/>
      <c r="BL7" s="206"/>
      <c r="BM7" s="206"/>
      <c r="BN7" s="206"/>
      <c r="BO7" s="209"/>
      <c r="BP7" s="206"/>
      <c r="BQ7" s="206"/>
      <c r="BR7" s="206"/>
      <c r="BS7" s="209"/>
      <c r="BT7" s="206"/>
      <c r="BU7" s="206"/>
      <c r="BV7" s="206"/>
      <c r="BW7" s="209"/>
      <c r="BX7" s="206"/>
      <c r="BY7" s="206"/>
      <c r="BZ7" s="206"/>
      <c r="CA7" s="209"/>
      <c r="CB7" s="206"/>
      <c r="CC7" s="206"/>
      <c r="CD7" s="206"/>
      <c r="CE7" s="209"/>
      <c r="CF7" s="206"/>
      <c r="CG7" s="206"/>
      <c r="CH7" s="206"/>
      <c r="CI7" s="209"/>
      <c r="CJ7" s="206"/>
      <c r="CK7" s="206"/>
      <c r="CL7" s="206"/>
      <c r="CM7" s="209"/>
      <c r="CN7" s="206"/>
      <c r="CO7" s="206"/>
      <c r="CP7" s="206"/>
      <c r="CQ7" s="209"/>
      <c r="CR7" s="206"/>
      <c r="CS7" s="206"/>
      <c r="CT7" s="206"/>
      <c r="CU7" s="209"/>
      <c r="CV7" s="206"/>
      <c r="CW7" s="206"/>
      <c r="CX7" s="206"/>
      <c r="CY7" s="209"/>
      <c r="CZ7" s="206"/>
      <c r="DA7" s="206"/>
      <c r="DB7" s="206"/>
      <c r="DC7" s="209"/>
      <c r="DD7" s="206"/>
      <c r="DE7" s="206"/>
      <c r="DF7" s="206"/>
      <c r="DG7" s="209"/>
      <c r="DH7" s="206"/>
      <c r="DI7" s="206"/>
      <c r="DJ7" s="206"/>
      <c r="DK7" s="209"/>
      <c r="DL7" s="206"/>
      <c r="DM7" s="206"/>
      <c r="DN7" s="206"/>
      <c r="DO7" s="209"/>
      <c r="DP7" s="206"/>
      <c r="DQ7" s="206"/>
      <c r="DR7" s="206"/>
      <c r="DS7" s="209"/>
      <c r="DT7" s="206"/>
      <c r="DU7" s="206"/>
      <c r="DV7" s="206"/>
      <c r="DW7" s="209"/>
      <c r="DX7" s="206"/>
      <c r="DY7" s="206"/>
      <c r="DZ7" s="206"/>
      <c r="EA7" s="209"/>
      <c r="EB7" s="206"/>
      <c r="EC7" s="206"/>
      <c r="ED7" s="206"/>
      <c r="EE7" s="209"/>
      <c r="EF7" s="206"/>
      <c r="EG7" s="206"/>
      <c r="EH7" s="206"/>
      <c r="EI7" s="209"/>
      <c r="EJ7" s="206"/>
      <c r="EK7" s="206"/>
      <c r="EL7" s="206"/>
      <c r="EM7" s="209"/>
      <c r="EN7" s="206"/>
      <c r="EO7" s="206"/>
      <c r="EP7" s="206"/>
      <c r="EQ7" s="209"/>
      <c r="ER7" s="206"/>
      <c r="ES7" s="206"/>
      <c r="ET7" s="206"/>
      <c r="EU7" s="209"/>
      <c r="EV7" s="206"/>
      <c r="EW7" s="206"/>
      <c r="EX7" s="206"/>
      <c r="EY7" s="209"/>
      <c r="EZ7" s="206"/>
      <c r="FA7" s="206"/>
      <c r="FB7" s="206"/>
      <c r="FC7" s="209"/>
      <c r="FD7" s="206"/>
      <c r="FE7" s="206"/>
      <c r="FF7" s="206"/>
      <c r="FG7" s="209"/>
      <c r="FH7" s="206"/>
      <c r="FI7" s="206"/>
      <c r="FJ7" s="206"/>
      <c r="FK7" s="209"/>
      <c r="FL7" s="206"/>
      <c r="FM7" s="206"/>
      <c r="FN7" s="206"/>
      <c r="FO7" s="209"/>
      <c r="FP7" s="206"/>
      <c r="FQ7" s="206"/>
      <c r="FR7" s="206"/>
      <c r="FS7" s="209"/>
      <c r="FT7" s="206"/>
      <c r="FU7" s="206"/>
      <c r="FV7" s="206"/>
      <c r="FW7" s="209"/>
      <c r="FX7" s="206"/>
      <c r="FY7" s="206"/>
      <c r="FZ7" s="206"/>
      <c r="GA7" s="209"/>
      <c r="GB7" s="206"/>
      <c r="GC7" s="206"/>
      <c r="GE7" s="209"/>
      <c r="GF7" s="206"/>
      <c r="GG7" s="206"/>
      <c r="GH7" s="206"/>
      <c r="GI7" s="209"/>
      <c r="GJ7" s="206"/>
      <c r="GK7" s="206"/>
      <c r="GL7" s="206"/>
      <c r="GM7" s="209"/>
      <c r="GN7" s="206"/>
      <c r="GO7" s="206"/>
      <c r="GP7" s="206"/>
      <c r="GQ7" s="209"/>
      <c r="GR7" s="206"/>
      <c r="GS7" s="206"/>
      <c r="GT7" s="206"/>
      <c r="GU7" s="209"/>
      <c r="GV7" s="206"/>
      <c r="GW7" s="206"/>
      <c r="GX7" s="206"/>
      <c r="GY7" s="209"/>
      <c r="GZ7" s="206"/>
      <c r="HA7" s="206"/>
      <c r="HB7" s="206"/>
      <c r="HC7" s="209"/>
      <c r="HD7" s="206"/>
      <c r="HE7" s="206"/>
      <c r="HF7" s="206"/>
      <c r="HG7" s="209"/>
      <c r="HH7" s="206"/>
      <c r="HI7" s="206"/>
      <c r="HJ7" s="206"/>
      <c r="HK7" s="209"/>
      <c r="HL7" s="206"/>
      <c r="HM7" s="206"/>
      <c r="HN7" s="206"/>
      <c r="HO7" s="209"/>
      <c r="HP7" s="206"/>
      <c r="HQ7" s="206"/>
      <c r="HR7" s="206"/>
      <c r="HS7" s="209"/>
      <c r="HT7" s="206"/>
      <c r="HU7" s="206"/>
      <c r="HV7" s="206"/>
      <c r="HW7" s="209"/>
      <c r="HX7" s="206"/>
      <c r="HY7" s="206"/>
      <c r="IA7" s="209"/>
      <c r="IB7" s="206"/>
      <c r="IC7" s="206"/>
      <c r="ID7" s="206"/>
      <c r="IE7" s="209"/>
      <c r="IF7" s="206"/>
      <c r="IG7" s="206"/>
      <c r="IH7" s="206"/>
      <c r="II7" s="209"/>
      <c r="IJ7" s="206"/>
      <c r="IK7" s="206"/>
      <c r="IL7" s="206"/>
      <c r="IM7" s="209"/>
      <c r="IN7" s="206"/>
      <c r="IO7" s="206"/>
      <c r="IP7" s="206"/>
      <c r="IQ7" s="209"/>
      <c r="IR7" s="206"/>
      <c r="IS7" s="206"/>
      <c r="IT7" s="206"/>
      <c r="IU7" s="209"/>
      <c r="IV7" s="206"/>
      <c r="IW7" s="206"/>
      <c r="IX7" s="206"/>
      <c r="IY7" s="209"/>
      <c r="IZ7" s="206"/>
      <c r="JA7" s="206"/>
      <c r="JB7" s="206"/>
      <c r="JC7" s="209"/>
      <c r="JD7" s="206"/>
      <c r="JE7" s="206"/>
      <c r="JF7" s="206"/>
      <c r="JG7" s="209"/>
      <c r="JH7" s="206"/>
      <c r="JI7" s="206"/>
      <c r="JJ7" s="297"/>
      <c r="JK7" s="209"/>
      <c r="JL7" s="206"/>
      <c r="JM7" s="206"/>
      <c r="JN7" s="206"/>
      <c r="JO7" s="206"/>
      <c r="JP7" s="206"/>
      <c r="JQ7" s="206"/>
      <c r="JR7" s="206"/>
      <c r="JS7" s="206"/>
      <c r="JT7" s="206"/>
      <c r="JU7" s="206"/>
      <c r="JV7" s="206"/>
      <c r="JW7" s="206"/>
      <c r="JX7" s="206"/>
      <c r="JY7" s="206"/>
      <c r="JZ7" s="206"/>
      <c r="KA7" s="206"/>
      <c r="KB7" s="206"/>
      <c r="KC7" s="206"/>
      <c r="KD7" s="206"/>
      <c r="KE7" s="206"/>
      <c r="KF7" s="206"/>
      <c r="KG7" s="206"/>
      <c r="KH7" s="206"/>
      <c r="KI7" s="209"/>
      <c r="KJ7" s="206"/>
      <c r="KK7" s="206"/>
      <c r="KM7" s="209"/>
      <c r="KN7" s="206"/>
      <c r="KO7" s="206"/>
      <c r="KQ7" s="209"/>
      <c r="KR7" s="206"/>
      <c r="KS7" s="206"/>
      <c r="KU7" s="209"/>
      <c r="KV7" s="206"/>
      <c r="KW7" s="206"/>
      <c r="KY7" s="209"/>
      <c r="KZ7" s="206"/>
      <c r="LA7" s="206"/>
      <c r="LC7" s="209"/>
      <c r="LD7" s="206"/>
      <c r="LE7" s="206"/>
    </row>
    <row r="8" spans="2:320" s="179" customFormat="1" ht="18.75">
      <c r="B8" s="174"/>
      <c r="C8" s="174" t="s">
        <v>465</v>
      </c>
      <c r="D8" s="311" t="s">
        <v>334</v>
      </c>
      <c r="E8" s="174" t="s">
        <v>466</v>
      </c>
      <c r="F8" s="174"/>
      <c r="G8" s="174"/>
      <c r="H8" s="178" t="s">
        <v>53</v>
      </c>
      <c r="I8" s="178"/>
      <c r="J8" s="178"/>
      <c r="K8" s="207">
        <v>1</v>
      </c>
      <c r="L8" s="207">
        <v>1</v>
      </c>
      <c r="M8" s="178"/>
      <c r="N8" s="178"/>
      <c r="O8" s="207">
        <f>K8</f>
        <v>1</v>
      </c>
      <c r="P8" s="207">
        <v>1</v>
      </c>
      <c r="Q8" s="178"/>
      <c r="R8" s="178"/>
      <c r="S8" s="207">
        <f>O8</f>
        <v>1</v>
      </c>
      <c r="T8" s="207">
        <v>1</v>
      </c>
      <c r="U8" s="178"/>
      <c r="V8" s="178"/>
      <c r="W8" s="207">
        <f>S8</f>
        <v>1</v>
      </c>
      <c r="X8" s="207">
        <v>1</v>
      </c>
      <c r="Y8" s="178"/>
      <c r="Z8" s="178"/>
      <c r="AA8" s="207">
        <f>W8</f>
        <v>1</v>
      </c>
      <c r="AB8" s="207">
        <v>1</v>
      </c>
      <c r="AC8" s="178"/>
      <c r="AD8" s="178"/>
      <c r="AE8" s="207">
        <f>AA8</f>
        <v>1</v>
      </c>
      <c r="AF8" s="207">
        <v>1</v>
      </c>
      <c r="AG8" s="178"/>
      <c r="AH8" s="178"/>
      <c r="AI8" s="207">
        <f>AE8+'A.I Revenue Streams - P1'!L10</f>
        <v>1.25</v>
      </c>
      <c r="AJ8" s="207">
        <v>1</v>
      </c>
      <c r="AK8" s="178"/>
      <c r="AL8" s="178"/>
      <c r="AM8" s="207">
        <f>IF(AM3=AI3,1,0)</f>
        <v>1</v>
      </c>
      <c r="AN8" s="207">
        <v>1</v>
      </c>
      <c r="AO8" s="178"/>
      <c r="AP8" s="178"/>
      <c r="AQ8" s="207">
        <f>AM8</f>
        <v>1</v>
      </c>
      <c r="AR8" s="207">
        <v>1</v>
      </c>
      <c r="AS8" s="178"/>
      <c r="AT8" s="178"/>
      <c r="AU8" s="207">
        <v>1</v>
      </c>
      <c r="AV8" s="207">
        <v>1</v>
      </c>
      <c r="AW8" s="178"/>
      <c r="AX8" s="178"/>
      <c r="AY8" s="207">
        <f>AU8</f>
        <v>1</v>
      </c>
      <c r="AZ8" s="207">
        <v>1</v>
      </c>
      <c r="BA8" s="178"/>
      <c r="BB8" s="178"/>
      <c r="BC8" s="250">
        <v>1</v>
      </c>
      <c r="BD8" s="250">
        <v>1</v>
      </c>
      <c r="BE8" s="178"/>
      <c r="BF8" s="178"/>
      <c r="BG8" s="250">
        <v>1</v>
      </c>
      <c r="BH8" s="207">
        <v>1</v>
      </c>
      <c r="BI8" s="178"/>
      <c r="BJ8" s="178"/>
      <c r="BK8" s="207">
        <v>1</v>
      </c>
      <c r="BL8" s="207">
        <v>1</v>
      </c>
      <c r="BM8" s="178"/>
      <c r="BN8" s="178"/>
      <c r="BO8" s="250">
        <f>BK8</f>
        <v>1</v>
      </c>
      <c r="BP8" s="250">
        <v>1</v>
      </c>
      <c r="BQ8" s="178"/>
      <c r="BR8" s="178"/>
      <c r="BS8" s="207">
        <f>BO8</f>
        <v>1</v>
      </c>
      <c r="BT8" s="207">
        <v>1</v>
      </c>
      <c r="BU8" s="178"/>
      <c r="BV8" s="178"/>
      <c r="BW8" s="207">
        <f>BS8</f>
        <v>1</v>
      </c>
      <c r="BX8" s="207">
        <v>1</v>
      </c>
      <c r="BY8" s="178"/>
      <c r="BZ8" s="178"/>
      <c r="CA8" s="207">
        <f>BW8</f>
        <v>1</v>
      </c>
      <c r="CB8" s="207">
        <v>1</v>
      </c>
      <c r="CC8" s="178"/>
      <c r="CD8" s="178"/>
      <c r="CE8" s="207">
        <f>'A.I Revenue Streams - P1'!N10+100%</f>
        <v>1.2</v>
      </c>
      <c r="CF8" s="207">
        <v>1</v>
      </c>
      <c r="CG8" s="178"/>
      <c r="CH8" s="178"/>
      <c r="CI8" s="250">
        <v>1</v>
      </c>
      <c r="CJ8" s="250">
        <v>1</v>
      </c>
      <c r="CK8" s="178"/>
      <c r="CL8" s="178"/>
      <c r="CM8" s="207">
        <v>1</v>
      </c>
      <c r="CN8" s="207">
        <v>1</v>
      </c>
      <c r="CO8" s="178"/>
      <c r="CP8" s="178"/>
      <c r="CQ8" s="207">
        <v>1</v>
      </c>
      <c r="CR8" s="207">
        <v>1</v>
      </c>
      <c r="CS8" s="178"/>
      <c r="CT8" s="178"/>
      <c r="CU8" s="207">
        <f>CQ8</f>
        <v>1</v>
      </c>
      <c r="CV8" s="207">
        <v>1</v>
      </c>
      <c r="CW8" s="178"/>
      <c r="CX8" s="178"/>
      <c r="CY8" s="250">
        <f>CU8</f>
        <v>1</v>
      </c>
      <c r="CZ8" s="250">
        <v>1</v>
      </c>
      <c r="DA8" s="178"/>
      <c r="DB8" s="178"/>
      <c r="DC8" s="207">
        <v>1</v>
      </c>
      <c r="DD8" s="207">
        <v>1</v>
      </c>
      <c r="DE8" s="178"/>
      <c r="DF8" s="178"/>
      <c r="DG8" s="207">
        <f>DC8</f>
        <v>1</v>
      </c>
      <c r="DH8" s="207">
        <v>1</v>
      </c>
      <c r="DI8" s="178"/>
      <c r="DJ8" s="178"/>
      <c r="DK8" s="250">
        <f>DG8</f>
        <v>1</v>
      </c>
      <c r="DL8" s="250">
        <v>1</v>
      </c>
      <c r="DM8" s="178"/>
      <c r="DN8" s="178"/>
      <c r="DO8" s="207">
        <f>DK8</f>
        <v>1</v>
      </c>
      <c r="DP8" s="207">
        <v>1</v>
      </c>
      <c r="DQ8" s="178"/>
      <c r="DR8" s="178"/>
      <c r="DS8" s="207">
        <f>DO8</f>
        <v>1</v>
      </c>
      <c r="DT8" s="207">
        <v>1</v>
      </c>
      <c r="DU8" s="178"/>
      <c r="DV8" s="178"/>
      <c r="DW8" s="207">
        <f>DS8</f>
        <v>1</v>
      </c>
      <c r="DX8" s="207">
        <v>1</v>
      </c>
      <c r="DY8" s="178"/>
      <c r="DZ8" s="178"/>
      <c r="EA8" s="207">
        <f>'A.I Revenue Streams - P1'!P10+100%</f>
        <v>1.1000000000000001</v>
      </c>
      <c r="EB8" s="207">
        <v>1</v>
      </c>
      <c r="EC8" s="178"/>
      <c r="ED8" s="178"/>
      <c r="EE8" s="250">
        <v>1</v>
      </c>
      <c r="EF8" s="250">
        <v>1</v>
      </c>
      <c r="EG8" s="178"/>
      <c r="EH8" s="178"/>
      <c r="EI8" s="207">
        <v>1</v>
      </c>
      <c r="EJ8" s="207">
        <v>1</v>
      </c>
      <c r="EK8" s="178"/>
      <c r="EL8" s="178"/>
      <c r="EM8" s="207">
        <v>1</v>
      </c>
      <c r="EN8" s="207">
        <v>1</v>
      </c>
      <c r="EO8" s="178"/>
      <c r="EP8" s="178"/>
      <c r="EQ8" s="207">
        <f>EM8</f>
        <v>1</v>
      </c>
      <c r="ER8" s="207">
        <v>1</v>
      </c>
      <c r="ES8" s="178"/>
      <c r="ET8" s="178"/>
      <c r="EU8" s="250">
        <f>EQ8</f>
        <v>1</v>
      </c>
      <c r="EV8" s="250">
        <v>1</v>
      </c>
      <c r="EW8" s="178"/>
      <c r="EX8" s="178"/>
      <c r="EY8" s="207">
        <v>1</v>
      </c>
      <c r="EZ8" s="207">
        <v>1</v>
      </c>
      <c r="FA8" s="178"/>
      <c r="FB8" s="178"/>
      <c r="FC8" s="207">
        <f>EY8</f>
        <v>1</v>
      </c>
      <c r="FD8" s="207">
        <v>1</v>
      </c>
      <c r="FE8" s="178"/>
      <c r="FF8" s="178"/>
      <c r="FG8" s="250">
        <f>FC8</f>
        <v>1</v>
      </c>
      <c r="FH8" s="250">
        <v>1</v>
      </c>
      <c r="FI8" s="178"/>
      <c r="FJ8" s="178"/>
      <c r="FK8" s="207">
        <f>FG8</f>
        <v>1</v>
      </c>
      <c r="FL8" s="207">
        <v>1</v>
      </c>
      <c r="FM8" s="178"/>
      <c r="FN8" s="178"/>
      <c r="FO8" s="207">
        <f>FK8</f>
        <v>1</v>
      </c>
      <c r="FP8" s="207">
        <v>1</v>
      </c>
      <c r="FQ8" s="178"/>
      <c r="FR8" s="178"/>
      <c r="FS8" s="207">
        <f>FO8</f>
        <v>1</v>
      </c>
      <c r="FT8" s="207">
        <v>1</v>
      </c>
      <c r="FU8" s="178"/>
      <c r="FV8" s="178"/>
      <c r="FW8" s="207">
        <f>'A.I Revenue Streams - P1'!R10+100%</f>
        <v>1.1000000000000001</v>
      </c>
      <c r="FX8" s="207">
        <v>1</v>
      </c>
      <c r="FY8" s="178"/>
      <c r="FZ8" s="178"/>
      <c r="GA8" s="250">
        <v>1</v>
      </c>
      <c r="GB8" s="250">
        <v>1</v>
      </c>
      <c r="GC8" s="178"/>
      <c r="GE8" s="207">
        <v>1</v>
      </c>
      <c r="GF8" s="207">
        <v>1</v>
      </c>
      <c r="GG8" s="178"/>
      <c r="GH8" s="178"/>
      <c r="GI8" s="207">
        <v>1</v>
      </c>
      <c r="GJ8" s="207">
        <v>1</v>
      </c>
      <c r="GK8" s="178"/>
      <c r="GL8" s="178"/>
      <c r="GM8" s="207">
        <f>GI8</f>
        <v>1</v>
      </c>
      <c r="GN8" s="207">
        <v>1</v>
      </c>
      <c r="GO8" s="178"/>
      <c r="GP8" s="178"/>
      <c r="GQ8" s="250">
        <v>1</v>
      </c>
      <c r="GR8" s="250">
        <v>1</v>
      </c>
      <c r="GS8" s="178"/>
      <c r="GT8" s="178"/>
      <c r="GU8" s="207">
        <v>1</v>
      </c>
      <c r="GV8" s="207">
        <v>1</v>
      </c>
      <c r="GW8" s="178"/>
      <c r="GX8" s="178"/>
      <c r="GY8" s="207">
        <f>GU8</f>
        <v>1</v>
      </c>
      <c r="GZ8" s="207">
        <v>1</v>
      </c>
      <c r="HA8" s="178"/>
      <c r="HB8" s="178"/>
      <c r="HC8" s="250">
        <f>GY8</f>
        <v>1</v>
      </c>
      <c r="HD8" s="250">
        <v>1</v>
      </c>
      <c r="HE8" s="178"/>
      <c r="HF8" s="178"/>
      <c r="HG8" s="207">
        <f>HC8</f>
        <v>1</v>
      </c>
      <c r="HH8" s="207">
        <v>1</v>
      </c>
      <c r="HI8" s="178"/>
      <c r="HJ8" s="178"/>
      <c r="HK8" s="207">
        <f>HG8</f>
        <v>1</v>
      </c>
      <c r="HL8" s="207">
        <v>1</v>
      </c>
      <c r="HM8" s="178"/>
      <c r="HN8" s="178"/>
      <c r="HO8" s="207">
        <f>HK8</f>
        <v>1</v>
      </c>
      <c r="HP8" s="207">
        <v>1</v>
      </c>
      <c r="HQ8" s="178"/>
      <c r="HR8" s="178"/>
      <c r="HS8" s="207">
        <f>'A.I Revenue Streams - P1'!T10+100%</f>
        <v>1.1499999999999999</v>
      </c>
      <c r="HT8" s="207">
        <v>1</v>
      </c>
      <c r="HU8" s="178"/>
      <c r="HV8" s="178"/>
      <c r="HW8" s="250">
        <v>1</v>
      </c>
      <c r="HX8" s="250">
        <v>1</v>
      </c>
      <c r="HY8" s="178"/>
      <c r="IA8" s="207">
        <v>1</v>
      </c>
      <c r="IB8" s="207">
        <v>1</v>
      </c>
      <c r="IC8" s="178"/>
      <c r="ID8" s="178"/>
      <c r="IE8" s="207">
        <v>1</v>
      </c>
      <c r="IF8" s="207">
        <v>1</v>
      </c>
      <c r="IG8" s="178"/>
      <c r="IH8" s="178"/>
      <c r="II8" s="207">
        <f>IE8</f>
        <v>1</v>
      </c>
      <c r="IJ8" s="207">
        <v>1</v>
      </c>
      <c r="IK8" s="178"/>
      <c r="IL8" s="178"/>
      <c r="IM8" s="207">
        <f>II8</f>
        <v>1</v>
      </c>
      <c r="IN8" s="207">
        <v>1</v>
      </c>
      <c r="IO8" s="178"/>
      <c r="IP8" s="178"/>
      <c r="IQ8" s="207">
        <f>IM8</f>
        <v>1</v>
      </c>
      <c r="IR8" s="207">
        <v>1</v>
      </c>
      <c r="IS8" s="178"/>
      <c r="IT8" s="178"/>
      <c r="IU8" s="207">
        <f>IQ8</f>
        <v>1</v>
      </c>
      <c r="IV8" s="207">
        <v>1</v>
      </c>
      <c r="IW8" s="178"/>
      <c r="IX8" s="178"/>
      <c r="IY8" s="207">
        <f>IU8</f>
        <v>1</v>
      </c>
      <c r="IZ8" s="207">
        <v>1</v>
      </c>
      <c r="JA8" s="178"/>
      <c r="JB8" s="178"/>
      <c r="JC8" s="207">
        <f>IY8</f>
        <v>1</v>
      </c>
      <c r="JD8" s="207">
        <v>1</v>
      </c>
      <c r="JE8" s="178"/>
      <c r="JF8" s="178"/>
      <c r="JG8" s="207">
        <f>JC8</f>
        <v>1</v>
      </c>
      <c r="JH8" s="207">
        <v>1</v>
      </c>
      <c r="JI8" s="178"/>
      <c r="JJ8" s="298"/>
      <c r="JK8" s="207">
        <f>JG8</f>
        <v>1</v>
      </c>
      <c r="JL8" s="207">
        <v>1</v>
      </c>
      <c r="JM8" s="178"/>
      <c r="JN8" s="178"/>
      <c r="JO8" s="207">
        <f>'A.I Revenue Streams - P1'!V10+100%</f>
        <v>1.01</v>
      </c>
      <c r="JP8" s="207">
        <f>'A.I Revenue Streams - P1'!W10+100%</f>
        <v>1</v>
      </c>
      <c r="JQ8" s="178"/>
      <c r="JR8" s="178"/>
      <c r="JS8" s="207">
        <f>JP8</f>
        <v>1</v>
      </c>
      <c r="JT8" s="207">
        <v>1</v>
      </c>
      <c r="JU8" s="178"/>
      <c r="JV8" s="178"/>
      <c r="JW8" s="207">
        <f>JS8</f>
        <v>1</v>
      </c>
      <c r="JX8" s="207">
        <v>1</v>
      </c>
      <c r="JY8" s="178"/>
      <c r="JZ8" s="178"/>
      <c r="KA8" s="207">
        <f>JW8</f>
        <v>1</v>
      </c>
      <c r="KB8" s="207">
        <v>1</v>
      </c>
      <c r="KC8" s="178"/>
      <c r="KD8" s="178"/>
      <c r="KE8" s="207">
        <f>KA8</f>
        <v>1</v>
      </c>
      <c r="KF8" s="207">
        <v>1</v>
      </c>
      <c r="KG8" s="178"/>
      <c r="KH8" s="178"/>
      <c r="KI8" s="207">
        <f>'A.I Revenue Streams - P2'!DI10+100%</f>
        <v>1</v>
      </c>
      <c r="KJ8" s="207">
        <v>1</v>
      </c>
      <c r="KK8" s="178"/>
      <c r="KM8" s="207">
        <f>'A.I Revenue Streams - P2'!DM10+100%</f>
        <v>1</v>
      </c>
      <c r="KN8" s="207">
        <v>1</v>
      </c>
      <c r="KO8" s="178"/>
      <c r="KQ8" s="207">
        <f>'A.I Revenue Streams - P2'!DQ10+100%</f>
        <v>1</v>
      </c>
      <c r="KR8" s="207">
        <v>1</v>
      </c>
      <c r="KS8" s="178"/>
      <c r="KU8" s="207">
        <f>'A.I Revenue Streams - P2'!DU10+100%</f>
        <v>1</v>
      </c>
      <c r="KV8" s="207">
        <v>1</v>
      </c>
      <c r="KW8" s="178"/>
      <c r="KY8" s="207">
        <f>'A.I Revenue Streams - P2'!DY10+100%</f>
        <v>1</v>
      </c>
      <c r="KZ8" s="207">
        <v>1</v>
      </c>
      <c r="LA8" s="178"/>
      <c r="LC8" s="207">
        <f>'A.I Revenue Streams - P2'!EC10+100%</f>
        <v>1</v>
      </c>
      <c r="LD8" s="207">
        <v>1</v>
      </c>
      <c r="LE8" s="178"/>
    </row>
    <row r="9" spans="2:320" ht="18.75">
      <c r="B9" s="172">
        <v>1</v>
      </c>
      <c r="C9" s="180" t="str">
        <f>'A.I Revenue Streams - P1'!D9</f>
        <v>Clinical Revenue</v>
      </c>
      <c r="D9" s="180" t="str">
        <f>'A.I Revenue Streams - P1'!E9</f>
        <v>Dental</v>
      </c>
      <c r="E9" s="181"/>
      <c r="F9" s="179"/>
      <c r="G9" s="182"/>
      <c r="H9" s="182"/>
      <c r="I9" s="182"/>
      <c r="J9" s="5"/>
      <c r="K9" s="182"/>
      <c r="L9" s="182"/>
      <c r="M9" s="182"/>
      <c r="N9" s="5"/>
      <c r="O9" s="182"/>
      <c r="P9" s="182"/>
      <c r="Q9" s="182"/>
      <c r="R9" s="5"/>
      <c r="S9" s="182"/>
      <c r="T9" s="182"/>
      <c r="U9" s="182"/>
      <c r="V9" s="5"/>
      <c r="W9" s="182"/>
      <c r="X9" s="182"/>
      <c r="Y9" s="182"/>
      <c r="Z9" s="5"/>
      <c r="AA9" s="182"/>
      <c r="AB9" s="182"/>
      <c r="AC9" s="182"/>
      <c r="AD9" s="5"/>
      <c r="AE9" s="182"/>
      <c r="AF9" s="182"/>
      <c r="AG9" s="182"/>
      <c r="AH9" s="5"/>
      <c r="AI9" s="182"/>
      <c r="AJ9" s="182"/>
      <c r="AK9" s="182"/>
      <c r="AL9" s="5"/>
      <c r="AM9" s="182"/>
      <c r="AN9" s="182"/>
      <c r="AO9" s="182"/>
      <c r="AP9" s="5"/>
      <c r="AQ9" s="182"/>
      <c r="AR9" s="182"/>
      <c r="AS9" s="182"/>
      <c r="AT9" s="5"/>
      <c r="AU9" s="182"/>
      <c r="AV9" s="182"/>
      <c r="AW9" s="182"/>
      <c r="AX9" s="5"/>
      <c r="AY9" s="182"/>
      <c r="AZ9" s="182"/>
      <c r="BA9" s="182"/>
      <c r="BB9" s="5"/>
      <c r="BC9" s="182"/>
      <c r="BD9" s="182"/>
      <c r="BE9" s="182"/>
      <c r="BF9" s="5"/>
      <c r="BG9" s="182"/>
      <c r="BH9" s="182"/>
      <c r="BI9" s="182"/>
      <c r="BJ9" s="5"/>
      <c r="BK9" s="182"/>
      <c r="BL9" s="182"/>
      <c r="BM9" s="182"/>
      <c r="BN9" s="5"/>
      <c r="BO9" s="182"/>
      <c r="BP9" s="182"/>
      <c r="BQ9" s="182"/>
      <c r="BR9" s="5"/>
      <c r="BS9" s="182"/>
      <c r="BT9" s="182"/>
      <c r="BU9" s="182"/>
      <c r="BV9" s="5"/>
      <c r="BW9" s="182"/>
      <c r="BX9" s="182"/>
      <c r="BY9" s="182"/>
      <c r="BZ9" s="5"/>
      <c r="CA9" s="182"/>
      <c r="CB9" s="182"/>
      <c r="CC9" s="182"/>
      <c r="CD9" s="5"/>
      <c r="CE9" s="182"/>
      <c r="CF9" s="182"/>
      <c r="CG9" s="182"/>
      <c r="CH9" s="5"/>
      <c r="CI9" s="182"/>
      <c r="CJ9" s="182"/>
      <c r="CK9" s="182"/>
      <c r="CL9" s="5"/>
      <c r="CM9" s="182"/>
      <c r="CN9" s="182"/>
      <c r="CO9" s="182"/>
      <c r="CP9" s="5"/>
      <c r="CQ9" s="182"/>
      <c r="CR9" s="182"/>
      <c r="CS9" s="182"/>
      <c r="CT9" s="5"/>
      <c r="CU9" s="182"/>
      <c r="CV9" s="182"/>
      <c r="CW9" s="182"/>
      <c r="CX9" s="5"/>
      <c r="CY9" s="182"/>
      <c r="CZ9" s="182"/>
      <c r="DA9" s="182"/>
      <c r="DB9" s="5"/>
      <c r="DC9" s="182"/>
      <c r="DD9" s="182"/>
      <c r="DE9" s="182"/>
      <c r="DF9" s="5"/>
      <c r="DG9" s="182"/>
      <c r="DH9" s="182"/>
      <c r="DI9" s="182"/>
      <c r="DJ9" s="5"/>
      <c r="DK9" s="182"/>
      <c r="DL9" s="182"/>
      <c r="DM9" s="182"/>
      <c r="DN9" s="5"/>
      <c r="DO9" s="182"/>
      <c r="DP9" s="182"/>
      <c r="DQ9" s="182"/>
      <c r="DR9" s="5"/>
      <c r="DS9" s="182"/>
      <c r="DT9" s="182"/>
      <c r="DU9" s="182"/>
      <c r="DV9" s="5"/>
      <c r="DW9" s="182"/>
      <c r="DX9" s="182"/>
      <c r="DY9" s="182"/>
      <c r="DZ9" s="5"/>
      <c r="EA9" s="182"/>
      <c r="EB9" s="182"/>
      <c r="EC9" s="182"/>
      <c r="ED9" s="5"/>
      <c r="EE9" s="182"/>
      <c r="EF9" s="182"/>
      <c r="EG9" s="182"/>
      <c r="EH9" s="5"/>
      <c r="EI9" s="182"/>
      <c r="EJ9" s="182"/>
      <c r="EK9" s="182"/>
      <c r="EL9" s="5"/>
      <c r="EM9" s="182"/>
      <c r="EN9" s="182"/>
      <c r="EO9" s="182"/>
      <c r="EP9" s="5"/>
      <c r="EQ9" s="182"/>
      <c r="ER9" s="182"/>
      <c r="ES9" s="182"/>
      <c r="ET9" s="5"/>
      <c r="EU9" s="182"/>
      <c r="EV9" s="182"/>
      <c r="EW9" s="182"/>
      <c r="EX9" s="5"/>
      <c r="EY9" s="182"/>
      <c r="EZ9" s="182"/>
      <c r="FA9" s="182"/>
      <c r="FB9" s="5"/>
      <c r="FC9" s="182"/>
      <c r="FD9" s="182"/>
      <c r="FE9" s="182"/>
      <c r="FF9" s="5"/>
      <c r="FG9" s="182"/>
      <c r="FH9" s="182"/>
      <c r="FI9" s="182"/>
      <c r="FJ9" s="5"/>
      <c r="FK9" s="182"/>
      <c r="FL9" s="182"/>
      <c r="FM9" s="182"/>
      <c r="FN9" s="5"/>
      <c r="FO9" s="182"/>
      <c r="FP9" s="182"/>
      <c r="FQ9" s="182"/>
      <c r="FR9" s="5"/>
      <c r="FS9" s="182"/>
      <c r="FT9" s="182"/>
      <c r="FU9" s="182"/>
      <c r="FV9" s="5"/>
      <c r="FW9" s="182"/>
      <c r="FX9" s="182"/>
      <c r="FY9" s="182"/>
      <c r="FZ9" s="5"/>
      <c r="GA9" s="182"/>
      <c r="GB9" s="182"/>
      <c r="GC9" s="182"/>
      <c r="GE9" s="182"/>
      <c r="GF9" s="182"/>
      <c r="GG9" s="182"/>
      <c r="GH9" s="5"/>
      <c r="GI9" s="182"/>
      <c r="GJ9" s="182"/>
      <c r="GK9" s="182"/>
      <c r="GL9" s="5"/>
      <c r="GM9" s="182"/>
      <c r="GN9" s="182"/>
      <c r="GO9" s="182"/>
      <c r="GP9" s="5"/>
      <c r="GQ9" s="182"/>
      <c r="GR9" s="182"/>
      <c r="GS9" s="182"/>
      <c r="GT9" s="5"/>
      <c r="GU9" s="182"/>
      <c r="GV9" s="182"/>
      <c r="GW9" s="182"/>
      <c r="GX9" s="5"/>
      <c r="GY9" s="182"/>
      <c r="GZ9" s="182"/>
      <c r="HA9" s="182"/>
      <c r="HB9" s="5"/>
      <c r="HC9" s="182"/>
      <c r="HD9" s="182"/>
      <c r="HE9" s="182"/>
      <c r="HF9" s="5"/>
      <c r="HG9" s="182"/>
      <c r="HH9" s="182"/>
      <c r="HI9" s="182"/>
      <c r="HJ9" s="5"/>
      <c r="HK9" s="182"/>
      <c r="HL9" s="182"/>
      <c r="HM9" s="182"/>
      <c r="HN9" s="5"/>
      <c r="HO9" s="182"/>
      <c r="HP9" s="182"/>
      <c r="HQ9" s="182"/>
      <c r="HR9" s="5"/>
      <c r="HS9" s="182"/>
      <c r="HT9" s="182"/>
      <c r="HU9" s="182"/>
      <c r="HV9" s="5"/>
      <c r="HW9" s="182"/>
      <c r="HX9" s="182"/>
      <c r="HY9" s="182"/>
      <c r="IA9" s="182"/>
      <c r="IB9" s="182"/>
      <c r="IC9" s="182"/>
      <c r="ID9" s="5"/>
      <c r="IE9" s="182"/>
      <c r="IF9" s="182"/>
      <c r="IG9" s="182"/>
      <c r="IH9" s="5"/>
      <c r="II9" s="182"/>
      <c r="IJ9" s="182"/>
      <c r="IK9" s="182"/>
      <c r="IL9" s="5"/>
      <c r="IM9" s="182"/>
      <c r="IN9" s="182"/>
      <c r="IO9" s="182"/>
      <c r="IP9" s="5"/>
      <c r="IQ9" s="182"/>
      <c r="IR9" s="182"/>
      <c r="IS9" s="182"/>
      <c r="IT9" s="5"/>
      <c r="IU9" s="182"/>
      <c r="IV9" s="182"/>
      <c r="IW9" s="182"/>
      <c r="IX9" s="5"/>
      <c r="IY9" s="182"/>
      <c r="IZ9" s="182"/>
      <c r="JA9" s="182"/>
      <c r="JB9" s="5"/>
      <c r="JC9" s="182"/>
      <c r="JD9" s="182"/>
      <c r="JE9" s="182"/>
      <c r="JF9" s="5"/>
      <c r="JG9" s="182"/>
      <c r="JH9" s="182"/>
      <c r="JI9" s="182"/>
      <c r="JJ9" s="294"/>
      <c r="JK9" s="182"/>
      <c r="JL9" s="182"/>
      <c r="JM9" s="182"/>
      <c r="JN9" s="5"/>
      <c r="JO9" s="182"/>
      <c r="JP9" s="182"/>
      <c r="JQ9" s="182"/>
      <c r="JR9" s="5"/>
      <c r="JS9" s="182"/>
      <c r="JT9" s="182"/>
      <c r="JU9" s="182"/>
      <c r="JV9" s="5"/>
      <c r="JW9" s="182"/>
      <c r="JX9" s="182"/>
      <c r="JY9" s="182"/>
      <c r="JZ9" s="5"/>
      <c r="KA9" s="182"/>
      <c r="KB9" s="182"/>
      <c r="KC9" s="182"/>
      <c r="KD9" s="5"/>
      <c r="KE9" s="182"/>
      <c r="KF9" s="182"/>
      <c r="KG9" s="182"/>
      <c r="KH9" s="5"/>
      <c r="KI9" s="183"/>
      <c r="KJ9" s="183"/>
      <c r="KK9" s="183"/>
      <c r="KM9" s="183"/>
      <c r="KN9" s="183"/>
      <c r="KO9" s="183"/>
      <c r="KQ9" s="183"/>
      <c r="KR9" s="183"/>
      <c r="KS9" s="183"/>
      <c r="KU9" s="183"/>
      <c r="KV9" s="183"/>
      <c r="KW9" s="183"/>
      <c r="KY9" s="183"/>
      <c r="KZ9" s="183"/>
      <c r="LA9" s="183"/>
      <c r="LC9" s="183"/>
      <c r="LD9" s="183"/>
      <c r="LE9" s="183"/>
    </row>
    <row r="10" spans="2:320" ht="21" customHeight="1">
      <c r="B10" s="172" t="s">
        <v>106</v>
      </c>
      <c r="C10" s="180"/>
      <c r="D10" s="180"/>
      <c r="E10" s="180" t="str">
        <f>'A.I Revenue Streams - P1'!F10</f>
        <v>Root Canal</v>
      </c>
      <c r="F10" s="184"/>
      <c r="G10" s="182"/>
      <c r="H10" s="182" t="str">
        <f>'A.I Revenue Streams - P1'!J10</f>
        <v>Q</v>
      </c>
      <c r="I10" s="182" t="e">
        <f>G10*H10</f>
        <v>#VALUE!</v>
      </c>
      <c r="J10" s="5"/>
      <c r="K10" s="182">
        <f>'A.I Revenue Streams - P1'!H10*K$2*L$2</f>
        <v>3.5999999999999996</v>
      </c>
      <c r="L10" s="182" t="e">
        <f>H10*$L$8</f>
        <v>#VALUE!</v>
      </c>
      <c r="M10" s="182" t="e">
        <f>K10*L10</f>
        <v>#VALUE!</v>
      </c>
      <c r="N10" s="5"/>
      <c r="O10" s="182">
        <f>K10*O$8*O$2/K$2*P$2</f>
        <v>3.8429999999999991</v>
      </c>
      <c r="P10" s="182" t="e">
        <f>L10*P$8</f>
        <v>#VALUE!</v>
      </c>
      <c r="Q10" s="182" t="e">
        <f>O10*P10</f>
        <v>#VALUE!</v>
      </c>
      <c r="R10" s="5"/>
      <c r="S10" s="182">
        <f>O10*S$8*S$2/O$2*T$2</f>
        <v>5.8925999999999981</v>
      </c>
      <c r="T10" s="182" t="e">
        <f>P10*T$8</f>
        <v>#VALUE!</v>
      </c>
      <c r="U10" s="182" t="e">
        <f>S10*T10</f>
        <v>#VALUE!</v>
      </c>
      <c r="V10" s="5"/>
      <c r="W10" s="182">
        <f>S10*W$8*W$2/S$2*X$2</f>
        <v>8.4706124999999961</v>
      </c>
      <c r="X10" s="182" t="e">
        <f>T10*X$8</f>
        <v>#VALUE!</v>
      </c>
      <c r="Y10" s="182" t="e">
        <f>W10*X10</f>
        <v>#VALUE!</v>
      </c>
      <c r="Z10" s="5"/>
      <c r="AA10" s="182">
        <f>W10*AA$8*AA$2/W$2*AB$2</f>
        <v>15.585926999999993</v>
      </c>
      <c r="AB10" s="182" t="e">
        <f>X10*AB$8</f>
        <v>#VALUE!</v>
      </c>
      <c r="AC10" s="182" t="e">
        <f>AA10*AB10</f>
        <v>#VALUE!</v>
      </c>
      <c r="AD10" s="5"/>
      <c r="AE10" s="182">
        <f>AA10*AE$8*AE$2/AA$2*AF$2</f>
        <v>22.404770062499988</v>
      </c>
      <c r="AF10" s="182" t="e">
        <f>AB10*AF$8</f>
        <v>#VALUE!</v>
      </c>
      <c r="AG10" s="182" t="e">
        <f>AE10*AF10</f>
        <v>#VALUE!</v>
      </c>
      <c r="AH10" s="5"/>
      <c r="AI10" s="182">
        <f>AE10*AI$8*AI$2/AE$2*AJ$2</f>
        <v>32.20685696484373</v>
      </c>
      <c r="AJ10" s="182" t="e">
        <f>AF10*AJ$8</f>
        <v>#VALUE!</v>
      </c>
      <c r="AK10" s="182" t="e">
        <f>AI10*AJ10</f>
        <v>#VALUE!</v>
      </c>
      <c r="AL10" s="5"/>
      <c r="AM10" s="182">
        <f>AI10*AM$8*AM$2/AI$2*AN$2</f>
        <v>37.037885509570287</v>
      </c>
      <c r="AN10" s="182" t="e">
        <f>AJ10*AN$8</f>
        <v>#VALUE!</v>
      </c>
      <c r="AO10" s="182" t="e">
        <f>AM10*AN10</f>
        <v>#VALUE!</v>
      </c>
      <c r="AP10" s="5"/>
      <c r="AQ10" s="182">
        <f>AM10*AQ$8*AQ$2/AM$2*AR$2</f>
        <v>42.593568336005831</v>
      </c>
      <c r="AR10" s="182" t="e">
        <f>AN10*AR$8</f>
        <v>#VALUE!</v>
      </c>
      <c r="AS10" s="182" t="e">
        <f>AQ10*AR10</f>
        <v>#VALUE!</v>
      </c>
      <c r="AT10" s="5"/>
      <c r="AU10" s="182">
        <f>AQ10*AU$8*AU$2/AQ$2*AV$2</f>
        <v>48.982603586406704</v>
      </c>
      <c r="AV10" s="182" t="e">
        <f>AR10*AV$8</f>
        <v>#VALUE!</v>
      </c>
      <c r="AW10" s="182" t="e">
        <f>AU10*AV10</f>
        <v>#VALUE!</v>
      </c>
      <c r="AX10" s="5"/>
      <c r="AY10" s="182">
        <f>AU10*AY$8*AY$2/AU$2*AZ$2</f>
        <v>56.329994124367708</v>
      </c>
      <c r="AZ10" s="182" t="e">
        <f>AV10*AZ$8</f>
        <v>#VALUE!</v>
      </c>
      <c r="BA10" s="182" t="e">
        <f>AY10*AZ10</f>
        <v>#VALUE!</v>
      </c>
      <c r="BB10" s="5"/>
      <c r="BC10" s="182">
        <f>AY10*BC$8*BC$2/AY$2*BD$2</f>
        <v>64.779493243022856</v>
      </c>
      <c r="BD10" s="182" t="e">
        <f>AZ10*BD$8</f>
        <v>#VALUE!</v>
      </c>
      <c r="BE10" s="182" t="e">
        <f>BC10*BD10</f>
        <v>#VALUE!</v>
      </c>
      <c r="BF10" s="5"/>
      <c r="BG10" s="182">
        <f>BC10*BG$8*BG$2/BC$2*BH$2</f>
        <v>74.496417229476279</v>
      </c>
      <c r="BH10" s="182" t="e">
        <f>BD10*BH$8</f>
        <v>#VALUE!</v>
      </c>
      <c r="BI10" s="182" t="e">
        <f>BG10*BH10</f>
        <v>#VALUE!</v>
      </c>
      <c r="BJ10" s="5"/>
      <c r="BK10" s="182">
        <f>BG10*BK$8*BK$2/BG$2*BL$2</f>
        <v>85.670879813897713</v>
      </c>
      <c r="BL10" s="182" t="e">
        <f>BH10*BL$8</f>
        <v>#VALUE!</v>
      </c>
      <c r="BM10" s="182" t="e">
        <f>BK10*BL10</f>
        <v>#VALUE!</v>
      </c>
      <c r="BN10" s="5"/>
      <c r="BO10" s="182">
        <f>BK10*BO$8*BO$2/BK$2*BP$2</f>
        <v>98.521511785982369</v>
      </c>
      <c r="BP10" s="182" t="e">
        <f>BL10*BP$8</f>
        <v>#VALUE!</v>
      </c>
      <c r="BQ10" s="182" t="e">
        <f>BO10*BP10</f>
        <v>#VALUE!</v>
      </c>
      <c r="BR10" s="5"/>
      <c r="BS10" s="182">
        <f>BO10*BS$8*BS$2/BO$2*BT$2</f>
        <v>113.29973855387972</v>
      </c>
      <c r="BT10" s="182" t="e">
        <f>BP10*BT$8</f>
        <v>#VALUE!</v>
      </c>
      <c r="BU10" s="182" t="e">
        <f>BS10*BT10</f>
        <v>#VALUE!</v>
      </c>
      <c r="BV10" s="5"/>
      <c r="BW10" s="182">
        <f>BS10*BW$8*BW$2/BS$2*BX$2</f>
        <v>130.29469933696168</v>
      </c>
      <c r="BX10" s="182" t="e">
        <f>BT10*BX$8</f>
        <v>#VALUE!</v>
      </c>
      <c r="BY10" s="182" t="e">
        <f>BW10*BX10</f>
        <v>#VALUE!</v>
      </c>
      <c r="BZ10" s="5"/>
      <c r="CA10" s="182">
        <f>BW10*CA$8*CA$2/BW$2*CB$2</f>
        <v>149.83890423750591</v>
      </c>
      <c r="CB10" s="182" t="e">
        <f>BX10*CB$8</f>
        <v>#VALUE!</v>
      </c>
      <c r="CC10" s="182" t="e">
        <f>CA10*CB10</f>
        <v>#VALUE!</v>
      </c>
      <c r="CD10" s="5"/>
      <c r="CE10" s="182">
        <f>CA10*CE$8*CE$2/CA$2*CF$2</f>
        <v>206.77768784775816</v>
      </c>
      <c r="CF10" s="182" t="e">
        <f>CB10*CF$8</f>
        <v>#VALUE!</v>
      </c>
      <c r="CG10" s="182" t="e">
        <f>CE10*CF10</f>
        <v>#VALUE!</v>
      </c>
      <c r="CH10" s="5"/>
      <c r="CI10" s="182">
        <f>CE10*CI$8*CI$2/CE$2*CJ$2</f>
        <v>237.79434102492186</v>
      </c>
      <c r="CJ10" s="182" t="e">
        <f>CF10*CJ$8</f>
        <v>#VALUE!</v>
      </c>
      <c r="CK10" s="182" t="e">
        <f>CI10*CJ10</f>
        <v>#VALUE!</v>
      </c>
      <c r="CL10" s="5"/>
      <c r="CM10" s="182">
        <f>CI10*CM$8*CM$2/CI$2*CN$2</f>
        <v>273.46349217866015</v>
      </c>
      <c r="CN10" s="182" t="e">
        <f>CJ10*CN$8</f>
        <v>#VALUE!</v>
      </c>
      <c r="CO10" s="182" t="e">
        <f>CM10*CN10</f>
        <v>#VALUE!</v>
      </c>
      <c r="CP10" s="5"/>
      <c r="CQ10" s="182">
        <f>CM10*CQ$8*CQ$2/CM$2*CR$2</f>
        <v>314.48301600545915</v>
      </c>
      <c r="CR10" s="182" t="e">
        <f>CN10*CR$8</f>
        <v>#VALUE!</v>
      </c>
      <c r="CS10" s="182" t="e">
        <f>CQ10*CR10</f>
        <v>#VALUE!</v>
      </c>
      <c r="CT10" s="5"/>
      <c r="CU10" s="182">
        <f>CQ10*CU$8*CU$2/CQ$2*CV$2</f>
        <v>361.65546840627798</v>
      </c>
      <c r="CV10" s="182" t="e">
        <f>CR10*CV$8</f>
        <v>#VALUE!</v>
      </c>
      <c r="CW10" s="182" t="e">
        <f>CU10*CV10</f>
        <v>#VALUE!</v>
      </c>
      <c r="CX10" s="5"/>
      <c r="CY10" s="182">
        <f>CU10*CY$8*CY$2/CU$2*CZ$2</f>
        <v>415.90378866721966</v>
      </c>
      <c r="CZ10" s="182" t="e">
        <f>CV10*CZ$8</f>
        <v>#VALUE!</v>
      </c>
      <c r="DA10" s="182" t="e">
        <f>CY10*CZ10</f>
        <v>#VALUE!</v>
      </c>
      <c r="DB10" s="5"/>
      <c r="DC10" s="182">
        <f>CY10*DC$8*DC$2/CY$2*DD$2</f>
        <v>478.28935696730258</v>
      </c>
      <c r="DD10" s="182" t="e">
        <f>CZ10*DD$8</f>
        <v>#VALUE!</v>
      </c>
      <c r="DE10" s="182" t="e">
        <f>DC10*DD10</f>
        <v>#VALUE!</v>
      </c>
      <c r="DF10" s="5"/>
      <c r="DG10" s="182">
        <f>DC10*DG$8*DG$2/DC$2*DH$2</f>
        <v>550.03276051239789</v>
      </c>
      <c r="DH10" s="182" t="e">
        <f>DD10*DH$8</f>
        <v>#VALUE!</v>
      </c>
      <c r="DI10" s="182" t="e">
        <f>DG10*DH10</f>
        <v>#VALUE!</v>
      </c>
      <c r="DJ10" s="5"/>
      <c r="DK10" s="182">
        <f>DG10*DK$8*DK$2/DG$2*DL$2</f>
        <v>632.53767458925756</v>
      </c>
      <c r="DL10" s="182" t="e">
        <f>DH10*DL$8</f>
        <v>#VALUE!</v>
      </c>
      <c r="DM10" s="182" t="e">
        <f>DK10*DL10</f>
        <v>#VALUE!</v>
      </c>
      <c r="DN10" s="5"/>
      <c r="DO10" s="182">
        <f>DK10*DO$8*DO$2/DK$2*DP$2</f>
        <v>727.41832577764615</v>
      </c>
      <c r="DP10" s="182" t="e">
        <f>DL10*DP$8</f>
        <v>#VALUE!</v>
      </c>
      <c r="DQ10" s="182" t="e">
        <f>DO10*DP10</f>
        <v>#VALUE!</v>
      </c>
      <c r="DR10" s="5"/>
      <c r="DS10" s="182">
        <f>DO10*DS$8*DS$2/DO$2*DT$2</f>
        <v>836.53107464429297</v>
      </c>
      <c r="DT10" s="182" t="e">
        <f>DP10*DT$8</f>
        <v>#VALUE!</v>
      </c>
      <c r="DU10" s="182" t="e">
        <f>DS10*DT10</f>
        <v>#VALUE!</v>
      </c>
      <c r="DV10" s="5"/>
      <c r="DW10" s="182">
        <f>DS10*DW$8*DW$2/DS$2*DX$2</f>
        <v>962.01073584093695</v>
      </c>
      <c r="DX10" s="182" t="e">
        <f>DT10*DX$8</f>
        <v>#VALUE!</v>
      </c>
      <c r="DY10" s="182" t="e">
        <f>DW10*DX10</f>
        <v>#VALUE!</v>
      </c>
      <c r="DZ10" s="5"/>
      <c r="EA10" s="182">
        <f>DW10*EA$8*EA$2/DW$2*EB$2</f>
        <v>1216.9435808387852</v>
      </c>
      <c r="EB10" s="182" t="e">
        <f>DX10*EB$8</f>
        <v>#VALUE!</v>
      </c>
      <c r="EC10" s="182" t="e">
        <f>EA10*EB10</f>
        <v>#VALUE!</v>
      </c>
      <c r="ED10" s="5"/>
      <c r="EE10" s="182">
        <f>EA10*EE$8*EE$2/EA$2*EF$2</f>
        <v>1399.485117964603</v>
      </c>
      <c r="EF10" s="182" t="e">
        <f>EB10*EF$8</f>
        <v>#VALUE!</v>
      </c>
      <c r="EG10" s="182" t="e">
        <f>EE10*EF10</f>
        <v>#VALUE!</v>
      </c>
      <c r="EH10" s="5"/>
      <c r="EI10" s="182">
        <f>EE10*EI$8*EI$2/EE$2*EJ$2</f>
        <v>1609.4078856592932</v>
      </c>
      <c r="EJ10" s="182" t="e">
        <f>EF10*EJ$8</f>
        <v>#VALUE!</v>
      </c>
      <c r="EK10" s="182" t="e">
        <f>EI10*EJ10</f>
        <v>#VALUE!</v>
      </c>
      <c r="EL10" s="5"/>
      <c r="EM10" s="182">
        <f>EI10*EM$8*EM$2/EI$2*EN$2</f>
        <v>1850.819068508187</v>
      </c>
      <c r="EN10" s="182" t="e">
        <f>EJ10*EN$8</f>
        <v>#VALUE!</v>
      </c>
      <c r="EO10" s="182" t="e">
        <f>EM10*EN10</f>
        <v>#VALUE!</v>
      </c>
      <c r="EP10" s="5"/>
      <c r="EQ10" s="182">
        <f>EM10*EQ$8*EQ$2/EM$2*ER$2</f>
        <v>2128.4419287844148</v>
      </c>
      <c r="ER10" s="182" t="e">
        <f>EN10*ER$8</f>
        <v>#VALUE!</v>
      </c>
      <c r="ES10" s="182" t="e">
        <f>EQ10*ER10</f>
        <v>#VALUE!</v>
      </c>
      <c r="ET10" s="5"/>
      <c r="EU10" s="182">
        <f>EQ10*EU$8*EU$2/EQ$2*EV$2</f>
        <v>2447.7082181020769</v>
      </c>
      <c r="EV10" s="182" t="e">
        <f>ER10*EV$8</f>
        <v>#VALUE!</v>
      </c>
      <c r="EW10" s="182" t="e">
        <f>EU10*EV10</f>
        <v>#VALUE!</v>
      </c>
      <c r="EX10" s="5"/>
      <c r="EY10" s="182">
        <f>EU10*EY$8*EY$2/EU$2*EZ$2</f>
        <v>2814.8644508173884</v>
      </c>
      <c r="EZ10" s="182" t="e">
        <f>EV10*EZ$8</f>
        <v>#VALUE!</v>
      </c>
      <c r="FA10" s="182" t="e">
        <f>EY10*EZ10</f>
        <v>#VALUE!</v>
      </c>
      <c r="FB10" s="5"/>
      <c r="FC10" s="182">
        <f>EY10*FC$8*FC$2/EY$2*FD$2</f>
        <v>3237.0941184399962</v>
      </c>
      <c r="FD10" s="182" t="e">
        <f>EZ10*FD$8</f>
        <v>#VALUE!</v>
      </c>
      <c r="FE10" s="182" t="e">
        <f>FC10*FD10</f>
        <v>#VALUE!</v>
      </c>
      <c r="FF10" s="5"/>
      <c r="FG10" s="182">
        <f>FC10*FG$8*FG$2/FC$2*FH$2</f>
        <v>3722.6582362059953</v>
      </c>
      <c r="FH10" s="182" t="e">
        <f>FD10*FH$8</f>
        <v>#VALUE!</v>
      </c>
      <c r="FI10" s="182" t="e">
        <f>FG10*FH10</f>
        <v>#VALUE!</v>
      </c>
      <c r="FJ10" s="5"/>
      <c r="FK10" s="182">
        <f>FG10*FK$8*FK$2/FG$2*FL$2</f>
        <v>4281.0569716368946</v>
      </c>
      <c r="FL10" s="182" t="e">
        <f>FH10*FL$8</f>
        <v>#VALUE!</v>
      </c>
      <c r="FM10" s="182" t="e">
        <f>FK10*FL10</f>
        <v>#VALUE!</v>
      </c>
      <c r="FN10" s="5"/>
      <c r="FO10" s="182">
        <f>FK10*FO$8*FO$2/FK$2*FP$2</f>
        <v>4923.2155173824285</v>
      </c>
      <c r="FP10" s="182" t="e">
        <f>FL10*FP$8</f>
        <v>#VALUE!</v>
      </c>
      <c r="FQ10" s="182" t="e">
        <f>FO10*FP10</f>
        <v>#VALUE!</v>
      </c>
      <c r="FR10" s="5"/>
      <c r="FS10" s="182">
        <f>FO10*FS$8*FS$2/FO$2*FT$2</f>
        <v>5661.6978449897924</v>
      </c>
      <c r="FT10" s="182" t="e">
        <f>FP10*FT$8</f>
        <v>#VALUE!</v>
      </c>
      <c r="FU10" s="182" t="e">
        <f>FS10*FT10</f>
        <v>#VALUE!</v>
      </c>
      <c r="FV10" s="5"/>
      <c r="FW10" s="182">
        <f>FS10*FW$8*FW$2/FS$2*FX$2</f>
        <v>7162.047773912087</v>
      </c>
      <c r="FX10" s="182" t="e">
        <f>FT10*FX$8</f>
        <v>#VALUE!</v>
      </c>
      <c r="FY10" s="182" t="e">
        <f>FW10*FX10</f>
        <v>#VALUE!</v>
      </c>
      <c r="FZ10" s="5"/>
      <c r="GA10" s="182">
        <f>FW10*GA$8*GA$2/FW$2*GB$2</f>
        <v>8236.3549399988988</v>
      </c>
      <c r="GB10" s="182" t="e">
        <f>FX10*GB$8</f>
        <v>#VALUE!</v>
      </c>
      <c r="GC10" s="182" t="e">
        <f>GA10*GB10</f>
        <v>#VALUE!</v>
      </c>
      <c r="GD10" s="5"/>
      <c r="GE10" s="182">
        <f>GA10*GE$8*GE$2/GA$2*GF$2</f>
        <v>9471.8081809987325</v>
      </c>
      <c r="GF10" s="182" t="e">
        <f>GB10*GF$8</f>
        <v>#VALUE!</v>
      </c>
      <c r="GG10" s="182" t="e">
        <f>GE10*GF10</f>
        <v>#VALUE!</v>
      </c>
      <c r="GH10" s="5"/>
      <c r="GI10" s="182">
        <f>GE10*GI$8*GI$2/GE$2*GJ$2</f>
        <v>10892.579408148542</v>
      </c>
      <c r="GJ10" s="182" t="e">
        <f>GF10*GJ$8</f>
        <v>#VALUE!</v>
      </c>
      <c r="GK10" s="182" t="e">
        <f>GI10*GJ10</f>
        <v>#VALUE!</v>
      </c>
      <c r="GL10" s="5"/>
      <c r="GM10" s="182">
        <f>GI10*GM$8*GM$2/GI$2*GN$2</f>
        <v>12526.466319370822</v>
      </c>
      <c r="GN10" s="182" t="e">
        <f>GJ10*GN$8</f>
        <v>#VALUE!</v>
      </c>
      <c r="GO10" s="182" t="e">
        <f>GM10*GN10</f>
        <v>#VALUE!</v>
      </c>
      <c r="GP10" s="5"/>
      <c r="GQ10" s="182">
        <f>GM10*GQ$8*GQ$2/GM$2*GR$2</f>
        <v>14405.436267276444</v>
      </c>
      <c r="GR10" s="182" t="e">
        <f>GN10*GR$8</f>
        <v>#VALUE!</v>
      </c>
      <c r="GS10" s="182" t="e">
        <f>GQ10*GR10</f>
        <v>#VALUE!</v>
      </c>
      <c r="GT10" s="5"/>
      <c r="GU10" s="182">
        <f>GQ10*GU$8*GU$2/GQ$2*GV$2</f>
        <v>16566.251707367908</v>
      </c>
      <c r="GV10" s="182" t="e">
        <f>GR10*GV$8</f>
        <v>#VALUE!</v>
      </c>
      <c r="GW10" s="182" t="e">
        <f>GU10*GV10</f>
        <v>#VALUE!</v>
      </c>
      <c r="GX10" s="5"/>
      <c r="GY10" s="182">
        <f>GU10*GY$8*GY$2/GU$2*GZ$2</f>
        <v>19051.189463473092</v>
      </c>
      <c r="GZ10" s="182" t="e">
        <f>GV10*GZ$8</f>
        <v>#VALUE!</v>
      </c>
      <c r="HA10" s="182" t="e">
        <f>GY10*GZ10</f>
        <v>#VALUE!</v>
      </c>
      <c r="HB10" s="5"/>
      <c r="HC10" s="182">
        <f>GY10*HC$8*HC$2/GY$2*HD$2</f>
        <v>21908.867882994055</v>
      </c>
      <c r="HD10" s="182" t="e">
        <f>GZ10*HD$8</f>
        <v>#VALUE!</v>
      </c>
      <c r="HE10" s="182" t="e">
        <f>HC10*HD10</f>
        <v>#VALUE!</v>
      </c>
      <c r="HF10" s="5"/>
      <c r="HG10" s="182">
        <f>HC10*HG$8*HG$2/HC$2*HH$2</f>
        <v>25195.198065443161</v>
      </c>
      <c r="HH10" s="182" t="e">
        <f>HD10*HH$8</f>
        <v>#VALUE!</v>
      </c>
      <c r="HI10" s="182" t="e">
        <f>HG10*HH10</f>
        <v>#VALUE!</v>
      </c>
      <c r="HJ10" s="5"/>
      <c r="HK10" s="182">
        <f>HG10*HK$8*HK$2/HG$2*HL$2</f>
        <v>28974.477775259631</v>
      </c>
      <c r="HL10" s="182" t="e">
        <f>HH10*HL$8</f>
        <v>#VALUE!</v>
      </c>
      <c r="HM10" s="182" t="e">
        <f>HK10*HL10</f>
        <v>#VALUE!</v>
      </c>
      <c r="HN10" s="5"/>
      <c r="HO10" s="182">
        <f>HK10*HO$8*HO$2/HK$2*HP$2</f>
        <v>33320.649441548572</v>
      </c>
      <c r="HP10" s="182" t="e">
        <f>HL10*HP$8</f>
        <v>#VALUE!</v>
      </c>
      <c r="HQ10" s="182" t="e">
        <f>HO10*HP10</f>
        <v>#VALUE!</v>
      </c>
      <c r="HR10" s="5"/>
      <c r="HS10" s="182">
        <f>HO10*HS$8*HS$2/HO$2*HT$2</f>
        <v>44066.55888644798</v>
      </c>
      <c r="HT10" s="182" t="e">
        <f>HP10*HT$8</f>
        <v>#VALUE!</v>
      </c>
      <c r="HU10" s="182" t="e">
        <f>HS10*HT10</f>
        <v>#VALUE!</v>
      </c>
      <c r="HV10" s="5"/>
      <c r="HW10" s="182">
        <f>HS10*HW$8*HW$2/HS$2*HX$2</f>
        <v>50676.542719415171</v>
      </c>
      <c r="HX10" s="182" t="e">
        <f>HT10*HX$8</f>
        <v>#VALUE!</v>
      </c>
      <c r="HY10" s="182" t="e">
        <f>HW10*HX10</f>
        <v>#VALUE!</v>
      </c>
      <c r="HZ10" s="5"/>
      <c r="IA10" s="182">
        <f>HW10*IA$8*IA$2/HW$2*IB$2</f>
        <v>58278.024127327444</v>
      </c>
      <c r="IB10" s="182" t="e">
        <f>HX10*IB$8</f>
        <v>#VALUE!</v>
      </c>
      <c r="IC10" s="182" t="e">
        <f>IA10*IB10</f>
        <v>#VALUE!</v>
      </c>
      <c r="ID10" s="5"/>
      <c r="IE10" s="182">
        <f>IA10*IE$8*IE$2/IA$2*IF$2</f>
        <v>67019.72774642655</v>
      </c>
      <c r="IF10" s="182" t="e">
        <f>IB10*IF$8</f>
        <v>#VALUE!</v>
      </c>
      <c r="IG10" s="182" t="e">
        <f>IE10*IF10</f>
        <v>#VALUE!</v>
      </c>
      <c r="IH10" s="5"/>
      <c r="II10" s="182">
        <f>IE10*II$8*II$2/IE$2*IJ$2</f>
        <v>77072.686908390533</v>
      </c>
      <c r="IJ10" s="182" t="e">
        <f>IF10*IJ$8</f>
        <v>#VALUE!</v>
      </c>
      <c r="IK10" s="182" t="e">
        <f>II10*IJ10</f>
        <v>#VALUE!</v>
      </c>
      <c r="IL10" s="5"/>
      <c r="IM10" s="182">
        <f>II10*IM$8*IM$2/II$2*IN$2</f>
        <v>88633.589944649109</v>
      </c>
      <c r="IN10" s="182" t="e">
        <f>IJ10*IN$8</f>
        <v>#VALUE!</v>
      </c>
      <c r="IO10" s="182" t="e">
        <f>IM10*IN10</f>
        <v>#VALUE!</v>
      </c>
      <c r="IP10" s="5"/>
      <c r="IQ10" s="182">
        <f>IM10*IQ$8*IQ$2/IM$2*IR$2</f>
        <v>101928.62843634647</v>
      </c>
      <c r="IR10" s="182" t="e">
        <f>IN10*IR$8</f>
        <v>#VALUE!</v>
      </c>
      <c r="IS10" s="182" t="e">
        <f>IQ10*IR10</f>
        <v>#VALUE!</v>
      </c>
      <c r="IT10" s="5"/>
      <c r="IU10" s="182">
        <f>IQ10*IU$8*IU$2/IQ$2*IV$2</f>
        <v>117217.92270179842</v>
      </c>
      <c r="IV10" s="182" t="e">
        <f>IR10*IV$8</f>
        <v>#VALUE!</v>
      </c>
      <c r="IW10" s="182" t="e">
        <f>IU10*IV10</f>
        <v>#VALUE!</v>
      </c>
      <c r="IX10" s="5"/>
      <c r="IY10" s="182">
        <f>IU10*IY$8*IY$2/IU$2*IZ$2</f>
        <v>134800.61110706817</v>
      </c>
      <c r="IZ10" s="182" t="e">
        <f>IV10*IZ$8</f>
        <v>#VALUE!</v>
      </c>
      <c r="JA10" s="182" t="e">
        <f>IY10*IZ10</f>
        <v>#VALUE!</v>
      </c>
      <c r="JB10" s="5"/>
      <c r="JC10" s="182">
        <f>IY10*JC$8*JC$2/IY$2*JD$2</f>
        <v>155020.70277312837</v>
      </c>
      <c r="JD10" s="182" t="e">
        <f>IZ10*JD$8</f>
        <v>#VALUE!</v>
      </c>
      <c r="JE10" s="182" t="e">
        <f>JC10*JD10</f>
        <v>#VALUE!</v>
      </c>
      <c r="JF10" s="5"/>
      <c r="JG10" s="182">
        <f>JC10*JG$8*JG$2/JC$2*JH$2</f>
        <v>178273.80818909762</v>
      </c>
      <c r="JH10" s="182" t="e">
        <f>JD10*JH$8</f>
        <v>#VALUE!</v>
      </c>
      <c r="JI10" s="182" t="e">
        <f>JG10*JH10</f>
        <v>#VALUE!</v>
      </c>
      <c r="JJ10" s="5"/>
      <c r="JK10" s="182">
        <f>JG10*JK$8*JK$2/JG$2*JL$2</f>
        <v>205014.87941746225</v>
      </c>
      <c r="JL10" s="182" t="e">
        <f>JH10*JL$8</f>
        <v>#VALUE!</v>
      </c>
      <c r="JM10" s="182" t="e">
        <f>JK10*JL10</f>
        <v>#VALUE!</v>
      </c>
      <c r="JN10" s="5"/>
      <c r="JO10" s="182">
        <f>JK10*JO$8*JO$2/JK$2*JP$2</f>
        <v>238124.7824433824</v>
      </c>
      <c r="JP10" s="182" t="e">
        <f t="shared" ref="JP10:JP28" si="0">JL10*JP$8</f>
        <v>#VALUE!</v>
      </c>
      <c r="JQ10" s="182" t="e">
        <f>JO10*JP10</f>
        <v>#VALUE!</v>
      </c>
      <c r="JR10" s="5"/>
      <c r="JS10" s="182">
        <f>JO10*JS$8*JS$2/JO$2*JT$2</f>
        <v>273843.49980988976</v>
      </c>
      <c r="JT10" s="182" t="e">
        <f t="shared" ref="JT10:JT28" si="1">JP10*JT$8</f>
        <v>#VALUE!</v>
      </c>
      <c r="JU10" s="182" t="e">
        <f>JS10*JT10</f>
        <v>#VALUE!</v>
      </c>
      <c r="JV10" s="5"/>
      <c r="JW10" s="182">
        <f>JS10*JW$8*JW$2/JS$2*JX$2</f>
        <v>314920.02478137321</v>
      </c>
      <c r="JX10" s="182" t="e">
        <f t="shared" ref="JX10:JX28" si="2">JT10*JX$8</f>
        <v>#VALUE!</v>
      </c>
      <c r="JY10" s="182" t="e">
        <f>JW10*JX10</f>
        <v>#VALUE!</v>
      </c>
      <c r="JZ10" s="5"/>
      <c r="KA10" s="182">
        <f>JW10*KA$8*KA$2/JW$2*KB$2</f>
        <v>362158.02849857917</v>
      </c>
      <c r="KB10" s="182" t="e">
        <f t="shared" ref="KB10:KB28" si="3">JX10*KB$8</f>
        <v>#VALUE!</v>
      </c>
      <c r="KC10" s="182" t="e">
        <f>KA10*KB10</f>
        <v>#VALUE!</v>
      </c>
      <c r="KD10" s="5"/>
      <c r="KE10" s="182">
        <f>KA10*KE$8*KE$2/KA$2*KF$2</f>
        <v>416481.73277336603</v>
      </c>
      <c r="KF10" s="182" t="e">
        <f t="shared" ref="KF10:KF28" si="4">KB10*KF$8</f>
        <v>#VALUE!</v>
      </c>
      <c r="KG10" s="182" t="e">
        <f>KE10*KF10</f>
        <v>#VALUE!</v>
      </c>
      <c r="KH10" s="5"/>
      <c r="KI10" s="183">
        <f>SUMIFS($G10:$KG10,$G$3:$KG$3,KI$5,$G$6:$KG$6,KI$6)</f>
        <v>59.796909562499977</v>
      </c>
      <c r="KJ10" s="183" t="e">
        <f t="shared" ref="KJ10" si="5">KK10/KI10</f>
        <v>#VALUE!</v>
      </c>
      <c r="KK10" s="183" t="e">
        <f>SUMIFS($G10:$KG10,$G$3:$KG$3,KI$5,$G$6:$KG$6,KK$6)</f>
        <v>#VALUE!</v>
      </c>
      <c r="KM10" s="183">
        <f>SUMIFS($G10:$KG10,$G$3:$KG$3,KM$5,$G$6:$KG$6,KM$6)</f>
        <v>934.05255272192085</v>
      </c>
      <c r="KN10" s="183" t="e">
        <f t="shared" ref="KN10" si="6">KO10/KM10</f>
        <v>#VALUE!</v>
      </c>
      <c r="KO10" s="183" t="e">
        <f>SUMIFS($G10:$KG10,$G$3:$KG$3,KM$5,$G$6:$KG$6,KO$6)</f>
        <v>#VALUE!</v>
      </c>
      <c r="KQ10" s="183">
        <f>SUMIFS($G10:$KG10,$G$3:$KG$3,KQ$5,$G$6:$KG$6,KQ$6)</f>
        <v>5996.8977224621312</v>
      </c>
      <c r="KR10" s="183" t="e">
        <f t="shared" ref="KR10" si="7">KS10/KQ10</f>
        <v>#VALUE!</v>
      </c>
      <c r="KS10" s="183" t="e">
        <f>SUMIFS($G10:$KG10,$G$3:$KG$3,KQ$5,$G$6:$KG$6,KS$6)</f>
        <v>#VALUE!</v>
      </c>
      <c r="KU10" s="183">
        <f>SUMIFS($G10:$KG10,$G$3:$KG$3,KU$5,$G$6:$KG$6,KU$6)</f>
        <v>35293.39293932986</v>
      </c>
      <c r="KV10" s="183" t="e">
        <f>KW10/KU10</f>
        <v>#VALUE!</v>
      </c>
      <c r="KW10" s="183" t="e">
        <f>SUMIFS($G10:$KG10,$G$3:$KG$3,KU$5,$G$6:$KG$6,KW$6)</f>
        <v>#VALUE!</v>
      </c>
      <c r="KY10" s="183">
        <f>SUMIFS($G10:$KG10,$G$3:$KG$3,KY$5,$G$6:$KG$6,KY$6)</f>
        <v>207711.32722579196</v>
      </c>
      <c r="KZ10" s="183" t="e">
        <f>LA10/KY10</f>
        <v>#VALUE!</v>
      </c>
      <c r="LA10" s="183" t="e">
        <f>SUMIFS($G10:$KG10,$G$3:$KG$3,KY$5,$G$6:$KG$6,LA$6)</f>
        <v>#VALUE!</v>
      </c>
      <c r="LC10" s="183">
        <f>SUMIFS($G10:$KG10,$G$3:$KG$3,LC$5,$G$6:$KG$6,LC$6)</f>
        <v>1278003.6829575582</v>
      </c>
      <c r="LD10" s="183" t="e">
        <f>LE10/LC10</f>
        <v>#VALUE!</v>
      </c>
      <c r="LE10" s="183" t="e">
        <f>SUMIFS($G10:$KG10,$G$3:$KG$3,LC$5,$G$6:$KG$6,LE$6)</f>
        <v>#VALUE!</v>
      </c>
      <c r="LH10" s="41"/>
    </row>
    <row r="11" spans="2:320" ht="18.75">
      <c r="B11" s="172" t="s">
        <v>109</v>
      </c>
      <c r="C11" s="180"/>
      <c r="D11" s="180"/>
      <c r="E11" s="180" t="str">
        <f>'A.I Revenue Streams - P1'!F11</f>
        <v>Teeth Extraction</v>
      </c>
      <c r="F11" s="184"/>
      <c r="G11" s="182"/>
      <c r="H11" s="182">
        <f>'A.I Revenue Streams - P1'!J11</f>
        <v>1500</v>
      </c>
      <c r="I11" s="182">
        <f t="shared" ref="I11:I28" si="8">G11*H11</f>
        <v>0</v>
      </c>
      <c r="J11" s="5"/>
      <c r="K11" s="182">
        <f>'A.I Revenue Streams - P1'!H11*K$2*L$2</f>
        <v>3.5999999999999996</v>
      </c>
      <c r="L11" s="182">
        <f>H11*$L$8</f>
        <v>1500</v>
      </c>
      <c r="M11" s="182">
        <f>K11*L11</f>
        <v>5399.9999999999991</v>
      </c>
      <c r="N11" s="5"/>
      <c r="O11" s="182">
        <f t="shared" ref="O11:O12" si="9">K11*O$8*O$2/K$2*P$2</f>
        <v>3.8429999999999991</v>
      </c>
      <c r="P11" s="182">
        <f t="shared" ref="P11:P13" si="10">L11*P$8</f>
        <v>1500</v>
      </c>
      <c r="Q11" s="182">
        <f>O11*P11</f>
        <v>5764.4999999999982</v>
      </c>
      <c r="R11" s="5"/>
      <c r="S11" s="182">
        <f t="shared" ref="S11:S12" si="11">O11*S$8*S$2/O$2*T$2</f>
        <v>5.8925999999999981</v>
      </c>
      <c r="T11" s="182">
        <f t="shared" ref="T11:T13" si="12">P11*T$8</f>
        <v>1500</v>
      </c>
      <c r="U11" s="182">
        <f>S11*T11</f>
        <v>8838.8999999999978</v>
      </c>
      <c r="V11" s="5"/>
      <c r="W11" s="182">
        <f t="shared" ref="W11:W12" si="13">S11*W$8*W$2/S$2*X$2</f>
        <v>8.4706124999999961</v>
      </c>
      <c r="X11" s="182">
        <f t="shared" ref="X11:X13" si="14">T11*X$8</f>
        <v>1500</v>
      </c>
      <c r="Y11" s="182">
        <f>W11*X11</f>
        <v>12705.918749999993</v>
      </c>
      <c r="Z11" s="5"/>
      <c r="AA11" s="182">
        <f t="shared" ref="AA11:AA12" si="15">W11*AA$8*AA$2/W$2*AB$2</f>
        <v>15.585926999999993</v>
      </c>
      <c r="AB11" s="182">
        <f t="shared" ref="AB11:AB13" si="16">X11*AB$8</f>
        <v>1500</v>
      </c>
      <c r="AC11" s="182">
        <f>AA11*AB11</f>
        <v>23378.89049999999</v>
      </c>
      <c r="AD11" s="5"/>
      <c r="AE11" s="182">
        <f t="shared" ref="AE11:AE12" si="17">AA11*AE$8*AE$2/AA$2*AF$2</f>
        <v>22.404770062499988</v>
      </c>
      <c r="AF11" s="182">
        <f t="shared" ref="AF11:AF13" si="18">AB11*AF$8</f>
        <v>1500</v>
      </c>
      <c r="AG11" s="182">
        <f>AE11*AF11</f>
        <v>33607.155093749985</v>
      </c>
      <c r="AH11" s="5"/>
      <c r="AI11" s="182">
        <f t="shared" ref="AI11:AI12" si="19">AE11*AI$8*AI$2/AE$2*AJ$2</f>
        <v>32.20685696484373</v>
      </c>
      <c r="AJ11" s="182">
        <f t="shared" ref="AJ11:AJ13" si="20">AF11*AJ$8</f>
        <v>1500</v>
      </c>
      <c r="AK11" s="182">
        <f>AI11*AJ11</f>
        <v>48310.285447265596</v>
      </c>
      <c r="AL11" s="5"/>
      <c r="AM11" s="182">
        <f t="shared" ref="AM11:AM12" si="21">AI11*AM$8*AM$2/AI$2*AN$2</f>
        <v>37.037885509570287</v>
      </c>
      <c r="AN11" s="182">
        <f t="shared" ref="AN11:AN13" si="22">AJ11*AN$8</f>
        <v>1500</v>
      </c>
      <c r="AO11" s="182">
        <f>AM11*AN11</f>
        <v>55556.828264355434</v>
      </c>
      <c r="AP11" s="5"/>
      <c r="AQ11" s="182">
        <f t="shared" ref="AQ11:AQ12" si="23">AM11*AQ$8*AQ$2/AM$2*AR$2</f>
        <v>42.593568336005831</v>
      </c>
      <c r="AR11" s="182">
        <f t="shared" ref="AR11:AR13" si="24">AN11*AR$8</f>
        <v>1500</v>
      </c>
      <c r="AS11" s="182">
        <f>AQ11*AR11</f>
        <v>63890.352504008748</v>
      </c>
      <c r="AT11" s="5"/>
      <c r="AU11" s="182">
        <f t="shared" ref="AU11:AU12" si="25">AQ11*AU$8*AU$2/AQ$2*AV$2</f>
        <v>48.982603586406704</v>
      </c>
      <c r="AV11" s="182">
        <f t="shared" ref="AV11:AV13" si="26">AR11*AV$8</f>
        <v>1500</v>
      </c>
      <c r="AW11" s="182">
        <f>AU11*AV11</f>
        <v>73473.905379610049</v>
      </c>
      <c r="AX11" s="5"/>
      <c r="AY11" s="182">
        <f t="shared" ref="AY11:AY12" si="27">AU11*AY$8*AY$2/AU$2*AZ$2</f>
        <v>56.329994124367708</v>
      </c>
      <c r="AZ11" s="182">
        <f t="shared" ref="AZ11:AZ13" si="28">AV11*AZ$8</f>
        <v>1500</v>
      </c>
      <c r="BA11" s="182">
        <f>AY11*AZ11</f>
        <v>84494.991186551561</v>
      </c>
      <c r="BB11" s="5"/>
      <c r="BC11" s="182">
        <f t="shared" ref="BC11:BC12" si="29">AY11*BC$8*BC$2/AY$2*BD$2</f>
        <v>64.779493243022856</v>
      </c>
      <c r="BD11" s="182">
        <f t="shared" ref="BD11:BD13" si="30">AZ11*BD$8</f>
        <v>1500</v>
      </c>
      <c r="BE11" s="182">
        <f>BC11*BD11</f>
        <v>97169.239864534276</v>
      </c>
      <c r="BF11" s="5"/>
      <c r="BG11" s="182">
        <f t="shared" ref="BG11:BG12" si="31">BC11*BG$8*BG$2/BC$2*BH$2</f>
        <v>74.496417229476279</v>
      </c>
      <c r="BH11" s="182">
        <f t="shared" ref="BH11:BH13" si="32">BD11*BH$8</f>
        <v>1500</v>
      </c>
      <c r="BI11" s="182">
        <f>BG11*BH11</f>
        <v>111744.62584421442</v>
      </c>
      <c r="BJ11" s="5"/>
      <c r="BK11" s="182">
        <f t="shared" ref="BK11:BK12" si="33">BG11*BK$8*BK$2/BG$2*BL$2</f>
        <v>85.670879813897713</v>
      </c>
      <c r="BL11" s="182">
        <f t="shared" ref="BL11:BL13" si="34">BH11*BL$8</f>
        <v>1500</v>
      </c>
      <c r="BM11" s="182">
        <f>BK11*BL11</f>
        <v>128506.31972084657</v>
      </c>
      <c r="BN11" s="5"/>
      <c r="BO11" s="182">
        <f t="shared" ref="BO11:BO12" si="35">BK11*BO$8*BO$2/BK$2*BP$2</f>
        <v>98.521511785982369</v>
      </c>
      <c r="BP11" s="182">
        <f t="shared" ref="BP11:BP13" si="36">BL11*BP$8</f>
        <v>1500</v>
      </c>
      <c r="BQ11" s="182">
        <f>BO11*BP11</f>
        <v>147782.26767897356</v>
      </c>
      <c r="BR11" s="5"/>
      <c r="BS11" s="182">
        <f t="shared" ref="BS11:BS12" si="37">BO11*BS$8*BS$2/BO$2*BT$2</f>
        <v>113.29973855387972</v>
      </c>
      <c r="BT11" s="182">
        <f t="shared" ref="BT11:BT13" si="38">BP11*BT$8</f>
        <v>1500</v>
      </c>
      <c r="BU11" s="182">
        <f>BS11*BT11</f>
        <v>169949.60783081959</v>
      </c>
      <c r="BV11" s="5"/>
      <c r="BW11" s="182">
        <f t="shared" ref="BW11:BW12" si="39">BS11*BW$8*BW$2/BS$2*BX$2</f>
        <v>130.29469933696168</v>
      </c>
      <c r="BX11" s="182">
        <f t="shared" ref="BX11:BX13" si="40">BT11*BX$8</f>
        <v>1500</v>
      </c>
      <c r="BY11" s="182">
        <f>BW11*BX11</f>
        <v>195442.04900544253</v>
      </c>
      <c r="BZ11" s="5"/>
      <c r="CA11" s="182">
        <f t="shared" ref="CA11:CA12" si="41">BW11*CA$8*CA$2/BW$2*CB$2</f>
        <v>149.83890423750591</v>
      </c>
      <c r="CB11" s="182">
        <f t="shared" ref="CB11:CB13" si="42">BX11*CB$8</f>
        <v>1500</v>
      </c>
      <c r="CC11" s="182">
        <f>CA11*CB11</f>
        <v>224758.35635625888</v>
      </c>
      <c r="CD11" s="5"/>
      <c r="CE11" s="182">
        <f t="shared" ref="CE11:CE12" si="43">CA11*CE$8*CE$2/CA$2*CF$2</f>
        <v>206.77768784775816</v>
      </c>
      <c r="CF11" s="182">
        <f t="shared" ref="CF11:CF13" si="44">CB11*CF$8</f>
        <v>1500</v>
      </c>
      <c r="CG11" s="182">
        <f>CE11*CF11</f>
        <v>310166.53177163727</v>
      </c>
      <c r="CH11" s="5"/>
      <c r="CI11" s="182">
        <f t="shared" ref="CI11:CI12" si="45">CE11*CI$8*CI$2/CE$2*CJ$2</f>
        <v>237.79434102492186</v>
      </c>
      <c r="CJ11" s="182">
        <f t="shared" ref="CJ11:CJ13" si="46">CF11*CJ$8</f>
        <v>1500</v>
      </c>
      <c r="CK11" s="182">
        <f>CI11*CJ11</f>
        <v>356691.51153738279</v>
      </c>
      <c r="CL11" s="5"/>
      <c r="CM11" s="182">
        <f t="shared" ref="CM11:CM12" si="47">CI11*CM$8*CM$2/CI$2*CN$2</f>
        <v>273.46349217866015</v>
      </c>
      <c r="CN11" s="182">
        <f t="shared" ref="CN11:CN13" si="48">CJ11*CN$8</f>
        <v>1500</v>
      </c>
      <c r="CO11" s="182">
        <f>CM11*CN11</f>
        <v>410195.23826799024</v>
      </c>
      <c r="CP11" s="5"/>
      <c r="CQ11" s="182">
        <f t="shared" ref="CQ11:CQ12" si="49">CM11*CQ$8*CQ$2/CM$2*CR$2</f>
        <v>314.48301600545915</v>
      </c>
      <c r="CR11" s="182">
        <f t="shared" ref="CR11:CR13" si="50">CN11*CR$8</f>
        <v>1500</v>
      </c>
      <c r="CS11" s="182">
        <f>CQ11*CR11</f>
        <v>471724.52400818875</v>
      </c>
      <c r="CT11" s="5"/>
      <c r="CU11" s="182">
        <f t="shared" ref="CU11:CU12" si="51">CQ11*CU$8*CU$2/CQ$2*CV$2</f>
        <v>361.65546840627798</v>
      </c>
      <c r="CV11" s="182">
        <f t="shared" ref="CV11:CV13" si="52">CR11*CV$8</f>
        <v>1500</v>
      </c>
      <c r="CW11" s="182">
        <f>CU11*CV11</f>
        <v>542483.20260941691</v>
      </c>
      <c r="CX11" s="5"/>
      <c r="CY11" s="182">
        <f t="shared" ref="CY11:CY12" si="53">CU11*CY$8*CY$2/CU$2*CZ$2</f>
        <v>415.90378866721966</v>
      </c>
      <c r="CZ11" s="182">
        <f t="shared" ref="CZ11:CZ13" si="54">CV11*CZ$8</f>
        <v>1500</v>
      </c>
      <c r="DA11" s="182">
        <f>CY11*CZ11</f>
        <v>623855.68300082954</v>
      </c>
      <c r="DB11" s="5"/>
      <c r="DC11" s="182">
        <f t="shared" ref="DC11:DC12" si="55">CY11*DC$8*DC$2/CY$2*DD$2</f>
        <v>478.28935696730258</v>
      </c>
      <c r="DD11" s="182">
        <f t="shared" ref="DD11:DD13" si="56">CZ11*DD$8</f>
        <v>1500</v>
      </c>
      <c r="DE11" s="182">
        <f>DC11*DD11</f>
        <v>717434.03545095387</v>
      </c>
      <c r="DF11" s="5"/>
      <c r="DG11" s="182">
        <f t="shared" ref="DG11:DG12" si="57">DC11*DG$8*DG$2/DC$2*DH$2</f>
        <v>550.03276051239789</v>
      </c>
      <c r="DH11" s="182">
        <f t="shared" ref="DH11:DH13" si="58">DD11*DH$8</f>
        <v>1500</v>
      </c>
      <c r="DI11" s="182">
        <f>DG11*DH11</f>
        <v>825049.14076859679</v>
      </c>
      <c r="DJ11" s="5"/>
      <c r="DK11" s="182">
        <f t="shared" ref="DK11:DK12" si="59">DG11*DK$8*DK$2/DG$2*DL$2</f>
        <v>632.53767458925756</v>
      </c>
      <c r="DL11" s="182">
        <f t="shared" ref="DL11:DL13" si="60">DH11*DL$8</f>
        <v>1500</v>
      </c>
      <c r="DM11" s="182">
        <f>DK11*DL11</f>
        <v>948806.5118838863</v>
      </c>
      <c r="DN11" s="5"/>
      <c r="DO11" s="182">
        <f t="shared" ref="DO11:DO12" si="61">DK11*DO$8*DO$2/DK$2*DP$2</f>
        <v>727.41832577764615</v>
      </c>
      <c r="DP11" s="182">
        <f t="shared" ref="DP11:DP13" si="62">DL11*DP$8</f>
        <v>1500</v>
      </c>
      <c r="DQ11" s="182">
        <f>DO11*DP11</f>
        <v>1091127.4886664692</v>
      </c>
      <c r="DR11" s="5"/>
      <c r="DS11" s="182">
        <f t="shared" ref="DS11:DS12" si="63">DO11*DS$8*DS$2/DO$2*DT$2</f>
        <v>836.53107464429297</v>
      </c>
      <c r="DT11" s="182">
        <f t="shared" ref="DT11:DT13" si="64">DP11*DT$8</f>
        <v>1500</v>
      </c>
      <c r="DU11" s="182">
        <f>DS11*DT11</f>
        <v>1254796.6119664395</v>
      </c>
      <c r="DV11" s="5"/>
      <c r="DW11" s="182">
        <f t="shared" ref="DW11:DW12" si="65">DS11*DW$8*DW$2/DS$2*DX$2</f>
        <v>962.01073584093695</v>
      </c>
      <c r="DX11" s="182">
        <f t="shared" ref="DX11:DX13" si="66">DT11*DX$8</f>
        <v>1500</v>
      </c>
      <c r="DY11" s="182">
        <f>DW11*DX11</f>
        <v>1443016.1037614055</v>
      </c>
      <c r="DZ11" s="5"/>
      <c r="EA11" s="182">
        <f t="shared" ref="EA11:EA12" si="67">DW11*EA$8*EA$2/DW$2*EB$2</f>
        <v>1216.9435808387852</v>
      </c>
      <c r="EB11" s="182">
        <f t="shared" ref="EB11:EB13" si="68">DX11*EB$8</f>
        <v>1500</v>
      </c>
      <c r="EC11" s="182">
        <f>EA11*EB11</f>
        <v>1825415.3712581778</v>
      </c>
      <c r="ED11" s="5"/>
      <c r="EE11" s="182">
        <f t="shared" ref="EE11:EE12" si="69">EA11*EE$8*EE$2/EA$2*EF$2</f>
        <v>1399.485117964603</v>
      </c>
      <c r="EF11" s="182">
        <f t="shared" ref="EF11:EF13" si="70">EB11*EF$8</f>
        <v>1500</v>
      </c>
      <c r="EG11" s="182">
        <f>EE11*EF11</f>
        <v>2099227.6769469045</v>
      </c>
      <c r="EH11" s="5"/>
      <c r="EI11" s="182">
        <f t="shared" ref="EI11:EI12" si="71">EE11*EI$8*EI$2/EE$2*EJ$2</f>
        <v>1609.4078856592932</v>
      </c>
      <c r="EJ11" s="182">
        <f t="shared" ref="EJ11:EJ13" si="72">EF11*EJ$8</f>
        <v>1500</v>
      </c>
      <c r="EK11" s="182">
        <f>EI11*EJ11</f>
        <v>2414111.8284889399</v>
      </c>
      <c r="EL11" s="5"/>
      <c r="EM11" s="182">
        <f t="shared" ref="EM11:EM12" si="73">EI11*EM$8*EM$2/EI$2*EN$2</f>
        <v>1850.819068508187</v>
      </c>
      <c r="EN11" s="182">
        <f t="shared" ref="EN11:EN28" si="74">EJ11*EN$8</f>
        <v>1500</v>
      </c>
      <c r="EO11" s="182">
        <f t="shared" ref="EO11:EO28" si="75">EM11*EN11</f>
        <v>2776228.6027622805</v>
      </c>
      <c r="EP11" s="5"/>
      <c r="EQ11" s="182">
        <f t="shared" ref="EQ11:EQ12" si="76">EM11*EQ$8*EQ$2/EM$2*ER$2</f>
        <v>2128.4419287844148</v>
      </c>
      <c r="ER11" s="182">
        <f t="shared" ref="ER11:ER28" si="77">EN11*ER$8</f>
        <v>1500</v>
      </c>
      <c r="ES11" s="182">
        <f t="shared" ref="ES11:ES28" si="78">EQ11*ER11</f>
        <v>3192662.8931766222</v>
      </c>
      <c r="ET11" s="5"/>
      <c r="EU11" s="182">
        <f t="shared" ref="EU11:EU12" si="79">EQ11*EU$8*EU$2/EQ$2*EV$2</f>
        <v>2447.7082181020769</v>
      </c>
      <c r="EV11" s="182">
        <f t="shared" ref="EV11:EV28" si="80">ER11*EV$8</f>
        <v>1500</v>
      </c>
      <c r="EW11" s="182">
        <f t="shared" ref="EW11:EW28" si="81">EU11*EV11</f>
        <v>3671562.3271531155</v>
      </c>
      <c r="EX11" s="5"/>
      <c r="EY11" s="182">
        <f t="shared" ref="EY11:EY12" si="82">EU11*EY$8*EY$2/EU$2*EZ$2</f>
        <v>2814.8644508173884</v>
      </c>
      <c r="EZ11" s="182">
        <f t="shared" ref="EZ11:EZ28" si="83">EV11*EZ$8</f>
        <v>1500</v>
      </c>
      <c r="FA11" s="182">
        <f t="shared" ref="FA11:FA28" si="84">EY11*EZ11</f>
        <v>4222296.6762260823</v>
      </c>
      <c r="FB11" s="5"/>
      <c r="FC11" s="182">
        <f t="shared" ref="FC11:FC12" si="85">EY11*FC$8*FC$2/EY$2*FD$2</f>
        <v>3237.0941184399962</v>
      </c>
      <c r="FD11" s="182">
        <f t="shared" ref="FD11:FD28" si="86">EZ11*FD$8</f>
        <v>1500</v>
      </c>
      <c r="FE11" s="182">
        <f t="shared" ref="FE11:FE28" si="87">FC11*FD11</f>
        <v>4855641.177659994</v>
      </c>
      <c r="FF11" s="5"/>
      <c r="FG11" s="182">
        <f t="shared" ref="FG11:FG12" si="88">FC11*FG$8*FG$2/FC$2*FH$2</f>
        <v>3722.6582362059953</v>
      </c>
      <c r="FH11" s="182">
        <f t="shared" ref="FH11:FH28" si="89">FD11*FH$8</f>
        <v>1500</v>
      </c>
      <c r="FI11" s="182">
        <f t="shared" ref="FI11:FI28" si="90">FG11*FH11</f>
        <v>5583987.3543089926</v>
      </c>
      <c r="FJ11" s="5"/>
      <c r="FK11" s="182">
        <f t="shared" ref="FK11:FK12" si="91">FG11*FK$8*FK$2/FG$2*FL$2</f>
        <v>4281.0569716368946</v>
      </c>
      <c r="FL11" s="182">
        <f t="shared" ref="FL11:FL28" si="92">FH11*FL$8</f>
        <v>1500</v>
      </c>
      <c r="FM11" s="182">
        <f t="shared" ref="FM11:FM28" si="93">FK11*FL11</f>
        <v>6421585.4574553417</v>
      </c>
      <c r="FN11" s="5"/>
      <c r="FO11" s="182">
        <f t="shared" ref="FO11:FO12" si="94">FK11*FO$8*FO$2/FK$2*FP$2</f>
        <v>4923.2155173824285</v>
      </c>
      <c r="FP11" s="182">
        <f t="shared" ref="FP11:FP28" si="95">FL11*FP$8</f>
        <v>1500</v>
      </c>
      <c r="FQ11" s="182">
        <f t="shared" ref="FQ11:FQ28" si="96">FO11*FP11</f>
        <v>7384823.276073643</v>
      </c>
      <c r="FR11" s="5"/>
      <c r="FS11" s="182">
        <f t="shared" ref="FS11:FS12" si="97">FO11*FS$8*FS$2/FO$2*FT$2</f>
        <v>5661.6978449897924</v>
      </c>
      <c r="FT11" s="182">
        <f t="shared" ref="FT11:FT28" si="98">FP11*FT$8</f>
        <v>1500</v>
      </c>
      <c r="FU11" s="182">
        <f t="shared" ref="FU11:FU28" si="99">FS11*FT11</f>
        <v>8492546.7674846891</v>
      </c>
      <c r="FV11" s="5"/>
      <c r="FW11" s="182">
        <f t="shared" ref="FW11:FW12" si="100">FS11*FW$8*FW$2/FS$2*FX$2</f>
        <v>7162.047773912087</v>
      </c>
      <c r="FX11" s="182">
        <f t="shared" ref="FX11:FX28" si="101">FT11*FX$8</f>
        <v>1500</v>
      </c>
      <c r="FY11" s="182">
        <f t="shared" ref="FY11:FY28" si="102">FW11*FX11</f>
        <v>10743071.660868131</v>
      </c>
      <c r="FZ11" s="5"/>
      <c r="GA11" s="182">
        <f t="shared" ref="GA11:GA12" si="103">FW11*GA$8*GA$2/FW$2*GB$2</f>
        <v>8236.3549399988988</v>
      </c>
      <c r="GB11" s="182">
        <f t="shared" ref="GB11:GB28" si="104">FX11*GB$8</f>
        <v>1500</v>
      </c>
      <c r="GC11" s="182">
        <f t="shared" ref="GC11:GC28" si="105">GA11*GB11</f>
        <v>12354532.409998348</v>
      </c>
      <c r="GD11" s="5"/>
      <c r="GE11" s="182">
        <f t="shared" ref="GE11:GE12" si="106">GA11*GE$8*GE$2/GA$2*GF$2</f>
        <v>9471.8081809987325</v>
      </c>
      <c r="GF11" s="182">
        <f t="shared" ref="GF11:GF28" si="107">GB11*GF$8</f>
        <v>1500</v>
      </c>
      <c r="GG11" s="182">
        <f t="shared" ref="GG11:GG28" si="108">GE11*GF11</f>
        <v>14207712.271498099</v>
      </c>
      <c r="GH11" s="5"/>
      <c r="GI11" s="182">
        <f t="shared" ref="GI11:GI12" si="109">GE11*GI$8*GI$2/GE$2*GJ$2</f>
        <v>10892.579408148542</v>
      </c>
      <c r="GJ11" s="182">
        <f t="shared" ref="GJ11:GJ28" si="110">GF11*GJ$8</f>
        <v>1500</v>
      </c>
      <c r="GK11" s="182">
        <f t="shared" ref="GK11:GK28" si="111">GI11*GJ11</f>
        <v>16338869.112222813</v>
      </c>
      <c r="GL11" s="5"/>
      <c r="GM11" s="182">
        <f t="shared" ref="GM11:GM12" si="112">GI11*GM$8*GM$2/GI$2*GN$2</f>
        <v>12526.466319370822</v>
      </c>
      <c r="GN11" s="182">
        <f t="shared" ref="GN11:GN28" si="113">GJ11*GN$8</f>
        <v>1500</v>
      </c>
      <c r="GO11" s="182">
        <f t="shared" ref="GO11:GO28" si="114">GM11*GN11</f>
        <v>18789699.479056232</v>
      </c>
      <c r="GP11" s="5"/>
      <c r="GQ11" s="182">
        <f t="shared" ref="GQ11:GQ12" si="115">GM11*GQ$8*GQ$2/GM$2*GR$2</f>
        <v>14405.436267276444</v>
      </c>
      <c r="GR11" s="182">
        <f t="shared" ref="GR11:GR28" si="116">GN11*GR$8</f>
        <v>1500</v>
      </c>
      <c r="GS11" s="182">
        <f t="shared" ref="GS11:GS28" si="117">GQ11*GR11</f>
        <v>21608154.400914665</v>
      </c>
      <c r="GT11" s="5"/>
      <c r="GU11" s="182">
        <f t="shared" ref="GU11:GU12" si="118">GQ11*GU$8*GU$2/GQ$2*GV$2</f>
        <v>16566.251707367908</v>
      </c>
      <c r="GV11" s="182">
        <f t="shared" ref="GV11:GV28" si="119">GR11*GV$8</f>
        <v>1500</v>
      </c>
      <c r="GW11" s="182">
        <f t="shared" ref="GW11:GW28" si="120">GU11*GV11</f>
        <v>24849377.561051864</v>
      </c>
      <c r="GX11" s="5"/>
      <c r="GY11" s="182">
        <f t="shared" ref="GY11:GY12" si="121">GU11*GY$8*GY$2/GU$2*GZ$2</f>
        <v>19051.189463473092</v>
      </c>
      <c r="GZ11" s="182">
        <f t="shared" ref="GZ11:GZ28" si="122">GV11*GZ$8</f>
        <v>1500</v>
      </c>
      <c r="HA11" s="182">
        <f t="shared" ref="HA11:HA28" si="123">GY11*GZ11</f>
        <v>28576784.195209637</v>
      </c>
      <c r="HB11" s="5"/>
      <c r="HC11" s="182">
        <f t="shared" ref="HC11:HC12" si="124">GY11*HC$8*HC$2/GY$2*HD$2</f>
        <v>21908.867882994055</v>
      </c>
      <c r="HD11" s="182">
        <f t="shared" ref="HD11:HD28" si="125">GZ11*HD$8</f>
        <v>1500</v>
      </c>
      <c r="HE11" s="182">
        <f t="shared" ref="HE11:HE28" si="126">HC11*HD11</f>
        <v>32863301.824491084</v>
      </c>
      <c r="HF11" s="5"/>
      <c r="HG11" s="182">
        <f t="shared" ref="HG11:HG12" si="127">HC11*HG$8*HG$2/HC$2*HH$2</f>
        <v>25195.198065443161</v>
      </c>
      <c r="HH11" s="182">
        <f t="shared" ref="HH11:HH28" si="128">HD11*HH$8</f>
        <v>1500</v>
      </c>
      <c r="HI11" s="182">
        <f t="shared" ref="HI11:HI28" si="129">HG11*HH11</f>
        <v>37792797.098164745</v>
      </c>
      <c r="HJ11" s="5"/>
      <c r="HK11" s="182">
        <f t="shared" ref="HK11:HK12" si="130">HG11*HK$8*HK$2/HG$2*HL$2</f>
        <v>28974.477775259631</v>
      </c>
      <c r="HL11" s="182">
        <f t="shared" ref="HL11:HL28" si="131">HH11*HL$8</f>
        <v>1500</v>
      </c>
      <c r="HM11" s="182">
        <f t="shared" ref="HM11:HM28" si="132">HK11*HL11</f>
        <v>43461716.662889443</v>
      </c>
      <c r="HN11" s="5"/>
      <c r="HO11" s="182">
        <f t="shared" ref="HO11:HO12" si="133">HK11*HO$8*HO$2/HK$2*HP$2</f>
        <v>33320.649441548572</v>
      </c>
      <c r="HP11" s="182">
        <f t="shared" ref="HP11:HP28" si="134">HL11*HP$8</f>
        <v>1500</v>
      </c>
      <c r="HQ11" s="182">
        <f t="shared" ref="HQ11:HQ28" si="135">HO11*HP11</f>
        <v>49980974.162322856</v>
      </c>
      <c r="HR11" s="5"/>
      <c r="HS11" s="182">
        <f t="shared" ref="HS11:HS12" si="136">HO11*HS$8*HS$2/HO$2*HT$2</f>
        <v>44066.55888644798</v>
      </c>
      <c r="HT11" s="182">
        <f t="shared" ref="HT11:HT28" si="137">HP11*HT$8</f>
        <v>1500</v>
      </c>
      <c r="HU11" s="182">
        <f t="shared" ref="HU11:HU28" si="138">HS11*HT11</f>
        <v>66099838.329671971</v>
      </c>
      <c r="HV11" s="5"/>
      <c r="HW11" s="182">
        <f t="shared" ref="HW11:HW12" si="139">HS11*HW$8*HW$2/HS$2*HX$2</f>
        <v>50676.542719415171</v>
      </c>
      <c r="HX11" s="182">
        <f t="shared" ref="HX11:HX28" si="140">HT11*HX$8</f>
        <v>1500</v>
      </c>
      <c r="HY11" s="182">
        <f t="shared" ref="HY11:HY28" si="141">HW11*HX11</f>
        <v>76014814.079122752</v>
      </c>
      <c r="HZ11" s="5"/>
      <c r="IA11" s="182">
        <f t="shared" ref="IA11:IA12" si="142">HW11*IA$8*IA$2/HW$2*IB$2</f>
        <v>58278.024127327444</v>
      </c>
      <c r="IB11" s="182">
        <f t="shared" ref="IB11:IB28" si="143">HX11*IB$8</f>
        <v>1500</v>
      </c>
      <c r="IC11" s="182">
        <f t="shared" ref="IC11:IC28" si="144">IA11*IB11</f>
        <v>87417036.190991163</v>
      </c>
      <c r="ID11" s="5"/>
      <c r="IE11" s="182">
        <f t="shared" ref="IE11:IE12" si="145">IA11*IE$8*IE$2/IA$2*IF$2</f>
        <v>67019.72774642655</v>
      </c>
      <c r="IF11" s="182">
        <f t="shared" ref="IF11:IF28" si="146">IB11*IF$8</f>
        <v>1500</v>
      </c>
      <c r="IG11" s="182">
        <f t="shared" ref="IG11:IG28" si="147">IE11*IF11</f>
        <v>100529591.61963983</v>
      </c>
      <c r="IH11" s="5"/>
      <c r="II11" s="182">
        <f t="shared" ref="II11:II12" si="148">IE11*II$8*II$2/IE$2*IJ$2</f>
        <v>77072.686908390533</v>
      </c>
      <c r="IJ11" s="182">
        <f t="shared" ref="IJ11:IJ28" si="149">IF11*IJ$8</f>
        <v>1500</v>
      </c>
      <c r="IK11" s="182">
        <f t="shared" ref="IK11:IK28" si="150">II11*IJ11</f>
        <v>115609030.3625858</v>
      </c>
      <c r="IL11" s="5"/>
      <c r="IM11" s="182">
        <f t="shared" ref="IM11:IM12" si="151">II11*IM$8*IM$2/II$2*IN$2</f>
        <v>88633.589944649109</v>
      </c>
      <c r="IN11" s="182">
        <f t="shared" ref="IN11:IN28" si="152">IJ11*IN$8</f>
        <v>1500</v>
      </c>
      <c r="IO11" s="182">
        <f t="shared" ref="IO11:IO28" si="153">IM11*IN11</f>
        <v>132950384.91697367</v>
      </c>
      <c r="IP11" s="5"/>
      <c r="IQ11" s="182">
        <f t="shared" ref="IQ11:IQ12" si="154">IM11*IQ$8*IQ$2/IM$2*IR$2</f>
        <v>101928.62843634647</v>
      </c>
      <c r="IR11" s="182">
        <f t="shared" ref="IR11:IR28" si="155">IN11*IR$8</f>
        <v>1500</v>
      </c>
      <c r="IS11" s="182">
        <f t="shared" ref="IS11:IS28" si="156">IQ11*IR11</f>
        <v>152892942.65451971</v>
      </c>
      <c r="IT11" s="5"/>
      <c r="IU11" s="182">
        <f t="shared" ref="IU11:IU12" si="157">IQ11*IU$8*IU$2/IQ$2*IV$2</f>
        <v>117217.92270179842</v>
      </c>
      <c r="IV11" s="182">
        <f t="shared" ref="IV11:IV28" si="158">IR11*IV$8</f>
        <v>1500</v>
      </c>
      <c r="IW11" s="182">
        <f t="shared" ref="IW11:IW28" si="159">IU11*IV11</f>
        <v>175826884.05269763</v>
      </c>
      <c r="IX11" s="5"/>
      <c r="IY11" s="182">
        <f t="shared" ref="IY11:IY12" si="160">IU11*IY$8*IY$2/IU$2*IZ$2</f>
        <v>134800.61110706817</v>
      </c>
      <c r="IZ11" s="182">
        <f t="shared" ref="IZ11:IZ28" si="161">IV11*IZ$8</f>
        <v>1500</v>
      </c>
      <c r="JA11" s="182">
        <f t="shared" ref="JA11:JA28" si="162">IY11*IZ11</f>
        <v>202200916.66060224</v>
      </c>
      <c r="JB11" s="5"/>
      <c r="JC11" s="182">
        <f t="shared" ref="JC11:JC12" si="163">IY11*JC$8*JC$2/IY$2*JD$2</f>
        <v>155020.70277312837</v>
      </c>
      <c r="JD11" s="182">
        <f t="shared" ref="JD11:JD28" si="164">IZ11*JD$8</f>
        <v>1500</v>
      </c>
      <c r="JE11" s="182">
        <f t="shared" ref="JE11:JE28" si="165">JC11*JD11</f>
        <v>232531054.15969256</v>
      </c>
      <c r="JF11" s="5"/>
      <c r="JG11" s="182">
        <f t="shared" ref="JG11:JG12" si="166">JC11*JG$8*JG$2/JC$2*JH$2</f>
        <v>178273.80818909762</v>
      </c>
      <c r="JH11" s="182">
        <f t="shared" ref="JH11:JH28" si="167">JD11*JH$8</f>
        <v>1500</v>
      </c>
      <c r="JI11" s="182">
        <f t="shared" ref="JI11:JI28" si="168">JG11*JH11</f>
        <v>267410712.28364643</v>
      </c>
      <c r="JJ11" s="5"/>
      <c r="JK11" s="182">
        <f t="shared" ref="JK11:JK12" si="169">JG11*JK$8*JK$2/JG$2*JL$2</f>
        <v>205014.87941746225</v>
      </c>
      <c r="JL11" s="182">
        <f t="shared" ref="JL11:JL28" si="170">JH11*JL$8</f>
        <v>1500</v>
      </c>
      <c r="JM11" s="182">
        <f t="shared" ref="JM11:JM28" si="171">JK11*JL11</f>
        <v>307522319.12619334</v>
      </c>
      <c r="JN11" s="5"/>
      <c r="JO11" s="182">
        <f t="shared" ref="JO11:JO12" si="172">JK11*JO$8*JO$2/JK$2*JP$2</f>
        <v>238124.7824433824</v>
      </c>
      <c r="JP11" s="182">
        <f t="shared" si="0"/>
        <v>1500</v>
      </c>
      <c r="JQ11" s="182">
        <f t="shared" ref="JQ11:JQ33" si="173">JO11*JP11</f>
        <v>357187173.66507357</v>
      </c>
      <c r="JR11" s="5"/>
      <c r="JS11" s="182">
        <f t="shared" ref="JS11:JS12" si="174">JO11*JS$8*JS$2/JO$2*JT$2</f>
        <v>273843.49980988976</v>
      </c>
      <c r="JT11" s="182">
        <f t="shared" si="1"/>
        <v>1500</v>
      </c>
      <c r="JU11" s="182">
        <f t="shared" ref="JU11:JU33" si="175">JS11*JT11</f>
        <v>410765249.71483463</v>
      </c>
      <c r="JV11" s="5"/>
      <c r="JW11" s="182">
        <f t="shared" ref="JW11:JW12" si="176">JS11*JW$8*JW$2/JS$2*JX$2</f>
        <v>314920.02478137321</v>
      </c>
      <c r="JX11" s="182">
        <f t="shared" si="2"/>
        <v>1500</v>
      </c>
      <c r="JY11" s="182">
        <f t="shared" ref="JY11:JY33" si="177">JW11*JX11</f>
        <v>472380037.17205983</v>
      </c>
      <c r="JZ11" s="5"/>
      <c r="KA11" s="182">
        <f t="shared" ref="KA11:KA12" si="178">JW11*KA$8*KA$2/JW$2*KB$2</f>
        <v>362158.02849857917</v>
      </c>
      <c r="KB11" s="182">
        <f t="shared" si="3"/>
        <v>1500</v>
      </c>
      <c r="KC11" s="182">
        <f t="shared" ref="KC11:KC33" si="179">KA11*KB11</f>
        <v>543237042.74786878</v>
      </c>
      <c r="KD11" s="5"/>
      <c r="KE11" s="182">
        <f t="shared" ref="KE11:KE12" si="180">KA11*KE$8*KE$2/KA$2*KF$2</f>
        <v>416481.73277336603</v>
      </c>
      <c r="KF11" s="182">
        <f t="shared" si="4"/>
        <v>1500</v>
      </c>
      <c r="KG11" s="182">
        <f t="shared" ref="KG11:KG33" si="181">KE11*KF11</f>
        <v>624722599.16004908</v>
      </c>
      <c r="KH11" s="5"/>
      <c r="KI11" s="183">
        <f t="shared" ref="KI11:KI65" si="182">SUMIFS($G11:$KG11,$G$3:$KG$3,KI$5,$G$6:$KG$6,KI$6)</f>
        <v>59.796909562499977</v>
      </c>
      <c r="KJ11" s="183">
        <f t="shared" ref="KJ11:KJ65" si="183">KK11/KI11</f>
        <v>1500</v>
      </c>
      <c r="KK11" s="183">
        <f t="shared" ref="KK11:KK65" si="184">SUMIFS($G11:$KG11,$G$3:$KG$3,KI$5,$G$6:$KG$6,KK$6)</f>
        <v>89695.36434374997</v>
      </c>
      <c r="KM11" s="183">
        <f t="shared" ref="KM11:KM65" si="185">SUMIFS($G11:$KG11,$G$3:$KG$3,KM$5,$G$6:$KG$6,KM$6)</f>
        <v>934.05255272192085</v>
      </c>
      <c r="KN11" s="183">
        <f t="shared" ref="KN11:KN65" si="186">KO11/KM11</f>
        <v>1499.9999999999998</v>
      </c>
      <c r="KO11" s="183">
        <f t="shared" ref="KO11:KO65" si="187">SUMIFS($G11:$KG11,$G$3:$KG$3,KM$5,$G$6:$KG$6,KO$6)</f>
        <v>1401078.8290828811</v>
      </c>
      <c r="KQ11" s="183">
        <f t="shared" ref="KQ11:KQ65" si="188">SUMIFS($G11:$KG11,$G$3:$KG$3,KQ$5,$G$6:$KG$6,KQ$6)</f>
        <v>5996.8977224621312</v>
      </c>
      <c r="KR11" s="183">
        <f t="shared" ref="KR11:KR65" si="189">KS11/KQ11</f>
        <v>1500</v>
      </c>
      <c r="KS11" s="183">
        <f t="shared" ref="KS11:KS65" si="190">SUMIFS($G11:$KG11,$G$3:$KG$3,KQ$5,$G$6:$KG$6,KS$6)</f>
        <v>8995346.583693197</v>
      </c>
      <c r="KU11" s="183">
        <f t="shared" ref="KU11:KU65" si="191">SUMIFS($G11:$KG11,$G$3:$KG$3,KU$5,$G$6:$KG$6,KU$6)</f>
        <v>35293.39293932986</v>
      </c>
      <c r="KV11" s="183">
        <f t="shared" ref="KV11:KV65" si="192">KW11/KU11</f>
        <v>1499.9999999999998</v>
      </c>
      <c r="KW11" s="183">
        <f t="shared" ref="KW11:KW65" si="193">SUMIFS($G11:$KG11,$G$3:$KG$3,KU$5,$G$6:$KG$6,KW$6)</f>
        <v>52940089.408994786</v>
      </c>
      <c r="KY11" s="183">
        <f t="shared" ref="KY11:KY65" si="194">SUMIFS($G11:$KG11,$G$3:$KG$3,KY$5,$G$6:$KG$6,KY$6)</f>
        <v>207711.32722579196</v>
      </c>
      <c r="KZ11" s="183">
        <f t="shared" ref="KZ11:KZ65" si="195">LA11/KY11</f>
        <v>1499.9999999999998</v>
      </c>
      <c r="LA11" s="183">
        <f t="shared" ref="LA11:LA65" si="196">SUMIFS($G11:$KG11,$G$3:$KG$3,KY$5,$G$6:$KG$6,LA$6)</f>
        <v>311566990.8386879</v>
      </c>
      <c r="LC11" s="183">
        <f t="shared" ref="LC11:LC65" si="197">SUMIFS($G11:$KG11,$G$3:$KG$3,LC$5,$G$6:$KG$6,LC$6)</f>
        <v>1278003.6829575582</v>
      </c>
      <c r="LD11" s="183">
        <f t="shared" ref="LD11:LD65" si="198">LE11/LC11</f>
        <v>1499.9999999999998</v>
      </c>
      <c r="LE11" s="183">
        <f t="shared" ref="LE11:LE65" si="199">SUMIFS($G11:$KG11,$G$3:$KG$3,LC$5,$G$6:$KG$6,LE$6)</f>
        <v>1917005524.436337</v>
      </c>
    </row>
    <row r="12" spans="2:320" ht="18.75">
      <c r="B12" s="172" t="s">
        <v>111</v>
      </c>
      <c r="C12" s="180"/>
      <c r="D12" s="180"/>
      <c r="E12" s="180" t="str">
        <f>'A.I Revenue Streams - P1'!F12</f>
        <v>Wisdom tooth Removal</v>
      </c>
      <c r="F12" s="184"/>
      <c r="G12" s="182"/>
      <c r="H12" s="182">
        <f>'A.I Revenue Streams - P1'!J12</f>
        <v>5500</v>
      </c>
      <c r="I12" s="182">
        <f t="shared" si="8"/>
        <v>0</v>
      </c>
      <c r="J12" s="5"/>
      <c r="K12" s="182">
        <f>'A.I Revenue Streams - P1'!H12*K$2*L$2</f>
        <v>1.7999999999999998</v>
      </c>
      <c r="L12" s="182">
        <f>H12*$L$8</f>
        <v>5500</v>
      </c>
      <c r="M12" s="182">
        <f>K12*L12</f>
        <v>9899.9999999999982</v>
      </c>
      <c r="N12" s="5"/>
      <c r="O12" s="182">
        <f t="shared" si="9"/>
        <v>1.9214999999999995</v>
      </c>
      <c r="P12" s="182">
        <f t="shared" si="10"/>
        <v>5500</v>
      </c>
      <c r="Q12" s="182">
        <f>O12*P12</f>
        <v>10568.249999999998</v>
      </c>
      <c r="R12" s="5"/>
      <c r="S12" s="182">
        <f t="shared" si="11"/>
        <v>2.946299999999999</v>
      </c>
      <c r="T12" s="182">
        <f t="shared" si="12"/>
        <v>5500</v>
      </c>
      <c r="U12" s="182">
        <f>S12*T12</f>
        <v>16204.649999999994</v>
      </c>
      <c r="V12" s="5"/>
      <c r="W12" s="182">
        <f t="shared" si="13"/>
        <v>4.2353062499999981</v>
      </c>
      <c r="X12" s="182">
        <f t="shared" si="14"/>
        <v>5500</v>
      </c>
      <c r="Y12" s="182">
        <f>W12*X12</f>
        <v>23294.18437499999</v>
      </c>
      <c r="Z12" s="5"/>
      <c r="AA12" s="182">
        <f t="shared" si="15"/>
        <v>7.7929634999999964</v>
      </c>
      <c r="AB12" s="182">
        <f t="shared" si="16"/>
        <v>5500</v>
      </c>
      <c r="AC12" s="182">
        <f>AA12*AB12</f>
        <v>42861.299249999982</v>
      </c>
      <c r="AD12" s="5"/>
      <c r="AE12" s="182">
        <f t="shared" si="17"/>
        <v>11.202385031249994</v>
      </c>
      <c r="AF12" s="182">
        <f t="shared" si="18"/>
        <v>5500</v>
      </c>
      <c r="AG12" s="182">
        <f>AE12*AF12</f>
        <v>61613.11767187497</v>
      </c>
      <c r="AH12" s="5"/>
      <c r="AI12" s="182">
        <f t="shared" si="19"/>
        <v>16.103428482421865</v>
      </c>
      <c r="AJ12" s="182">
        <f t="shared" si="20"/>
        <v>5500</v>
      </c>
      <c r="AK12" s="182">
        <f>AI12*AJ12</f>
        <v>88568.856653320254</v>
      </c>
      <c r="AL12" s="5"/>
      <c r="AM12" s="182">
        <f t="shared" si="21"/>
        <v>18.518942754785144</v>
      </c>
      <c r="AN12" s="182">
        <f t="shared" si="22"/>
        <v>5500</v>
      </c>
      <c r="AO12" s="182">
        <f>AM12*AN12</f>
        <v>101854.18515131829</v>
      </c>
      <c r="AP12" s="5"/>
      <c r="AQ12" s="182">
        <f t="shared" si="23"/>
        <v>21.296784168002915</v>
      </c>
      <c r="AR12" s="182">
        <f t="shared" si="24"/>
        <v>5500</v>
      </c>
      <c r="AS12" s="182">
        <f>AQ12*AR12</f>
        <v>117132.31292401603</v>
      </c>
      <c r="AT12" s="5"/>
      <c r="AU12" s="182">
        <f t="shared" si="25"/>
        <v>24.491301793203352</v>
      </c>
      <c r="AV12" s="182">
        <f t="shared" si="26"/>
        <v>5500</v>
      </c>
      <c r="AW12" s="182">
        <f>AU12*AV12</f>
        <v>134702.15986261843</v>
      </c>
      <c r="AX12" s="5"/>
      <c r="AY12" s="182">
        <f t="shared" si="27"/>
        <v>28.164997062183854</v>
      </c>
      <c r="AZ12" s="182">
        <f t="shared" si="28"/>
        <v>5500</v>
      </c>
      <c r="BA12" s="182">
        <f>AY12*AZ12</f>
        <v>154907.48384201119</v>
      </c>
      <c r="BB12" s="5"/>
      <c r="BC12" s="182">
        <f t="shared" si="29"/>
        <v>32.389746621511428</v>
      </c>
      <c r="BD12" s="182">
        <f t="shared" si="30"/>
        <v>5500</v>
      </c>
      <c r="BE12" s="182">
        <f>BC12*BD12</f>
        <v>178143.60641831285</v>
      </c>
      <c r="BF12" s="5"/>
      <c r="BG12" s="182">
        <f t="shared" si="31"/>
        <v>37.248208614738139</v>
      </c>
      <c r="BH12" s="182">
        <f t="shared" si="32"/>
        <v>5500</v>
      </c>
      <c r="BI12" s="182">
        <f>BG12*BH12</f>
        <v>204865.14738105977</v>
      </c>
      <c r="BJ12" s="5"/>
      <c r="BK12" s="182">
        <f t="shared" si="33"/>
        <v>42.835439906948857</v>
      </c>
      <c r="BL12" s="182">
        <f t="shared" si="34"/>
        <v>5500</v>
      </c>
      <c r="BM12" s="182">
        <f>BK12*BL12</f>
        <v>235594.9194882187</v>
      </c>
      <c r="BN12" s="5"/>
      <c r="BO12" s="182">
        <f t="shared" si="35"/>
        <v>49.260755892991185</v>
      </c>
      <c r="BP12" s="182">
        <f t="shared" si="36"/>
        <v>5500</v>
      </c>
      <c r="BQ12" s="182">
        <f>BO12*BP12</f>
        <v>270934.15741145151</v>
      </c>
      <c r="BR12" s="5"/>
      <c r="BS12" s="182">
        <f t="shared" si="37"/>
        <v>56.64986927693986</v>
      </c>
      <c r="BT12" s="182">
        <f t="shared" si="38"/>
        <v>5500</v>
      </c>
      <c r="BU12" s="182">
        <f>BS12*BT12</f>
        <v>311574.28102316923</v>
      </c>
      <c r="BV12" s="5"/>
      <c r="BW12" s="182">
        <f t="shared" si="39"/>
        <v>65.147349668480842</v>
      </c>
      <c r="BX12" s="182">
        <f t="shared" si="40"/>
        <v>5500</v>
      </c>
      <c r="BY12" s="182">
        <f>BW12*BX12</f>
        <v>358310.42317664466</v>
      </c>
      <c r="BZ12" s="5"/>
      <c r="CA12" s="182">
        <f t="shared" si="41"/>
        <v>74.919452118752957</v>
      </c>
      <c r="CB12" s="182">
        <f t="shared" si="42"/>
        <v>5500</v>
      </c>
      <c r="CC12" s="182">
        <f>CA12*CB12</f>
        <v>412056.98665314127</v>
      </c>
      <c r="CD12" s="5"/>
      <c r="CE12" s="182">
        <f t="shared" si="43"/>
        <v>103.38884392387908</v>
      </c>
      <c r="CF12" s="182">
        <f t="shared" si="44"/>
        <v>5500</v>
      </c>
      <c r="CG12" s="182">
        <f>CE12*CF12</f>
        <v>568638.64158133499</v>
      </c>
      <c r="CH12" s="5"/>
      <c r="CI12" s="182">
        <f t="shared" si="45"/>
        <v>118.89717051246093</v>
      </c>
      <c r="CJ12" s="182">
        <f t="shared" si="46"/>
        <v>5500</v>
      </c>
      <c r="CK12" s="182">
        <f>CI12*CJ12</f>
        <v>653934.43781853514</v>
      </c>
      <c r="CL12" s="5"/>
      <c r="CM12" s="182">
        <f t="shared" si="47"/>
        <v>136.73174608933007</v>
      </c>
      <c r="CN12" s="182">
        <f t="shared" si="48"/>
        <v>5500</v>
      </c>
      <c r="CO12" s="182">
        <f>CM12*CN12</f>
        <v>752024.60349131539</v>
      </c>
      <c r="CP12" s="5"/>
      <c r="CQ12" s="182">
        <f t="shared" si="49"/>
        <v>157.24150800272957</v>
      </c>
      <c r="CR12" s="182">
        <f t="shared" si="50"/>
        <v>5500</v>
      </c>
      <c r="CS12" s="182">
        <f>CQ12*CR12</f>
        <v>864828.29401501268</v>
      </c>
      <c r="CT12" s="5"/>
      <c r="CU12" s="182">
        <f t="shared" si="51"/>
        <v>180.82773420313899</v>
      </c>
      <c r="CV12" s="182">
        <f t="shared" si="52"/>
        <v>5500</v>
      </c>
      <c r="CW12" s="182">
        <f>CU12*CV12</f>
        <v>994552.5381172644</v>
      </c>
      <c r="CX12" s="5"/>
      <c r="CY12" s="182">
        <f t="shared" si="53"/>
        <v>207.95189433360983</v>
      </c>
      <c r="CZ12" s="182">
        <f t="shared" si="54"/>
        <v>5500</v>
      </c>
      <c r="DA12" s="182">
        <f>CY12*CZ12</f>
        <v>1143735.4188348542</v>
      </c>
      <c r="DB12" s="5"/>
      <c r="DC12" s="182">
        <f t="shared" si="55"/>
        <v>239.14467848365129</v>
      </c>
      <c r="DD12" s="182">
        <f t="shared" si="56"/>
        <v>5500</v>
      </c>
      <c r="DE12" s="182">
        <f>DC12*DD12</f>
        <v>1315295.731660082</v>
      </c>
      <c r="DF12" s="5"/>
      <c r="DG12" s="182">
        <f t="shared" si="57"/>
        <v>275.01638025619894</v>
      </c>
      <c r="DH12" s="182">
        <f t="shared" si="58"/>
        <v>5500</v>
      </c>
      <c r="DI12" s="182">
        <f>DG12*DH12</f>
        <v>1512590.0914090942</v>
      </c>
      <c r="DJ12" s="5"/>
      <c r="DK12" s="182">
        <f t="shared" si="59"/>
        <v>316.26883729462878</v>
      </c>
      <c r="DL12" s="182">
        <f t="shared" si="60"/>
        <v>5500</v>
      </c>
      <c r="DM12" s="182">
        <f>DK12*DL12</f>
        <v>1739478.6051204584</v>
      </c>
      <c r="DN12" s="5"/>
      <c r="DO12" s="182">
        <f t="shared" si="61"/>
        <v>363.70916288882307</v>
      </c>
      <c r="DP12" s="182">
        <f t="shared" si="62"/>
        <v>5500</v>
      </c>
      <c r="DQ12" s="182">
        <f>DO12*DP12</f>
        <v>2000400.3958885269</v>
      </c>
      <c r="DR12" s="5"/>
      <c r="DS12" s="182">
        <f t="shared" si="63"/>
        <v>418.26553732214649</v>
      </c>
      <c r="DT12" s="182">
        <f t="shared" si="64"/>
        <v>5500</v>
      </c>
      <c r="DU12" s="182">
        <f>DS12*DT12</f>
        <v>2300460.4552718056</v>
      </c>
      <c r="DV12" s="5"/>
      <c r="DW12" s="182">
        <f t="shared" si="65"/>
        <v>481.00536792046847</v>
      </c>
      <c r="DX12" s="182">
        <f t="shared" si="66"/>
        <v>5500</v>
      </c>
      <c r="DY12" s="182">
        <f>DW12*DX12</f>
        <v>2645529.5235625766</v>
      </c>
      <c r="DZ12" s="5"/>
      <c r="EA12" s="182">
        <f t="shared" si="67"/>
        <v>608.47179041939262</v>
      </c>
      <c r="EB12" s="182">
        <f t="shared" si="68"/>
        <v>5500</v>
      </c>
      <c r="EC12" s="182">
        <f>EA12*EB12</f>
        <v>3346594.8473066594</v>
      </c>
      <c r="ED12" s="5"/>
      <c r="EE12" s="182">
        <f t="shared" si="69"/>
        <v>699.74255898230149</v>
      </c>
      <c r="EF12" s="182">
        <f t="shared" si="70"/>
        <v>5500</v>
      </c>
      <c r="EG12" s="182">
        <f>EE12*EF12</f>
        <v>3848584.0744026583</v>
      </c>
      <c r="EH12" s="5"/>
      <c r="EI12" s="182">
        <f t="shared" si="71"/>
        <v>804.70394282964662</v>
      </c>
      <c r="EJ12" s="182">
        <f t="shared" si="72"/>
        <v>5500</v>
      </c>
      <c r="EK12" s="182">
        <f>EI12*EJ12</f>
        <v>4425871.6855630567</v>
      </c>
      <c r="EL12" s="5"/>
      <c r="EM12" s="182">
        <f t="shared" si="73"/>
        <v>925.4095342540935</v>
      </c>
      <c r="EN12" s="182">
        <f t="shared" si="74"/>
        <v>5500</v>
      </c>
      <c r="EO12" s="182">
        <f t="shared" si="75"/>
        <v>5089752.4383975146</v>
      </c>
      <c r="EP12" s="5"/>
      <c r="EQ12" s="182">
        <f t="shared" si="76"/>
        <v>1064.2209643922074</v>
      </c>
      <c r="ER12" s="182">
        <f t="shared" si="77"/>
        <v>5500</v>
      </c>
      <c r="ES12" s="182">
        <f t="shared" si="78"/>
        <v>5853215.3041571407</v>
      </c>
      <c r="ET12" s="5"/>
      <c r="EU12" s="182">
        <f t="shared" si="79"/>
        <v>1223.8541090510384</v>
      </c>
      <c r="EV12" s="182">
        <f t="shared" si="80"/>
        <v>5500</v>
      </c>
      <c r="EW12" s="182">
        <f t="shared" si="81"/>
        <v>6731197.5997807113</v>
      </c>
      <c r="EX12" s="5"/>
      <c r="EY12" s="182">
        <f t="shared" si="82"/>
        <v>1407.4322254086942</v>
      </c>
      <c r="EZ12" s="182">
        <f t="shared" si="83"/>
        <v>5500</v>
      </c>
      <c r="FA12" s="182">
        <f t="shared" si="84"/>
        <v>7740877.2397478176</v>
      </c>
      <c r="FB12" s="5"/>
      <c r="FC12" s="182">
        <f t="shared" si="85"/>
        <v>1618.5470592199981</v>
      </c>
      <c r="FD12" s="182">
        <f t="shared" si="86"/>
        <v>5500</v>
      </c>
      <c r="FE12" s="182">
        <f t="shared" si="87"/>
        <v>8902008.8257099893</v>
      </c>
      <c r="FF12" s="5"/>
      <c r="FG12" s="182">
        <f t="shared" si="88"/>
        <v>1861.3291181029977</v>
      </c>
      <c r="FH12" s="182">
        <f t="shared" si="89"/>
        <v>5500</v>
      </c>
      <c r="FI12" s="182">
        <f t="shared" si="90"/>
        <v>10237310.149566486</v>
      </c>
      <c r="FJ12" s="5"/>
      <c r="FK12" s="182">
        <f t="shared" si="91"/>
        <v>2140.5284858184473</v>
      </c>
      <c r="FL12" s="182">
        <f t="shared" si="92"/>
        <v>5500</v>
      </c>
      <c r="FM12" s="182">
        <f t="shared" si="93"/>
        <v>11772906.672001461</v>
      </c>
      <c r="FN12" s="5"/>
      <c r="FO12" s="182">
        <f t="shared" si="94"/>
        <v>2461.6077586912143</v>
      </c>
      <c r="FP12" s="182">
        <f t="shared" si="95"/>
        <v>5500</v>
      </c>
      <c r="FQ12" s="182">
        <f t="shared" si="96"/>
        <v>13538842.672801679</v>
      </c>
      <c r="FR12" s="5"/>
      <c r="FS12" s="182">
        <f t="shared" si="97"/>
        <v>2830.8489224948962</v>
      </c>
      <c r="FT12" s="182">
        <f t="shared" si="98"/>
        <v>5500</v>
      </c>
      <c r="FU12" s="182">
        <f t="shared" si="99"/>
        <v>15569669.073721929</v>
      </c>
      <c r="FV12" s="5"/>
      <c r="FW12" s="182">
        <f t="shared" si="100"/>
        <v>3581.0238869560435</v>
      </c>
      <c r="FX12" s="182">
        <f t="shared" si="101"/>
        <v>5500</v>
      </c>
      <c r="FY12" s="182">
        <f t="shared" si="102"/>
        <v>19695631.378258239</v>
      </c>
      <c r="FZ12" s="5"/>
      <c r="GA12" s="182">
        <f t="shared" si="103"/>
        <v>4118.1774699994494</v>
      </c>
      <c r="GB12" s="182">
        <f t="shared" si="104"/>
        <v>5500</v>
      </c>
      <c r="GC12" s="182">
        <f t="shared" si="105"/>
        <v>22649976.084996972</v>
      </c>
      <c r="GD12" s="5"/>
      <c r="GE12" s="182">
        <f t="shared" si="106"/>
        <v>4735.9040904993662</v>
      </c>
      <c r="GF12" s="182">
        <f t="shared" si="107"/>
        <v>5500</v>
      </c>
      <c r="GG12" s="182">
        <f t="shared" si="108"/>
        <v>26047472.497746516</v>
      </c>
      <c r="GH12" s="5"/>
      <c r="GI12" s="182">
        <f t="shared" si="109"/>
        <v>5446.289704074271</v>
      </c>
      <c r="GJ12" s="182">
        <f t="shared" si="110"/>
        <v>5500</v>
      </c>
      <c r="GK12" s="182">
        <f t="shared" si="111"/>
        <v>29954593.372408491</v>
      </c>
      <c r="GL12" s="5"/>
      <c r="GM12" s="182">
        <f t="shared" si="112"/>
        <v>6263.233159685411</v>
      </c>
      <c r="GN12" s="182">
        <f t="shared" si="113"/>
        <v>5500</v>
      </c>
      <c r="GO12" s="182">
        <f t="shared" si="114"/>
        <v>34447782.378269762</v>
      </c>
      <c r="GP12" s="5"/>
      <c r="GQ12" s="182">
        <f t="shared" si="115"/>
        <v>7202.7181336382218</v>
      </c>
      <c r="GR12" s="182">
        <f t="shared" si="116"/>
        <v>5500</v>
      </c>
      <c r="GS12" s="182">
        <f t="shared" si="117"/>
        <v>39614949.735010222</v>
      </c>
      <c r="GT12" s="5"/>
      <c r="GU12" s="182">
        <f t="shared" si="118"/>
        <v>8283.1258536839541</v>
      </c>
      <c r="GV12" s="182">
        <f t="shared" si="119"/>
        <v>5500</v>
      </c>
      <c r="GW12" s="182">
        <f t="shared" si="120"/>
        <v>45557192.195261747</v>
      </c>
      <c r="GX12" s="5"/>
      <c r="GY12" s="182">
        <f t="shared" si="121"/>
        <v>9525.5947317365462</v>
      </c>
      <c r="GZ12" s="182">
        <f t="shared" si="122"/>
        <v>5500</v>
      </c>
      <c r="HA12" s="182">
        <f t="shared" si="123"/>
        <v>52390771.024551004</v>
      </c>
      <c r="HB12" s="5"/>
      <c r="HC12" s="182">
        <f t="shared" si="124"/>
        <v>10954.433941497027</v>
      </c>
      <c r="HD12" s="182">
        <f t="shared" si="125"/>
        <v>5500</v>
      </c>
      <c r="HE12" s="182">
        <f t="shared" si="126"/>
        <v>60249386.678233653</v>
      </c>
      <c r="HF12" s="5"/>
      <c r="HG12" s="182">
        <f t="shared" si="127"/>
        <v>12597.59903272158</v>
      </c>
      <c r="HH12" s="182">
        <f t="shared" si="128"/>
        <v>5500</v>
      </c>
      <c r="HI12" s="182">
        <f t="shared" si="129"/>
        <v>69286794.6799687</v>
      </c>
      <c r="HJ12" s="5"/>
      <c r="HK12" s="182">
        <f t="shared" si="130"/>
        <v>14487.238887629816</v>
      </c>
      <c r="HL12" s="182">
        <f t="shared" si="131"/>
        <v>5500</v>
      </c>
      <c r="HM12" s="182">
        <f t="shared" si="132"/>
        <v>79679813.881963983</v>
      </c>
      <c r="HN12" s="5"/>
      <c r="HO12" s="182">
        <f t="shared" si="133"/>
        <v>16660.324720774286</v>
      </c>
      <c r="HP12" s="182">
        <f t="shared" si="134"/>
        <v>5500</v>
      </c>
      <c r="HQ12" s="182">
        <f t="shared" si="135"/>
        <v>91631785.964258566</v>
      </c>
      <c r="HR12" s="5"/>
      <c r="HS12" s="182">
        <f t="shared" si="136"/>
        <v>22033.27944322399</v>
      </c>
      <c r="HT12" s="182">
        <f t="shared" si="137"/>
        <v>5500</v>
      </c>
      <c r="HU12" s="182">
        <f t="shared" si="138"/>
        <v>121183036.93773194</v>
      </c>
      <c r="HV12" s="5"/>
      <c r="HW12" s="182">
        <f t="shared" si="139"/>
        <v>25338.271359707585</v>
      </c>
      <c r="HX12" s="182">
        <f t="shared" si="140"/>
        <v>5500</v>
      </c>
      <c r="HY12" s="182">
        <f t="shared" si="141"/>
        <v>139360492.47839171</v>
      </c>
      <c r="HZ12" s="5"/>
      <c r="IA12" s="182">
        <f t="shared" si="142"/>
        <v>29139.012063663722</v>
      </c>
      <c r="IB12" s="182">
        <f t="shared" si="143"/>
        <v>5500</v>
      </c>
      <c r="IC12" s="182">
        <f t="shared" si="144"/>
        <v>160264566.35015047</v>
      </c>
      <c r="ID12" s="5"/>
      <c r="IE12" s="182">
        <f t="shared" si="145"/>
        <v>33509.863873213275</v>
      </c>
      <c r="IF12" s="182">
        <f t="shared" si="146"/>
        <v>5500</v>
      </c>
      <c r="IG12" s="182">
        <f t="shared" si="147"/>
        <v>184304251.30267301</v>
      </c>
      <c r="IH12" s="5"/>
      <c r="II12" s="182">
        <f t="shared" si="148"/>
        <v>38536.343454195267</v>
      </c>
      <c r="IJ12" s="182">
        <f t="shared" si="149"/>
        <v>5500</v>
      </c>
      <c r="IK12" s="182">
        <f t="shared" si="150"/>
        <v>211949888.99807397</v>
      </c>
      <c r="IL12" s="5"/>
      <c r="IM12" s="182">
        <f t="shared" si="151"/>
        <v>44316.794972324555</v>
      </c>
      <c r="IN12" s="182">
        <f t="shared" si="152"/>
        <v>5500</v>
      </c>
      <c r="IO12" s="182">
        <f t="shared" si="153"/>
        <v>243742372.34778506</v>
      </c>
      <c r="IP12" s="5"/>
      <c r="IQ12" s="182">
        <f t="shared" si="154"/>
        <v>50964.314218173233</v>
      </c>
      <c r="IR12" s="182">
        <f t="shared" si="155"/>
        <v>5500</v>
      </c>
      <c r="IS12" s="182">
        <f t="shared" si="156"/>
        <v>280303728.19995278</v>
      </c>
      <c r="IT12" s="5"/>
      <c r="IU12" s="182">
        <f t="shared" si="157"/>
        <v>58608.961350899212</v>
      </c>
      <c r="IV12" s="182">
        <f t="shared" si="158"/>
        <v>5500</v>
      </c>
      <c r="IW12" s="182">
        <f t="shared" si="159"/>
        <v>322349287.42994565</v>
      </c>
      <c r="IX12" s="5"/>
      <c r="IY12" s="182">
        <f t="shared" si="160"/>
        <v>67400.305553534083</v>
      </c>
      <c r="IZ12" s="182">
        <f t="shared" si="161"/>
        <v>5500</v>
      </c>
      <c r="JA12" s="182">
        <f t="shared" si="162"/>
        <v>370701680.54443747</v>
      </c>
      <c r="JB12" s="5"/>
      <c r="JC12" s="182">
        <f t="shared" si="163"/>
        <v>77510.351386564187</v>
      </c>
      <c r="JD12" s="182">
        <f t="shared" si="164"/>
        <v>5500</v>
      </c>
      <c r="JE12" s="182">
        <f t="shared" si="165"/>
        <v>426306932.62610304</v>
      </c>
      <c r="JF12" s="5"/>
      <c r="JG12" s="182">
        <f t="shared" si="166"/>
        <v>89136.904094548809</v>
      </c>
      <c r="JH12" s="182">
        <f t="shared" si="167"/>
        <v>5500</v>
      </c>
      <c r="JI12" s="182">
        <f t="shared" si="168"/>
        <v>490252972.52001846</v>
      </c>
      <c r="JJ12" s="5"/>
      <c r="JK12" s="182">
        <f t="shared" si="169"/>
        <v>102507.43970873112</v>
      </c>
      <c r="JL12" s="182">
        <f t="shared" si="170"/>
        <v>5500</v>
      </c>
      <c r="JM12" s="182">
        <f t="shared" si="171"/>
        <v>563790918.39802122</v>
      </c>
      <c r="JN12" s="5"/>
      <c r="JO12" s="182">
        <f t="shared" si="172"/>
        <v>119062.3912216912</v>
      </c>
      <c r="JP12" s="182">
        <f t="shared" si="0"/>
        <v>5500</v>
      </c>
      <c r="JQ12" s="182">
        <f t="shared" si="173"/>
        <v>654843151.71930158</v>
      </c>
      <c r="JR12" s="5"/>
      <c r="JS12" s="182">
        <f t="shared" si="174"/>
        <v>136921.74990494488</v>
      </c>
      <c r="JT12" s="182">
        <f t="shared" si="1"/>
        <v>5500</v>
      </c>
      <c r="JU12" s="182">
        <f t="shared" si="175"/>
        <v>753069624.47719681</v>
      </c>
      <c r="JV12" s="5"/>
      <c r="JW12" s="182">
        <f t="shared" si="176"/>
        <v>157460.01239068661</v>
      </c>
      <c r="JX12" s="182">
        <f t="shared" si="2"/>
        <v>5500</v>
      </c>
      <c r="JY12" s="182">
        <f t="shared" si="177"/>
        <v>866030068.14877629</v>
      </c>
      <c r="JZ12" s="5"/>
      <c r="KA12" s="182">
        <f t="shared" si="178"/>
        <v>181079.01424928958</v>
      </c>
      <c r="KB12" s="182">
        <f t="shared" si="3"/>
        <v>5500</v>
      </c>
      <c r="KC12" s="182">
        <f t="shared" si="179"/>
        <v>995934578.37109268</v>
      </c>
      <c r="KD12" s="5"/>
      <c r="KE12" s="182">
        <f t="shared" si="180"/>
        <v>208240.86638668302</v>
      </c>
      <c r="KF12" s="182">
        <f t="shared" si="4"/>
        <v>5500</v>
      </c>
      <c r="KG12" s="182">
        <f t="shared" si="181"/>
        <v>1145324765.1267567</v>
      </c>
      <c r="KH12" s="5"/>
      <c r="KI12" s="183">
        <f t="shared" si="182"/>
        <v>29.898454781249988</v>
      </c>
      <c r="KJ12" s="183">
        <f t="shared" si="183"/>
        <v>5499.9999999999991</v>
      </c>
      <c r="KK12" s="183">
        <f t="shared" si="184"/>
        <v>164441.50129687492</v>
      </c>
      <c r="KM12" s="183">
        <f t="shared" si="185"/>
        <v>467.02627636096042</v>
      </c>
      <c r="KN12" s="183">
        <f t="shared" si="186"/>
        <v>5499.9999999999991</v>
      </c>
      <c r="KO12" s="183">
        <f t="shared" si="187"/>
        <v>2568644.5199852819</v>
      </c>
      <c r="KQ12" s="183">
        <f t="shared" si="188"/>
        <v>2998.4488612310656</v>
      </c>
      <c r="KR12" s="183">
        <f t="shared" si="189"/>
        <v>5500</v>
      </c>
      <c r="KS12" s="183">
        <f t="shared" si="190"/>
        <v>16491468.736770861</v>
      </c>
      <c r="KU12" s="183">
        <f t="shared" si="191"/>
        <v>17646.69646966493</v>
      </c>
      <c r="KV12" s="183">
        <f t="shared" si="192"/>
        <v>5499.9999999999991</v>
      </c>
      <c r="KW12" s="183">
        <f t="shared" si="193"/>
        <v>97056830.583157107</v>
      </c>
      <c r="KY12" s="183">
        <f t="shared" si="194"/>
        <v>103855.66361289598</v>
      </c>
      <c r="KZ12" s="183">
        <f t="shared" si="195"/>
        <v>5499.9999999999991</v>
      </c>
      <c r="LA12" s="183">
        <f t="shared" si="196"/>
        <v>571206149.87092781</v>
      </c>
      <c r="LC12" s="183">
        <f t="shared" si="197"/>
        <v>639001.8414787791</v>
      </c>
      <c r="LD12" s="183">
        <f t="shared" si="198"/>
        <v>5500</v>
      </c>
      <c r="LE12" s="183">
        <f t="shared" si="199"/>
        <v>3514510128.133285</v>
      </c>
    </row>
    <row r="13" spans="2:320" ht="18.75">
      <c r="B13" s="172" t="s">
        <v>113</v>
      </c>
      <c r="C13" s="180"/>
      <c r="D13" s="180"/>
      <c r="E13" s="180" t="str">
        <f>'A.I Revenue Streams - P1'!F13</f>
        <v>Implant</v>
      </c>
      <c r="F13" s="184"/>
      <c r="G13" s="182"/>
      <c r="H13" s="182">
        <f>'A.I Revenue Streams - P1'!J13</f>
        <v>22000</v>
      </c>
      <c r="I13" s="182">
        <f t="shared" si="8"/>
        <v>0</v>
      </c>
      <c r="J13" s="5"/>
      <c r="K13" s="182">
        <f>'A.I Revenue Streams - P1'!H13*K$2*L$2</f>
        <v>0.89999999999999991</v>
      </c>
      <c r="L13" s="182">
        <f>H13*$L$8</f>
        <v>22000</v>
      </c>
      <c r="M13" s="182">
        <f>K13*L13</f>
        <v>19799.999999999996</v>
      </c>
      <c r="N13" s="5"/>
      <c r="O13" s="182">
        <f>K13*O$8*O$2/K$2*P$2</f>
        <v>0.96074999999999977</v>
      </c>
      <c r="P13" s="182">
        <f t="shared" si="10"/>
        <v>22000</v>
      </c>
      <c r="Q13" s="182">
        <f>O13*P13</f>
        <v>21136.499999999996</v>
      </c>
      <c r="R13" s="5"/>
      <c r="S13" s="182">
        <f>O13*S$8*S$2/O$2*T$2</f>
        <v>1.4731499999999995</v>
      </c>
      <c r="T13" s="182">
        <f t="shared" si="12"/>
        <v>22000</v>
      </c>
      <c r="U13" s="182">
        <f>S13*T13</f>
        <v>32409.299999999988</v>
      </c>
      <c r="V13" s="5"/>
      <c r="W13" s="182">
        <f>S13*W$8*W$2/S$2*X$2</f>
        <v>2.117653124999999</v>
      </c>
      <c r="X13" s="182">
        <f t="shared" si="14"/>
        <v>22000</v>
      </c>
      <c r="Y13" s="182">
        <f>W13*X13</f>
        <v>46588.36874999998</v>
      </c>
      <c r="Z13" s="5"/>
      <c r="AA13" s="182">
        <f>W13*AA$8*AA$2/W$2*AB$2</f>
        <v>3.8964817499999982</v>
      </c>
      <c r="AB13" s="182">
        <f t="shared" si="16"/>
        <v>22000</v>
      </c>
      <c r="AC13" s="182">
        <f>AA13*AB13</f>
        <v>85722.598499999964</v>
      </c>
      <c r="AD13" s="5"/>
      <c r="AE13" s="182">
        <f>AA13*AE$8*AE$2/AA$2*AF$2</f>
        <v>5.6011925156249971</v>
      </c>
      <c r="AF13" s="182">
        <f t="shared" si="18"/>
        <v>22000</v>
      </c>
      <c r="AG13" s="182">
        <f>AE13*AF13</f>
        <v>123226.23534374994</v>
      </c>
      <c r="AH13" s="5"/>
      <c r="AI13" s="182">
        <f>AE13*AI$8*AI$2/AE$2*AJ$2</f>
        <v>8.0517142412109326</v>
      </c>
      <c r="AJ13" s="182">
        <f t="shared" si="20"/>
        <v>22000</v>
      </c>
      <c r="AK13" s="182">
        <f>AI13*AJ13</f>
        <v>177137.71330664051</v>
      </c>
      <c r="AL13" s="5"/>
      <c r="AM13" s="182">
        <f>AI13*AM$8*AM$2/AI$2*AN$2</f>
        <v>9.2594713773925719</v>
      </c>
      <c r="AN13" s="182">
        <f t="shared" si="22"/>
        <v>22000</v>
      </c>
      <c r="AO13" s="182">
        <f>AM13*AN13</f>
        <v>203708.37030263658</v>
      </c>
      <c r="AP13" s="5"/>
      <c r="AQ13" s="182">
        <f>AM13*AQ$8*AQ$2/AM$2*AR$2</f>
        <v>10.648392084001458</v>
      </c>
      <c r="AR13" s="182">
        <f t="shared" si="24"/>
        <v>22000</v>
      </c>
      <c r="AS13" s="182">
        <f>AQ13*AR13</f>
        <v>234264.62584803207</v>
      </c>
      <c r="AT13" s="5"/>
      <c r="AU13" s="182">
        <f>AQ13*AU$8*AU$2/AQ$2*AV$2</f>
        <v>12.245650896601676</v>
      </c>
      <c r="AV13" s="182">
        <f t="shared" si="26"/>
        <v>22000</v>
      </c>
      <c r="AW13" s="182">
        <f>AU13*AV13</f>
        <v>269404.31972523686</v>
      </c>
      <c r="AX13" s="5"/>
      <c r="AY13" s="182">
        <f>AU13*AY$8*AY$2/AU$2*AZ$2</f>
        <v>14.082498531091927</v>
      </c>
      <c r="AZ13" s="182">
        <f t="shared" si="28"/>
        <v>22000</v>
      </c>
      <c r="BA13" s="182">
        <f>AY13*AZ13</f>
        <v>309814.96768402238</v>
      </c>
      <c r="BB13" s="5"/>
      <c r="BC13" s="182">
        <f>AY13*BC$8*BC$2/AY$2*BD$2</f>
        <v>16.194873310755714</v>
      </c>
      <c r="BD13" s="182">
        <f t="shared" si="30"/>
        <v>22000</v>
      </c>
      <c r="BE13" s="182">
        <f>BC13*BD13</f>
        <v>356287.21283662569</v>
      </c>
      <c r="BF13" s="5"/>
      <c r="BG13" s="182">
        <f>BC13*BG$8*BG$2/BC$2*BH$2</f>
        <v>18.62410430736907</v>
      </c>
      <c r="BH13" s="182">
        <f t="shared" si="32"/>
        <v>22000</v>
      </c>
      <c r="BI13" s="182">
        <f>BG13*BH13</f>
        <v>409730.29476211953</v>
      </c>
      <c r="BJ13" s="5"/>
      <c r="BK13" s="182">
        <f>BG13*BK$8*BK$2/BG$2*BL$2</f>
        <v>21.417719953474428</v>
      </c>
      <c r="BL13" s="182">
        <f t="shared" si="34"/>
        <v>22000</v>
      </c>
      <c r="BM13" s="182">
        <f>BK13*BL13</f>
        <v>471189.8389764374</v>
      </c>
      <c r="BN13" s="5"/>
      <c r="BO13" s="182">
        <f>BK13*BO$8*BO$2/BK$2*BP$2</f>
        <v>24.630377946495592</v>
      </c>
      <c r="BP13" s="182">
        <f t="shared" si="36"/>
        <v>22000</v>
      </c>
      <c r="BQ13" s="182">
        <f>BO13*BP13</f>
        <v>541868.31482290302</v>
      </c>
      <c r="BR13" s="5"/>
      <c r="BS13" s="182">
        <f>BO13*BS$8*BS$2/BO$2*BT$2</f>
        <v>28.32493463846993</v>
      </c>
      <c r="BT13" s="182">
        <f t="shared" si="38"/>
        <v>22000</v>
      </c>
      <c r="BU13" s="182">
        <f>BS13*BT13</f>
        <v>623148.56204633845</v>
      </c>
      <c r="BV13" s="5"/>
      <c r="BW13" s="182">
        <f>BS13*BW$8*BW$2/BS$2*BX$2</f>
        <v>32.573674834240421</v>
      </c>
      <c r="BX13" s="182">
        <f t="shared" si="40"/>
        <v>22000</v>
      </c>
      <c r="BY13" s="182">
        <f>BW13*BX13</f>
        <v>716620.84635328932</v>
      </c>
      <c r="BZ13" s="5"/>
      <c r="CA13" s="182">
        <f>BW13*CA$8*CA$2/BW$2*CB$2</f>
        <v>37.459726059376479</v>
      </c>
      <c r="CB13" s="182">
        <f t="shared" si="42"/>
        <v>22000</v>
      </c>
      <c r="CC13" s="182">
        <f>CA13*CB13</f>
        <v>824113.97330628254</v>
      </c>
      <c r="CD13" s="5"/>
      <c r="CE13" s="182">
        <f>CA13*CE$8*CE$2/CA$2*CF$2</f>
        <v>51.69442196193954</v>
      </c>
      <c r="CF13" s="182">
        <f t="shared" si="44"/>
        <v>22000</v>
      </c>
      <c r="CG13" s="182">
        <f>CE13*CF13</f>
        <v>1137277.28316267</v>
      </c>
      <c r="CH13" s="5"/>
      <c r="CI13" s="182">
        <f>CE13*CI$8*CI$2/CE$2*CJ$2</f>
        <v>59.448585256230466</v>
      </c>
      <c r="CJ13" s="182">
        <f t="shared" si="46"/>
        <v>22000</v>
      </c>
      <c r="CK13" s="182">
        <f>CI13*CJ13</f>
        <v>1307868.8756370703</v>
      </c>
      <c r="CL13" s="5"/>
      <c r="CM13" s="182">
        <f>CI13*CM$8*CM$2/CI$2*CN$2</f>
        <v>68.365873044665037</v>
      </c>
      <c r="CN13" s="182">
        <f t="shared" si="48"/>
        <v>22000</v>
      </c>
      <c r="CO13" s="182">
        <f>CM13*CN13</f>
        <v>1504049.2069826308</v>
      </c>
      <c r="CP13" s="5"/>
      <c r="CQ13" s="182">
        <f>CM13*CQ$8*CQ$2/CM$2*CR$2</f>
        <v>78.620754001364787</v>
      </c>
      <c r="CR13" s="182">
        <f t="shared" si="50"/>
        <v>22000</v>
      </c>
      <c r="CS13" s="182">
        <f>CQ13*CR13</f>
        <v>1729656.5880300254</v>
      </c>
      <c r="CT13" s="5"/>
      <c r="CU13" s="182">
        <f>CQ13*CU$8*CU$2/CQ$2*CV$2</f>
        <v>90.413867101569494</v>
      </c>
      <c r="CV13" s="182">
        <f t="shared" si="52"/>
        <v>22000</v>
      </c>
      <c r="CW13" s="182">
        <f>CU13*CV13</f>
        <v>1989105.0762345288</v>
      </c>
      <c r="CX13" s="5"/>
      <c r="CY13" s="182">
        <f>CU13*CY$8*CY$2/CU$2*CZ$2</f>
        <v>103.97594716680491</v>
      </c>
      <c r="CZ13" s="182">
        <f t="shared" si="54"/>
        <v>22000</v>
      </c>
      <c r="DA13" s="182">
        <f>CY13*CZ13</f>
        <v>2287470.8376697083</v>
      </c>
      <c r="DB13" s="5"/>
      <c r="DC13" s="182">
        <f>CY13*DC$8*DC$2/CY$2*DD$2</f>
        <v>119.57233924182565</v>
      </c>
      <c r="DD13" s="182">
        <f t="shared" si="56"/>
        <v>22000</v>
      </c>
      <c r="DE13" s="182">
        <f>DC13*DD13</f>
        <v>2630591.463320164</v>
      </c>
      <c r="DF13" s="5"/>
      <c r="DG13" s="182">
        <f>DC13*DG$8*DG$2/DC$2*DH$2</f>
        <v>137.50819012809947</v>
      </c>
      <c r="DH13" s="182">
        <f t="shared" si="58"/>
        <v>22000</v>
      </c>
      <c r="DI13" s="182">
        <f>DG13*DH13</f>
        <v>3025180.1828181883</v>
      </c>
      <c r="DJ13" s="5"/>
      <c r="DK13" s="182">
        <f>DG13*DK$8*DK$2/DG$2*DL$2</f>
        <v>158.13441864731439</v>
      </c>
      <c r="DL13" s="182">
        <f t="shared" si="60"/>
        <v>22000</v>
      </c>
      <c r="DM13" s="182">
        <f>DK13*DL13</f>
        <v>3478957.2102409168</v>
      </c>
      <c r="DN13" s="5"/>
      <c r="DO13" s="182">
        <f>DK13*DO$8*DO$2/DK$2*DP$2</f>
        <v>181.85458144441154</v>
      </c>
      <c r="DP13" s="182">
        <f t="shared" si="62"/>
        <v>22000</v>
      </c>
      <c r="DQ13" s="182">
        <f>DO13*DP13</f>
        <v>4000800.7917770538</v>
      </c>
      <c r="DR13" s="5"/>
      <c r="DS13" s="182">
        <f>DO13*DS$8*DS$2/DO$2*DT$2</f>
        <v>209.13276866107324</v>
      </c>
      <c r="DT13" s="182">
        <f t="shared" si="64"/>
        <v>22000</v>
      </c>
      <c r="DU13" s="182">
        <f>DS13*DT13</f>
        <v>4600920.9105436113</v>
      </c>
      <c r="DV13" s="5"/>
      <c r="DW13" s="182">
        <f>DS13*DW$8*DW$2/DS$2*DX$2</f>
        <v>240.50268396023424</v>
      </c>
      <c r="DX13" s="182">
        <f t="shared" si="66"/>
        <v>22000</v>
      </c>
      <c r="DY13" s="182">
        <f>DW13*DX13</f>
        <v>5291059.0471251532</v>
      </c>
      <c r="DZ13" s="5"/>
      <c r="EA13" s="182">
        <f>DW13*EA$8*EA$2/DW$2*EB$2</f>
        <v>304.23589520969631</v>
      </c>
      <c r="EB13" s="182">
        <f t="shared" si="68"/>
        <v>22000</v>
      </c>
      <c r="EC13" s="182">
        <f>EA13*EB13</f>
        <v>6693189.6946133189</v>
      </c>
      <c r="ED13" s="5"/>
      <c r="EE13" s="182">
        <f>EA13*EE$8*EE$2/EA$2*EF$2</f>
        <v>349.87127949115074</v>
      </c>
      <c r="EF13" s="182">
        <f t="shared" si="70"/>
        <v>22000</v>
      </c>
      <c r="EG13" s="182">
        <f>EE13*EF13</f>
        <v>7697168.1488053165</v>
      </c>
      <c r="EH13" s="5"/>
      <c r="EI13" s="182">
        <f>EE13*EI$8*EI$2/EE$2*EJ$2</f>
        <v>402.35197141482331</v>
      </c>
      <c r="EJ13" s="182">
        <f t="shared" si="72"/>
        <v>22000</v>
      </c>
      <c r="EK13" s="182">
        <f>EI13*EJ13</f>
        <v>8851743.3711261135</v>
      </c>
      <c r="EL13" s="5"/>
      <c r="EM13" s="182">
        <f>EI13*EM$8*EM$2/EI$2*EN$2</f>
        <v>462.70476712704675</v>
      </c>
      <c r="EN13" s="182">
        <f t="shared" si="74"/>
        <v>22000</v>
      </c>
      <c r="EO13" s="182">
        <f t="shared" si="75"/>
        <v>10179504.876795029</v>
      </c>
      <c r="EP13" s="5"/>
      <c r="EQ13" s="182">
        <f>EM13*EQ$8*EQ$2/EM$2*ER$2</f>
        <v>532.1104821961037</v>
      </c>
      <c r="ER13" s="182">
        <f t="shared" si="77"/>
        <v>22000</v>
      </c>
      <c r="ES13" s="182">
        <f t="shared" si="78"/>
        <v>11706430.608314281</v>
      </c>
      <c r="ET13" s="5"/>
      <c r="EU13" s="182">
        <f>EQ13*EU$8*EU$2/EQ$2*EV$2</f>
        <v>611.92705452551922</v>
      </c>
      <c r="EV13" s="182">
        <f t="shared" si="80"/>
        <v>22000</v>
      </c>
      <c r="EW13" s="182">
        <f t="shared" si="81"/>
        <v>13462395.199561423</v>
      </c>
      <c r="EX13" s="5"/>
      <c r="EY13" s="182">
        <f>EU13*EY$8*EY$2/EU$2*EZ$2</f>
        <v>703.7161127043471</v>
      </c>
      <c r="EZ13" s="182">
        <f t="shared" si="83"/>
        <v>22000</v>
      </c>
      <c r="FA13" s="182">
        <f t="shared" si="84"/>
        <v>15481754.479495635</v>
      </c>
      <c r="FB13" s="5"/>
      <c r="FC13" s="182">
        <f>EY13*FC$8*FC$2/EY$2*FD$2</f>
        <v>809.27352960999906</v>
      </c>
      <c r="FD13" s="182">
        <f t="shared" si="86"/>
        <v>22000</v>
      </c>
      <c r="FE13" s="182">
        <f t="shared" si="87"/>
        <v>17804017.651419979</v>
      </c>
      <c r="FF13" s="5"/>
      <c r="FG13" s="182">
        <f>FC13*FG$8*FG$2/FC$2*FH$2</f>
        <v>930.66455905149883</v>
      </c>
      <c r="FH13" s="182">
        <f t="shared" si="89"/>
        <v>22000</v>
      </c>
      <c r="FI13" s="182">
        <f t="shared" si="90"/>
        <v>20474620.299132973</v>
      </c>
      <c r="FJ13" s="5"/>
      <c r="FK13" s="182">
        <f>FG13*FK$8*FK$2/FG$2*FL$2</f>
        <v>1070.2642429092236</v>
      </c>
      <c r="FL13" s="182">
        <f t="shared" si="92"/>
        <v>22000</v>
      </c>
      <c r="FM13" s="182">
        <f t="shared" si="93"/>
        <v>23545813.344002921</v>
      </c>
      <c r="FN13" s="5"/>
      <c r="FO13" s="182">
        <f>FK13*FO$8*FO$2/FK$2*FP$2</f>
        <v>1230.8038793456071</v>
      </c>
      <c r="FP13" s="182">
        <f t="shared" si="95"/>
        <v>22000</v>
      </c>
      <c r="FQ13" s="182">
        <f t="shared" si="96"/>
        <v>27077685.345603358</v>
      </c>
      <c r="FR13" s="5"/>
      <c r="FS13" s="182">
        <f>FO13*FS$8*FS$2/FO$2*FT$2</f>
        <v>1415.4244612474481</v>
      </c>
      <c r="FT13" s="182">
        <f t="shared" si="98"/>
        <v>22000</v>
      </c>
      <c r="FU13" s="182">
        <f t="shared" si="99"/>
        <v>31139338.147443857</v>
      </c>
      <c r="FV13" s="5"/>
      <c r="FW13" s="182">
        <f>FS13*FW$8*FW$2/FS$2*FX$2</f>
        <v>1790.5119434780217</v>
      </c>
      <c r="FX13" s="182">
        <f t="shared" si="101"/>
        <v>22000</v>
      </c>
      <c r="FY13" s="182">
        <f t="shared" si="102"/>
        <v>39391262.756516479</v>
      </c>
      <c r="FZ13" s="5"/>
      <c r="GA13" s="182">
        <f>FW13*GA$8*GA$2/FW$2*GB$2</f>
        <v>2059.0887349997247</v>
      </c>
      <c r="GB13" s="182">
        <f t="shared" si="104"/>
        <v>22000</v>
      </c>
      <c r="GC13" s="182">
        <f t="shared" si="105"/>
        <v>45299952.169993944</v>
      </c>
      <c r="GD13" s="5"/>
      <c r="GE13" s="182">
        <f>GA13*GE$8*GE$2/GA$2*GF$2</f>
        <v>2367.9520452496831</v>
      </c>
      <c r="GF13" s="182">
        <f t="shared" si="107"/>
        <v>22000</v>
      </c>
      <c r="GG13" s="182">
        <f t="shared" si="108"/>
        <v>52094944.995493032</v>
      </c>
      <c r="GH13" s="5"/>
      <c r="GI13" s="182">
        <f>GE13*GI$8*GI$2/GE$2*GJ$2</f>
        <v>2723.1448520371355</v>
      </c>
      <c r="GJ13" s="182">
        <f t="shared" si="110"/>
        <v>22000</v>
      </c>
      <c r="GK13" s="182">
        <f t="shared" si="111"/>
        <v>59909186.744816981</v>
      </c>
      <c r="GL13" s="5"/>
      <c r="GM13" s="182">
        <f>GI13*GM$8*GM$2/GI$2*GN$2</f>
        <v>3131.6165798427055</v>
      </c>
      <c r="GN13" s="182">
        <f t="shared" si="113"/>
        <v>22000</v>
      </c>
      <c r="GO13" s="182">
        <f t="shared" si="114"/>
        <v>68895564.756539524</v>
      </c>
      <c r="GP13" s="5"/>
      <c r="GQ13" s="182">
        <f>GM13*GQ$8*GQ$2/GM$2*GR$2</f>
        <v>3601.3590668191109</v>
      </c>
      <c r="GR13" s="182">
        <f t="shared" si="116"/>
        <v>22000</v>
      </c>
      <c r="GS13" s="182">
        <f t="shared" si="117"/>
        <v>79229899.470020443</v>
      </c>
      <c r="GT13" s="5"/>
      <c r="GU13" s="182">
        <f>GQ13*GU$8*GU$2/GQ$2*GV$2</f>
        <v>4141.5629268419771</v>
      </c>
      <c r="GV13" s="182">
        <f t="shared" si="119"/>
        <v>22000</v>
      </c>
      <c r="GW13" s="182">
        <f t="shared" si="120"/>
        <v>91114384.390523493</v>
      </c>
      <c r="GX13" s="5"/>
      <c r="GY13" s="182">
        <f>GU13*GY$8*GY$2/GU$2*GZ$2</f>
        <v>4762.7973658682731</v>
      </c>
      <c r="GZ13" s="182">
        <f t="shared" si="122"/>
        <v>22000</v>
      </c>
      <c r="HA13" s="182">
        <f t="shared" si="123"/>
        <v>104781542.04910201</v>
      </c>
      <c r="HB13" s="5"/>
      <c r="HC13" s="182">
        <f>GY13*HC$8*HC$2/GY$2*HD$2</f>
        <v>5477.2169707485136</v>
      </c>
      <c r="HD13" s="182">
        <f t="shared" si="125"/>
        <v>22000</v>
      </c>
      <c r="HE13" s="182">
        <f t="shared" si="126"/>
        <v>120498773.35646731</v>
      </c>
      <c r="HF13" s="5"/>
      <c r="HG13" s="182">
        <f>HC13*HG$8*HG$2/HC$2*HH$2</f>
        <v>6298.7995163607902</v>
      </c>
      <c r="HH13" s="182">
        <f t="shared" si="128"/>
        <v>22000</v>
      </c>
      <c r="HI13" s="182">
        <f t="shared" si="129"/>
        <v>138573589.3599374</v>
      </c>
      <c r="HJ13" s="5"/>
      <c r="HK13" s="182">
        <f>HG13*HK$8*HK$2/HG$2*HL$2</f>
        <v>7243.6194438149078</v>
      </c>
      <c r="HL13" s="182">
        <f t="shared" si="131"/>
        <v>22000</v>
      </c>
      <c r="HM13" s="182">
        <f t="shared" si="132"/>
        <v>159359627.76392797</v>
      </c>
      <c r="HN13" s="5"/>
      <c r="HO13" s="182">
        <f>HK13*HO$8*HO$2/HK$2*HP$2</f>
        <v>8330.1623603871431</v>
      </c>
      <c r="HP13" s="182">
        <f t="shared" si="134"/>
        <v>22000</v>
      </c>
      <c r="HQ13" s="182">
        <f t="shared" si="135"/>
        <v>183263571.92851713</v>
      </c>
      <c r="HR13" s="5"/>
      <c r="HS13" s="182">
        <f>HO13*HS$8*HS$2/HO$2*HT$2</f>
        <v>11016.639721611995</v>
      </c>
      <c r="HT13" s="182">
        <f t="shared" si="137"/>
        <v>22000</v>
      </c>
      <c r="HU13" s="182">
        <f t="shared" si="138"/>
        <v>242366073.87546387</v>
      </c>
      <c r="HV13" s="5"/>
      <c r="HW13" s="182">
        <f>HS13*HW$8*HW$2/HS$2*HX$2</f>
        <v>12669.135679853793</v>
      </c>
      <c r="HX13" s="182">
        <f t="shared" si="140"/>
        <v>22000</v>
      </c>
      <c r="HY13" s="182">
        <f t="shared" si="141"/>
        <v>278720984.95678341</v>
      </c>
      <c r="HZ13" s="5"/>
      <c r="IA13" s="182">
        <f>HW13*IA$8*IA$2/HW$2*IB$2</f>
        <v>14569.506031831861</v>
      </c>
      <c r="IB13" s="182">
        <f t="shared" si="143"/>
        <v>22000</v>
      </c>
      <c r="IC13" s="182">
        <f t="shared" si="144"/>
        <v>320529132.70030093</v>
      </c>
      <c r="ID13" s="5"/>
      <c r="IE13" s="182">
        <f>IA13*IE$8*IE$2/IA$2*IF$2</f>
        <v>16754.931936606637</v>
      </c>
      <c r="IF13" s="182">
        <f t="shared" si="146"/>
        <v>22000</v>
      </c>
      <c r="IG13" s="182">
        <f t="shared" si="147"/>
        <v>368608502.60534602</v>
      </c>
      <c r="IH13" s="5"/>
      <c r="II13" s="182">
        <f>IE13*II$8*II$2/IE$2*IJ$2</f>
        <v>19268.171727097633</v>
      </c>
      <c r="IJ13" s="182">
        <f t="shared" si="149"/>
        <v>22000</v>
      </c>
      <c r="IK13" s="182">
        <f t="shared" si="150"/>
        <v>423899777.99614793</v>
      </c>
      <c r="IL13" s="5"/>
      <c r="IM13" s="182">
        <f>II13*IM$8*IM$2/II$2*IN$2</f>
        <v>22158.397486162277</v>
      </c>
      <c r="IN13" s="182">
        <f t="shared" si="152"/>
        <v>22000</v>
      </c>
      <c r="IO13" s="182">
        <f t="shared" si="153"/>
        <v>487484744.69557011</v>
      </c>
      <c r="IP13" s="5"/>
      <c r="IQ13" s="182">
        <f>IM13*IQ$8*IQ$2/IM$2*IR$2</f>
        <v>25482.157109086616</v>
      </c>
      <c r="IR13" s="182">
        <f t="shared" si="155"/>
        <v>22000</v>
      </c>
      <c r="IS13" s="182">
        <f t="shared" si="156"/>
        <v>560607456.39990556</v>
      </c>
      <c r="IT13" s="5"/>
      <c r="IU13" s="182">
        <f>IQ13*IU$8*IU$2/IQ$2*IV$2</f>
        <v>29304.480675449606</v>
      </c>
      <c r="IV13" s="182">
        <f t="shared" si="158"/>
        <v>22000</v>
      </c>
      <c r="IW13" s="182">
        <f t="shared" si="159"/>
        <v>644698574.8598913</v>
      </c>
      <c r="IX13" s="5"/>
      <c r="IY13" s="182">
        <f>IU13*IY$8*IY$2/IU$2*IZ$2</f>
        <v>33700.152776767041</v>
      </c>
      <c r="IZ13" s="182">
        <f t="shared" si="161"/>
        <v>22000</v>
      </c>
      <c r="JA13" s="182">
        <f t="shared" si="162"/>
        <v>741403361.08887494</v>
      </c>
      <c r="JB13" s="5"/>
      <c r="JC13" s="182">
        <f>IY13*JC$8*JC$2/IY$2*JD$2</f>
        <v>38755.175693282094</v>
      </c>
      <c r="JD13" s="182">
        <f t="shared" si="164"/>
        <v>22000</v>
      </c>
      <c r="JE13" s="182">
        <f t="shared" si="165"/>
        <v>852613865.25220609</v>
      </c>
      <c r="JF13" s="5"/>
      <c r="JG13" s="182">
        <f>JC13*JG$8*JG$2/JC$2*JH$2</f>
        <v>44568.452047274404</v>
      </c>
      <c r="JH13" s="182">
        <f t="shared" si="167"/>
        <v>22000</v>
      </c>
      <c r="JI13" s="182">
        <f t="shared" si="168"/>
        <v>980505945.04003692</v>
      </c>
      <c r="JJ13" s="5"/>
      <c r="JK13" s="182">
        <f>JG13*JK$8*JK$2/JG$2*JL$2</f>
        <v>51253.719854365561</v>
      </c>
      <c r="JL13" s="182">
        <f t="shared" si="170"/>
        <v>22000</v>
      </c>
      <c r="JM13" s="182">
        <f t="shared" si="171"/>
        <v>1127581836.7960424</v>
      </c>
      <c r="JN13" s="5"/>
      <c r="JO13" s="182">
        <f>JK13*JO$8*JO$2/JK$2*JP$2</f>
        <v>59531.1956108456</v>
      </c>
      <c r="JP13" s="182">
        <f t="shared" si="0"/>
        <v>22000</v>
      </c>
      <c r="JQ13" s="182">
        <f t="shared" si="173"/>
        <v>1309686303.4386032</v>
      </c>
      <c r="JR13" s="5"/>
      <c r="JS13" s="182">
        <f>JO13*JS$8*JS$2/JO$2*JT$2</f>
        <v>68460.874952472441</v>
      </c>
      <c r="JT13" s="182">
        <f t="shared" si="1"/>
        <v>22000</v>
      </c>
      <c r="JU13" s="182">
        <f t="shared" si="175"/>
        <v>1506139248.9543936</v>
      </c>
      <c r="JV13" s="5"/>
      <c r="JW13" s="182">
        <f>JS13*JW$8*JW$2/JS$2*JX$2</f>
        <v>78730.006195343303</v>
      </c>
      <c r="JX13" s="182">
        <f t="shared" si="2"/>
        <v>22000</v>
      </c>
      <c r="JY13" s="182">
        <f t="shared" si="177"/>
        <v>1732060136.2975526</v>
      </c>
      <c r="JZ13" s="5"/>
      <c r="KA13" s="182">
        <f>JW13*KA$8*KA$2/JW$2*KB$2</f>
        <v>90539.507124644791</v>
      </c>
      <c r="KB13" s="182">
        <f t="shared" si="3"/>
        <v>22000</v>
      </c>
      <c r="KC13" s="182">
        <f t="shared" si="179"/>
        <v>1991869156.7421854</v>
      </c>
      <c r="KD13" s="5"/>
      <c r="KE13" s="182">
        <f>KA13*KE$8*KE$2/KA$2*KF$2</f>
        <v>104120.43319334151</v>
      </c>
      <c r="KF13" s="182">
        <f t="shared" si="4"/>
        <v>22000</v>
      </c>
      <c r="KG13" s="182">
        <f t="shared" si="181"/>
        <v>2290649530.2535133</v>
      </c>
      <c r="KH13" s="5"/>
      <c r="KI13" s="183">
        <f t="shared" si="182"/>
        <v>14.949227390624994</v>
      </c>
      <c r="KJ13" s="183">
        <f t="shared" si="183"/>
        <v>21999.999999999996</v>
      </c>
      <c r="KK13" s="183">
        <f t="shared" si="184"/>
        <v>328883.00259374984</v>
      </c>
      <c r="KM13" s="183">
        <f t="shared" si="185"/>
        <v>233.51313818048021</v>
      </c>
      <c r="KN13" s="183">
        <f t="shared" si="186"/>
        <v>21999.999999999996</v>
      </c>
      <c r="KO13" s="183">
        <f t="shared" si="187"/>
        <v>5137289.0399705637</v>
      </c>
      <c r="KQ13" s="183">
        <f t="shared" si="188"/>
        <v>1499.2244306155328</v>
      </c>
      <c r="KR13" s="183">
        <f t="shared" si="189"/>
        <v>22000</v>
      </c>
      <c r="KS13" s="183">
        <f t="shared" si="190"/>
        <v>32982937.473541722</v>
      </c>
      <c r="KU13" s="183">
        <f t="shared" si="191"/>
        <v>8823.3482348324651</v>
      </c>
      <c r="KV13" s="183">
        <f t="shared" si="192"/>
        <v>21999.999999999996</v>
      </c>
      <c r="KW13" s="183">
        <f t="shared" si="193"/>
        <v>194113661.16631421</v>
      </c>
      <c r="KY13" s="183">
        <f t="shared" si="194"/>
        <v>51927.83180644799</v>
      </c>
      <c r="KZ13" s="183">
        <f t="shared" si="195"/>
        <v>21999.999999999996</v>
      </c>
      <c r="LA13" s="183">
        <f t="shared" si="196"/>
        <v>1142412299.7418556</v>
      </c>
      <c r="LC13" s="183">
        <f t="shared" si="197"/>
        <v>319500.92073938955</v>
      </c>
      <c r="LD13" s="183">
        <f t="shared" si="198"/>
        <v>22000</v>
      </c>
      <c r="LE13" s="183">
        <f t="shared" si="199"/>
        <v>7029020256.2665701</v>
      </c>
    </row>
    <row r="14" spans="2:320" ht="18.75">
      <c r="B14" s="172"/>
      <c r="C14" s="180"/>
      <c r="D14" s="180"/>
      <c r="E14" s="180" t="str">
        <f>'A.I Revenue Streams - P1'!F14</f>
        <v>X Ray</v>
      </c>
      <c r="F14" s="184"/>
      <c r="G14" s="182"/>
      <c r="H14" s="182">
        <f>'A.I Revenue Streams - P1'!J14</f>
        <v>300</v>
      </c>
      <c r="I14" s="182">
        <f t="shared" si="8"/>
        <v>0</v>
      </c>
      <c r="J14" s="5"/>
      <c r="K14" s="182">
        <f>'A.I Revenue Streams - P1'!H14*K$2*L$2</f>
        <v>135</v>
      </c>
      <c r="L14" s="182">
        <f>H14*$L$8</f>
        <v>300</v>
      </c>
      <c r="M14" s="182">
        <f t="shared" ref="M14:M18" si="200">K14*L14</f>
        <v>40500</v>
      </c>
      <c r="N14" s="5"/>
      <c r="O14" s="182">
        <f>K14*O$8*O$2/K$2*P$2</f>
        <v>144.11249999999998</v>
      </c>
      <c r="P14" s="182">
        <f t="shared" ref="P14:P18" si="201">L14*P$8</f>
        <v>300</v>
      </c>
      <c r="Q14" s="182">
        <f t="shared" ref="Q14:Q18" si="202">O14*P14</f>
        <v>43233.749999999993</v>
      </c>
      <c r="R14" s="5"/>
      <c r="S14" s="182">
        <f>O14*S$8*S$2/O$2*T$2</f>
        <v>220.97249999999997</v>
      </c>
      <c r="T14" s="182">
        <f t="shared" ref="T14:T18" si="203">P14*T$8</f>
        <v>300</v>
      </c>
      <c r="U14" s="182">
        <f t="shared" ref="U14:U18" si="204">S14*T14</f>
        <v>66291.749999999985</v>
      </c>
      <c r="V14" s="5"/>
      <c r="W14" s="182">
        <f>S14*W$8*W$2/S$2*X$2</f>
        <v>317.6479687499999</v>
      </c>
      <c r="X14" s="182">
        <f t="shared" ref="X14:X18" si="205">T14*X$8</f>
        <v>300</v>
      </c>
      <c r="Y14" s="182">
        <f t="shared" ref="Y14:Y18" si="206">W14*X14</f>
        <v>95294.390624999971</v>
      </c>
      <c r="Z14" s="5"/>
      <c r="AA14" s="182">
        <f>W14*AA$8*AA$2/W$2*AB$2</f>
        <v>584.47226249999983</v>
      </c>
      <c r="AB14" s="182">
        <f t="shared" ref="AB14:AB18" si="207">X14*AB$8</f>
        <v>300</v>
      </c>
      <c r="AC14" s="182">
        <f t="shared" ref="AC14:AC18" si="208">AA14*AB14</f>
        <v>175341.67874999996</v>
      </c>
      <c r="AD14" s="5"/>
      <c r="AE14" s="182">
        <f>AA14*AE$8*AE$2/AA$2*AF$2</f>
        <v>840.17887734374972</v>
      </c>
      <c r="AF14" s="182">
        <f t="shared" ref="AF14:AF18" si="209">AB14*AF$8</f>
        <v>300</v>
      </c>
      <c r="AG14" s="182">
        <f t="shared" ref="AG14:AG18" si="210">AE14*AF14</f>
        <v>252053.66320312492</v>
      </c>
      <c r="AH14" s="5"/>
      <c r="AI14" s="182">
        <f>AE14*AI$8*AI$2/AE$2*AJ$2</f>
        <v>1207.7571361816399</v>
      </c>
      <c r="AJ14" s="182">
        <f t="shared" ref="AJ14:AJ18" si="211">AF14*AJ$8</f>
        <v>300</v>
      </c>
      <c r="AK14" s="182">
        <f t="shared" ref="AK14:AK18" si="212">AI14*AJ14</f>
        <v>362327.14085449197</v>
      </c>
      <c r="AL14" s="5"/>
      <c r="AM14" s="182">
        <f>AI14*AM$8*AM$2/AI$2*AN$2</f>
        <v>1388.9207066088859</v>
      </c>
      <c r="AN14" s="182">
        <f t="shared" ref="AN14:AN18" si="213">AJ14*AN$8</f>
        <v>300</v>
      </c>
      <c r="AO14" s="182">
        <f t="shared" ref="AO14:AO18" si="214">AM14*AN14</f>
        <v>416676.21198266576</v>
      </c>
      <c r="AP14" s="5"/>
      <c r="AQ14" s="182">
        <f>AM14*AQ$8*AQ$2/AM$2*AR$2</f>
        <v>1597.2588126002186</v>
      </c>
      <c r="AR14" s="182">
        <f t="shared" ref="AR14:AR18" si="215">AN14*AR$8</f>
        <v>300</v>
      </c>
      <c r="AS14" s="182">
        <f t="shared" ref="AS14:AS18" si="216">AQ14*AR14</f>
        <v>479177.64378006558</v>
      </c>
      <c r="AT14" s="5"/>
      <c r="AU14" s="182">
        <f>AQ14*AU$8*AU$2/AQ$2*AV$2</f>
        <v>1836.8476344902513</v>
      </c>
      <c r="AV14" s="182">
        <f t="shared" ref="AV14:AV18" si="217">AR14*AV$8</f>
        <v>300</v>
      </c>
      <c r="AW14" s="182">
        <f t="shared" ref="AW14:AW18" si="218">AU14*AV14</f>
        <v>551054.29034707532</v>
      </c>
      <c r="AX14" s="5"/>
      <c r="AY14" s="182">
        <f>AU14*AY$8*AY$2/AU$2*AZ$2</f>
        <v>2112.374779663789</v>
      </c>
      <c r="AZ14" s="182">
        <f t="shared" ref="AZ14:AZ18" si="219">AV14*AZ$8</f>
        <v>300</v>
      </c>
      <c r="BA14" s="182">
        <f t="shared" ref="BA14:BA18" si="220">AY14*AZ14</f>
        <v>633712.43389913673</v>
      </c>
      <c r="BB14" s="5"/>
      <c r="BC14" s="182">
        <f>AY14*BC$8*BC$2/AY$2*BD$2</f>
        <v>2429.2309966133571</v>
      </c>
      <c r="BD14" s="182">
        <f t="shared" ref="BD14:BD18" si="221">AZ14*BD$8</f>
        <v>300</v>
      </c>
      <c r="BE14" s="182">
        <f t="shared" ref="BE14:BE18" si="222">BC14*BD14</f>
        <v>728769.29898400709</v>
      </c>
      <c r="BF14" s="5"/>
      <c r="BG14" s="182">
        <f>BC14*BG$8*BG$2/BC$2*BH$2</f>
        <v>2793.6156461053606</v>
      </c>
      <c r="BH14" s="182">
        <f t="shared" ref="BH14:BH18" si="223">BD14*BH$8</f>
        <v>300</v>
      </c>
      <c r="BI14" s="182">
        <f t="shared" ref="BI14:BI18" si="224">BG14*BH14</f>
        <v>838084.69383160817</v>
      </c>
      <c r="BJ14" s="5"/>
      <c r="BK14" s="182">
        <f>BG14*BK$8*BK$2/BG$2*BL$2</f>
        <v>3212.6579930211647</v>
      </c>
      <c r="BL14" s="182">
        <f t="shared" ref="BL14:BL18" si="225">BH14*BL$8</f>
        <v>300</v>
      </c>
      <c r="BM14" s="182">
        <f t="shared" ref="BM14:BM18" si="226">BK14*BL14</f>
        <v>963797.39790634939</v>
      </c>
      <c r="BN14" s="5"/>
      <c r="BO14" s="182">
        <f>BK14*BO$8*BO$2/BK$2*BP$2</f>
        <v>3694.5566919743392</v>
      </c>
      <c r="BP14" s="182">
        <f t="shared" ref="BP14:BP18" si="227">BL14*BP$8</f>
        <v>300</v>
      </c>
      <c r="BQ14" s="182">
        <f t="shared" ref="BQ14:BQ18" si="228">BO14*BP14</f>
        <v>1108367.0075923018</v>
      </c>
      <c r="BR14" s="5"/>
      <c r="BS14" s="182">
        <f>BO14*BS$8*BS$2/BO$2*BT$2</f>
        <v>4248.7401957704888</v>
      </c>
      <c r="BT14" s="182">
        <f t="shared" ref="BT14:BT18" si="229">BP14*BT$8</f>
        <v>300</v>
      </c>
      <c r="BU14" s="182">
        <f t="shared" ref="BU14:BU18" si="230">BS14*BT14</f>
        <v>1274622.0587311466</v>
      </c>
      <c r="BV14" s="5"/>
      <c r="BW14" s="182">
        <f>BS14*BW$8*BW$2/BS$2*BX$2</f>
        <v>4886.0512251360615</v>
      </c>
      <c r="BX14" s="182">
        <f t="shared" ref="BX14:BX18" si="231">BT14*BX$8</f>
        <v>300</v>
      </c>
      <c r="BY14" s="182">
        <f t="shared" ref="BY14:BY18" si="232">BW14*BX14</f>
        <v>1465815.3675408184</v>
      </c>
      <c r="BZ14" s="5"/>
      <c r="CA14" s="182">
        <f>BW14*CA$8*CA$2/BW$2*CB$2</f>
        <v>5618.9589089064702</v>
      </c>
      <c r="CB14" s="182">
        <f t="shared" ref="CB14:CB18" si="233">BX14*CB$8</f>
        <v>300</v>
      </c>
      <c r="CC14" s="182">
        <f t="shared" ref="CC14:CC18" si="234">CA14*CB14</f>
        <v>1685687.6726719411</v>
      </c>
      <c r="CD14" s="5"/>
      <c r="CE14" s="182">
        <f>CA14*CE$8*CE$2/CA$2*CF$2</f>
        <v>7754.1632942909291</v>
      </c>
      <c r="CF14" s="182">
        <f t="shared" ref="CF14:CF18" si="235">CB14*CF$8</f>
        <v>300</v>
      </c>
      <c r="CG14" s="182">
        <f t="shared" ref="CG14:CG18" si="236">CE14*CF14</f>
        <v>2326248.9882872789</v>
      </c>
      <c r="CH14" s="5"/>
      <c r="CI14" s="182">
        <f>CE14*CI$8*CI$2/CE$2*CJ$2</f>
        <v>8917.2877884345671</v>
      </c>
      <c r="CJ14" s="182">
        <f t="shared" ref="CJ14:CJ18" si="237">CF14*CJ$8</f>
        <v>300</v>
      </c>
      <c r="CK14" s="182">
        <f t="shared" ref="CK14:CK18" si="238">CI14*CJ14</f>
        <v>2675186.3365303702</v>
      </c>
      <c r="CL14" s="5"/>
      <c r="CM14" s="182">
        <f>CI14*CM$8*CM$2/CI$2*CN$2</f>
        <v>10254.880956699752</v>
      </c>
      <c r="CN14" s="182">
        <f t="shared" ref="CN14:CN18" si="239">CJ14*CN$8</f>
        <v>300</v>
      </c>
      <c r="CO14" s="182">
        <f t="shared" ref="CO14:CO18" si="240">CM14*CN14</f>
        <v>3076464.2870099256</v>
      </c>
      <c r="CP14" s="5"/>
      <c r="CQ14" s="182">
        <f>CM14*CQ$8*CQ$2/CM$2*CR$2</f>
        <v>11793.113100204713</v>
      </c>
      <c r="CR14" s="182">
        <f t="shared" ref="CR14:CR18" si="241">CN14*CR$8</f>
        <v>300</v>
      </c>
      <c r="CS14" s="182">
        <f t="shared" ref="CS14:CS18" si="242">CQ14*CR14</f>
        <v>3537933.9300614139</v>
      </c>
      <c r="CT14" s="5"/>
      <c r="CU14" s="182">
        <f>CQ14*CU$8*CU$2/CQ$2*CV$2</f>
        <v>13562.080065235419</v>
      </c>
      <c r="CV14" s="182">
        <f t="shared" ref="CV14:CV18" si="243">CR14*CV$8</f>
        <v>300</v>
      </c>
      <c r="CW14" s="182">
        <f t="shared" ref="CW14:CW18" si="244">CU14*CV14</f>
        <v>4068624.0195706259</v>
      </c>
      <c r="CX14" s="5"/>
      <c r="CY14" s="182">
        <f>CU14*CY$8*CY$2/CU$2*CZ$2</f>
        <v>15596.392075020731</v>
      </c>
      <c r="CZ14" s="182">
        <f t="shared" ref="CZ14:CZ18" si="245">CV14*CZ$8</f>
        <v>300</v>
      </c>
      <c r="DA14" s="182">
        <f t="shared" ref="DA14:DA18" si="246">CY14*CZ14</f>
        <v>4678917.622506219</v>
      </c>
      <c r="DB14" s="5"/>
      <c r="DC14" s="182">
        <f>CY14*DC$8*DC$2/CY$2*DD$2</f>
        <v>17935.850886273838</v>
      </c>
      <c r="DD14" s="182">
        <f t="shared" ref="DD14:DD18" si="247">CZ14*DD$8</f>
        <v>300</v>
      </c>
      <c r="DE14" s="182">
        <f t="shared" ref="DE14:DE18" si="248">DC14*DD14</f>
        <v>5380755.2658821512</v>
      </c>
      <c r="DF14" s="5"/>
      <c r="DG14" s="182">
        <f>DC14*DG$8*DG$2/DC$2*DH$2</f>
        <v>20626.228519214914</v>
      </c>
      <c r="DH14" s="182">
        <f t="shared" ref="DH14:DH18" si="249">DD14*DH$8</f>
        <v>300</v>
      </c>
      <c r="DI14" s="182">
        <f t="shared" ref="DI14:DI18" si="250">DG14*DH14</f>
        <v>6187868.555764474</v>
      </c>
      <c r="DJ14" s="5"/>
      <c r="DK14" s="182">
        <f>DG14*DK$8*DK$2/DG$2*DL$2</f>
        <v>23720.162797097149</v>
      </c>
      <c r="DL14" s="182">
        <f t="shared" ref="DL14:DL28" si="251">DH14*DL$8</f>
        <v>300</v>
      </c>
      <c r="DM14" s="182">
        <f t="shared" ref="DM14:DM28" si="252">DK14*DL14</f>
        <v>7116048.8391291453</v>
      </c>
      <c r="DN14" s="5"/>
      <c r="DO14" s="182">
        <f>DK14*DO$8*DO$2/DK$2*DP$2</f>
        <v>27278.187216661721</v>
      </c>
      <c r="DP14" s="182">
        <f t="shared" ref="DP14:DP28" si="253">DL14*DP$8</f>
        <v>300</v>
      </c>
      <c r="DQ14" s="182">
        <f t="shared" ref="DQ14:DQ28" si="254">DO14*DP14</f>
        <v>8183456.1649985164</v>
      </c>
      <c r="DR14" s="5"/>
      <c r="DS14" s="182">
        <f>DO14*DS$8*DS$2/DO$2*DT$2</f>
        <v>31369.915299160974</v>
      </c>
      <c r="DT14" s="182">
        <f t="shared" ref="DT14:DT28" si="255">DP14*DT$8</f>
        <v>300</v>
      </c>
      <c r="DU14" s="182">
        <f t="shared" ref="DU14:DU28" si="256">DS14*DT14</f>
        <v>9410974.5897482913</v>
      </c>
      <c r="DV14" s="5"/>
      <c r="DW14" s="182">
        <f>DS14*DW$8*DW$2/DS$2*DX$2</f>
        <v>36075.40259403512</v>
      </c>
      <c r="DX14" s="182">
        <f t="shared" ref="DX14:DX28" si="257">DT14*DX$8</f>
        <v>300</v>
      </c>
      <c r="DY14" s="182">
        <f t="shared" ref="DY14:DY28" si="258">DW14*DX14</f>
        <v>10822620.778210536</v>
      </c>
      <c r="DZ14" s="5"/>
      <c r="EA14" s="182">
        <f>DW14*EA$8*EA$2/DW$2*EB$2</f>
        <v>45635.384281454433</v>
      </c>
      <c r="EB14" s="182">
        <f t="shared" ref="EB14:EB28" si="259">DX14*EB$8</f>
        <v>300</v>
      </c>
      <c r="EC14" s="182">
        <f t="shared" ref="EC14:EC28" si="260">EA14*EB14</f>
        <v>13690615.28443633</v>
      </c>
      <c r="ED14" s="5"/>
      <c r="EE14" s="182">
        <f>EA14*EE$8*EE$2/EA$2*EF$2</f>
        <v>52480.691923672595</v>
      </c>
      <c r="EF14" s="182">
        <f t="shared" ref="EF14:EF28" si="261">EB14*EF$8</f>
        <v>300</v>
      </c>
      <c r="EG14" s="182">
        <f t="shared" ref="EG14:EG28" si="262">EE14*EF14</f>
        <v>15744207.577101778</v>
      </c>
      <c r="EH14" s="5"/>
      <c r="EI14" s="182">
        <f>EE14*EI$8*EI$2/EE$2*EJ$2</f>
        <v>60352.795712223473</v>
      </c>
      <c r="EJ14" s="182">
        <f t="shared" ref="EJ14:EJ28" si="263">EF14*EJ$8</f>
        <v>300</v>
      </c>
      <c r="EK14" s="182">
        <f t="shared" ref="EK14:EK28" si="264">EI14*EJ14</f>
        <v>18105838.713667043</v>
      </c>
      <c r="EL14" s="5"/>
      <c r="EM14" s="182">
        <f>EI14*EM$8*EM$2/EI$2*EN$2</f>
        <v>69405.715069056983</v>
      </c>
      <c r="EN14" s="182">
        <f t="shared" si="74"/>
        <v>300</v>
      </c>
      <c r="EO14" s="182">
        <f t="shared" si="75"/>
        <v>20821714.520717096</v>
      </c>
      <c r="EP14" s="5"/>
      <c r="EQ14" s="182">
        <f>EM14*EQ$8*EQ$2/EM$2*ER$2</f>
        <v>79816.572329415518</v>
      </c>
      <c r="ER14" s="182">
        <f t="shared" si="77"/>
        <v>300</v>
      </c>
      <c r="ES14" s="182">
        <f t="shared" si="78"/>
        <v>23944971.698824655</v>
      </c>
      <c r="ET14" s="5"/>
      <c r="EU14" s="182">
        <f>EQ14*EU$8*EU$2/EQ$2*EV$2</f>
        <v>91789.058178827836</v>
      </c>
      <c r="EV14" s="182">
        <f t="shared" si="80"/>
        <v>300</v>
      </c>
      <c r="EW14" s="182">
        <f t="shared" si="81"/>
        <v>27536717.453648351</v>
      </c>
      <c r="EX14" s="5"/>
      <c r="EY14" s="182">
        <f>EU14*EY$8*EY$2/EU$2*EZ$2</f>
        <v>105557.416905652</v>
      </c>
      <c r="EZ14" s="182">
        <f t="shared" si="83"/>
        <v>300</v>
      </c>
      <c r="FA14" s="182">
        <f t="shared" si="84"/>
        <v>31667225.0716956</v>
      </c>
      <c r="FB14" s="5"/>
      <c r="FC14" s="182">
        <f>EY14*FC$8*FC$2/EY$2*FD$2</f>
        <v>121391.02944149979</v>
      </c>
      <c r="FD14" s="182">
        <f t="shared" si="86"/>
        <v>300</v>
      </c>
      <c r="FE14" s="182">
        <f t="shared" si="87"/>
        <v>36417308.832449935</v>
      </c>
      <c r="FF14" s="5"/>
      <c r="FG14" s="182">
        <f>FC14*FG$8*FG$2/FC$2*FH$2</f>
        <v>139599.68385772477</v>
      </c>
      <c r="FH14" s="182">
        <f t="shared" si="89"/>
        <v>300</v>
      </c>
      <c r="FI14" s="182">
        <f t="shared" si="90"/>
        <v>41879905.15731743</v>
      </c>
      <c r="FJ14" s="5"/>
      <c r="FK14" s="182">
        <f>FG14*FK$8*FK$2/FG$2*FL$2</f>
        <v>160539.63643638347</v>
      </c>
      <c r="FL14" s="182">
        <f t="shared" si="92"/>
        <v>300</v>
      </c>
      <c r="FM14" s="182">
        <f t="shared" si="93"/>
        <v>48161890.930915043</v>
      </c>
      <c r="FN14" s="5"/>
      <c r="FO14" s="182">
        <f>FK14*FO$8*FO$2/FK$2*FP$2</f>
        <v>184620.58190184098</v>
      </c>
      <c r="FP14" s="182">
        <f t="shared" si="95"/>
        <v>300</v>
      </c>
      <c r="FQ14" s="182">
        <f t="shared" si="96"/>
        <v>55386174.570552297</v>
      </c>
      <c r="FR14" s="5"/>
      <c r="FS14" s="182">
        <f>FO14*FS$8*FS$2/FO$2*FT$2</f>
        <v>212313.66918711711</v>
      </c>
      <c r="FT14" s="182">
        <f t="shared" si="98"/>
        <v>300</v>
      </c>
      <c r="FU14" s="182">
        <f t="shared" si="99"/>
        <v>63694100.756135128</v>
      </c>
      <c r="FV14" s="5"/>
      <c r="FW14" s="182">
        <f>FS14*FW$8*FW$2/FS$2*FX$2</f>
        <v>268576.79152170313</v>
      </c>
      <c r="FX14" s="182">
        <f t="shared" si="101"/>
        <v>300</v>
      </c>
      <c r="FY14" s="182">
        <f t="shared" si="102"/>
        <v>80573037.456510931</v>
      </c>
      <c r="FZ14" s="5"/>
      <c r="GA14" s="182">
        <f>FW14*GA$8*GA$2/FW$2*GB$2</f>
        <v>308863.31024995859</v>
      </c>
      <c r="GB14" s="182">
        <f t="shared" si="104"/>
        <v>300</v>
      </c>
      <c r="GC14" s="182">
        <f t="shared" si="105"/>
        <v>92658993.074987575</v>
      </c>
      <c r="GD14" s="5"/>
      <c r="GE14" s="182">
        <f>GA14*GE$8*GE$2/GA$2*GF$2</f>
        <v>355192.80678745237</v>
      </c>
      <c r="GF14" s="182">
        <f t="shared" si="107"/>
        <v>300</v>
      </c>
      <c r="GG14" s="182">
        <f t="shared" si="108"/>
        <v>106557842.03623571</v>
      </c>
      <c r="GH14" s="5"/>
      <c r="GI14" s="182">
        <f>GE14*GI$8*GI$2/GE$2*GJ$2</f>
        <v>408471.72780557018</v>
      </c>
      <c r="GJ14" s="182">
        <f t="shared" si="110"/>
        <v>300</v>
      </c>
      <c r="GK14" s="182">
        <f t="shared" si="111"/>
        <v>122541518.34167105</v>
      </c>
      <c r="GL14" s="5"/>
      <c r="GM14" s="182">
        <f>GI14*GM$8*GM$2/GI$2*GN$2</f>
        <v>469742.48697640566</v>
      </c>
      <c r="GN14" s="182">
        <f t="shared" si="113"/>
        <v>300</v>
      </c>
      <c r="GO14" s="182">
        <f t="shared" si="114"/>
        <v>140922746.0929217</v>
      </c>
      <c r="GP14" s="5"/>
      <c r="GQ14" s="182">
        <f>GM14*GQ$8*GQ$2/GM$2*GR$2</f>
        <v>540203.86002286652</v>
      </c>
      <c r="GR14" s="182">
        <f t="shared" si="116"/>
        <v>300</v>
      </c>
      <c r="GS14" s="182">
        <f t="shared" si="117"/>
        <v>162061158.00685996</v>
      </c>
      <c r="GT14" s="5"/>
      <c r="GU14" s="182">
        <f>GQ14*GU$8*GU$2/GQ$2*GV$2</f>
        <v>621234.43902629649</v>
      </c>
      <c r="GV14" s="182">
        <f t="shared" si="119"/>
        <v>300</v>
      </c>
      <c r="GW14" s="182">
        <f t="shared" si="120"/>
        <v>186370331.70788896</v>
      </c>
      <c r="GX14" s="5"/>
      <c r="GY14" s="182">
        <f>GU14*GY$8*GY$2/GU$2*GZ$2</f>
        <v>714419.60488024086</v>
      </c>
      <c r="GZ14" s="182">
        <f t="shared" si="122"/>
        <v>300</v>
      </c>
      <c r="HA14" s="182">
        <f t="shared" si="123"/>
        <v>214325881.46407226</v>
      </c>
      <c r="HB14" s="5"/>
      <c r="HC14" s="182">
        <f>GY14*HC$8*HC$2/GY$2*HD$2</f>
        <v>821582.54561227688</v>
      </c>
      <c r="HD14" s="182">
        <f t="shared" si="125"/>
        <v>300</v>
      </c>
      <c r="HE14" s="182">
        <f t="shared" si="126"/>
        <v>246474763.68368307</v>
      </c>
      <c r="HF14" s="5"/>
      <c r="HG14" s="182">
        <f>HC14*HG$8*HG$2/HC$2*HH$2</f>
        <v>944819.92745411838</v>
      </c>
      <c r="HH14" s="182">
        <f t="shared" si="128"/>
        <v>300</v>
      </c>
      <c r="HI14" s="182">
        <f t="shared" si="129"/>
        <v>283445978.2362355</v>
      </c>
      <c r="HJ14" s="5"/>
      <c r="HK14" s="182">
        <f>HG14*HK$8*HK$2/HG$2*HL$2</f>
        <v>1086542.916572236</v>
      </c>
      <c r="HL14" s="182">
        <f t="shared" si="131"/>
        <v>300</v>
      </c>
      <c r="HM14" s="182">
        <f t="shared" si="132"/>
        <v>325962874.97167081</v>
      </c>
      <c r="HN14" s="5"/>
      <c r="HO14" s="182">
        <f>HK14*HO$8*HO$2/HK$2*HP$2</f>
        <v>1249524.3540580713</v>
      </c>
      <c r="HP14" s="182">
        <f t="shared" si="134"/>
        <v>300</v>
      </c>
      <c r="HQ14" s="182">
        <f t="shared" si="135"/>
        <v>374857306.21742135</v>
      </c>
      <c r="HR14" s="5"/>
      <c r="HS14" s="182">
        <f>HO14*HS$8*HS$2/HO$2*HT$2</f>
        <v>1652495.9582417991</v>
      </c>
      <c r="HT14" s="182">
        <f t="shared" si="137"/>
        <v>300</v>
      </c>
      <c r="HU14" s="182">
        <f t="shared" si="138"/>
        <v>495748787.47253972</v>
      </c>
      <c r="HV14" s="5"/>
      <c r="HW14" s="182">
        <f>HS14*HW$8*HW$2/HS$2*HX$2</f>
        <v>1900370.3519780689</v>
      </c>
      <c r="HX14" s="182">
        <f t="shared" si="140"/>
        <v>300</v>
      </c>
      <c r="HY14" s="182">
        <f t="shared" si="141"/>
        <v>570111105.59342062</v>
      </c>
      <c r="HZ14" s="5"/>
      <c r="IA14" s="182">
        <f>HW14*IA$8*IA$2/HW$2*IB$2</f>
        <v>2185425.904774779</v>
      </c>
      <c r="IB14" s="182">
        <f t="shared" si="143"/>
        <v>300</v>
      </c>
      <c r="IC14" s="182">
        <f t="shared" si="144"/>
        <v>655627771.43243372</v>
      </c>
      <c r="ID14" s="5"/>
      <c r="IE14" s="182">
        <f>IA14*IE$8*IE$2/IA$2*IF$2</f>
        <v>2513239.7904909956</v>
      </c>
      <c r="IF14" s="182">
        <f t="shared" si="146"/>
        <v>300</v>
      </c>
      <c r="IG14" s="182">
        <f t="shared" si="147"/>
        <v>753971937.14729869</v>
      </c>
      <c r="IH14" s="5"/>
      <c r="II14" s="182">
        <f>IE14*II$8*II$2/IE$2*IJ$2</f>
        <v>2890225.7590646446</v>
      </c>
      <c r="IJ14" s="182">
        <f t="shared" si="149"/>
        <v>300</v>
      </c>
      <c r="IK14" s="182">
        <f t="shared" si="150"/>
        <v>867067727.71939337</v>
      </c>
      <c r="IL14" s="5"/>
      <c r="IM14" s="182">
        <f>II14*IM$8*IM$2/II$2*IN$2</f>
        <v>3323759.6229243409</v>
      </c>
      <c r="IN14" s="182">
        <f t="shared" si="152"/>
        <v>300</v>
      </c>
      <c r="IO14" s="182">
        <f t="shared" si="153"/>
        <v>997127886.87730229</v>
      </c>
      <c r="IP14" s="5"/>
      <c r="IQ14" s="182">
        <f>IM14*IQ$8*IQ$2/IM$2*IR$2</f>
        <v>3822323.5663629919</v>
      </c>
      <c r="IR14" s="182">
        <f t="shared" si="155"/>
        <v>300</v>
      </c>
      <c r="IS14" s="182">
        <f t="shared" si="156"/>
        <v>1146697069.9088976</v>
      </c>
      <c r="IT14" s="5"/>
      <c r="IU14" s="182">
        <f>IQ14*IU$8*IU$2/IQ$2*IV$2</f>
        <v>4395672.1013174402</v>
      </c>
      <c r="IV14" s="182">
        <f t="shared" si="158"/>
        <v>300</v>
      </c>
      <c r="IW14" s="182">
        <f t="shared" si="159"/>
        <v>1318701630.395232</v>
      </c>
      <c r="IX14" s="5"/>
      <c r="IY14" s="182">
        <f>IU14*IY$8*IY$2/IU$2*IZ$2</f>
        <v>5055022.916515056</v>
      </c>
      <c r="IZ14" s="182">
        <f t="shared" si="161"/>
        <v>300</v>
      </c>
      <c r="JA14" s="182">
        <f t="shared" si="162"/>
        <v>1516506874.9545169</v>
      </c>
      <c r="JB14" s="5"/>
      <c r="JC14" s="182">
        <f>IY14*JC$8*JC$2/IY$2*JD$2</f>
        <v>5813276.3539923141</v>
      </c>
      <c r="JD14" s="182">
        <f t="shared" si="164"/>
        <v>300</v>
      </c>
      <c r="JE14" s="182">
        <f t="shared" si="165"/>
        <v>1743982906.1976943</v>
      </c>
      <c r="JF14" s="5"/>
      <c r="JG14" s="182">
        <f>JC14*JG$8*JG$2/JC$2*JH$2</f>
        <v>6685267.8070911607</v>
      </c>
      <c r="JH14" s="182">
        <f t="shared" si="167"/>
        <v>300</v>
      </c>
      <c r="JI14" s="182">
        <f t="shared" si="168"/>
        <v>2005580342.1273482</v>
      </c>
      <c r="JJ14" s="5"/>
      <c r="JK14" s="182">
        <f>JG14*JK$8*JK$2/JG$2*JL$2</f>
        <v>7688057.9781548344</v>
      </c>
      <c r="JL14" s="182">
        <f t="shared" si="170"/>
        <v>300</v>
      </c>
      <c r="JM14" s="182">
        <f t="shared" si="171"/>
        <v>2306417393.4464502</v>
      </c>
      <c r="JN14" s="5"/>
      <c r="JO14" s="182">
        <f>JK14*JO$8*JO$2/JK$2*JP$2</f>
        <v>8929679.3416268397</v>
      </c>
      <c r="JP14" s="182">
        <f t="shared" si="0"/>
        <v>300</v>
      </c>
      <c r="JQ14" s="182">
        <f t="shared" si="173"/>
        <v>2678903802.4880519</v>
      </c>
      <c r="JR14" s="5"/>
      <c r="JS14" s="182">
        <f>JO14*JS$8*JS$2/JO$2*JT$2</f>
        <v>10269131.242870865</v>
      </c>
      <c r="JT14" s="182">
        <f t="shared" si="1"/>
        <v>300</v>
      </c>
      <c r="JU14" s="182">
        <f t="shared" si="175"/>
        <v>3080739372.8612595</v>
      </c>
      <c r="JV14" s="5"/>
      <c r="JW14" s="182">
        <f>JS14*JW$8*JW$2/JS$2*JX$2</f>
        <v>11809500.929301495</v>
      </c>
      <c r="JX14" s="182">
        <f t="shared" si="2"/>
        <v>300</v>
      </c>
      <c r="JY14" s="182">
        <f t="shared" si="177"/>
        <v>3542850278.7904482</v>
      </c>
      <c r="JZ14" s="5"/>
      <c r="KA14" s="182">
        <f>JW14*KA$8*KA$2/JW$2*KB$2</f>
        <v>13580926.068696719</v>
      </c>
      <c r="KB14" s="182">
        <f t="shared" si="3"/>
        <v>300</v>
      </c>
      <c r="KC14" s="182">
        <f t="shared" si="179"/>
        <v>4074277820.6090155</v>
      </c>
      <c r="KD14" s="5"/>
      <c r="KE14" s="182">
        <f>KA14*KE$8*KE$2/KA$2*KF$2</f>
        <v>15618064.979001226</v>
      </c>
      <c r="KF14" s="182">
        <f t="shared" si="4"/>
        <v>300</v>
      </c>
      <c r="KG14" s="182">
        <f t="shared" si="181"/>
        <v>4685419493.7003679</v>
      </c>
      <c r="KH14" s="5"/>
      <c r="KI14" s="183">
        <f t="shared" si="182"/>
        <v>2242.3841085937493</v>
      </c>
      <c r="KJ14" s="183">
        <f t="shared" si="183"/>
        <v>300.00000000000006</v>
      </c>
      <c r="KK14" s="183">
        <f t="shared" si="184"/>
        <v>672715.23257812485</v>
      </c>
      <c r="KM14" s="183">
        <f t="shared" si="185"/>
        <v>35026.970727072025</v>
      </c>
      <c r="KN14" s="183">
        <f t="shared" si="186"/>
        <v>300</v>
      </c>
      <c r="KO14" s="183">
        <f t="shared" si="187"/>
        <v>10508091.218121607</v>
      </c>
      <c r="KQ14" s="183">
        <f t="shared" si="188"/>
        <v>224883.66459232979</v>
      </c>
      <c r="KR14" s="183">
        <f t="shared" si="189"/>
        <v>300.00000000000011</v>
      </c>
      <c r="KS14" s="183">
        <f t="shared" si="190"/>
        <v>67465099.377698958</v>
      </c>
      <c r="KU14" s="183">
        <f t="shared" si="191"/>
        <v>1323502.2352248689</v>
      </c>
      <c r="KV14" s="183">
        <f t="shared" si="192"/>
        <v>300</v>
      </c>
      <c r="KW14" s="183">
        <f t="shared" si="193"/>
        <v>397050670.56746066</v>
      </c>
      <c r="KY14" s="183">
        <f t="shared" si="194"/>
        <v>7789174.7709671957</v>
      </c>
      <c r="KZ14" s="183">
        <f t="shared" si="195"/>
        <v>300.00000000000006</v>
      </c>
      <c r="LA14" s="183">
        <f t="shared" si="196"/>
        <v>2336752431.2901592</v>
      </c>
      <c r="LC14" s="183">
        <f t="shared" si="197"/>
        <v>47925138.110908419</v>
      </c>
      <c r="LD14" s="183">
        <f t="shared" si="198"/>
        <v>300.00000000000006</v>
      </c>
      <c r="LE14" s="183">
        <f t="shared" si="199"/>
        <v>14377541433.27253</v>
      </c>
    </row>
    <row r="15" spans="2:320" ht="18.75">
      <c r="B15" s="172"/>
      <c r="C15" s="180"/>
      <c r="D15" s="180"/>
      <c r="E15" s="180" t="str">
        <f>'A.I Revenue Streams - P1'!F15</f>
        <v>Scaling</v>
      </c>
      <c r="F15" s="184"/>
      <c r="G15" s="182"/>
      <c r="H15" s="182">
        <f>'A.I Revenue Streams - P1'!J15</f>
        <v>1800</v>
      </c>
      <c r="I15" s="182">
        <f t="shared" si="8"/>
        <v>0</v>
      </c>
      <c r="J15" s="5"/>
      <c r="K15" s="182">
        <f>'A.I Revenue Streams - P1'!H15*K$2*L$2</f>
        <v>3.5999999999999996</v>
      </c>
      <c r="L15" s="182">
        <f t="shared" ref="L15:L18" si="265">H15*$L$8</f>
        <v>1800</v>
      </c>
      <c r="M15" s="182">
        <f t="shared" si="200"/>
        <v>6479.9999999999991</v>
      </c>
      <c r="N15" s="5"/>
      <c r="O15" s="182">
        <f>K15*O$8*O$2/K$2*P$2</f>
        <v>3.8429999999999991</v>
      </c>
      <c r="P15" s="182">
        <f t="shared" si="201"/>
        <v>1800</v>
      </c>
      <c r="Q15" s="182">
        <f t="shared" si="202"/>
        <v>6917.3999999999987</v>
      </c>
      <c r="R15" s="5"/>
      <c r="S15" s="182">
        <f>O15*S$8*S$2/O$2*T$2</f>
        <v>5.8925999999999981</v>
      </c>
      <c r="T15" s="182">
        <f t="shared" si="203"/>
        <v>1800</v>
      </c>
      <c r="U15" s="182">
        <f t="shared" si="204"/>
        <v>10606.679999999997</v>
      </c>
      <c r="V15" s="5"/>
      <c r="W15" s="182">
        <f>S15*W$8*W$2/S$2*X$2</f>
        <v>8.4706124999999961</v>
      </c>
      <c r="X15" s="182">
        <f t="shared" si="205"/>
        <v>1800</v>
      </c>
      <c r="Y15" s="182">
        <f t="shared" si="206"/>
        <v>15247.102499999994</v>
      </c>
      <c r="Z15" s="5"/>
      <c r="AA15" s="182">
        <f>W15*AA$8*AA$2/W$2*AB$2</f>
        <v>15.585926999999993</v>
      </c>
      <c r="AB15" s="182">
        <f t="shared" si="207"/>
        <v>1800</v>
      </c>
      <c r="AC15" s="182">
        <f t="shared" si="208"/>
        <v>28054.668599999986</v>
      </c>
      <c r="AD15" s="5"/>
      <c r="AE15" s="182">
        <f>AA15*AE$8*AE$2/AA$2*AF$2</f>
        <v>22.404770062499988</v>
      </c>
      <c r="AF15" s="182">
        <f t="shared" si="209"/>
        <v>1800</v>
      </c>
      <c r="AG15" s="182">
        <f t="shared" si="210"/>
        <v>40328.586112499979</v>
      </c>
      <c r="AH15" s="5"/>
      <c r="AI15" s="182">
        <f>AE15*AI$8*AI$2/AE$2*AJ$2</f>
        <v>32.20685696484373</v>
      </c>
      <c r="AJ15" s="182">
        <f t="shared" si="211"/>
        <v>1800</v>
      </c>
      <c r="AK15" s="182">
        <f t="shared" si="212"/>
        <v>57972.342536718716</v>
      </c>
      <c r="AL15" s="5"/>
      <c r="AM15" s="182">
        <f>AI15*AM$8*AM$2/AI$2*AN$2</f>
        <v>37.037885509570287</v>
      </c>
      <c r="AN15" s="182">
        <f t="shared" si="213"/>
        <v>1800</v>
      </c>
      <c r="AO15" s="182">
        <f t="shared" si="214"/>
        <v>66668.193917226512</v>
      </c>
      <c r="AP15" s="5"/>
      <c r="AQ15" s="182">
        <f>AM15*AQ$8*AQ$2/AM$2*AR$2</f>
        <v>42.593568336005831</v>
      </c>
      <c r="AR15" s="182">
        <f t="shared" si="215"/>
        <v>1800</v>
      </c>
      <c r="AS15" s="182">
        <f t="shared" si="216"/>
        <v>76668.423004810495</v>
      </c>
      <c r="AT15" s="5"/>
      <c r="AU15" s="182">
        <f>AQ15*AU$8*AU$2/AQ$2*AV$2</f>
        <v>48.982603586406704</v>
      </c>
      <c r="AV15" s="182">
        <f t="shared" si="217"/>
        <v>1800</v>
      </c>
      <c r="AW15" s="182">
        <f t="shared" si="218"/>
        <v>88168.686455532064</v>
      </c>
      <c r="AX15" s="5"/>
      <c r="AY15" s="182">
        <f>AU15*AY$8*AY$2/AU$2*AZ$2</f>
        <v>56.329994124367708</v>
      </c>
      <c r="AZ15" s="182">
        <f t="shared" si="219"/>
        <v>1800</v>
      </c>
      <c r="BA15" s="182">
        <f t="shared" si="220"/>
        <v>101393.98942386187</v>
      </c>
      <c r="BB15" s="5"/>
      <c r="BC15" s="182">
        <f>AY15*BC$8*BC$2/AY$2*BD$2</f>
        <v>64.779493243022856</v>
      </c>
      <c r="BD15" s="182">
        <f t="shared" si="221"/>
        <v>1800</v>
      </c>
      <c r="BE15" s="182">
        <f t="shared" si="222"/>
        <v>116603.08783744114</v>
      </c>
      <c r="BF15" s="5"/>
      <c r="BG15" s="182">
        <f>BC15*BG$8*BG$2/BC$2*BH$2</f>
        <v>74.496417229476279</v>
      </c>
      <c r="BH15" s="182">
        <f t="shared" si="223"/>
        <v>1800</v>
      </c>
      <c r="BI15" s="182">
        <f t="shared" si="224"/>
        <v>134093.55101305729</v>
      </c>
      <c r="BJ15" s="5"/>
      <c r="BK15" s="182">
        <f>BG15*BK$8*BK$2/BG$2*BL$2</f>
        <v>85.670879813897713</v>
      </c>
      <c r="BL15" s="182">
        <f t="shared" si="225"/>
        <v>1800</v>
      </c>
      <c r="BM15" s="182">
        <f t="shared" si="226"/>
        <v>154207.58366501587</v>
      </c>
      <c r="BN15" s="5"/>
      <c r="BO15" s="182">
        <f>BK15*BO$8*BO$2/BK$2*BP$2</f>
        <v>98.521511785982369</v>
      </c>
      <c r="BP15" s="182">
        <f t="shared" si="227"/>
        <v>1800</v>
      </c>
      <c r="BQ15" s="182">
        <f t="shared" si="228"/>
        <v>177338.72121476827</v>
      </c>
      <c r="BR15" s="5"/>
      <c r="BS15" s="182">
        <f>BO15*BS$8*BS$2/BO$2*BT$2</f>
        <v>113.29973855387972</v>
      </c>
      <c r="BT15" s="182">
        <f t="shared" si="229"/>
        <v>1800</v>
      </c>
      <c r="BU15" s="182">
        <f t="shared" si="230"/>
        <v>203939.5293969835</v>
      </c>
      <c r="BV15" s="5"/>
      <c r="BW15" s="182">
        <f>BS15*BW$8*BW$2/BS$2*BX$2</f>
        <v>130.29469933696168</v>
      </c>
      <c r="BX15" s="182">
        <f t="shared" si="231"/>
        <v>1800</v>
      </c>
      <c r="BY15" s="182">
        <f t="shared" si="232"/>
        <v>234530.45880653104</v>
      </c>
      <c r="BZ15" s="5"/>
      <c r="CA15" s="182">
        <f>BW15*CA$8*CA$2/BW$2*CB$2</f>
        <v>149.83890423750591</v>
      </c>
      <c r="CB15" s="182">
        <f t="shared" si="233"/>
        <v>1800</v>
      </c>
      <c r="CC15" s="182">
        <f t="shared" si="234"/>
        <v>269710.02762751066</v>
      </c>
      <c r="CD15" s="5"/>
      <c r="CE15" s="182">
        <f>CA15*CE$8*CE$2/CA$2*CF$2</f>
        <v>206.77768784775816</v>
      </c>
      <c r="CF15" s="182">
        <f t="shared" si="235"/>
        <v>1800</v>
      </c>
      <c r="CG15" s="182">
        <f t="shared" si="236"/>
        <v>372199.83812596468</v>
      </c>
      <c r="CH15" s="5"/>
      <c r="CI15" s="182">
        <f>CE15*CI$8*CI$2/CE$2*CJ$2</f>
        <v>237.79434102492186</v>
      </c>
      <c r="CJ15" s="182">
        <f t="shared" si="237"/>
        <v>1800</v>
      </c>
      <c r="CK15" s="182">
        <f t="shared" si="238"/>
        <v>428029.81384485937</v>
      </c>
      <c r="CL15" s="5"/>
      <c r="CM15" s="182">
        <f>CI15*CM$8*CM$2/CI$2*CN$2</f>
        <v>273.46349217866015</v>
      </c>
      <c r="CN15" s="182">
        <f t="shared" si="239"/>
        <v>1800</v>
      </c>
      <c r="CO15" s="182">
        <f t="shared" si="240"/>
        <v>492234.28592158825</v>
      </c>
      <c r="CP15" s="5"/>
      <c r="CQ15" s="182">
        <f>CM15*CQ$8*CQ$2/CM$2*CR$2</f>
        <v>314.48301600545915</v>
      </c>
      <c r="CR15" s="182">
        <f t="shared" si="241"/>
        <v>1800</v>
      </c>
      <c r="CS15" s="182">
        <f t="shared" si="242"/>
        <v>566069.4288098265</v>
      </c>
      <c r="CT15" s="5"/>
      <c r="CU15" s="182">
        <f>CQ15*CU$8*CU$2/CQ$2*CV$2</f>
        <v>361.65546840627798</v>
      </c>
      <c r="CV15" s="182">
        <f t="shared" si="243"/>
        <v>1800</v>
      </c>
      <c r="CW15" s="182">
        <f t="shared" si="244"/>
        <v>650979.84313130041</v>
      </c>
      <c r="CX15" s="5"/>
      <c r="CY15" s="182">
        <f>CU15*CY$8*CY$2/CU$2*CZ$2</f>
        <v>415.90378866721966</v>
      </c>
      <c r="CZ15" s="182">
        <f t="shared" si="245"/>
        <v>1800</v>
      </c>
      <c r="DA15" s="182">
        <f t="shared" si="246"/>
        <v>748626.8196009954</v>
      </c>
      <c r="DB15" s="5"/>
      <c r="DC15" s="182">
        <f>CY15*DC$8*DC$2/CY$2*DD$2</f>
        <v>478.28935696730258</v>
      </c>
      <c r="DD15" s="182">
        <f t="shared" si="247"/>
        <v>1800</v>
      </c>
      <c r="DE15" s="182">
        <f t="shared" si="248"/>
        <v>860920.8425411447</v>
      </c>
      <c r="DF15" s="5"/>
      <c r="DG15" s="182">
        <f>DC15*DG$8*DG$2/DC$2*DH$2</f>
        <v>550.03276051239789</v>
      </c>
      <c r="DH15" s="182">
        <f t="shared" si="249"/>
        <v>1800</v>
      </c>
      <c r="DI15" s="182">
        <f t="shared" si="250"/>
        <v>990058.96892231621</v>
      </c>
      <c r="DJ15" s="5"/>
      <c r="DK15" s="182">
        <f>DG15*DK$8*DK$2/DG$2*DL$2</f>
        <v>632.53767458925756</v>
      </c>
      <c r="DL15" s="182">
        <f t="shared" si="251"/>
        <v>1800</v>
      </c>
      <c r="DM15" s="182">
        <f t="shared" si="252"/>
        <v>1138567.8142606637</v>
      </c>
      <c r="DN15" s="5"/>
      <c r="DO15" s="182">
        <f>DK15*DO$8*DO$2/DK$2*DP$2</f>
        <v>727.41832577764615</v>
      </c>
      <c r="DP15" s="182">
        <f t="shared" si="253"/>
        <v>1800</v>
      </c>
      <c r="DQ15" s="182">
        <f t="shared" si="254"/>
        <v>1309352.986399763</v>
      </c>
      <c r="DR15" s="5"/>
      <c r="DS15" s="182">
        <f>DO15*DS$8*DS$2/DO$2*DT$2</f>
        <v>836.53107464429297</v>
      </c>
      <c r="DT15" s="182">
        <f t="shared" si="255"/>
        <v>1800</v>
      </c>
      <c r="DU15" s="182">
        <f t="shared" si="256"/>
        <v>1505755.9343597274</v>
      </c>
      <c r="DV15" s="5"/>
      <c r="DW15" s="182">
        <f>DS15*DW$8*DW$2/DS$2*DX$2</f>
        <v>962.01073584093695</v>
      </c>
      <c r="DX15" s="182">
        <f t="shared" si="257"/>
        <v>1800</v>
      </c>
      <c r="DY15" s="182">
        <f t="shared" si="258"/>
        <v>1731619.3245136866</v>
      </c>
      <c r="DZ15" s="5"/>
      <c r="EA15" s="182">
        <f>DW15*EA$8*EA$2/DW$2*EB$2</f>
        <v>1216.9435808387852</v>
      </c>
      <c r="EB15" s="182">
        <f t="shared" si="259"/>
        <v>1800</v>
      </c>
      <c r="EC15" s="182">
        <f t="shared" si="260"/>
        <v>2190498.4455098133</v>
      </c>
      <c r="ED15" s="5"/>
      <c r="EE15" s="182">
        <f>EA15*EE$8*EE$2/EA$2*EF$2</f>
        <v>1399.485117964603</v>
      </c>
      <c r="EF15" s="182">
        <f t="shared" si="261"/>
        <v>1800</v>
      </c>
      <c r="EG15" s="182">
        <f t="shared" si="262"/>
        <v>2519073.2123362855</v>
      </c>
      <c r="EH15" s="5"/>
      <c r="EI15" s="182">
        <f>EE15*EI$8*EI$2/EE$2*EJ$2</f>
        <v>1609.4078856592932</v>
      </c>
      <c r="EJ15" s="182">
        <f t="shared" si="263"/>
        <v>1800</v>
      </c>
      <c r="EK15" s="182">
        <f t="shared" si="264"/>
        <v>2896934.194186728</v>
      </c>
      <c r="EL15" s="5"/>
      <c r="EM15" s="182">
        <f>EI15*EM$8*EM$2/EI$2*EN$2</f>
        <v>1850.819068508187</v>
      </c>
      <c r="EN15" s="182">
        <f t="shared" si="74"/>
        <v>1800</v>
      </c>
      <c r="EO15" s="182">
        <f t="shared" si="75"/>
        <v>3331474.3233147366</v>
      </c>
      <c r="EP15" s="5"/>
      <c r="EQ15" s="182">
        <f>EM15*EQ$8*EQ$2/EM$2*ER$2</f>
        <v>2128.4419287844148</v>
      </c>
      <c r="ER15" s="182">
        <f t="shared" si="77"/>
        <v>1800</v>
      </c>
      <c r="ES15" s="182">
        <f t="shared" si="78"/>
        <v>3831195.4718119465</v>
      </c>
      <c r="ET15" s="5"/>
      <c r="EU15" s="182">
        <f>EQ15*EU$8*EU$2/EQ$2*EV$2</f>
        <v>2447.7082181020769</v>
      </c>
      <c r="EV15" s="182">
        <f t="shared" si="80"/>
        <v>1800</v>
      </c>
      <c r="EW15" s="182">
        <f t="shared" si="81"/>
        <v>4405874.7925837385</v>
      </c>
      <c r="EX15" s="5"/>
      <c r="EY15" s="182">
        <f>EU15*EY$8*EY$2/EU$2*EZ$2</f>
        <v>2814.8644508173884</v>
      </c>
      <c r="EZ15" s="182">
        <f t="shared" si="83"/>
        <v>1800</v>
      </c>
      <c r="FA15" s="182">
        <f t="shared" si="84"/>
        <v>5066756.0114712995</v>
      </c>
      <c r="FB15" s="5"/>
      <c r="FC15" s="182">
        <f>EY15*FC$8*FC$2/EY$2*FD$2</f>
        <v>3237.0941184399962</v>
      </c>
      <c r="FD15" s="182">
        <f t="shared" si="86"/>
        <v>1800</v>
      </c>
      <c r="FE15" s="182">
        <f t="shared" si="87"/>
        <v>5826769.4131919928</v>
      </c>
      <c r="FF15" s="5"/>
      <c r="FG15" s="182">
        <f>FC15*FG$8*FG$2/FC$2*FH$2</f>
        <v>3722.6582362059953</v>
      </c>
      <c r="FH15" s="182">
        <f t="shared" si="89"/>
        <v>1800</v>
      </c>
      <c r="FI15" s="182">
        <f t="shared" si="90"/>
        <v>6700784.8251707917</v>
      </c>
      <c r="FJ15" s="5"/>
      <c r="FK15" s="182">
        <f>FG15*FK$8*FK$2/FG$2*FL$2</f>
        <v>4281.0569716368946</v>
      </c>
      <c r="FL15" s="182">
        <f t="shared" si="92"/>
        <v>1800</v>
      </c>
      <c r="FM15" s="182">
        <f t="shared" si="93"/>
        <v>7705902.5489464104</v>
      </c>
      <c r="FN15" s="5"/>
      <c r="FO15" s="182">
        <f>FK15*FO$8*FO$2/FK$2*FP$2</f>
        <v>4923.2155173824285</v>
      </c>
      <c r="FP15" s="182">
        <f t="shared" si="95"/>
        <v>1800</v>
      </c>
      <c r="FQ15" s="182">
        <f t="shared" si="96"/>
        <v>8861787.9312883709</v>
      </c>
      <c r="FR15" s="5"/>
      <c r="FS15" s="182">
        <f>FO15*FS$8*FS$2/FO$2*FT$2</f>
        <v>5661.6978449897924</v>
      </c>
      <c r="FT15" s="182">
        <f t="shared" si="98"/>
        <v>1800</v>
      </c>
      <c r="FU15" s="182">
        <f t="shared" si="99"/>
        <v>10191056.120981626</v>
      </c>
      <c r="FV15" s="5"/>
      <c r="FW15" s="182">
        <f>FS15*FW$8*FW$2/FS$2*FX$2</f>
        <v>7162.047773912087</v>
      </c>
      <c r="FX15" s="182">
        <f t="shared" si="101"/>
        <v>1800</v>
      </c>
      <c r="FY15" s="182">
        <f t="shared" si="102"/>
        <v>12891685.993041757</v>
      </c>
      <c r="FZ15" s="5"/>
      <c r="GA15" s="182">
        <f>FW15*GA$8*GA$2/FW$2*GB$2</f>
        <v>8236.3549399988988</v>
      </c>
      <c r="GB15" s="182">
        <f t="shared" si="104"/>
        <v>1800</v>
      </c>
      <c r="GC15" s="182">
        <f t="shared" si="105"/>
        <v>14825438.891998017</v>
      </c>
      <c r="GD15" s="5"/>
      <c r="GE15" s="182">
        <f>GA15*GE$8*GE$2/GA$2*GF$2</f>
        <v>9471.8081809987325</v>
      </c>
      <c r="GF15" s="182">
        <f t="shared" si="107"/>
        <v>1800</v>
      </c>
      <c r="GG15" s="182">
        <f t="shared" si="108"/>
        <v>17049254.72579772</v>
      </c>
      <c r="GH15" s="5"/>
      <c r="GI15" s="182">
        <f>GE15*GI$8*GI$2/GE$2*GJ$2</f>
        <v>10892.579408148542</v>
      </c>
      <c r="GJ15" s="182">
        <f t="shared" si="110"/>
        <v>1800</v>
      </c>
      <c r="GK15" s="182">
        <f t="shared" si="111"/>
        <v>19606642.934667375</v>
      </c>
      <c r="GL15" s="5"/>
      <c r="GM15" s="182">
        <f>GI15*GM$8*GM$2/GI$2*GN$2</f>
        <v>12526.466319370822</v>
      </c>
      <c r="GN15" s="182">
        <f t="shared" si="113"/>
        <v>1800</v>
      </c>
      <c r="GO15" s="182">
        <f t="shared" si="114"/>
        <v>22547639.37486748</v>
      </c>
      <c r="GP15" s="5"/>
      <c r="GQ15" s="182">
        <f>GM15*GQ$8*GQ$2/GM$2*GR$2</f>
        <v>14405.436267276444</v>
      </c>
      <c r="GR15" s="182">
        <f t="shared" si="116"/>
        <v>1800</v>
      </c>
      <c r="GS15" s="182">
        <f t="shared" si="117"/>
        <v>25929785.281097598</v>
      </c>
      <c r="GT15" s="5"/>
      <c r="GU15" s="182">
        <f>GQ15*GU$8*GU$2/GQ$2*GV$2</f>
        <v>16566.251707367908</v>
      </c>
      <c r="GV15" s="182">
        <f t="shared" si="119"/>
        <v>1800</v>
      </c>
      <c r="GW15" s="182">
        <f t="shared" si="120"/>
        <v>29819253.073262233</v>
      </c>
      <c r="GX15" s="5"/>
      <c r="GY15" s="182">
        <f>GU15*GY$8*GY$2/GU$2*GZ$2</f>
        <v>19051.189463473092</v>
      </c>
      <c r="GZ15" s="182">
        <f t="shared" si="122"/>
        <v>1800</v>
      </c>
      <c r="HA15" s="182">
        <f t="shared" si="123"/>
        <v>34292141.034251563</v>
      </c>
      <c r="HB15" s="5"/>
      <c r="HC15" s="182">
        <f>GY15*HC$8*HC$2/GY$2*HD$2</f>
        <v>21908.867882994055</v>
      </c>
      <c r="HD15" s="182">
        <f t="shared" si="125"/>
        <v>1800</v>
      </c>
      <c r="HE15" s="182">
        <f t="shared" si="126"/>
        <v>39435962.189389296</v>
      </c>
      <c r="HF15" s="5"/>
      <c r="HG15" s="182">
        <f>HC15*HG$8*HG$2/HC$2*HH$2</f>
        <v>25195.198065443161</v>
      </c>
      <c r="HH15" s="182">
        <f t="shared" si="128"/>
        <v>1800</v>
      </c>
      <c r="HI15" s="182">
        <f t="shared" si="129"/>
        <v>45351356.517797686</v>
      </c>
      <c r="HJ15" s="5"/>
      <c r="HK15" s="182">
        <f>HG15*HK$8*HK$2/HG$2*HL$2</f>
        <v>28974.477775259631</v>
      </c>
      <c r="HL15" s="182">
        <f t="shared" si="131"/>
        <v>1800</v>
      </c>
      <c r="HM15" s="182">
        <f t="shared" si="132"/>
        <v>52154059.995467335</v>
      </c>
      <c r="HN15" s="5"/>
      <c r="HO15" s="182">
        <f>HK15*HO$8*HO$2/HK$2*HP$2</f>
        <v>33320.649441548572</v>
      </c>
      <c r="HP15" s="182">
        <f t="shared" si="134"/>
        <v>1800</v>
      </c>
      <c r="HQ15" s="182">
        <f t="shared" si="135"/>
        <v>59977168.994787432</v>
      </c>
      <c r="HR15" s="5"/>
      <c r="HS15" s="182">
        <f>HO15*HS$8*HS$2/HO$2*HT$2</f>
        <v>44066.55888644798</v>
      </c>
      <c r="HT15" s="182">
        <f t="shared" si="137"/>
        <v>1800</v>
      </c>
      <c r="HU15" s="182">
        <f t="shared" si="138"/>
        <v>79319805.995606363</v>
      </c>
      <c r="HV15" s="5"/>
      <c r="HW15" s="182">
        <f>HS15*HW$8*HW$2/HS$2*HX$2</f>
        <v>50676.542719415171</v>
      </c>
      <c r="HX15" s="182">
        <f t="shared" si="140"/>
        <v>1800</v>
      </c>
      <c r="HY15" s="182">
        <f t="shared" si="141"/>
        <v>91217776.894947305</v>
      </c>
      <c r="HZ15" s="5"/>
      <c r="IA15" s="182">
        <f>HW15*IA$8*IA$2/HW$2*IB$2</f>
        <v>58278.024127327444</v>
      </c>
      <c r="IB15" s="182">
        <f t="shared" si="143"/>
        <v>1800</v>
      </c>
      <c r="IC15" s="182">
        <f t="shared" si="144"/>
        <v>104900443.4291894</v>
      </c>
      <c r="ID15" s="5"/>
      <c r="IE15" s="182">
        <f>IA15*IE$8*IE$2/IA$2*IF$2</f>
        <v>67019.72774642655</v>
      </c>
      <c r="IF15" s="182">
        <f t="shared" si="146"/>
        <v>1800</v>
      </c>
      <c r="IG15" s="182">
        <f t="shared" si="147"/>
        <v>120635509.94356778</v>
      </c>
      <c r="IH15" s="5"/>
      <c r="II15" s="182">
        <f>IE15*II$8*II$2/IE$2*IJ$2</f>
        <v>77072.686908390533</v>
      </c>
      <c r="IJ15" s="182">
        <f t="shared" si="149"/>
        <v>1800</v>
      </c>
      <c r="IK15" s="182">
        <f t="shared" si="150"/>
        <v>138730836.43510297</v>
      </c>
      <c r="IL15" s="5"/>
      <c r="IM15" s="182">
        <f>II15*IM$8*IM$2/II$2*IN$2</f>
        <v>88633.589944649109</v>
      </c>
      <c r="IN15" s="182">
        <f t="shared" si="152"/>
        <v>1800</v>
      </c>
      <c r="IO15" s="182">
        <f t="shared" si="153"/>
        <v>159540461.90036839</v>
      </c>
      <c r="IP15" s="5"/>
      <c r="IQ15" s="182">
        <f>IM15*IQ$8*IQ$2/IM$2*IR$2</f>
        <v>101928.62843634647</v>
      </c>
      <c r="IR15" s="182">
        <f t="shared" si="155"/>
        <v>1800</v>
      </c>
      <c r="IS15" s="182">
        <f t="shared" si="156"/>
        <v>183471531.18542364</v>
      </c>
      <c r="IT15" s="5"/>
      <c r="IU15" s="182">
        <f>IQ15*IU$8*IU$2/IQ$2*IV$2</f>
        <v>117217.92270179842</v>
      </c>
      <c r="IV15" s="182">
        <f t="shared" si="158"/>
        <v>1800</v>
      </c>
      <c r="IW15" s="182">
        <f t="shared" si="159"/>
        <v>210992260.86323717</v>
      </c>
      <c r="IX15" s="5"/>
      <c r="IY15" s="182">
        <f>IU15*IY$8*IY$2/IU$2*IZ$2</f>
        <v>134800.61110706817</v>
      </c>
      <c r="IZ15" s="182">
        <f t="shared" si="161"/>
        <v>1800</v>
      </c>
      <c r="JA15" s="182">
        <f t="shared" si="162"/>
        <v>242641099.99272269</v>
      </c>
      <c r="JB15" s="5"/>
      <c r="JC15" s="182">
        <f>IY15*JC$8*JC$2/IY$2*JD$2</f>
        <v>155020.70277312837</v>
      </c>
      <c r="JD15" s="182">
        <f t="shared" si="164"/>
        <v>1800</v>
      </c>
      <c r="JE15" s="182">
        <f t="shared" si="165"/>
        <v>279037264.99163109</v>
      </c>
      <c r="JF15" s="5"/>
      <c r="JG15" s="182">
        <f>JC15*JG$8*JG$2/JC$2*JH$2</f>
        <v>178273.80818909762</v>
      </c>
      <c r="JH15" s="182">
        <f t="shared" si="167"/>
        <v>1800</v>
      </c>
      <c r="JI15" s="182">
        <f t="shared" si="168"/>
        <v>320892854.7403757</v>
      </c>
      <c r="JJ15" s="5"/>
      <c r="JK15" s="182">
        <f>JG15*JK$8*JK$2/JG$2*JL$2</f>
        <v>205014.87941746225</v>
      </c>
      <c r="JL15" s="182">
        <f t="shared" si="170"/>
        <v>1800</v>
      </c>
      <c r="JM15" s="182">
        <f t="shared" si="171"/>
        <v>369026782.95143205</v>
      </c>
      <c r="JN15" s="5"/>
      <c r="JO15" s="182">
        <f>JK15*JO$8*JO$2/JK$2*JP$2</f>
        <v>238124.7824433824</v>
      </c>
      <c r="JP15" s="182">
        <f t="shared" si="0"/>
        <v>1800</v>
      </c>
      <c r="JQ15" s="182">
        <f t="shared" si="173"/>
        <v>428624608.39808834</v>
      </c>
      <c r="JR15" s="5"/>
      <c r="JS15" s="182">
        <f>JO15*JS$8*JS$2/JO$2*JT$2</f>
        <v>273843.49980988976</v>
      </c>
      <c r="JT15" s="182">
        <f t="shared" si="1"/>
        <v>1800</v>
      </c>
      <c r="JU15" s="182">
        <f t="shared" si="175"/>
        <v>492918299.65780157</v>
      </c>
      <c r="JV15" s="5"/>
      <c r="JW15" s="182">
        <f>JS15*JW$8*JW$2/JS$2*JX$2</f>
        <v>314920.02478137321</v>
      </c>
      <c r="JX15" s="182">
        <f t="shared" si="2"/>
        <v>1800</v>
      </c>
      <c r="JY15" s="182">
        <f t="shared" si="177"/>
        <v>566856044.60647178</v>
      </c>
      <c r="JZ15" s="5"/>
      <c r="KA15" s="182">
        <f>JW15*KA$8*KA$2/JW$2*KB$2</f>
        <v>362158.02849857917</v>
      </c>
      <c r="KB15" s="182">
        <f t="shared" si="3"/>
        <v>1800</v>
      </c>
      <c r="KC15" s="182">
        <f t="shared" si="179"/>
        <v>651884451.29744256</v>
      </c>
      <c r="KD15" s="5"/>
      <c r="KE15" s="182">
        <f>KA15*KE$8*KE$2/KA$2*KF$2</f>
        <v>416481.73277336603</v>
      </c>
      <c r="KF15" s="182">
        <f t="shared" si="4"/>
        <v>1800</v>
      </c>
      <c r="KG15" s="182">
        <f t="shared" si="181"/>
        <v>749667118.99205887</v>
      </c>
      <c r="KH15" s="5"/>
      <c r="KI15" s="183">
        <f t="shared" si="182"/>
        <v>59.796909562499977</v>
      </c>
      <c r="KJ15" s="183">
        <f t="shared" si="183"/>
        <v>1799.9999999999998</v>
      </c>
      <c r="KK15" s="183">
        <f t="shared" si="184"/>
        <v>107634.43721249995</v>
      </c>
      <c r="KM15" s="183">
        <f t="shared" si="185"/>
        <v>934.05255272192085</v>
      </c>
      <c r="KN15" s="183">
        <f t="shared" si="186"/>
        <v>1799.9999999999998</v>
      </c>
      <c r="KO15" s="183">
        <f t="shared" si="187"/>
        <v>1681294.5948994574</v>
      </c>
      <c r="KQ15" s="183">
        <f t="shared" si="188"/>
        <v>5996.8977224621312</v>
      </c>
      <c r="KR15" s="183">
        <f t="shared" si="189"/>
        <v>1800</v>
      </c>
      <c r="KS15" s="183">
        <f t="shared" si="190"/>
        <v>10794415.900431836</v>
      </c>
      <c r="KU15" s="183">
        <f t="shared" si="191"/>
        <v>35293.39293932986</v>
      </c>
      <c r="KV15" s="183">
        <f t="shared" si="192"/>
        <v>1799.9999999999995</v>
      </c>
      <c r="KW15" s="183">
        <f t="shared" si="193"/>
        <v>63528107.290793732</v>
      </c>
      <c r="KY15" s="183">
        <f t="shared" si="194"/>
        <v>207711.32722579196</v>
      </c>
      <c r="KZ15" s="183">
        <f t="shared" si="195"/>
        <v>1799.9999999999998</v>
      </c>
      <c r="LA15" s="183">
        <f t="shared" si="196"/>
        <v>373880389.0064255</v>
      </c>
      <c r="LC15" s="183">
        <f t="shared" si="197"/>
        <v>1278003.6829575582</v>
      </c>
      <c r="LD15" s="183">
        <f t="shared" si="198"/>
        <v>1799.9999999999998</v>
      </c>
      <c r="LE15" s="183">
        <f t="shared" si="199"/>
        <v>2300406629.3236046</v>
      </c>
    </row>
    <row r="16" spans="2:320" ht="18.75">
      <c r="B16" s="172"/>
      <c r="C16" s="180"/>
      <c r="D16" s="180"/>
      <c r="E16" s="180" t="str">
        <f>'A.I Revenue Streams - P1'!F16</f>
        <v>Flap Surgery</v>
      </c>
      <c r="F16" s="184"/>
      <c r="G16" s="182"/>
      <c r="H16" s="182">
        <f>'A.I Revenue Streams - P1'!J16</f>
        <v>33000</v>
      </c>
      <c r="I16" s="182">
        <f t="shared" si="8"/>
        <v>0</v>
      </c>
      <c r="J16" s="5"/>
      <c r="K16" s="182">
        <f>'A.I Revenue Streams - P1'!H16*K$2*L$2</f>
        <v>0.44999999999999996</v>
      </c>
      <c r="L16" s="182">
        <f t="shared" si="265"/>
        <v>33000</v>
      </c>
      <c r="M16" s="182">
        <f t="shared" si="200"/>
        <v>14849.999999999998</v>
      </c>
      <c r="N16" s="5"/>
      <c r="O16" s="182">
        <f>K16*O$8*O$2/K$2*P$2</f>
        <v>0.48037499999999989</v>
      </c>
      <c r="P16" s="182">
        <f t="shared" si="201"/>
        <v>33000</v>
      </c>
      <c r="Q16" s="182">
        <f t="shared" si="202"/>
        <v>15852.374999999996</v>
      </c>
      <c r="R16" s="5"/>
      <c r="S16" s="182">
        <f>O16*S$8*S$2/O$2*T$2</f>
        <v>0.73657499999999976</v>
      </c>
      <c r="T16" s="182">
        <f t="shared" si="203"/>
        <v>33000</v>
      </c>
      <c r="U16" s="182">
        <f t="shared" si="204"/>
        <v>24306.974999999991</v>
      </c>
      <c r="V16" s="5"/>
      <c r="W16" s="182">
        <f>S16*W$8*W$2/S$2*X$2</f>
        <v>1.0588265624999995</v>
      </c>
      <c r="X16" s="182">
        <f t="shared" si="205"/>
        <v>33000</v>
      </c>
      <c r="Y16" s="182">
        <f t="shared" si="206"/>
        <v>34941.276562499981</v>
      </c>
      <c r="Z16" s="5"/>
      <c r="AA16" s="182">
        <f>W16*AA$8*AA$2/W$2*AB$2</f>
        <v>1.9482408749999991</v>
      </c>
      <c r="AB16" s="182">
        <f t="shared" si="207"/>
        <v>33000</v>
      </c>
      <c r="AC16" s="182">
        <f t="shared" si="208"/>
        <v>64291.948874999973</v>
      </c>
      <c r="AD16" s="5"/>
      <c r="AE16" s="182">
        <f>AA16*AE$8*AE$2/AA$2*AF$2</f>
        <v>2.8005962578124985</v>
      </c>
      <c r="AF16" s="182">
        <f t="shared" si="209"/>
        <v>33000</v>
      </c>
      <c r="AG16" s="182">
        <f t="shared" si="210"/>
        <v>92419.676507812459</v>
      </c>
      <c r="AH16" s="5"/>
      <c r="AI16" s="182">
        <f>AE16*AI$8*AI$2/AE$2*AJ$2</f>
        <v>4.0258571206054663</v>
      </c>
      <c r="AJ16" s="182">
        <f t="shared" si="211"/>
        <v>33000</v>
      </c>
      <c r="AK16" s="182">
        <f t="shared" si="212"/>
        <v>132853.28497998038</v>
      </c>
      <c r="AL16" s="5"/>
      <c r="AM16" s="182">
        <f>AI16*AM$8*AM$2/AI$2*AN$2</f>
        <v>4.6297356886962859</v>
      </c>
      <c r="AN16" s="182">
        <f t="shared" si="213"/>
        <v>33000</v>
      </c>
      <c r="AO16" s="182">
        <f t="shared" si="214"/>
        <v>152781.27772697742</v>
      </c>
      <c r="AP16" s="5"/>
      <c r="AQ16" s="182">
        <f>AM16*AQ$8*AQ$2/AM$2*AR$2</f>
        <v>5.3241960420007288</v>
      </c>
      <c r="AR16" s="182">
        <f t="shared" si="215"/>
        <v>33000</v>
      </c>
      <c r="AS16" s="182">
        <f t="shared" si="216"/>
        <v>175698.46938602405</v>
      </c>
      <c r="AT16" s="5"/>
      <c r="AU16" s="182">
        <f>AQ16*AU$8*AU$2/AQ$2*AV$2</f>
        <v>6.122825448300838</v>
      </c>
      <c r="AV16" s="182">
        <f t="shared" si="217"/>
        <v>33000</v>
      </c>
      <c r="AW16" s="182">
        <f t="shared" si="218"/>
        <v>202053.23979392764</v>
      </c>
      <c r="AX16" s="5"/>
      <c r="AY16" s="182">
        <f>AU16*AY$8*AY$2/AU$2*AZ$2</f>
        <v>7.0412492655459635</v>
      </c>
      <c r="AZ16" s="182">
        <f t="shared" si="219"/>
        <v>33000</v>
      </c>
      <c r="BA16" s="182">
        <f t="shared" si="220"/>
        <v>232361.22576301679</v>
      </c>
      <c r="BB16" s="5"/>
      <c r="BC16" s="182">
        <f>AY16*BC$8*BC$2/AY$2*BD$2</f>
        <v>8.097436655377857</v>
      </c>
      <c r="BD16" s="182">
        <f t="shared" si="221"/>
        <v>33000</v>
      </c>
      <c r="BE16" s="182">
        <f t="shared" si="222"/>
        <v>267215.40962746926</v>
      </c>
      <c r="BF16" s="5"/>
      <c r="BG16" s="182">
        <f>BC16*BG$8*BG$2/BC$2*BH$2</f>
        <v>9.3120521536845349</v>
      </c>
      <c r="BH16" s="182">
        <f t="shared" si="223"/>
        <v>33000</v>
      </c>
      <c r="BI16" s="182">
        <f t="shared" si="224"/>
        <v>307297.72107158962</v>
      </c>
      <c r="BJ16" s="5"/>
      <c r="BK16" s="182">
        <f>BG16*BK$8*BK$2/BG$2*BL$2</f>
        <v>10.708859976737214</v>
      </c>
      <c r="BL16" s="182">
        <f t="shared" si="225"/>
        <v>33000</v>
      </c>
      <c r="BM16" s="182">
        <f t="shared" si="226"/>
        <v>353392.37923232809</v>
      </c>
      <c r="BN16" s="5"/>
      <c r="BO16" s="182">
        <f>BK16*BO$8*BO$2/BK$2*BP$2</f>
        <v>12.315188973247796</v>
      </c>
      <c r="BP16" s="182">
        <f t="shared" si="227"/>
        <v>33000</v>
      </c>
      <c r="BQ16" s="182">
        <f t="shared" si="228"/>
        <v>406401.23611717729</v>
      </c>
      <c r="BR16" s="5"/>
      <c r="BS16" s="182">
        <f>BO16*BS$8*BS$2/BO$2*BT$2</f>
        <v>14.162467319234965</v>
      </c>
      <c r="BT16" s="182">
        <f t="shared" si="229"/>
        <v>33000</v>
      </c>
      <c r="BU16" s="182">
        <f t="shared" si="230"/>
        <v>467361.42153475387</v>
      </c>
      <c r="BV16" s="5"/>
      <c r="BW16" s="182">
        <f>BS16*BW$8*BW$2/BS$2*BX$2</f>
        <v>16.286837417120211</v>
      </c>
      <c r="BX16" s="182">
        <f t="shared" si="231"/>
        <v>33000</v>
      </c>
      <c r="BY16" s="182">
        <f t="shared" si="232"/>
        <v>537465.6347649669</v>
      </c>
      <c r="BZ16" s="5"/>
      <c r="CA16" s="182">
        <f>BW16*CA$8*CA$2/BW$2*CB$2</f>
        <v>18.729863029688239</v>
      </c>
      <c r="CB16" s="182">
        <f t="shared" si="233"/>
        <v>33000</v>
      </c>
      <c r="CC16" s="182">
        <f t="shared" si="234"/>
        <v>618085.47997971193</v>
      </c>
      <c r="CD16" s="5"/>
      <c r="CE16" s="182">
        <f>CA16*CE$8*CE$2/CA$2*CF$2</f>
        <v>25.84721098096977</v>
      </c>
      <c r="CF16" s="182">
        <f t="shared" si="235"/>
        <v>33000</v>
      </c>
      <c r="CG16" s="182">
        <f t="shared" si="236"/>
        <v>852957.96237200242</v>
      </c>
      <c r="CH16" s="5"/>
      <c r="CI16" s="182">
        <f>CE16*CI$8*CI$2/CE$2*CJ$2</f>
        <v>29.724292628115233</v>
      </c>
      <c r="CJ16" s="182">
        <f t="shared" si="237"/>
        <v>33000</v>
      </c>
      <c r="CK16" s="182">
        <f t="shared" si="238"/>
        <v>980901.65672780271</v>
      </c>
      <c r="CL16" s="5"/>
      <c r="CM16" s="182">
        <f>CI16*CM$8*CM$2/CI$2*CN$2</f>
        <v>34.182936522332518</v>
      </c>
      <c r="CN16" s="182">
        <f t="shared" si="239"/>
        <v>33000</v>
      </c>
      <c r="CO16" s="182">
        <f t="shared" si="240"/>
        <v>1128036.9052369732</v>
      </c>
      <c r="CP16" s="5"/>
      <c r="CQ16" s="182">
        <f>CM16*CQ$8*CQ$2/CM$2*CR$2</f>
        <v>39.310377000682394</v>
      </c>
      <c r="CR16" s="182">
        <f t="shared" si="241"/>
        <v>33000</v>
      </c>
      <c r="CS16" s="182">
        <f t="shared" si="242"/>
        <v>1297242.441022519</v>
      </c>
      <c r="CT16" s="5"/>
      <c r="CU16" s="182">
        <f>CQ16*CU$8*CU$2/CQ$2*CV$2</f>
        <v>45.206933550784747</v>
      </c>
      <c r="CV16" s="182">
        <f t="shared" si="243"/>
        <v>33000</v>
      </c>
      <c r="CW16" s="182">
        <f t="shared" si="244"/>
        <v>1491828.8071758966</v>
      </c>
      <c r="CX16" s="5"/>
      <c r="CY16" s="182">
        <f>CU16*CY$8*CY$2/CU$2*CZ$2</f>
        <v>51.987973583402457</v>
      </c>
      <c r="CZ16" s="182">
        <f t="shared" si="245"/>
        <v>33000</v>
      </c>
      <c r="DA16" s="182">
        <f t="shared" si="246"/>
        <v>1715603.1282522811</v>
      </c>
      <c r="DB16" s="5"/>
      <c r="DC16" s="182">
        <f>CY16*DC$8*DC$2/CY$2*DD$2</f>
        <v>59.786169620912823</v>
      </c>
      <c r="DD16" s="182">
        <f t="shared" si="247"/>
        <v>33000</v>
      </c>
      <c r="DE16" s="182">
        <f t="shared" si="248"/>
        <v>1972943.5974901232</v>
      </c>
      <c r="DF16" s="5"/>
      <c r="DG16" s="182">
        <f>DC16*DG$8*DG$2/DC$2*DH$2</f>
        <v>68.754095064049736</v>
      </c>
      <c r="DH16" s="182">
        <f t="shared" si="249"/>
        <v>33000</v>
      </c>
      <c r="DI16" s="182">
        <f t="shared" si="250"/>
        <v>2268885.1371136415</v>
      </c>
      <c r="DJ16" s="5"/>
      <c r="DK16" s="182">
        <f>DG16*DK$8*DK$2/DG$2*DL$2</f>
        <v>79.067209323657195</v>
      </c>
      <c r="DL16" s="182">
        <f t="shared" si="251"/>
        <v>33000</v>
      </c>
      <c r="DM16" s="182">
        <f t="shared" si="252"/>
        <v>2609217.9076806875</v>
      </c>
      <c r="DN16" s="5"/>
      <c r="DO16" s="182">
        <f>DK16*DO$8*DO$2/DK$2*DP$2</f>
        <v>90.927290722205768</v>
      </c>
      <c r="DP16" s="182">
        <f t="shared" si="253"/>
        <v>33000</v>
      </c>
      <c r="DQ16" s="182">
        <f t="shared" si="254"/>
        <v>3000600.5938327904</v>
      </c>
      <c r="DR16" s="5"/>
      <c r="DS16" s="182">
        <f>DO16*DS$8*DS$2/DO$2*DT$2</f>
        <v>104.56638433053662</v>
      </c>
      <c r="DT16" s="182">
        <f t="shared" si="255"/>
        <v>33000</v>
      </c>
      <c r="DU16" s="182">
        <f t="shared" si="256"/>
        <v>3450690.6829077085</v>
      </c>
      <c r="DV16" s="5"/>
      <c r="DW16" s="182">
        <f>DS16*DW$8*DW$2/DS$2*DX$2</f>
        <v>120.25134198011712</v>
      </c>
      <c r="DX16" s="182">
        <f t="shared" si="257"/>
        <v>33000</v>
      </c>
      <c r="DY16" s="182">
        <f t="shared" si="258"/>
        <v>3968294.2853438649</v>
      </c>
      <c r="DZ16" s="5"/>
      <c r="EA16" s="182">
        <f>DW16*EA$8*EA$2/DW$2*EB$2</f>
        <v>152.11794760484815</v>
      </c>
      <c r="EB16" s="182">
        <f t="shared" si="259"/>
        <v>33000</v>
      </c>
      <c r="EC16" s="182">
        <f t="shared" si="260"/>
        <v>5019892.2709599892</v>
      </c>
      <c r="ED16" s="5"/>
      <c r="EE16" s="182">
        <f>EA16*EE$8*EE$2/EA$2*EF$2</f>
        <v>174.93563974557537</v>
      </c>
      <c r="EF16" s="182">
        <f t="shared" si="261"/>
        <v>33000</v>
      </c>
      <c r="EG16" s="182">
        <f t="shared" si="262"/>
        <v>5772876.1116039874</v>
      </c>
      <c r="EH16" s="5"/>
      <c r="EI16" s="182">
        <f>EE16*EI$8*EI$2/EE$2*EJ$2</f>
        <v>201.17598570741166</v>
      </c>
      <c r="EJ16" s="182">
        <f t="shared" si="263"/>
        <v>33000</v>
      </c>
      <c r="EK16" s="182">
        <f t="shared" si="264"/>
        <v>6638807.5283445846</v>
      </c>
      <c r="EL16" s="5"/>
      <c r="EM16" s="182">
        <f>EI16*EM$8*EM$2/EI$2*EN$2</f>
        <v>231.35238356352338</v>
      </c>
      <c r="EN16" s="182">
        <f t="shared" si="74"/>
        <v>33000</v>
      </c>
      <c r="EO16" s="182">
        <f t="shared" si="75"/>
        <v>7634628.6575962715</v>
      </c>
      <c r="EP16" s="5"/>
      <c r="EQ16" s="182">
        <f>EM16*EQ$8*EQ$2/EM$2*ER$2</f>
        <v>266.05524109805185</v>
      </c>
      <c r="ER16" s="182">
        <f t="shared" si="77"/>
        <v>33000</v>
      </c>
      <c r="ES16" s="182">
        <f t="shared" si="78"/>
        <v>8779822.9562357105</v>
      </c>
      <c r="ET16" s="5"/>
      <c r="EU16" s="182">
        <f>EQ16*EU$8*EU$2/EQ$2*EV$2</f>
        <v>305.96352726275961</v>
      </c>
      <c r="EV16" s="182">
        <f t="shared" si="80"/>
        <v>33000</v>
      </c>
      <c r="EW16" s="182">
        <f t="shared" si="81"/>
        <v>10096796.399671067</v>
      </c>
      <c r="EX16" s="5"/>
      <c r="EY16" s="182">
        <f>EU16*EY$8*EY$2/EU$2*EZ$2</f>
        <v>351.85805635217355</v>
      </c>
      <c r="EZ16" s="182">
        <f t="shared" si="83"/>
        <v>33000</v>
      </c>
      <c r="FA16" s="182">
        <f t="shared" si="84"/>
        <v>11611315.859621728</v>
      </c>
      <c r="FB16" s="5"/>
      <c r="FC16" s="182">
        <f>EY16*FC$8*FC$2/EY$2*FD$2</f>
        <v>404.63676480499953</v>
      </c>
      <c r="FD16" s="182">
        <f t="shared" si="86"/>
        <v>33000</v>
      </c>
      <c r="FE16" s="182">
        <f t="shared" si="87"/>
        <v>13353013.238564985</v>
      </c>
      <c r="FF16" s="5"/>
      <c r="FG16" s="182">
        <f>FC16*FG$8*FG$2/FC$2*FH$2</f>
        <v>465.33227952574941</v>
      </c>
      <c r="FH16" s="182">
        <f t="shared" si="89"/>
        <v>33000</v>
      </c>
      <c r="FI16" s="182">
        <f t="shared" si="90"/>
        <v>15355965.22434973</v>
      </c>
      <c r="FJ16" s="5"/>
      <c r="FK16" s="182">
        <f>FG16*FK$8*FK$2/FG$2*FL$2</f>
        <v>535.13212145461182</v>
      </c>
      <c r="FL16" s="182">
        <f t="shared" si="92"/>
        <v>33000</v>
      </c>
      <c r="FM16" s="182">
        <f t="shared" si="93"/>
        <v>17659360.008002192</v>
      </c>
      <c r="FN16" s="5"/>
      <c r="FO16" s="182">
        <f>FK16*FO$8*FO$2/FK$2*FP$2</f>
        <v>615.40193967280356</v>
      </c>
      <c r="FP16" s="182">
        <f t="shared" si="95"/>
        <v>33000</v>
      </c>
      <c r="FQ16" s="182">
        <f t="shared" si="96"/>
        <v>20308264.009202518</v>
      </c>
      <c r="FR16" s="5"/>
      <c r="FS16" s="182">
        <f>FO16*FS$8*FS$2/FO$2*FT$2</f>
        <v>707.71223062372405</v>
      </c>
      <c r="FT16" s="182">
        <f t="shared" si="98"/>
        <v>33000</v>
      </c>
      <c r="FU16" s="182">
        <f t="shared" si="99"/>
        <v>23354503.610582896</v>
      </c>
      <c r="FV16" s="5"/>
      <c r="FW16" s="182">
        <f>FS16*FW$8*FW$2/FS$2*FX$2</f>
        <v>895.25597173901087</v>
      </c>
      <c r="FX16" s="182">
        <f t="shared" si="101"/>
        <v>33000</v>
      </c>
      <c r="FY16" s="182">
        <f t="shared" si="102"/>
        <v>29543447.067387357</v>
      </c>
      <c r="FZ16" s="5"/>
      <c r="GA16" s="182">
        <f>FW16*GA$8*GA$2/FW$2*GB$2</f>
        <v>1029.5443674998623</v>
      </c>
      <c r="GB16" s="182">
        <f t="shared" si="104"/>
        <v>33000</v>
      </c>
      <c r="GC16" s="182">
        <f t="shared" si="105"/>
        <v>33974964.12749546</v>
      </c>
      <c r="GD16" s="5"/>
      <c r="GE16" s="182">
        <f>GA16*GE$8*GE$2/GA$2*GF$2</f>
        <v>1183.9760226248416</v>
      </c>
      <c r="GF16" s="182">
        <f t="shared" si="107"/>
        <v>33000</v>
      </c>
      <c r="GG16" s="182">
        <f t="shared" si="108"/>
        <v>39071208.746619768</v>
      </c>
      <c r="GH16" s="5"/>
      <c r="GI16" s="182">
        <f>GE16*GI$8*GI$2/GE$2*GJ$2</f>
        <v>1361.5724260185677</v>
      </c>
      <c r="GJ16" s="182">
        <f t="shared" si="110"/>
        <v>33000</v>
      </c>
      <c r="GK16" s="182">
        <f t="shared" si="111"/>
        <v>44931890.058612734</v>
      </c>
      <c r="GL16" s="5"/>
      <c r="GM16" s="182">
        <f>GI16*GM$8*GM$2/GI$2*GN$2</f>
        <v>1565.8082899213528</v>
      </c>
      <c r="GN16" s="182">
        <f t="shared" si="113"/>
        <v>33000</v>
      </c>
      <c r="GO16" s="182">
        <f t="shared" si="114"/>
        <v>51671673.567404643</v>
      </c>
      <c r="GP16" s="5"/>
      <c r="GQ16" s="182">
        <f>GM16*GQ$8*GQ$2/GM$2*GR$2</f>
        <v>1800.6795334095555</v>
      </c>
      <c r="GR16" s="182">
        <f t="shared" si="116"/>
        <v>33000</v>
      </c>
      <c r="GS16" s="182">
        <f t="shared" si="117"/>
        <v>59422424.602515332</v>
      </c>
      <c r="GT16" s="5"/>
      <c r="GU16" s="182">
        <f>GQ16*GU$8*GU$2/GQ$2*GV$2</f>
        <v>2070.7814634209885</v>
      </c>
      <c r="GV16" s="182">
        <f t="shared" si="119"/>
        <v>33000</v>
      </c>
      <c r="GW16" s="182">
        <f t="shared" si="120"/>
        <v>68335788.29289262</v>
      </c>
      <c r="GX16" s="5"/>
      <c r="GY16" s="182">
        <f>GU16*GY$8*GY$2/GU$2*GZ$2</f>
        <v>2381.3986829341366</v>
      </c>
      <c r="GZ16" s="182">
        <f t="shared" si="122"/>
        <v>33000</v>
      </c>
      <c r="HA16" s="182">
        <f t="shared" si="123"/>
        <v>78586156.536826506</v>
      </c>
      <c r="HB16" s="5"/>
      <c r="HC16" s="182">
        <f>GY16*HC$8*HC$2/GY$2*HD$2</f>
        <v>2738.6084853742568</v>
      </c>
      <c r="HD16" s="182">
        <f t="shared" si="125"/>
        <v>33000</v>
      </c>
      <c r="HE16" s="182">
        <f t="shared" si="126"/>
        <v>90374080.01735048</v>
      </c>
      <c r="HF16" s="5"/>
      <c r="HG16" s="182">
        <f>HC16*HG$8*HG$2/HC$2*HH$2</f>
        <v>3149.3997581803951</v>
      </c>
      <c r="HH16" s="182">
        <f t="shared" si="128"/>
        <v>33000</v>
      </c>
      <c r="HI16" s="182">
        <f t="shared" si="129"/>
        <v>103930192.01995304</v>
      </c>
      <c r="HJ16" s="5"/>
      <c r="HK16" s="182">
        <f>HG16*HK$8*HK$2/HG$2*HL$2</f>
        <v>3621.8097219074539</v>
      </c>
      <c r="HL16" s="182">
        <f t="shared" si="131"/>
        <v>33000</v>
      </c>
      <c r="HM16" s="182">
        <f t="shared" si="132"/>
        <v>119519720.82294598</v>
      </c>
      <c r="HN16" s="5"/>
      <c r="HO16" s="182">
        <f>HK16*HO$8*HO$2/HK$2*HP$2</f>
        <v>4165.0811801935715</v>
      </c>
      <c r="HP16" s="182">
        <f t="shared" si="134"/>
        <v>33000</v>
      </c>
      <c r="HQ16" s="182">
        <f t="shared" si="135"/>
        <v>137447678.94638786</v>
      </c>
      <c r="HR16" s="5"/>
      <c r="HS16" s="182">
        <f>HO16*HS$8*HS$2/HO$2*HT$2</f>
        <v>5508.3198608059975</v>
      </c>
      <c r="HT16" s="182">
        <f t="shared" si="137"/>
        <v>33000</v>
      </c>
      <c r="HU16" s="182">
        <f t="shared" si="138"/>
        <v>181774555.40659791</v>
      </c>
      <c r="HV16" s="5"/>
      <c r="HW16" s="182">
        <f>HS16*HW$8*HW$2/HS$2*HX$2</f>
        <v>6334.5678399268963</v>
      </c>
      <c r="HX16" s="182">
        <f t="shared" si="140"/>
        <v>33000</v>
      </c>
      <c r="HY16" s="182">
        <f t="shared" si="141"/>
        <v>209040738.71758759</v>
      </c>
      <c r="HZ16" s="5"/>
      <c r="IA16" s="182">
        <f>HW16*IA$8*IA$2/HW$2*IB$2</f>
        <v>7284.7530159159305</v>
      </c>
      <c r="IB16" s="182">
        <f t="shared" si="143"/>
        <v>33000</v>
      </c>
      <c r="IC16" s="182">
        <f t="shared" si="144"/>
        <v>240396849.5252257</v>
      </c>
      <c r="ID16" s="5"/>
      <c r="IE16" s="182">
        <f>IA16*IE$8*IE$2/IA$2*IF$2</f>
        <v>8377.4659683033187</v>
      </c>
      <c r="IF16" s="182">
        <f t="shared" si="146"/>
        <v>33000</v>
      </c>
      <c r="IG16" s="182">
        <f t="shared" si="147"/>
        <v>276456376.95400953</v>
      </c>
      <c r="IH16" s="5"/>
      <c r="II16" s="182">
        <f>IE16*II$8*II$2/IE$2*IJ$2</f>
        <v>9634.0858635488166</v>
      </c>
      <c r="IJ16" s="182">
        <f t="shared" si="149"/>
        <v>33000</v>
      </c>
      <c r="IK16" s="182">
        <f t="shared" si="150"/>
        <v>317924833.49711096</v>
      </c>
      <c r="IL16" s="5"/>
      <c r="IM16" s="182">
        <f>II16*IM$8*IM$2/II$2*IN$2</f>
        <v>11079.198743081139</v>
      </c>
      <c r="IN16" s="182">
        <f t="shared" si="152"/>
        <v>33000</v>
      </c>
      <c r="IO16" s="182">
        <f t="shared" si="153"/>
        <v>365613558.52167755</v>
      </c>
      <c r="IP16" s="5"/>
      <c r="IQ16" s="182">
        <f>IM16*IQ$8*IQ$2/IM$2*IR$2</f>
        <v>12741.078554543308</v>
      </c>
      <c r="IR16" s="182">
        <f t="shared" si="155"/>
        <v>33000</v>
      </c>
      <c r="IS16" s="182">
        <f t="shared" si="156"/>
        <v>420455592.29992914</v>
      </c>
      <c r="IT16" s="5"/>
      <c r="IU16" s="182">
        <f>IQ16*IU$8*IU$2/IQ$2*IV$2</f>
        <v>14652.240337724803</v>
      </c>
      <c r="IV16" s="182">
        <f t="shared" si="158"/>
        <v>33000</v>
      </c>
      <c r="IW16" s="182">
        <f t="shared" si="159"/>
        <v>483523931.1449185</v>
      </c>
      <c r="IX16" s="5"/>
      <c r="IY16" s="182">
        <f>IU16*IY$8*IY$2/IU$2*IZ$2</f>
        <v>16850.076388383521</v>
      </c>
      <c r="IZ16" s="182">
        <f t="shared" si="161"/>
        <v>33000</v>
      </c>
      <c r="JA16" s="182">
        <f t="shared" si="162"/>
        <v>556052520.81665623</v>
      </c>
      <c r="JB16" s="5"/>
      <c r="JC16" s="182">
        <f>IY16*JC$8*JC$2/IY$2*JD$2</f>
        <v>19377.587846641047</v>
      </c>
      <c r="JD16" s="182">
        <f t="shared" si="164"/>
        <v>33000</v>
      </c>
      <c r="JE16" s="182">
        <f t="shared" si="165"/>
        <v>639460398.93915451</v>
      </c>
      <c r="JF16" s="5"/>
      <c r="JG16" s="182">
        <f>JC16*JG$8*JG$2/JC$2*JH$2</f>
        <v>22284.226023637202</v>
      </c>
      <c r="JH16" s="182">
        <f t="shared" si="167"/>
        <v>33000</v>
      </c>
      <c r="JI16" s="182">
        <f t="shared" si="168"/>
        <v>735379458.78002763</v>
      </c>
      <c r="JJ16" s="5"/>
      <c r="JK16" s="182">
        <f>JG16*JK$8*JK$2/JG$2*JL$2</f>
        <v>25626.859927182781</v>
      </c>
      <c r="JL16" s="182">
        <f t="shared" si="170"/>
        <v>33000</v>
      </c>
      <c r="JM16" s="182">
        <f t="shared" si="171"/>
        <v>845686377.59703171</v>
      </c>
      <c r="JN16" s="5"/>
      <c r="JO16" s="182">
        <f>JK16*JO$8*JO$2/JK$2*JP$2</f>
        <v>29765.5978054228</v>
      </c>
      <c r="JP16" s="182">
        <f t="shared" si="0"/>
        <v>33000</v>
      </c>
      <c r="JQ16" s="182">
        <f t="shared" si="173"/>
        <v>982264727.57895243</v>
      </c>
      <c r="JR16" s="5"/>
      <c r="JS16" s="182">
        <f>JO16*JS$8*JS$2/JO$2*JT$2</f>
        <v>34230.43747623622</v>
      </c>
      <c r="JT16" s="182">
        <f t="shared" si="1"/>
        <v>33000</v>
      </c>
      <c r="JU16" s="182">
        <f t="shared" si="175"/>
        <v>1129604436.7157953</v>
      </c>
      <c r="JV16" s="5"/>
      <c r="JW16" s="182">
        <f>JS16*JW$8*JW$2/JS$2*JX$2</f>
        <v>39365.003097671652</v>
      </c>
      <c r="JX16" s="182">
        <f t="shared" si="2"/>
        <v>33000</v>
      </c>
      <c r="JY16" s="182">
        <f t="shared" si="177"/>
        <v>1299045102.2231646</v>
      </c>
      <c r="JZ16" s="5"/>
      <c r="KA16" s="182">
        <f>JW16*KA$8*KA$2/JW$2*KB$2</f>
        <v>45269.753562322396</v>
      </c>
      <c r="KB16" s="182">
        <f t="shared" si="3"/>
        <v>33000</v>
      </c>
      <c r="KC16" s="182">
        <f t="shared" si="179"/>
        <v>1493901867.556639</v>
      </c>
      <c r="KD16" s="5"/>
      <c r="KE16" s="182">
        <f>KA16*KE$8*KE$2/KA$2*KF$2</f>
        <v>52060.216596670754</v>
      </c>
      <c r="KF16" s="182">
        <f t="shared" si="4"/>
        <v>33000</v>
      </c>
      <c r="KG16" s="182">
        <f t="shared" si="181"/>
        <v>1717987147.690135</v>
      </c>
      <c r="KH16" s="5"/>
      <c r="KI16" s="183">
        <f t="shared" si="182"/>
        <v>7.4746136953124971</v>
      </c>
      <c r="KJ16" s="183">
        <f t="shared" si="183"/>
        <v>33000</v>
      </c>
      <c r="KK16" s="183">
        <f t="shared" si="184"/>
        <v>246662.2519453124</v>
      </c>
      <c r="KM16" s="183">
        <f t="shared" si="185"/>
        <v>116.75656909024011</v>
      </c>
      <c r="KN16" s="183">
        <f t="shared" si="186"/>
        <v>33000</v>
      </c>
      <c r="KO16" s="183">
        <f t="shared" si="187"/>
        <v>3852966.7799779237</v>
      </c>
      <c r="KQ16" s="183">
        <f t="shared" si="188"/>
        <v>749.61221530776641</v>
      </c>
      <c r="KR16" s="183">
        <f t="shared" si="189"/>
        <v>32999.999999999993</v>
      </c>
      <c r="KS16" s="183">
        <f t="shared" si="190"/>
        <v>24737203.105156288</v>
      </c>
      <c r="KU16" s="183">
        <f t="shared" si="191"/>
        <v>4411.6741174162325</v>
      </c>
      <c r="KV16" s="183">
        <f t="shared" si="192"/>
        <v>32999.999999999993</v>
      </c>
      <c r="KW16" s="183">
        <f t="shared" si="193"/>
        <v>145585245.87473565</v>
      </c>
      <c r="KY16" s="183">
        <f t="shared" si="194"/>
        <v>25963.915903223995</v>
      </c>
      <c r="KZ16" s="183">
        <f t="shared" si="195"/>
        <v>33000</v>
      </c>
      <c r="LA16" s="183">
        <f t="shared" si="196"/>
        <v>856809224.80639184</v>
      </c>
      <c r="LC16" s="183">
        <f t="shared" si="197"/>
        <v>159750.46036969477</v>
      </c>
      <c r="LD16" s="183">
        <f t="shared" si="198"/>
        <v>32999.999999999993</v>
      </c>
      <c r="LE16" s="183">
        <f t="shared" si="199"/>
        <v>5271765192.1999264</v>
      </c>
    </row>
    <row r="17" spans="2:317" ht="18.75">
      <c r="B17" s="172"/>
      <c r="C17" s="180"/>
      <c r="D17" s="180"/>
      <c r="E17" s="180" t="str">
        <f>'A.I Revenue Streams - P1'!F17</f>
        <v>Curetta (2-3 teeth)</v>
      </c>
      <c r="F17" s="184"/>
      <c r="G17" s="182"/>
      <c r="H17" s="182">
        <f>'A.I Revenue Streams - P1'!J17</f>
        <v>3700</v>
      </c>
      <c r="I17" s="182">
        <f t="shared" si="8"/>
        <v>0</v>
      </c>
      <c r="J17" s="5"/>
      <c r="K17" s="182">
        <f>'A.I Revenue Streams - P1'!H17*K$2*L$2</f>
        <v>1.7999999999999998</v>
      </c>
      <c r="L17" s="182">
        <f t="shared" si="265"/>
        <v>3700</v>
      </c>
      <c r="M17" s="182">
        <f t="shared" si="200"/>
        <v>6659.9999999999991</v>
      </c>
      <c r="N17" s="5"/>
      <c r="O17" s="182">
        <f>K17*O$8*O$2/K$2*P$2</f>
        <v>1.9214999999999995</v>
      </c>
      <c r="P17" s="182">
        <f t="shared" si="201"/>
        <v>3700</v>
      </c>
      <c r="Q17" s="182">
        <f t="shared" si="202"/>
        <v>7109.5499999999984</v>
      </c>
      <c r="R17" s="5"/>
      <c r="S17" s="182">
        <f>O17*S$8*S$2/O$2*T$2</f>
        <v>2.946299999999999</v>
      </c>
      <c r="T17" s="182">
        <f t="shared" si="203"/>
        <v>3700</v>
      </c>
      <c r="U17" s="182">
        <f t="shared" si="204"/>
        <v>10901.309999999996</v>
      </c>
      <c r="V17" s="5"/>
      <c r="W17" s="182">
        <f>S17*W$8*W$2/S$2*X$2</f>
        <v>4.2353062499999981</v>
      </c>
      <c r="X17" s="182">
        <f t="shared" si="205"/>
        <v>3700</v>
      </c>
      <c r="Y17" s="182">
        <f t="shared" si="206"/>
        <v>15670.633124999993</v>
      </c>
      <c r="Z17" s="5"/>
      <c r="AA17" s="182">
        <f>W17*AA$8*AA$2/W$2*AB$2</f>
        <v>7.7929634999999964</v>
      </c>
      <c r="AB17" s="182">
        <f t="shared" si="207"/>
        <v>3700</v>
      </c>
      <c r="AC17" s="182">
        <f t="shared" si="208"/>
        <v>28833.964949999987</v>
      </c>
      <c r="AD17" s="5"/>
      <c r="AE17" s="182">
        <f>AA17*AE$8*AE$2/AA$2*AF$2</f>
        <v>11.202385031249994</v>
      </c>
      <c r="AF17" s="182">
        <f t="shared" si="209"/>
        <v>3700</v>
      </c>
      <c r="AG17" s="182">
        <f t="shared" si="210"/>
        <v>41448.824615624981</v>
      </c>
      <c r="AH17" s="5"/>
      <c r="AI17" s="182">
        <f>AE17*AI$8*AI$2/AE$2*AJ$2</f>
        <v>16.103428482421865</v>
      </c>
      <c r="AJ17" s="182">
        <f t="shared" si="211"/>
        <v>3700</v>
      </c>
      <c r="AK17" s="182">
        <f t="shared" si="212"/>
        <v>59582.685384960903</v>
      </c>
      <c r="AL17" s="5"/>
      <c r="AM17" s="182">
        <f>AI17*AM$8*AM$2/AI$2*AN$2</f>
        <v>18.518942754785144</v>
      </c>
      <c r="AN17" s="182">
        <f t="shared" si="213"/>
        <v>3700</v>
      </c>
      <c r="AO17" s="182">
        <f t="shared" si="214"/>
        <v>68520.088192705036</v>
      </c>
      <c r="AP17" s="5"/>
      <c r="AQ17" s="182">
        <f>AM17*AQ$8*AQ$2/AM$2*AR$2</f>
        <v>21.296784168002915</v>
      </c>
      <c r="AR17" s="182">
        <f t="shared" si="215"/>
        <v>3700</v>
      </c>
      <c r="AS17" s="182">
        <f t="shared" si="216"/>
        <v>78798.101421610787</v>
      </c>
      <c r="AT17" s="5"/>
      <c r="AU17" s="182">
        <f>AQ17*AU$8*AU$2/AQ$2*AV$2</f>
        <v>24.491301793203352</v>
      </c>
      <c r="AV17" s="182">
        <f t="shared" si="217"/>
        <v>3700</v>
      </c>
      <c r="AW17" s="182">
        <f t="shared" si="218"/>
        <v>90617.816634852396</v>
      </c>
      <c r="AX17" s="5"/>
      <c r="AY17" s="182">
        <f>AU17*AY$8*AY$2/AU$2*AZ$2</f>
        <v>28.164997062183854</v>
      </c>
      <c r="AZ17" s="182">
        <f t="shared" si="219"/>
        <v>3700</v>
      </c>
      <c r="BA17" s="182">
        <f t="shared" si="220"/>
        <v>104210.48913008026</v>
      </c>
      <c r="BB17" s="5"/>
      <c r="BC17" s="182">
        <f>AY17*BC$8*BC$2/AY$2*BD$2</f>
        <v>32.389746621511428</v>
      </c>
      <c r="BD17" s="182">
        <f t="shared" si="221"/>
        <v>3700</v>
      </c>
      <c r="BE17" s="182">
        <f t="shared" si="222"/>
        <v>119842.06249959228</v>
      </c>
      <c r="BF17" s="5"/>
      <c r="BG17" s="182">
        <f>BC17*BG$8*BG$2/BC$2*BH$2</f>
        <v>37.248208614738139</v>
      </c>
      <c r="BH17" s="182">
        <f t="shared" si="223"/>
        <v>3700</v>
      </c>
      <c r="BI17" s="182">
        <f t="shared" si="224"/>
        <v>137818.37187453112</v>
      </c>
      <c r="BJ17" s="5"/>
      <c r="BK17" s="182">
        <f>BG17*BK$8*BK$2/BG$2*BL$2</f>
        <v>42.835439906948857</v>
      </c>
      <c r="BL17" s="182">
        <f t="shared" si="225"/>
        <v>3700</v>
      </c>
      <c r="BM17" s="182">
        <f t="shared" si="226"/>
        <v>158491.12765571076</v>
      </c>
      <c r="BN17" s="5"/>
      <c r="BO17" s="182">
        <f>BK17*BO$8*BO$2/BK$2*BP$2</f>
        <v>49.260755892991185</v>
      </c>
      <c r="BP17" s="182">
        <f t="shared" si="227"/>
        <v>3700</v>
      </c>
      <c r="BQ17" s="182">
        <f t="shared" si="228"/>
        <v>182264.79680406739</v>
      </c>
      <c r="BR17" s="5"/>
      <c r="BS17" s="182">
        <f>BO17*BS$8*BS$2/BO$2*BT$2</f>
        <v>56.64986927693986</v>
      </c>
      <c r="BT17" s="182">
        <f t="shared" si="229"/>
        <v>3700</v>
      </c>
      <c r="BU17" s="182">
        <f t="shared" si="230"/>
        <v>209604.51632467748</v>
      </c>
      <c r="BV17" s="5"/>
      <c r="BW17" s="182">
        <f>BS17*BW$8*BW$2/BS$2*BX$2</f>
        <v>65.147349668480842</v>
      </c>
      <c r="BX17" s="182">
        <f t="shared" si="231"/>
        <v>3700</v>
      </c>
      <c r="BY17" s="182">
        <f t="shared" si="232"/>
        <v>241045.19377337911</v>
      </c>
      <c r="BZ17" s="5"/>
      <c r="CA17" s="182">
        <f>BW17*CA$8*CA$2/BW$2*CB$2</f>
        <v>74.919452118752957</v>
      </c>
      <c r="CB17" s="182">
        <f t="shared" si="233"/>
        <v>3700</v>
      </c>
      <c r="CC17" s="182">
        <f t="shared" si="234"/>
        <v>277201.97283938597</v>
      </c>
      <c r="CD17" s="5"/>
      <c r="CE17" s="182">
        <f>CA17*CE$8*CE$2/CA$2*CF$2</f>
        <v>103.38884392387908</v>
      </c>
      <c r="CF17" s="182">
        <f t="shared" si="235"/>
        <v>3700</v>
      </c>
      <c r="CG17" s="182">
        <f t="shared" si="236"/>
        <v>382538.72251835262</v>
      </c>
      <c r="CH17" s="5"/>
      <c r="CI17" s="182">
        <f>CE17*CI$8*CI$2/CE$2*CJ$2</f>
        <v>118.89717051246093</v>
      </c>
      <c r="CJ17" s="182">
        <f t="shared" si="237"/>
        <v>3700</v>
      </c>
      <c r="CK17" s="182">
        <f t="shared" si="238"/>
        <v>439919.53089610545</v>
      </c>
      <c r="CL17" s="5"/>
      <c r="CM17" s="182">
        <f>CI17*CM$8*CM$2/CI$2*CN$2</f>
        <v>136.73174608933007</v>
      </c>
      <c r="CN17" s="182">
        <f t="shared" si="239"/>
        <v>3700</v>
      </c>
      <c r="CO17" s="182">
        <f t="shared" si="240"/>
        <v>505907.46053052129</v>
      </c>
      <c r="CP17" s="5"/>
      <c r="CQ17" s="182">
        <f>CM17*CQ$8*CQ$2/CM$2*CR$2</f>
        <v>157.24150800272957</v>
      </c>
      <c r="CR17" s="182">
        <f t="shared" si="241"/>
        <v>3700</v>
      </c>
      <c r="CS17" s="182">
        <f t="shared" si="242"/>
        <v>581793.57961009943</v>
      </c>
      <c r="CT17" s="5"/>
      <c r="CU17" s="182">
        <f>CQ17*CU$8*CU$2/CQ$2*CV$2</f>
        <v>180.82773420313899</v>
      </c>
      <c r="CV17" s="182">
        <f t="shared" si="243"/>
        <v>3700</v>
      </c>
      <c r="CW17" s="182">
        <f t="shared" si="244"/>
        <v>669062.61655161425</v>
      </c>
      <c r="CX17" s="5"/>
      <c r="CY17" s="182">
        <f>CU17*CY$8*CY$2/CU$2*CZ$2</f>
        <v>207.95189433360983</v>
      </c>
      <c r="CZ17" s="182">
        <f t="shared" si="245"/>
        <v>3700</v>
      </c>
      <c r="DA17" s="182">
        <f t="shared" si="246"/>
        <v>769422.00903435634</v>
      </c>
      <c r="DB17" s="5"/>
      <c r="DC17" s="182">
        <f>CY17*DC$8*DC$2/CY$2*DD$2</f>
        <v>239.14467848365129</v>
      </c>
      <c r="DD17" s="182">
        <f t="shared" si="247"/>
        <v>3700</v>
      </c>
      <c r="DE17" s="182">
        <f t="shared" si="248"/>
        <v>884835.31038950977</v>
      </c>
      <c r="DF17" s="5"/>
      <c r="DG17" s="182">
        <f>DC17*DG$8*DG$2/DC$2*DH$2</f>
        <v>275.01638025619894</v>
      </c>
      <c r="DH17" s="182">
        <f t="shared" si="249"/>
        <v>3700</v>
      </c>
      <c r="DI17" s="182">
        <f t="shared" si="250"/>
        <v>1017560.6069479361</v>
      </c>
      <c r="DJ17" s="5"/>
      <c r="DK17" s="182">
        <f>DG17*DK$8*DK$2/DG$2*DL$2</f>
        <v>316.26883729462878</v>
      </c>
      <c r="DL17" s="182">
        <f t="shared" si="251"/>
        <v>3700</v>
      </c>
      <c r="DM17" s="182">
        <f t="shared" si="252"/>
        <v>1170194.6979901264</v>
      </c>
      <c r="DN17" s="5"/>
      <c r="DO17" s="182">
        <f>DK17*DO$8*DO$2/DK$2*DP$2</f>
        <v>363.70916288882307</v>
      </c>
      <c r="DP17" s="182">
        <f t="shared" si="253"/>
        <v>3700</v>
      </c>
      <c r="DQ17" s="182">
        <f t="shared" si="254"/>
        <v>1345723.9026886453</v>
      </c>
      <c r="DR17" s="5"/>
      <c r="DS17" s="182">
        <f>DO17*DS$8*DS$2/DO$2*DT$2</f>
        <v>418.26553732214649</v>
      </c>
      <c r="DT17" s="182">
        <f t="shared" si="255"/>
        <v>3700</v>
      </c>
      <c r="DU17" s="182">
        <f t="shared" si="256"/>
        <v>1547582.4880919419</v>
      </c>
      <c r="DV17" s="5"/>
      <c r="DW17" s="182">
        <f>DS17*DW$8*DW$2/DS$2*DX$2</f>
        <v>481.00536792046847</v>
      </c>
      <c r="DX17" s="182">
        <f t="shared" si="257"/>
        <v>3700</v>
      </c>
      <c r="DY17" s="182">
        <f t="shared" si="258"/>
        <v>1779719.8613057334</v>
      </c>
      <c r="DZ17" s="5"/>
      <c r="EA17" s="182">
        <f>DW17*EA$8*EA$2/DW$2*EB$2</f>
        <v>608.47179041939262</v>
      </c>
      <c r="EB17" s="182">
        <f t="shared" si="259"/>
        <v>3700</v>
      </c>
      <c r="EC17" s="182">
        <f t="shared" si="260"/>
        <v>2251345.6245517526</v>
      </c>
      <c r="ED17" s="5"/>
      <c r="EE17" s="182">
        <f>EA17*EE$8*EE$2/EA$2*EF$2</f>
        <v>699.74255898230149</v>
      </c>
      <c r="EF17" s="182">
        <f t="shared" si="261"/>
        <v>3700</v>
      </c>
      <c r="EG17" s="182">
        <f t="shared" si="262"/>
        <v>2589047.4682345153</v>
      </c>
      <c r="EH17" s="5"/>
      <c r="EI17" s="182">
        <f>EE17*EI$8*EI$2/EE$2*EJ$2</f>
        <v>804.70394282964662</v>
      </c>
      <c r="EJ17" s="182">
        <f t="shared" si="263"/>
        <v>3700</v>
      </c>
      <c r="EK17" s="182">
        <f t="shared" si="264"/>
        <v>2977404.5884696925</v>
      </c>
      <c r="EL17" s="5"/>
      <c r="EM17" s="182">
        <f>EI17*EM$8*EM$2/EI$2*EN$2</f>
        <v>925.4095342540935</v>
      </c>
      <c r="EN17" s="182">
        <f t="shared" si="74"/>
        <v>3700</v>
      </c>
      <c r="EO17" s="182">
        <f t="shared" si="75"/>
        <v>3424015.2767401459</v>
      </c>
      <c r="EP17" s="5"/>
      <c r="EQ17" s="182">
        <f>EM17*EQ$8*EQ$2/EM$2*ER$2</f>
        <v>1064.2209643922074</v>
      </c>
      <c r="ER17" s="182">
        <f t="shared" si="77"/>
        <v>3700</v>
      </c>
      <c r="ES17" s="182">
        <f t="shared" si="78"/>
        <v>3937617.5682511674</v>
      </c>
      <c r="ET17" s="5"/>
      <c r="EU17" s="182">
        <f>EQ17*EU$8*EU$2/EQ$2*EV$2</f>
        <v>1223.8541090510384</v>
      </c>
      <c r="EV17" s="182">
        <f t="shared" si="80"/>
        <v>3700</v>
      </c>
      <c r="EW17" s="182">
        <f t="shared" si="81"/>
        <v>4528260.2034888426</v>
      </c>
      <c r="EX17" s="5"/>
      <c r="EY17" s="182">
        <f>EU17*EY$8*EY$2/EU$2*EZ$2</f>
        <v>1407.4322254086942</v>
      </c>
      <c r="EZ17" s="182">
        <f t="shared" si="83"/>
        <v>3700</v>
      </c>
      <c r="FA17" s="182">
        <f t="shared" si="84"/>
        <v>5207499.2340121688</v>
      </c>
      <c r="FB17" s="5"/>
      <c r="FC17" s="182">
        <f>EY17*FC$8*FC$2/EY$2*FD$2</f>
        <v>1618.5470592199981</v>
      </c>
      <c r="FD17" s="182">
        <f t="shared" si="86"/>
        <v>3700</v>
      </c>
      <c r="FE17" s="182">
        <f t="shared" si="87"/>
        <v>5988624.1191139929</v>
      </c>
      <c r="FF17" s="5"/>
      <c r="FG17" s="182">
        <f>FC17*FG$8*FG$2/FC$2*FH$2</f>
        <v>1861.3291181029977</v>
      </c>
      <c r="FH17" s="182">
        <f t="shared" si="89"/>
        <v>3700</v>
      </c>
      <c r="FI17" s="182">
        <f t="shared" si="90"/>
        <v>6886917.7369810911</v>
      </c>
      <c r="FJ17" s="5"/>
      <c r="FK17" s="182">
        <f>FG17*FK$8*FK$2/FG$2*FL$2</f>
        <v>2140.5284858184473</v>
      </c>
      <c r="FL17" s="182">
        <f t="shared" si="92"/>
        <v>3700</v>
      </c>
      <c r="FM17" s="182">
        <f t="shared" si="93"/>
        <v>7919955.3975282554</v>
      </c>
      <c r="FN17" s="5"/>
      <c r="FO17" s="182">
        <f>FK17*FO$8*FO$2/FK$2*FP$2</f>
        <v>2461.6077586912143</v>
      </c>
      <c r="FP17" s="182">
        <f t="shared" si="95"/>
        <v>3700</v>
      </c>
      <c r="FQ17" s="182">
        <f t="shared" si="96"/>
        <v>9107948.7071574926</v>
      </c>
      <c r="FR17" s="5"/>
      <c r="FS17" s="182">
        <f>FO17*FS$8*FS$2/FO$2*FT$2</f>
        <v>2830.8489224948962</v>
      </c>
      <c r="FT17" s="182">
        <f t="shared" si="98"/>
        <v>3700</v>
      </c>
      <c r="FU17" s="182">
        <f t="shared" si="99"/>
        <v>10474141.013231115</v>
      </c>
      <c r="FV17" s="5"/>
      <c r="FW17" s="182">
        <f>FS17*FW$8*FW$2/FS$2*FX$2</f>
        <v>3581.0238869560435</v>
      </c>
      <c r="FX17" s="182">
        <f t="shared" si="101"/>
        <v>3700</v>
      </c>
      <c r="FY17" s="182">
        <f t="shared" si="102"/>
        <v>13249788.381737361</v>
      </c>
      <c r="FZ17" s="5"/>
      <c r="GA17" s="182">
        <f>FW17*GA$8*GA$2/FW$2*GB$2</f>
        <v>4118.1774699994494</v>
      </c>
      <c r="GB17" s="182">
        <f t="shared" si="104"/>
        <v>3700</v>
      </c>
      <c r="GC17" s="182">
        <f t="shared" si="105"/>
        <v>15237256.638997963</v>
      </c>
      <c r="GD17" s="5"/>
      <c r="GE17" s="182">
        <f>GA17*GE$8*GE$2/GA$2*GF$2</f>
        <v>4735.9040904993662</v>
      </c>
      <c r="GF17" s="182">
        <f t="shared" si="107"/>
        <v>3700</v>
      </c>
      <c r="GG17" s="182">
        <f t="shared" si="108"/>
        <v>17522845.134847656</v>
      </c>
      <c r="GH17" s="5"/>
      <c r="GI17" s="182">
        <f>GE17*GI$8*GI$2/GE$2*GJ$2</f>
        <v>5446.289704074271</v>
      </c>
      <c r="GJ17" s="182">
        <f t="shared" si="110"/>
        <v>3700</v>
      </c>
      <c r="GK17" s="182">
        <f t="shared" si="111"/>
        <v>20151271.905074801</v>
      </c>
      <c r="GL17" s="5"/>
      <c r="GM17" s="182">
        <f>GI17*GM$8*GM$2/GI$2*GN$2</f>
        <v>6263.233159685411</v>
      </c>
      <c r="GN17" s="182">
        <f t="shared" si="113"/>
        <v>3700</v>
      </c>
      <c r="GO17" s="182">
        <f t="shared" si="114"/>
        <v>23173962.69083602</v>
      </c>
      <c r="GP17" s="5"/>
      <c r="GQ17" s="182">
        <f>GM17*GQ$8*GQ$2/GM$2*GR$2</f>
        <v>7202.7181336382218</v>
      </c>
      <c r="GR17" s="182">
        <f t="shared" si="116"/>
        <v>3700</v>
      </c>
      <c r="GS17" s="182">
        <f t="shared" si="117"/>
        <v>26650057.094461422</v>
      </c>
      <c r="GT17" s="5"/>
      <c r="GU17" s="182">
        <f>GQ17*GU$8*GU$2/GQ$2*GV$2</f>
        <v>8283.1258536839541</v>
      </c>
      <c r="GV17" s="182">
        <f t="shared" si="119"/>
        <v>3700</v>
      </c>
      <c r="GW17" s="182">
        <f t="shared" si="120"/>
        <v>30647565.658630632</v>
      </c>
      <c r="GX17" s="5"/>
      <c r="GY17" s="182">
        <f>GU17*GY$8*GY$2/GU$2*GZ$2</f>
        <v>9525.5947317365462</v>
      </c>
      <c r="GZ17" s="182">
        <f t="shared" si="122"/>
        <v>3700</v>
      </c>
      <c r="HA17" s="182">
        <f t="shared" si="123"/>
        <v>35244700.507425219</v>
      </c>
      <c r="HB17" s="5"/>
      <c r="HC17" s="182">
        <f>GY17*HC$8*HC$2/GY$2*HD$2</f>
        <v>10954.433941497027</v>
      </c>
      <c r="HD17" s="182">
        <f t="shared" si="125"/>
        <v>3700</v>
      </c>
      <c r="HE17" s="182">
        <f t="shared" si="126"/>
        <v>40531405.583539002</v>
      </c>
      <c r="HF17" s="5"/>
      <c r="HG17" s="182">
        <f>HC17*HG$8*HG$2/HC$2*HH$2</f>
        <v>12597.59903272158</v>
      </c>
      <c r="HH17" s="182">
        <f t="shared" si="128"/>
        <v>3700</v>
      </c>
      <c r="HI17" s="182">
        <f t="shared" si="129"/>
        <v>46611116.421069846</v>
      </c>
      <c r="HJ17" s="5"/>
      <c r="HK17" s="182">
        <f>HG17*HK$8*HK$2/HG$2*HL$2</f>
        <v>14487.238887629816</v>
      </c>
      <c r="HL17" s="182">
        <f t="shared" si="131"/>
        <v>3700</v>
      </c>
      <c r="HM17" s="182">
        <f t="shared" si="132"/>
        <v>53602783.884230316</v>
      </c>
      <c r="HN17" s="5"/>
      <c r="HO17" s="182">
        <f>HK17*HO$8*HO$2/HK$2*HP$2</f>
        <v>16660.324720774286</v>
      </c>
      <c r="HP17" s="182">
        <f t="shared" si="134"/>
        <v>3700</v>
      </c>
      <c r="HQ17" s="182">
        <f t="shared" si="135"/>
        <v>61643201.466864862</v>
      </c>
      <c r="HR17" s="5"/>
      <c r="HS17" s="182">
        <f>HO17*HS$8*HS$2/HO$2*HT$2</f>
        <v>22033.27944322399</v>
      </c>
      <c r="HT17" s="182">
        <f t="shared" si="137"/>
        <v>3700</v>
      </c>
      <c r="HU17" s="182">
        <f t="shared" si="138"/>
        <v>81523133.939928755</v>
      </c>
      <c r="HV17" s="5"/>
      <c r="HW17" s="182">
        <f>HS17*HW$8*HW$2/HS$2*HX$2</f>
        <v>25338.271359707585</v>
      </c>
      <c r="HX17" s="182">
        <f t="shared" si="140"/>
        <v>3700</v>
      </c>
      <c r="HY17" s="182">
        <f t="shared" si="141"/>
        <v>93751604.030918062</v>
      </c>
      <c r="HZ17" s="5"/>
      <c r="IA17" s="182">
        <f>HW17*IA$8*IA$2/HW$2*IB$2</f>
        <v>29139.012063663722</v>
      </c>
      <c r="IB17" s="182">
        <f t="shared" si="143"/>
        <v>3700</v>
      </c>
      <c r="IC17" s="182">
        <f t="shared" si="144"/>
        <v>107814344.63555577</v>
      </c>
      <c r="ID17" s="5"/>
      <c r="IE17" s="182">
        <f>IA17*IE$8*IE$2/IA$2*IF$2</f>
        <v>33509.863873213275</v>
      </c>
      <c r="IF17" s="182">
        <f t="shared" si="146"/>
        <v>3700</v>
      </c>
      <c r="IG17" s="182">
        <f t="shared" si="147"/>
        <v>123986496.33088912</v>
      </c>
      <c r="IH17" s="5"/>
      <c r="II17" s="182">
        <f>IE17*II$8*II$2/IE$2*IJ$2</f>
        <v>38536.343454195267</v>
      </c>
      <c r="IJ17" s="182">
        <f t="shared" si="149"/>
        <v>3700</v>
      </c>
      <c r="IK17" s="182">
        <f t="shared" si="150"/>
        <v>142584470.7805225</v>
      </c>
      <c r="IL17" s="5"/>
      <c r="IM17" s="182">
        <f>II17*IM$8*IM$2/II$2*IN$2</f>
        <v>44316.794972324555</v>
      </c>
      <c r="IN17" s="182">
        <f t="shared" si="152"/>
        <v>3700</v>
      </c>
      <c r="IO17" s="182">
        <f t="shared" si="153"/>
        <v>163972141.39760086</v>
      </c>
      <c r="IP17" s="5"/>
      <c r="IQ17" s="182">
        <f>IM17*IQ$8*IQ$2/IM$2*IR$2</f>
        <v>50964.314218173233</v>
      </c>
      <c r="IR17" s="182">
        <f t="shared" si="155"/>
        <v>3700</v>
      </c>
      <c r="IS17" s="182">
        <f t="shared" si="156"/>
        <v>188567962.60724097</v>
      </c>
      <c r="IT17" s="5"/>
      <c r="IU17" s="182">
        <f>IQ17*IU$8*IU$2/IQ$2*IV$2</f>
        <v>58608.961350899212</v>
      </c>
      <c r="IV17" s="182">
        <f t="shared" si="158"/>
        <v>3700</v>
      </c>
      <c r="IW17" s="182">
        <f t="shared" si="159"/>
        <v>216853156.99832708</v>
      </c>
      <c r="IX17" s="5"/>
      <c r="IY17" s="182">
        <f>IU17*IY$8*IY$2/IU$2*IZ$2</f>
        <v>67400.305553534083</v>
      </c>
      <c r="IZ17" s="182">
        <f t="shared" si="161"/>
        <v>3700</v>
      </c>
      <c r="JA17" s="182">
        <f t="shared" si="162"/>
        <v>249381130.54807609</v>
      </c>
      <c r="JB17" s="5"/>
      <c r="JC17" s="182">
        <f>IY17*JC$8*JC$2/IY$2*JD$2</f>
        <v>77510.351386564187</v>
      </c>
      <c r="JD17" s="182">
        <f t="shared" si="164"/>
        <v>3700</v>
      </c>
      <c r="JE17" s="182">
        <f t="shared" si="165"/>
        <v>286788300.13028747</v>
      </c>
      <c r="JF17" s="5"/>
      <c r="JG17" s="182">
        <f>JC17*JG$8*JG$2/JC$2*JH$2</f>
        <v>89136.904094548809</v>
      </c>
      <c r="JH17" s="182">
        <f t="shared" si="167"/>
        <v>3700</v>
      </c>
      <c r="JI17" s="182">
        <f t="shared" si="168"/>
        <v>329806545.14983058</v>
      </c>
      <c r="JJ17" s="5"/>
      <c r="JK17" s="182">
        <f>JG17*JK$8*JK$2/JG$2*JL$2</f>
        <v>102507.43970873112</v>
      </c>
      <c r="JL17" s="182">
        <f t="shared" si="170"/>
        <v>3700</v>
      </c>
      <c r="JM17" s="182">
        <f t="shared" si="171"/>
        <v>379277526.92230517</v>
      </c>
      <c r="JN17" s="5"/>
      <c r="JO17" s="182">
        <f>JK17*JO$8*JO$2/JK$2*JP$2</f>
        <v>119062.3912216912</v>
      </c>
      <c r="JP17" s="182">
        <f t="shared" si="0"/>
        <v>3700</v>
      </c>
      <c r="JQ17" s="182">
        <f t="shared" si="173"/>
        <v>440530847.52025741</v>
      </c>
      <c r="JR17" s="5"/>
      <c r="JS17" s="182">
        <f>JO17*JS$8*JS$2/JO$2*JT$2</f>
        <v>136921.74990494488</v>
      </c>
      <c r="JT17" s="182">
        <f t="shared" si="1"/>
        <v>3700</v>
      </c>
      <c r="JU17" s="182">
        <f t="shared" si="175"/>
        <v>506610474.64829606</v>
      </c>
      <c r="JV17" s="5"/>
      <c r="JW17" s="182">
        <f>JS17*JW$8*JW$2/JS$2*JX$2</f>
        <v>157460.01239068661</v>
      </c>
      <c r="JX17" s="182">
        <f t="shared" si="2"/>
        <v>3700</v>
      </c>
      <c r="JY17" s="182">
        <f t="shared" si="177"/>
        <v>582602045.8455404</v>
      </c>
      <c r="JZ17" s="5"/>
      <c r="KA17" s="182">
        <f>JW17*KA$8*KA$2/JW$2*KB$2</f>
        <v>181079.01424928958</v>
      </c>
      <c r="KB17" s="182">
        <f t="shared" si="3"/>
        <v>3700</v>
      </c>
      <c r="KC17" s="182">
        <f t="shared" si="179"/>
        <v>669992352.72237146</v>
      </c>
      <c r="KD17" s="5"/>
      <c r="KE17" s="182">
        <f>KA17*KE$8*KE$2/KA$2*KF$2</f>
        <v>208240.86638668302</v>
      </c>
      <c r="KF17" s="182">
        <f t="shared" si="4"/>
        <v>3700</v>
      </c>
      <c r="KG17" s="182">
        <f t="shared" si="181"/>
        <v>770491205.63072717</v>
      </c>
      <c r="KH17" s="5"/>
      <c r="KI17" s="183">
        <f t="shared" si="182"/>
        <v>29.898454781249988</v>
      </c>
      <c r="KJ17" s="183">
        <f t="shared" si="183"/>
        <v>3700</v>
      </c>
      <c r="KK17" s="183">
        <f t="shared" si="184"/>
        <v>110624.28269062495</v>
      </c>
      <c r="KM17" s="183">
        <f t="shared" si="185"/>
        <v>467.02627636096042</v>
      </c>
      <c r="KN17" s="183">
        <f t="shared" si="186"/>
        <v>3700</v>
      </c>
      <c r="KO17" s="183">
        <f t="shared" si="187"/>
        <v>1727997.2225355536</v>
      </c>
      <c r="KQ17" s="183">
        <f t="shared" si="188"/>
        <v>2998.4488612310656</v>
      </c>
      <c r="KR17" s="183">
        <f t="shared" si="189"/>
        <v>3699.9999999999995</v>
      </c>
      <c r="KS17" s="183">
        <f t="shared" si="190"/>
        <v>11094260.786554942</v>
      </c>
      <c r="KU17" s="183">
        <f t="shared" si="191"/>
        <v>17646.69646966493</v>
      </c>
      <c r="KV17" s="183">
        <f t="shared" si="192"/>
        <v>3699.9999999999991</v>
      </c>
      <c r="KW17" s="183">
        <f t="shared" si="193"/>
        <v>65292776.937760226</v>
      </c>
      <c r="KY17" s="183">
        <f t="shared" si="194"/>
        <v>103855.66361289598</v>
      </c>
      <c r="KZ17" s="183">
        <f t="shared" si="195"/>
        <v>3700</v>
      </c>
      <c r="LA17" s="183">
        <f t="shared" si="196"/>
        <v>384265955.36771512</v>
      </c>
      <c r="LC17" s="183">
        <f t="shared" si="197"/>
        <v>639001.8414787791</v>
      </c>
      <c r="LD17" s="183">
        <f t="shared" si="198"/>
        <v>3699.9999999999995</v>
      </c>
      <c r="LE17" s="183">
        <f t="shared" si="199"/>
        <v>2364306813.4714823</v>
      </c>
    </row>
    <row r="18" spans="2:317" ht="18.75">
      <c r="B18" s="172"/>
      <c r="C18" s="180"/>
      <c r="D18" s="180"/>
      <c r="E18" s="180" t="str">
        <f>'A.I Revenue Streams - P1'!F18</f>
        <v>Complete Denture</v>
      </c>
      <c r="F18" s="184"/>
      <c r="G18" s="182"/>
      <c r="H18" s="182">
        <f>'A.I Revenue Streams - P1'!J18</f>
        <v>30000</v>
      </c>
      <c r="I18" s="182">
        <f t="shared" si="8"/>
        <v>0</v>
      </c>
      <c r="J18" s="5"/>
      <c r="K18" s="182">
        <f>'A.I Revenue Streams - P1'!H18*K$2*L$2</f>
        <v>0.22499999999999998</v>
      </c>
      <c r="L18" s="182">
        <f t="shared" si="265"/>
        <v>30000</v>
      </c>
      <c r="M18" s="182">
        <f t="shared" si="200"/>
        <v>6749.9999999999991</v>
      </c>
      <c r="N18" s="5"/>
      <c r="O18" s="182">
        <f t="shared" ref="O18:O28" si="266">K18*O$8*O$2/K$2*P$2</f>
        <v>0.24018749999999994</v>
      </c>
      <c r="P18" s="182">
        <f t="shared" si="201"/>
        <v>30000</v>
      </c>
      <c r="Q18" s="182">
        <f t="shared" si="202"/>
        <v>7205.6249999999982</v>
      </c>
      <c r="R18" s="5"/>
      <c r="S18" s="182">
        <f t="shared" ref="S18:S28" si="267">O18*S$8*S$2/O$2*T$2</f>
        <v>0.36828749999999988</v>
      </c>
      <c r="T18" s="182">
        <f t="shared" si="203"/>
        <v>30000</v>
      </c>
      <c r="U18" s="182">
        <f t="shared" si="204"/>
        <v>11048.624999999996</v>
      </c>
      <c r="V18" s="5"/>
      <c r="W18" s="182">
        <f t="shared" ref="W18:W28" si="268">S18*W$8*W$2/S$2*X$2</f>
        <v>0.52941328124999976</v>
      </c>
      <c r="X18" s="182">
        <f t="shared" si="205"/>
        <v>30000</v>
      </c>
      <c r="Y18" s="182">
        <f t="shared" si="206"/>
        <v>15882.398437499993</v>
      </c>
      <c r="Z18" s="5"/>
      <c r="AA18" s="182">
        <f t="shared" ref="AA18:AA28" si="269">W18*AA$8*AA$2/W$2*AB$2</f>
        <v>0.97412043749999955</v>
      </c>
      <c r="AB18" s="182">
        <f t="shared" si="207"/>
        <v>30000</v>
      </c>
      <c r="AC18" s="182">
        <f t="shared" si="208"/>
        <v>29223.613124999985</v>
      </c>
      <c r="AD18" s="5"/>
      <c r="AE18" s="182">
        <f t="shared" ref="AE18:AE28" si="270">AA18*AE$8*AE$2/AA$2*AF$2</f>
        <v>1.4002981289062493</v>
      </c>
      <c r="AF18" s="182">
        <f t="shared" si="209"/>
        <v>30000</v>
      </c>
      <c r="AG18" s="182">
        <f t="shared" si="210"/>
        <v>42008.943867187481</v>
      </c>
      <c r="AH18" s="5"/>
      <c r="AI18" s="182">
        <f t="shared" ref="AI18:AI28" si="271">AE18*AI$8*AI$2/AE$2*AJ$2</f>
        <v>2.0129285603027331</v>
      </c>
      <c r="AJ18" s="182">
        <f t="shared" si="211"/>
        <v>30000</v>
      </c>
      <c r="AK18" s="182">
        <f t="shared" si="212"/>
        <v>60387.856809081997</v>
      </c>
      <c r="AL18" s="5"/>
      <c r="AM18" s="182">
        <f t="shared" ref="AM18:AM28" si="272">AI18*AM$8*AM$2/AI$2*AN$2</f>
        <v>2.314867844348143</v>
      </c>
      <c r="AN18" s="182">
        <f t="shared" si="213"/>
        <v>30000</v>
      </c>
      <c r="AO18" s="182">
        <f t="shared" si="214"/>
        <v>69446.035330444283</v>
      </c>
      <c r="AP18" s="5"/>
      <c r="AQ18" s="182">
        <f t="shared" ref="AQ18:AQ28" si="273">AM18*AQ$8*AQ$2/AM$2*AR$2</f>
        <v>2.6620980210003644</v>
      </c>
      <c r="AR18" s="182">
        <f t="shared" si="215"/>
        <v>30000</v>
      </c>
      <c r="AS18" s="182">
        <f t="shared" si="216"/>
        <v>79862.940630010926</v>
      </c>
      <c r="AT18" s="5"/>
      <c r="AU18" s="182">
        <f t="shared" ref="AU18:AU28" si="274">AQ18*AU$8*AU$2/AQ$2*AV$2</f>
        <v>3.061412724150419</v>
      </c>
      <c r="AV18" s="182">
        <f t="shared" si="217"/>
        <v>30000</v>
      </c>
      <c r="AW18" s="182">
        <f t="shared" si="218"/>
        <v>91842.381724512568</v>
      </c>
      <c r="AX18" s="5"/>
      <c r="AY18" s="182">
        <f t="shared" ref="AY18:AY28" si="275">AU18*AY$8*AY$2/AU$2*AZ$2</f>
        <v>3.5206246327729818</v>
      </c>
      <c r="AZ18" s="182">
        <f t="shared" si="219"/>
        <v>30000</v>
      </c>
      <c r="BA18" s="182">
        <f t="shared" si="220"/>
        <v>105618.73898318945</v>
      </c>
      <c r="BB18" s="5"/>
      <c r="BC18" s="182">
        <f t="shared" ref="BC18:BC28" si="276">AY18*BC$8*BC$2/AY$2*BD$2</f>
        <v>4.0487183276889285</v>
      </c>
      <c r="BD18" s="182">
        <f t="shared" si="221"/>
        <v>30000</v>
      </c>
      <c r="BE18" s="182">
        <f t="shared" si="222"/>
        <v>121461.54983066785</v>
      </c>
      <c r="BF18" s="5"/>
      <c r="BG18" s="182">
        <f t="shared" ref="BG18:BG28" si="277">BC18*BG$8*BG$2/BC$2*BH$2</f>
        <v>4.6560260768422674</v>
      </c>
      <c r="BH18" s="182">
        <f t="shared" si="223"/>
        <v>30000</v>
      </c>
      <c r="BI18" s="182">
        <f t="shared" si="224"/>
        <v>139680.78230526802</v>
      </c>
      <c r="BJ18" s="5"/>
      <c r="BK18" s="182">
        <f t="shared" ref="BK18:BK28" si="278">BG18*BK$8*BK$2/BG$2*BL$2</f>
        <v>5.3544299883686071</v>
      </c>
      <c r="BL18" s="182">
        <f t="shared" si="225"/>
        <v>30000</v>
      </c>
      <c r="BM18" s="182">
        <f t="shared" si="226"/>
        <v>160632.89965105822</v>
      </c>
      <c r="BN18" s="5"/>
      <c r="BO18" s="182">
        <f t="shared" ref="BO18:BO28" si="279">BK18*BO$8*BO$2/BK$2*BP$2</f>
        <v>6.1575944866238981</v>
      </c>
      <c r="BP18" s="182">
        <f t="shared" si="227"/>
        <v>30000</v>
      </c>
      <c r="BQ18" s="182">
        <f t="shared" si="228"/>
        <v>184727.83459871693</v>
      </c>
      <c r="BR18" s="5"/>
      <c r="BS18" s="182">
        <f t="shared" ref="BS18:BS28" si="280">BO18*BS$8*BS$2/BO$2*BT$2</f>
        <v>7.0812336596174825</v>
      </c>
      <c r="BT18" s="182">
        <f t="shared" si="229"/>
        <v>30000</v>
      </c>
      <c r="BU18" s="182">
        <f t="shared" si="230"/>
        <v>212437.00978852448</v>
      </c>
      <c r="BV18" s="5"/>
      <c r="BW18" s="182">
        <f t="shared" ref="BW18:BW28" si="281">BS18*BW$8*BW$2/BS$2*BX$2</f>
        <v>8.1434187085601053</v>
      </c>
      <c r="BX18" s="182">
        <f t="shared" si="231"/>
        <v>30000</v>
      </c>
      <c r="BY18" s="182">
        <f t="shared" si="232"/>
        <v>244302.56125680316</v>
      </c>
      <c r="BZ18" s="5"/>
      <c r="CA18" s="182">
        <f t="shared" ref="CA18:CA28" si="282">BW18*CA$8*CA$2/BW$2*CB$2</f>
        <v>9.3649315148441197</v>
      </c>
      <c r="CB18" s="182">
        <f t="shared" si="233"/>
        <v>30000</v>
      </c>
      <c r="CC18" s="182">
        <f t="shared" si="234"/>
        <v>280947.9454453236</v>
      </c>
      <c r="CD18" s="5"/>
      <c r="CE18" s="182">
        <f t="shared" ref="CE18:CE28" si="283">CA18*CE$8*CE$2/CA$2*CF$2</f>
        <v>12.923605490484885</v>
      </c>
      <c r="CF18" s="182">
        <f t="shared" si="235"/>
        <v>30000</v>
      </c>
      <c r="CG18" s="182">
        <f t="shared" si="236"/>
        <v>387708.16471454652</v>
      </c>
      <c r="CH18" s="5"/>
      <c r="CI18" s="182">
        <f t="shared" ref="CI18:CI28" si="284">CE18*CI$8*CI$2/CE$2*CJ$2</f>
        <v>14.862146314057616</v>
      </c>
      <c r="CJ18" s="182">
        <f t="shared" si="237"/>
        <v>30000</v>
      </c>
      <c r="CK18" s="182">
        <f t="shared" si="238"/>
        <v>445864.3894217285</v>
      </c>
      <c r="CL18" s="5"/>
      <c r="CM18" s="182">
        <f t="shared" ref="CM18:CM28" si="285">CI18*CM$8*CM$2/CI$2*CN$2</f>
        <v>17.091468261166259</v>
      </c>
      <c r="CN18" s="182">
        <f t="shared" si="239"/>
        <v>30000</v>
      </c>
      <c r="CO18" s="182">
        <f t="shared" si="240"/>
        <v>512744.04783498775</v>
      </c>
      <c r="CP18" s="5"/>
      <c r="CQ18" s="182">
        <f t="shared" ref="CQ18:CQ28" si="286">CM18*CQ$8*CQ$2/CM$2*CR$2</f>
        <v>19.655188500341197</v>
      </c>
      <c r="CR18" s="182">
        <f t="shared" si="241"/>
        <v>30000</v>
      </c>
      <c r="CS18" s="182">
        <f t="shared" si="242"/>
        <v>589655.65501023596</v>
      </c>
      <c r="CT18" s="5"/>
      <c r="CU18" s="182">
        <f t="shared" ref="CU18:CU28" si="287">CQ18*CU$8*CU$2/CQ$2*CV$2</f>
        <v>22.603466775392373</v>
      </c>
      <c r="CV18" s="182">
        <f t="shared" si="243"/>
        <v>30000</v>
      </c>
      <c r="CW18" s="182">
        <f t="shared" si="244"/>
        <v>678104.00326177117</v>
      </c>
      <c r="CX18" s="5"/>
      <c r="CY18" s="182">
        <f t="shared" ref="CY18:CY28" si="288">CU18*CY$8*CY$2/CU$2*CZ$2</f>
        <v>25.993986791701229</v>
      </c>
      <c r="CZ18" s="182">
        <f t="shared" si="245"/>
        <v>30000</v>
      </c>
      <c r="DA18" s="182">
        <f t="shared" si="246"/>
        <v>779819.6037510368</v>
      </c>
      <c r="DB18" s="5"/>
      <c r="DC18" s="182">
        <f t="shared" ref="DC18:DC28" si="289">CY18*DC$8*DC$2/CY$2*DD$2</f>
        <v>29.893084810456411</v>
      </c>
      <c r="DD18" s="182">
        <f t="shared" si="247"/>
        <v>30000</v>
      </c>
      <c r="DE18" s="182">
        <f t="shared" si="248"/>
        <v>896792.54431369237</v>
      </c>
      <c r="DF18" s="5"/>
      <c r="DG18" s="182">
        <f t="shared" ref="DG18:DG28" si="290">DC18*DG$8*DG$2/DC$2*DH$2</f>
        <v>34.377047532024868</v>
      </c>
      <c r="DH18" s="182">
        <f t="shared" si="249"/>
        <v>30000</v>
      </c>
      <c r="DI18" s="182">
        <f t="shared" si="250"/>
        <v>1031311.425960746</v>
      </c>
      <c r="DJ18" s="5"/>
      <c r="DK18" s="182">
        <f t="shared" ref="DK18:DK28" si="291">DG18*DK$8*DK$2/DG$2*DL$2</f>
        <v>39.533604661828598</v>
      </c>
      <c r="DL18" s="182">
        <f t="shared" si="251"/>
        <v>30000</v>
      </c>
      <c r="DM18" s="182">
        <f t="shared" si="252"/>
        <v>1186008.1398548579</v>
      </c>
      <c r="DN18" s="5"/>
      <c r="DO18" s="182">
        <f t="shared" ref="DO18:DO28" si="292">DK18*DO$8*DO$2/DK$2*DP$2</f>
        <v>45.463645361102884</v>
      </c>
      <c r="DP18" s="182">
        <f t="shared" si="253"/>
        <v>30000</v>
      </c>
      <c r="DQ18" s="182">
        <f t="shared" si="254"/>
        <v>1363909.3608330865</v>
      </c>
      <c r="DR18" s="5"/>
      <c r="DS18" s="182">
        <f t="shared" ref="DS18:DS28" si="293">DO18*DS$8*DS$2/DO$2*DT$2</f>
        <v>52.283192165268311</v>
      </c>
      <c r="DT18" s="182">
        <f t="shared" si="255"/>
        <v>30000</v>
      </c>
      <c r="DU18" s="182">
        <f t="shared" si="256"/>
        <v>1568495.7649580494</v>
      </c>
      <c r="DV18" s="5"/>
      <c r="DW18" s="182">
        <f t="shared" ref="DW18:DW28" si="294">DS18*DW$8*DW$2/DS$2*DX$2</f>
        <v>60.125670990058559</v>
      </c>
      <c r="DX18" s="182">
        <f t="shared" si="257"/>
        <v>30000</v>
      </c>
      <c r="DY18" s="182">
        <f t="shared" si="258"/>
        <v>1803770.1297017569</v>
      </c>
      <c r="DZ18" s="5"/>
      <c r="EA18" s="182">
        <f t="shared" ref="EA18:EA28" si="295">DW18*EA$8*EA$2/DW$2*EB$2</f>
        <v>76.058973802424077</v>
      </c>
      <c r="EB18" s="182">
        <f t="shared" si="259"/>
        <v>30000</v>
      </c>
      <c r="EC18" s="182">
        <f t="shared" si="260"/>
        <v>2281769.2140727225</v>
      </c>
      <c r="ED18" s="5"/>
      <c r="EE18" s="182">
        <f t="shared" ref="EE18:EE28" si="296">EA18*EE$8*EE$2/EA$2*EF$2</f>
        <v>87.467819872787686</v>
      </c>
      <c r="EF18" s="182">
        <f t="shared" si="261"/>
        <v>30000</v>
      </c>
      <c r="EG18" s="182">
        <f t="shared" si="262"/>
        <v>2624034.5961836306</v>
      </c>
      <c r="EH18" s="5"/>
      <c r="EI18" s="182">
        <f t="shared" ref="EI18:EI28" si="297">EE18*EI$8*EI$2/EE$2*EJ$2</f>
        <v>100.58799285370583</v>
      </c>
      <c r="EJ18" s="182">
        <f t="shared" si="263"/>
        <v>30000</v>
      </c>
      <c r="EK18" s="182">
        <f t="shared" si="264"/>
        <v>3017639.785611175</v>
      </c>
      <c r="EL18" s="5"/>
      <c r="EM18" s="182">
        <f t="shared" ref="EM18:EM28" si="298">EI18*EM$8*EM$2/EI$2*EN$2</f>
        <v>115.67619178176169</v>
      </c>
      <c r="EN18" s="182">
        <f t="shared" si="74"/>
        <v>30000</v>
      </c>
      <c r="EO18" s="182">
        <f t="shared" si="75"/>
        <v>3470285.7534528505</v>
      </c>
      <c r="EP18" s="5"/>
      <c r="EQ18" s="182">
        <f t="shared" ref="EQ18:EQ28" si="299">EM18*EQ$8*EQ$2/EM$2*ER$2</f>
        <v>133.02762054902593</v>
      </c>
      <c r="ER18" s="182">
        <f t="shared" si="77"/>
        <v>30000</v>
      </c>
      <c r="ES18" s="182">
        <f t="shared" si="78"/>
        <v>3990828.6164707779</v>
      </c>
      <c r="ET18" s="5"/>
      <c r="EU18" s="182">
        <f t="shared" ref="EU18:EU28" si="300">EQ18*EU$8*EU$2/EQ$2*EV$2</f>
        <v>152.98176363137981</v>
      </c>
      <c r="EV18" s="182">
        <f t="shared" si="80"/>
        <v>30000</v>
      </c>
      <c r="EW18" s="182">
        <f t="shared" si="81"/>
        <v>4589452.9089413946</v>
      </c>
      <c r="EX18" s="5"/>
      <c r="EY18" s="182">
        <f t="shared" ref="EY18:EY28" si="301">EU18*EY$8*EY$2/EU$2*EZ$2</f>
        <v>175.92902817608677</v>
      </c>
      <c r="EZ18" s="182">
        <f t="shared" si="83"/>
        <v>30000</v>
      </c>
      <c r="FA18" s="182">
        <f t="shared" si="84"/>
        <v>5277870.8452826031</v>
      </c>
      <c r="FB18" s="5"/>
      <c r="FC18" s="182">
        <f t="shared" ref="FC18:FC28" si="302">EY18*FC$8*FC$2/EY$2*FD$2</f>
        <v>202.31838240249976</v>
      </c>
      <c r="FD18" s="182">
        <f t="shared" si="86"/>
        <v>30000</v>
      </c>
      <c r="FE18" s="182">
        <f t="shared" si="87"/>
        <v>6069551.472074993</v>
      </c>
      <c r="FF18" s="5"/>
      <c r="FG18" s="182">
        <f t="shared" ref="FG18:FG28" si="303">FC18*FG$8*FG$2/FC$2*FH$2</f>
        <v>232.66613976287471</v>
      </c>
      <c r="FH18" s="182">
        <f t="shared" si="89"/>
        <v>30000</v>
      </c>
      <c r="FI18" s="182">
        <f t="shared" si="90"/>
        <v>6979984.1928862408</v>
      </c>
      <c r="FJ18" s="5"/>
      <c r="FK18" s="182">
        <f t="shared" ref="FK18:FK28" si="304">FG18*FK$8*FK$2/FG$2*FL$2</f>
        <v>267.56606072730591</v>
      </c>
      <c r="FL18" s="182">
        <f t="shared" si="92"/>
        <v>30000</v>
      </c>
      <c r="FM18" s="182">
        <f t="shared" si="93"/>
        <v>8026981.8218191769</v>
      </c>
      <c r="FN18" s="5"/>
      <c r="FO18" s="182">
        <f t="shared" ref="FO18:FO28" si="305">FK18*FO$8*FO$2/FK$2*FP$2</f>
        <v>307.70096983640178</v>
      </c>
      <c r="FP18" s="182">
        <f t="shared" si="95"/>
        <v>30000</v>
      </c>
      <c r="FQ18" s="182">
        <f t="shared" si="96"/>
        <v>9231029.0950920526</v>
      </c>
      <c r="FR18" s="5"/>
      <c r="FS18" s="182">
        <f t="shared" ref="FS18:FS28" si="306">FO18*FS$8*FS$2/FO$2*FT$2</f>
        <v>353.85611531186203</v>
      </c>
      <c r="FT18" s="182">
        <f t="shared" si="98"/>
        <v>30000</v>
      </c>
      <c r="FU18" s="182">
        <f t="shared" si="99"/>
        <v>10615683.459355861</v>
      </c>
      <c r="FV18" s="5"/>
      <c r="FW18" s="182">
        <f t="shared" ref="FW18:FW28" si="307">FS18*FW$8*FW$2/FS$2*FX$2</f>
        <v>447.62798586950544</v>
      </c>
      <c r="FX18" s="182">
        <f t="shared" si="101"/>
        <v>30000</v>
      </c>
      <c r="FY18" s="182">
        <f t="shared" si="102"/>
        <v>13428839.576085163</v>
      </c>
      <c r="FZ18" s="5"/>
      <c r="GA18" s="182">
        <f t="shared" ref="GA18:GA28" si="308">FW18*GA$8*GA$2/FW$2*GB$2</f>
        <v>514.77218374993117</v>
      </c>
      <c r="GB18" s="182">
        <f t="shared" si="104"/>
        <v>30000</v>
      </c>
      <c r="GC18" s="182">
        <f t="shared" si="105"/>
        <v>15443165.512497935</v>
      </c>
      <c r="GD18" s="5"/>
      <c r="GE18" s="182">
        <f t="shared" ref="GE18:GE28" si="309">GA18*GE$8*GE$2/GA$2*GF$2</f>
        <v>591.98801131242078</v>
      </c>
      <c r="GF18" s="182">
        <f t="shared" si="107"/>
        <v>30000</v>
      </c>
      <c r="GG18" s="182">
        <f t="shared" si="108"/>
        <v>17759640.339372624</v>
      </c>
      <c r="GH18" s="5"/>
      <c r="GI18" s="182">
        <f t="shared" ref="GI18:GI28" si="310">GE18*GI$8*GI$2/GE$2*GJ$2</f>
        <v>680.78621300928387</v>
      </c>
      <c r="GJ18" s="182">
        <f t="shared" si="110"/>
        <v>30000</v>
      </c>
      <c r="GK18" s="182">
        <f t="shared" si="111"/>
        <v>20423586.390278514</v>
      </c>
      <c r="GL18" s="5"/>
      <c r="GM18" s="182">
        <f t="shared" ref="GM18:GM28" si="311">GI18*GM$8*GM$2/GI$2*GN$2</f>
        <v>782.90414496067638</v>
      </c>
      <c r="GN18" s="182">
        <f t="shared" si="113"/>
        <v>30000</v>
      </c>
      <c r="GO18" s="182">
        <f t="shared" si="114"/>
        <v>23487124.348820291</v>
      </c>
      <c r="GP18" s="5"/>
      <c r="GQ18" s="182">
        <f t="shared" ref="GQ18:GQ28" si="312">GM18*GQ$8*GQ$2/GM$2*GR$2</f>
        <v>900.33976670477773</v>
      </c>
      <c r="GR18" s="182">
        <f t="shared" si="116"/>
        <v>30000</v>
      </c>
      <c r="GS18" s="182">
        <f t="shared" si="117"/>
        <v>27010193.001143333</v>
      </c>
      <c r="GT18" s="5"/>
      <c r="GU18" s="182">
        <f t="shared" ref="GU18:GU28" si="313">GQ18*GU$8*GU$2/GQ$2*GV$2</f>
        <v>1035.3907317104943</v>
      </c>
      <c r="GV18" s="182">
        <f t="shared" si="119"/>
        <v>30000</v>
      </c>
      <c r="GW18" s="182">
        <f t="shared" si="120"/>
        <v>31061721.951314829</v>
      </c>
      <c r="GX18" s="5"/>
      <c r="GY18" s="182">
        <f t="shared" ref="GY18:GY28" si="314">GU18*GY$8*GY$2/GU$2*GZ$2</f>
        <v>1190.6993414670683</v>
      </c>
      <c r="GZ18" s="182">
        <f t="shared" si="122"/>
        <v>30000</v>
      </c>
      <c r="HA18" s="182">
        <f t="shared" si="123"/>
        <v>35720980.24401205</v>
      </c>
      <c r="HB18" s="5"/>
      <c r="HC18" s="182">
        <f t="shared" ref="HC18:HC28" si="315">GY18*HC$8*HC$2/GY$2*HD$2</f>
        <v>1369.3042426871284</v>
      </c>
      <c r="HD18" s="182">
        <f t="shared" si="125"/>
        <v>30000</v>
      </c>
      <c r="HE18" s="182">
        <f t="shared" si="126"/>
        <v>41079127.280613855</v>
      </c>
      <c r="HF18" s="5"/>
      <c r="HG18" s="182">
        <f t="shared" ref="HG18:HG28" si="316">HC18*HG$8*HG$2/HC$2*HH$2</f>
        <v>1574.6998790901976</v>
      </c>
      <c r="HH18" s="182">
        <f t="shared" si="128"/>
        <v>30000</v>
      </c>
      <c r="HI18" s="182">
        <f t="shared" si="129"/>
        <v>47240996.372705929</v>
      </c>
      <c r="HJ18" s="5"/>
      <c r="HK18" s="182">
        <f t="shared" ref="HK18:HK28" si="317">HG18*HK$8*HK$2/HG$2*HL$2</f>
        <v>1810.9048609537269</v>
      </c>
      <c r="HL18" s="182">
        <f t="shared" si="131"/>
        <v>30000</v>
      </c>
      <c r="HM18" s="182">
        <f t="shared" si="132"/>
        <v>54327145.828611806</v>
      </c>
      <c r="HN18" s="5"/>
      <c r="HO18" s="182">
        <f t="shared" ref="HO18:HO28" si="318">HK18*HO$8*HO$2/HK$2*HP$2</f>
        <v>2082.5405900967858</v>
      </c>
      <c r="HP18" s="182">
        <f t="shared" si="134"/>
        <v>30000</v>
      </c>
      <c r="HQ18" s="182">
        <f t="shared" si="135"/>
        <v>62476217.702903576</v>
      </c>
      <c r="HR18" s="5"/>
      <c r="HS18" s="182">
        <f t="shared" ref="HS18:HS28" si="319">HO18*HS$8*HS$2/HO$2*HT$2</f>
        <v>2754.1599304029987</v>
      </c>
      <c r="HT18" s="182">
        <f t="shared" si="137"/>
        <v>30000</v>
      </c>
      <c r="HU18" s="182">
        <f t="shared" si="138"/>
        <v>82624797.912089959</v>
      </c>
      <c r="HV18" s="5"/>
      <c r="HW18" s="182">
        <f t="shared" ref="HW18:HW28" si="320">HS18*HW$8*HW$2/HS$2*HX$2</f>
        <v>3167.2839199634482</v>
      </c>
      <c r="HX18" s="182">
        <f t="shared" si="140"/>
        <v>30000</v>
      </c>
      <c r="HY18" s="182">
        <f t="shared" si="141"/>
        <v>95018517.598903447</v>
      </c>
      <c r="HZ18" s="5"/>
      <c r="IA18" s="182">
        <f t="shared" ref="IA18:IA28" si="321">HW18*IA$8*IA$2/HW$2*IB$2</f>
        <v>3642.3765079579653</v>
      </c>
      <c r="IB18" s="182">
        <f t="shared" si="143"/>
        <v>30000</v>
      </c>
      <c r="IC18" s="182">
        <f t="shared" si="144"/>
        <v>109271295.23873895</v>
      </c>
      <c r="ID18" s="5"/>
      <c r="IE18" s="182">
        <f t="shared" ref="IE18:IE28" si="322">IA18*IE$8*IE$2/IA$2*IF$2</f>
        <v>4188.7329841516594</v>
      </c>
      <c r="IF18" s="182">
        <f t="shared" si="146"/>
        <v>30000</v>
      </c>
      <c r="IG18" s="182">
        <f t="shared" si="147"/>
        <v>125661989.52454978</v>
      </c>
      <c r="IH18" s="5"/>
      <c r="II18" s="182">
        <f t="shared" ref="II18:II28" si="323">IE18*II$8*II$2/IE$2*IJ$2</f>
        <v>4817.0429317744083</v>
      </c>
      <c r="IJ18" s="182">
        <f t="shared" si="149"/>
        <v>30000</v>
      </c>
      <c r="IK18" s="182">
        <f t="shared" si="150"/>
        <v>144511287.95323226</v>
      </c>
      <c r="IL18" s="5"/>
      <c r="IM18" s="182">
        <f t="shared" ref="IM18:IM28" si="324">II18*IM$8*IM$2/II$2*IN$2</f>
        <v>5539.5993715405693</v>
      </c>
      <c r="IN18" s="182">
        <f t="shared" si="152"/>
        <v>30000</v>
      </c>
      <c r="IO18" s="182">
        <f t="shared" si="153"/>
        <v>166187981.14621708</v>
      </c>
      <c r="IP18" s="5"/>
      <c r="IQ18" s="182">
        <f t="shared" ref="IQ18:IQ28" si="325">IM18*IQ$8*IQ$2/IM$2*IR$2</f>
        <v>6370.5392772716541</v>
      </c>
      <c r="IR18" s="182">
        <f t="shared" si="155"/>
        <v>30000</v>
      </c>
      <c r="IS18" s="182">
        <f t="shared" si="156"/>
        <v>191116178.31814963</v>
      </c>
      <c r="IT18" s="5"/>
      <c r="IU18" s="182">
        <f t="shared" ref="IU18:IU28" si="326">IQ18*IU$8*IU$2/IQ$2*IV$2</f>
        <v>7326.1201688624014</v>
      </c>
      <c r="IV18" s="182">
        <f t="shared" si="158"/>
        <v>30000</v>
      </c>
      <c r="IW18" s="182">
        <f t="shared" si="159"/>
        <v>219783605.06587204</v>
      </c>
      <c r="IX18" s="5"/>
      <c r="IY18" s="182">
        <f t="shared" ref="IY18:IY28" si="327">IU18*IY$8*IY$2/IU$2*IZ$2</f>
        <v>8425.0381941917603</v>
      </c>
      <c r="IZ18" s="182">
        <f t="shared" si="161"/>
        <v>30000</v>
      </c>
      <c r="JA18" s="182">
        <f t="shared" si="162"/>
        <v>252751145.82575282</v>
      </c>
      <c r="JB18" s="5"/>
      <c r="JC18" s="182">
        <f t="shared" ref="JC18:JC28" si="328">IY18*JC$8*JC$2/IY$2*JD$2</f>
        <v>9688.7939233205234</v>
      </c>
      <c r="JD18" s="182">
        <f t="shared" si="164"/>
        <v>30000</v>
      </c>
      <c r="JE18" s="182">
        <f t="shared" si="165"/>
        <v>290663817.69961572</v>
      </c>
      <c r="JF18" s="5"/>
      <c r="JG18" s="182">
        <f t="shared" ref="JG18:JG28" si="329">JC18*JG$8*JG$2/JC$2*JH$2</f>
        <v>11142.113011818601</v>
      </c>
      <c r="JH18" s="182">
        <f t="shared" si="167"/>
        <v>30000</v>
      </c>
      <c r="JI18" s="182">
        <f t="shared" si="168"/>
        <v>334263390.35455805</v>
      </c>
      <c r="JJ18" s="5"/>
      <c r="JK18" s="182">
        <f t="shared" ref="JK18:JK28" si="330">JG18*JK$8*JK$2/JG$2*JL$2</f>
        <v>12813.42996359139</v>
      </c>
      <c r="JL18" s="182">
        <f t="shared" si="170"/>
        <v>30000</v>
      </c>
      <c r="JM18" s="182">
        <f t="shared" si="171"/>
        <v>384402898.90774173</v>
      </c>
      <c r="JN18" s="5"/>
      <c r="JO18" s="182">
        <f t="shared" ref="JO18:JO28" si="331">JK18*JO$8*JO$2/JK$2*JP$2</f>
        <v>14882.7989027114</v>
      </c>
      <c r="JP18" s="182">
        <f t="shared" si="0"/>
        <v>30000</v>
      </c>
      <c r="JQ18" s="182">
        <f t="shared" si="173"/>
        <v>446483967.08134198</v>
      </c>
      <c r="JR18" s="5"/>
      <c r="JS18" s="182">
        <f t="shared" ref="JS18:JS28" si="332">JO18*JS$8*JS$2/JO$2*JT$2</f>
        <v>17115.21873811811</v>
      </c>
      <c r="JT18" s="182">
        <f t="shared" si="1"/>
        <v>30000</v>
      </c>
      <c r="JU18" s="182">
        <f t="shared" si="175"/>
        <v>513456562.1435433</v>
      </c>
      <c r="JV18" s="5"/>
      <c r="JW18" s="182">
        <f t="shared" ref="JW18:JW28" si="333">JS18*JW$8*JW$2/JS$2*JX$2</f>
        <v>19682.501548835826</v>
      </c>
      <c r="JX18" s="182">
        <f t="shared" si="2"/>
        <v>30000</v>
      </c>
      <c r="JY18" s="182">
        <f t="shared" si="177"/>
        <v>590475046.46507478</v>
      </c>
      <c r="JZ18" s="5"/>
      <c r="KA18" s="182">
        <f t="shared" ref="KA18:KA28" si="334">JW18*KA$8*KA$2/JW$2*KB$2</f>
        <v>22634.876781161198</v>
      </c>
      <c r="KB18" s="182">
        <f t="shared" si="3"/>
        <v>30000</v>
      </c>
      <c r="KC18" s="182">
        <f t="shared" si="179"/>
        <v>679046303.43483591</v>
      </c>
      <c r="KD18" s="5"/>
      <c r="KE18" s="182">
        <f t="shared" ref="KE18:KE28" si="335">KA18*KE$8*KE$2/KA$2*KF$2</f>
        <v>26030.108298335377</v>
      </c>
      <c r="KF18" s="182">
        <f t="shared" si="4"/>
        <v>30000</v>
      </c>
      <c r="KG18" s="182">
        <f t="shared" si="181"/>
        <v>780903248.95006132</v>
      </c>
      <c r="KH18" s="5"/>
      <c r="KI18" s="183">
        <f t="shared" si="182"/>
        <v>3.7373068476562485</v>
      </c>
      <c r="KJ18" s="183">
        <f t="shared" si="183"/>
        <v>30000</v>
      </c>
      <c r="KK18" s="183">
        <f t="shared" si="184"/>
        <v>112119.20542968746</v>
      </c>
      <c r="KM18" s="183">
        <f t="shared" si="185"/>
        <v>58.378284545120053</v>
      </c>
      <c r="KN18" s="183">
        <f t="shared" si="186"/>
        <v>29999.999999999996</v>
      </c>
      <c r="KO18" s="183">
        <f t="shared" si="187"/>
        <v>1751348.5363536014</v>
      </c>
      <c r="KQ18" s="183">
        <f t="shared" si="188"/>
        <v>374.8061076538832</v>
      </c>
      <c r="KR18" s="183">
        <f t="shared" si="189"/>
        <v>30000</v>
      </c>
      <c r="KS18" s="183">
        <f t="shared" si="190"/>
        <v>11244183.229616497</v>
      </c>
      <c r="KU18" s="183">
        <f t="shared" si="191"/>
        <v>2205.8370587081163</v>
      </c>
      <c r="KV18" s="183">
        <f t="shared" si="192"/>
        <v>29999.999999999996</v>
      </c>
      <c r="KW18" s="183">
        <f t="shared" si="193"/>
        <v>66175111.761243477</v>
      </c>
      <c r="KY18" s="183">
        <f t="shared" si="194"/>
        <v>12981.957951611997</v>
      </c>
      <c r="KZ18" s="183">
        <f t="shared" si="195"/>
        <v>30000</v>
      </c>
      <c r="LA18" s="183">
        <f t="shared" si="196"/>
        <v>389458738.54835993</v>
      </c>
      <c r="LC18" s="183">
        <f t="shared" si="197"/>
        <v>79875.230184847387</v>
      </c>
      <c r="LD18" s="183">
        <f t="shared" si="198"/>
        <v>29999.999999999993</v>
      </c>
      <c r="LE18" s="183">
        <f t="shared" si="199"/>
        <v>2396256905.5454211</v>
      </c>
    </row>
    <row r="19" spans="2:317" ht="18.75">
      <c r="B19" s="172"/>
      <c r="C19" s="180"/>
      <c r="D19" s="180"/>
      <c r="E19" s="180" t="str">
        <f>'A.I Revenue Streams - P1'!F19</f>
        <v>Comple Denture (BPS Denture)</v>
      </c>
      <c r="F19" s="184"/>
      <c r="G19" s="182"/>
      <c r="H19" s="182">
        <f>'A.I Revenue Streams - P1'!J19</f>
        <v>47000</v>
      </c>
      <c r="I19" s="182">
        <f t="shared" si="8"/>
        <v>0</v>
      </c>
      <c r="J19" s="5"/>
      <c r="K19" s="182">
        <f>'A.I Revenue Streams - P1'!H19*K$2*L$2</f>
        <v>0.22499999999999998</v>
      </c>
      <c r="L19" s="182">
        <f t="shared" ref="L19" si="336">H19*$L$8</f>
        <v>47000</v>
      </c>
      <c r="M19" s="182">
        <f t="shared" ref="M19" si="337">K19*L19</f>
        <v>10574.999999999998</v>
      </c>
      <c r="N19" s="5"/>
      <c r="O19" s="182">
        <f t="shared" si="266"/>
        <v>0.24018749999999994</v>
      </c>
      <c r="P19" s="182">
        <f t="shared" ref="P19" si="338">L19*P$8</f>
        <v>47000</v>
      </c>
      <c r="Q19" s="182">
        <f t="shared" ref="Q19" si="339">O19*P19</f>
        <v>11288.812499999998</v>
      </c>
      <c r="R19" s="5"/>
      <c r="S19" s="182">
        <f t="shared" si="267"/>
        <v>0.36828749999999988</v>
      </c>
      <c r="T19" s="182">
        <f t="shared" ref="T19" si="340">P19*T$8</f>
        <v>47000</v>
      </c>
      <c r="U19" s="182">
        <f t="shared" ref="U19" si="341">S19*T19</f>
        <v>17309.512499999993</v>
      </c>
      <c r="V19" s="5"/>
      <c r="W19" s="182">
        <f t="shared" si="268"/>
        <v>0.52941328124999976</v>
      </c>
      <c r="X19" s="182">
        <f t="shared" ref="X19:X28" si="342">T19*X$8</f>
        <v>47000</v>
      </c>
      <c r="Y19" s="182">
        <f t="shared" ref="Y19:Y28" si="343">W19*X19</f>
        <v>24882.424218749988</v>
      </c>
      <c r="Z19" s="5"/>
      <c r="AA19" s="182">
        <f t="shared" si="269"/>
        <v>0.97412043749999955</v>
      </c>
      <c r="AB19" s="182">
        <f t="shared" ref="AB19:AB28" si="344">X19*AB$8</f>
        <v>47000</v>
      </c>
      <c r="AC19" s="182">
        <f t="shared" ref="AC19:AC28" si="345">AA19*AB19</f>
        <v>45783.660562499979</v>
      </c>
      <c r="AD19" s="5"/>
      <c r="AE19" s="182">
        <f t="shared" si="270"/>
        <v>1.4002981289062493</v>
      </c>
      <c r="AF19" s="182">
        <f t="shared" ref="AF19:AF28" si="346">AB19*AF$8</f>
        <v>47000</v>
      </c>
      <c r="AG19" s="182">
        <f t="shared" ref="AG19:AG28" si="347">AE19*AF19</f>
        <v>65814.012058593711</v>
      </c>
      <c r="AH19" s="5"/>
      <c r="AI19" s="182">
        <f t="shared" si="271"/>
        <v>2.0129285603027331</v>
      </c>
      <c r="AJ19" s="182">
        <f t="shared" ref="AJ19:AJ28" si="348">AF19*AJ$8</f>
        <v>47000</v>
      </c>
      <c r="AK19" s="182">
        <f t="shared" ref="AK19:AK28" si="349">AI19*AJ19</f>
        <v>94607.642334228454</v>
      </c>
      <c r="AL19" s="5"/>
      <c r="AM19" s="182">
        <f t="shared" si="272"/>
        <v>2.314867844348143</v>
      </c>
      <c r="AN19" s="182">
        <f t="shared" ref="AN19:AN28" si="350">AJ19*AN$8</f>
        <v>47000</v>
      </c>
      <c r="AO19" s="182">
        <f t="shared" ref="AO19:AO28" si="351">AM19*AN19</f>
        <v>108798.78868436272</v>
      </c>
      <c r="AP19" s="5"/>
      <c r="AQ19" s="182">
        <f t="shared" si="273"/>
        <v>2.6620980210003644</v>
      </c>
      <c r="AR19" s="182">
        <f t="shared" ref="AR19:AR28" si="352">AN19*AR$8</f>
        <v>47000</v>
      </c>
      <c r="AS19" s="182">
        <f t="shared" ref="AS19:AS28" si="353">AQ19*AR19</f>
        <v>125118.60698701713</v>
      </c>
      <c r="AT19" s="5"/>
      <c r="AU19" s="182">
        <f t="shared" si="274"/>
        <v>3.061412724150419</v>
      </c>
      <c r="AV19" s="182">
        <f t="shared" ref="AV19:AV28" si="354">AR19*AV$8</f>
        <v>47000</v>
      </c>
      <c r="AW19" s="182">
        <f t="shared" ref="AW19:AW28" si="355">AU19*AV19</f>
        <v>143886.39803506969</v>
      </c>
      <c r="AX19" s="5"/>
      <c r="AY19" s="182">
        <f t="shared" si="275"/>
        <v>3.5206246327729818</v>
      </c>
      <c r="AZ19" s="182">
        <f t="shared" ref="AZ19:AZ28" si="356">AV19*AZ$8</f>
        <v>47000</v>
      </c>
      <c r="BA19" s="182">
        <f t="shared" ref="BA19:BA28" si="357">AY19*AZ19</f>
        <v>165469.35774033013</v>
      </c>
      <c r="BB19" s="5"/>
      <c r="BC19" s="182">
        <f t="shared" si="276"/>
        <v>4.0487183276889285</v>
      </c>
      <c r="BD19" s="182">
        <f t="shared" ref="BD19:BD28" si="358">AZ19*BD$8</f>
        <v>47000</v>
      </c>
      <c r="BE19" s="182">
        <f t="shared" ref="BE19:BE28" si="359">BC19*BD19</f>
        <v>190289.76140137963</v>
      </c>
      <c r="BF19" s="5"/>
      <c r="BG19" s="182">
        <f t="shared" si="277"/>
        <v>4.6560260768422674</v>
      </c>
      <c r="BH19" s="182">
        <f t="shared" ref="BH19:BH28" si="360">BD19*BH$8</f>
        <v>47000</v>
      </c>
      <c r="BI19" s="182">
        <f t="shared" ref="BI19:BI28" si="361">BG19*BH19</f>
        <v>218833.22561158656</v>
      </c>
      <c r="BJ19" s="5"/>
      <c r="BK19" s="182">
        <f t="shared" si="278"/>
        <v>5.3544299883686071</v>
      </c>
      <c r="BL19" s="182">
        <f t="shared" ref="BL19:BL28" si="362">BH19*BL$8</f>
        <v>47000</v>
      </c>
      <c r="BM19" s="182">
        <f t="shared" ref="BM19:BM28" si="363">BK19*BL19</f>
        <v>251658.20945332453</v>
      </c>
      <c r="BN19" s="5"/>
      <c r="BO19" s="182">
        <f t="shared" si="279"/>
        <v>6.1575944866238981</v>
      </c>
      <c r="BP19" s="182">
        <f t="shared" ref="BP19:BP28" si="364">BL19*BP$8</f>
        <v>47000</v>
      </c>
      <c r="BQ19" s="182">
        <f t="shared" ref="BQ19:BQ28" si="365">BO19*BP19</f>
        <v>289406.94087132323</v>
      </c>
      <c r="BR19" s="5"/>
      <c r="BS19" s="182">
        <f t="shared" si="280"/>
        <v>7.0812336596174825</v>
      </c>
      <c r="BT19" s="182">
        <f t="shared" ref="BT19:BT28" si="366">BP19*BT$8</f>
        <v>47000</v>
      </c>
      <c r="BU19" s="182">
        <f t="shared" ref="BU19:BU28" si="367">BS19*BT19</f>
        <v>332817.98200202169</v>
      </c>
      <c r="BV19" s="5"/>
      <c r="BW19" s="182">
        <f t="shared" si="281"/>
        <v>8.1434187085601053</v>
      </c>
      <c r="BX19" s="182">
        <f t="shared" ref="BX19:BX28" si="368">BT19*BX$8</f>
        <v>47000</v>
      </c>
      <c r="BY19" s="182">
        <f t="shared" ref="BY19:BY28" si="369">BW19*BX19</f>
        <v>382740.67930232495</v>
      </c>
      <c r="BZ19" s="5"/>
      <c r="CA19" s="182">
        <f t="shared" si="282"/>
        <v>9.3649315148441197</v>
      </c>
      <c r="CB19" s="182">
        <f t="shared" ref="CB19:CB28" si="370">BX19*CB$8</f>
        <v>47000</v>
      </c>
      <c r="CC19" s="182">
        <f t="shared" ref="CC19:CC28" si="371">CA19*CB19</f>
        <v>440151.78119767364</v>
      </c>
      <c r="CD19" s="5"/>
      <c r="CE19" s="182">
        <f t="shared" si="283"/>
        <v>12.923605490484885</v>
      </c>
      <c r="CF19" s="182">
        <f t="shared" ref="CF19:CF28" si="372">CB19*CF$8</f>
        <v>47000</v>
      </c>
      <c r="CG19" s="182">
        <f t="shared" ref="CG19:CG28" si="373">CE19*CF19</f>
        <v>607409.45805278956</v>
      </c>
      <c r="CH19" s="5"/>
      <c r="CI19" s="182">
        <f t="shared" si="284"/>
        <v>14.862146314057616</v>
      </c>
      <c r="CJ19" s="182">
        <f t="shared" ref="CJ19:CJ28" si="374">CF19*CJ$8</f>
        <v>47000</v>
      </c>
      <c r="CK19" s="182">
        <f t="shared" ref="CK19:CK28" si="375">CI19*CJ19</f>
        <v>698520.87676070794</v>
      </c>
      <c r="CL19" s="5"/>
      <c r="CM19" s="182">
        <f t="shared" si="285"/>
        <v>17.091468261166259</v>
      </c>
      <c r="CN19" s="182">
        <f t="shared" ref="CN19:CN28" si="376">CJ19*CN$8</f>
        <v>47000</v>
      </c>
      <c r="CO19" s="182">
        <f t="shared" ref="CO19:CO28" si="377">CM19*CN19</f>
        <v>803299.00827481423</v>
      </c>
      <c r="CP19" s="5"/>
      <c r="CQ19" s="182">
        <f t="shared" si="286"/>
        <v>19.655188500341197</v>
      </c>
      <c r="CR19" s="182">
        <f t="shared" ref="CR19:CR28" si="378">CN19*CR$8</f>
        <v>47000</v>
      </c>
      <c r="CS19" s="182">
        <f t="shared" ref="CS19:CS28" si="379">CQ19*CR19</f>
        <v>923793.85951603623</v>
      </c>
      <c r="CT19" s="5"/>
      <c r="CU19" s="182">
        <f t="shared" si="287"/>
        <v>22.603466775392373</v>
      </c>
      <c r="CV19" s="182">
        <f t="shared" ref="CV19:CV28" si="380">CR19*CV$8</f>
        <v>47000</v>
      </c>
      <c r="CW19" s="182">
        <f t="shared" ref="CW19:CW28" si="381">CU19*CV19</f>
        <v>1062362.9384434416</v>
      </c>
      <c r="CX19" s="5"/>
      <c r="CY19" s="182">
        <f t="shared" si="288"/>
        <v>25.993986791701229</v>
      </c>
      <c r="CZ19" s="182">
        <f t="shared" ref="CZ19:CZ28" si="382">CV19*CZ$8</f>
        <v>47000</v>
      </c>
      <c r="DA19" s="182">
        <f t="shared" ref="DA19:DA28" si="383">CY19*CZ19</f>
        <v>1221717.3792099578</v>
      </c>
      <c r="DB19" s="5"/>
      <c r="DC19" s="182">
        <f t="shared" si="289"/>
        <v>29.893084810456411</v>
      </c>
      <c r="DD19" s="182">
        <f t="shared" ref="DD19:DD28" si="384">CZ19*DD$8</f>
        <v>47000</v>
      </c>
      <c r="DE19" s="182">
        <f t="shared" ref="DE19:DE28" si="385">DC19*DD19</f>
        <v>1404974.9860914513</v>
      </c>
      <c r="DF19" s="5"/>
      <c r="DG19" s="182">
        <f t="shared" si="290"/>
        <v>34.377047532024868</v>
      </c>
      <c r="DH19" s="182">
        <f t="shared" ref="DH19:DH28" si="386">DD19*DH$8</f>
        <v>47000</v>
      </c>
      <c r="DI19" s="182">
        <f t="shared" ref="DI19:DI28" si="387">DG19*DH19</f>
        <v>1615721.2340051688</v>
      </c>
      <c r="DJ19" s="5"/>
      <c r="DK19" s="182">
        <f t="shared" si="291"/>
        <v>39.533604661828598</v>
      </c>
      <c r="DL19" s="182">
        <f t="shared" si="251"/>
        <v>47000</v>
      </c>
      <c r="DM19" s="182">
        <f t="shared" si="252"/>
        <v>1858079.419105944</v>
      </c>
      <c r="DN19" s="5"/>
      <c r="DO19" s="182">
        <f t="shared" si="292"/>
        <v>45.463645361102884</v>
      </c>
      <c r="DP19" s="182">
        <f t="shared" si="253"/>
        <v>47000</v>
      </c>
      <c r="DQ19" s="182">
        <f t="shared" si="254"/>
        <v>2136791.3319718353</v>
      </c>
      <c r="DR19" s="5"/>
      <c r="DS19" s="182">
        <f t="shared" si="293"/>
        <v>52.283192165268311</v>
      </c>
      <c r="DT19" s="182">
        <f t="shared" si="255"/>
        <v>47000</v>
      </c>
      <c r="DU19" s="182">
        <f t="shared" si="256"/>
        <v>2457310.0317676105</v>
      </c>
      <c r="DV19" s="5"/>
      <c r="DW19" s="182">
        <f t="shared" si="294"/>
        <v>60.125670990058559</v>
      </c>
      <c r="DX19" s="182">
        <f t="shared" si="257"/>
        <v>47000</v>
      </c>
      <c r="DY19" s="182">
        <f t="shared" si="258"/>
        <v>2825906.5365327522</v>
      </c>
      <c r="DZ19" s="5"/>
      <c r="EA19" s="182">
        <f t="shared" si="295"/>
        <v>76.058973802424077</v>
      </c>
      <c r="EB19" s="182">
        <f t="shared" si="259"/>
        <v>47000</v>
      </c>
      <c r="EC19" s="182">
        <f t="shared" si="260"/>
        <v>3574771.7687139316</v>
      </c>
      <c r="ED19" s="5"/>
      <c r="EE19" s="182">
        <f t="shared" si="296"/>
        <v>87.467819872787686</v>
      </c>
      <c r="EF19" s="182">
        <f t="shared" si="261"/>
        <v>47000</v>
      </c>
      <c r="EG19" s="182">
        <f t="shared" si="262"/>
        <v>4110987.5340210213</v>
      </c>
      <c r="EH19" s="5"/>
      <c r="EI19" s="182">
        <f t="shared" si="297"/>
        <v>100.58799285370583</v>
      </c>
      <c r="EJ19" s="182">
        <f t="shared" si="263"/>
        <v>47000</v>
      </c>
      <c r="EK19" s="182">
        <f t="shared" si="264"/>
        <v>4727635.664124174</v>
      </c>
      <c r="EL19" s="5"/>
      <c r="EM19" s="182">
        <f t="shared" si="298"/>
        <v>115.67619178176169</v>
      </c>
      <c r="EN19" s="182">
        <f t="shared" si="74"/>
        <v>47000</v>
      </c>
      <c r="EO19" s="182">
        <f t="shared" si="75"/>
        <v>5436781.0137427989</v>
      </c>
      <c r="EP19" s="5"/>
      <c r="EQ19" s="182">
        <f t="shared" si="299"/>
        <v>133.02762054902593</v>
      </c>
      <c r="ER19" s="182">
        <f t="shared" si="77"/>
        <v>47000</v>
      </c>
      <c r="ES19" s="182">
        <f t="shared" si="78"/>
        <v>6252298.1658042185</v>
      </c>
      <c r="ET19" s="5"/>
      <c r="EU19" s="182">
        <f t="shared" si="300"/>
        <v>152.98176363137981</v>
      </c>
      <c r="EV19" s="182">
        <f t="shared" si="80"/>
        <v>47000</v>
      </c>
      <c r="EW19" s="182">
        <f t="shared" si="81"/>
        <v>7190142.8906748509</v>
      </c>
      <c r="EX19" s="5"/>
      <c r="EY19" s="182">
        <f t="shared" si="301"/>
        <v>175.92902817608677</v>
      </c>
      <c r="EZ19" s="182">
        <f t="shared" si="83"/>
        <v>47000</v>
      </c>
      <c r="FA19" s="182">
        <f t="shared" si="84"/>
        <v>8268664.3242760785</v>
      </c>
      <c r="FB19" s="5"/>
      <c r="FC19" s="182">
        <f t="shared" si="302"/>
        <v>202.31838240249976</v>
      </c>
      <c r="FD19" s="182">
        <f t="shared" si="86"/>
        <v>47000</v>
      </c>
      <c r="FE19" s="182">
        <f t="shared" si="87"/>
        <v>9508963.9729174897</v>
      </c>
      <c r="FF19" s="5"/>
      <c r="FG19" s="182">
        <f t="shared" si="303"/>
        <v>232.66613976287471</v>
      </c>
      <c r="FH19" s="182">
        <f t="shared" si="89"/>
        <v>47000</v>
      </c>
      <c r="FI19" s="182">
        <f t="shared" si="90"/>
        <v>10935308.568855111</v>
      </c>
      <c r="FJ19" s="5"/>
      <c r="FK19" s="182">
        <f t="shared" si="304"/>
        <v>267.56606072730591</v>
      </c>
      <c r="FL19" s="182">
        <f t="shared" si="92"/>
        <v>47000</v>
      </c>
      <c r="FM19" s="182">
        <f t="shared" si="93"/>
        <v>12575604.854183378</v>
      </c>
      <c r="FN19" s="5"/>
      <c r="FO19" s="182">
        <f t="shared" si="305"/>
        <v>307.70096983640178</v>
      </c>
      <c r="FP19" s="182">
        <f t="shared" si="95"/>
        <v>47000</v>
      </c>
      <c r="FQ19" s="182">
        <f t="shared" si="96"/>
        <v>14461945.582310883</v>
      </c>
      <c r="FR19" s="5"/>
      <c r="FS19" s="182">
        <f t="shared" si="306"/>
        <v>353.85611531186203</v>
      </c>
      <c r="FT19" s="182">
        <f t="shared" si="98"/>
        <v>47000</v>
      </c>
      <c r="FU19" s="182">
        <f t="shared" si="99"/>
        <v>16631237.419657515</v>
      </c>
      <c r="FV19" s="5"/>
      <c r="FW19" s="182">
        <f t="shared" si="307"/>
        <v>447.62798586950544</v>
      </c>
      <c r="FX19" s="182">
        <f t="shared" si="101"/>
        <v>47000</v>
      </c>
      <c r="FY19" s="182">
        <f t="shared" si="102"/>
        <v>21038515.335866757</v>
      </c>
      <c r="FZ19" s="5"/>
      <c r="GA19" s="182">
        <f t="shared" si="308"/>
        <v>514.77218374993117</v>
      </c>
      <c r="GB19" s="182">
        <f t="shared" si="104"/>
        <v>47000</v>
      </c>
      <c r="GC19" s="182">
        <f t="shared" si="105"/>
        <v>24194292.636246767</v>
      </c>
      <c r="GD19" s="5"/>
      <c r="GE19" s="182">
        <f t="shared" si="309"/>
        <v>591.98801131242078</v>
      </c>
      <c r="GF19" s="182">
        <f t="shared" si="107"/>
        <v>47000</v>
      </c>
      <c r="GG19" s="182">
        <f t="shared" si="108"/>
        <v>27823436.531683777</v>
      </c>
      <c r="GH19" s="5"/>
      <c r="GI19" s="182">
        <f t="shared" si="310"/>
        <v>680.78621300928387</v>
      </c>
      <c r="GJ19" s="182">
        <f t="shared" si="110"/>
        <v>47000</v>
      </c>
      <c r="GK19" s="182">
        <f t="shared" si="111"/>
        <v>31996952.011436343</v>
      </c>
      <c r="GL19" s="5"/>
      <c r="GM19" s="182">
        <f t="shared" si="311"/>
        <v>782.90414496067638</v>
      </c>
      <c r="GN19" s="182">
        <f t="shared" si="113"/>
        <v>47000</v>
      </c>
      <c r="GO19" s="182">
        <f t="shared" si="114"/>
        <v>36796494.813151792</v>
      </c>
      <c r="GP19" s="5"/>
      <c r="GQ19" s="182">
        <f t="shared" si="312"/>
        <v>900.33976670477773</v>
      </c>
      <c r="GR19" s="182">
        <f t="shared" si="116"/>
        <v>47000</v>
      </c>
      <c r="GS19" s="182">
        <f t="shared" si="117"/>
        <v>42315969.035124555</v>
      </c>
      <c r="GT19" s="5"/>
      <c r="GU19" s="182">
        <f t="shared" si="313"/>
        <v>1035.3907317104943</v>
      </c>
      <c r="GV19" s="182">
        <f t="shared" si="119"/>
        <v>47000</v>
      </c>
      <c r="GW19" s="182">
        <f t="shared" si="120"/>
        <v>48663364.390393227</v>
      </c>
      <c r="GX19" s="5"/>
      <c r="GY19" s="182">
        <f t="shared" si="314"/>
        <v>1190.6993414670683</v>
      </c>
      <c r="GZ19" s="182">
        <f t="shared" si="122"/>
        <v>47000</v>
      </c>
      <c r="HA19" s="182">
        <f t="shared" si="123"/>
        <v>55962869.048952207</v>
      </c>
      <c r="HB19" s="5"/>
      <c r="HC19" s="182">
        <f t="shared" si="315"/>
        <v>1369.3042426871284</v>
      </c>
      <c r="HD19" s="182">
        <f t="shared" si="125"/>
        <v>47000</v>
      </c>
      <c r="HE19" s="182">
        <f t="shared" si="126"/>
        <v>64357299.406295039</v>
      </c>
      <c r="HF19" s="5"/>
      <c r="HG19" s="182">
        <f t="shared" si="316"/>
        <v>1574.6998790901976</v>
      </c>
      <c r="HH19" s="182">
        <f t="shared" si="128"/>
        <v>47000</v>
      </c>
      <c r="HI19" s="182">
        <f t="shared" si="129"/>
        <v>74010894.317239285</v>
      </c>
      <c r="HJ19" s="5"/>
      <c r="HK19" s="182">
        <f t="shared" si="317"/>
        <v>1810.9048609537269</v>
      </c>
      <c r="HL19" s="182">
        <f t="shared" si="131"/>
        <v>47000</v>
      </c>
      <c r="HM19" s="182">
        <f t="shared" si="132"/>
        <v>85112528.464825168</v>
      </c>
      <c r="HN19" s="5"/>
      <c r="HO19" s="182">
        <f t="shared" si="318"/>
        <v>2082.5405900967858</v>
      </c>
      <c r="HP19" s="182">
        <f t="shared" si="134"/>
        <v>47000</v>
      </c>
      <c r="HQ19" s="182">
        <f t="shared" si="135"/>
        <v>97879407.734548926</v>
      </c>
      <c r="HR19" s="5"/>
      <c r="HS19" s="182">
        <f t="shared" si="319"/>
        <v>2754.1599304029987</v>
      </c>
      <c r="HT19" s="182">
        <f t="shared" si="137"/>
        <v>47000</v>
      </c>
      <c r="HU19" s="182">
        <f t="shared" si="138"/>
        <v>129445516.72894093</v>
      </c>
      <c r="HV19" s="5"/>
      <c r="HW19" s="182">
        <f t="shared" si="320"/>
        <v>3167.2839199634482</v>
      </c>
      <c r="HX19" s="182">
        <f t="shared" si="140"/>
        <v>47000</v>
      </c>
      <c r="HY19" s="182">
        <f t="shared" si="141"/>
        <v>148862344.23828205</v>
      </c>
      <c r="HZ19" s="5"/>
      <c r="IA19" s="182">
        <f t="shared" si="321"/>
        <v>3642.3765079579653</v>
      </c>
      <c r="IB19" s="182">
        <f t="shared" si="143"/>
        <v>47000</v>
      </c>
      <c r="IC19" s="182">
        <f t="shared" si="144"/>
        <v>171191695.87402436</v>
      </c>
      <c r="ID19" s="5"/>
      <c r="IE19" s="182">
        <f t="shared" si="322"/>
        <v>4188.7329841516594</v>
      </c>
      <c r="IF19" s="182">
        <f t="shared" si="146"/>
        <v>47000</v>
      </c>
      <c r="IG19" s="182">
        <f t="shared" si="147"/>
        <v>196870450.255128</v>
      </c>
      <c r="IH19" s="5"/>
      <c r="II19" s="182">
        <f t="shared" si="323"/>
        <v>4817.0429317744083</v>
      </c>
      <c r="IJ19" s="182">
        <f t="shared" si="149"/>
        <v>47000</v>
      </c>
      <c r="IK19" s="182">
        <f t="shared" si="150"/>
        <v>226401017.79339719</v>
      </c>
      <c r="IL19" s="5"/>
      <c r="IM19" s="182">
        <f t="shared" si="324"/>
        <v>5539.5993715405693</v>
      </c>
      <c r="IN19" s="182">
        <f t="shared" si="152"/>
        <v>47000</v>
      </c>
      <c r="IO19" s="182">
        <f t="shared" si="153"/>
        <v>260361170.46240675</v>
      </c>
      <c r="IP19" s="5"/>
      <c r="IQ19" s="182">
        <f t="shared" si="325"/>
        <v>6370.5392772716541</v>
      </c>
      <c r="IR19" s="182">
        <f t="shared" si="155"/>
        <v>47000</v>
      </c>
      <c r="IS19" s="182">
        <f t="shared" si="156"/>
        <v>299415346.03176773</v>
      </c>
      <c r="IT19" s="5"/>
      <c r="IU19" s="182">
        <f t="shared" si="326"/>
        <v>7326.1201688624014</v>
      </c>
      <c r="IV19" s="182">
        <f t="shared" si="158"/>
        <v>47000</v>
      </c>
      <c r="IW19" s="182">
        <f t="shared" si="159"/>
        <v>344327647.93653286</v>
      </c>
      <c r="IX19" s="5"/>
      <c r="IY19" s="182">
        <f t="shared" si="327"/>
        <v>8425.0381941917603</v>
      </c>
      <c r="IZ19" s="182">
        <f t="shared" si="161"/>
        <v>47000</v>
      </c>
      <c r="JA19" s="182">
        <f t="shared" si="162"/>
        <v>395976795.12701273</v>
      </c>
      <c r="JB19" s="5"/>
      <c r="JC19" s="182">
        <f t="shared" si="328"/>
        <v>9688.7939233205234</v>
      </c>
      <c r="JD19" s="182">
        <f t="shared" si="164"/>
        <v>47000</v>
      </c>
      <c r="JE19" s="182">
        <f t="shared" si="165"/>
        <v>455373314.39606458</v>
      </c>
      <c r="JF19" s="5"/>
      <c r="JG19" s="182">
        <f t="shared" si="329"/>
        <v>11142.113011818601</v>
      </c>
      <c r="JH19" s="182">
        <f t="shared" si="167"/>
        <v>47000</v>
      </c>
      <c r="JI19" s="182">
        <f t="shared" si="168"/>
        <v>523679311.55547422</v>
      </c>
      <c r="JJ19" s="5"/>
      <c r="JK19" s="182">
        <f t="shared" si="330"/>
        <v>12813.42996359139</v>
      </c>
      <c r="JL19" s="182">
        <f t="shared" si="170"/>
        <v>47000</v>
      </c>
      <c r="JM19" s="182">
        <f t="shared" si="171"/>
        <v>602231208.28879535</v>
      </c>
      <c r="JN19" s="5"/>
      <c r="JO19" s="182">
        <f t="shared" si="331"/>
        <v>14882.7989027114</v>
      </c>
      <c r="JP19" s="182">
        <f t="shared" si="0"/>
        <v>47000</v>
      </c>
      <c r="JQ19" s="182">
        <f t="shared" si="173"/>
        <v>699491548.42743576</v>
      </c>
      <c r="JR19" s="5"/>
      <c r="JS19" s="182">
        <f t="shared" si="332"/>
        <v>17115.21873811811</v>
      </c>
      <c r="JT19" s="182">
        <f t="shared" si="1"/>
        <v>47000</v>
      </c>
      <c r="JU19" s="182">
        <f t="shared" si="175"/>
        <v>804415280.69155121</v>
      </c>
      <c r="JV19" s="5"/>
      <c r="JW19" s="182">
        <f t="shared" si="333"/>
        <v>19682.501548835826</v>
      </c>
      <c r="JX19" s="182">
        <f t="shared" si="2"/>
        <v>47000</v>
      </c>
      <c r="JY19" s="182">
        <f t="shared" si="177"/>
        <v>925077572.79528379</v>
      </c>
      <c r="JZ19" s="5"/>
      <c r="KA19" s="182">
        <f t="shared" si="334"/>
        <v>22634.876781161198</v>
      </c>
      <c r="KB19" s="182">
        <f t="shared" si="3"/>
        <v>47000</v>
      </c>
      <c r="KC19" s="182">
        <f t="shared" si="179"/>
        <v>1063839208.7145762</v>
      </c>
      <c r="KD19" s="5"/>
      <c r="KE19" s="182">
        <f t="shared" si="335"/>
        <v>26030.108298335377</v>
      </c>
      <c r="KF19" s="182">
        <f t="shared" si="4"/>
        <v>47000</v>
      </c>
      <c r="KG19" s="182">
        <f t="shared" si="181"/>
        <v>1223415090.0217626</v>
      </c>
      <c r="KH19" s="5"/>
      <c r="KI19" s="183">
        <f t="shared" si="182"/>
        <v>3.7373068476562485</v>
      </c>
      <c r="KJ19" s="183">
        <f t="shared" si="183"/>
        <v>47000</v>
      </c>
      <c r="KK19" s="183">
        <f t="shared" si="184"/>
        <v>175653.42183984368</v>
      </c>
      <c r="KM19" s="183">
        <f t="shared" si="185"/>
        <v>58.378284545120053</v>
      </c>
      <c r="KN19" s="183">
        <f t="shared" si="186"/>
        <v>47000</v>
      </c>
      <c r="KO19" s="183">
        <f t="shared" si="187"/>
        <v>2743779.3736206423</v>
      </c>
      <c r="KQ19" s="183">
        <f t="shared" si="188"/>
        <v>374.8061076538832</v>
      </c>
      <c r="KR19" s="183">
        <f t="shared" si="189"/>
        <v>47000</v>
      </c>
      <c r="KS19" s="183">
        <f t="shared" si="190"/>
        <v>17615887.059732512</v>
      </c>
      <c r="KU19" s="183">
        <f t="shared" si="191"/>
        <v>2205.8370587081163</v>
      </c>
      <c r="KV19" s="183">
        <f t="shared" si="192"/>
        <v>46999.999999999993</v>
      </c>
      <c r="KW19" s="183">
        <f t="shared" si="193"/>
        <v>103674341.75928146</v>
      </c>
      <c r="KY19" s="183">
        <f t="shared" si="194"/>
        <v>12981.957951611997</v>
      </c>
      <c r="KZ19" s="183">
        <f t="shared" si="195"/>
        <v>46999.999999999993</v>
      </c>
      <c r="LA19" s="183">
        <f t="shared" si="196"/>
        <v>610152023.7257638</v>
      </c>
      <c r="LC19" s="183">
        <f t="shared" si="197"/>
        <v>79875.230184847387</v>
      </c>
      <c r="LD19" s="183">
        <f t="shared" si="198"/>
        <v>47000</v>
      </c>
      <c r="LE19" s="183">
        <f t="shared" si="199"/>
        <v>3754135818.6878271</v>
      </c>
    </row>
    <row r="20" spans="2:317" ht="18.75">
      <c r="B20" s="172"/>
      <c r="C20" s="180"/>
      <c r="D20" s="180"/>
      <c r="E20" s="180" t="str">
        <f>'A.I Revenue Streams - P1'!F20</f>
        <v>Removable Partial Denture</v>
      </c>
      <c r="F20" s="184"/>
      <c r="G20" s="182"/>
      <c r="H20" s="182">
        <f>'A.I Revenue Streams - P1'!J20</f>
        <v>1500</v>
      </c>
      <c r="I20" s="182">
        <f t="shared" si="8"/>
        <v>0</v>
      </c>
      <c r="J20" s="5"/>
      <c r="K20" s="182">
        <f>'A.I Revenue Streams - P1'!H20*K$2*L$2</f>
        <v>0.89999999999999991</v>
      </c>
      <c r="L20" s="182">
        <f t="shared" ref="L20:L28" si="388">H20*$L$8</f>
        <v>1500</v>
      </c>
      <c r="M20" s="182">
        <f t="shared" ref="M20:M28" si="389">K20*L20</f>
        <v>1349.9999999999998</v>
      </c>
      <c r="N20" s="5"/>
      <c r="O20" s="182">
        <f t="shared" si="266"/>
        <v>0.96074999999999977</v>
      </c>
      <c r="P20" s="182">
        <f t="shared" ref="P20:P28" si="390">L20*P$8</f>
        <v>1500</v>
      </c>
      <c r="Q20" s="182">
        <f t="shared" ref="Q20:Q28" si="391">O20*P20</f>
        <v>1441.1249999999995</v>
      </c>
      <c r="R20" s="5"/>
      <c r="S20" s="182">
        <f t="shared" si="267"/>
        <v>1.4731499999999995</v>
      </c>
      <c r="T20" s="182">
        <f t="shared" ref="T20:T28" si="392">P20*T$8</f>
        <v>1500</v>
      </c>
      <c r="U20" s="182">
        <f t="shared" ref="U20:U28" si="393">S20*T20</f>
        <v>2209.7249999999995</v>
      </c>
      <c r="V20" s="5"/>
      <c r="W20" s="182">
        <f t="shared" si="268"/>
        <v>2.117653124999999</v>
      </c>
      <c r="X20" s="182">
        <f t="shared" si="342"/>
        <v>1500</v>
      </c>
      <c r="Y20" s="182">
        <f t="shared" si="343"/>
        <v>3176.4796874999984</v>
      </c>
      <c r="Z20" s="5"/>
      <c r="AA20" s="182">
        <f t="shared" si="269"/>
        <v>3.8964817499999982</v>
      </c>
      <c r="AB20" s="182">
        <f t="shared" si="344"/>
        <v>1500</v>
      </c>
      <c r="AC20" s="182">
        <f t="shared" si="345"/>
        <v>5844.7226249999976</v>
      </c>
      <c r="AD20" s="5"/>
      <c r="AE20" s="182">
        <f t="shared" si="270"/>
        <v>5.6011925156249971</v>
      </c>
      <c r="AF20" s="182">
        <f t="shared" si="346"/>
        <v>1500</v>
      </c>
      <c r="AG20" s="182">
        <f t="shared" si="347"/>
        <v>8401.7887734374963</v>
      </c>
      <c r="AH20" s="5"/>
      <c r="AI20" s="182">
        <f t="shared" si="271"/>
        <v>8.0517142412109326</v>
      </c>
      <c r="AJ20" s="182">
        <f t="shared" si="348"/>
        <v>1500</v>
      </c>
      <c r="AK20" s="182">
        <f t="shared" si="349"/>
        <v>12077.571361816399</v>
      </c>
      <c r="AL20" s="5"/>
      <c r="AM20" s="182">
        <f t="shared" si="272"/>
        <v>9.2594713773925719</v>
      </c>
      <c r="AN20" s="182">
        <f t="shared" si="350"/>
        <v>1500</v>
      </c>
      <c r="AO20" s="182">
        <f t="shared" si="351"/>
        <v>13889.207066088858</v>
      </c>
      <c r="AP20" s="5"/>
      <c r="AQ20" s="182">
        <f t="shared" si="273"/>
        <v>10.648392084001458</v>
      </c>
      <c r="AR20" s="182">
        <f t="shared" si="352"/>
        <v>1500</v>
      </c>
      <c r="AS20" s="182">
        <f t="shared" si="353"/>
        <v>15972.588126002187</v>
      </c>
      <c r="AT20" s="5"/>
      <c r="AU20" s="182">
        <f t="shared" si="274"/>
        <v>12.245650896601676</v>
      </c>
      <c r="AV20" s="182">
        <f t="shared" si="354"/>
        <v>1500</v>
      </c>
      <c r="AW20" s="182">
        <f t="shared" si="355"/>
        <v>18368.476344902512</v>
      </c>
      <c r="AX20" s="5"/>
      <c r="AY20" s="182">
        <f t="shared" si="275"/>
        <v>14.082498531091927</v>
      </c>
      <c r="AZ20" s="182">
        <f t="shared" si="356"/>
        <v>1500</v>
      </c>
      <c r="BA20" s="182">
        <f t="shared" si="357"/>
        <v>21123.74779663789</v>
      </c>
      <c r="BB20" s="5"/>
      <c r="BC20" s="182">
        <f t="shared" si="276"/>
        <v>16.194873310755714</v>
      </c>
      <c r="BD20" s="182">
        <f t="shared" si="358"/>
        <v>1500</v>
      </c>
      <c r="BE20" s="182">
        <f t="shared" si="359"/>
        <v>24292.309966133569</v>
      </c>
      <c r="BF20" s="5"/>
      <c r="BG20" s="182">
        <f t="shared" si="277"/>
        <v>18.62410430736907</v>
      </c>
      <c r="BH20" s="182">
        <f t="shared" si="360"/>
        <v>1500</v>
      </c>
      <c r="BI20" s="182">
        <f t="shared" si="361"/>
        <v>27936.156461053604</v>
      </c>
      <c r="BJ20" s="5"/>
      <c r="BK20" s="182">
        <f t="shared" si="278"/>
        <v>21.417719953474428</v>
      </c>
      <c r="BL20" s="182">
        <f t="shared" si="362"/>
        <v>1500</v>
      </c>
      <c r="BM20" s="182">
        <f t="shared" si="363"/>
        <v>32126.579930211643</v>
      </c>
      <c r="BN20" s="5"/>
      <c r="BO20" s="182">
        <f t="shared" si="279"/>
        <v>24.630377946495592</v>
      </c>
      <c r="BP20" s="182">
        <f t="shared" si="364"/>
        <v>1500</v>
      </c>
      <c r="BQ20" s="182">
        <f t="shared" si="365"/>
        <v>36945.566919743389</v>
      </c>
      <c r="BR20" s="5"/>
      <c r="BS20" s="182">
        <f t="shared" si="280"/>
        <v>28.32493463846993</v>
      </c>
      <c r="BT20" s="182">
        <f t="shared" si="366"/>
        <v>1500</v>
      </c>
      <c r="BU20" s="182">
        <f t="shared" si="367"/>
        <v>42487.401957704897</v>
      </c>
      <c r="BV20" s="5"/>
      <c r="BW20" s="182">
        <f t="shared" si="281"/>
        <v>32.573674834240421</v>
      </c>
      <c r="BX20" s="182">
        <f t="shared" si="368"/>
        <v>1500</v>
      </c>
      <c r="BY20" s="182">
        <f t="shared" si="369"/>
        <v>48860.512251360633</v>
      </c>
      <c r="BZ20" s="5"/>
      <c r="CA20" s="182">
        <f t="shared" si="282"/>
        <v>37.459726059376479</v>
      </c>
      <c r="CB20" s="182">
        <f t="shared" si="370"/>
        <v>1500</v>
      </c>
      <c r="CC20" s="182">
        <f t="shared" si="371"/>
        <v>56189.589089064721</v>
      </c>
      <c r="CD20" s="5"/>
      <c r="CE20" s="182">
        <f t="shared" si="283"/>
        <v>51.69442196193954</v>
      </c>
      <c r="CF20" s="182">
        <f t="shared" si="372"/>
        <v>1500</v>
      </c>
      <c r="CG20" s="182">
        <f t="shared" si="373"/>
        <v>77541.632942909317</v>
      </c>
      <c r="CH20" s="5"/>
      <c r="CI20" s="182">
        <f t="shared" si="284"/>
        <v>59.448585256230466</v>
      </c>
      <c r="CJ20" s="182">
        <f t="shared" si="374"/>
        <v>1500</v>
      </c>
      <c r="CK20" s="182">
        <f t="shared" si="375"/>
        <v>89172.877884345697</v>
      </c>
      <c r="CL20" s="5"/>
      <c r="CM20" s="182">
        <f t="shared" si="285"/>
        <v>68.365873044665037</v>
      </c>
      <c r="CN20" s="182">
        <f t="shared" si="376"/>
        <v>1500</v>
      </c>
      <c r="CO20" s="182">
        <f t="shared" si="377"/>
        <v>102548.80956699756</v>
      </c>
      <c r="CP20" s="5"/>
      <c r="CQ20" s="182">
        <f t="shared" si="286"/>
        <v>78.620754001364787</v>
      </c>
      <c r="CR20" s="182">
        <f t="shared" si="378"/>
        <v>1500</v>
      </c>
      <c r="CS20" s="182">
        <f t="shared" si="379"/>
        <v>117931.13100204719</v>
      </c>
      <c r="CT20" s="5"/>
      <c r="CU20" s="182">
        <f t="shared" si="287"/>
        <v>90.413867101569494</v>
      </c>
      <c r="CV20" s="182">
        <f t="shared" si="380"/>
        <v>1500</v>
      </c>
      <c r="CW20" s="182">
        <f t="shared" si="381"/>
        <v>135620.80065235423</v>
      </c>
      <c r="CX20" s="5"/>
      <c r="CY20" s="182">
        <f t="shared" si="288"/>
        <v>103.97594716680491</v>
      </c>
      <c r="CZ20" s="182">
        <f t="shared" si="382"/>
        <v>1500</v>
      </c>
      <c r="DA20" s="182">
        <f t="shared" si="383"/>
        <v>155963.92075020738</v>
      </c>
      <c r="DB20" s="5"/>
      <c r="DC20" s="182">
        <f t="shared" si="289"/>
        <v>119.57233924182565</v>
      </c>
      <c r="DD20" s="182">
        <f t="shared" si="384"/>
        <v>1500</v>
      </c>
      <c r="DE20" s="182">
        <f t="shared" si="385"/>
        <v>179358.50886273847</v>
      </c>
      <c r="DF20" s="5"/>
      <c r="DG20" s="182">
        <f t="shared" si="290"/>
        <v>137.50819012809947</v>
      </c>
      <c r="DH20" s="182">
        <f t="shared" si="386"/>
        <v>1500</v>
      </c>
      <c r="DI20" s="182">
        <f t="shared" si="387"/>
        <v>206262.2851921492</v>
      </c>
      <c r="DJ20" s="5"/>
      <c r="DK20" s="182">
        <f t="shared" si="291"/>
        <v>158.13441864731439</v>
      </c>
      <c r="DL20" s="182">
        <f t="shared" si="251"/>
        <v>1500</v>
      </c>
      <c r="DM20" s="182">
        <f t="shared" si="252"/>
        <v>237201.62797097157</v>
      </c>
      <c r="DN20" s="5"/>
      <c r="DO20" s="182">
        <f t="shared" si="292"/>
        <v>181.85458144441154</v>
      </c>
      <c r="DP20" s="182">
        <f t="shared" si="253"/>
        <v>1500</v>
      </c>
      <c r="DQ20" s="182">
        <f t="shared" si="254"/>
        <v>272781.87216661731</v>
      </c>
      <c r="DR20" s="5"/>
      <c r="DS20" s="182">
        <f t="shared" si="293"/>
        <v>209.13276866107324</v>
      </c>
      <c r="DT20" s="182">
        <f t="shared" si="255"/>
        <v>1500</v>
      </c>
      <c r="DU20" s="182">
        <f t="shared" si="256"/>
        <v>313699.15299160988</v>
      </c>
      <c r="DV20" s="5"/>
      <c r="DW20" s="182">
        <f t="shared" si="294"/>
        <v>240.50268396023424</v>
      </c>
      <c r="DX20" s="182">
        <f t="shared" si="257"/>
        <v>1500</v>
      </c>
      <c r="DY20" s="182">
        <f t="shared" si="258"/>
        <v>360754.02594035136</v>
      </c>
      <c r="DZ20" s="5"/>
      <c r="EA20" s="182">
        <f t="shared" si="295"/>
        <v>304.23589520969631</v>
      </c>
      <c r="EB20" s="182">
        <f t="shared" si="259"/>
        <v>1500</v>
      </c>
      <c r="EC20" s="182">
        <f t="shared" si="260"/>
        <v>456353.84281454445</v>
      </c>
      <c r="ED20" s="5"/>
      <c r="EE20" s="182">
        <f t="shared" si="296"/>
        <v>349.87127949115074</v>
      </c>
      <c r="EF20" s="182">
        <f t="shared" si="261"/>
        <v>1500</v>
      </c>
      <c r="EG20" s="182">
        <f t="shared" si="262"/>
        <v>524806.91923672613</v>
      </c>
      <c r="EH20" s="5"/>
      <c r="EI20" s="182">
        <f t="shared" si="297"/>
        <v>402.35197141482331</v>
      </c>
      <c r="EJ20" s="182">
        <f t="shared" si="263"/>
        <v>1500</v>
      </c>
      <c r="EK20" s="182">
        <f t="shared" si="264"/>
        <v>603527.95712223498</v>
      </c>
      <c r="EL20" s="5"/>
      <c r="EM20" s="182">
        <f t="shared" si="298"/>
        <v>462.70476712704675</v>
      </c>
      <c r="EN20" s="182">
        <f t="shared" si="74"/>
        <v>1500</v>
      </c>
      <c r="EO20" s="182">
        <f t="shared" si="75"/>
        <v>694057.15069057012</v>
      </c>
      <c r="EP20" s="5"/>
      <c r="EQ20" s="182">
        <f t="shared" si="299"/>
        <v>532.1104821961037</v>
      </c>
      <c r="ER20" s="182">
        <f t="shared" si="77"/>
        <v>1500</v>
      </c>
      <c r="ES20" s="182">
        <f t="shared" si="78"/>
        <v>798165.72329415556</v>
      </c>
      <c r="ET20" s="5"/>
      <c r="EU20" s="182">
        <f t="shared" si="300"/>
        <v>611.92705452551922</v>
      </c>
      <c r="EV20" s="182">
        <f t="shared" si="80"/>
        <v>1500</v>
      </c>
      <c r="EW20" s="182">
        <f t="shared" si="81"/>
        <v>917890.58178827888</v>
      </c>
      <c r="EX20" s="5"/>
      <c r="EY20" s="182">
        <f t="shared" si="301"/>
        <v>703.7161127043471</v>
      </c>
      <c r="EZ20" s="182">
        <f t="shared" si="83"/>
        <v>1500</v>
      </c>
      <c r="FA20" s="182">
        <f t="shared" si="84"/>
        <v>1055574.1690565206</v>
      </c>
      <c r="FB20" s="5"/>
      <c r="FC20" s="182">
        <f t="shared" si="302"/>
        <v>809.27352960999906</v>
      </c>
      <c r="FD20" s="182">
        <f t="shared" si="86"/>
        <v>1500</v>
      </c>
      <c r="FE20" s="182">
        <f t="shared" si="87"/>
        <v>1213910.2944149985</v>
      </c>
      <c r="FF20" s="5"/>
      <c r="FG20" s="182">
        <f t="shared" si="303"/>
        <v>930.66455905149883</v>
      </c>
      <c r="FH20" s="182">
        <f t="shared" si="89"/>
        <v>1500</v>
      </c>
      <c r="FI20" s="182">
        <f t="shared" si="90"/>
        <v>1395996.8385772482</v>
      </c>
      <c r="FJ20" s="5"/>
      <c r="FK20" s="182">
        <f t="shared" si="304"/>
        <v>1070.2642429092236</v>
      </c>
      <c r="FL20" s="182">
        <f t="shared" si="92"/>
        <v>1500</v>
      </c>
      <c r="FM20" s="182">
        <f t="shared" si="93"/>
        <v>1605396.3643638354</v>
      </c>
      <c r="FN20" s="5"/>
      <c r="FO20" s="182">
        <f t="shared" si="305"/>
        <v>1230.8038793456071</v>
      </c>
      <c r="FP20" s="182">
        <f t="shared" si="95"/>
        <v>1500</v>
      </c>
      <c r="FQ20" s="182">
        <f t="shared" si="96"/>
        <v>1846205.8190184108</v>
      </c>
      <c r="FR20" s="5"/>
      <c r="FS20" s="182">
        <f t="shared" si="306"/>
        <v>1415.4244612474481</v>
      </c>
      <c r="FT20" s="182">
        <f t="shared" si="98"/>
        <v>1500</v>
      </c>
      <c r="FU20" s="182">
        <f t="shared" si="99"/>
        <v>2123136.6918711723</v>
      </c>
      <c r="FV20" s="5"/>
      <c r="FW20" s="182">
        <f t="shared" si="307"/>
        <v>1790.5119434780217</v>
      </c>
      <c r="FX20" s="182">
        <f t="shared" si="101"/>
        <v>1500</v>
      </c>
      <c r="FY20" s="182">
        <f t="shared" si="102"/>
        <v>2685767.9152170327</v>
      </c>
      <c r="FZ20" s="5"/>
      <c r="GA20" s="182">
        <f t="shared" si="308"/>
        <v>2059.0887349997247</v>
      </c>
      <c r="GB20" s="182">
        <f t="shared" si="104"/>
        <v>1500</v>
      </c>
      <c r="GC20" s="182">
        <f t="shared" si="105"/>
        <v>3088633.102499587</v>
      </c>
      <c r="GD20" s="5"/>
      <c r="GE20" s="182">
        <f t="shared" si="309"/>
        <v>2367.9520452496831</v>
      </c>
      <c r="GF20" s="182">
        <f t="shared" si="107"/>
        <v>1500</v>
      </c>
      <c r="GG20" s="182">
        <f t="shared" si="108"/>
        <v>3551928.0678745247</v>
      </c>
      <c r="GH20" s="5"/>
      <c r="GI20" s="182">
        <f t="shared" si="310"/>
        <v>2723.1448520371355</v>
      </c>
      <c r="GJ20" s="182">
        <f t="shared" si="110"/>
        <v>1500</v>
      </c>
      <c r="GK20" s="182">
        <f t="shared" si="111"/>
        <v>4084717.2780557033</v>
      </c>
      <c r="GL20" s="5"/>
      <c r="GM20" s="182">
        <f t="shared" si="311"/>
        <v>3131.6165798427055</v>
      </c>
      <c r="GN20" s="182">
        <f t="shared" si="113"/>
        <v>1500</v>
      </c>
      <c r="GO20" s="182">
        <f t="shared" si="114"/>
        <v>4697424.8697640579</v>
      </c>
      <c r="GP20" s="5"/>
      <c r="GQ20" s="182">
        <f t="shared" si="312"/>
        <v>3601.3590668191109</v>
      </c>
      <c r="GR20" s="182">
        <f t="shared" si="116"/>
        <v>1500</v>
      </c>
      <c r="GS20" s="182">
        <f t="shared" si="117"/>
        <v>5402038.6002286663</v>
      </c>
      <c r="GT20" s="5"/>
      <c r="GU20" s="182">
        <f t="shared" si="313"/>
        <v>4141.5629268419771</v>
      </c>
      <c r="GV20" s="182">
        <f t="shared" si="119"/>
        <v>1500</v>
      </c>
      <c r="GW20" s="182">
        <f t="shared" si="120"/>
        <v>6212344.390262966</v>
      </c>
      <c r="GX20" s="5"/>
      <c r="GY20" s="182">
        <f t="shared" si="314"/>
        <v>4762.7973658682731</v>
      </c>
      <c r="GZ20" s="182">
        <f t="shared" si="122"/>
        <v>1500</v>
      </c>
      <c r="HA20" s="182">
        <f t="shared" si="123"/>
        <v>7144196.0488024093</v>
      </c>
      <c r="HB20" s="5"/>
      <c r="HC20" s="182">
        <f t="shared" si="315"/>
        <v>5477.2169707485136</v>
      </c>
      <c r="HD20" s="182">
        <f t="shared" si="125"/>
        <v>1500</v>
      </c>
      <c r="HE20" s="182">
        <f t="shared" si="126"/>
        <v>8215825.4561227709</v>
      </c>
      <c r="HF20" s="5"/>
      <c r="HG20" s="182">
        <f t="shared" si="316"/>
        <v>6298.7995163607902</v>
      </c>
      <c r="HH20" s="182">
        <f t="shared" si="128"/>
        <v>1500</v>
      </c>
      <c r="HI20" s="182">
        <f t="shared" si="129"/>
        <v>9448199.2745411862</v>
      </c>
      <c r="HJ20" s="5"/>
      <c r="HK20" s="182">
        <f t="shared" si="317"/>
        <v>7243.6194438149078</v>
      </c>
      <c r="HL20" s="182">
        <f t="shared" si="131"/>
        <v>1500</v>
      </c>
      <c r="HM20" s="182">
        <f t="shared" si="132"/>
        <v>10865429.165722361</v>
      </c>
      <c r="HN20" s="5"/>
      <c r="HO20" s="182">
        <f t="shared" si="318"/>
        <v>8330.1623603871431</v>
      </c>
      <c r="HP20" s="182">
        <f t="shared" si="134"/>
        <v>1500</v>
      </c>
      <c r="HQ20" s="182">
        <f t="shared" si="135"/>
        <v>12495243.540580714</v>
      </c>
      <c r="HR20" s="5"/>
      <c r="HS20" s="182">
        <f t="shared" si="319"/>
        <v>11016.639721611995</v>
      </c>
      <c r="HT20" s="182">
        <f t="shared" si="137"/>
        <v>1500</v>
      </c>
      <c r="HU20" s="182">
        <f t="shared" si="138"/>
        <v>16524959.582417993</v>
      </c>
      <c r="HV20" s="5"/>
      <c r="HW20" s="182">
        <f t="shared" si="320"/>
        <v>12669.135679853793</v>
      </c>
      <c r="HX20" s="182">
        <f t="shared" si="140"/>
        <v>1500</v>
      </c>
      <c r="HY20" s="182">
        <f t="shared" si="141"/>
        <v>19003703.519780688</v>
      </c>
      <c r="HZ20" s="5"/>
      <c r="IA20" s="182">
        <f t="shared" si="321"/>
        <v>14569.506031831861</v>
      </c>
      <c r="IB20" s="182">
        <f t="shared" si="143"/>
        <v>1500</v>
      </c>
      <c r="IC20" s="182">
        <f t="shared" si="144"/>
        <v>21854259.047747791</v>
      </c>
      <c r="ID20" s="5"/>
      <c r="IE20" s="182">
        <f t="shared" si="322"/>
        <v>16754.931936606637</v>
      </c>
      <c r="IF20" s="182">
        <f t="shared" si="146"/>
        <v>1500</v>
      </c>
      <c r="IG20" s="182">
        <f t="shared" si="147"/>
        <v>25132397.904909957</v>
      </c>
      <c r="IH20" s="5"/>
      <c r="II20" s="182">
        <f t="shared" si="323"/>
        <v>19268.171727097633</v>
      </c>
      <c r="IJ20" s="182">
        <f t="shared" si="149"/>
        <v>1500</v>
      </c>
      <c r="IK20" s="182">
        <f t="shared" si="150"/>
        <v>28902257.590646449</v>
      </c>
      <c r="IL20" s="5"/>
      <c r="IM20" s="182">
        <f t="shared" si="324"/>
        <v>22158.397486162277</v>
      </c>
      <c r="IN20" s="182">
        <f t="shared" si="152"/>
        <v>1500</v>
      </c>
      <c r="IO20" s="182">
        <f t="shared" si="153"/>
        <v>33237596.229243416</v>
      </c>
      <c r="IP20" s="5"/>
      <c r="IQ20" s="182">
        <f t="shared" si="325"/>
        <v>25482.157109086616</v>
      </c>
      <c r="IR20" s="182">
        <f t="shared" si="155"/>
        <v>1500</v>
      </c>
      <c r="IS20" s="182">
        <f t="shared" si="156"/>
        <v>38223235.663629927</v>
      </c>
      <c r="IT20" s="5"/>
      <c r="IU20" s="182">
        <f t="shared" si="326"/>
        <v>29304.480675449606</v>
      </c>
      <c r="IV20" s="182">
        <f t="shared" si="158"/>
        <v>1500</v>
      </c>
      <c r="IW20" s="182">
        <f t="shared" si="159"/>
        <v>43956721.013174407</v>
      </c>
      <c r="IX20" s="5"/>
      <c r="IY20" s="182">
        <f t="shared" si="327"/>
        <v>33700.152776767041</v>
      </c>
      <c r="IZ20" s="182">
        <f t="shared" si="161"/>
        <v>1500</v>
      </c>
      <c r="JA20" s="182">
        <f t="shared" si="162"/>
        <v>50550229.16515056</v>
      </c>
      <c r="JB20" s="5"/>
      <c r="JC20" s="182">
        <f t="shared" si="328"/>
        <v>38755.175693282094</v>
      </c>
      <c r="JD20" s="182">
        <f t="shared" si="164"/>
        <v>1500</v>
      </c>
      <c r="JE20" s="182">
        <f t="shared" si="165"/>
        <v>58132763.539923139</v>
      </c>
      <c r="JF20" s="5"/>
      <c r="JG20" s="182">
        <f t="shared" si="329"/>
        <v>44568.452047274404</v>
      </c>
      <c r="JH20" s="182">
        <f t="shared" si="167"/>
        <v>1500</v>
      </c>
      <c r="JI20" s="182">
        <f t="shared" si="168"/>
        <v>66852678.070911609</v>
      </c>
      <c r="JJ20" s="5"/>
      <c r="JK20" s="182">
        <f t="shared" si="330"/>
        <v>51253.719854365561</v>
      </c>
      <c r="JL20" s="182">
        <f t="shared" si="170"/>
        <v>1500</v>
      </c>
      <c r="JM20" s="182">
        <f t="shared" si="171"/>
        <v>76880579.781548336</v>
      </c>
      <c r="JN20" s="5"/>
      <c r="JO20" s="182">
        <f t="shared" si="331"/>
        <v>59531.1956108456</v>
      </c>
      <c r="JP20" s="182">
        <f t="shared" si="0"/>
        <v>1500</v>
      </c>
      <c r="JQ20" s="182">
        <f t="shared" si="173"/>
        <v>89296793.416268393</v>
      </c>
      <c r="JR20" s="5"/>
      <c r="JS20" s="182">
        <f t="shared" si="332"/>
        <v>68460.874952472441</v>
      </c>
      <c r="JT20" s="182">
        <f t="shared" si="1"/>
        <v>1500</v>
      </c>
      <c r="JU20" s="182">
        <f t="shared" si="175"/>
        <v>102691312.42870866</v>
      </c>
      <c r="JV20" s="5"/>
      <c r="JW20" s="182">
        <f t="shared" si="333"/>
        <v>78730.006195343303</v>
      </c>
      <c r="JX20" s="182">
        <f t="shared" si="2"/>
        <v>1500</v>
      </c>
      <c r="JY20" s="182">
        <f t="shared" si="177"/>
        <v>118095009.29301496</v>
      </c>
      <c r="JZ20" s="5"/>
      <c r="KA20" s="182">
        <f t="shared" si="334"/>
        <v>90539.507124644791</v>
      </c>
      <c r="KB20" s="182">
        <f t="shared" si="3"/>
        <v>1500</v>
      </c>
      <c r="KC20" s="182">
        <f t="shared" si="179"/>
        <v>135809260.68696719</v>
      </c>
      <c r="KD20" s="5"/>
      <c r="KE20" s="182">
        <f t="shared" si="335"/>
        <v>104120.43319334151</v>
      </c>
      <c r="KF20" s="182">
        <f t="shared" si="4"/>
        <v>1500</v>
      </c>
      <c r="KG20" s="182">
        <f t="shared" si="181"/>
        <v>156180649.79001227</v>
      </c>
      <c r="KH20" s="5"/>
      <c r="KI20" s="183">
        <f t="shared" si="182"/>
        <v>14.949227390624994</v>
      </c>
      <c r="KJ20" s="183">
        <f t="shared" si="183"/>
        <v>1500</v>
      </c>
      <c r="KK20" s="183">
        <f t="shared" si="184"/>
        <v>22423.841085937493</v>
      </c>
      <c r="KM20" s="183">
        <f t="shared" si="185"/>
        <v>233.51313818048021</v>
      </c>
      <c r="KN20" s="183">
        <f t="shared" si="186"/>
        <v>1499.9999999999998</v>
      </c>
      <c r="KO20" s="183">
        <f t="shared" si="187"/>
        <v>350269.70727072028</v>
      </c>
      <c r="KQ20" s="183">
        <f t="shared" si="188"/>
        <v>1499.2244306155328</v>
      </c>
      <c r="KR20" s="183">
        <f t="shared" si="189"/>
        <v>1500</v>
      </c>
      <c r="KS20" s="183">
        <f t="shared" si="190"/>
        <v>2248836.6459232992</v>
      </c>
      <c r="KU20" s="183">
        <f t="shared" si="191"/>
        <v>8823.3482348324651</v>
      </c>
      <c r="KV20" s="183">
        <f t="shared" si="192"/>
        <v>1499.9999999999998</v>
      </c>
      <c r="KW20" s="183">
        <f t="shared" si="193"/>
        <v>13235022.352248697</v>
      </c>
      <c r="KY20" s="183">
        <f t="shared" si="194"/>
        <v>51927.83180644799</v>
      </c>
      <c r="KZ20" s="183">
        <f t="shared" si="195"/>
        <v>1499.9999999999998</v>
      </c>
      <c r="LA20" s="183">
        <f t="shared" si="196"/>
        <v>77891747.709671974</v>
      </c>
      <c r="LC20" s="183">
        <f t="shared" si="197"/>
        <v>319500.92073938955</v>
      </c>
      <c r="LD20" s="183">
        <f t="shared" si="198"/>
        <v>1499.9999999999998</v>
      </c>
      <c r="LE20" s="183">
        <f t="shared" si="199"/>
        <v>479251381.10908425</v>
      </c>
    </row>
    <row r="21" spans="2:317" ht="18.75">
      <c r="B21" s="172"/>
      <c r="C21" s="180"/>
      <c r="D21" s="180"/>
      <c r="E21" s="180" t="str">
        <f>'A.I Revenue Streams - P1'!F21</f>
        <v>Filling</v>
      </c>
      <c r="F21" s="184"/>
      <c r="G21" s="182"/>
      <c r="H21" s="182">
        <f>'A.I Revenue Streams - P1'!J21</f>
        <v>1500</v>
      </c>
      <c r="I21" s="182">
        <f t="shared" si="8"/>
        <v>0</v>
      </c>
      <c r="J21" s="5"/>
      <c r="K21" s="182">
        <f>'A.I Revenue Streams - P1'!H21*K$2*L$2</f>
        <v>27</v>
      </c>
      <c r="L21" s="182">
        <f t="shared" si="388"/>
        <v>1500</v>
      </c>
      <c r="M21" s="182">
        <f t="shared" si="389"/>
        <v>40500</v>
      </c>
      <c r="N21" s="5"/>
      <c r="O21" s="182">
        <f t="shared" si="266"/>
        <v>28.822499999999998</v>
      </c>
      <c r="P21" s="182">
        <f t="shared" si="390"/>
        <v>1500</v>
      </c>
      <c r="Q21" s="182">
        <f t="shared" si="391"/>
        <v>43233.75</v>
      </c>
      <c r="R21" s="5"/>
      <c r="S21" s="182">
        <f t="shared" si="267"/>
        <v>44.194499999999998</v>
      </c>
      <c r="T21" s="182">
        <f t="shared" si="392"/>
        <v>1500</v>
      </c>
      <c r="U21" s="182">
        <f t="shared" si="393"/>
        <v>66291.75</v>
      </c>
      <c r="V21" s="5"/>
      <c r="W21" s="182">
        <f t="shared" si="268"/>
        <v>63.529593749999997</v>
      </c>
      <c r="X21" s="182">
        <f t="shared" si="342"/>
        <v>1500</v>
      </c>
      <c r="Y21" s="182">
        <f t="shared" si="343"/>
        <v>95294.390625</v>
      </c>
      <c r="Z21" s="5"/>
      <c r="AA21" s="182">
        <f t="shared" si="269"/>
        <v>116.89445249999997</v>
      </c>
      <c r="AB21" s="182">
        <f t="shared" si="344"/>
        <v>1500</v>
      </c>
      <c r="AC21" s="182">
        <f t="shared" si="345"/>
        <v>175341.67874999996</v>
      </c>
      <c r="AD21" s="5"/>
      <c r="AE21" s="182">
        <f t="shared" si="270"/>
        <v>168.03577546874993</v>
      </c>
      <c r="AF21" s="182">
        <f t="shared" si="346"/>
        <v>1500</v>
      </c>
      <c r="AG21" s="182">
        <f t="shared" si="347"/>
        <v>252053.66320312489</v>
      </c>
      <c r="AH21" s="5"/>
      <c r="AI21" s="182">
        <f t="shared" si="271"/>
        <v>241.55142723632798</v>
      </c>
      <c r="AJ21" s="182">
        <f t="shared" si="348"/>
        <v>1500</v>
      </c>
      <c r="AK21" s="182">
        <f t="shared" si="349"/>
        <v>362327.14085449197</v>
      </c>
      <c r="AL21" s="5"/>
      <c r="AM21" s="182">
        <f t="shared" si="272"/>
        <v>277.78414132177716</v>
      </c>
      <c r="AN21" s="182">
        <f t="shared" si="350"/>
        <v>1500</v>
      </c>
      <c r="AO21" s="182">
        <f t="shared" si="351"/>
        <v>416676.21198266576</v>
      </c>
      <c r="AP21" s="5"/>
      <c r="AQ21" s="182">
        <f t="shared" si="273"/>
        <v>319.4517625200437</v>
      </c>
      <c r="AR21" s="182">
        <f t="shared" si="352"/>
        <v>1500</v>
      </c>
      <c r="AS21" s="182">
        <f t="shared" si="353"/>
        <v>479177.64378006553</v>
      </c>
      <c r="AT21" s="5"/>
      <c r="AU21" s="182">
        <f t="shared" si="274"/>
        <v>367.36952689805025</v>
      </c>
      <c r="AV21" s="182">
        <f t="shared" si="354"/>
        <v>1500</v>
      </c>
      <c r="AW21" s="182">
        <f t="shared" si="355"/>
        <v>551054.29034707532</v>
      </c>
      <c r="AX21" s="5"/>
      <c r="AY21" s="182">
        <f t="shared" si="275"/>
        <v>422.47495593275778</v>
      </c>
      <c r="AZ21" s="182">
        <f t="shared" si="356"/>
        <v>1500</v>
      </c>
      <c r="BA21" s="182">
        <f t="shared" si="357"/>
        <v>633712.43389913673</v>
      </c>
      <c r="BB21" s="5"/>
      <c r="BC21" s="182">
        <f t="shared" si="276"/>
        <v>485.8461993226714</v>
      </c>
      <c r="BD21" s="182">
        <f t="shared" si="358"/>
        <v>1500</v>
      </c>
      <c r="BE21" s="182">
        <f t="shared" si="359"/>
        <v>728769.29898400709</v>
      </c>
      <c r="BF21" s="5"/>
      <c r="BG21" s="182">
        <f t="shared" si="277"/>
        <v>558.7231292210721</v>
      </c>
      <c r="BH21" s="182">
        <f t="shared" si="360"/>
        <v>1500</v>
      </c>
      <c r="BI21" s="182">
        <f t="shared" si="361"/>
        <v>838084.69383160817</v>
      </c>
      <c r="BJ21" s="5"/>
      <c r="BK21" s="182">
        <f t="shared" si="278"/>
        <v>642.53159860423284</v>
      </c>
      <c r="BL21" s="182">
        <f t="shared" si="362"/>
        <v>1500</v>
      </c>
      <c r="BM21" s="182">
        <f t="shared" si="363"/>
        <v>963797.39790634927</v>
      </c>
      <c r="BN21" s="5"/>
      <c r="BO21" s="182">
        <f t="shared" si="279"/>
        <v>738.9113383948677</v>
      </c>
      <c r="BP21" s="182">
        <f t="shared" si="364"/>
        <v>1500</v>
      </c>
      <c r="BQ21" s="182">
        <f t="shared" si="365"/>
        <v>1108367.0075923016</v>
      </c>
      <c r="BR21" s="5"/>
      <c r="BS21" s="182">
        <f t="shared" si="280"/>
        <v>849.7480391540978</v>
      </c>
      <c r="BT21" s="182">
        <f t="shared" si="366"/>
        <v>1500</v>
      </c>
      <c r="BU21" s="182">
        <f t="shared" si="367"/>
        <v>1274622.0587311466</v>
      </c>
      <c r="BV21" s="5"/>
      <c r="BW21" s="182">
        <f t="shared" si="281"/>
        <v>977.21024502721241</v>
      </c>
      <c r="BX21" s="182">
        <f t="shared" si="368"/>
        <v>1500</v>
      </c>
      <c r="BY21" s="182">
        <f t="shared" si="369"/>
        <v>1465815.3675408186</v>
      </c>
      <c r="BZ21" s="5"/>
      <c r="CA21" s="182">
        <f t="shared" si="282"/>
        <v>1123.7917817812943</v>
      </c>
      <c r="CB21" s="182">
        <f t="shared" si="370"/>
        <v>1500</v>
      </c>
      <c r="CC21" s="182">
        <f t="shared" si="371"/>
        <v>1685687.6726719413</v>
      </c>
      <c r="CD21" s="5"/>
      <c r="CE21" s="182">
        <f t="shared" si="283"/>
        <v>1550.8326588581861</v>
      </c>
      <c r="CF21" s="182">
        <f t="shared" si="372"/>
        <v>1500</v>
      </c>
      <c r="CG21" s="182">
        <f t="shared" si="373"/>
        <v>2326248.9882872789</v>
      </c>
      <c r="CH21" s="5"/>
      <c r="CI21" s="182">
        <f t="shared" si="284"/>
        <v>1783.4575576869138</v>
      </c>
      <c r="CJ21" s="182">
        <f t="shared" si="374"/>
        <v>1500</v>
      </c>
      <c r="CK21" s="182">
        <f t="shared" si="375"/>
        <v>2675186.3365303706</v>
      </c>
      <c r="CL21" s="5"/>
      <c r="CM21" s="182">
        <f t="shared" si="285"/>
        <v>2050.9761913399507</v>
      </c>
      <c r="CN21" s="182">
        <f t="shared" si="376"/>
        <v>1500</v>
      </c>
      <c r="CO21" s="182">
        <f t="shared" si="377"/>
        <v>3076464.287009926</v>
      </c>
      <c r="CP21" s="5"/>
      <c r="CQ21" s="182">
        <f t="shared" si="286"/>
        <v>2358.6226200409433</v>
      </c>
      <c r="CR21" s="182">
        <f t="shared" si="378"/>
        <v>1500</v>
      </c>
      <c r="CS21" s="182">
        <f t="shared" si="379"/>
        <v>3537933.9300614148</v>
      </c>
      <c r="CT21" s="5"/>
      <c r="CU21" s="182">
        <f t="shared" si="287"/>
        <v>2712.4160130470846</v>
      </c>
      <c r="CV21" s="182">
        <f t="shared" si="380"/>
        <v>1500</v>
      </c>
      <c r="CW21" s="182">
        <f t="shared" si="381"/>
        <v>4068624.0195706268</v>
      </c>
      <c r="CX21" s="5"/>
      <c r="CY21" s="182">
        <f t="shared" si="288"/>
        <v>3119.2784150041471</v>
      </c>
      <c r="CZ21" s="182">
        <f t="shared" si="382"/>
        <v>1500</v>
      </c>
      <c r="DA21" s="182">
        <f t="shared" si="383"/>
        <v>4678917.6225062208</v>
      </c>
      <c r="DB21" s="5"/>
      <c r="DC21" s="182">
        <f t="shared" si="289"/>
        <v>3587.170177254769</v>
      </c>
      <c r="DD21" s="182">
        <f t="shared" si="384"/>
        <v>1500</v>
      </c>
      <c r="DE21" s="182">
        <f t="shared" si="385"/>
        <v>5380755.2658821531</v>
      </c>
      <c r="DF21" s="5"/>
      <c r="DG21" s="182">
        <f t="shared" si="290"/>
        <v>4125.2457038429839</v>
      </c>
      <c r="DH21" s="182">
        <f t="shared" si="386"/>
        <v>1500</v>
      </c>
      <c r="DI21" s="182">
        <f t="shared" si="387"/>
        <v>6187868.5557644758</v>
      </c>
      <c r="DJ21" s="5"/>
      <c r="DK21" s="182">
        <f t="shared" si="291"/>
        <v>4744.032559419431</v>
      </c>
      <c r="DL21" s="182">
        <f t="shared" si="251"/>
        <v>1500</v>
      </c>
      <c r="DM21" s="182">
        <f t="shared" si="252"/>
        <v>7116048.8391291462</v>
      </c>
      <c r="DN21" s="5"/>
      <c r="DO21" s="182">
        <f t="shared" si="292"/>
        <v>5455.6374433323454</v>
      </c>
      <c r="DP21" s="182">
        <f t="shared" si="253"/>
        <v>1500</v>
      </c>
      <c r="DQ21" s="182">
        <f t="shared" si="254"/>
        <v>8183456.1649985183</v>
      </c>
      <c r="DR21" s="5"/>
      <c r="DS21" s="182">
        <f t="shared" si="293"/>
        <v>6273.9830598321969</v>
      </c>
      <c r="DT21" s="182">
        <f t="shared" si="255"/>
        <v>1500</v>
      </c>
      <c r="DU21" s="182">
        <f t="shared" si="256"/>
        <v>9410974.589748295</v>
      </c>
      <c r="DV21" s="5"/>
      <c r="DW21" s="182">
        <f t="shared" si="294"/>
        <v>7215.0805188070262</v>
      </c>
      <c r="DX21" s="182">
        <f t="shared" si="257"/>
        <v>1500</v>
      </c>
      <c r="DY21" s="182">
        <f t="shared" si="258"/>
        <v>10822620.778210539</v>
      </c>
      <c r="DZ21" s="5"/>
      <c r="EA21" s="182">
        <f t="shared" si="295"/>
        <v>9127.076856290887</v>
      </c>
      <c r="EB21" s="182">
        <f t="shared" si="259"/>
        <v>1500</v>
      </c>
      <c r="EC21" s="182">
        <f t="shared" si="260"/>
        <v>13690615.28443633</v>
      </c>
      <c r="ED21" s="5"/>
      <c r="EE21" s="182">
        <f t="shared" si="296"/>
        <v>10496.138384734519</v>
      </c>
      <c r="EF21" s="182">
        <f t="shared" si="261"/>
        <v>1500</v>
      </c>
      <c r="EG21" s="182">
        <f t="shared" si="262"/>
        <v>15744207.577101778</v>
      </c>
      <c r="EH21" s="5"/>
      <c r="EI21" s="182">
        <f t="shared" si="297"/>
        <v>12070.559142444696</v>
      </c>
      <c r="EJ21" s="182">
        <f t="shared" si="263"/>
        <v>1500</v>
      </c>
      <c r="EK21" s="182">
        <f t="shared" si="264"/>
        <v>18105838.713667043</v>
      </c>
      <c r="EL21" s="5"/>
      <c r="EM21" s="182">
        <f t="shared" si="298"/>
        <v>13881.143013811399</v>
      </c>
      <c r="EN21" s="182">
        <f t="shared" si="74"/>
        <v>1500</v>
      </c>
      <c r="EO21" s="182">
        <f t="shared" si="75"/>
        <v>20821714.520717099</v>
      </c>
      <c r="EP21" s="5"/>
      <c r="EQ21" s="182">
        <f t="shared" si="299"/>
        <v>15963.314465883108</v>
      </c>
      <c r="ER21" s="182">
        <f t="shared" si="77"/>
        <v>1500</v>
      </c>
      <c r="ES21" s="182">
        <f t="shared" si="78"/>
        <v>23944971.698824663</v>
      </c>
      <c r="ET21" s="5"/>
      <c r="EU21" s="182">
        <f t="shared" si="300"/>
        <v>18357.811635765571</v>
      </c>
      <c r="EV21" s="182">
        <f t="shared" si="80"/>
        <v>1500</v>
      </c>
      <c r="EW21" s="182">
        <f t="shared" si="81"/>
        <v>27536717.453648355</v>
      </c>
      <c r="EX21" s="5"/>
      <c r="EY21" s="182">
        <f t="shared" si="301"/>
        <v>21111.483381130405</v>
      </c>
      <c r="EZ21" s="182">
        <f t="shared" si="83"/>
        <v>1500</v>
      </c>
      <c r="FA21" s="182">
        <f t="shared" si="84"/>
        <v>31667225.071695607</v>
      </c>
      <c r="FB21" s="5"/>
      <c r="FC21" s="182">
        <f t="shared" si="302"/>
        <v>24278.205888299963</v>
      </c>
      <c r="FD21" s="182">
        <f t="shared" si="86"/>
        <v>1500</v>
      </c>
      <c r="FE21" s="182">
        <f t="shared" si="87"/>
        <v>36417308.832449943</v>
      </c>
      <c r="FF21" s="5"/>
      <c r="FG21" s="182">
        <f t="shared" si="303"/>
        <v>27919.936771544955</v>
      </c>
      <c r="FH21" s="182">
        <f t="shared" si="89"/>
        <v>1500</v>
      </c>
      <c r="FI21" s="182">
        <f t="shared" si="90"/>
        <v>41879905.15731743</v>
      </c>
      <c r="FJ21" s="5"/>
      <c r="FK21" s="182">
        <f t="shared" si="304"/>
        <v>32107.927287276696</v>
      </c>
      <c r="FL21" s="182">
        <f t="shared" si="92"/>
        <v>1500</v>
      </c>
      <c r="FM21" s="182">
        <f t="shared" si="93"/>
        <v>48161890.930915043</v>
      </c>
      <c r="FN21" s="5"/>
      <c r="FO21" s="182">
        <f t="shared" si="305"/>
        <v>36924.116380368199</v>
      </c>
      <c r="FP21" s="182">
        <f t="shared" si="95"/>
        <v>1500</v>
      </c>
      <c r="FQ21" s="182">
        <f t="shared" si="96"/>
        <v>55386174.570552297</v>
      </c>
      <c r="FR21" s="5"/>
      <c r="FS21" s="182">
        <f t="shared" si="306"/>
        <v>42462.733837423424</v>
      </c>
      <c r="FT21" s="182">
        <f t="shared" si="98"/>
        <v>1500</v>
      </c>
      <c r="FU21" s="182">
        <f t="shared" si="99"/>
        <v>63694100.756135136</v>
      </c>
      <c r="FV21" s="5"/>
      <c r="FW21" s="182">
        <f t="shared" si="307"/>
        <v>53715.358304340632</v>
      </c>
      <c r="FX21" s="182">
        <f t="shared" si="101"/>
        <v>1500</v>
      </c>
      <c r="FY21" s="182">
        <f t="shared" si="102"/>
        <v>80573037.456510946</v>
      </c>
      <c r="FZ21" s="5"/>
      <c r="GA21" s="182">
        <f t="shared" si="308"/>
        <v>61772.662049991734</v>
      </c>
      <c r="GB21" s="182">
        <f t="shared" si="104"/>
        <v>1500</v>
      </c>
      <c r="GC21" s="182">
        <f t="shared" si="105"/>
        <v>92658993.074987605</v>
      </c>
      <c r="GD21" s="5"/>
      <c r="GE21" s="182">
        <f t="shared" si="309"/>
        <v>71038.561357490486</v>
      </c>
      <c r="GF21" s="182">
        <f t="shared" si="107"/>
        <v>1500</v>
      </c>
      <c r="GG21" s="182">
        <f t="shared" si="108"/>
        <v>106557842.03623573</v>
      </c>
      <c r="GH21" s="5"/>
      <c r="GI21" s="182">
        <f t="shared" si="310"/>
        <v>81694.345561114053</v>
      </c>
      <c r="GJ21" s="182">
        <f t="shared" si="110"/>
        <v>1500</v>
      </c>
      <c r="GK21" s="182">
        <f t="shared" si="111"/>
        <v>122541518.34167108</v>
      </c>
      <c r="GL21" s="5"/>
      <c r="GM21" s="182">
        <f t="shared" si="311"/>
        <v>93948.497395281156</v>
      </c>
      <c r="GN21" s="182">
        <f t="shared" si="113"/>
        <v>1500</v>
      </c>
      <c r="GO21" s="182">
        <f t="shared" si="114"/>
        <v>140922746.09292173</v>
      </c>
      <c r="GP21" s="5"/>
      <c r="GQ21" s="182">
        <f t="shared" si="312"/>
        <v>108040.77200457331</v>
      </c>
      <c r="GR21" s="182">
        <f t="shared" si="116"/>
        <v>1500</v>
      </c>
      <c r="GS21" s="182">
        <f t="shared" si="117"/>
        <v>162061158.00685996</v>
      </c>
      <c r="GT21" s="5"/>
      <c r="GU21" s="182">
        <f t="shared" si="313"/>
        <v>124246.88780525932</v>
      </c>
      <c r="GV21" s="182">
        <f t="shared" si="119"/>
        <v>1500</v>
      </c>
      <c r="GW21" s="182">
        <f t="shared" si="120"/>
        <v>186370331.70788899</v>
      </c>
      <c r="GX21" s="5"/>
      <c r="GY21" s="182">
        <f t="shared" si="314"/>
        <v>142883.92097604822</v>
      </c>
      <c r="GZ21" s="182">
        <f t="shared" si="122"/>
        <v>1500</v>
      </c>
      <c r="HA21" s="182">
        <f t="shared" si="123"/>
        <v>214325881.46407232</v>
      </c>
      <c r="HB21" s="5"/>
      <c r="HC21" s="182">
        <f t="shared" si="315"/>
        <v>164316.50912245543</v>
      </c>
      <c r="HD21" s="182">
        <f t="shared" si="125"/>
        <v>1500</v>
      </c>
      <c r="HE21" s="182">
        <f t="shared" si="126"/>
        <v>246474763.68368316</v>
      </c>
      <c r="HF21" s="5"/>
      <c r="HG21" s="182">
        <f t="shared" si="316"/>
        <v>188963.98549082375</v>
      </c>
      <c r="HH21" s="182">
        <f t="shared" si="128"/>
        <v>1500</v>
      </c>
      <c r="HI21" s="182">
        <f t="shared" si="129"/>
        <v>283445978.23623562</v>
      </c>
      <c r="HJ21" s="5"/>
      <c r="HK21" s="182">
        <f t="shared" si="317"/>
        <v>217308.58331444729</v>
      </c>
      <c r="HL21" s="182">
        <f t="shared" si="131"/>
        <v>1500</v>
      </c>
      <c r="HM21" s="182">
        <f t="shared" si="132"/>
        <v>325962874.97167093</v>
      </c>
      <c r="HN21" s="5"/>
      <c r="HO21" s="182">
        <f t="shared" si="318"/>
        <v>249904.87081161435</v>
      </c>
      <c r="HP21" s="182">
        <f t="shared" si="134"/>
        <v>1500</v>
      </c>
      <c r="HQ21" s="182">
        <f t="shared" si="135"/>
        <v>374857306.21742153</v>
      </c>
      <c r="HR21" s="5"/>
      <c r="HS21" s="182">
        <f t="shared" si="319"/>
        <v>330499.19164835993</v>
      </c>
      <c r="HT21" s="182">
        <f t="shared" si="137"/>
        <v>1500</v>
      </c>
      <c r="HU21" s="182">
        <f t="shared" si="138"/>
        <v>495748787.4725399</v>
      </c>
      <c r="HV21" s="5"/>
      <c r="HW21" s="182">
        <f t="shared" si="320"/>
        <v>380074.0703956139</v>
      </c>
      <c r="HX21" s="182">
        <f t="shared" si="140"/>
        <v>1500</v>
      </c>
      <c r="HY21" s="182">
        <f t="shared" si="141"/>
        <v>570111105.59342086</v>
      </c>
      <c r="HZ21" s="5"/>
      <c r="IA21" s="182">
        <f t="shared" si="321"/>
        <v>437085.18095495598</v>
      </c>
      <c r="IB21" s="182">
        <f t="shared" si="143"/>
        <v>1500</v>
      </c>
      <c r="IC21" s="182">
        <f t="shared" si="144"/>
        <v>655627771.43243396</v>
      </c>
      <c r="ID21" s="5"/>
      <c r="IE21" s="182">
        <f t="shared" si="322"/>
        <v>502647.95809819933</v>
      </c>
      <c r="IF21" s="182">
        <f t="shared" si="146"/>
        <v>1500</v>
      </c>
      <c r="IG21" s="182">
        <f t="shared" si="147"/>
        <v>753971937.14729905</v>
      </c>
      <c r="IH21" s="5"/>
      <c r="II21" s="182">
        <f t="shared" si="323"/>
        <v>578045.15181292919</v>
      </c>
      <c r="IJ21" s="182">
        <f t="shared" si="149"/>
        <v>1500</v>
      </c>
      <c r="IK21" s="182">
        <f t="shared" si="150"/>
        <v>867067727.71939385</v>
      </c>
      <c r="IL21" s="5"/>
      <c r="IM21" s="182">
        <f t="shared" si="324"/>
        <v>664751.92458486848</v>
      </c>
      <c r="IN21" s="182">
        <f t="shared" si="152"/>
        <v>1500</v>
      </c>
      <c r="IO21" s="182">
        <f t="shared" si="153"/>
        <v>997127886.87730277</v>
      </c>
      <c r="IP21" s="5"/>
      <c r="IQ21" s="182">
        <f t="shared" si="325"/>
        <v>764464.71327259869</v>
      </c>
      <c r="IR21" s="182">
        <f t="shared" si="155"/>
        <v>1500</v>
      </c>
      <c r="IS21" s="182">
        <f t="shared" si="156"/>
        <v>1146697069.9088981</v>
      </c>
      <c r="IT21" s="5"/>
      <c r="IU21" s="182">
        <f t="shared" si="326"/>
        <v>879134.42026348843</v>
      </c>
      <c r="IV21" s="182">
        <f t="shared" si="158"/>
        <v>1500</v>
      </c>
      <c r="IW21" s="182">
        <f t="shared" si="159"/>
        <v>1318701630.3952327</v>
      </c>
      <c r="IX21" s="5"/>
      <c r="IY21" s="182">
        <f t="shared" si="327"/>
        <v>1011004.5833030116</v>
      </c>
      <c r="IZ21" s="182">
        <f t="shared" si="161"/>
        <v>1500</v>
      </c>
      <c r="JA21" s="182">
        <f t="shared" si="162"/>
        <v>1516506874.9545174</v>
      </c>
      <c r="JB21" s="5"/>
      <c r="JC21" s="182">
        <f t="shared" si="328"/>
        <v>1162655.2707984631</v>
      </c>
      <c r="JD21" s="182">
        <f t="shared" si="164"/>
        <v>1500</v>
      </c>
      <c r="JE21" s="182">
        <f t="shared" si="165"/>
        <v>1743982906.1976948</v>
      </c>
      <c r="JF21" s="5"/>
      <c r="JG21" s="182">
        <f t="shared" si="329"/>
        <v>1337053.5614182325</v>
      </c>
      <c r="JH21" s="182">
        <f t="shared" si="167"/>
        <v>1500</v>
      </c>
      <c r="JI21" s="182">
        <f t="shared" si="168"/>
        <v>2005580342.1273487</v>
      </c>
      <c r="JJ21" s="5"/>
      <c r="JK21" s="182">
        <f t="shared" si="330"/>
        <v>1537611.5956309673</v>
      </c>
      <c r="JL21" s="182">
        <f t="shared" si="170"/>
        <v>1500</v>
      </c>
      <c r="JM21" s="182">
        <f t="shared" si="171"/>
        <v>2306417393.4464507</v>
      </c>
      <c r="JN21" s="5"/>
      <c r="JO21" s="182">
        <f t="shared" si="331"/>
        <v>1785935.8683253685</v>
      </c>
      <c r="JP21" s="182">
        <f t="shared" si="0"/>
        <v>1500</v>
      </c>
      <c r="JQ21" s="182">
        <f t="shared" si="173"/>
        <v>2678903802.4880528</v>
      </c>
      <c r="JR21" s="5"/>
      <c r="JS21" s="182">
        <f t="shared" si="332"/>
        <v>2053826.2485741733</v>
      </c>
      <c r="JT21" s="182">
        <f t="shared" si="1"/>
        <v>1500</v>
      </c>
      <c r="JU21" s="182">
        <f t="shared" si="175"/>
        <v>3080739372.8612599</v>
      </c>
      <c r="JV21" s="5"/>
      <c r="JW21" s="182">
        <f t="shared" si="333"/>
        <v>2361900.1858602995</v>
      </c>
      <c r="JX21" s="182">
        <f t="shared" si="2"/>
        <v>1500</v>
      </c>
      <c r="JY21" s="182">
        <f t="shared" si="177"/>
        <v>3542850278.7904491</v>
      </c>
      <c r="JZ21" s="5"/>
      <c r="KA21" s="182">
        <f t="shared" si="334"/>
        <v>2716185.2137393444</v>
      </c>
      <c r="KB21" s="182">
        <f t="shared" si="3"/>
        <v>1500</v>
      </c>
      <c r="KC21" s="182">
        <f t="shared" si="179"/>
        <v>4074277820.6090164</v>
      </c>
      <c r="KD21" s="5"/>
      <c r="KE21" s="182">
        <f t="shared" si="335"/>
        <v>3123612.995800246</v>
      </c>
      <c r="KF21" s="182">
        <f t="shared" si="4"/>
        <v>1500</v>
      </c>
      <c r="KG21" s="182">
        <f t="shared" si="181"/>
        <v>4685419493.7003689</v>
      </c>
      <c r="KH21" s="5"/>
      <c r="KI21" s="183">
        <f t="shared" si="182"/>
        <v>448.47682171874993</v>
      </c>
      <c r="KJ21" s="183">
        <f t="shared" si="183"/>
        <v>1500</v>
      </c>
      <c r="KK21" s="183">
        <f t="shared" si="184"/>
        <v>672715.23257812485</v>
      </c>
      <c r="KM21" s="183">
        <f t="shared" si="185"/>
        <v>7005.3941454144051</v>
      </c>
      <c r="KN21" s="183">
        <f t="shared" si="186"/>
        <v>1500.0000000000002</v>
      </c>
      <c r="KO21" s="183">
        <f t="shared" si="187"/>
        <v>10508091.218121609</v>
      </c>
      <c r="KQ21" s="183">
        <f t="shared" si="188"/>
        <v>44976.732918465976</v>
      </c>
      <c r="KR21" s="183">
        <f t="shared" si="189"/>
        <v>1499.9999999999998</v>
      </c>
      <c r="KS21" s="183">
        <f t="shared" si="190"/>
        <v>67465099.377698958</v>
      </c>
      <c r="KU21" s="183">
        <f t="shared" si="191"/>
        <v>264700.44704497384</v>
      </c>
      <c r="KV21" s="183">
        <f t="shared" si="192"/>
        <v>1499.9999999999995</v>
      </c>
      <c r="KW21" s="183">
        <f t="shared" si="193"/>
        <v>397050670.56746066</v>
      </c>
      <c r="KY21" s="183">
        <f t="shared" si="194"/>
        <v>1557834.9541934396</v>
      </c>
      <c r="KZ21" s="183">
        <f t="shared" si="195"/>
        <v>1500</v>
      </c>
      <c r="LA21" s="183">
        <f t="shared" si="196"/>
        <v>2336752431.2901592</v>
      </c>
      <c r="LC21" s="183">
        <f t="shared" si="197"/>
        <v>9585027.6221816894</v>
      </c>
      <c r="LD21" s="183">
        <f t="shared" si="198"/>
        <v>1500</v>
      </c>
      <c r="LE21" s="183">
        <f t="shared" si="199"/>
        <v>14377541433.272533</v>
      </c>
    </row>
    <row r="22" spans="2:317" ht="18.75">
      <c r="B22" s="172"/>
      <c r="C22" s="180"/>
      <c r="D22" s="180"/>
      <c r="E22" s="180" t="str">
        <f>'A.I Revenue Streams - P1'!F22</f>
        <v>Crowns</v>
      </c>
      <c r="F22" s="184"/>
      <c r="G22" s="182"/>
      <c r="H22" s="182">
        <f>'A.I Revenue Streams - P1'!J22</f>
        <v>5000</v>
      </c>
      <c r="I22" s="182">
        <f t="shared" si="8"/>
        <v>0</v>
      </c>
      <c r="J22" s="5"/>
      <c r="K22" s="182">
        <f>'A.I Revenue Streams - P1'!H22*K$2*L$2</f>
        <v>1.7999999999999998</v>
      </c>
      <c r="L22" s="182">
        <f t="shared" si="388"/>
        <v>5000</v>
      </c>
      <c r="M22" s="182">
        <f t="shared" si="389"/>
        <v>9000</v>
      </c>
      <c r="N22" s="5"/>
      <c r="O22" s="182">
        <f t="shared" si="266"/>
        <v>1.9214999999999995</v>
      </c>
      <c r="P22" s="182">
        <f t="shared" si="390"/>
        <v>5000</v>
      </c>
      <c r="Q22" s="182">
        <f t="shared" si="391"/>
        <v>9607.4999999999982</v>
      </c>
      <c r="R22" s="5"/>
      <c r="S22" s="182">
        <f t="shared" si="267"/>
        <v>2.946299999999999</v>
      </c>
      <c r="T22" s="182">
        <f t="shared" si="392"/>
        <v>5000</v>
      </c>
      <c r="U22" s="182">
        <f t="shared" si="393"/>
        <v>14731.499999999995</v>
      </c>
      <c r="V22" s="5"/>
      <c r="W22" s="182">
        <f t="shared" si="268"/>
        <v>4.2353062499999981</v>
      </c>
      <c r="X22" s="182">
        <f t="shared" si="342"/>
        <v>5000</v>
      </c>
      <c r="Y22" s="182">
        <f t="shared" si="343"/>
        <v>21176.531249999989</v>
      </c>
      <c r="Z22" s="5"/>
      <c r="AA22" s="182">
        <f t="shared" si="269"/>
        <v>7.7929634999999964</v>
      </c>
      <c r="AB22" s="182">
        <f t="shared" si="344"/>
        <v>5000</v>
      </c>
      <c r="AC22" s="182">
        <f t="shared" si="345"/>
        <v>38964.817499999983</v>
      </c>
      <c r="AD22" s="5"/>
      <c r="AE22" s="182">
        <f t="shared" si="270"/>
        <v>11.202385031249994</v>
      </c>
      <c r="AF22" s="182">
        <f t="shared" si="346"/>
        <v>5000</v>
      </c>
      <c r="AG22" s="182">
        <f t="shared" si="347"/>
        <v>56011.92515624997</v>
      </c>
      <c r="AH22" s="5"/>
      <c r="AI22" s="182">
        <f t="shared" si="271"/>
        <v>16.103428482421865</v>
      </c>
      <c r="AJ22" s="182">
        <f t="shared" si="348"/>
        <v>5000</v>
      </c>
      <c r="AK22" s="182">
        <f t="shared" si="349"/>
        <v>80517.14241210933</v>
      </c>
      <c r="AL22" s="5"/>
      <c r="AM22" s="182">
        <f t="shared" si="272"/>
        <v>18.518942754785144</v>
      </c>
      <c r="AN22" s="182">
        <f t="shared" si="350"/>
        <v>5000</v>
      </c>
      <c r="AO22" s="182">
        <f t="shared" si="351"/>
        <v>92594.713773925716</v>
      </c>
      <c r="AP22" s="5"/>
      <c r="AQ22" s="182">
        <f t="shared" si="273"/>
        <v>21.296784168002915</v>
      </c>
      <c r="AR22" s="182">
        <f t="shared" si="352"/>
        <v>5000</v>
      </c>
      <c r="AS22" s="182">
        <f t="shared" si="353"/>
        <v>106483.92084001457</v>
      </c>
      <c r="AT22" s="5"/>
      <c r="AU22" s="182">
        <f t="shared" si="274"/>
        <v>24.491301793203352</v>
      </c>
      <c r="AV22" s="182">
        <f t="shared" si="354"/>
        <v>5000</v>
      </c>
      <c r="AW22" s="182">
        <f t="shared" si="355"/>
        <v>122456.50896601676</v>
      </c>
      <c r="AX22" s="5"/>
      <c r="AY22" s="182">
        <f t="shared" si="275"/>
        <v>28.164997062183854</v>
      </c>
      <c r="AZ22" s="182">
        <f t="shared" si="356"/>
        <v>5000</v>
      </c>
      <c r="BA22" s="182">
        <f t="shared" si="357"/>
        <v>140824.98531091926</v>
      </c>
      <c r="BB22" s="5"/>
      <c r="BC22" s="182">
        <f t="shared" si="276"/>
        <v>32.389746621511428</v>
      </c>
      <c r="BD22" s="182">
        <f t="shared" si="358"/>
        <v>5000</v>
      </c>
      <c r="BE22" s="182">
        <f t="shared" si="359"/>
        <v>161948.73310755714</v>
      </c>
      <c r="BF22" s="5"/>
      <c r="BG22" s="182">
        <f t="shared" si="277"/>
        <v>37.248208614738139</v>
      </c>
      <c r="BH22" s="182">
        <f t="shared" si="360"/>
        <v>5000</v>
      </c>
      <c r="BI22" s="182">
        <f t="shared" si="361"/>
        <v>186241.0430736907</v>
      </c>
      <c r="BJ22" s="5"/>
      <c r="BK22" s="182">
        <f t="shared" si="278"/>
        <v>42.835439906948857</v>
      </c>
      <c r="BL22" s="182">
        <f t="shared" si="362"/>
        <v>5000</v>
      </c>
      <c r="BM22" s="182">
        <f t="shared" si="363"/>
        <v>214177.19953474429</v>
      </c>
      <c r="BN22" s="5"/>
      <c r="BO22" s="182">
        <f t="shared" si="279"/>
        <v>49.260755892991185</v>
      </c>
      <c r="BP22" s="182">
        <f t="shared" si="364"/>
        <v>5000</v>
      </c>
      <c r="BQ22" s="182">
        <f t="shared" si="365"/>
        <v>246303.77946495594</v>
      </c>
      <c r="BR22" s="5"/>
      <c r="BS22" s="182">
        <f t="shared" si="280"/>
        <v>56.64986927693986</v>
      </c>
      <c r="BT22" s="182">
        <f t="shared" si="366"/>
        <v>5000</v>
      </c>
      <c r="BU22" s="182">
        <f t="shared" si="367"/>
        <v>283249.34638469928</v>
      </c>
      <c r="BV22" s="5"/>
      <c r="BW22" s="182">
        <f t="shared" si="281"/>
        <v>65.147349668480842</v>
      </c>
      <c r="BX22" s="182">
        <f t="shared" si="368"/>
        <v>5000</v>
      </c>
      <c r="BY22" s="182">
        <f t="shared" si="369"/>
        <v>325736.7483424042</v>
      </c>
      <c r="BZ22" s="5"/>
      <c r="CA22" s="182">
        <f t="shared" si="282"/>
        <v>74.919452118752957</v>
      </c>
      <c r="CB22" s="182">
        <f t="shared" si="370"/>
        <v>5000</v>
      </c>
      <c r="CC22" s="182">
        <f t="shared" si="371"/>
        <v>374597.26059376477</v>
      </c>
      <c r="CD22" s="5"/>
      <c r="CE22" s="182">
        <f t="shared" si="283"/>
        <v>103.38884392387908</v>
      </c>
      <c r="CF22" s="182">
        <f t="shared" si="372"/>
        <v>5000</v>
      </c>
      <c r="CG22" s="182">
        <f t="shared" si="373"/>
        <v>516944.21961939539</v>
      </c>
      <c r="CH22" s="5"/>
      <c r="CI22" s="182">
        <f t="shared" si="284"/>
        <v>118.89717051246093</v>
      </c>
      <c r="CJ22" s="182">
        <f t="shared" si="374"/>
        <v>5000</v>
      </c>
      <c r="CK22" s="182">
        <f t="shared" si="375"/>
        <v>594485.8525623047</v>
      </c>
      <c r="CL22" s="5"/>
      <c r="CM22" s="182">
        <f t="shared" si="285"/>
        <v>136.73174608933007</v>
      </c>
      <c r="CN22" s="182">
        <f t="shared" si="376"/>
        <v>5000</v>
      </c>
      <c r="CO22" s="182">
        <f t="shared" si="377"/>
        <v>683658.73044665041</v>
      </c>
      <c r="CP22" s="5"/>
      <c r="CQ22" s="182">
        <f t="shared" si="286"/>
        <v>157.24150800272957</v>
      </c>
      <c r="CR22" s="182">
        <f t="shared" si="378"/>
        <v>5000</v>
      </c>
      <c r="CS22" s="182">
        <f t="shared" si="379"/>
        <v>786207.54001364787</v>
      </c>
      <c r="CT22" s="5"/>
      <c r="CU22" s="182">
        <f t="shared" si="287"/>
        <v>180.82773420313899</v>
      </c>
      <c r="CV22" s="182">
        <f t="shared" si="380"/>
        <v>5000</v>
      </c>
      <c r="CW22" s="182">
        <f t="shared" si="381"/>
        <v>904138.67101569497</v>
      </c>
      <c r="CX22" s="5"/>
      <c r="CY22" s="182">
        <f t="shared" si="288"/>
        <v>207.95189433360983</v>
      </c>
      <c r="CZ22" s="182">
        <f t="shared" si="382"/>
        <v>5000</v>
      </c>
      <c r="DA22" s="182">
        <f t="shared" si="383"/>
        <v>1039759.4716680491</v>
      </c>
      <c r="DB22" s="5"/>
      <c r="DC22" s="182">
        <f t="shared" si="289"/>
        <v>239.14467848365129</v>
      </c>
      <c r="DD22" s="182">
        <f t="shared" si="384"/>
        <v>5000</v>
      </c>
      <c r="DE22" s="182">
        <f t="shared" si="385"/>
        <v>1195723.3924182565</v>
      </c>
      <c r="DF22" s="5"/>
      <c r="DG22" s="182">
        <f t="shared" si="290"/>
        <v>275.01638025619894</v>
      </c>
      <c r="DH22" s="182">
        <f t="shared" si="386"/>
        <v>5000</v>
      </c>
      <c r="DI22" s="182">
        <f t="shared" si="387"/>
        <v>1375081.9012809948</v>
      </c>
      <c r="DJ22" s="5"/>
      <c r="DK22" s="182">
        <f t="shared" si="291"/>
        <v>316.26883729462878</v>
      </c>
      <c r="DL22" s="182">
        <f t="shared" si="251"/>
        <v>5000</v>
      </c>
      <c r="DM22" s="182">
        <f t="shared" si="252"/>
        <v>1581344.186473144</v>
      </c>
      <c r="DN22" s="5"/>
      <c r="DO22" s="182">
        <f t="shared" si="292"/>
        <v>363.70916288882307</v>
      </c>
      <c r="DP22" s="182">
        <f t="shared" si="253"/>
        <v>5000</v>
      </c>
      <c r="DQ22" s="182">
        <f t="shared" si="254"/>
        <v>1818545.8144441154</v>
      </c>
      <c r="DR22" s="5"/>
      <c r="DS22" s="182">
        <f t="shared" si="293"/>
        <v>418.26553732214649</v>
      </c>
      <c r="DT22" s="182">
        <f t="shared" si="255"/>
        <v>5000</v>
      </c>
      <c r="DU22" s="182">
        <f t="shared" si="256"/>
        <v>2091327.6866107325</v>
      </c>
      <c r="DV22" s="5"/>
      <c r="DW22" s="182">
        <f t="shared" si="294"/>
        <v>481.00536792046847</v>
      </c>
      <c r="DX22" s="182">
        <f t="shared" si="257"/>
        <v>5000</v>
      </c>
      <c r="DY22" s="182">
        <f t="shared" si="258"/>
        <v>2405026.8396023423</v>
      </c>
      <c r="DZ22" s="5"/>
      <c r="EA22" s="182">
        <f t="shared" si="295"/>
        <v>608.47179041939262</v>
      </c>
      <c r="EB22" s="182">
        <f t="shared" si="259"/>
        <v>5000</v>
      </c>
      <c r="EC22" s="182">
        <f t="shared" si="260"/>
        <v>3042358.9520969633</v>
      </c>
      <c r="ED22" s="5"/>
      <c r="EE22" s="182">
        <f t="shared" si="296"/>
        <v>699.74255898230149</v>
      </c>
      <c r="EF22" s="182">
        <f t="shared" si="261"/>
        <v>5000</v>
      </c>
      <c r="EG22" s="182">
        <f t="shared" si="262"/>
        <v>3498712.7949115075</v>
      </c>
      <c r="EH22" s="5"/>
      <c r="EI22" s="182">
        <f t="shared" si="297"/>
        <v>804.70394282964662</v>
      </c>
      <c r="EJ22" s="182">
        <f t="shared" si="263"/>
        <v>5000</v>
      </c>
      <c r="EK22" s="182">
        <f t="shared" si="264"/>
        <v>4023519.7141482332</v>
      </c>
      <c r="EL22" s="5"/>
      <c r="EM22" s="182">
        <f t="shared" si="298"/>
        <v>925.4095342540935</v>
      </c>
      <c r="EN22" s="182">
        <f t="shared" si="74"/>
        <v>5000</v>
      </c>
      <c r="EO22" s="182">
        <f t="shared" si="75"/>
        <v>4627047.6712704673</v>
      </c>
      <c r="EP22" s="5"/>
      <c r="EQ22" s="182">
        <f t="shared" si="299"/>
        <v>1064.2209643922074</v>
      </c>
      <c r="ER22" s="182">
        <f t="shared" si="77"/>
        <v>5000</v>
      </c>
      <c r="ES22" s="182">
        <f t="shared" si="78"/>
        <v>5321104.8219610369</v>
      </c>
      <c r="ET22" s="5"/>
      <c r="EU22" s="182">
        <f t="shared" si="300"/>
        <v>1223.8541090510384</v>
      </c>
      <c r="EV22" s="182">
        <f t="shared" si="80"/>
        <v>5000</v>
      </c>
      <c r="EW22" s="182">
        <f t="shared" si="81"/>
        <v>6119270.5452551926</v>
      </c>
      <c r="EX22" s="5"/>
      <c r="EY22" s="182">
        <f t="shared" si="301"/>
        <v>1407.4322254086942</v>
      </c>
      <c r="EZ22" s="182">
        <f t="shared" si="83"/>
        <v>5000</v>
      </c>
      <c r="FA22" s="182">
        <f t="shared" si="84"/>
        <v>7037161.1270434707</v>
      </c>
      <c r="FB22" s="5"/>
      <c r="FC22" s="182">
        <f t="shared" si="302"/>
        <v>1618.5470592199981</v>
      </c>
      <c r="FD22" s="182">
        <f t="shared" si="86"/>
        <v>5000</v>
      </c>
      <c r="FE22" s="182">
        <f t="shared" si="87"/>
        <v>8092735.2960999906</v>
      </c>
      <c r="FF22" s="5"/>
      <c r="FG22" s="182">
        <f t="shared" si="303"/>
        <v>1861.3291181029977</v>
      </c>
      <c r="FH22" s="182">
        <f t="shared" si="89"/>
        <v>5000</v>
      </c>
      <c r="FI22" s="182">
        <f t="shared" si="90"/>
        <v>9306645.5905149877</v>
      </c>
      <c r="FJ22" s="5"/>
      <c r="FK22" s="182">
        <f t="shared" si="304"/>
        <v>2140.5284858184473</v>
      </c>
      <c r="FL22" s="182">
        <f t="shared" si="92"/>
        <v>5000</v>
      </c>
      <c r="FM22" s="182">
        <f t="shared" si="93"/>
        <v>10702642.429092236</v>
      </c>
      <c r="FN22" s="5"/>
      <c r="FO22" s="182">
        <f t="shared" si="305"/>
        <v>2461.6077586912143</v>
      </c>
      <c r="FP22" s="182">
        <f t="shared" si="95"/>
        <v>5000</v>
      </c>
      <c r="FQ22" s="182">
        <f t="shared" si="96"/>
        <v>12308038.793456072</v>
      </c>
      <c r="FR22" s="5"/>
      <c r="FS22" s="182">
        <f t="shared" si="306"/>
        <v>2830.8489224948962</v>
      </c>
      <c r="FT22" s="182">
        <f t="shared" si="98"/>
        <v>5000</v>
      </c>
      <c r="FU22" s="182">
        <f t="shared" si="99"/>
        <v>14154244.612474481</v>
      </c>
      <c r="FV22" s="5"/>
      <c r="FW22" s="182">
        <f t="shared" si="307"/>
        <v>3581.0238869560435</v>
      </c>
      <c r="FX22" s="182">
        <f t="shared" si="101"/>
        <v>5000</v>
      </c>
      <c r="FY22" s="182">
        <f t="shared" si="102"/>
        <v>17905119.434780218</v>
      </c>
      <c r="FZ22" s="5"/>
      <c r="GA22" s="182">
        <f t="shared" si="308"/>
        <v>4118.1774699994494</v>
      </c>
      <c r="GB22" s="182">
        <f t="shared" si="104"/>
        <v>5000</v>
      </c>
      <c r="GC22" s="182">
        <f t="shared" si="105"/>
        <v>20590887.349997249</v>
      </c>
      <c r="GD22" s="5"/>
      <c r="GE22" s="182">
        <f t="shared" si="309"/>
        <v>4735.9040904993662</v>
      </c>
      <c r="GF22" s="182">
        <f t="shared" si="107"/>
        <v>5000</v>
      </c>
      <c r="GG22" s="182">
        <f t="shared" si="108"/>
        <v>23679520.45249683</v>
      </c>
      <c r="GH22" s="5"/>
      <c r="GI22" s="182">
        <f t="shared" si="310"/>
        <v>5446.289704074271</v>
      </c>
      <c r="GJ22" s="182">
        <f t="shared" si="110"/>
        <v>5000</v>
      </c>
      <c r="GK22" s="182">
        <f t="shared" si="111"/>
        <v>27231448.520371355</v>
      </c>
      <c r="GL22" s="5"/>
      <c r="GM22" s="182">
        <f t="shared" si="311"/>
        <v>6263.233159685411</v>
      </c>
      <c r="GN22" s="182">
        <f t="shared" si="113"/>
        <v>5000</v>
      </c>
      <c r="GO22" s="182">
        <f t="shared" si="114"/>
        <v>31316165.798427057</v>
      </c>
      <c r="GP22" s="5"/>
      <c r="GQ22" s="182">
        <f t="shared" si="312"/>
        <v>7202.7181336382218</v>
      </c>
      <c r="GR22" s="182">
        <f t="shared" si="116"/>
        <v>5000</v>
      </c>
      <c r="GS22" s="182">
        <f t="shared" si="117"/>
        <v>36013590.668191113</v>
      </c>
      <c r="GT22" s="5"/>
      <c r="GU22" s="182">
        <f t="shared" si="313"/>
        <v>8283.1258536839541</v>
      </c>
      <c r="GV22" s="182">
        <f t="shared" si="119"/>
        <v>5000</v>
      </c>
      <c r="GW22" s="182">
        <f t="shared" si="120"/>
        <v>41415629.268419772</v>
      </c>
      <c r="GX22" s="5"/>
      <c r="GY22" s="182">
        <f t="shared" si="314"/>
        <v>9525.5947317365462</v>
      </c>
      <c r="GZ22" s="182">
        <f t="shared" si="122"/>
        <v>5000</v>
      </c>
      <c r="HA22" s="182">
        <f t="shared" si="123"/>
        <v>47627973.658682734</v>
      </c>
      <c r="HB22" s="5"/>
      <c r="HC22" s="182">
        <f t="shared" si="315"/>
        <v>10954.433941497027</v>
      </c>
      <c r="HD22" s="182">
        <f t="shared" si="125"/>
        <v>5000</v>
      </c>
      <c r="HE22" s="182">
        <f t="shared" si="126"/>
        <v>54772169.707485139</v>
      </c>
      <c r="HF22" s="5"/>
      <c r="HG22" s="182">
        <f t="shared" si="316"/>
        <v>12597.59903272158</v>
      </c>
      <c r="HH22" s="182">
        <f t="shared" si="128"/>
        <v>5000</v>
      </c>
      <c r="HI22" s="182">
        <f t="shared" si="129"/>
        <v>62987995.163607903</v>
      </c>
      <c r="HJ22" s="5"/>
      <c r="HK22" s="182">
        <f t="shared" si="317"/>
        <v>14487.238887629816</v>
      </c>
      <c r="HL22" s="182">
        <f t="shared" si="131"/>
        <v>5000</v>
      </c>
      <c r="HM22" s="182">
        <f t="shared" si="132"/>
        <v>72436194.43814908</v>
      </c>
      <c r="HN22" s="5"/>
      <c r="HO22" s="182">
        <f t="shared" si="318"/>
        <v>16660.324720774286</v>
      </c>
      <c r="HP22" s="182">
        <f t="shared" si="134"/>
        <v>5000</v>
      </c>
      <c r="HQ22" s="182">
        <f t="shared" si="135"/>
        <v>83301623.603871435</v>
      </c>
      <c r="HR22" s="5"/>
      <c r="HS22" s="182">
        <f t="shared" si="319"/>
        <v>22033.27944322399</v>
      </c>
      <c r="HT22" s="182">
        <f t="shared" si="137"/>
        <v>5000</v>
      </c>
      <c r="HU22" s="182">
        <f t="shared" si="138"/>
        <v>110166397.21611995</v>
      </c>
      <c r="HV22" s="5"/>
      <c r="HW22" s="182">
        <f t="shared" si="320"/>
        <v>25338.271359707585</v>
      </c>
      <c r="HX22" s="182">
        <f t="shared" si="140"/>
        <v>5000</v>
      </c>
      <c r="HY22" s="182">
        <f t="shared" si="141"/>
        <v>126691356.79853792</v>
      </c>
      <c r="HZ22" s="5"/>
      <c r="IA22" s="182">
        <f t="shared" si="321"/>
        <v>29139.012063663722</v>
      </c>
      <c r="IB22" s="182">
        <f t="shared" si="143"/>
        <v>5000</v>
      </c>
      <c r="IC22" s="182">
        <f t="shared" si="144"/>
        <v>145695060.31831861</v>
      </c>
      <c r="ID22" s="5"/>
      <c r="IE22" s="182">
        <f t="shared" si="322"/>
        <v>33509.863873213275</v>
      </c>
      <c r="IF22" s="182">
        <f t="shared" si="146"/>
        <v>5000</v>
      </c>
      <c r="IG22" s="182">
        <f t="shared" si="147"/>
        <v>167549319.36606637</v>
      </c>
      <c r="IH22" s="5"/>
      <c r="II22" s="182">
        <f t="shared" si="323"/>
        <v>38536.343454195267</v>
      </c>
      <c r="IJ22" s="182">
        <f t="shared" si="149"/>
        <v>5000</v>
      </c>
      <c r="IK22" s="182">
        <f t="shared" si="150"/>
        <v>192681717.27097633</v>
      </c>
      <c r="IL22" s="5"/>
      <c r="IM22" s="182">
        <f t="shared" si="324"/>
        <v>44316.794972324555</v>
      </c>
      <c r="IN22" s="182">
        <f t="shared" si="152"/>
        <v>5000</v>
      </c>
      <c r="IO22" s="182">
        <f t="shared" si="153"/>
        <v>221583974.86162278</v>
      </c>
      <c r="IP22" s="5"/>
      <c r="IQ22" s="182">
        <f t="shared" si="325"/>
        <v>50964.314218173233</v>
      </c>
      <c r="IR22" s="182">
        <f t="shared" si="155"/>
        <v>5000</v>
      </c>
      <c r="IS22" s="182">
        <f t="shared" si="156"/>
        <v>254821571.09086618</v>
      </c>
      <c r="IT22" s="5"/>
      <c r="IU22" s="182">
        <f t="shared" si="326"/>
        <v>58608.961350899212</v>
      </c>
      <c r="IV22" s="182">
        <f t="shared" si="158"/>
        <v>5000</v>
      </c>
      <c r="IW22" s="182">
        <f t="shared" si="159"/>
        <v>293044806.75449604</v>
      </c>
      <c r="IX22" s="5"/>
      <c r="IY22" s="182">
        <f t="shared" si="327"/>
        <v>67400.305553534083</v>
      </c>
      <c r="IZ22" s="182">
        <f t="shared" si="161"/>
        <v>5000</v>
      </c>
      <c r="JA22" s="182">
        <f t="shared" si="162"/>
        <v>337001527.76767039</v>
      </c>
      <c r="JB22" s="5"/>
      <c r="JC22" s="182">
        <f t="shared" si="328"/>
        <v>77510.351386564187</v>
      </c>
      <c r="JD22" s="182">
        <f t="shared" si="164"/>
        <v>5000</v>
      </c>
      <c r="JE22" s="182">
        <f t="shared" si="165"/>
        <v>387551756.93282092</v>
      </c>
      <c r="JF22" s="5"/>
      <c r="JG22" s="182">
        <f t="shared" si="329"/>
        <v>89136.904094548809</v>
      </c>
      <c r="JH22" s="182">
        <f t="shared" si="167"/>
        <v>5000</v>
      </c>
      <c r="JI22" s="182">
        <f t="shared" si="168"/>
        <v>445684520.47274405</v>
      </c>
      <c r="JJ22" s="5"/>
      <c r="JK22" s="182">
        <f t="shared" si="330"/>
        <v>102507.43970873112</v>
      </c>
      <c r="JL22" s="182">
        <f t="shared" si="170"/>
        <v>5000</v>
      </c>
      <c r="JM22" s="182">
        <f t="shared" si="171"/>
        <v>512537198.54365563</v>
      </c>
      <c r="JN22" s="5"/>
      <c r="JO22" s="182">
        <f t="shared" si="331"/>
        <v>119062.3912216912</v>
      </c>
      <c r="JP22" s="182">
        <f t="shared" si="0"/>
        <v>5000</v>
      </c>
      <c r="JQ22" s="182">
        <f t="shared" si="173"/>
        <v>595311956.10845602</v>
      </c>
      <c r="JR22" s="5"/>
      <c r="JS22" s="182">
        <f t="shared" si="332"/>
        <v>136921.74990494488</v>
      </c>
      <c r="JT22" s="182">
        <f t="shared" si="1"/>
        <v>5000</v>
      </c>
      <c r="JU22" s="182">
        <f t="shared" si="175"/>
        <v>684608749.52472436</v>
      </c>
      <c r="JV22" s="5"/>
      <c r="JW22" s="182">
        <f t="shared" si="333"/>
        <v>157460.01239068661</v>
      </c>
      <c r="JX22" s="182">
        <f t="shared" si="2"/>
        <v>5000</v>
      </c>
      <c r="JY22" s="182">
        <f t="shared" si="177"/>
        <v>787300061.95343304</v>
      </c>
      <c r="JZ22" s="5"/>
      <c r="KA22" s="182">
        <f t="shared" si="334"/>
        <v>181079.01424928958</v>
      </c>
      <c r="KB22" s="182">
        <f t="shared" si="3"/>
        <v>5000</v>
      </c>
      <c r="KC22" s="182">
        <f t="shared" si="179"/>
        <v>905395071.24644792</v>
      </c>
      <c r="KD22" s="5"/>
      <c r="KE22" s="182">
        <f t="shared" si="335"/>
        <v>208240.86638668302</v>
      </c>
      <c r="KF22" s="182">
        <f t="shared" si="4"/>
        <v>5000</v>
      </c>
      <c r="KG22" s="182">
        <f t="shared" si="181"/>
        <v>1041204331.9334151</v>
      </c>
      <c r="KH22" s="5"/>
      <c r="KI22" s="183">
        <f t="shared" si="182"/>
        <v>29.898454781249988</v>
      </c>
      <c r="KJ22" s="183">
        <f t="shared" si="183"/>
        <v>5000.0000000000009</v>
      </c>
      <c r="KK22" s="183">
        <f t="shared" si="184"/>
        <v>149492.27390624996</v>
      </c>
      <c r="KM22" s="183">
        <f t="shared" si="185"/>
        <v>467.02627636096042</v>
      </c>
      <c r="KN22" s="183">
        <f t="shared" si="186"/>
        <v>5000</v>
      </c>
      <c r="KO22" s="183">
        <f t="shared" si="187"/>
        <v>2335131.381804802</v>
      </c>
      <c r="KQ22" s="183">
        <f t="shared" si="188"/>
        <v>2998.4488612310656</v>
      </c>
      <c r="KR22" s="183">
        <f t="shared" si="189"/>
        <v>4999.9999999999991</v>
      </c>
      <c r="KS22" s="183">
        <f t="shared" si="190"/>
        <v>14992244.306155326</v>
      </c>
      <c r="KU22" s="183">
        <f t="shared" si="191"/>
        <v>17646.69646966493</v>
      </c>
      <c r="KV22" s="183">
        <f t="shared" si="192"/>
        <v>4999.9999999999991</v>
      </c>
      <c r="KW22" s="183">
        <f t="shared" si="193"/>
        <v>88233482.348324642</v>
      </c>
      <c r="KY22" s="183">
        <f t="shared" si="194"/>
        <v>103855.66361289598</v>
      </c>
      <c r="KZ22" s="183">
        <f t="shared" si="195"/>
        <v>4999.9999999999991</v>
      </c>
      <c r="LA22" s="183">
        <f t="shared" si="196"/>
        <v>519278318.06447983</v>
      </c>
      <c r="LC22" s="183">
        <f t="shared" si="197"/>
        <v>639001.8414787791</v>
      </c>
      <c r="LD22" s="183">
        <f t="shared" si="198"/>
        <v>4999.9999999999991</v>
      </c>
      <c r="LE22" s="183">
        <f t="shared" si="199"/>
        <v>3195009207.3938951</v>
      </c>
    </row>
    <row r="23" spans="2:317" ht="18.75">
      <c r="B23" s="172"/>
      <c r="C23" s="180"/>
      <c r="D23" s="180"/>
      <c r="E23" s="180" t="str">
        <f>'A.I Revenue Streams - P1'!F23</f>
        <v>Crowns Zircornia</v>
      </c>
      <c r="F23" s="184"/>
      <c r="G23" s="182"/>
      <c r="H23" s="182">
        <f>'A.I Revenue Streams - P1'!J23</f>
        <v>10000</v>
      </c>
      <c r="I23" s="182">
        <f t="shared" si="8"/>
        <v>0</v>
      </c>
      <c r="J23" s="5"/>
      <c r="K23" s="182">
        <f>'A.I Revenue Streams - P1'!H23*K$2*L$2</f>
        <v>1.7999999999999998</v>
      </c>
      <c r="L23" s="182">
        <f t="shared" si="388"/>
        <v>10000</v>
      </c>
      <c r="M23" s="182">
        <f t="shared" si="389"/>
        <v>18000</v>
      </c>
      <c r="N23" s="5"/>
      <c r="O23" s="182">
        <f t="shared" si="266"/>
        <v>1.9214999999999995</v>
      </c>
      <c r="P23" s="182">
        <f t="shared" si="390"/>
        <v>10000</v>
      </c>
      <c r="Q23" s="182">
        <f t="shared" si="391"/>
        <v>19214.999999999996</v>
      </c>
      <c r="R23" s="5"/>
      <c r="S23" s="182">
        <f t="shared" si="267"/>
        <v>2.946299999999999</v>
      </c>
      <c r="T23" s="182">
        <f t="shared" si="392"/>
        <v>10000</v>
      </c>
      <c r="U23" s="182">
        <f t="shared" si="393"/>
        <v>29462.999999999989</v>
      </c>
      <c r="V23" s="5"/>
      <c r="W23" s="182">
        <f t="shared" si="268"/>
        <v>4.2353062499999981</v>
      </c>
      <c r="X23" s="182">
        <f t="shared" si="342"/>
        <v>10000</v>
      </c>
      <c r="Y23" s="182">
        <f t="shared" si="343"/>
        <v>42353.062499999978</v>
      </c>
      <c r="Z23" s="5"/>
      <c r="AA23" s="182">
        <f t="shared" si="269"/>
        <v>7.7929634999999964</v>
      </c>
      <c r="AB23" s="182">
        <f t="shared" si="344"/>
        <v>10000</v>
      </c>
      <c r="AC23" s="182">
        <f t="shared" si="345"/>
        <v>77929.634999999966</v>
      </c>
      <c r="AD23" s="5"/>
      <c r="AE23" s="182">
        <f t="shared" si="270"/>
        <v>11.202385031249994</v>
      </c>
      <c r="AF23" s="182">
        <f t="shared" si="346"/>
        <v>10000</v>
      </c>
      <c r="AG23" s="182">
        <f t="shared" si="347"/>
        <v>112023.85031249994</v>
      </c>
      <c r="AH23" s="5"/>
      <c r="AI23" s="182">
        <f t="shared" si="271"/>
        <v>16.103428482421865</v>
      </c>
      <c r="AJ23" s="182">
        <f t="shared" si="348"/>
        <v>10000</v>
      </c>
      <c r="AK23" s="182">
        <f t="shared" si="349"/>
        <v>161034.28482421866</v>
      </c>
      <c r="AL23" s="5"/>
      <c r="AM23" s="182">
        <f t="shared" si="272"/>
        <v>18.518942754785144</v>
      </c>
      <c r="AN23" s="182">
        <f t="shared" si="350"/>
        <v>10000</v>
      </c>
      <c r="AO23" s="182">
        <f t="shared" si="351"/>
        <v>185189.42754785143</v>
      </c>
      <c r="AP23" s="5"/>
      <c r="AQ23" s="182">
        <f t="shared" si="273"/>
        <v>21.296784168002915</v>
      </c>
      <c r="AR23" s="182">
        <f t="shared" si="352"/>
        <v>10000</v>
      </c>
      <c r="AS23" s="182">
        <f t="shared" si="353"/>
        <v>212967.84168002915</v>
      </c>
      <c r="AT23" s="5"/>
      <c r="AU23" s="182">
        <f t="shared" si="274"/>
        <v>24.491301793203352</v>
      </c>
      <c r="AV23" s="182">
        <f t="shared" si="354"/>
        <v>10000</v>
      </c>
      <c r="AW23" s="182">
        <f t="shared" si="355"/>
        <v>244913.01793203352</v>
      </c>
      <c r="AX23" s="5"/>
      <c r="AY23" s="182">
        <f t="shared" si="275"/>
        <v>28.164997062183854</v>
      </c>
      <c r="AZ23" s="182">
        <f t="shared" si="356"/>
        <v>10000</v>
      </c>
      <c r="BA23" s="182">
        <f t="shared" si="357"/>
        <v>281649.97062183853</v>
      </c>
      <c r="BB23" s="5"/>
      <c r="BC23" s="182">
        <f t="shared" si="276"/>
        <v>32.389746621511428</v>
      </c>
      <c r="BD23" s="182">
        <f t="shared" si="358"/>
        <v>10000</v>
      </c>
      <c r="BE23" s="182">
        <f t="shared" si="359"/>
        <v>323897.46621511428</v>
      </c>
      <c r="BF23" s="5"/>
      <c r="BG23" s="182">
        <f t="shared" si="277"/>
        <v>37.248208614738139</v>
      </c>
      <c r="BH23" s="182">
        <f t="shared" si="360"/>
        <v>10000</v>
      </c>
      <c r="BI23" s="182">
        <f t="shared" si="361"/>
        <v>372482.0861473814</v>
      </c>
      <c r="BJ23" s="5"/>
      <c r="BK23" s="182">
        <f t="shared" si="278"/>
        <v>42.835439906948857</v>
      </c>
      <c r="BL23" s="182">
        <f t="shared" si="362"/>
        <v>10000</v>
      </c>
      <c r="BM23" s="182">
        <f t="shared" si="363"/>
        <v>428354.39906948857</v>
      </c>
      <c r="BN23" s="5"/>
      <c r="BO23" s="182">
        <f t="shared" si="279"/>
        <v>49.260755892991185</v>
      </c>
      <c r="BP23" s="182">
        <f t="shared" si="364"/>
        <v>10000</v>
      </c>
      <c r="BQ23" s="182">
        <f t="shared" si="365"/>
        <v>492607.55892991187</v>
      </c>
      <c r="BR23" s="5"/>
      <c r="BS23" s="182">
        <f t="shared" si="280"/>
        <v>56.64986927693986</v>
      </c>
      <c r="BT23" s="182">
        <f t="shared" si="366"/>
        <v>10000</v>
      </c>
      <c r="BU23" s="182">
        <f t="shared" si="367"/>
        <v>566498.69276939856</v>
      </c>
      <c r="BV23" s="5"/>
      <c r="BW23" s="182">
        <f t="shared" si="281"/>
        <v>65.147349668480842</v>
      </c>
      <c r="BX23" s="182">
        <f t="shared" si="368"/>
        <v>10000</v>
      </c>
      <c r="BY23" s="182">
        <f t="shared" si="369"/>
        <v>651473.4966848084</v>
      </c>
      <c r="BZ23" s="5"/>
      <c r="CA23" s="182">
        <f t="shared" si="282"/>
        <v>74.919452118752957</v>
      </c>
      <c r="CB23" s="182">
        <f t="shared" si="370"/>
        <v>10000</v>
      </c>
      <c r="CC23" s="182">
        <f t="shared" si="371"/>
        <v>749194.52118752955</v>
      </c>
      <c r="CD23" s="5"/>
      <c r="CE23" s="182">
        <f t="shared" si="283"/>
        <v>103.38884392387908</v>
      </c>
      <c r="CF23" s="182">
        <f t="shared" si="372"/>
        <v>10000</v>
      </c>
      <c r="CG23" s="182">
        <f t="shared" si="373"/>
        <v>1033888.4392387908</v>
      </c>
      <c r="CH23" s="5"/>
      <c r="CI23" s="182">
        <f t="shared" si="284"/>
        <v>118.89717051246093</v>
      </c>
      <c r="CJ23" s="182">
        <f t="shared" si="374"/>
        <v>10000</v>
      </c>
      <c r="CK23" s="182">
        <f t="shared" si="375"/>
        <v>1188971.7051246094</v>
      </c>
      <c r="CL23" s="5"/>
      <c r="CM23" s="182">
        <f t="shared" si="285"/>
        <v>136.73174608933007</v>
      </c>
      <c r="CN23" s="182">
        <f t="shared" si="376"/>
        <v>10000</v>
      </c>
      <c r="CO23" s="182">
        <f t="shared" si="377"/>
        <v>1367317.4608933008</v>
      </c>
      <c r="CP23" s="5"/>
      <c r="CQ23" s="182">
        <f t="shared" si="286"/>
        <v>157.24150800272957</v>
      </c>
      <c r="CR23" s="182">
        <f t="shared" si="378"/>
        <v>10000</v>
      </c>
      <c r="CS23" s="182">
        <f t="shared" si="379"/>
        <v>1572415.0800272957</v>
      </c>
      <c r="CT23" s="5"/>
      <c r="CU23" s="182">
        <f t="shared" si="287"/>
        <v>180.82773420313899</v>
      </c>
      <c r="CV23" s="182">
        <f t="shared" si="380"/>
        <v>10000</v>
      </c>
      <c r="CW23" s="182">
        <f t="shared" si="381"/>
        <v>1808277.3420313899</v>
      </c>
      <c r="CX23" s="5"/>
      <c r="CY23" s="182">
        <f t="shared" si="288"/>
        <v>207.95189433360983</v>
      </c>
      <c r="CZ23" s="182">
        <f t="shared" si="382"/>
        <v>10000</v>
      </c>
      <c r="DA23" s="182">
        <f t="shared" si="383"/>
        <v>2079518.9433360982</v>
      </c>
      <c r="DB23" s="5"/>
      <c r="DC23" s="182">
        <f t="shared" si="289"/>
        <v>239.14467848365129</v>
      </c>
      <c r="DD23" s="182">
        <f t="shared" si="384"/>
        <v>10000</v>
      </c>
      <c r="DE23" s="182">
        <f t="shared" si="385"/>
        <v>2391446.784836513</v>
      </c>
      <c r="DF23" s="5"/>
      <c r="DG23" s="182">
        <f t="shared" si="290"/>
        <v>275.01638025619894</v>
      </c>
      <c r="DH23" s="182">
        <f t="shared" si="386"/>
        <v>10000</v>
      </c>
      <c r="DI23" s="182">
        <f t="shared" si="387"/>
        <v>2750163.8025619895</v>
      </c>
      <c r="DJ23" s="5"/>
      <c r="DK23" s="182">
        <f t="shared" si="291"/>
        <v>316.26883729462878</v>
      </c>
      <c r="DL23" s="182">
        <f t="shared" si="251"/>
        <v>10000</v>
      </c>
      <c r="DM23" s="182">
        <f t="shared" si="252"/>
        <v>3162688.372946288</v>
      </c>
      <c r="DN23" s="5"/>
      <c r="DO23" s="182">
        <f t="shared" si="292"/>
        <v>363.70916288882307</v>
      </c>
      <c r="DP23" s="182">
        <f t="shared" si="253"/>
        <v>10000</v>
      </c>
      <c r="DQ23" s="182">
        <f t="shared" si="254"/>
        <v>3637091.6288882308</v>
      </c>
      <c r="DR23" s="5"/>
      <c r="DS23" s="182">
        <f t="shared" si="293"/>
        <v>418.26553732214649</v>
      </c>
      <c r="DT23" s="182">
        <f t="shared" si="255"/>
        <v>10000</v>
      </c>
      <c r="DU23" s="182">
        <f t="shared" si="256"/>
        <v>4182655.3732214649</v>
      </c>
      <c r="DV23" s="5"/>
      <c r="DW23" s="182">
        <f t="shared" si="294"/>
        <v>481.00536792046847</v>
      </c>
      <c r="DX23" s="182">
        <f t="shared" si="257"/>
        <v>10000</v>
      </c>
      <c r="DY23" s="182">
        <f t="shared" si="258"/>
        <v>4810053.6792046847</v>
      </c>
      <c r="DZ23" s="5"/>
      <c r="EA23" s="182">
        <f t="shared" si="295"/>
        <v>608.47179041939262</v>
      </c>
      <c r="EB23" s="182">
        <f t="shared" si="259"/>
        <v>10000</v>
      </c>
      <c r="EC23" s="182">
        <f t="shared" si="260"/>
        <v>6084717.9041939266</v>
      </c>
      <c r="ED23" s="5"/>
      <c r="EE23" s="182">
        <f t="shared" si="296"/>
        <v>699.74255898230149</v>
      </c>
      <c r="EF23" s="182">
        <f t="shared" si="261"/>
        <v>10000</v>
      </c>
      <c r="EG23" s="182">
        <f t="shared" si="262"/>
        <v>6997425.589823015</v>
      </c>
      <c r="EH23" s="5"/>
      <c r="EI23" s="182">
        <f t="shared" si="297"/>
        <v>804.70394282964662</v>
      </c>
      <c r="EJ23" s="182">
        <f t="shared" si="263"/>
        <v>10000</v>
      </c>
      <c r="EK23" s="182">
        <f t="shared" si="264"/>
        <v>8047039.4282964664</v>
      </c>
      <c r="EL23" s="5"/>
      <c r="EM23" s="182">
        <f t="shared" si="298"/>
        <v>925.4095342540935</v>
      </c>
      <c r="EN23" s="182">
        <f t="shared" si="74"/>
        <v>10000</v>
      </c>
      <c r="EO23" s="182">
        <f t="shared" si="75"/>
        <v>9254095.3425409347</v>
      </c>
      <c r="EP23" s="5"/>
      <c r="EQ23" s="182">
        <f t="shared" si="299"/>
        <v>1064.2209643922074</v>
      </c>
      <c r="ER23" s="182">
        <f t="shared" si="77"/>
        <v>10000</v>
      </c>
      <c r="ES23" s="182">
        <f t="shared" si="78"/>
        <v>10642209.643922074</v>
      </c>
      <c r="ET23" s="5"/>
      <c r="EU23" s="182">
        <f t="shared" si="300"/>
        <v>1223.8541090510384</v>
      </c>
      <c r="EV23" s="182">
        <f t="shared" si="80"/>
        <v>10000</v>
      </c>
      <c r="EW23" s="182">
        <f t="shared" si="81"/>
        <v>12238541.090510385</v>
      </c>
      <c r="EX23" s="5"/>
      <c r="EY23" s="182">
        <f t="shared" si="301"/>
        <v>1407.4322254086942</v>
      </c>
      <c r="EZ23" s="182">
        <f t="shared" si="83"/>
        <v>10000</v>
      </c>
      <c r="FA23" s="182">
        <f t="shared" si="84"/>
        <v>14074322.254086941</v>
      </c>
      <c r="FB23" s="5"/>
      <c r="FC23" s="182">
        <f t="shared" si="302"/>
        <v>1618.5470592199981</v>
      </c>
      <c r="FD23" s="182">
        <f t="shared" si="86"/>
        <v>10000</v>
      </c>
      <c r="FE23" s="182">
        <f t="shared" si="87"/>
        <v>16185470.592199981</v>
      </c>
      <c r="FF23" s="5"/>
      <c r="FG23" s="182">
        <f t="shared" si="303"/>
        <v>1861.3291181029977</v>
      </c>
      <c r="FH23" s="182">
        <f t="shared" si="89"/>
        <v>10000</v>
      </c>
      <c r="FI23" s="182">
        <f t="shared" si="90"/>
        <v>18613291.181029975</v>
      </c>
      <c r="FJ23" s="5"/>
      <c r="FK23" s="182">
        <f t="shared" si="304"/>
        <v>2140.5284858184473</v>
      </c>
      <c r="FL23" s="182">
        <f t="shared" si="92"/>
        <v>10000</v>
      </c>
      <c r="FM23" s="182">
        <f t="shared" si="93"/>
        <v>21405284.858184472</v>
      </c>
      <c r="FN23" s="5"/>
      <c r="FO23" s="182">
        <f t="shared" si="305"/>
        <v>2461.6077586912143</v>
      </c>
      <c r="FP23" s="182">
        <f t="shared" si="95"/>
        <v>10000</v>
      </c>
      <c r="FQ23" s="182">
        <f t="shared" si="96"/>
        <v>24616077.586912144</v>
      </c>
      <c r="FR23" s="5"/>
      <c r="FS23" s="182">
        <f t="shared" si="306"/>
        <v>2830.8489224948962</v>
      </c>
      <c r="FT23" s="182">
        <f t="shared" si="98"/>
        <v>10000</v>
      </c>
      <c r="FU23" s="182">
        <f t="shared" si="99"/>
        <v>28308489.224948961</v>
      </c>
      <c r="FV23" s="5"/>
      <c r="FW23" s="182">
        <f t="shared" si="307"/>
        <v>3581.0238869560435</v>
      </c>
      <c r="FX23" s="182">
        <f t="shared" si="101"/>
        <v>10000</v>
      </c>
      <c r="FY23" s="182">
        <f t="shared" si="102"/>
        <v>35810238.869560435</v>
      </c>
      <c r="FZ23" s="5"/>
      <c r="GA23" s="182">
        <f t="shared" si="308"/>
        <v>4118.1774699994494</v>
      </c>
      <c r="GB23" s="182">
        <f t="shared" si="104"/>
        <v>10000</v>
      </c>
      <c r="GC23" s="182">
        <f t="shared" si="105"/>
        <v>41181774.699994497</v>
      </c>
      <c r="GD23" s="5"/>
      <c r="GE23" s="182">
        <f t="shared" si="309"/>
        <v>4735.9040904993662</v>
      </c>
      <c r="GF23" s="182">
        <f t="shared" si="107"/>
        <v>10000</v>
      </c>
      <c r="GG23" s="182">
        <f t="shared" si="108"/>
        <v>47359040.904993661</v>
      </c>
      <c r="GH23" s="5"/>
      <c r="GI23" s="182">
        <f t="shared" si="310"/>
        <v>5446.289704074271</v>
      </c>
      <c r="GJ23" s="182">
        <f t="shared" si="110"/>
        <v>10000</v>
      </c>
      <c r="GK23" s="182">
        <f t="shared" si="111"/>
        <v>54462897.04074271</v>
      </c>
      <c r="GL23" s="5"/>
      <c r="GM23" s="182">
        <f t="shared" si="311"/>
        <v>6263.233159685411</v>
      </c>
      <c r="GN23" s="182">
        <f t="shared" si="113"/>
        <v>10000</v>
      </c>
      <c r="GO23" s="182">
        <f t="shared" si="114"/>
        <v>62632331.596854113</v>
      </c>
      <c r="GP23" s="5"/>
      <c r="GQ23" s="182">
        <f t="shared" si="312"/>
        <v>7202.7181336382218</v>
      </c>
      <c r="GR23" s="182">
        <f t="shared" si="116"/>
        <v>10000</v>
      </c>
      <c r="GS23" s="182">
        <f t="shared" si="117"/>
        <v>72027181.336382225</v>
      </c>
      <c r="GT23" s="5"/>
      <c r="GU23" s="182">
        <f t="shared" si="313"/>
        <v>8283.1258536839541</v>
      </c>
      <c r="GV23" s="182">
        <f t="shared" si="119"/>
        <v>10000</v>
      </c>
      <c r="GW23" s="182">
        <f t="shared" si="120"/>
        <v>82831258.536839545</v>
      </c>
      <c r="GX23" s="5"/>
      <c r="GY23" s="182">
        <f t="shared" si="314"/>
        <v>9525.5947317365462</v>
      </c>
      <c r="GZ23" s="182">
        <f t="shared" si="122"/>
        <v>10000</v>
      </c>
      <c r="HA23" s="182">
        <f t="shared" si="123"/>
        <v>95255947.317365468</v>
      </c>
      <c r="HB23" s="5"/>
      <c r="HC23" s="182">
        <f t="shared" si="315"/>
        <v>10954.433941497027</v>
      </c>
      <c r="HD23" s="182">
        <f t="shared" si="125"/>
        <v>10000</v>
      </c>
      <c r="HE23" s="182">
        <f t="shared" si="126"/>
        <v>109544339.41497028</v>
      </c>
      <c r="HF23" s="5"/>
      <c r="HG23" s="182">
        <f t="shared" si="316"/>
        <v>12597.59903272158</v>
      </c>
      <c r="HH23" s="182">
        <f t="shared" si="128"/>
        <v>10000</v>
      </c>
      <c r="HI23" s="182">
        <f t="shared" si="129"/>
        <v>125975990.32721581</v>
      </c>
      <c r="HJ23" s="5"/>
      <c r="HK23" s="182">
        <f t="shared" si="317"/>
        <v>14487.238887629816</v>
      </c>
      <c r="HL23" s="182">
        <f t="shared" si="131"/>
        <v>10000</v>
      </c>
      <c r="HM23" s="182">
        <f t="shared" si="132"/>
        <v>144872388.87629816</v>
      </c>
      <c r="HN23" s="5"/>
      <c r="HO23" s="182">
        <f t="shared" si="318"/>
        <v>16660.324720774286</v>
      </c>
      <c r="HP23" s="182">
        <f t="shared" si="134"/>
        <v>10000</v>
      </c>
      <c r="HQ23" s="182">
        <f t="shared" si="135"/>
        <v>166603247.20774287</v>
      </c>
      <c r="HR23" s="5"/>
      <c r="HS23" s="182">
        <f t="shared" si="319"/>
        <v>22033.27944322399</v>
      </c>
      <c r="HT23" s="182">
        <f t="shared" si="137"/>
        <v>10000</v>
      </c>
      <c r="HU23" s="182">
        <f t="shared" si="138"/>
        <v>220332794.43223989</v>
      </c>
      <c r="HV23" s="5"/>
      <c r="HW23" s="182">
        <f t="shared" si="320"/>
        <v>25338.271359707585</v>
      </c>
      <c r="HX23" s="182">
        <f t="shared" si="140"/>
        <v>10000</v>
      </c>
      <c r="HY23" s="182">
        <f t="shared" si="141"/>
        <v>253382713.59707585</v>
      </c>
      <c r="HZ23" s="5"/>
      <c r="IA23" s="182">
        <f t="shared" si="321"/>
        <v>29139.012063663722</v>
      </c>
      <c r="IB23" s="182">
        <f t="shared" si="143"/>
        <v>10000</v>
      </c>
      <c r="IC23" s="182">
        <f t="shared" si="144"/>
        <v>291390120.63663721</v>
      </c>
      <c r="ID23" s="5"/>
      <c r="IE23" s="182">
        <f t="shared" si="322"/>
        <v>33509.863873213275</v>
      </c>
      <c r="IF23" s="182">
        <f t="shared" si="146"/>
        <v>10000</v>
      </c>
      <c r="IG23" s="182">
        <f t="shared" si="147"/>
        <v>335098638.73213273</v>
      </c>
      <c r="IH23" s="5"/>
      <c r="II23" s="182">
        <f t="shared" si="323"/>
        <v>38536.343454195267</v>
      </c>
      <c r="IJ23" s="182">
        <f t="shared" si="149"/>
        <v>10000</v>
      </c>
      <c r="IK23" s="182">
        <f t="shared" si="150"/>
        <v>385363434.54195267</v>
      </c>
      <c r="IL23" s="5"/>
      <c r="IM23" s="182">
        <f t="shared" si="324"/>
        <v>44316.794972324555</v>
      </c>
      <c r="IN23" s="182">
        <f t="shared" si="152"/>
        <v>10000</v>
      </c>
      <c r="IO23" s="182">
        <f t="shared" si="153"/>
        <v>443167949.72324556</v>
      </c>
      <c r="IP23" s="5"/>
      <c r="IQ23" s="182">
        <f t="shared" si="325"/>
        <v>50964.314218173233</v>
      </c>
      <c r="IR23" s="182">
        <f t="shared" si="155"/>
        <v>10000</v>
      </c>
      <c r="IS23" s="182">
        <f t="shared" si="156"/>
        <v>509643142.18173236</v>
      </c>
      <c r="IT23" s="5"/>
      <c r="IU23" s="182">
        <f t="shared" si="326"/>
        <v>58608.961350899212</v>
      </c>
      <c r="IV23" s="182">
        <f t="shared" si="158"/>
        <v>10000</v>
      </c>
      <c r="IW23" s="182">
        <f t="shared" si="159"/>
        <v>586089613.50899208</v>
      </c>
      <c r="IX23" s="5"/>
      <c r="IY23" s="182">
        <f t="shared" si="327"/>
        <v>67400.305553534083</v>
      </c>
      <c r="IZ23" s="182">
        <f t="shared" si="161"/>
        <v>10000</v>
      </c>
      <c r="JA23" s="182">
        <f t="shared" si="162"/>
        <v>674003055.53534079</v>
      </c>
      <c r="JB23" s="5"/>
      <c r="JC23" s="182">
        <f t="shared" si="328"/>
        <v>77510.351386564187</v>
      </c>
      <c r="JD23" s="182">
        <f t="shared" si="164"/>
        <v>10000</v>
      </c>
      <c r="JE23" s="182">
        <f t="shared" si="165"/>
        <v>775103513.86564183</v>
      </c>
      <c r="JF23" s="5"/>
      <c r="JG23" s="182">
        <f t="shared" si="329"/>
        <v>89136.904094548809</v>
      </c>
      <c r="JH23" s="182">
        <f t="shared" si="167"/>
        <v>10000</v>
      </c>
      <c r="JI23" s="182">
        <f t="shared" si="168"/>
        <v>891369040.9454881</v>
      </c>
      <c r="JJ23" s="5"/>
      <c r="JK23" s="182">
        <f t="shared" si="330"/>
        <v>102507.43970873112</v>
      </c>
      <c r="JL23" s="182">
        <f t="shared" si="170"/>
        <v>10000</v>
      </c>
      <c r="JM23" s="182">
        <f t="shared" si="171"/>
        <v>1025074397.0873113</v>
      </c>
      <c r="JN23" s="5"/>
      <c r="JO23" s="182">
        <f t="shared" si="331"/>
        <v>119062.3912216912</v>
      </c>
      <c r="JP23" s="182">
        <f t="shared" si="0"/>
        <v>10000</v>
      </c>
      <c r="JQ23" s="182">
        <f t="shared" si="173"/>
        <v>1190623912.216912</v>
      </c>
      <c r="JR23" s="5"/>
      <c r="JS23" s="182">
        <f t="shared" si="332"/>
        <v>136921.74990494488</v>
      </c>
      <c r="JT23" s="182">
        <f t="shared" si="1"/>
        <v>10000</v>
      </c>
      <c r="JU23" s="182">
        <f t="shared" si="175"/>
        <v>1369217499.0494487</v>
      </c>
      <c r="JV23" s="5"/>
      <c r="JW23" s="182">
        <f t="shared" si="333"/>
        <v>157460.01239068661</v>
      </c>
      <c r="JX23" s="182">
        <f t="shared" si="2"/>
        <v>10000</v>
      </c>
      <c r="JY23" s="182">
        <f t="shared" si="177"/>
        <v>1574600123.9068661</v>
      </c>
      <c r="JZ23" s="5"/>
      <c r="KA23" s="182">
        <f t="shared" si="334"/>
        <v>181079.01424928958</v>
      </c>
      <c r="KB23" s="182">
        <f t="shared" si="3"/>
        <v>10000</v>
      </c>
      <c r="KC23" s="182">
        <f t="shared" si="179"/>
        <v>1810790142.4928958</v>
      </c>
      <c r="KD23" s="5"/>
      <c r="KE23" s="182">
        <f t="shared" si="335"/>
        <v>208240.86638668302</v>
      </c>
      <c r="KF23" s="182">
        <f t="shared" si="4"/>
        <v>10000</v>
      </c>
      <c r="KG23" s="182">
        <f t="shared" si="181"/>
        <v>2082408663.8668301</v>
      </c>
      <c r="KH23" s="5"/>
      <c r="KI23" s="183">
        <f t="shared" si="182"/>
        <v>29.898454781249988</v>
      </c>
      <c r="KJ23" s="183">
        <f t="shared" si="183"/>
        <v>10000.000000000002</v>
      </c>
      <c r="KK23" s="183">
        <f t="shared" si="184"/>
        <v>298984.54781249992</v>
      </c>
      <c r="KM23" s="183">
        <f t="shared" si="185"/>
        <v>467.02627636096042</v>
      </c>
      <c r="KN23" s="183">
        <f t="shared" si="186"/>
        <v>10000</v>
      </c>
      <c r="KO23" s="183">
        <f t="shared" si="187"/>
        <v>4670262.763609604</v>
      </c>
      <c r="KQ23" s="183">
        <f t="shared" si="188"/>
        <v>2998.4488612310656</v>
      </c>
      <c r="KR23" s="183">
        <f t="shared" si="189"/>
        <v>9999.9999999999982</v>
      </c>
      <c r="KS23" s="183">
        <f t="shared" si="190"/>
        <v>29984488.612310652</v>
      </c>
      <c r="KU23" s="183">
        <f t="shared" si="191"/>
        <v>17646.69646966493</v>
      </c>
      <c r="KV23" s="183">
        <f t="shared" si="192"/>
        <v>9999.9999999999982</v>
      </c>
      <c r="KW23" s="183">
        <f t="shared" si="193"/>
        <v>176466964.69664928</v>
      </c>
      <c r="KY23" s="183">
        <f t="shared" si="194"/>
        <v>103855.66361289598</v>
      </c>
      <c r="KZ23" s="183">
        <f t="shared" si="195"/>
        <v>9999.9999999999982</v>
      </c>
      <c r="LA23" s="183">
        <f t="shared" si="196"/>
        <v>1038556636.1289597</v>
      </c>
      <c r="LC23" s="183">
        <f t="shared" si="197"/>
        <v>639001.8414787791</v>
      </c>
      <c r="LD23" s="183">
        <f t="shared" si="198"/>
        <v>9999.9999999999982</v>
      </c>
      <c r="LE23" s="183">
        <f t="shared" si="199"/>
        <v>6390018414.7877903</v>
      </c>
    </row>
    <row r="24" spans="2:317" ht="18.75">
      <c r="B24" s="172"/>
      <c r="C24" s="180"/>
      <c r="D24" s="180"/>
      <c r="E24" s="180" t="str">
        <f>'A.I Revenue Streams - P1'!F24</f>
        <v>Bruxzir (Lifetime)</v>
      </c>
      <c r="F24" s="184"/>
      <c r="G24" s="182"/>
      <c r="H24" s="182">
        <f>'A.I Revenue Streams - P1'!J24</f>
        <v>20000</v>
      </c>
      <c r="I24" s="182">
        <f t="shared" si="8"/>
        <v>0</v>
      </c>
      <c r="J24" s="5"/>
      <c r="K24" s="182">
        <f>'A.I Revenue Streams - P1'!H24*K$2*L$2</f>
        <v>0.44999999999999996</v>
      </c>
      <c r="L24" s="182">
        <f t="shared" si="388"/>
        <v>20000</v>
      </c>
      <c r="M24" s="182">
        <f t="shared" si="389"/>
        <v>9000</v>
      </c>
      <c r="N24" s="5"/>
      <c r="O24" s="182">
        <f t="shared" si="266"/>
        <v>0.48037499999999989</v>
      </c>
      <c r="P24" s="182">
        <f t="shared" si="390"/>
        <v>20000</v>
      </c>
      <c r="Q24" s="182">
        <f t="shared" si="391"/>
        <v>9607.4999999999982</v>
      </c>
      <c r="R24" s="5"/>
      <c r="S24" s="182">
        <f t="shared" si="267"/>
        <v>0.73657499999999976</v>
      </c>
      <c r="T24" s="182">
        <f t="shared" si="392"/>
        <v>20000</v>
      </c>
      <c r="U24" s="182">
        <f t="shared" si="393"/>
        <v>14731.499999999995</v>
      </c>
      <c r="V24" s="5"/>
      <c r="W24" s="182">
        <f t="shared" si="268"/>
        <v>1.0588265624999995</v>
      </c>
      <c r="X24" s="182">
        <f t="shared" si="342"/>
        <v>20000</v>
      </c>
      <c r="Y24" s="182">
        <f t="shared" si="343"/>
        <v>21176.531249999989</v>
      </c>
      <c r="Z24" s="5"/>
      <c r="AA24" s="182">
        <f t="shared" si="269"/>
        <v>1.9482408749999991</v>
      </c>
      <c r="AB24" s="182">
        <f t="shared" si="344"/>
        <v>20000</v>
      </c>
      <c r="AC24" s="182">
        <f t="shared" si="345"/>
        <v>38964.817499999983</v>
      </c>
      <c r="AD24" s="5"/>
      <c r="AE24" s="182">
        <f t="shared" si="270"/>
        <v>2.8005962578124985</v>
      </c>
      <c r="AF24" s="182">
        <f t="shared" si="346"/>
        <v>20000</v>
      </c>
      <c r="AG24" s="182">
        <f t="shared" si="347"/>
        <v>56011.92515624997</v>
      </c>
      <c r="AH24" s="5"/>
      <c r="AI24" s="182">
        <f t="shared" si="271"/>
        <v>4.0258571206054663</v>
      </c>
      <c r="AJ24" s="182">
        <f t="shared" si="348"/>
        <v>20000</v>
      </c>
      <c r="AK24" s="182">
        <f t="shared" si="349"/>
        <v>80517.14241210933</v>
      </c>
      <c r="AL24" s="5"/>
      <c r="AM24" s="182">
        <f t="shared" si="272"/>
        <v>4.6297356886962859</v>
      </c>
      <c r="AN24" s="182">
        <f t="shared" si="350"/>
        <v>20000</v>
      </c>
      <c r="AO24" s="182">
        <f t="shared" si="351"/>
        <v>92594.713773925716</v>
      </c>
      <c r="AP24" s="5"/>
      <c r="AQ24" s="182">
        <f t="shared" si="273"/>
        <v>5.3241960420007288</v>
      </c>
      <c r="AR24" s="182">
        <f t="shared" si="352"/>
        <v>20000</v>
      </c>
      <c r="AS24" s="182">
        <f t="shared" si="353"/>
        <v>106483.92084001457</v>
      </c>
      <c r="AT24" s="5"/>
      <c r="AU24" s="182">
        <f t="shared" si="274"/>
        <v>6.122825448300838</v>
      </c>
      <c r="AV24" s="182">
        <f t="shared" si="354"/>
        <v>20000</v>
      </c>
      <c r="AW24" s="182">
        <f t="shared" si="355"/>
        <v>122456.50896601676</v>
      </c>
      <c r="AX24" s="5"/>
      <c r="AY24" s="182">
        <f t="shared" si="275"/>
        <v>7.0412492655459635</v>
      </c>
      <c r="AZ24" s="182">
        <f t="shared" si="356"/>
        <v>20000</v>
      </c>
      <c r="BA24" s="182">
        <f t="shared" si="357"/>
        <v>140824.98531091926</v>
      </c>
      <c r="BB24" s="5"/>
      <c r="BC24" s="182">
        <f t="shared" si="276"/>
        <v>8.097436655377857</v>
      </c>
      <c r="BD24" s="182">
        <f t="shared" si="358"/>
        <v>20000</v>
      </c>
      <c r="BE24" s="182">
        <f t="shared" si="359"/>
        <v>161948.73310755714</v>
      </c>
      <c r="BF24" s="5"/>
      <c r="BG24" s="182">
        <f t="shared" si="277"/>
        <v>9.3120521536845349</v>
      </c>
      <c r="BH24" s="182">
        <f t="shared" si="360"/>
        <v>20000</v>
      </c>
      <c r="BI24" s="182">
        <f t="shared" si="361"/>
        <v>186241.0430736907</v>
      </c>
      <c r="BJ24" s="5"/>
      <c r="BK24" s="182">
        <f t="shared" si="278"/>
        <v>10.708859976737214</v>
      </c>
      <c r="BL24" s="182">
        <f t="shared" si="362"/>
        <v>20000</v>
      </c>
      <c r="BM24" s="182">
        <f t="shared" si="363"/>
        <v>214177.19953474429</v>
      </c>
      <c r="BN24" s="5"/>
      <c r="BO24" s="182">
        <f t="shared" si="279"/>
        <v>12.315188973247796</v>
      </c>
      <c r="BP24" s="182">
        <f t="shared" si="364"/>
        <v>20000</v>
      </c>
      <c r="BQ24" s="182">
        <f t="shared" si="365"/>
        <v>246303.77946495594</v>
      </c>
      <c r="BR24" s="5"/>
      <c r="BS24" s="182">
        <f t="shared" si="280"/>
        <v>14.162467319234965</v>
      </c>
      <c r="BT24" s="182">
        <f t="shared" si="366"/>
        <v>20000</v>
      </c>
      <c r="BU24" s="182">
        <f t="shared" si="367"/>
        <v>283249.34638469928</v>
      </c>
      <c r="BV24" s="5"/>
      <c r="BW24" s="182">
        <f t="shared" si="281"/>
        <v>16.286837417120211</v>
      </c>
      <c r="BX24" s="182">
        <f t="shared" si="368"/>
        <v>20000</v>
      </c>
      <c r="BY24" s="182">
        <f t="shared" si="369"/>
        <v>325736.7483424042</v>
      </c>
      <c r="BZ24" s="5"/>
      <c r="CA24" s="182">
        <f t="shared" si="282"/>
        <v>18.729863029688239</v>
      </c>
      <c r="CB24" s="182">
        <f t="shared" si="370"/>
        <v>20000</v>
      </c>
      <c r="CC24" s="182">
        <f t="shared" si="371"/>
        <v>374597.26059376477</v>
      </c>
      <c r="CD24" s="5"/>
      <c r="CE24" s="182">
        <f t="shared" si="283"/>
        <v>25.84721098096977</v>
      </c>
      <c r="CF24" s="182">
        <f t="shared" si="372"/>
        <v>20000</v>
      </c>
      <c r="CG24" s="182">
        <f t="shared" si="373"/>
        <v>516944.21961939539</v>
      </c>
      <c r="CH24" s="5"/>
      <c r="CI24" s="182">
        <f t="shared" si="284"/>
        <v>29.724292628115233</v>
      </c>
      <c r="CJ24" s="182">
        <f t="shared" si="374"/>
        <v>20000</v>
      </c>
      <c r="CK24" s="182">
        <f t="shared" si="375"/>
        <v>594485.8525623047</v>
      </c>
      <c r="CL24" s="5"/>
      <c r="CM24" s="182">
        <f t="shared" si="285"/>
        <v>34.182936522332518</v>
      </c>
      <c r="CN24" s="182">
        <f t="shared" si="376"/>
        <v>20000</v>
      </c>
      <c r="CO24" s="182">
        <f t="shared" si="377"/>
        <v>683658.73044665041</v>
      </c>
      <c r="CP24" s="5"/>
      <c r="CQ24" s="182">
        <f t="shared" si="286"/>
        <v>39.310377000682394</v>
      </c>
      <c r="CR24" s="182">
        <f t="shared" si="378"/>
        <v>20000</v>
      </c>
      <c r="CS24" s="182">
        <f t="shared" si="379"/>
        <v>786207.54001364787</v>
      </c>
      <c r="CT24" s="5"/>
      <c r="CU24" s="182">
        <f t="shared" si="287"/>
        <v>45.206933550784747</v>
      </c>
      <c r="CV24" s="182">
        <f t="shared" si="380"/>
        <v>20000</v>
      </c>
      <c r="CW24" s="182">
        <f t="shared" si="381"/>
        <v>904138.67101569497</v>
      </c>
      <c r="CX24" s="5"/>
      <c r="CY24" s="182">
        <f t="shared" si="288"/>
        <v>51.987973583402457</v>
      </c>
      <c r="CZ24" s="182">
        <f t="shared" si="382"/>
        <v>20000</v>
      </c>
      <c r="DA24" s="182">
        <f t="shared" si="383"/>
        <v>1039759.4716680491</v>
      </c>
      <c r="DB24" s="5"/>
      <c r="DC24" s="182">
        <f t="shared" si="289"/>
        <v>59.786169620912823</v>
      </c>
      <c r="DD24" s="182">
        <f t="shared" si="384"/>
        <v>20000</v>
      </c>
      <c r="DE24" s="182">
        <f t="shared" si="385"/>
        <v>1195723.3924182565</v>
      </c>
      <c r="DF24" s="5"/>
      <c r="DG24" s="182">
        <f t="shared" si="290"/>
        <v>68.754095064049736</v>
      </c>
      <c r="DH24" s="182">
        <f t="shared" si="386"/>
        <v>20000</v>
      </c>
      <c r="DI24" s="182">
        <f t="shared" si="387"/>
        <v>1375081.9012809948</v>
      </c>
      <c r="DJ24" s="5"/>
      <c r="DK24" s="182">
        <f t="shared" si="291"/>
        <v>79.067209323657195</v>
      </c>
      <c r="DL24" s="182">
        <f t="shared" si="251"/>
        <v>20000</v>
      </c>
      <c r="DM24" s="182">
        <f t="shared" si="252"/>
        <v>1581344.186473144</v>
      </c>
      <c r="DN24" s="5"/>
      <c r="DO24" s="182">
        <f t="shared" si="292"/>
        <v>90.927290722205768</v>
      </c>
      <c r="DP24" s="182">
        <f t="shared" si="253"/>
        <v>20000</v>
      </c>
      <c r="DQ24" s="182">
        <f t="shared" si="254"/>
        <v>1818545.8144441154</v>
      </c>
      <c r="DR24" s="5"/>
      <c r="DS24" s="182">
        <f t="shared" si="293"/>
        <v>104.56638433053662</v>
      </c>
      <c r="DT24" s="182">
        <f t="shared" si="255"/>
        <v>20000</v>
      </c>
      <c r="DU24" s="182">
        <f t="shared" si="256"/>
        <v>2091327.6866107325</v>
      </c>
      <c r="DV24" s="5"/>
      <c r="DW24" s="182">
        <f t="shared" si="294"/>
        <v>120.25134198011712</v>
      </c>
      <c r="DX24" s="182">
        <f t="shared" si="257"/>
        <v>20000</v>
      </c>
      <c r="DY24" s="182">
        <f t="shared" si="258"/>
        <v>2405026.8396023423</v>
      </c>
      <c r="DZ24" s="5"/>
      <c r="EA24" s="182">
        <f t="shared" si="295"/>
        <v>152.11794760484815</v>
      </c>
      <c r="EB24" s="182">
        <f t="shared" si="259"/>
        <v>20000</v>
      </c>
      <c r="EC24" s="182">
        <f t="shared" si="260"/>
        <v>3042358.9520969633</v>
      </c>
      <c r="ED24" s="5"/>
      <c r="EE24" s="182">
        <f t="shared" si="296"/>
        <v>174.93563974557537</v>
      </c>
      <c r="EF24" s="182">
        <f t="shared" si="261"/>
        <v>20000</v>
      </c>
      <c r="EG24" s="182">
        <f t="shared" si="262"/>
        <v>3498712.7949115075</v>
      </c>
      <c r="EH24" s="5"/>
      <c r="EI24" s="182">
        <f t="shared" si="297"/>
        <v>201.17598570741166</v>
      </c>
      <c r="EJ24" s="182">
        <f t="shared" si="263"/>
        <v>20000</v>
      </c>
      <c r="EK24" s="182">
        <f t="shared" si="264"/>
        <v>4023519.7141482332</v>
      </c>
      <c r="EL24" s="5"/>
      <c r="EM24" s="182">
        <f t="shared" si="298"/>
        <v>231.35238356352338</v>
      </c>
      <c r="EN24" s="182">
        <f t="shared" si="74"/>
        <v>20000</v>
      </c>
      <c r="EO24" s="182">
        <f t="shared" si="75"/>
        <v>4627047.6712704673</v>
      </c>
      <c r="EP24" s="5"/>
      <c r="EQ24" s="182">
        <f t="shared" si="299"/>
        <v>266.05524109805185</v>
      </c>
      <c r="ER24" s="182">
        <f t="shared" si="77"/>
        <v>20000</v>
      </c>
      <c r="ES24" s="182">
        <f t="shared" si="78"/>
        <v>5321104.8219610369</v>
      </c>
      <c r="ET24" s="5"/>
      <c r="EU24" s="182">
        <f t="shared" si="300"/>
        <v>305.96352726275961</v>
      </c>
      <c r="EV24" s="182">
        <f t="shared" si="80"/>
        <v>20000</v>
      </c>
      <c r="EW24" s="182">
        <f t="shared" si="81"/>
        <v>6119270.5452551926</v>
      </c>
      <c r="EX24" s="5"/>
      <c r="EY24" s="182">
        <f t="shared" si="301"/>
        <v>351.85805635217355</v>
      </c>
      <c r="EZ24" s="182">
        <f t="shared" si="83"/>
        <v>20000</v>
      </c>
      <c r="FA24" s="182">
        <f t="shared" si="84"/>
        <v>7037161.1270434707</v>
      </c>
      <c r="FB24" s="5"/>
      <c r="FC24" s="182">
        <f t="shared" si="302"/>
        <v>404.63676480499953</v>
      </c>
      <c r="FD24" s="182">
        <f t="shared" si="86"/>
        <v>20000</v>
      </c>
      <c r="FE24" s="182">
        <f t="shared" si="87"/>
        <v>8092735.2960999906</v>
      </c>
      <c r="FF24" s="5"/>
      <c r="FG24" s="182">
        <f t="shared" si="303"/>
        <v>465.33227952574941</v>
      </c>
      <c r="FH24" s="182">
        <f t="shared" si="89"/>
        <v>20000</v>
      </c>
      <c r="FI24" s="182">
        <f t="shared" si="90"/>
        <v>9306645.5905149877</v>
      </c>
      <c r="FJ24" s="5"/>
      <c r="FK24" s="182">
        <f t="shared" si="304"/>
        <v>535.13212145461182</v>
      </c>
      <c r="FL24" s="182">
        <f t="shared" si="92"/>
        <v>20000</v>
      </c>
      <c r="FM24" s="182">
        <f t="shared" si="93"/>
        <v>10702642.429092236</v>
      </c>
      <c r="FN24" s="5"/>
      <c r="FO24" s="182">
        <f t="shared" si="305"/>
        <v>615.40193967280356</v>
      </c>
      <c r="FP24" s="182">
        <f t="shared" si="95"/>
        <v>20000</v>
      </c>
      <c r="FQ24" s="182">
        <f t="shared" si="96"/>
        <v>12308038.793456072</v>
      </c>
      <c r="FR24" s="5"/>
      <c r="FS24" s="182">
        <f t="shared" si="306"/>
        <v>707.71223062372405</v>
      </c>
      <c r="FT24" s="182">
        <f t="shared" si="98"/>
        <v>20000</v>
      </c>
      <c r="FU24" s="182">
        <f t="shared" si="99"/>
        <v>14154244.612474481</v>
      </c>
      <c r="FV24" s="5"/>
      <c r="FW24" s="182">
        <f t="shared" si="307"/>
        <v>895.25597173901087</v>
      </c>
      <c r="FX24" s="182">
        <f t="shared" si="101"/>
        <v>20000</v>
      </c>
      <c r="FY24" s="182">
        <f t="shared" si="102"/>
        <v>17905119.434780218</v>
      </c>
      <c r="FZ24" s="5"/>
      <c r="GA24" s="182">
        <f t="shared" si="308"/>
        <v>1029.5443674998623</v>
      </c>
      <c r="GB24" s="182">
        <f t="shared" si="104"/>
        <v>20000</v>
      </c>
      <c r="GC24" s="182">
        <f t="shared" si="105"/>
        <v>20590887.349997249</v>
      </c>
      <c r="GD24" s="5"/>
      <c r="GE24" s="182">
        <f t="shared" si="309"/>
        <v>1183.9760226248416</v>
      </c>
      <c r="GF24" s="182">
        <f t="shared" si="107"/>
        <v>20000</v>
      </c>
      <c r="GG24" s="182">
        <f t="shared" si="108"/>
        <v>23679520.45249683</v>
      </c>
      <c r="GH24" s="5"/>
      <c r="GI24" s="182">
        <f t="shared" si="310"/>
        <v>1361.5724260185677</v>
      </c>
      <c r="GJ24" s="182">
        <f t="shared" si="110"/>
        <v>20000</v>
      </c>
      <c r="GK24" s="182">
        <f t="shared" si="111"/>
        <v>27231448.520371355</v>
      </c>
      <c r="GL24" s="5"/>
      <c r="GM24" s="182">
        <f t="shared" si="311"/>
        <v>1565.8082899213528</v>
      </c>
      <c r="GN24" s="182">
        <f t="shared" si="113"/>
        <v>20000</v>
      </c>
      <c r="GO24" s="182">
        <f t="shared" si="114"/>
        <v>31316165.798427057</v>
      </c>
      <c r="GP24" s="5"/>
      <c r="GQ24" s="182">
        <f t="shared" si="312"/>
        <v>1800.6795334095555</v>
      </c>
      <c r="GR24" s="182">
        <f t="shared" si="116"/>
        <v>20000</v>
      </c>
      <c r="GS24" s="182">
        <f t="shared" si="117"/>
        <v>36013590.668191113</v>
      </c>
      <c r="GT24" s="5"/>
      <c r="GU24" s="182">
        <f t="shared" si="313"/>
        <v>2070.7814634209885</v>
      </c>
      <c r="GV24" s="182">
        <f t="shared" si="119"/>
        <v>20000</v>
      </c>
      <c r="GW24" s="182">
        <f t="shared" si="120"/>
        <v>41415629.268419772</v>
      </c>
      <c r="GX24" s="5"/>
      <c r="GY24" s="182">
        <f t="shared" si="314"/>
        <v>2381.3986829341366</v>
      </c>
      <c r="GZ24" s="182">
        <f t="shared" si="122"/>
        <v>20000</v>
      </c>
      <c r="HA24" s="182">
        <f t="shared" si="123"/>
        <v>47627973.658682734</v>
      </c>
      <c r="HB24" s="5"/>
      <c r="HC24" s="182">
        <f t="shared" si="315"/>
        <v>2738.6084853742568</v>
      </c>
      <c r="HD24" s="182">
        <f t="shared" si="125"/>
        <v>20000</v>
      </c>
      <c r="HE24" s="182">
        <f t="shared" si="126"/>
        <v>54772169.707485139</v>
      </c>
      <c r="HF24" s="5"/>
      <c r="HG24" s="182">
        <f t="shared" si="316"/>
        <v>3149.3997581803951</v>
      </c>
      <c r="HH24" s="182">
        <f t="shared" si="128"/>
        <v>20000</v>
      </c>
      <c r="HI24" s="182">
        <f t="shared" si="129"/>
        <v>62987995.163607903</v>
      </c>
      <c r="HJ24" s="5"/>
      <c r="HK24" s="182">
        <f t="shared" si="317"/>
        <v>3621.8097219074539</v>
      </c>
      <c r="HL24" s="182">
        <f t="shared" si="131"/>
        <v>20000</v>
      </c>
      <c r="HM24" s="182">
        <f t="shared" si="132"/>
        <v>72436194.43814908</v>
      </c>
      <c r="HN24" s="5"/>
      <c r="HO24" s="182">
        <f t="shared" si="318"/>
        <v>4165.0811801935715</v>
      </c>
      <c r="HP24" s="182">
        <f t="shared" si="134"/>
        <v>20000</v>
      </c>
      <c r="HQ24" s="182">
        <f t="shared" si="135"/>
        <v>83301623.603871435</v>
      </c>
      <c r="HR24" s="5"/>
      <c r="HS24" s="182">
        <f t="shared" si="319"/>
        <v>5508.3198608059975</v>
      </c>
      <c r="HT24" s="182">
        <f t="shared" si="137"/>
        <v>20000</v>
      </c>
      <c r="HU24" s="182">
        <f t="shared" si="138"/>
        <v>110166397.21611995</v>
      </c>
      <c r="HV24" s="5"/>
      <c r="HW24" s="182">
        <f t="shared" si="320"/>
        <v>6334.5678399268963</v>
      </c>
      <c r="HX24" s="182">
        <f t="shared" si="140"/>
        <v>20000</v>
      </c>
      <c r="HY24" s="182">
        <f t="shared" si="141"/>
        <v>126691356.79853792</v>
      </c>
      <c r="HZ24" s="5"/>
      <c r="IA24" s="182">
        <f t="shared" si="321"/>
        <v>7284.7530159159305</v>
      </c>
      <c r="IB24" s="182">
        <f t="shared" si="143"/>
        <v>20000</v>
      </c>
      <c r="IC24" s="182">
        <f t="shared" si="144"/>
        <v>145695060.31831861</v>
      </c>
      <c r="ID24" s="5"/>
      <c r="IE24" s="182">
        <f t="shared" si="322"/>
        <v>8377.4659683033187</v>
      </c>
      <c r="IF24" s="182">
        <f t="shared" si="146"/>
        <v>20000</v>
      </c>
      <c r="IG24" s="182">
        <f t="shared" si="147"/>
        <v>167549319.36606637</v>
      </c>
      <c r="IH24" s="5"/>
      <c r="II24" s="182">
        <f t="shared" si="323"/>
        <v>9634.0858635488166</v>
      </c>
      <c r="IJ24" s="182">
        <f t="shared" si="149"/>
        <v>20000</v>
      </c>
      <c r="IK24" s="182">
        <f t="shared" si="150"/>
        <v>192681717.27097633</v>
      </c>
      <c r="IL24" s="5"/>
      <c r="IM24" s="182">
        <f t="shared" si="324"/>
        <v>11079.198743081139</v>
      </c>
      <c r="IN24" s="182">
        <f t="shared" si="152"/>
        <v>20000</v>
      </c>
      <c r="IO24" s="182">
        <f t="shared" si="153"/>
        <v>221583974.86162278</v>
      </c>
      <c r="IP24" s="5"/>
      <c r="IQ24" s="182">
        <f t="shared" si="325"/>
        <v>12741.078554543308</v>
      </c>
      <c r="IR24" s="182">
        <f t="shared" si="155"/>
        <v>20000</v>
      </c>
      <c r="IS24" s="182">
        <f t="shared" si="156"/>
        <v>254821571.09086618</v>
      </c>
      <c r="IT24" s="5"/>
      <c r="IU24" s="182">
        <f t="shared" si="326"/>
        <v>14652.240337724803</v>
      </c>
      <c r="IV24" s="182">
        <f t="shared" si="158"/>
        <v>20000</v>
      </c>
      <c r="IW24" s="182">
        <f t="shared" si="159"/>
        <v>293044806.75449604</v>
      </c>
      <c r="IX24" s="5"/>
      <c r="IY24" s="182">
        <f t="shared" si="327"/>
        <v>16850.076388383521</v>
      </c>
      <c r="IZ24" s="182">
        <f t="shared" si="161"/>
        <v>20000</v>
      </c>
      <c r="JA24" s="182">
        <f t="shared" si="162"/>
        <v>337001527.76767039</v>
      </c>
      <c r="JB24" s="5"/>
      <c r="JC24" s="182">
        <f t="shared" si="328"/>
        <v>19377.587846641047</v>
      </c>
      <c r="JD24" s="182">
        <f t="shared" si="164"/>
        <v>20000</v>
      </c>
      <c r="JE24" s="182">
        <f t="shared" si="165"/>
        <v>387551756.93282092</v>
      </c>
      <c r="JF24" s="5"/>
      <c r="JG24" s="182">
        <f t="shared" si="329"/>
        <v>22284.226023637202</v>
      </c>
      <c r="JH24" s="182">
        <f t="shared" si="167"/>
        <v>20000</v>
      </c>
      <c r="JI24" s="182">
        <f t="shared" si="168"/>
        <v>445684520.47274405</v>
      </c>
      <c r="JJ24" s="5"/>
      <c r="JK24" s="182">
        <f t="shared" si="330"/>
        <v>25626.859927182781</v>
      </c>
      <c r="JL24" s="182">
        <f t="shared" si="170"/>
        <v>20000</v>
      </c>
      <c r="JM24" s="182">
        <f t="shared" si="171"/>
        <v>512537198.54365563</v>
      </c>
      <c r="JN24" s="5"/>
      <c r="JO24" s="182">
        <f t="shared" si="331"/>
        <v>29765.5978054228</v>
      </c>
      <c r="JP24" s="182">
        <f t="shared" si="0"/>
        <v>20000</v>
      </c>
      <c r="JQ24" s="182">
        <f t="shared" si="173"/>
        <v>595311956.10845602</v>
      </c>
      <c r="JR24" s="5"/>
      <c r="JS24" s="182">
        <f t="shared" si="332"/>
        <v>34230.43747623622</v>
      </c>
      <c r="JT24" s="182">
        <f t="shared" si="1"/>
        <v>20000</v>
      </c>
      <c r="JU24" s="182">
        <f t="shared" si="175"/>
        <v>684608749.52472436</v>
      </c>
      <c r="JV24" s="5"/>
      <c r="JW24" s="182">
        <f t="shared" si="333"/>
        <v>39365.003097671652</v>
      </c>
      <c r="JX24" s="182">
        <f t="shared" si="2"/>
        <v>20000</v>
      </c>
      <c r="JY24" s="182">
        <f t="shared" si="177"/>
        <v>787300061.95343304</v>
      </c>
      <c r="JZ24" s="5"/>
      <c r="KA24" s="182">
        <f t="shared" si="334"/>
        <v>45269.753562322396</v>
      </c>
      <c r="KB24" s="182">
        <f t="shared" si="3"/>
        <v>20000</v>
      </c>
      <c r="KC24" s="182">
        <f t="shared" si="179"/>
        <v>905395071.24644792</v>
      </c>
      <c r="KD24" s="5"/>
      <c r="KE24" s="182">
        <f t="shared" si="335"/>
        <v>52060.216596670754</v>
      </c>
      <c r="KF24" s="182">
        <f t="shared" si="4"/>
        <v>20000</v>
      </c>
      <c r="KG24" s="182">
        <f t="shared" si="181"/>
        <v>1041204331.9334151</v>
      </c>
      <c r="KH24" s="5"/>
      <c r="KI24" s="183">
        <f t="shared" si="182"/>
        <v>7.4746136953124971</v>
      </c>
      <c r="KJ24" s="183">
        <f t="shared" si="183"/>
        <v>20000.000000000004</v>
      </c>
      <c r="KK24" s="183">
        <f t="shared" si="184"/>
        <v>149492.27390624996</v>
      </c>
      <c r="KM24" s="183">
        <f t="shared" si="185"/>
        <v>116.75656909024011</v>
      </c>
      <c r="KN24" s="183">
        <f t="shared" si="186"/>
        <v>20000</v>
      </c>
      <c r="KO24" s="183">
        <f t="shared" si="187"/>
        <v>2335131.381804802</v>
      </c>
      <c r="KQ24" s="183">
        <f t="shared" si="188"/>
        <v>749.61221530776641</v>
      </c>
      <c r="KR24" s="183">
        <f t="shared" si="189"/>
        <v>19999.999999999996</v>
      </c>
      <c r="KS24" s="183">
        <f t="shared" si="190"/>
        <v>14992244.306155326</v>
      </c>
      <c r="KU24" s="183">
        <f t="shared" si="191"/>
        <v>4411.6741174162325</v>
      </c>
      <c r="KV24" s="183">
        <f t="shared" si="192"/>
        <v>19999.999999999996</v>
      </c>
      <c r="KW24" s="183">
        <f t="shared" si="193"/>
        <v>88233482.348324642</v>
      </c>
      <c r="KY24" s="183">
        <f t="shared" si="194"/>
        <v>25963.915903223995</v>
      </c>
      <c r="KZ24" s="183">
        <f t="shared" si="195"/>
        <v>19999.999999999996</v>
      </c>
      <c r="LA24" s="183">
        <f t="shared" si="196"/>
        <v>519278318.06447983</v>
      </c>
      <c r="LC24" s="183">
        <f t="shared" si="197"/>
        <v>159750.46036969477</v>
      </c>
      <c r="LD24" s="183">
        <f t="shared" si="198"/>
        <v>19999.999999999996</v>
      </c>
      <c r="LE24" s="183">
        <f t="shared" si="199"/>
        <v>3195009207.3938951</v>
      </c>
    </row>
    <row r="25" spans="2:317" ht="18.75">
      <c r="B25" s="172"/>
      <c r="C25" s="180"/>
      <c r="D25" s="180"/>
      <c r="E25" s="180" t="str">
        <f>'A.I Revenue Streams - P1'!F25</f>
        <v>Metal Braces</v>
      </c>
      <c r="F25" s="184"/>
      <c r="G25" s="182"/>
      <c r="H25" s="182">
        <f>'A.I Revenue Streams - P1'!J25</f>
        <v>30000</v>
      </c>
      <c r="I25" s="182">
        <f t="shared" si="8"/>
        <v>0</v>
      </c>
      <c r="J25" s="5"/>
      <c r="K25" s="182">
        <f>'A.I Revenue Streams - P1'!H25*K$2*L$2</f>
        <v>0.11249999999999999</v>
      </c>
      <c r="L25" s="182">
        <f t="shared" si="388"/>
        <v>30000</v>
      </c>
      <c r="M25" s="182">
        <f t="shared" si="389"/>
        <v>3374.9999999999995</v>
      </c>
      <c r="N25" s="5"/>
      <c r="O25" s="182">
        <f t="shared" si="266"/>
        <v>0.12009374999999997</v>
      </c>
      <c r="P25" s="182">
        <f t="shared" si="390"/>
        <v>30000</v>
      </c>
      <c r="Q25" s="182">
        <f t="shared" si="391"/>
        <v>3602.8124999999991</v>
      </c>
      <c r="R25" s="5"/>
      <c r="S25" s="182">
        <f t="shared" si="267"/>
        <v>0.18414374999999994</v>
      </c>
      <c r="T25" s="182">
        <f t="shared" si="392"/>
        <v>30000</v>
      </c>
      <c r="U25" s="182">
        <f t="shared" si="393"/>
        <v>5524.3124999999982</v>
      </c>
      <c r="V25" s="5"/>
      <c r="W25" s="182">
        <f t="shared" si="268"/>
        <v>0.26470664062499988</v>
      </c>
      <c r="X25" s="182">
        <f t="shared" si="342"/>
        <v>30000</v>
      </c>
      <c r="Y25" s="182">
        <f t="shared" si="343"/>
        <v>7941.1992187499964</v>
      </c>
      <c r="Z25" s="5"/>
      <c r="AA25" s="182">
        <f t="shared" si="269"/>
        <v>0.48706021874999977</v>
      </c>
      <c r="AB25" s="182">
        <f t="shared" si="344"/>
        <v>30000</v>
      </c>
      <c r="AC25" s="182">
        <f t="shared" si="345"/>
        <v>14611.806562499993</v>
      </c>
      <c r="AD25" s="5"/>
      <c r="AE25" s="182">
        <f t="shared" si="270"/>
        <v>0.70014906445312464</v>
      </c>
      <c r="AF25" s="182">
        <f t="shared" si="346"/>
        <v>30000</v>
      </c>
      <c r="AG25" s="182">
        <f t="shared" si="347"/>
        <v>21004.471933593741</v>
      </c>
      <c r="AH25" s="5"/>
      <c r="AI25" s="182">
        <f t="shared" si="271"/>
        <v>1.0064642801513666</v>
      </c>
      <c r="AJ25" s="182">
        <f t="shared" si="348"/>
        <v>30000</v>
      </c>
      <c r="AK25" s="182">
        <f t="shared" si="349"/>
        <v>30193.928404540999</v>
      </c>
      <c r="AL25" s="5"/>
      <c r="AM25" s="182">
        <f t="shared" si="272"/>
        <v>1.1574339221740715</v>
      </c>
      <c r="AN25" s="182">
        <f t="shared" si="350"/>
        <v>30000</v>
      </c>
      <c r="AO25" s="182">
        <f t="shared" si="351"/>
        <v>34723.017665222142</v>
      </c>
      <c r="AP25" s="5"/>
      <c r="AQ25" s="182">
        <f t="shared" si="273"/>
        <v>1.3310490105001822</v>
      </c>
      <c r="AR25" s="182">
        <f t="shared" si="352"/>
        <v>30000</v>
      </c>
      <c r="AS25" s="182">
        <f t="shared" si="353"/>
        <v>39931.470315005463</v>
      </c>
      <c r="AT25" s="5"/>
      <c r="AU25" s="182">
        <f t="shared" si="274"/>
        <v>1.5307063620752095</v>
      </c>
      <c r="AV25" s="182">
        <f t="shared" si="354"/>
        <v>30000</v>
      </c>
      <c r="AW25" s="182">
        <f t="shared" si="355"/>
        <v>45921.190862256284</v>
      </c>
      <c r="AX25" s="5"/>
      <c r="AY25" s="182">
        <f t="shared" si="275"/>
        <v>1.7603123163864909</v>
      </c>
      <c r="AZ25" s="182">
        <f t="shared" si="356"/>
        <v>30000</v>
      </c>
      <c r="BA25" s="182">
        <f t="shared" si="357"/>
        <v>52809.369491594727</v>
      </c>
      <c r="BB25" s="5"/>
      <c r="BC25" s="182">
        <f t="shared" si="276"/>
        <v>2.0243591638444642</v>
      </c>
      <c r="BD25" s="182">
        <f t="shared" si="358"/>
        <v>30000</v>
      </c>
      <c r="BE25" s="182">
        <f t="shared" si="359"/>
        <v>60730.774915333925</v>
      </c>
      <c r="BF25" s="5"/>
      <c r="BG25" s="182">
        <f t="shared" si="277"/>
        <v>2.3280130384211337</v>
      </c>
      <c r="BH25" s="182">
        <f t="shared" si="360"/>
        <v>30000</v>
      </c>
      <c r="BI25" s="182">
        <f t="shared" si="361"/>
        <v>69840.391152634009</v>
      </c>
      <c r="BJ25" s="5"/>
      <c r="BK25" s="182">
        <f t="shared" si="278"/>
        <v>2.6772149941843035</v>
      </c>
      <c r="BL25" s="182">
        <f t="shared" si="362"/>
        <v>30000</v>
      </c>
      <c r="BM25" s="182">
        <f t="shared" si="363"/>
        <v>80316.449825529111</v>
      </c>
      <c r="BN25" s="5"/>
      <c r="BO25" s="182">
        <f t="shared" si="279"/>
        <v>3.078797243311949</v>
      </c>
      <c r="BP25" s="182">
        <f t="shared" si="364"/>
        <v>30000</v>
      </c>
      <c r="BQ25" s="182">
        <f t="shared" si="365"/>
        <v>92363.917299358465</v>
      </c>
      <c r="BR25" s="5"/>
      <c r="BS25" s="182">
        <f t="shared" si="280"/>
        <v>3.5406168298087413</v>
      </c>
      <c r="BT25" s="182">
        <f t="shared" si="366"/>
        <v>30000</v>
      </c>
      <c r="BU25" s="182">
        <f t="shared" si="367"/>
        <v>106218.50489426224</v>
      </c>
      <c r="BV25" s="5"/>
      <c r="BW25" s="182">
        <f t="shared" si="281"/>
        <v>4.0717093542800527</v>
      </c>
      <c r="BX25" s="182">
        <f t="shared" si="368"/>
        <v>30000</v>
      </c>
      <c r="BY25" s="182">
        <f t="shared" si="369"/>
        <v>122151.28062840158</v>
      </c>
      <c r="BZ25" s="5"/>
      <c r="CA25" s="182">
        <f t="shared" si="282"/>
        <v>4.6824657574220598</v>
      </c>
      <c r="CB25" s="182">
        <f t="shared" si="370"/>
        <v>30000</v>
      </c>
      <c r="CC25" s="182">
        <f t="shared" si="371"/>
        <v>140473.9727226618</v>
      </c>
      <c r="CD25" s="5"/>
      <c r="CE25" s="182">
        <f t="shared" si="283"/>
        <v>6.4618027452424425</v>
      </c>
      <c r="CF25" s="182">
        <f t="shared" si="372"/>
        <v>30000</v>
      </c>
      <c r="CG25" s="182">
        <f t="shared" si="373"/>
        <v>193854.08235727326</v>
      </c>
      <c r="CH25" s="5"/>
      <c r="CI25" s="182">
        <f t="shared" si="284"/>
        <v>7.4310731570288082</v>
      </c>
      <c r="CJ25" s="182">
        <f t="shared" si="374"/>
        <v>30000</v>
      </c>
      <c r="CK25" s="182">
        <f t="shared" si="375"/>
        <v>222932.19471086425</v>
      </c>
      <c r="CL25" s="5"/>
      <c r="CM25" s="182">
        <f t="shared" si="285"/>
        <v>8.5457341305831296</v>
      </c>
      <c r="CN25" s="182">
        <f t="shared" si="376"/>
        <v>30000</v>
      </c>
      <c r="CO25" s="182">
        <f t="shared" si="377"/>
        <v>256372.02391749388</v>
      </c>
      <c r="CP25" s="5"/>
      <c r="CQ25" s="182">
        <f t="shared" si="286"/>
        <v>9.8275942501705984</v>
      </c>
      <c r="CR25" s="182">
        <f t="shared" si="378"/>
        <v>30000</v>
      </c>
      <c r="CS25" s="182">
        <f t="shared" si="379"/>
        <v>294827.82750511798</v>
      </c>
      <c r="CT25" s="5"/>
      <c r="CU25" s="182">
        <f t="shared" si="287"/>
        <v>11.301733387696187</v>
      </c>
      <c r="CV25" s="182">
        <f t="shared" si="380"/>
        <v>30000</v>
      </c>
      <c r="CW25" s="182">
        <f t="shared" si="381"/>
        <v>339052.00163088558</v>
      </c>
      <c r="CX25" s="5"/>
      <c r="CY25" s="182">
        <f t="shared" si="288"/>
        <v>12.996993395850614</v>
      </c>
      <c r="CZ25" s="182">
        <f t="shared" si="382"/>
        <v>30000</v>
      </c>
      <c r="DA25" s="182">
        <f t="shared" si="383"/>
        <v>389909.8018755184</v>
      </c>
      <c r="DB25" s="5"/>
      <c r="DC25" s="182">
        <f t="shared" si="289"/>
        <v>14.946542405228206</v>
      </c>
      <c r="DD25" s="182">
        <f t="shared" si="384"/>
        <v>30000</v>
      </c>
      <c r="DE25" s="182">
        <f t="shared" si="385"/>
        <v>448396.27215684619</v>
      </c>
      <c r="DF25" s="5"/>
      <c r="DG25" s="182">
        <f t="shared" si="290"/>
        <v>17.188523766012434</v>
      </c>
      <c r="DH25" s="182">
        <f t="shared" si="386"/>
        <v>30000</v>
      </c>
      <c r="DI25" s="182">
        <f t="shared" si="387"/>
        <v>515655.71298037301</v>
      </c>
      <c r="DJ25" s="5"/>
      <c r="DK25" s="182">
        <f t="shared" si="291"/>
        <v>19.766802330914299</v>
      </c>
      <c r="DL25" s="182">
        <f t="shared" si="251"/>
        <v>30000</v>
      </c>
      <c r="DM25" s="182">
        <f t="shared" si="252"/>
        <v>593004.06992742897</v>
      </c>
      <c r="DN25" s="5"/>
      <c r="DO25" s="182">
        <f t="shared" si="292"/>
        <v>22.731822680551442</v>
      </c>
      <c r="DP25" s="182">
        <f t="shared" si="253"/>
        <v>30000</v>
      </c>
      <c r="DQ25" s="182">
        <f t="shared" si="254"/>
        <v>681954.68041654327</v>
      </c>
      <c r="DR25" s="5"/>
      <c r="DS25" s="182">
        <f t="shared" si="293"/>
        <v>26.141596082634155</v>
      </c>
      <c r="DT25" s="182">
        <f t="shared" si="255"/>
        <v>30000</v>
      </c>
      <c r="DU25" s="182">
        <f t="shared" si="256"/>
        <v>784247.8824790247</v>
      </c>
      <c r="DV25" s="5"/>
      <c r="DW25" s="182">
        <f t="shared" si="294"/>
        <v>30.06283549502928</v>
      </c>
      <c r="DX25" s="182">
        <f t="shared" si="257"/>
        <v>30000</v>
      </c>
      <c r="DY25" s="182">
        <f t="shared" si="258"/>
        <v>901885.06485087844</v>
      </c>
      <c r="DZ25" s="5"/>
      <c r="EA25" s="182">
        <f t="shared" si="295"/>
        <v>38.029486901212039</v>
      </c>
      <c r="EB25" s="182">
        <f t="shared" si="259"/>
        <v>30000</v>
      </c>
      <c r="EC25" s="182">
        <f t="shared" si="260"/>
        <v>1140884.6070363612</v>
      </c>
      <c r="ED25" s="5"/>
      <c r="EE25" s="182">
        <f t="shared" si="296"/>
        <v>43.733909936393843</v>
      </c>
      <c r="EF25" s="182">
        <f t="shared" si="261"/>
        <v>30000</v>
      </c>
      <c r="EG25" s="182">
        <f t="shared" si="262"/>
        <v>1312017.2980918153</v>
      </c>
      <c r="EH25" s="5"/>
      <c r="EI25" s="182">
        <f t="shared" si="297"/>
        <v>50.293996426852914</v>
      </c>
      <c r="EJ25" s="182">
        <f t="shared" si="263"/>
        <v>30000</v>
      </c>
      <c r="EK25" s="182">
        <f t="shared" si="264"/>
        <v>1508819.8928055875</v>
      </c>
      <c r="EL25" s="5"/>
      <c r="EM25" s="182">
        <f t="shared" si="298"/>
        <v>57.838095890880844</v>
      </c>
      <c r="EN25" s="182">
        <f t="shared" si="74"/>
        <v>30000</v>
      </c>
      <c r="EO25" s="182">
        <f t="shared" si="75"/>
        <v>1735142.8767264253</v>
      </c>
      <c r="EP25" s="5"/>
      <c r="EQ25" s="182">
        <f t="shared" si="299"/>
        <v>66.513810274512963</v>
      </c>
      <c r="ER25" s="182">
        <f t="shared" si="77"/>
        <v>30000</v>
      </c>
      <c r="ES25" s="182">
        <f t="shared" si="78"/>
        <v>1995414.3082353889</v>
      </c>
      <c r="ET25" s="5"/>
      <c r="EU25" s="182">
        <f t="shared" si="300"/>
        <v>76.490881815689903</v>
      </c>
      <c r="EV25" s="182">
        <f t="shared" si="80"/>
        <v>30000</v>
      </c>
      <c r="EW25" s="182">
        <f t="shared" si="81"/>
        <v>2294726.4544706973</v>
      </c>
      <c r="EX25" s="5"/>
      <c r="EY25" s="182">
        <f t="shared" si="301"/>
        <v>87.964514088043387</v>
      </c>
      <c r="EZ25" s="182">
        <f t="shared" si="83"/>
        <v>30000</v>
      </c>
      <c r="FA25" s="182">
        <f t="shared" si="84"/>
        <v>2638935.4226413015</v>
      </c>
      <c r="FB25" s="5"/>
      <c r="FC25" s="182">
        <f t="shared" si="302"/>
        <v>101.15919120124988</v>
      </c>
      <c r="FD25" s="182">
        <f t="shared" si="86"/>
        <v>30000</v>
      </c>
      <c r="FE25" s="182">
        <f t="shared" si="87"/>
        <v>3034775.7360374965</v>
      </c>
      <c r="FF25" s="5"/>
      <c r="FG25" s="182">
        <f t="shared" si="303"/>
        <v>116.33306988143735</v>
      </c>
      <c r="FH25" s="182">
        <f t="shared" si="89"/>
        <v>30000</v>
      </c>
      <c r="FI25" s="182">
        <f t="shared" si="90"/>
        <v>3489992.0964431204</v>
      </c>
      <c r="FJ25" s="5"/>
      <c r="FK25" s="182">
        <f t="shared" si="304"/>
        <v>133.78303036365295</v>
      </c>
      <c r="FL25" s="182">
        <f t="shared" si="92"/>
        <v>30000</v>
      </c>
      <c r="FM25" s="182">
        <f t="shared" si="93"/>
        <v>4013490.9109095884</v>
      </c>
      <c r="FN25" s="5"/>
      <c r="FO25" s="182">
        <f t="shared" si="305"/>
        <v>153.85048491820089</v>
      </c>
      <c r="FP25" s="182">
        <f t="shared" si="95"/>
        <v>30000</v>
      </c>
      <c r="FQ25" s="182">
        <f t="shared" si="96"/>
        <v>4615514.5475460263</v>
      </c>
      <c r="FR25" s="5"/>
      <c r="FS25" s="182">
        <f t="shared" si="306"/>
        <v>176.92805765593101</v>
      </c>
      <c r="FT25" s="182">
        <f t="shared" si="98"/>
        <v>30000</v>
      </c>
      <c r="FU25" s="182">
        <f t="shared" si="99"/>
        <v>5307841.7296779305</v>
      </c>
      <c r="FV25" s="5"/>
      <c r="FW25" s="182">
        <f t="shared" si="307"/>
        <v>223.81399293475272</v>
      </c>
      <c r="FX25" s="182">
        <f t="shared" si="101"/>
        <v>30000</v>
      </c>
      <c r="FY25" s="182">
        <f t="shared" si="102"/>
        <v>6714419.7880425816</v>
      </c>
      <c r="FZ25" s="5"/>
      <c r="GA25" s="182">
        <f t="shared" si="308"/>
        <v>257.38609187496559</v>
      </c>
      <c r="GB25" s="182">
        <f t="shared" si="104"/>
        <v>30000</v>
      </c>
      <c r="GC25" s="182">
        <f t="shared" si="105"/>
        <v>7721582.7562489677</v>
      </c>
      <c r="GD25" s="5"/>
      <c r="GE25" s="182">
        <f t="shared" si="309"/>
        <v>295.99400565621039</v>
      </c>
      <c r="GF25" s="182">
        <f t="shared" si="107"/>
        <v>30000</v>
      </c>
      <c r="GG25" s="182">
        <f t="shared" si="108"/>
        <v>8879820.1696863119</v>
      </c>
      <c r="GH25" s="5"/>
      <c r="GI25" s="182">
        <f t="shared" si="310"/>
        <v>340.39310650464193</v>
      </c>
      <c r="GJ25" s="182">
        <f t="shared" si="110"/>
        <v>30000</v>
      </c>
      <c r="GK25" s="182">
        <f t="shared" si="111"/>
        <v>10211793.195139257</v>
      </c>
      <c r="GL25" s="5"/>
      <c r="GM25" s="182">
        <f t="shared" si="311"/>
        <v>391.45207248033819</v>
      </c>
      <c r="GN25" s="182">
        <f t="shared" si="113"/>
        <v>30000</v>
      </c>
      <c r="GO25" s="182">
        <f t="shared" si="114"/>
        <v>11743562.174410146</v>
      </c>
      <c r="GP25" s="5"/>
      <c r="GQ25" s="182">
        <f t="shared" si="312"/>
        <v>450.16988335238887</v>
      </c>
      <c r="GR25" s="182">
        <f t="shared" si="116"/>
        <v>30000</v>
      </c>
      <c r="GS25" s="182">
        <f t="shared" si="117"/>
        <v>13505096.500571666</v>
      </c>
      <c r="GT25" s="5"/>
      <c r="GU25" s="182">
        <f t="shared" si="313"/>
        <v>517.69536585524713</v>
      </c>
      <c r="GV25" s="182">
        <f t="shared" si="119"/>
        <v>30000</v>
      </c>
      <c r="GW25" s="182">
        <f t="shared" si="120"/>
        <v>15530860.975657415</v>
      </c>
      <c r="GX25" s="5"/>
      <c r="GY25" s="182">
        <f t="shared" si="314"/>
        <v>595.34967073353414</v>
      </c>
      <c r="GZ25" s="182">
        <f t="shared" si="122"/>
        <v>30000</v>
      </c>
      <c r="HA25" s="182">
        <f t="shared" si="123"/>
        <v>17860490.122006025</v>
      </c>
      <c r="HB25" s="5"/>
      <c r="HC25" s="182">
        <f t="shared" si="315"/>
        <v>684.6521213435642</v>
      </c>
      <c r="HD25" s="182">
        <f t="shared" si="125"/>
        <v>30000</v>
      </c>
      <c r="HE25" s="182">
        <f t="shared" si="126"/>
        <v>20539563.640306927</v>
      </c>
      <c r="HF25" s="5"/>
      <c r="HG25" s="182">
        <f t="shared" si="316"/>
        <v>787.34993954509878</v>
      </c>
      <c r="HH25" s="182">
        <f t="shared" si="128"/>
        <v>30000</v>
      </c>
      <c r="HI25" s="182">
        <f t="shared" si="129"/>
        <v>23620498.186352964</v>
      </c>
      <c r="HJ25" s="5"/>
      <c r="HK25" s="182">
        <f t="shared" si="317"/>
        <v>905.45243047686347</v>
      </c>
      <c r="HL25" s="182">
        <f t="shared" si="131"/>
        <v>30000</v>
      </c>
      <c r="HM25" s="182">
        <f t="shared" si="132"/>
        <v>27163572.914305903</v>
      </c>
      <c r="HN25" s="5"/>
      <c r="HO25" s="182">
        <f t="shared" si="318"/>
        <v>1041.2702950483929</v>
      </c>
      <c r="HP25" s="182">
        <f t="shared" si="134"/>
        <v>30000</v>
      </c>
      <c r="HQ25" s="182">
        <f t="shared" si="135"/>
        <v>31238108.851451788</v>
      </c>
      <c r="HR25" s="5"/>
      <c r="HS25" s="182">
        <f t="shared" si="319"/>
        <v>1377.0799652014994</v>
      </c>
      <c r="HT25" s="182">
        <f t="shared" si="137"/>
        <v>30000</v>
      </c>
      <c r="HU25" s="182">
        <f t="shared" si="138"/>
        <v>41312398.956044979</v>
      </c>
      <c r="HV25" s="5"/>
      <c r="HW25" s="182">
        <f t="shared" si="320"/>
        <v>1583.6419599817241</v>
      </c>
      <c r="HX25" s="182">
        <f t="shared" si="140"/>
        <v>30000</v>
      </c>
      <c r="HY25" s="182">
        <f t="shared" si="141"/>
        <v>47509258.799451724</v>
      </c>
      <c r="HZ25" s="5"/>
      <c r="IA25" s="182">
        <f t="shared" si="321"/>
        <v>1821.1882539789826</v>
      </c>
      <c r="IB25" s="182">
        <f t="shared" si="143"/>
        <v>30000</v>
      </c>
      <c r="IC25" s="182">
        <f t="shared" si="144"/>
        <v>54635647.619369477</v>
      </c>
      <c r="ID25" s="5"/>
      <c r="IE25" s="182">
        <f t="shared" si="322"/>
        <v>2094.3664920758297</v>
      </c>
      <c r="IF25" s="182">
        <f t="shared" si="146"/>
        <v>30000</v>
      </c>
      <c r="IG25" s="182">
        <f t="shared" si="147"/>
        <v>62830994.762274891</v>
      </c>
      <c r="IH25" s="5"/>
      <c r="II25" s="182">
        <f t="shared" si="323"/>
        <v>2408.5214658872042</v>
      </c>
      <c r="IJ25" s="182">
        <f t="shared" si="149"/>
        <v>30000</v>
      </c>
      <c r="IK25" s="182">
        <f t="shared" si="150"/>
        <v>72255643.976616129</v>
      </c>
      <c r="IL25" s="5"/>
      <c r="IM25" s="182">
        <f t="shared" si="324"/>
        <v>2769.7996857702847</v>
      </c>
      <c r="IN25" s="182">
        <f t="shared" si="152"/>
        <v>30000</v>
      </c>
      <c r="IO25" s="182">
        <f t="shared" si="153"/>
        <v>83093990.573108539</v>
      </c>
      <c r="IP25" s="5"/>
      <c r="IQ25" s="182">
        <f t="shared" si="325"/>
        <v>3185.2696386358271</v>
      </c>
      <c r="IR25" s="182">
        <f t="shared" si="155"/>
        <v>30000</v>
      </c>
      <c r="IS25" s="182">
        <f t="shared" si="156"/>
        <v>95558089.159074813</v>
      </c>
      <c r="IT25" s="5"/>
      <c r="IU25" s="182">
        <f t="shared" si="326"/>
        <v>3663.0600844312007</v>
      </c>
      <c r="IV25" s="182">
        <f t="shared" si="158"/>
        <v>30000</v>
      </c>
      <c r="IW25" s="182">
        <f t="shared" si="159"/>
        <v>109891802.53293602</v>
      </c>
      <c r="IX25" s="5"/>
      <c r="IY25" s="182">
        <f t="shared" si="327"/>
        <v>4212.5190970958802</v>
      </c>
      <c r="IZ25" s="182">
        <f t="shared" si="161"/>
        <v>30000</v>
      </c>
      <c r="JA25" s="182">
        <f t="shared" si="162"/>
        <v>126375572.91287641</v>
      </c>
      <c r="JB25" s="5"/>
      <c r="JC25" s="182">
        <f t="shared" si="328"/>
        <v>4844.3969616602617</v>
      </c>
      <c r="JD25" s="182">
        <f t="shared" si="164"/>
        <v>30000</v>
      </c>
      <c r="JE25" s="182">
        <f t="shared" si="165"/>
        <v>145331908.84980786</v>
      </c>
      <c r="JF25" s="5"/>
      <c r="JG25" s="182">
        <f t="shared" si="329"/>
        <v>5571.0565059093005</v>
      </c>
      <c r="JH25" s="182">
        <f t="shared" si="167"/>
        <v>30000</v>
      </c>
      <c r="JI25" s="182">
        <f t="shared" si="168"/>
        <v>167131695.17727903</v>
      </c>
      <c r="JJ25" s="5"/>
      <c r="JK25" s="182">
        <f t="shared" si="330"/>
        <v>6406.7149817956952</v>
      </c>
      <c r="JL25" s="182">
        <f t="shared" si="170"/>
        <v>30000</v>
      </c>
      <c r="JM25" s="182">
        <f t="shared" si="171"/>
        <v>192201449.45387086</v>
      </c>
      <c r="JN25" s="5"/>
      <c r="JO25" s="182">
        <f t="shared" si="331"/>
        <v>7441.3994513557</v>
      </c>
      <c r="JP25" s="182">
        <f t="shared" si="0"/>
        <v>30000</v>
      </c>
      <c r="JQ25" s="182">
        <f t="shared" si="173"/>
        <v>223241983.54067099</v>
      </c>
      <c r="JR25" s="5"/>
      <c r="JS25" s="182">
        <f t="shared" si="332"/>
        <v>8557.6093690590551</v>
      </c>
      <c r="JT25" s="182">
        <f t="shared" si="1"/>
        <v>30000</v>
      </c>
      <c r="JU25" s="182">
        <f t="shared" si="175"/>
        <v>256728281.07177165</v>
      </c>
      <c r="JV25" s="5"/>
      <c r="JW25" s="182">
        <f t="shared" si="333"/>
        <v>9841.2507744179129</v>
      </c>
      <c r="JX25" s="182">
        <f t="shared" si="2"/>
        <v>30000</v>
      </c>
      <c r="JY25" s="182">
        <f t="shared" si="177"/>
        <v>295237523.23253739</v>
      </c>
      <c r="JZ25" s="5"/>
      <c r="KA25" s="182">
        <f t="shared" si="334"/>
        <v>11317.438390580599</v>
      </c>
      <c r="KB25" s="182">
        <f t="shared" si="3"/>
        <v>30000</v>
      </c>
      <c r="KC25" s="182">
        <f t="shared" si="179"/>
        <v>339523151.71741796</v>
      </c>
      <c r="KD25" s="5"/>
      <c r="KE25" s="182">
        <f t="shared" si="335"/>
        <v>13015.054149167689</v>
      </c>
      <c r="KF25" s="182">
        <f t="shared" si="4"/>
        <v>30000</v>
      </c>
      <c r="KG25" s="182">
        <f t="shared" si="181"/>
        <v>390451624.47503066</v>
      </c>
      <c r="KH25" s="5"/>
      <c r="KI25" s="183">
        <f t="shared" si="182"/>
        <v>1.8686534238281243</v>
      </c>
      <c r="KJ25" s="183">
        <f t="shared" si="183"/>
        <v>30000</v>
      </c>
      <c r="KK25" s="183">
        <f t="shared" si="184"/>
        <v>56059.602714843728</v>
      </c>
      <c r="KM25" s="183">
        <f t="shared" si="185"/>
        <v>29.189142272560026</v>
      </c>
      <c r="KN25" s="183">
        <f t="shared" si="186"/>
        <v>29999.999999999996</v>
      </c>
      <c r="KO25" s="183">
        <f t="shared" si="187"/>
        <v>875674.26817680069</v>
      </c>
      <c r="KQ25" s="183">
        <f t="shared" si="188"/>
        <v>187.4030538269416</v>
      </c>
      <c r="KR25" s="183">
        <f t="shared" si="189"/>
        <v>30000</v>
      </c>
      <c r="KS25" s="183">
        <f t="shared" si="190"/>
        <v>5622091.6148082484</v>
      </c>
      <c r="KU25" s="183">
        <f t="shared" si="191"/>
        <v>1102.9185293540581</v>
      </c>
      <c r="KV25" s="183">
        <f t="shared" si="192"/>
        <v>29999.999999999996</v>
      </c>
      <c r="KW25" s="183">
        <f t="shared" si="193"/>
        <v>33087555.880621739</v>
      </c>
      <c r="KY25" s="183">
        <f t="shared" si="194"/>
        <v>6490.9789758059987</v>
      </c>
      <c r="KZ25" s="183">
        <f t="shared" si="195"/>
        <v>30000</v>
      </c>
      <c r="LA25" s="183">
        <f t="shared" si="196"/>
        <v>194729369.27417997</v>
      </c>
      <c r="LC25" s="183">
        <f t="shared" si="197"/>
        <v>39937.615092423694</v>
      </c>
      <c r="LD25" s="183">
        <f t="shared" si="198"/>
        <v>29999.999999999993</v>
      </c>
      <c r="LE25" s="183">
        <f t="shared" si="199"/>
        <v>1198128452.7727106</v>
      </c>
    </row>
    <row r="26" spans="2:317" ht="18.75">
      <c r="B26" s="172"/>
      <c r="C26" s="180"/>
      <c r="D26" s="180"/>
      <c r="E26" s="180" t="str">
        <f>'A.I Revenue Streams - P1'!F26</f>
        <v>Ceramics Braces</v>
      </c>
      <c r="F26" s="184"/>
      <c r="G26" s="182"/>
      <c r="H26" s="182">
        <f>'A.I Revenue Streams - P1'!J26</f>
        <v>45000</v>
      </c>
      <c r="I26" s="182">
        <f t="shared" si="8"/>
        <v>0</v>
      </c>
      <c r="J26" s="5"/>
      <c r="K26" s="182">
        <f>'A.I Revenue Streams - P1'!H26*K$2*L$2</f>
        <v>0.11249999999999999</v>
      </c>
      <c r="L26" s="182">
        <f t="shared" si="388"/>
        <v>45000</v>
      </c>
      <c r="M26" s="182">
        <f t="shared" si="389"/>
        <v>5062.4999999999991</v>
      </c>
      <c r="N26" s="5"/>
      <c r="O26" s="182">
        <f t="shared" si="266"/>
        <v>0.12009374999999997</v>
      </c>
      <c r="P26" s="182">
        <f t="shared" si="390"/>
        <v>45000</v>
      </c>
      <c r="Q26" s="182">
        <f t="shared" si="391"/>
        <v>5404.2187499999991</v>
      </c>
      <c r="R26" s="5"/>
      <c r="S26" s="182">
        <f t="shared" si="267"/>
        <v>0.18414374999999994</v>
      </c>
      <c r="T26" s="182">
        <f t="shared" si="392"/>
        <v>45000</v>
      </c>
      <c r="U26" s="182">
        <f t="shared" si="393"/>
        <v>8286.4687499999982</v>
      </c>
      <c r="V26" s="5"/>
      <c r="W26" s="182">
        <f t="shared" si="268"/>
        <v>0.26470664062499988</v>
      </c>
      <c r="X26" s="182">
        <f t="shared" si="342"/>
        <v>45000</v>
      </c>
      <c r="Y26" s="182">
        <f t="shared" si="343"/>
        <v>11911.798828124995</v>
      </c>
      <c r="Z26" s="5"/>
      <c r="AA26" s="182">
        <f t="shared" si="269"/>
        <v>0.48706021874999977</v>
      </c>
      <c r="AB26" s="182">
        <f t="shared" si="344"/>
        <v>45000</v>
      </c>
      <c r="AC26" s="182">
        <f t="shared" si="345"/>
        <v>21917.709843749988</v>
      </c>
      <c r="AD26" s="5"/>
      <c r="AE26" s="182">
        <f t="shared" si="270"/>
        <v>0.70014906445312464</v>
      </c>
      <c r="AF26" s="182">
        <f t="shared" si="346"/>
        <v>45000</v>
      </c>
      <c r="AG26" s="182">
        <f t="shared" si="347"/>
        <v>31506.707900390607</v>
      </c>
      <c r="AH26" s="5"/>
      <c r="AI26" s="182">
        <f t="shared" si="271"/>
        <v>1.0064642801513666</v>
      </c>
      <c r="AJ26" s="182">
        <f t="shared" si="348"/>
        <v>45000</v>
      </c>
      <c r="AK26" s="182">
        <f t="shared" si="349"/>
        <v>45290.892606811496</v>
      </c>
      <c r="AL26" s="5"/>
      <c r="AM26" s="182">
        <f t="shared" si="272"/>
        <v>1.1574339221740715</v>
      </c>
      <c r="AN26" s="182">
        <f t="shared" si="350"/>
        <v>45000</v>
      </c>
      <c r="AO26" s="182">
        <f t="shared" si="351"/>
        <v>52084.52649783322</v>
      </c>
      <c r="AP26" s="5"/>
      <c r="AQ26" s="182">
        <f t="shared" si="273"/>
        <v>1.3310490105001822</v>
      </c>
      <c r="AR26" s="182">
        <f t="shared" si="352"/>
        <v>45000</v>
      </c>
      <c r="AS26" s="182">
        <f t="shared" si="353"/>
        <v>59897.205472508198</v>
      </c>
      <c r="AT26" s="5"/>
      <c r="AU26" s="182">
        <f t="shared" si="274"/>
        <v>1.5307063620752095</v>
      </c>
      <c r="AV26" s="182">
        <f t="shared" si="354"/>
        <v>45000</v>
      </c>
      <c r="AW26" s="182">
        <f t="shared" si="355"/>
        <v>68881.78629338443</v>
      </c>
      <c r="AX26" s="5"/>
      <c r="AY26" s="182">
        <f t="shared" si="275"/>
        <v>1.7603123163864909</v>
      </c>
      <c r="AZ26" s="182">
        <f t="shared" si="356"/>
        <v>45000</v>
      </c>
      <c r="BA26" s="182">
        <f t="shared" si="357"/>
        <v>79214.054237392091</v>
      </c>
      <c r="BB26" s="5"/>
      <c r="BC26" s="182">
        <f t="shared" si="276"/>
        <v>2.0243591638444642</v>
      </c>
      <c r="BD26" s="182">
        <f t="shared" si="358"/>
        <v>45000</v>
      </c>
      <c r="BE26" s="182">
        <f t="shared" si="359"/>
        <v>91096.162373000887</v>
      </c>
      <c r="BF26" s="5"/>
      <c r="BG26" s="182">
        <f t="shared" si="277"/>
        <v>2.3280130384211337</v>
      </c>
      <c r="BH26" s="182">
        <f t="shared" si="360"/>
        <v>45000</v>
      </c>
      <c r="BI26" s="182">
        <f t="shared" si="361"/>
        <v>104760.58672895102</v>
      </c>
      <c r="BJ26" s="5"/>
      <c r="BK26" s="182">
        <f t="shared" si="278"/>
        <v>2.6772149941843035</v>
      </c>
      <c r="BL26" s="182">
        <f t="shared" si="362"/>
        <v>45000</v>
      </c>
      <c r="BM26" s="182">
        <f t="shared" si="363"/>
        <v>120474.67473829366</v>
      </c>
      <c r="BN26" s="5"/>
      <c r="BO26" s="182">
        <f t="shared" si="279"/>
        <v>3.078797243311949</v>
      </c>
      <c r="BP26" s="182">
        <f t="shared" si="364"/>
        <v>45000</v>
      </c>
      <c r="BQ26" s="182">
        <f t="shared" si="365"/>
        <v>138545.8759490377</v>
      </c>
      <c r="BR26" s="5"/>
      <c r="BS26" s="182">
        <f t="shared" si="280"/>
        <v>3.5406168298087413</v>
      </c>
      <c r="BT26" s="182">
        <f t="shared" si="366"/>
        <v>45000</v>
      </c>
      <c r="BU26" s="182">
        <f t="shared" si="367"/>
        <v>159327.75734139336</v>
      </c>
      <c r="BV26" s="5"/>
      <c r="BW26" s="182">
        <f t="shared" si="281"/>
        <v>4.0717093542800527</v>
      </c>
      <c r="BX26" s="182">
        <f t="shared" si="368"/>
        <v>45000</v>
      </c>
      <c r="BY26" s="182">
        <f t="shared" si="369"/>
        <v>183226.92094260236</v>
      </c>
      <c r="BZ26" s="5"/>
      <c r="CA26" s="182">
        <f t="shared" si="282"/>
        <v>4.6824657574220598</v>
      </c>
      <c r="CB26" s="182">
        <f t="shared" si="370"/>
        <v>45000</v>
      </c>
      <c r="CC26" s="182">
        <f t="shared" si="371"/>
        <v>210710.9590839927</v>
      </c>
      <c r="CD26" s="5"/>
      <c r="CE26" s="182">
        <f t="shared" si="283"/>
        <v>6.4618027452424425</v>
      </c>
      <c r="CF26" s="182">
        <f t="shared" si="372"/>
        <v>45000</v>
      </c>
      <c r="CG26" s="182">
        <f t="shared" si="373"/>
        <v>290781.12353590992</v>
      </c>
      <c r="CH26" s="5"/>
      <c r="CI26" s="182">
        <f t="shared" si="284"/>
        <v>7.4310731570288082</v>
      </c>
      <c r="CJ26" s="182">
        <f t="shared" si="374"/>
        <v>45000</v>
      </c>
      <c r="CK26" s="182">
        <f t="shared" si="375"/>
        <v>334398.29206629639</v>
      </c>
      <c r="CL26" s="5"/>
      <c r="CM26" s="182">
        <f t="shared" si="285"/>
        <v>8.5457341305831296</v>
      </c>
      <c r="CN26" s="182">
        <f t="shared" si="376"/>
        <v>45000</v>
      </c>
      <c r="CO26" s="182">
        <f t="shared" si="377"/>
        <v>384558.03587624081</v>
      </c>
      <c r="CP26" s="5"/>
      <c r="CQ26" s="182">
        <f t="shared" si="286"/>
        <v>9.8275942501705984</v>
      </c>
      <c r="CR26" s="182">
        <f t="shared" si="378"/>
        <v>45000</v>
      </c>
      <c r="CS26" s="182">
        <f t="shared" si="379"/>
        <v>442241.74125767691</v>
      </c>
      <c r="CT26" s="5"/>
      <c r="CU26" s="182">
        <f t="shared" si="287"/>
        <v>11.301733387696187</v>
      </c>
      <c r="CV26" s="182">
        <f t="shared" si="380"/>
        <v>45000</v>
      </c>
      <c r="CW26" s="182">
        <f t="shared" si="381"/>
        <v>508578.00244632841</v>
      </c>
      <c r="CX26" s="5"/>
      <c r="CY26" s="182">
        <f t="shared" si="288"/>
        <v>12.996993395850614</v>
      </c>
      <c r="CZ26" s="182">
        <f t="shared" si="382"/>
        <v>45000</v>
      </c>
      <c r="DA26" s="182">
        <f t="shared" si="383"/>
        <v>584864.7028132776</v>
      </c>
      <c r="DB26" s="5"/>
      <c r="DC26" s="182">
        <f t="shared" si="289"/>
        <v>14.946542405228206</v>
      </c>
      <c r="DD26" s="182">
        <f t="shared" si="384"/>
        <v>45000</v>
      </c>
      <c r="DE26" s="182">
        <f t="shared" si="385"/>
        <v>672594.40823526925</v>
      </c>
      <c r="DF26" s="5"/>
      <c r="DG26" s="182">
        <f t="shared" si="290"/>
        <v>17.188523766012434</v>
      </c>
      <c r="DH26" s="182">
        <f t="shared" si="386"/>
        <v>45000</v>
      </c>
      <c r="DI26" s="182">
        <f t="shared" si="387"/>
        <v>773483.56947055948</v>
      </c>
      <c r="DJ26" s="5"/>
      <c r="DK26" s="182">
        <f t="shared" si="291"/>
        <v>19.766802330914299</v>
      </c>
      <c r="DL26" s="182">
        <f t="shared" si="251"/>
        <v>45000</v>
      </c>
      <c r="DM26" s="182">
        <f t="shared" si="252"/>
        <v>889506.10489114339</v>
      </c>
      <c r="DN26" s="5"/>
      <c r="DO26" s="182">
        <f t="shared" si="292"/>
        <v>22.731822680551442</v>
      </c>
      <c r="DP26" s="182">
        <f t="shared" si="253"/>
        <v>45000</v>
      </c>
      <c r="DQ26" s="182">
        <f t="shared" si="254"/>
        <v>1022932.0206248149</v>
      </c>
      <c r="DR26" s="5"/>
      <c r="DS26" s="182">
        <f t="shared" si="293"/>
        <v>26.141596082634155</v>
      </c>
      <c r="DT26" s="182">
        <f t="shared" si="255"/>
        <v>45000</v>
      </c>
      <c r="DU26" s="182">
        <f t="shared" si="256"/>
        <v>1176371.8237185369</v>
      </c>
      <c r="DV26" s="5"/>
      <c r="DW26" s="182">
        <f t="shared" si="294"/>
        <v>30.06283549502928</v>
      </c>
      <c r="DX26" s="182">
        <f t="shared" si="257"/>
        <v>45000</v>
      </c>
      <c r="DY26" s="182">
        <f t="shared" si="258"/>
        <v>1352827.5972763177</v>
      </c>
      <c r="DZ26" s="5"/>
      <c r="EA26" s="182">
        <f t="shared" si="295"/>
        <v>38.029486901212039</v>
      </c>
      <c r="EB26" s="182">
        <f t="shared" si="259"/>
        <v>45000</v>
      </c>
      <c r="EC26" s="182">
        <f t="shared" si="260"/>
        <v>1711326.9105545417</v>
      </c>
      <c r="ED26" s="5"/>
      <c r="EE26" s="182">
        <f t="shared" si="296"/>
        <v>43.733909936393843</v>
      </c>
      <c r="EF26" s="182">
        <f t="shared" si="261"/>
        <v>45000</v>
      </c>
      <c r="EG26" s="182">
        <f t="shared" si="262"/>
        <v>1968025.947137723</v>
      </c>
      <c r="EH26" s="5"/>
      <c r="EI26" s="182">
        <f t="shared" si="297"/>
        <v>50.293996426852914</v>
      </c>
      <c r="EJ26" s="182">
        <f t="shared" si="263"/>
        <v>45000</v>
      </c>
      <c r="EK26" s="182">
        <f t="shared" si="264"/>
        <v>2263229.8392083813</v>
      </c>
      <c r="EL26" s="5"/>
      <c r="EM26" s="182">
        <f t="shared" si="298"/>
        <v>57.838095890880844</v>
      </c>
      <c r="EN26" s="182">
        <f t="shared" si="74"/>
        <v>45000</v>
      </c>
      <c r="EO26" s="182">
        <f t="shared" si="75"/>
        <v>2602714.3150896379</v>
      </c>
      <c r="EP26" s="5"/>
      <c r="EQ26" s="182">
        <f t="shared" si="299"/>
        <v>66.513810274512963</v>
      </c>
      <c r="ER26" s="182">
        <f t="shared" si="77"/>
        <v>45000</v>
      </c>
      <c r="ES26" s="182">
        <f t="shared" si="78"/>
        <v>2993121.4623530833</v>
      </c>
      <c r="ET26" s="5"/>
      <c r="EU26" s="182">
        <f t="shared" si="300"/>
        <v>76.490881815689903</v>
      </c>
      <c r="EV26" s="182">
        <f t="shared" si="80"/>
        <v>45000</v>
      </c>
      <c r="EW26" s="182">
        <f t="shared" si="81"/>
        <v>3442089.6817060458</v>
      </c>
      <c r="EX26" s="5"/>
      <c r="EY26" s="182">
        <f t="shared" si="301"/>
        <v>87.964514088043387</v>
      </c>
      <c r="EZ26" s="182">
        <f t="shared" si="83"/>
        <v>45000</v>
      </c>
      <c r="FA26" s="182">
        <f t="shared" si="84"/>
        <v>3958403.1339619523</v>
      </c>
      <c r="FB26" s="5"/>
      <c r="FC26" s="182">
        <f t="shared" si="302"/>
        <v>101.15919120124988</v>
      </c>
      <c r="FD26" s="182">
        <f t="shared" si="86"/>
        <v>45000</v>
      </c>
      <c r="FE26" s="182">
        <f t="shared" si="87"/>
        <v>4552163.6040562447</v>
      </c>
      <c r="FF26" s="5"/>
      <c r="FG26" s="182">
        <f t="shared" si="303"/>
        <v>116.33306988143735</v>
      </c>
      <c r="FH26" s="182">
        <f t="shared" si="89"/>
        <v>45000</v>
      </c>
      <c r="FI26" s="182">
        <f t="shared" si="90"/>
        <v>5234988.1446646806</v>
      </c>
      <c r="FJ26" s="5"/>
      <c r="FK26" s="182">
        <f t="shared" si="304"/>
        <v>133.78303036365295</v>
      </c>
      <c r="FL26" s="182">
        <f t="shared" si="92"/>
        <v>45000</v>
      </c>
      <c r="FM26" s="182">
        <f t="shared" si="93"/>
        <v>6020236.3663643831</v>
      </c>
      <c r="FN26" s="5"/>
      <c r="FO26" s="182">
        <f t="shared" si="305"/>
        <v>153.85048491820089</v>
      </c>
      <c r="FP26" s="182">
        <f t="shared" si="95"/>
        <v>45000</v>
      </c>
      <c r="FQ26" s="182">
        <f t="shared" si="96"/>
        <v>6923271.8213190399</v>
      </c>
      <c r="FR26" s="5"/>
      <c r="FS26" s="182">
        <f t="shared" si="306"/>
        <v>176.92805765593101</v>
      </c>
      <c r="FT26" s="182">
        <f t="shared" si="98"/>
        <v>45000</v>
      </c>
      <c r="FU26" s="182">
        <f t="shared" si="99"/>
        <v>7961762.5945168957</v>
      </c>
      <c r="FV26" s="5"/>
      <c r="FW26" s="182">
        <f t="shared" si="307"/>
        <v>223.81399293475272</v>
      </c>
      <c r="FX26" s="182">
        <f t="shared" si="101"/>
        <v>45000</v>
      </c>
      <c r="FY26" s="182">
        <f t="shared" si="102"/>
        <v>10071629.682063872</v>
      </c>
      <c r="FZ26" s="5"/>
      <c r="GA26" s="182">
        <f t="shared" si="308"/>
        <v>257.38609187496559</v>
      </c>
      <c r="GB26" s="182">
        <f t="shared" si="104"/>
        <v>45000</v>
      </c>
      <c r="GC26" s="182">
        <f t="shared" si="105"/>
        <v>11582374.134373451</v>
      </c>
      <c r="GD26" s="5"/>
      <c r="GE26" s="182">
        <f t="shared" si="309"/>
        <v>295.99400565621039</v>
      </c>
      <c r="GF26" s="182">
        <f t="shared" si="107"/>
        <v>45000</v>
      </c>
      <c r="GG26" s="182">
        <f t="shared" si="108"/>
        <v>13319730.254529467</v>
      </c>
      <c r="GH26" s="5"/>
      <c r="GI26" s="182">
        <f t="shared" si="310"/>
        <v>340.39310650464193</v>
      </c>
      <c r="GJ26" s="182">
        <f t="shared" si="110"/>
        <v>45000</v>
      </c>
      <c r="GK26" s="182">
        <f t="shared" si="111"/>
        <v>15317689.792708887</v>
      </c>
      <c r="GL26" s="5"/>
      <c r="GM26" s="182">
        <f t="shared" si="311"/>
        <v>391.45207248033819</v>
      </c>
      <c r="GN26" s="182">
        <f t="shared" si="113"/>
        <v>45000</v>
      </c>
      <c r="GO26" s="182">
        <f t="shared" si="114"/>
        <v>17615343.261615217</v>
      </c>
      <c r="GP26" s="5"/>
      <c r="GQ26" s="182">
        <f t="shared" si="312"/>
        <v>450.16988335238887</v>
      </c>
      <c r="GR26" s="182">
        <f t="shared" si="116"/>
        <v>45000</v>
      </c>
      <c r="GS26" s="182">
        <f t="shared" si="117"/>
        <v>20257644.750857498</v>
      </c>
      <c r="GT26" s="5"/>
      <c r="GU26" s="182">
        <f t="shared" si="313"/>
        <v>517.69536585524713</v>
      </c>
      <c r="GV26" s="182">
        <f t="shared" si="119"/>
        <v>45000</v>
      </c>
      <c r="GW26" s="182">
        <f t="shared" si="120"/>
        <v>23296291.46348612</v>
      </c>
      <c r="GX26" s="5"/>
      <c r="GY26" s="182">
        <f t="shared" si="314"/>
        <v>595.34967073353414</v>
      </c>
      <c r="GZ26" s="182">
        <f t="shared" si="122"/>
        <v>45000</v>
      </c>
      <c r="HA26" s="182">
        <f t="shared" si="123"/>
        <v>26790735.183009036</v>
      </c>
      <c r="HB26" s="5"/>
      <c r="HC26" s="182">
        <f t="shared" si="315"/>
        <v>684.6521213435642</v>
      </c>
      <c r="HD26" s="182">
        <f t="shared" si="125"/>
        <v>45000</v>
      </c>
      <c r="HE26" s="182">
        <f t="shared" si="126"/>
        <v>30809345.460460391</v>
      </c>
      <c r="HF26" s="5"/>
      <c r="HG26" s="182">
        <f t="shared" si="316"/>
        <v>787.34993954509878</v>
      </c>
      <c r="HH26" s="182">
        <f t="shared" si="128"/>
        <v>45000</v>
      </c>
      <c r="HI26" s="182">
        <f t="shared" si="129"/>
        <v>35430747.279529445</v>
      </c>
      <c r="HJ26" s="5"/>
      <c r="HK26" s="182">
        <f t="shared" si="317"/>
        <v>905.45243047686347</v>
      </c>
      <c r="HL26" s="182">
        <f t="shared" si="131"/>
        <v>45000</v>
      </c>
      <c r="HM26" s="182">
        <f t="shared" si="132"/>
        <v>40745359.371458858</v>
      </c>
      <c r="HN26" s="5"/>
      <c r="HO26" s="182">
        <f t="shared" si="318"/>
        <v>1041.2702950483929</v>
      </c>
      <c r="HP26" s="182">
        <f t="shared" si="134"/>
        <v>45000</v>
      </c>
      <c r="HQ26" s="182">
        <f t="shared" si="135"/>
        <v>46857163.277177677</v>
      </c>
      <c r="HR26" s="5"/>
      <c r="HS26" s="182">
        <f t="shared" si="319"/>
        <v>1377.0799652014994</v>
      </c>
      <c r="HT26" s="182">
        <f t="shared" si="137"/>
        <v>45000</v>
      </c>
      <c r="HU26" s="182">
        <f t="shared" si="138"/>
        <v>61968598.434067473</v>
      </c>
      <c r="HV26" s="5"/>
      <c r="HW26" s="182">
        <f t="shared" si="320"/>
        <v>1583.6419599817241</v>
      </c>
      <c r="HX26" s="182">
        <f t="shared" si="140"/>
        <v>45000</v>
      </c>
      <c r="HY26" s="182">
        <f t="shared" si="141"/>
        <v>71263888.199177578</v>
      </c>
      <c r="HZ26" s="5"/>
      <c r="IA26" s="182">
        <f t="shared" si="321"/>
        <v>1821.1882539789826</v>
      </c>
      <c r="IB26" s="182">
        <f t="shared" si="143"/>
        <v>45000</v>
      </c>
      <c r="IC26" s="182">
        <f t="shared" si="144"/>
        <v>81953471.429054216</v>
      </c>
      <c r="ID26" s="5"/>
      <c r="IE26" s="182">
        <f t="shared" si="322"/>
        <v>2094.3664920758297</v>
      </c>
      <c r="IF26" s="182">
        <f t="shared" si="146"/>
        <v>45000</v>
      </c>
      <c r="IG26" s="182">
        <f t="shared" si="147"/>
        <v>94246492.143412337</v>
      </c>
      <c r="IH26" s="5"/>
      <c r="II26" s="182">
        <f t="shared" si="323"/>
        <v>2408.5214658872042</v>
      </c>
      <c r="IJ26" s="182">
        <f t="shared" si="149"/>
        <v>45000</v>
      </c>
      <c r="IK26" s="182">
        <f t="shared" si="150"/>
        <v>108383465.96492419</v>
      </c>
      <c r="IL26" s="5"/>
      <c r="IM26" s="182">
        <f t="shared" si="324"/>
        <v>2769.7996857702847</v>
      </c>
      <c r="IN26" s="182">
        <f t="shared" si="152"/>
        <v>45000</v>
      </c>
      <c r="IO26" s="182">
        <f t="shared" si="153"/>
        <v>124640985.85966282</v>
      </c>
      <c r="IP26" s="5"/>
      <c r="IQ26" s="182">
        <f t="shared" si="325"/>
        <v>3185.2696386358271</v>
      </c>
      <c r="IR26" s="182">
        <f t="shared" si="155"/>
        <v>45000</v>
      </c>
      <c r="IS26" s="182">
        <f t="shared" si="156"/>
        <v>143337133.7386122</v>
      </c>
      <c r="IT26" s="5"/>
      <c r="IU26" s="182">
        <f t="shared" si="326"/>
        <v>3663.0600844312007</v>
      </c>
      <c r="IV26" s="182">
        <f t="shared" si="158"/>
        <v>45000</v>
      </c>
      <c r="IW26" s="182">
        <f t="shared" si="159"/>
        <v>164837703.79940403</v>
      </c>
      <c r="IX26" s="5"/>
      <c r="IY26" s="182">
        <f t="shared" si="327"/>
        <v>4212.5190970958802</v>
      </c>
      <c r="IZ26" s="182">
        <f t="shared" si="161"/>
        <v>45000</v>
      </c>
      <c r="JA26" s="182">
        <f t="shared" si="162"/>
        <v>189563359.36931461</v>
      </c>
      <c r="JB26" s="5"/>
      <c r="JC26" s="182">
        <f t="shared" si="328"/>
        <v>4844.3969616602617</v>
      </c>
      <c r="JD26" s="182">
        <f t="shared" si="164"/>
        <v>45000</v>
      </c>
      <c r="JE26" s="182">
        <f t="shared" si="165"/>
        <v>217997863.27471179</v>
      </c>
      <c r="JF26" s="5"/>
      <c r="JG26" s="182">
        <f t="shared" si="329"/>
        <v>5571.0565059093005</v>
      </c>
      <c r="JH26" s="182">
        <f t="shared" si="167"/>
        <v>45000</v>
      </c>
      <c r="JI26" s="182">
        <f t="shared" si="168"/>
        <v>250697542.76591852</v>
      </c>
      <c r="JJ26" s="5"/>
      <c r="JK26" s="182">
        <f t="shared" si="330"/>
        <v>6406.7149817956952</v>
      </c>
      <c r="JL26" s="182">
        <f t="shared" si="170"/>
        <v>45000</v>
      </c>
      <c r="JM26" s="182">
        <f t="shared" si="171"/>
        <v>288302174.18080628</v>
      </c>
      <c r="JN26" s="5"/>
      <c r="JO26" s="182">
        <f t="shared" si="331"/>
        <v>7441.3994513557</v>
      </c>
      <c r="JP26" s="182">
        <f t="shared" si="0"/>
        <v>45000</v>
      </c>
      <c r="JQ26" s="182">
        <f t="shared" si="173"/>
        <v>334862975.31100649</v>
      </c>
      <c r="JR26" s="5"/>
      <c r="JS26" s="182">
        <f t="shared" si="332"/>
        <v>8557.6093690590551</v>
      </c>
      <c r="JT26" s="182">
        <f t="shared" si="1"/>
        <v>45000</v>
      </c>
      <c r="JU26" s="182">
        <f t="shared" si="175"/>
        <v>385092421.60765749</v>
      </c>
      <c r="JV26" s="5"/>
      <c r="JW26" s="182">
        <f t="shared" si="333"/>
        <v>9841.2507744179129</v>
      </c>
      <c r="JX26" s="182">
        <f t="shared" si="2"/>
        <v>45000</v>
      </c>
      <c r="JY26" s="182">
        <f t="shared" si="177"/>
        <v>442856284.84880608</v>
      </c>
      <c r="JZ26" s="5"/>
      <c r="KA26" s="182">
        <f t="shared" si="334"/>
        <v>11317.438390580599</v>
      </c>
      <c r="KB26" s="182">
        <f t="shared" si="3"/>
        <v>45000</v>
      </c>
      <c r="KC26" s="182">
        <f t="shared" si="179"/>
        <v>509284727.57612693</v>
      </c>
      <c r="KD26" s="5"/>
      <c r="KE26" s="182">
        <f t="shared" si="335"/>
        <v>13015.054149167689</v>
      </c>
      <c r="KF26" s="182">
        <f t="shared" si="4"/>
        <v>45000</v>
      </c>
      <c r="KG26" s="182">
        <f t="shared" si="181"/>
        <v>585677436.71254599</v>
      </c>
      <c r="KH26" s="5"/>
      <c r="KI26" s="183">
        <f t="shared" si="182"/>
        <v>1.8686534238281243</v>
      </c>
      <c r="KJ26" s="183">
        <f t="shared" si="183"/>
        <v>45000</v>
      </c>
      <c r="KK26" s="183">
        <f t="shared" si="184"/>
        <v>84089.404072265592</v>
      </c>
      <c r="KM26" s="183">
        <f t="shared" si="185"/>
        <v>29.189142272560026</v>
      </c>
      <c r="KN26" s="183">
        <f t="shared" si="186"/>
        <v>45000.000000000007</v>
      </c>
      <c r="KO26" s="183">
        <f t="shared" si="187"/>
        <v>1313511.4022652013</v>
      </c>
      <c r="KQ26" s="183">
        <f t="shared" si="188"/>
        <v>187.4030538269416</v>
      </c>
      <c r="KR26" s="183">
        <f t="shared" si="189"/>
        <v>45000</v>
      </c>
      <c r="KS26" s="183">
        <f t="shared" si="190"/>
        <v>8433137.4222123716</v>
      </c>
      <c r="KU26" s="183">
        <f t="shared" si="191"/>
        <v>1102.9185293540581</v>
      </c>
      <c r="KV26" s="183">
        <f t="shared" si="192"/>
        <v>44999.999999999993</v>
      </c>
      <c r="KW26" s="183">
        <f t="shared" si="193"/>
        <v>49631333.820932604</v>
      </c>
      <c r="KY26" s="183">
        <f t="shared" si="194"/>
        <v>6490.9789758059987</v>
      </c>
      <c r="KZ26" s="183">
        <f t="shared" si="195"/>
        <v>45000</v>
      </c>
      <c r="LA26" s="183">
        <f t="shared" si="196"/>
        <v>292094053.91126996</v>
      </c>
      <c r="LC26" s="183">
        <f t="shared" si="197"/>
        <v>39937.615092423694</v>
      </c>
      <c r="LD26" s="183">
        <f t="shared" si="198"/>
        <v>45000</v>
      </c>
      <c r="LE26" s="183">
        <f t="shared" si="199"/>
        <v>1797192679.1590662</v>
      </c>
    </row>
    <row r="27" spans="2:317" ht="18.75">
      <c r="B27" s="172"/>
      <c r="C27" s="180"/>
      <c r="D27" s="180"/>
      <c r="E27" s="180" t="str">
        <f>'A.I Revenue Streams - P1'!F27</f>
        <v>Metal Braces(Self Ligating)</v>
      </c>
      <c r="F27" s="184"/>
      <c r="G27" s="182"/>
      <c r="H27" s="182">
        <f>'A.I Revenue Streams - P1'!J27</f>
        <v>55000</v>
      </c>
      <c r="I27" s="182">
        <f t="shared" si="8"/>
        <v>0</v>
      </c>
      <c r="J27" s="5"/>
      <c r="K27" s="182">
        <f>'A.I Revenue Streams - P1'!H27*K$2*L$2</f>
        <v>0.11249999999999999</v>
      </c>
      <c r="L27" s="182">
        <f t="shared" si="388"/>
        <v>55000</v>
      </c>
      <c r="M27" s="182">
        <f t="shared" si="389"/>
        <v>6187.4999999999991</v>
      </c>
      <c r="N27" s="5"/>
      <c r="O27" s="182">
        <f t="shared" si="266"/>
        <v>0.12009374999999997</v>
      </c>
      <c r="P27" s="182">
        <f t="shared" si="390"/>
        <v>55000</v>
      </c>
      <c r="Q27" s="182">
        <f t="shared" si="391"/>
        <v>6605.1562499999982</v>
      </c>
      <c r="R27" s="5"/>
      <c r="S27" s="182">
        <f t="shared" si="267"/>
        <v>0.18414374999999994</v>
      </c>
      <c r="T27" s="182">
        <f t="shared" si="392"/>
        <v>55000</v>
      </c>
      <c r="U27" s="182">
        <f t="shared" si="393"/>
        <v>10127.906249999996</v>
      </c>
      <c r="V27" s="5"/>
      <c r="W27" s="182">
        <f t="shared" si="268"/>
        <v>0.26470664062499988</v>
      </c>
      <c r="X27" s="182">
        <f t="shared" si="342"/>
        <v>55000</v>
      </c>
      <c r="Y27" s="182">
        <f t="shared" si="343"/>
        <v>14558.865234374993</v>
      </c>
      <c r="Z27" s="5"/>
      <c r="AA27" s="182">
        <f t="shared" si="269"/>
        <v>0.48706021874999977</v>
      </c>
      <c r="AB27" s="182">
        <f t="shared" si="344"/>
        <v>55000</v>
      </c>
      <c r="AC27" s="182">
        <f t="shared" si="345"/>
        <v>26788.312031249989</v>
      </c>
      <c r="AD27" s="5"/>
      <c r="AE27" s="182">
        <f t="shared" si="270"/>
        <v>0.70014906445312464</v>
      </c>
      <c r="AF27" s="182">
        <f t="shared" si="346"/>
        <v>55000</v>
      </c>
      <c r="AG27" s="182">
        <f t="shared" si="347"/>
        <v>38508.198544921856</v>
      </c>
      <c r="AH27" s="5"/>
      <c r="AI27" s="182">
        <f t="shared" si="271"/>
        <v>1.0064642801513666</v>
      </c>
      <c r="AJ27" s="182">
        <f t="shared" si="348"/>
        <v>55000</v>
      </c>
      <c r="AK27" s="182">
        <f t="shared" si="349"/>
        <v>55355.535408325159</v>
      </c>
      <c r="AL27" s="5"/>
      <c r="AM27" s="182">
        <f t="shared" si="272"/>
        <v>1.1574339221740715</v>
      </c>
      <c r="AN27" s="182">
        <f t="shared" si="350"/>
        <v>55000</v>
      </c>
      <c r="AO27" s="182">
        <f t="shared" si="351"/>
        <v>63658.865719573929</v>
      </c>
      <c r="AP27" s="5"/>
      <c r="AQ27" s="182">
        <f t="shared" si="273"/>
        <v>1.3310490105001822</v>
      </c>
      <c r="AR27" s="182">
        <f t="shared" si="352"/>
        <v>55000</v>
      </c>
      <c r="AS27" s="182">
        <f t="shared" si="353"/>
        <v>73207.695577510021</v>
      </c>
      <c r="AT27" s="5"/>
      <c r="AU27" s="182">
        <f t="shared" si="274"/>
        <v>1.5307063620752095</v>
      </c>
      <c r="AV27" s="182">
        <f t="shared" si="354"/>
        <v>55000</v>
      </c>
      <c r="AW27" s="182">
        <f t="shared" si="355"/>
        <v>84188.849914136517</v>
      </c>
      <c r="AX27" s="5"/>
      <c r="AY27" s="182">
        <f t="shared" si="275"/>
        <v>1.7603123163864909</v>
      </c>
      <c r="AZ27" s="182">
        <f t="shared" si="356"/>
        <v>55000</v>
      </c>
      <c r="BA27" s="182">
        <f t="shared" si="357"/>
        <v>96817.177401256995</v>
      </c>
      <c r="BB27" s="5"/>
      <c r="BC27" s="182">
        <f t="shared" si="276"/>
        <v>2.0243591638444642</v>
      </c>
      <c r="BD27" s="182">
        <f t="shared" si="358"/>
        <v>55000</v>
      </c>
      <c r="BE27" s="182">
        <f t="shared" si="359"/>
        <v>111339.75401144553</v>
      </c>
      <c r="BF27" s="5"/>
      <c r="BG27" s="182">
        <f t="shared" si="277"/>
        <v>2.3280130384211337</v>
      </c>
      <c r="BH27" s="182">
        <f t="shared" si="360"/>
        <v>55000</v>
      </c>
      <c r="BI27" s="182">
        <f t="shared" si="361"/>
        <v>128040.71711316235</v>
      </c>
      <c r="BJ27" s="5"/>
      <c r="BK27" s="182">
        <f t="shared" si="278"/>
        <v>2.6772149941843035</v>
      </c>
      <c r="BL27" s="182">
        <f t="shared" si="362"/>
        <v>55000</v>
      </c>
      <c r="BM27" s="182">
        <f t="shared" si="363"/>
        <v>147246.82468013669</v>
      </c>
      <c r="BN27" s="5"/>
      <c r="BO27" s="182">
        <f t="shared" si="279"/>
        <v>3.078797243311949</v>
      </c>
      <c r="BP27" s="182">
        <f t="shared" si="364"/>
        <v>55000</v>
      </c>
      <c r="BQ27" s="182">
        <f t="shared" si="365"/>
        <v>169333.84838215719</v>
      </c>
      <c r="BR27" s="5"/>
      <c r="BS27" s="182">
        <f t="shared" si="280"/>
        <v>3.5406168298087413</v>
      </c>
      <c r="BT27" s="182">
        <f t="shared" si="366"/>
        <v>55000</v>
      </c>
      <c r="BU27" s="182">
        <f t="shared" si="367"/>
        <v>194733.92563948076</v>
      </c>
      <c r="BV27" s="5"/>
      <c r="BW27" s="182">
        <f t="shared" si="281"/>
        <v>4.0717093542800527</v>
      </c>
      <c r="BX27" s="182">
        <f t="shared" si="368"/>
        <v>55000</v>
      </c>
      <c r="BY27" s="182">
        <f t="shared" si="369"/>
        <v>223944.01448540291</v>
      </c>
      <c r="BZ27" s="5"/>
      <c r="CA27" s="182">
        <f t="shared" si="282"/>
        <v>4.6824657574220598</v>
      </c>
      <c r="CB27" s="182">
        <f t="shared" si="370"/>
        <v>55000</v>
      </c>
      <c r="CC27" s="182">
        <f t="shared" si="371"/>
        <v>257535.61665821329</v>
      </c>
      <c r="CD27" s="5"/>
      <c r="CE27" s="182">
        <f t="shared" si="283"/>
        <v>6.4618027452424425</v>
      </c>
      <c r="CF27" s="182">
        <f t="shared" si="372"/>
        <v>55000</v>
      </c>
      <c r="CG27" s="182">
        <f t="shared" si="373"/>
        <v>355399.15098833432</v>
      </c>
      <c r="CH27" s="5"/>
      <c r="CI27" s="182">
        <f t="shared" si="284"/>
        <v>7.4310731570288082</v>
      </c>
      <c r="CJ27" s="182">
        <f t="shared" si="374"/>
        <v>55000</v>
      </c>
      <c r="CK27" s="182">
        <f t="shared" si="375"/>
        <v>408709.02363658446</v>
      </c>
      <c r="CL27" s="5"/>
      <c r="CM27" s="182">
        <f t="shared" si="285"/>
        <v>8.5457341305831296</v>
      </c>
      <c r="CN27" s="182">
        <f t="shared" si="376"/>
        <v>55000</v>
      </c>
      <c r="CO27" s="182">
        <f t="shared" si="377"/>
        <v>470015.37718207214</v>
      </c>
      <c r="CP27" s="5"/>
      <c r="CQ27" s="182">
        <f t="shared" si="286"/>
        <v>9.8275942501705984</v>
      </c>
      <c r="CR27" s="182">
        <f t="shared" si="378"/>
        <v>55000</v>
      </c>
      <c r="CS27" s="182">
        <f t="shared" si="379"/>
        <v>540517.68375938293</v>
      </c>
      <c r="CT27" s="5"/>
      <c r="CU27" s="182">
        <f t="shared" si="287"/>
        <v>11.301733387696187</v>
      </c>
      <c r="CV27" s="182">
        <f t="shared" si="380"/>
        <v>55000</v>
      </c>
      <c r="CW27" s="182">
        <f t="shared" si="381"/>
        <v>621595.33632329025</v>
      </c>
      <c r="CX27" s="5"/>
      <c r="CY27" s="182">
        <f t="shared" si="288"/>
        <v>12.996993395850614</v>
      </c>
      <c r="CZ27" s="182">
        <f t="shared" si="382"/>
        <v>55000</v>
      </c>
      <c r="DA27" s="182">
        <f t="shared" si="383"/>
        <v>714834.63677178381</v>
      </c>
      <c r="DB27" s="5"/>
      <c r="DC27" s="182">
        <f t="shared" si="289"/>
        <v>14.946542405228206</v>
      </c>
      <c r="DD27" s="182">
        <f t="shared" si="384"/>
        <v>55000</v>
      </c>
      <c r="DE27" s="182">
        <f t="shared" si="385"/>
        <v>822059.83228755125</v>
      </c>
      <c r="DF27" s="5"/>
      <c r="DG27" s="182">
        <f t="shared" si="290"/>
        <v>17.188523766012434</v>
      </c>
      <c r="DH27" s="182">
        <f t="shared" si="386"/>
        <v>55000</v>
      </c>
      <c r="DI27" s="182">
        <f t="shared" si="387"/>
        <v>945368.80713068391</v>
      </c>
      <c r="DJ27" s="5"/>
      <c r="DK27" s="182">
        <f t="shared" si="291"/>
        <v>19.766802330914299</v>
      </c>
      <c r="DL27" s="182">
        <f t="shared" si="251"/>
        <v>55000</v>
      </c>
      <c r="DM27" s="182">
        <f t="shared" si="252"/>
        <v>1087174.1282002865</v>
      </c>
      <c r="DN27" s="5"/>
      <c r="DO27" s="182">
        <f t="shared" si="292"/>
        <v>22.731822680551442</v>
      </c>
      <c r="DP27" s="182">
        <f t="shared" si="253"/>
        <v>55000</v>
      </c>
      <c r="DQ27" s="182">
        <f t="shared" si="254"/>
        <v>1250250.2474303292</v>
      </c>
      <c r="DR27" s="5"/>
      <c r="DS27" s="182">
        <f t="shared" si="293"/>
        <v>26.141596082634155</v>
      </c>
      <c r="DT27" s="182">
        <f t="shared" si="255"/>
        <v>55000</v>
      </c>
      <c r="DU27" s="182">
        <f t="shared" si="256"/>
        <v>1437787.7845448786</v>
      </c>
      <c r="DV27" s="5"/>
      <c r="DW27" s="182">
        <f t="shared" si="294"/>
        <v>30.06283549502928</v>
      </c>
      <c r="DX27" s="182">
        <f t="shared" si="257"/>
        <v>55000</v>
      </c>
      <c r="DY27" s="182">
        <f t="shared" si="258"/>
        <v>1653455.9522266104</v>
      </c>
      <c r="DZ27" s="5"/>
      <c r="EA27" s="182">
        <f t="shared" si="295"/>
        <v>38.029486901212039</v>
      </c>
      <c r="EB27" s="182">
        <f t="shared" si="259"/>
        <v>55000</v>
      </c>
      <c r="EC27" s="182">
        <f t="shared" si="260"/>
        <v>2091621.7795666622</v>
      </c>
      <c r="ED27" s="5"/>
      <c r="EE27" s="182">
        <f t="shared" si="296"/>
        <v>43.733909936393843</v>
      </c>
      <c r="EF27" s="182">
        <f t="shared" si="261"/>
        <v>55000</v>
      </c>
      <c r="EG27" s="182">
        <f t="shared" si="262"/>
        <v>2405365.0465016612</v>
      </c>
      <c r="EH27" s="5"/>
      <c r="EI27" s="182">
        <f t="shared" si="297"/>
        <v>50.293996426852914</v>
      </c>
      <c r="EJ27" s="182">
        <f t="shared" si="263"/>
        <v>55000</v>
      </c>
      <c r="EK27" s="182">
        <f t="shared" si="264"/>
        <v>2766169.8034769101</v>
      </c>
      <c r="EL27" s="5"/>
      <c r="EM27" s="182">
        <f t="shared" si="298"/>
        <v>57.838095890880844</v>
      </c>
      <c r="EN27" s="182">
        <f t="shared" si="74"/>
        <v>55000</v>
      </c>
      <c r="EO27" s="182">
        <f t="shared" si="75"/>
        <v>3181095.2739984463</v>
      </c>
      <c r="EP27" s="5"/>
      <c r="EQ27" s="182">
        <f t="shared" si="299"/>
        <v>66.513810274512963</v>
      </c>
      <c r="ER27" s="182">
        <f t="shared" si="77"/>
        <v>55000</v>
      </c>
      <c r="ES27" s="182">
        <f t="shared" si="78"/>
        <v>3658259.565098213</v>
      </c>
      <c r="ET27" s="5"/>
      <c r="EU27" s="182">
        <f t="shared" si="300"/>
        <v>76.490881815689903</v>
      </c>
      <c r="EV27" s="182">
        <f t="shared" si="80"/>
        <v>55000</v>
      </c>
      <c r="EW27" s="182">
        <f t="shared" si="81"/>
        <v>4206998.4998629447</v>
      </c>
      <c r="EX27" s="5"/>
      <c r="EY27" s="182">
        <f t="shared" si="301"/>
        <v>87.964514088043387</v>
      </c>
      <c r="EZ27" s="182">
        <f t="shared" si="83"/>
        <v>55000</v>
      </c>
      <c r="FA27" s="182">
        <f t="shared" si="84"/>
        <v>4838048.2748423861</v>
      </c>
      <c r="FB27" s="5"/>
      <c r="FC27" s="182">
        <f t="shared" si="302"/>
        <v>101.15919120124988</v>
      </c>
      <c r="FD27" s="182">
        <f t="shared" si="86"/>
        <v>55000</v>
      </c>
      <c r="FE27" s="182">
        <f t="shared" si="87"/>
        <v>5563755.5160687435</v>
      </c>
      <c r="FF27" s="5"/>
      <c r="FG27" s="182">
        <f t="shared" si="303"/>
        <v>116.33306988143735</v>
      </c>
      <c r="FH27" s="182">
        <f t="shared" si="89"/>
        <v>55000</v>
      </c>
      <c r="FI27" s="182">
        <f t="shared" si="90"/>
        <v>6398318.843479054</v>
      </c>
      <c r="FJ27" s="5"/>
      <c r="FK27" s="182">
        <f t="shared" si="304"/>
        <v>133.78303036365295</v>
      </c>
      <c r="FL27" s="182">
        <f t="shared" si="92"/>
        <v>55000</v>
      </c>
      <c r="FM27" s="182">
        <f t="shared" si="93"/>
        <v>7358066.6700009126</v>
      </c>
      <c r="FN27" s="5"/>
      <c r="FO27" s="182">
        <f t="shared" si="305"/>
        <v>153.85048491820089</v>
      </c>
      <c r="FP27" s="182">
        <f t="shared" si="95"/>
        <v>55000</v>
      </c>
      <c r="FQ27" s="182">
        <f t="shared" si="96"/>
        <v>8461776.6705010496</v>
      </c>
      <c r="FR27" s="5"/>
      <c r="FS27" s="182">
        <f t="shared" si="306"/>
        <v>176.92805765593101</v>
      </c>
      <c r="FT27" s="182">
        <f t="shared" si="98"/>
        <v>55000</v>
      </c>
      <c r="FU27" s="182">
        <f t="shared" si="99"/>
        <v>9731043.1710762065</v>
      </c>
      <c r="FV27" s="5"/>
      <c r="FW27" s="182">
        <f t="shared" si="307"/>
        <v>223.81399293475272</v>
      </c>
      <c r="FX27" s="182">
        <f t="shared" si="101"/>
        <v>55000</v>
      </c>
      <c r="FY27" s="182">
        <f t="shared" si="102"/>
        <v>12309769.6114114</v>
      </c>
      <c r="FZ27" s="5"/>
      <c r="GA27" s="182">
        <f t="shared" si="308"/>
        <v>257.38609187496559</v>
      </c>
      <c r="GB27" s="182">
        <f t="shared" si="104"/>
        <v>55000</v>
      </c>
      <c r="GC27" s="182">
        <f t="shared" si="105"/>
        <v>14156235.053123107</v>
      </c>
      <c r="GD27" s="5"/>
      <c r="GE27" s="182">
        <f t="shared" si="309"/>
        <v>295.99400565621039</v>
      </c>
      <c r="GF27" s="182">
        <f t="shared" si="107"/>
        <v>55000</v>
      </c>
      <c r="GG27" s="182">
        <f t="shared" si="108"/>
        <v>16279670.311091572</v>
      </c>
      <c r="GH27" s="5"/>
      <c r="GI27" s="182">
        <f t="shared" si="310"/>
        <v>340.39310650464193</v>
      </c>
      <c r="GJ27" s="182">
        <f t="shared" si="110"/>
        <v>55000</v>
      </c>
      <c r="GK27" s="182">
        <f t="shared" si="111"/>
        <v>18721620.857755307</v>
      </c>
      <c r="GL27" s="5"/>
      <c r="GM27" s="182">
        <f t="shared" si="311"/>
        <v>391.45207248033819</v>
      </c>
      <c r="GN27" s="182">
        <f t="shared" si="113"/>
        <v>55000</v>
      </c>
      <c r="GO27" s="182">
        <f t="shared" si="114"/>
        <v>21529863.986418601</v>
      </c>
      <c r="GP27" s="5"/>
      <c r="GQ27" s="182">
        <f t="shared" si="312"/>
        <v>450.16988335238887</v>
      </c>
      <c r="GR27" s="182">
        <f t="shared" si="116"/>
        <v>55000</v>
      </c>
      <c r="GS27" s="182">
        <f t="shared" si="117"/>
        <v>24759343.584381387</v>
      </c>
      <c r="GT27" s="5"/>
      <c r="GU27" s="182">
        <f t="shared" si="313"/>
        <v>517.69536585524713</v>
      </c>
      <c r="GV27" s="182">
        <f t="shared" si="119"/>
        <v>55000</v>
      </c>
      <c r="GW27" s="182">
        <f t="shared" si="120"/>
        <v>28473245.122038592</v>
      </c>
      <c r="GX27" s="5"/>
      <c r="GY27" s="182">
        <f t="shared" si="314"/>
        <v>595.34967073353414</v>
      </c>
      <c r="GZ27" s="182">
        <f t="shared" si="122"/>
        <v>55000</v>
      </c>
      <c r="HA27" s="182">
        <f t="shared" si="123"/>
        <v>32744231.890344378</v>
      </c>
      <c r="HB27" s="5"/>
      <c r="HC27" s="182">
        <f t="shared" si="315"/>
        <v>684.6521213435642</v>
      </c>
      <c r="HD27" s="182">
        <f t="shared" si="125"/>
        <v>55000</v>
      </c>
      <c r="HE27" s="182">
        <f t="shared" si="126"/>
        <v>37655866.67389603</v>
      </c>
      <c r="HF27" s="5"/>
      <c r="HG27" s="182">
        <f t="shared" si="316"/>
        <v>787.34993954509878</v>
      </c>
      <c r="HH27" s="182">
        <f t="shared" si="128"/>
        <v>55000</v>
      </c>
      <c r="HI27" s="182">
        <f t="shared" si="129"/>
        <v>43304246.674980432</v>
      </c>
      <c r="HJ27" s="5"/>
      <c r="HK27" s="182">
        <f t="shared" si="317"/>
        <v>905.45243047686347</v>
      </c>
      <c r="HL27" s="182">
        <f t="shared" si="131"/>
        <v>55000</v>
      </c>
      <c r="HM27" s="182">
        <f t="shared" si="132"/>
        <v>49799883.676227488</v>
      </c>
      <c r="HN27" s="5"/>
      <c r="HO27" s="182">
        <f t="shared" si="318"/>
        <v>1041.2702950483929</v>
      </c>
      <c r="HP27" s="182">
        <f t="shared" si="134"/>
        <v>55000</v>
      </c>
      <c r="HQ27" s="182">
        <f t="shared" si="135"/>
        <v>57269866.22766161</v>
      </c>
      <c r="HR27" s="5"/>
      <c r="HS27" s="182">
        <f t="shared" si="319"/>
        <v>1377.0799652014994</v>
      </c>
      <c r="HT27" s="182">
        <f t="shared" si="137"/>
        <v>55000</v>
      </c>
      <c r="HU27" s="182">
        <f t="shared" si="138"/>
        <v>75739398.086082458</v>
      </c>
      <c r="HV27" s="5"/>
      <c r="HW27" s="182">
        <f t="shared" si="320"/>
        <v>1583.6419599817241</v>
      </c>
      <c r="HX27" s="182">
        <f t="shared" si="140"/>
        <v>55000</v>
      </c>
      <c r="HY27" s="182">
        <f t="shared" si="141"/>
        <v>87100307.798994824</v>
      </c>
      <c r="HZ27" s="5"/>
      <c r="IA27" s="182">
        <f t="shared" si="321"/>
        <v>1821.1882539789826</v>
      </c>
      <c r="IB27" s="182">
        <f t="shared" si="143"/>
        <v>55000</v>
      </c>
      <c r="IC27" s="182">
        <f t="shared" si="144"/>
        <v>100165353.96884404</v>
      </c>
      <c r="ID27" s="5"/>
      <c r="IE27" s="182">
        <f t="shared" si="322"/>
        <v>2094.3664920758297</v>
      </c>
      <c r="IF27" s="182">
        <f t="shared" si="146"/>
        <v>55000</v>
      </c>
      <c r="IG27" s="182">
        <f t="shared" si="147"/>
        <v>115190157.06417063</v>
      </c>
      <c r="IH27" s="5"/>
      <c r="II27" s="182">
        <f t="shared" si="323"/>
        <v>2408.5214658872042</v>
      </c>
      <c r="IJ27" s="182">
        <f t="shared" si="149"/>
        <v>55000</v>
      </c>
      <c r="IK27" s="182">
        <f t="shared" si="150"/>
        <v>132468680.62379622</v>
      </c>
      <c r="IL27" s="5"/>
      <c r="IM27" s="182">
        <f t="shared" si="324"/>
        <v>2769.7996857702847</v>
      </c>
      <c r="IN27" s="182">
        <f t="shared" si="152"/>
        <v>55000</v>
      </c>
      <c r="IO27" s="182">
        <f t="shared" si="153"/>
        <v>152338982.71736565</v>
      </c>
      <c r="IP27" s="5"/>
      <c r="IQ27" s="182">
        <f t="shared" si="325"/>
        <v>3185.2696386358271</v>
      </c>
      <c r="IR27" s="182">
        <f t="shared" si="155"/>
        <v>55000</v>
      </c>
      <c r="IS27" s="182">
        <f t="shared" si="156"/>
        <v>175189830.1249705</v>
      </c>
      <c r="IT27" s="5"/>
      <c r="IU27" s="182">
        <f t="shared" si="326"/>
        <v>3663.0600844312007</v>
      </c>
      <c r="IV27" s="182">
        <f t="shared" si="158"/>
        <v>55000</v>
      </c>
      <c r="IW27" s="182">
        <f t="shared" si="159"/>
        <v>201468304.64371604</v>
      </c>
      <c r="IX27" s="5"/>
      <c r="IY27" s="182">
        <f t="shared" si="327"/>
        <v>4212.5190970958802</v>
      </c>
      <c r="IZ27" s="182">
        <f t="shared" si="161"/>
        <v>55000</v>
      </c>
      <c r="JA27" s="182">
        <f t="shared" si="162"/>
        <v>231688550.34027341</v>
      </c>
      <c r="JB27" s="5"/>
      <c r="JC27" s="182">
        <f t="shared" si="328"/>
        <v>4844.3969616602617</v>
      </c>
      <c r="JD27" s="182">
        <f t="shared" si="164"/>
        <v>55000</v>
      </c>
      <c r="JE27" s="182">
        <f t="shared" si="165"/>
        <v>266441832.89131439</v>
      </c>
      <c r="JF27" s="5"/>
      <c r="JG27" s="182">
        <f t="shared" si="329"/>
        <v>5571.0565059093005</v>
      </c>
      <c r="JH27" s="182">
        <f t="shared" si="167"/>
        <v>55000</v>
      </c>
      <c r="JI27" s="182">
        <f t="shared" si="168"/>
        <v>306408107.82501155</v>
      </c>
      <c r="JJ27" s="5"/>
      <c r="JK27" s="182">
        <f t="shared" si="330"/>
        <v>6406.7149817956952</v>
      </c>
      <c r="JL27" s="182">
        <f t="shared" si="170"/>
        <v>55000</v>
      </c>
      <c r="JM27" s="182">
        <f t="shared" si="171"/>
        <v>352369323.99876326</v>
      </c>
      <c r="JN27" s="5"/>
      <c r="JO27" s="182">
        <f t="shared" si="331"/>
        <v>7441.3994513557</v>
      </c>
      <c r="JP27" s="182">
        <f t="shared" si="0"/>
        <v>55000</v>
      </c>
      <c r="JQ27" s="182">
        <f t="shared" si="173"/>
        <v>409276969.8245635</v>
      </c>
      <c r="JR27" s="5"/>
      <c r="JS27" s="182">
        <f t="shared" si="332"/>
        <v>8557.6093690590551</v>
      </c>
      <c r="JT27" s="182">
        <f t="shared" si="1"/>
        <v>55000</v>
      </c>
      <c r="JU27" s="182">
        <f t="shared" si="175"/>
        <v>470668515.29824805</v>
      </c>
      <c r="JV27" s="5"/>
      <c r="JW27" s="182">
        <f t="shared" si="333"/>
        <v>9841.2507744179129</v>
      </c>
      <c r="JX27" s="182">
        <f t="shared" si="2"/>
        <v>55000</v>
      </c>
      <c r="JY27" s="182">
        <f t="shared" si="177"/>
        <v>541268792.59298515</v>
      </c>
      <c r="JZ27" s="5"/>
      <c r="KA27" s="182">
        <f t="shared" si="334"/>
        <v>11317.438390580599</v>
      </c>
      <c r="KB27" s="182">
        <f t="shared" si="3"/>
        <v>55000</v>
      </c>
      <c r="KC27" s="182">
        <f t="shared" si="179"/>
        <v>622459111.481933</v>
      </c>
      <c r="KD27" s="5"/>
      <c r="KE27" s="182">
        <f t="shared" si="335"/>
        <v>13015.054149167689</v>
      </c>
      <c r="KF27" s="182">
        <f t="shared" si="4"/>
        <v>55000</v>
      </c>
      <c r="KG27" s="182">
        <f t="shared" si="181"/>
        <v>715827978.20422292</v>
      </c>
      <c r="KH27" s="5"/>
      <c r="KI27" s="183">
        <f t="shared" si="182"/>
        <v>1.8686534238281243</v>
      </c>
      <c r="KJ27" s="183">
        <f t="shared" si="183"/>
        <v>55000</v>
      </c>
      <c r="KK27" s="183">
        <f t="shared" si="184"/>
        <v>102775.93831054683</v>
      </c>
      <c r="KM27" s="183">
        <f t="shared" si="185"/>
        <v>29.189142272560026</v>
      </c>
      <c r="KN27" s="183">
        <f t="shared" si="186"/>
        <v>54999.999999999993</v>
      </c>
      <c r="KO27" s="183">
        <f t="shared" si="187"/>
        <v>1605402.8249908013</v>
      </c>
      <c r="KQ27" s="183">
        <f t="shared" si="188"/>
        <v>187.4030538269416</v>
      </c>
      <c r="KR27" s="183">
        <f t="shared" si="189"/>
        <v>55000.000000000007</v>
      </c>
      <c r="KS27" s="183">
        <f t="shared" si="190"/>
        <v>10307167.960481789</v>
      </c>
      <c r="KU27" s="183">
        <f t="shared" si="191"/>
        <v>1102.9185293540581</v>
      </c>
      <c r="KV27" s="183">
        <f t="shared" si="192"/>
        <v>55000</v>
      </c>
      <c r="KW27" s="183">
        <f t="shared" si="193"/>
        <v>60660519.114473194</v>
      </c>
      <c r="KY27" s="183">
        <f t="shared" si="194"/>
        <v>6490.9789758059987</v>
      </c>
      <c r="KZ27" s="183">
        <f t="shared" si="195"/>
        <v>54999.999999999993</v>
      </c>
      <c r="LA27" s="183">
        <f t="shared" si="196"/>
        <v>357003843.66932988</v>
      </c>
      <c r="LC27" s="183">
        <f t="shared" si="197"/>
        <v>39937.615092423694</v>
      </c>
      <c r="LD27" s="183">
        <f t="shared" si="198"/>
        <v>54999.999999999993</v>
      </c>
      <c r="LE27" s="183">
        <f t="shared" si="199"/>
        <v>2196568830.083303</v>
      </c>
    </row>
    <row r="28" spans="2:317" ht="18.75">
      <c r="B28" s="172" t="s">
        <v>344</v>
      </c>
      <c r="C28" s="180"/>
      <c r="D28" s="180"/>
      <c r="E28" s="180" t="str">
        <f>'A.I Revenue Streams - P1'!F28</f>
        <v>Ceramics Braces (Self Ligating)</v>
      </c>
      <c r="F28" s="184"/>
      <c r="G28" s="182"/>
      <c r="H28" s="182">
        <f>'A.I Revenue Streams - P1'!J28</f>
        <v>65000</v>
      </c>
      <c r="I28" s="182">
        <f t="shared" si="8"/>
        <v>0</v>
      </c>
      <c r="J28" s="5"/>
      <c r="K28" s="182">
        <f>'A.I Revenue Streams - P1'!H28*K$2*L$2</f>
        <v>0.11249999999999999</v>
      </c>
      <c r="L28" s="182">
        <f t="shared" si="388"/>
        <v>65000</v>
      </c>
      <c r="M28" s="182">
        <f t="shared" si="389"/>
        <v>7312.4999999999991</v>
      </c>
      <c r="N28" s="5"/>
      <c r="O28" s="182">
        <f t="shared" si="266"/>
        <v>0.12009374999999997</v>
      </c>
      <c r="P28" s="182">
        <f t="shared" si="390"/>
        <v>65000</v>
      </c>
      <c r="Q28" s="182">
        <f t="shared" si="391"/>
        <v>7806.0937499999982</v>
      </c>
      <c r="R28" s="5"/>
      <c r="S28" s="182">
        <f t="shared" si="267"/>
        <v>0.18414374999999994</v>
      </c>
      <c r="T28" s="182">
        <f t="shared" si="392"/>
        <v>65000</v>
      </c>
      <c r="U28" s="182">
        <f t="shared" si="393"/>
        <v>11969.343749999996</v>
      </c>
      <c r="V28" s="5"/>
      <c r="W28" s="182">
        <f t="shared" si="268"/>
        <v>0.26470664062499988</v>
      </c>
      <c r="X28" s="182">
        <f t="shared" si="342"/>
        <v>65000</v>
      </c>
      <c r="Y28" s="182">
        <f t="shared" si="343"/>
        <v>17205.931640624993</v>
      </c>
      <c r="Z28" s="5"/>
      <c r="AA28" s="182">
        <f t="shared" si="269"/>
        <v>0.48706021874999977</v>
      </c>
      <c r="AB28" s="182">
        <f t="shared" si="344"/>
        <v>65000</v>
      </c>
      <c r="AC28" s="182">
        <f t="shared" si="345"/>
        <v>31658.914218749986</v>
      </c>
      <c r="AD28" s="5"/>
      <c r="AE28" s="182">
        <f t="shared" si="270"/>
        <v>0.70014906445312464</v>
      </c>
      <c r="AF28" s="182">
        <f t="shared" si="346"/>
        <v>65000</v>
      </c>
      <c r="AG28" s="182">
        <f t="shared" si="347"/>
        <v>45509.6891894531</v>
      </c>
      <c r="AH28" s="5"/>
      <c r="AI28" s="182">
        <f t="shared" si="271"/>
        <v>1.0064642801513666</v>
      </c>
      <c r="AJ28" s="182">
        <f t="shared" si="348"/>
        <v>65000</v>
      </c>
      <c r="AK28" s="182">
        <f t="shared" si="349"/>
        <v>65420.178209838828</v>
      </c>
      <c r="AL28" s="5"/>
      <c r="AM28" s="182">
        <f t="shared" si="272"/>
        <v>1.1574339221740715</v>
      </c>
      <c r="AN28" s="182">
        <f t="shared" si="350"/>
        <v>65000</v>
      </c>
      <c r="AO28" s="182">
        <f t="shared" si="351"/>
        <v>75233.204941314645</v>
      </c>
      <c r="AP28" s="5"/>
      <c r="AQ28" s="182">
        <f t="shared" si="273"/>
        <v>1.3310490105001822</v>
      </c>
      <c r="AR28" s="182">
        <f t="shared" si="352"/>
        <v>65000</v>
      </c>
      <c r="AS28" s="182">
        <f t="shared" si="353"/>
        <v>86518.185682511845</v>
      </c>
      <c r="AT28" s="5"/>
      <c r="AU28" s="182">
        <f t="shared" si="274"/>
        <v>1.5307063620752095</v>
      </c>
      <c r="AV28" s="182">
        <f t="shared" si="354"/>
        <v>65000</v>
      </c>
      <c r="AW28" s="182">
        <f t="shared" si="355"/>
        <v>99495.913534888619</v>
      </c>
      <c r="AX28" s="5"/>
      <c r="AY28" s="182">
        <f t="shared" si="275"/>
        <v>1.7603123163864909</v>
      </c>
      <c r="AZ28" s="182">
        <f t="shared" si="356"/>
        <v>65000</v>
      </c>
      <c r="BA28" s="182">
        <f t="shared" si="357"/>
        <v>114420.30056512191</v>
      </c>
      <c r="BB28" s="5"/>
      <c r="BC28" s="182">
        <f t="shared" si="276"/>
        <v>2.0243591638444642</v>
      </c>
      <c r="BD28" s="182">
        <f t="shared" si="358"/>
        <v>65000</v>
      </c>
      <c r="BE28" s="182">
        <f t="shared" si="359"/>
        <v>131583.34564989017</v>
      </c>
      <c r="BF28" s="5"/>
      <c r="BG28" s="182">
        <f t="shared" si="277"/>
        <v>2.3280130384211337</v>
      </c>
      <c r="BH28" s="182">
        <f t="shared" si="360"/>
        <v>65000</v>
      </c>
      <c r="BI28" s="182">
        <f t="shared" si="361"/>
        <v>151320.8474973737</v>
      </c>
      <c r="BJ28" s="5"/>
      <c r="BK28" s="182">
        <f t="shared" si="278"/>
        <v>2.6772149941843035</v>
      </c>
      <c r="BL28" s="182">
        <f t="shared" si="362"/>
        <v>65000</v>
      </c>
      <c r="BM28" s="182">
        <f t="shared" si="363"/>
        <v>174018.97462197972</v>
      </c>
      <c r="BN28" s="5"/>
      <c r="BO28" s="182">
        <f t="shared" si="279"/>
        <v>3.078797243311949</v>
      </c>
      <c r="BP28" s="182">
        <f t="shared" si="364"/>
        <v>65000</v>
      </c>
      <c r="BQ28" s="182">
        <f t="shared" si="365"/>
        <v>200121.82081527667</v>
      </c>
      <c r="BR28" s="5"/>
      <c r="BS28" s="182">
        <f t="shared" si="280"/>
        <v>3.5406168298087413</v>
      </c>
      <c r="BT28" s="182">
        <f t="shared" si="366"/>
        <v>65000</v>
      </c>
      <c r="BU28" s="182">
        <f t="shared" si="367"/>
        <v>230140.09393756819</v>
      </c>
      <c r="BV28" s="5"/>
      <c r="BW28" s="182">
        <f t="shared" si="281"/>
        <v>4.0717093542800527</v>
      </c>
      <c r="BX28" s="182">
        <f t="shared" si="368"/>
        <v>65000</v>
      </c>
      <c r="BY28" s="182">
        <f t="shared" si="369"/>
        <v>264661.10802820342</v>
      </c>
      <c r="BZ28" s="5"/>
      <c r="CA28" s="182">
        <f t="shared" si="282"/>
        <v>4.6824657574220598</v>
      </c>
      <c r="CB28" s="182">
        <f t="shared" si="370"/>
        <v>65000</v>
      </c>
      <c r="CC28" s="182">
        <f t="shared" si="371"/>
        <v>304360.27423243388</v>
      </c>
      <c r="CD28" s="5"/>
      <c r="CE28" s="182">
        <f t="shared" si="283"/>
        <v>6.4618027452424425</v>
      </c>
      <c r="CF28" s="182">
        <f t="shared" si="372"/>
        <v>65000</v>
      </c>
      <c r="CG28" s="182">
        <f t="shared" si="373"/>
        <v>420017.17844075878</v>
      </c>
      <c r="CH28" s="5"/>
      <c r="CI28" s="182">
        <f t="shared" si="284"/>
        <v>7.4310731570288082</v>
      </c>
      <c r="CJ28" s="182">
        <f t="shared" si="374"/>
        <v>65000</v>
      </c>
      <c r="CK28" s="182">
        <f t="shared" si="375"/>
        <v>483019.75520687253</v>
      </c>
      <c r="CL28" s="5"/>
      <c r="CM28" s="182">
        <f t="shared" si="285"/>
        <v>8.5457341305831296</v>
      </c>
      <c r="CN28" s="182">
        <f t="shared" si="376"/>
        <v>65000</v>
      </c>
      <c r="CO28" s="182">
        <f t="shared" si="377"/>
        <v>555472.71848790348</v>
      </c>
      <c r="CP28" s="5"/>
      <c r="CQ28" s="182">
        <f t="shared" si="286"/>
        <v>9.8275942501705984</v>
      </c>
      <c r="CR28" s="182">
        <f t="shared" si="378"/>
        <v>65000</v>
      </c>
      <c r="CS28" s="182">
        <f t="shared" si="379"/>
        <v>638793.62626108888</v>
      </c>
      <c r="CT28" s="5"/>
      <c r="CU28" s="182">
        <f t="shared" si="287"/>
        <v>11.301733387696187</v>
      </c>
      <c r="CV28" s="182">
        <f t="shared" si="380"/>
        <v>65000</v>
      </c>
      <c r="CW28" s="182">
        <f t="shared" si="381"/>
        <v>734612.67020025209</v>
      </c>
      <c r="CX28" s="5"/>
      <c r="CY28" s="182">
        <f t="shared" si="288"/>
        <v>12.996993395850614</v>
      </c>
      <c r="CZ28" s="182">
        <f t="shared" si="382"/>
        <v>65000</v>
      </c>
      <c r="DA28" s="182">
        <f t="shared" si="383"/>
        <v>844804.57073028991</v>
      </c>
      <c r="DB28" s="5"/>
      <c r="DC28" s="182">
        <f t="shared" si="289"/>
        <v>14.946542405228206</v>
      </c>
      <c r="DD28" s="182">
        <f t="shared" si="384"/>
        <v>65000</v>
      </c>
      <c r="DE28" s="182">
        <f t="shared" si="385"/>
        <v>971525.25633983337</v>
      </c>
      <c r="DF28" s="5"/>
      <c r="DG28" s="182">
        <f t="shared" si="290"/>
        <v>17.188523766012434</v>
      </c>
      <c r="DH28" s="182">
        <f t="shared" si="386"/>
        <v>65000</v>
      </c>
      <c r="DI28" s="182">
        <f t="shared" si="387"/>
        <v>1117254.0447908081</v>
      </c>
      <c r="DJ28" s="5"/>
      <c r="DK28" s="182">
        <f t="shared" si="291"/>
        <v>19.766802330914299</v>
      </c>
      <c r="DL28" s="182">
        <f t="shared" si="251"/>
        <v>65000</v>
      </c>
      <c r="DM28" s="182">
        <f t="shared" si="252"/>
        <v>1284842.1515094293</v>
      </c>
      <c r="DN28" s="5"/>
      <c r="DO28" s="182">
        <f t="shared" si="292"/>
        <v>22.731822680551442</v>
      </c>
      <c r="DP28" s="182">
        <f t="shared" si="253"/>
        <v>65000</v>
      </c>
      <c r="DQ28" s="182">
        <f t="shared" si="254"/>
        <v>1477568.4742358436</v>
      </c>
      <c r="DR28" s="5"/>
      <c r="DS28" s="182">
        <f t="shared" si="293"/>
        <v>26.141596082634155</v>
      </c>
      <c r="DT28" s="182">
        <f t="shared" si="255"/>
        <v>65000</v>
      </c>
      <c r="DU28" s="182">
        <f t="shared" si="256"/>
        <v>1699203.7453712202</v>
      </c>
      <c r="DV28" s="5"/>
      <c r="DW28" s="182">
        <f t="shared" si="294"/>
        <v>30.06283549502928</v>
      </c>
      <c r="DX28" s="182">
        <f t="shared" si="257"/>
        <v>65000</v>
      </c>
      <c r="DY28" s="182">
        <f t="shared" si="258"/>
        <v>1954084.3071769031</v>
      </c>
      <c r="DZ28" s="5"/>
      <c r="EA28" s="182">
        <f t="shared" si="295"/>
        <v>38.029486901212039</v>
      </c>
      <c r="EB28" s="182">
        <f t="shared" si="259"/>
        <v>65000</v>
      </c>
      <c r="EC28" s="182">
        <f t="shared" si="260"/>
        <v>2471916.6485787826</v>
      </c>
      <c r="ED28" s="5"/>
      <c r="EE28" s="182">
        <f t="shared" si="296"/>
        <v>43.733909936393843</v>
      </c>
      <c r="EF28" s="182">
        <f t="shared" si="261"/>
        <v>65000</v>
      </c>
      <c r="EG28" s="182">
        <f t="shared" si="262"/>
        <v>2842704.1458655996</v>
      </c>
      <c r="EH28" s="5"/>
      <c r="EI28" s="182">
        <f t="shared" si="297"/>
        <v>50.293996426852914</v>
      </c>
      <c r="EJ28" s="182">
        <f t="shared" si="263"/>
        <v>65000</v>
      </c>
      <c r="EK28" s="182">
        <f t="shared" si="264"/>
        <v>3269109.7677454394</v>
      </c>
      <c r="EL28" s="5"/>
      <c r="EM28" s="182">
        <f t="shared" si="298"/>
        <v>57.838095890880844</v>
      </c>
      <c r="EN28" s="182">
        <f t="shared" si="74"/>
        <v>65000</v>
      </c>
      <c r="EO28" s="182">
        <f t="shared" si="75"/>
        <v>3759476.2329072547</v>
      </c>
      <c r="EP28" s="5"/>
      <c r="EQ28" s="182">
        <f t="shared" si="299"/>
        <v>66.513810274512963</v>
      </c>
      <c r="ER28" s="182">
        <f t="shared" si="77"/>
        <v>65000</v>
      </c>
      <c r="ES28" s="182">
        <f t="shared" si="78"/>
        <v>4323397.6678433428</v>
      </c>
      <c r="ET28" s="5"/>
      <c r="EU28" s="182">
        <f t="shared" si="300"/>
        <v>76.490881815689903</v>
      </c>
      <c r="EV28" s="182">
        <f t="shared" si="80"/>
        <v>65000</v>
      </c>
      <c r="EW28" s="182">
        <f t="shared" si="81"/>
        <v>4971907.3180198437</v>
      </c>
      <c r="EX28" s="5"/>
      <c r="EY28" s="182">
        <f t="shared" si="301"/>
        <v>87.964514088043387</v>
      </c>
      <c r="EZ28" s="182">
        <f t="shared" si="83"/>
        <v>65000</v>
      </c>
      <c r="FA28" s="182">
        <f t="shared" si="84"/>
        <v>5717693.41572282</v>
      </c>
      <c r="FB28" s="5"/>
      <c r="FC28" s="182">
        <f t="shared" si="302"/>
        <v>101.15919120124988</v>
      </c>
      <c r="FD28" s="182">
        <f t="shared" si="86"/>
        <v>65000</v>
      </c>
      <c r="FE28" s="182">
        <f t="shared" si="87"/>
        <v>6575347.4280812424</v>
      </c>
      <c r="FF28" s="5"/>
      <c r="FG28" s="182">
        <f t="shared" si="303"/>
        <v>116.33306988143735</v>
      </c>
      <c r="FH28" s="182">
        <f t="shared" si="89"/>
        <v>65000</v>
      </c>
      <c r="FI28" s="182">
        <f t="shared" si="90"/>
        <v>7561649.5422934275</v>
      </c>
      <c r="FJ28" s="5"/>
      <c r="FK28" s="182">
        <f t="shared" si="304"/>
        <v>133.78303036365295</v>
      </c>
      <c r="FL28" s="182">
        <f t="shared" si="92"/>
        <v>65000</v>
      </c>
      <c r="FM28" s="182">
        <f t="shared" si="93"/>
        <v>8695896.9736374412</v>
      </c>
      <c r="FN28" s="5"/>
      <c r="FO28" s="182">
        <f t="shared" si="305"/>
        <v>153.85048491820089</v>
      </c>
      <c r="FP28" s="182">
        <f t="shared" si="95"/>
        <v>65000</v>
      </c>
      <c r="FQ28" s="182">
        <f t="shared" si="96"/>
        <v>10000281.519683057</v>
      </c>
      <c r="FR28" s="5"/>
      <c r="FS28" s="182">
        <f t="shared" si="306"/>
        <v>176.92805765593101</v>
      </c>
      <c r="FT28" s="182">
        <f t="shared" si="98"/>
        <v>65000</v>
      </c>
      <c r="FU28" s="182">
        <f t="shared" si="99"/>
        <v>11500323.747635515</v>
      </c>
      <c r="FV28" s="5"/>
      <c r="FW28" s="182">
        <f t="shared" si="307"/>
        <v>223.81399293475272</v>
      </c>
      <c r="FX28" s="182">
        <f t="shared" si="101"/>
        <v>65000</v>
      </c>
      <c r="FY28" s="182">
        <f t="shared" si="102"/>
        <v>14547909.540758926</v>
      </c>
      <c r="FZ28" s="5"/>
      <c r="GA28" s="182">
        <f t="shared" si="308"/>
        <v>257.38609187496559</v>
      </c>
      <c r="GB28" s="182">
        <f t="shared" si="104"/>
        <v>65000</v>
      </c>
      <c r="GC28" s="182">
        <f t="shared" si="105"/>
        <v>16730095.971872764</v>
      </c>
      <c r="GD28" s="5"/>
      <c r="GE28" s="182">
        <f t="shared" si="309"/>
        <v>295.99400565621039</v>
      </c>
      <c r="GF28" s="182">
        <f t="shared" si="107"/>
        <v>65000</v>
      </c>
      <c r="GG28" s="182">
        <f t="shared" si="108"/>
        <v>19239610.367653675</v>
      </c>
      <c r="GH28" s="5"/>
      <c r="GI28" s="182">
        <f t="shared" si="310"/>
        <v>340.39310650464193</v>
      </c>
      <c r="GJ28" s="182">
        <f t="shared" si="110"/>
        <v>65000</v>
      </c>
      <c r="GK28" s="182">
        <f t="shared" si="111"/>
        <v>22125551.922801726</v>
      </c>
      <c r="GL28" s="5"/>
      <c r="GM28" s="182">
        <f t="shared" si="311"/>
        <v>391.45207248033819</v>
      </c>
      <c r="GN28" s="182">
        <f t="shared" si="113"/>
        <v>65000</v>
      </c>
      <c r="GO28" s="182">
        <f t="shared" si="114"/>
        <v>25444384.711221982</v>
      </c>
      <c r="GP28" s="5"/>
      <c r="GQ28" s="182">
        <f t="shared" si="312"/>
        <v>450.16988335238887</v>
      </c>
      <c r="GR28" s="182">
        <f t="shared" si="116"/>
        <v>65000</v>
      </c>
      <c r="GS28" s="182">
        <f t="shared" si="117"/>
        <v>29261042.417905275</v>
      </c>
      <c r="GT28" s="5"/>
      <c r="GU28" s="182">
        <f t="shared" si="313"/>
        <v>517.69536585524713</v>
      </c>
      <c r="GV28" s="182">
        <f t="shared" si="119"/>
        <v>65000</v>
      </c>
      <c r="GW28" s="182">
        <f t="shared" si="120"/>
        <v>33650198.780591063</v>
      </c>
      <c r="GX28" s="5"/>
      <c r="GY28" s="182">
        <f t="shared" si="314"/>
        <v>595.34967073353414</v>
      </c>
      <c r="GZ28" s="182">
        <f t="shared" si="122"/>
        <v>65000</v>
      </c>
      <c r="HA28" s="182">
        <f t="shared" si="123"/>
        <v>38697728.597679719</v>
      </c>
      <c r="HB28" s="5"/>
      <c r="HC28" s="182">
        <f t="shared" si="315"/>
        <v>684.6521213435642</v>
      </c>
      <c r="HD28" s="182">
        <f t="shared" si="125"/>
        <v>65000</v>
      </c>
      <c r="HE28" s="182">
        <f t="shared" si="126"/>
        <v>44502387.887331672</v>
      </c>
      <c r="HF28" s="5"/>
      <c r="HG28" s="182">
        <f t="shared" si="316"/>
        <v>787.34993954509878</v>
      </c>
      <c r="HH28" s="182">
        <f t="shared" si="128"/>
        <v>65000</v>
      </c>
      <c r="HI28" s="182">
        <f t="shared" si="129"/>
        <v>51177746.070431419</v>
      </c>
      <c r="HJ28" s="5"/>
      <c r="HK28" s="182">
        <f t="shared" si="317"/>
        <v>905.45243047686347</v>
      </c>
      <c r="HL28" s="182">
        <f t="shared" si="131"/>
        <v>65000</v>
      </c>
      <c r="HM28" s="182">
        <f t="shared" si="132"/>
        <v>58854407.980996124</v>
      </c>
      <c r="HN28" s="5"/>
      <c r="HO28" s="182">
        <f t="shared" si="318"/>
        <v>1041.2702950483929</v>
      </c>
      <c r="HP28" s="182">
        <f t="shared" si="134"/>
        <v>65000</v>
      </c>
      <c r="HQ28" s="182">
        <f t="shared" si="135"/>
        <v>67682569.178145543</v>
      </c>
      <c r="HR28" s="5"/>
      <c r="HS28" s="182">
        <f t="shared" si="319"/>
        <v>1377.0799652014994</v>
      </c>
      <c r="HT28" s="182">
        <f t="shared" si="137"/>
        <v>65000</v>
      </c>
      <c r="HU28" s="182">
        <f t="shared" si="138"/>
        <v>89510197.738097459</v>
      </c>
      <c r="HV28" s="5"/>
      <c r="HW28" s="182">
        <f t="shared" si="320"/>
        <v>1583.6419599817241</v>
      </c>
      <c r="HX28" s="182">
        <f t="shared" si="140"/>
        <v>65000</v>
      </c>
      <c r="HY28" s="182">
        <f t="shared" si="141"/>
        <v>102936727.39881207</v>
      </c>
      <c r="HZ28" s="5"/>
      <c r="IA28" s="182">
        <f t="shared" si="321"/>
        <v>1821.1882539789826</v>
      </c>
      <c r="IB28" s="182">
        <f t="shared" si="143"/>
        <v>65000</v>
      </c>
      <c r="IC28" s="182">
        <f t="shared" si="144"/>
        <v>118377236.50863387</v>
      </c>
      <c r="ID28" s="5"/>
      <c r="IE28" s="182">
        <f t="shared" si="322"/>
        <v>2094.3664920758297</v>
      </c>
      <c r="IF28" s="182">
        <f t="shared" si="146"/>
        <v>65000</v>
      </c>
      <c r="IG28" s="182">
        <f t="shared" si="147"/>
        <v>136133821.98492894</v>
      </c>
      <c r="IH28" s="5"/>
      <c r="II28" s="182">
        <f t="shared" si="323"/>
        <v>2408.5214658872042</v>
      </c>
      <c r="IJ28" s="182">
        <f t="shared" si="149"/>
        <v>65000</v>
      </c>
      <c r="IK28" s="182">
        <f t="shared" si="150"/>
        <v>156553895.28266826</v>
      </c>
      <c r="IL28" s="5"/>
      <c r="IM28" s="182">
        <f t="shared" si="324"/>
        <v>2769.7996857702847</v>
      </c>
      <c r="IN28" s="182">
        <f t="shared" si="152"/>
        <v>65000</v>
      </c>
      <c r="IO28" s="182">
        <f t="shared" si="153"/>
        <v>180036979.5750685</v>
      </c>
      <c r="IP28" s="5"/>
      <c r="IQ28" s="182">
        <f t="shared" si="325"/>
        <v>3185.2696386358271</v>
      </c>
      <c r="IR28" s="182">
        <f t="shared" si="155"/>
        <v>65000</v>
      </c>
      <c r="IS28" s="182">
        <f t="shared" si="156"/>
        <v>207042526.51132876</v>
      </c>
      <c r="IT28" s="5"/>
      <c r="IU28" s="182">
        <f t="shared" si="326"/>
        <v>3663.0600844312007</v>
      </c>
      <c r="IV28" s="182">
        <f t="shared" si="158"/>
        <v>65000</v>
      </c>
      <c r="IW28" s="182">
        <f t="shared" si="159"/>
        <v>238098905.48802805</v>
      </c>
      <c r="IX28" s="5"/>
      <c r="IY28" s="182">
        <f t="shared" si="327"/>
        <v>4212.5190970958802</v>
      </c>
      <c r="IZ28" s="182">
        <f t="shared" si="161"/>
        <v>65000</v>
      </c>
      <c r="JA28" s="182">
        <f t="shared" si="162"/>
        <v>273813741.31123221</v>
      </c>
      <c r="JB28" s="5"/>
      <c r="JC28" s="182">
        <f t="shared" si="328"/>
        <v>4844.3969616602617</v>
      </c>
      <c r="JD28" s="182">
        <f t="shared" si="164"/>
        <v>65000</v>
      </c>
      <c r="JE28" s="182">
        <f t="shared" si="165"/>
        <v>314885802.50791699</v>
      </c>
      <c r="JF28" s="5"/>
      <c r="JG28" s="182">
        <f t="shared" si="329"/>
        <v>5571.0565059093005</v>
      </c>
      <c r="JH28" s="182">
        <f t="shared" si="167"/>
        <v>65000</v>
      </c>
      <c r="JI28" s="182">
        <f t="shared" si="168"/>
        <v>362118672.88410455</v>
      </c>
      <c r="JJ28" s="5"/>
      <c r="JK28" s="182">
        <f t="shared" si="330"/>
        <v>6406.7149817956952</v>
      </c>
      <c r="JL28" s="182">
        <f t="shared" si="170"/>
        <v>65000</v>
      </c>
      <c r="JM28" s="182">
        <f t="shared" si="171"/>
        <v>416436473.81672019</v>
      </c>
      <c r="JN28" s="5"/>
      <c r="JO28" s="182">
        <f t="shared" si="331"/>
        <v>7441.3994513557</v>
      </c>
      <c r="JP28" s="182">
        <f t="shared" si="0"/>
        <v>65000</v>
      </c>
      <c r="JQ28" s="182">
        <f t="shared" si="173"/>
        <v>483690964.33812052</v>
      </c>
      <c r="JR28" s="5"/>
      <c r="JS28" s="182">
        <f t="shared" si="332"/>
        <v>8557.6093690590551</v>
      </c>
      <c r="JT28" s="182">
        <f t="shared" si="1"/>
        <v>65000</v>
      </c>
      <c r="JU28" s="182">
        <f t="shared" si="175"/>
        <v>556244608.98883855</v>
      </c>
      <c r="JV28" s="5"/>
      <c r="JW28" s="182">
        <f t="shared" si="333"/>
        <v>9841.2507744179129</v>
      </c>
      <c r="JX28" s="182">
        <f t="shared" si="2"/>
        <v>65000</v>
      </c>
      <c r="JY28" s="182">
        <f t="shared" si="177"/>
        <v>639681300.33716428</v>
      </c>
      <c r="JZ28" s="5"/>
      <c r="KA28" s="182">
        <f t="shared" si="334"/>
        <v>11317.438390580599</v>
      </c>
      <c r="KB28" s="182">
        <f t="shared" si="3"/>
        <v>65000</v>
      </c>
      <c r="KC28" s="182">
        <f t="shared" si="179"/>
        <v>735633495.38773894</v>
      </c>
      <c r="KD28" s="5"/>
      <c r="KE28" s="182">
        <f t="shared" si="335"/>
        <v>13015.054149167689</v>
      </c>
      <c r="KF28" s="182">
        <f t="shared" si="4"/>
        <v>65000</v>
      </c>
      <c r="KG28" s="182">
        <f t="shared" si="181"/>
        <v>845978519.69589972</v>
      </c>
      <c r="KH28" s="5"/>
      <c r="KI28" s="183">
        <f t="shared" si="182"/>
        <v>1.8686534238281243</v>
      </c>
      <c r="KJ28" s="183">
        <f t="shared" si="183"/>
        <v>64999.999999999993</v>
      </c>
      <c r="KK28" s="183">
        <f t="shared" si="184"/>
        <v>121462.47254882807</v>
      </c>
      <c r="KM28" s="183">
        <f t="shared" si="185"/>
        <v>29.189142272560026</v>
      </c>
      <c r="KN28" s="183">
        <f t="shared" si="186"/>
        <v>65000</v>
      </c>
      <c r="KO28" s="183">
        <f t="shared" si="187"/>
        <v>1897294.2477164017</v>
      </c>
      <c r="KQ28" s="183">
        <f t="shared" si="188"/>
        <v>187.4030538269416</v>
      </c>
      <c r="KR28" s="183">
        <f t="shared" si="189"/>
        <v>64999.999999999993</v>
      </c>
      <c r="KS28" s="183">
        <f t="shared" si="190"/>
        <v>12181198.498751203</v>
      </c>
      <c r="KU28" s="183">
        <f t="shared" si="191"/>
        <v>1102.9185293540581</v>
      </c>
      <c r="KV28" s="183">
        <f t="shared" si="192"/>
        <v>64999.999999999985</v>
      </c>
      <c r="KW28" s="183">
        <f t="shared" si="193"/>
        <v>71689704.408013761</v>
      </c>
      <c r="KY28" s="183">
        <f t="shared" si="194"/>
        <v>6490.9789758059987</v>
      </c>
      <c r="KZ28" s="183">
        <f t="shared" si="195"/>
        <v>64999.999999999993</v>
      </c>
      <c r="LA28" s="183">
        <f t="shared" si="196"/>
        <v>421913633.42738986</v>
      </c>
      <c r="LC28" s="183">
        <f t="shared" si="197"/>
        <v>39937.615092423694</v>
      </c>
      <c r="LD28" s="183">
        <f t="shared" si="198"/>
        <v>64999.999999999993</v>
      </c>
      <c r="LE28" s="183">
        <f t="shared" si="199"/>
        <v>2595944981.0075397</v>
      </c>
    </row>
    <row r="29" spans="2:317" ht="18.75">
      <c r="B29" s="172"/>
      <c r="C29" s="180"/>
      <c r="D29" s="180"/>
      <c r="E29" s="180"/>
      <c r="F29" s="184"/>
      <c r="G29" s="182"/>
      <c r="H29" s="182"/>
      <c r="I29" s="182"/>
      <c r="J29" s="5"/>
      <c r="K29" s="182"/>
      <c r="L29" s="182"/>
      <c r="M29" s="182"/>
      <c r="N29" s="5"/>
      <c r="O29" s="182"/>
      <c r="P29" s="182"/>
      <c r="Q29" s="182"/>
      <c r="R29" s="5"/>
      <c r="S29" s="182"/>
      <c r="T29" s="182"/>
      <c r="U29" s="182"/>
      <c r="V29" s="5"/>
      <c r="W29" s="182"/>
      <c r="X29" s="182"/>
      <c r="Y29" s="182"/>
      <c r="Z29" s="5"/>
      <c r="AA29" s="182"/>
      <c r="AB29" s="182"/>
      <c r="AC29" s="182"/>
      <c r="AD29" s="5"/>
      <c r="AE29" s="182"/>
      <c r="AF29" s="182"/>
      <c r="AG29" s="182"/>
      <c r="AH29" s="5"/>
      <c r="AI29" s="182"/>
      <c r="AJ29" s="182"/>
      <c r="AK29" s="182"/>
      <c r="AL29" s="5"/>
      <c r="AM29" s="182"/>
      <c r="AN29" s="182"/>
      <c r="AO29" s="182"/>
      <c r="AP29" s="5"/>
      <c r="AQ29" s="182"/>
      <c r="AR29" s="182"/>
      <c r="AS29" s="182"/>
      <c r="AT29" s="5"/>
      <c r="AU29" s="182"/>
      <c r="AV29" s="182"/>
      <c r="AW29" s="182"/>
      <c r="AX29" s="5"/>
      <c r="AY29" s="182"/>
      <c r="AZ29" s="182"/>
      <c r="BA29" s="182"/>
      <c r="BB29" s="5"/>
      <c r="BC29" s="182"/>
      <c r="BD29" s="182"/>
      <c r="BE29" s="182"/>
      <c r="BF29" s="5"/>
      <c r="BG29" s="182"/>
      <c r="BH29" s="182"/>
      <c r="BI29" s="182"/>
      <c r="BJ29" s="5"/>
      <c r="BK29" s="182"/>
      <c r="BL29" s="182"/>
      <c r="BM29" s="182"/>
      <c r="BN29" s="5"/>
      <c r="BO29" s="182"/>
      <c r="BP29" s="182"/>
      <c r="BQ29" s="182"/>
      <c r="BR29" s="5"/>
      <c r="BS29" s="182"/>
      <c r="BT29" s="182"/>
      <c r="BU29" s="182"/>
      <c r="BV29" s="5"/>
      <c r="BW29" s="182"/>
      <c r="BX29" s="182"/>
      <c r="BY29" s="182"/>
      <c r="BZ29" s="5"/>
      <c r="CA29" s="182"/>
      <c r="CB29" s="182"/>
      <c r="CC29" s="182"/>
      <c r="CD29" s="5"/>
      <c r="CE29" s="182"/>
      <c r="CF29" s="182"/>
      <c r="CG29" s="182"/>
      <c r="CH29" s="5"/>
      <c r="CI29" s="182"/>
      <c r="CJ29" s="182"/>
      <c r="CK29" s="182"/>
      <c r="CL29" s="5"/>
      <c r="CM29" s="182"/>
      <c r="CN29" s="182"/>
      <c r="CO29" s="182"/>
      <c r="CP29" s="5"/>
      <c r="CQ29" s="182"/>
      <c r="CR29" s="182"/>
      <c r="CS29" s="182"/>
      <c r="CT29" s="5"/>
      <c r="CU29" s="182"/>
      <c r="CV29" s="182"/>
      <c r="CW29" s="182"/>
      <c r="CX29" s="5"/>
      <c r="CY29" s="182"/>
      <c r="CZ29" s="182"/>
      <c r="DA29" s="182"/>
      <c r="DB29" s="5"/>
      <c r="DC29" s="182"/>
      <c r="DD29" s="182"/>
      <c r="DE29" s="182"/>
      <c r="DF29" s="5"/>
      <c r="DG29" s="182"/>
      <c r="DH29" s="182"/>
      <c r="DI29" s="182"/>
      <c r="DJ29" s="5"/>
      <c r="DK29" s="182"/>
      <c r="DL29" s="182"/>
      <c r="DM29" s="182"/>
      <c r="DN29" s="5"/>
      <c r="DO29" s="182"/>
      <c r="DP29" s="182"/>
      <c r="DQ29" s="182"/>
      <c r="DR29" s="5"/>
      <c r="DS29" s="182"/>
      <c r="DT29" s="182"/>
      <c r="DU29" s="182"/>
      <c r="DV29" s="5"/>
      <c r="DW29" s="182"/>
      <c r="DX29" s="182"/>
      <c r="DY29" s="182"/>
      <c r="DZ29" s="5"/>
      <c r="EA29" s="182"/>
      <c r="EB29" s="182"/>
      <c r="EC29" s="182"/>
      <c r="ED29" s="5"/>
      <c r="EE29" s="182"/>
      <c r="EF29" s="182"/>
      <c r="EG29" s="182"/>
      <c r="EH29" s="5"/>
      <c r="EI29" s="182"/>
      <c r="EJ29" s="182"/>
      <c r="EK29" s="182"/>
      <c r="EL29" s="5"/>
      <c r="EM29" s="182"/>
      <c r="EN29" s="182"/>
      <c r="EO29" s="182"/>
      <c r="EP29" s="5"/>
      <c r="EQ29" s="182"/>
      <c r="ER29" s="182"/>
      <c r="ES29" s="182"/>
      <c r="ET29" s="5"/>
      <c r="EU29" s="182"/>
      <c r="EV29" s="182"/>
      <c r="EW29" s="182"/>
      <c r="EX29" s="5"/>
      <c r="EY29" s="182"/>
      <c r="EZ29" s="182"/>
      <c r="FA29" s="182"/>
      <c r="FB29" s="5"/>
      <c r="FC29" s="182"/>
      <c r="FD29" s="182"/>
      <c r="FE29" s="182"/>
      <c r="FF29" s="5"/>
      <c r="FG29" s="182"/>
      <c r="FH29" s="182"/>
      <c r="FI29" s="182"/>
      <c r="FJ29" s="5"/>
      <c r="FK29" s="182"/>
      <c r="FL29" s="182"/>
      <c r="FM29" s="182"/>
      <c r="FN29" s="5"/>
      <c r="FO29" s="182"/>
      <c r="FP29" s="182"/>
      <c r="FQ29" s="182"/>
      <c r="FR29" s="5"/>
      <c r="FS29" s="182"/>
      <c r="FT29" s="182"/>
      <c r="FU29" s="182"/>
      <c r="FV29" s="5"/>
      <c r="FW29" s="182"/>
      <c r="FX29" s="182"/>
      <c r="FY29" s="182"/>
      <c r="FZ29" s="5"/>
      <c r="GA29" s="182"/>
      <c r="GB29" s="182"/>
      <c r="GC29" s="182"/>
      <c r="GD29" s="5"/>
      <c r="GE29" s="182"/>
      <c r="GF29" s="182"/>
      <c r="GG29" s="182"/>
      <c r="GH29" s="5"/>
      <c r="GI29" s="182"/>
      <c r="GJ29" s="182"/>
      <c r="GK29" s="182"/>
      <c r="GL29" s="5"/>
      <c r="GM29" s="182"/>
      <c r="GN29" s="182"/>
      <c r="GO29" s="182"/>
      <c r="GP29" s="5"/>
      <c r="GQ29" s="182"/>
      <c r="GR29" s="182"/>
      <c r="GS29" s="182"/>
      <c r="GT29" s="5"/>
      <c r="GU29" s="182"/>
      <c r="GV29" s="182"/>
      <c r="GW29" s="182"/>
      <c r="GX29" s="5"/>
      <c r="GY29" s="182"/>
      <c r="GZ29" s="182"/>
      <c r="HA29" s="182"/>
      <c r="HB29" s="5"/>
      <c r="HC29" s="182"/>
      <c r="HD29" s="182"/>
      <c r="HE29" s="182"/>
      <c r="HF29" s="5"/>
      <c r="HG29" s="182"/>
      <c r="HH29" s="182"/>
      <c r="HI29" s="182"/>
      <c r="HJ29" s="5"/>
      <c r="HK29" s="182"/>
      <c r="HL29" s="182"/>
      <c r="HM29" s="182"/>
      <c r="HN29" s="5"/>
      <c r="HO29" s="182"/>
      <c r="HP29" s="182"/>
      <c r="HQ29" s="182"/>
      <c r="HR29" s="5"/>
      <c r="HS29" s="182"/>
      <c r="HT29" s="182"/>
      <c r="HU29" s="182"/>
      <c r="HV29" s="5"/>
      <c r="HW29" s="182"/>
      <c r="HX29" s="182"/>
      <c r="HY29" s="182"/>
      <c r="HZ29" s="5"/>
      <c r="IA29" s="182"/>
      <c r="IB29" s="182"/>
      <c r="IC29" s="182"/>
      <c r="ID29" s="5"/>
      <c r="IE29" s="182"/>
      <c r="IF29" s="182"/>
      <c r="IG29" s="182"/>
      <c r="IH29" s="5"/>
      <c r="II29" s="182"/>
      <c r="IJ29" s="182"/>
      <c r="IK29" s="182"/>
      <c r="IL29" s="5"/>
      <c r="IM29" s="182"/>
      <c r="IN29" s="182"/>
      <c r="IO29" s="182"/>
      <c r="IP29" s="5"/>
      <c r="IQ29" s="182"/>
      <c r="IR29" s="182"/>
      <c r="IS29" s="182"/>
      <c r="IT29" s="5"/>
      <c r="IU29" s="182"/>
      <c r="IV29" s="182"/>
      <c r="IW29" s="182"/>
      <c r="IX29" s="5"/>
      <c r="IY29" s="182"/>
      <c r="IZ29" s="182"/>
      <c r="JA29" s="182"/>
      <c r="JB29" s="5"/>
      <c r="JC29" s="182"/>
      <c r="JD29" s="182"/>
      <c r="JE29" s="182"/>
      <c r="JF29" s="5"/>
      <c r="JG29" s="182"/>
      <c r="JH29" s="182"/>
      <c r="JI29" s="182"/>
      <c r="JJ29" s="5"/>
      <c r="JK29" s="182"/>
      <c r="JL29" s="182"/>
      <c r="JM29" s="182"/>
      <c r="JN29" s="5"/>
      <c r="JO29" s="182"/>
      <c r="JP29" s="182"/>
      <c r="JQ29" s="182"/>
      <c r="JR29" s="5"/>
      <c r="JS29" s="182"/>
      <c r="JT29" s="182"/>
      <c r="JU29" s="182"/>
      <c r="JV29" s="5"/>
      <c r="JW29" s="182"/>
      <c r="JX29" s="182"/>
      <c r="JY29" s="182"/>
      <c r="JZ29" s="5"/>
      <c r="KA29" s="182"/>
      <c r="KB29" s="182"/>
      <c r="KC29" s="182"/>
      <c r="KD29" s="5"/>
      <c r="KE29" s="182"/>
      <c r="KF29" s="182"/>
      <c r="KG29" s="182"/>
      <c r="KH29" s="5"/>
      <c r="KI29" s="183"/>
      <c r="KJ29" s="183"/>
      <c r="KK29" s="183"/>
      <c r="KM29" s="183"/>
      <c r="KN29" s="183"/>
      <c r="KO29" s="183"/>
      <c r="KQ29" s="183"/>
      <c r="KR29" s="183"/>
      <c r="KS29" s="183"/>
      <c r="KU29" s="183"/>
      <c r="KV29" s="183"/>
      <c r="KW29" s="183"/>
      <c r="KY29" s="183"/>
      <c r="KZ29" s="183"/>
      <c r="LA29" s="183"/>
      <c r="LC29" s="183"/>
      <c r="LD29" s="183"/>
      <c r="LE29" s="183"/>
    </row>
    <row r="30" spans="2:317" ht="18.75">
      <c r="B30" s="172"/>
      <c r="C30" s="180"/>
      <c r="D30" s="180" t="str">
        <f>'A.I Revenue Streams - P1'!E30</f>
        <v>General Physician</v>
      </c>
      <c r="E30" s="180"/>
      <c r="F30" s="184"/>
      <c r="G30" s="182"/>
      <c r="H30" s="182"/>
      <c r="I30" s="182"/>
      <c r="J30" s="5"/>
      <c r="K30" s="182"/>
      <c r="L30" s="182"/>
      <c r="M30" s="182"/>
      <c r="N30" s="5"/>
      <c r="O30" s="182"/>
      <c r="P30" s="182"/>
      <c r="Q30" s="182"/>
      <c r="R30" s="5"/>
      <c r="S30" s="182"/>
      <c r="T30" s="182"/>
      <c r="U30" s="182"/>
      <c r="V30" s="5"/>
      <c r="W30" s="182"/>
      <c r="X30" s="182"/>
      <c r="Y30" s="182"/>
      <c r="Z30" s="5"/>
      <c r="AA30" s="182"/>
      <c r="AB30" s="182"/>
      <c r="AC30" s="182"/>
      <c r="AD30" s="5"/>
      <c r="AE30" s="182"/>
      <c r="AF30" s="182"/>
      <c r="AG30" s="182"/>
      <c r="AH30" s="5"/>
      <c r="AI30" s="182"/>
      <c r="AJ30" s="182"/>
      <c r="AK30" s="182"/>
      <c r="AL30" s="5"/>
      <c r="AM30" s="182"/>
      <c r="AN30" s="182"/>
      <c r="AO30" s="182"/>
      <c r="AP30" s="5"/>
      <c r="AQ30" s="182"/>
      <c r="AR30" s="182"/>
      <c r="AS30" s="182"/>
      <c r="AT30" s="5"/>
      <c r="AU30" s="182"/>
      <c r="AV30" s="182"/>
      <c r="AW30" s="182"/>
      <c r="AX30" s="5"/>
      <c r="AY30" s="182"/>
      <c r="AZ30" s="182"/>
      <c r="BA30" s="182"/>
      <c r="BB30" s="5"/>
      <c r="BC30" s="182"/>
      <c r="BD30" s="182"/>
      <c r="BE30" s="182"/>
      <c r="BF30" s="5"/>
      <c r="BG30" s="182"/>
      <c r="BH30" s="182"/>
      <c r="BI30" s="182"/>
      <c r="BJ30" s="5"/>
      <c r="BK30" s="182"/>
      <c r="BL30" s="182"/>
      <c r="BM30" s="182"/>
      <c r="BN30" s="5"/>
      <c r="BO30" s="182"/>
      <c r="BP30" s="182"/>
      <c r="BQ30" s="182"/>
      <c r="BR30" s="5"/>
      <c r="BS30" s="182"/>
      <c r="BT30" s="182"/>
      <c r="BU30" s="182"/>
      <c r="BV30" s="5"/>
      <c r="BW30" s="182"/>
      <c r="BX30" s="182"/>
      <c r="BY30" s="182"/>
      <c r="BZ30" s="5"/>
      <c r="CA30" s="182"/>
      <c r="CB30" s="182"/>
      <c r="CC30" s="182"/>
      <c r="CD30" s="5"/>
      <c r="CE30" s="182"/>
      <c r="CF30" s="182"/>
      <c r="CG30" s="182"/>
      <c r="CH30" s="5"/>
      <c r="CI30" s="182"/>
      <c r="CJ30" s="182"/>
      <c r="CK30" s="182"/>
      <c r="CL30" s="5"/>
      <c r="CM30" s="182"/>
      <c r="CN30" s="182"/>
      <c r="CO30" s="182"/>
      <c r="CP30" s="5"/>
      <c r="CQ30" s="182"/>
      <c r="CR30" s="182"/>
      <c r="CS30" s="182"/>
      <c r="CT30" s="5"/>
      <c r="CU30" s="182"/>
      <c r="CV30" s="182"/>
      <c r="CW30" s="182"/>
      <c r="CX30" s="5"/>
      <c r="CY30" s="182"/>
      <c r="CZ30" s="182"/>
      <c r="DA30" s="182"/>
      <c r="DB30" s="5"/>
      <c r="DC30" s="182"/>
      <c r="DD30" s="182"/>
      <c r="DE30" s="182"/>
      <c r="DF30" s="5"/>
      <c r="DG30" s="182"/>
      <c r="DH30" s="182"/>
      <c r="DI30" s="182"/>
      <c r="DJ30" s="5"/>
      <c r="DK30" s="182"/>
      <c r="DL30" s="182"/>
      <c r="DM30" s="182"/>
      <c r="DN30" s="5"/>
      <c r="DO30" s="182"/>
      <c r="DP30" s="182"/>
      <c r="DQ30" s="182"/>
      <c r="DR30" s="5"/>
      <c r="DS30" s="182"/>
      <c r="DT30" s="182"/>
      <c r="DU30" s="182"/>
      <c r="DV30" s="5"/>
      <c r="DW30" s="182"/>
      <c r="DX30" s="182"/>
      <c r="DY30" s="182"/>
      <c r="DZ30" s="5"/>
      <c r="EA30" s="182"/>
      <c r="EB30" s="182"/>
      <c r="EC30" s="182"/>
      <c r="ED30" s="5"/>
      <c r="EE30" s="182"/>
      <c r="EF30" s="182"/>
      <c r="EG30" s="182"/>
      <c r="EH30" s="5"/>
      <c r="EI30" s="182"/>
      <c r="EJ30" s="182"/>
      <c r="EK30" s="182"/>
      <c r="EL30" s="5"/>
      <c r="EM30" s="182"/>
      <c r="EN30" s="182"/>
      <c r="EO30" s="182"/>
      <c r="EP30" s="5"/>
      <c r="EQ30" s="182"/>
      <c r="ER30" s="182"/>
      <c r="ES30" s="182"/>
      <c r="ET30" s="5"/>
      <c r="EU30" s="182"/>
      <c r="EV30" s="182"/>
      <c r="EW30" s="182"/>
      <c r="EX30" s="5"/>
      <c r="EY30" s="182"/>
      <c r="EZ30" s="182"/>
      <c r="FA30" s="182"/>
      <c r="FB30" s="5"/>
      <c r="FC30" s="182"/>
      <c r="FD30" s="182"/>
      <c r="FE30" s="182"/>
      <c r="FF30" s="5"/>
      <c r="FG30" s="182"/>
      <c r="FH30" s="182"/>
      <c r="FI30" s="182"/>
      <c r="FJ30" s="5"/>
      <c r="FK30" s="182"/>
      <c r="FL30" s="182"/>
      <c r="FM30" s="182"/>
      <c r="FN30" s="5"/>
      <c r="FO30" s="182"/>
      <c r="FP30" s="182"/>
      <c r="FQ30" s="182"/>
      <c r="FR30" s="5"/>
      <c r="FS30" s="182"/>
      <c r="FT30" s="182"/>
      <c r="FU30" s="182"/>
      <c r="FV30" s="5"/>
      <c r="FW30" s="182"/>
      <c r="FX30" s="182"/>
      <c r="FY30" s="182"/>
      <c r="FZ30" s="5"/>
      <c r="GA30" s="182"/>
      <c r="GB30" s="182"/>
      <c r="GC30" s="182"/>
      <c r="GD30" s="5"/>
      <c r="GE30" s="182"/>
      <c r="GF30" s="182"/>
      <c r="GG30" s="182"/>
      <c r="GH30" s="5"/>
      <c r="GI30" s="182"/>
      <c r="GJ30" s="182"/>
      <c r="GK30" s="182"/>
      <c r="GL30" s="5"/>
      <c r="GM30" s="182"/>
      <c r="GN30" s="182"/>
      <c r="GO30" s="182"/>
      <c r="GP30" s="5"/>
      <c r="GQ30" s="182"/>
      <c r="GR30" s="182"/>
      <c r="GS30" s="182"/>
      <c r="GT30" s="5"/>
      <c r="GU30" s="182"/>
      <c r="GV30" s="182"/>
      <c r="GW30" s="182"/>
      <c r="GX30" s="5"/>
      <c r="GY30" s="182"/>
      <c r="GZ30" s="182"/>
      <c r="HA30" s="182"/>
      <c r="HB30" s="5"/>
      <c r="HC30" s="182"/>
      <c r="HD30" s="182"/>
      <c r="HE30" s="182"/>
      <c r="HF30" s="5"/>
      <c r="HG30" s="182"/>
      <c r="HH30" s="182"/>
      <c r="HI30" s="182"/>
      <c r="HJ30" s="5"/>
      <c r="HK30" s="182"/>
      <c r="HL30" s="182"/>
      <c r="HM30" s="182"/>
      <c r="HN30" s="5"/>
      <c r="HO30" s="182"/>
      <c r="HP30" s="182"/>
      <c r="HQ30" s="182"/>
      <c r="HR30" s="5"/>
      <c r="HS30" s="182"/>
      <c r="HT30" s="182"/>
      <c r="HU30" s="182"/>
      <c r="HV30" s="5"/>
      <c r="HW30" s="182"/>
      <c r="HX30" s="182"/>
      <c r="HY30" s="182"/>
      <c r="HZ30" s="5"/>
      <c r="IA30" s="182"/>
      <c r="IB30" s="182"/>
      <c r="IC30" s="182"/>
      <c r="ID30" s="5"/>
      <c r="IE30" s="182"/>
      <c r="IF30" s="182"/>
      <c r="IG30" s="182"/>
      <c r="IH30" s="5"/>
      <c r="II30" s="182"/>
      <c r="IJ30" s="182"/>
      <c r="IK30" s="182"/>
      <c r="IL30" s="5"/>
      <c r="IM30" s="182"/>
      <c r="IN30" s="182"/>
      <c r="IO30" s="182"/>
      <c r="IP30" s="5"/>
      <c r="IQ30" s="182"/>
      <c r="IR30" s="182"/>
      <c r="IS30" s="182"/>
      <c r="IT30" s="5"/>
      <c r="IU30" s="182"/>
      <c r="IV30" s="182"/>
      <c r="IW30" s="182"/>
      <c r="IX30" s="5"/>
      <c r="IY30" s="182"/>
      <c r="IZ30" s="182"/>
      <c r="JA30" s="182"/>
      <c r="JB30" s="5"/>
      <c r="JC30" s="182"/>
      <c r="JD30" s="182"/>
      <c r="JE30" s="182"/>
      <c r="JF30" s="5"/>
      <c r="JG30" s="182"/>
      <c r="JH30" s="182"/>
      <c r="JI30" s="182"/>
      <c r="JJ30" s="5"/>
      <c r="JK30" s="182"/>
      <c r="JL30" s="182"/>
      <c r="JM30" s="182"/>
      <c r="JN30" s="5"/>
      <c r="JO30" s="182"/>
      <c r="JP30" s="182"/>
      <c r="JQ30" s="182"/>
      <c r="JR30" s="5"/>
      <c r="JS30" s="182"/>
      <c r="JT30" s="182"/>
      <c r="JU30" s="182"/>
      <c r="JV30" s="5"/>
      <c r="JW30" s="182"/>
      <c r="JX30" s="182"/>
      <c r="JY30" s="182"/>
      <c r="JZ30" s="5"/>
      <c r="KA30" s="182"/>
      <c r="KB30" s="182"/>
      <c r="KC30" s="182"/>
      <c r="KD30" s="5"/>
      <c r="KE30" s="182"/>
      <c r="KF30" s="182"/>
      <c r="KG30" s="182"/>
      <c r="KH30" s="5"/>
      <c r="KI30" s="183"/>
      <c r="KJ30" s="183"/>
      <c r="KK30" s="183"/>
      <c r="KM30" s="183"/>
      <c r="KN30" s="183"/>
      <c r="KO30" s="183"/>
      <c r="KQ30" s="183"/>
      <c r="KR30" s="183"/>
      <c r="KS30" s="183"/>
      <c r="KU30" s="183"/>
      <c r="KV30" s="183"/>
      <c r="KW30" s="183"/>
      <c r="KY30" s="183"/>
      <c r="KZ30" s="183"/>
      <c r="LA30" s="183"/>
      <c r="LC30" s="183"/>
      <c r="LD30" s="183"/>
      <c r="LE30" s="183"/>
    </row>
    <row r="31" spans="2:317" ht="18.75">
      <c r="B31" s="172"/>
      <c r="C31" s="180"/>
      <c r="D31" s="180"/>
      <c r="E31" s="180" t="str">
        <f>'A.I Revenue Streams - P1'!F31</f>
        <v>Consultation</v>
      </c>
      <c r="F31" s="184"/>
      <c r="G31" s="182"/>
      <c r="H31" s="182">
        <f>'A.I Revenue Streams - P1'!J31</f>
        <v>500</v>
      </c>
      <c r="I31" s="182">
        <f>G31*H31</f>
        <v>0</v>
      </c>
      <c r="J31" s="5"/>
      <c r="K31" s="182">
        <f>'A.I Revenue Streams - P1'!H31*K$2*L$2</f>
        <v>270</v>
      </c>
      <c r="L31" s="182">
        <f t="shared" ref="L31" si="394">H31*$L$8</f>
        <v>500</v>
      </c>
      <c r="M31" s="182">
        <f t="shared" ref="M31" si="395">K31*L31</f>
        <v>135000</v>
      </c>
      <c r="N31" s="5"/>
      <c r="O31" s="182">
        <f>K31*O$8*O$2/K$2*P$2</f>
        <v>288.22499999999997</v>
      </c>
      <c r="P31" s="182">
        <f t="shared" ref="P31:P33" si="396">L31*P$8</f>
        <v>500</v>
      </c>
      <c r="Q31" s="182">
        <f t="shared" ref="Q31:Q33" si="397">O31*P31</f>
        <v>144112.49999999997</v>
      </c>
      <c r="R31" s="5"/>
      <c r="S31" s="182">
        <f>O31*S$8*S$2/O$2*T$2</f>
        <v>441.94499999999994</v>
      </c>
      <c r="T31" s="182">
        <f t="shared" ref="T31:T33" si="398">P31*T$8</f>
        <v>500</v>
      </c>
      <c r="U31" s="182">
        <f t="shared" ref="U31:U33" si="399">S31*T31</f>
        <v>220972.49999999997</v>
      </c>
      <c r="V31" s="5"/>
      <c r="W31" s="182">
        <f>S31*W$8*W$2/S$2*X$2</f>
        <v>635.29593749999981</v>
      </c>
      <c r="X31" s="182">
        <f t="shared" ref="X31:X33" si="400">T31*X$8</f>
        <v>500</v>
      </c>
      <c r="Y31" s="182">
        <f t="shared" ref="Y31:Y33" si="401">W31*X31</f>
        <v>317647.96874999988</v>
      </c>
      <c r="Z31" s="5"/>
      <c r="AA31" s="182">
        <f>W31*AA$8*AA$2/W$2*AB$2</f>
        <v>1168.9445249999997</v>
      </c>
      <c r="AB31" s="182">
        <f t="shared" ref="AB31:AB33" si="402">X31*AB$8</f>
        <v>500</v>
      </c>
      <c r="AC31" s="182">
        <f t="shared" ref="AC31:AC33" si="403">AA31*AB31</f>
        <v>584472.26249999984</v>
      </c>
      <c r="AD31" s="5"/>
      <c r="AE31" s="182">
        <f>AA31*AE$8*AE$2/AA$2*AF$2</f>
        <v>1680.3577546874994</v>
      </c>
      <c r="AF31" s="182">
        <f t="shared" ref="AF31:AF65" si="404">AB31*AF$8</f>
        <v>500</v>
      </c>
      <c r="AG31" s="182">
        <f t="shared" ref="AG31:AG65" si="405">AE31*AF31</f>
        <v>840178.87734374974</v>
      </c>
      <c r="AH31" s="5"/>
      <c r="AI31" s="182">
        <f>AE31*AI$8*AI$2/AE$2*AJ$2</f>
        <v>2415.5142723632798</v>
      </c>
      <c r="AJ31" s="182">
        <f t="shared" ref="AJ31:AJ65" si="406">AF31*AJ$8</f>
        <v>500</v>
      </c>
      <c r="AK31" s="182">
        <f t="shared" ref="AK31:AK65" si="407">AI31*AJ31</f>
        <v>1207757.13618164</v>
      </c>
      <c r="AL31" s="5"/>
      <c r="AM31" s="182">
        <f>AI31*AM$8*AM$2/AI$2*AN$2</f>
        <v>2777.8414132177718</v>
      </c>
      <c r="AN31" s="182">
        <f t="shared" ref="AN31:AN65" si="408">AJ31*AN$8</f>
        <v>500</v>
      </c>
      <c r="AO31" s="182">
        <f t="shared" ref="AO31:AO65" si="409">AM31*AN31</f>
        <v>1388920.7066088859</v>
      </c>
      <c r="AP31" s="5"/>
      <c r="AQ31" s="182">
        <f>AM31*AQ$8*AQ$2/AM$2*AR$2</f>
        <v>3194.5176252004371</v>
      </c>
      <c r="AR31" s="182">
        <f t="shared" ref="AR31:AR65" si="410">AN31*AR$8</f>
        <v>500</v>
      </c>
      <c r="AS31" s="182">
        <f t="shared" ref="AS31:AS65" si="411">AQ31*AR31</f>
        <v>1597258.8126002185</v>
      </c>
      <c r="AT31" s="5"/>
      <c r="AU31" s="182">
        <f>AQ31*AU$8*AU$2/AQ$2*AV$2</f>
        <v>3673.6952689805025</v>
      </c>
      <c r="AV31" s="182">
        <f t="shared" ref="AV31:AV65" si="412">AR31*AV$8</f>
        <v>500</v>
      </c>
      <c r="AW31" s="182">
        <f t="shared" ref="AW31:AW65" si="413">AU31*AV31</f>
        <v>1836847.6344902513</v>
      </c>
      <c r="AX31" s="5"/>
      <c r="AY31" s="182">
        <f>AU31*AY$8*AY$2/AU$2*AZ$2</f>
        <v>4224.749559327578</v>
      </c>
      <c r="AZ31" s="182">
        <f t="shared" ref="AZ31:AZ65" si="414">AV31*AZ$8</f>
        <v>500</v>
      </c>
      <c r="BA31" s="182">
        <f t="shared" ref="BA31:BA65" si="415">AY31*AZ31</f>
        <v>2112374.7796637891</v>
      </c>
      <c r="BB31" s="5"/>
      <c r="BC31" s="182">
        <f>AY31*BC$8*BC$2/AY$2*BD$2</f>
        <v>4858.4619932267142</v>
      </c>
      <c r="BD31" s="182">
        <f t="shared" ref="BD31:BD65" si="416">AZ31*BD$8</f>
        <v>500</v>
      </c>
      <c r="BE31" s="182">
        <f t="shared" ref="BE31:BE65" si="417">BC31*BD31</f>
        <v>2429230.9966133572</v>
      </c>
      <c r="BF31" s="5"/>
      <c r="BG31" s="182">
        <f>BC31*BG$8*BG$2/BC$2*BH$2</f>
        <v>5587.2312922107212</v>
      </c>
      <c r="BH31" s="182">
        <f t="shared" ref="BH31:BH65" si="418">BD31*BH$8</f>
        <v>500</v>
      </c>
      <c r="BI31" s="182">
        <f t="shared" ref="BI31:BI65" si="419">BG31*BH31</f>
        <v>2793615.6461053607</v>
      </c>
      <c r="BJ31" s="5"/>
      <c r="BK31" s="182">
        <f>BG31*BK$8*BK$2/BG$2*BL$2</f>
        <v>6425.3159860423293</v>
      </c>
      <c r="BL31" s="182">
        <f t="shared" ref="BL31:BL65" si="420">BH31*BL$8</f>
        <v>500</v>
      </c>
      <c r="BM31" s="182">
        <f t="shared" ref="BM31:BM65" si="421">BK31*BL31</f>
        <v>3212657.9930211646</v>
      </c>
      <c r="BN31" s="5"/>
      <c r="BO31" s="182">
        <f>BK31*BO$8*BO$2/BK$2*BP$2</f>
        <v>7389.1133839486783</v>
      </c>
      <c r="BP31" s="182">
        <f t="shared" ref="BP31:BP65" si="422">BL31*BP$8</f>
        <v>500</v>
      </c>
      <c r="BQ31" s="182">
        <f t="shared" ref="BQ31:BQ65" si="423">BO31*BP31</f>
        <v>3694556.6919743391</v>
      </c>
      <c r="BR31" s="5"/>
      <c r="BS31" s="182">
        <f>BO31*BS$8*BS$2/BO$2*BT$2</f>
        <v>8497.4803915409775</v>
      </c>
      <c r="BT31" s="182">
        <f t="shared" ref="BT31:BT65" si="424">BP31*BT$8</f>
        <v>500</v>
      </c>
      <c r="BU31" s="182">
        <f t="shared" ref="BU31:BU65" si="425">BS31*BT31</f>
        <v>4248740.1957704891</v>
      </c>
      <c r="BV31" s="5"/>
      <c r="BW31" s="182">
        <f>BS31*BW$8*BW$2/BS$2*BX$2</f>
        <v>9772.102450272123</v>
      </c>
      <c r="BX31" s="182">
        <f t="shared" ref="BX31:BX65" si="426">BT31*BX$8</f>
        <v>500</v>
      </c>
      <c r="BY31" s="182">
        <f t="shared" ref="BY31:BY65" si="427">BW31*BX31</f>
        <v>4886051.2251360612</v>
      </c>
      <c r="BZ31" s="5"/>
      <c r="CA31" s="182">
        <f>BW31*CA$8*CA$2/BW$2*CB$2</f>
        <v>11237.91781781294</v>
      </c>
      <c r="CB31" s="182">
        <f t="shared" ref="CB31:CB65" si="428">BX31*CB$8</f>
        <v>500</v>
      </c>
      <c r="CC31" s="182">
        <f t="shared" ref="CC31:CC65" si="429">CA31*CB31</f>
        <v>5618958.9089064701</v>
      </c>
      <c r="CD31" s="5"/>
      <c r="CE31" s="182">
        <f>CA31*CE$8*CE$2/CA$2*CF$2</f>
        <v>15508.326588581858</v>
      </c>
      <c r="CF31" s="182">
        <f t="shared" ref="CF31:CF65" si="430">CB31*CF$8</f>
        <v>500</v>
      </c>
      <c r="CG31" s="182">
        <f t="shared" ref="CG31:CG65" si="431">CE31*CF31</f>
        <v>7754163.2942909291</v>
      </c>
      <c r="CH31" s="5"/>
      <c r="CI31" s="182">
        <f>CE31*CI$8*CI$2/CE$2*CJ$2</f>
        <v>17834.575576869134</v>
      </c>
      <c r="CJ31" s="182">
        <f t="shared" ref="CJ31:CJ65" si="432">CF31*CJ$8</f>
        <v>500</v>
      </c>
      <c r="CK31" s="182">
        <f t="shared" ref="CK31:CK65" si="433">CI31*CJ31</f>
        <v>8917287.7884345669</v>
      </c>
      <c r="CL31" s="5"/>
      <c r="CM31" s="182">
        <f>CI31*CM$8*CM$2/CI$2*CN$2</f>
        <v>20509.761913399503</v>
      </c>
      <c r="CN31" s="182">
        <f t="shared" ref="CN31:CN65" si="434">CJ31*CN$8</f>
        <v>500</v>
      </c>
      <c r="CO31" s="182">
        <f t="shared" ref="CO31:CO65" si="435">CM31*CN31</f>
        <v>10254880.956699751</v>
      </c>
      <c r="CP31" s="5"/>
      <c r="CQ31" s="182">
        <f>CM31*CQ$8*CQ$2/CM$2*CR$2</f>
        <v>23586.226200409426</v>
      </c>
      <c r="CR31" s="182">
        <f t="shared" ref="CR31:CR65" si="436">CN31*CR$8</f>
        <v>500</v>
      </c>
      <c r="CS31" s="182">
        <f t="shared" ref="CS31:CS65" si="437">CQ31*CR31</f>
        <v>11793113.100204714</v>
      </c>
      <c r="CT31" s="5"/>
      <c r="CU31" s="182">
        <f>CQ31*CU$8*CU$2/CQ$2*CV$2</f>
        <v>27124.160130470838</v>
      </c>
      <c r="CV31" s="182">
        <f t="shared" ref="CV31:CV65" si="438">CR31*CV$8</f>
        <v>500</v>
      </c>
      <c r="CW31" s="182">
        <f t="shared" ref="CW31:CW65" si="439">CU31*CV31</f>
        <v>13562080.065235419</v>
      </c>
      <c r="CX31" s="5"/>
      <c r="CY31" s="182">
        <f>CU31*CY$8*CY$2/CU$2*CZ$2</f>
        <v>31192.784150041462</v>
      </c>
      <c r="CZ31" s="182">
        <f t="shared" ref="CZ31:CZ65" si="440">CV31*CZ$8</f>
        <v>500</v>
      </c>
      <c r="DA31" s="182">
        <f t="shared" ref="DA31:DA65" si="441">CY31*CZ31</f>
        <v>15596392.07502073</v>
      </c>
      <c r="DB31" s="5"/>
      <c r="DC31" s="182">
        <f>CY31*DC$8*DC$2/CY$2*DD$2</f>
        <v>35871.701772547676</v>
      </c>
      <c r="DD31" s="182">
        <f t="shared" ref="DD31:DD65" si="442">CZ31*DD$8</f>
        <v>500</v>
      </c>
      <c r="DE31" s="182">
        <f t="shared" ref="DE31:DE65" si="443">DC31*DD31</f>
        <v>17935850.886273839</v>
      </c>
      <c r="DF31" s="5"/>
      <c r="DG31" s="182">
        <f>DC31*DG$8*DG$2/DC$2*DH$2</f>
        <v>41252.457038429828</v>
      </c>
      <c r="DH31" s="182">
        <f t="shared" ref="DH31:DH65" si="444">DD31*DH$8</f>
        <v>500</v>
      </c>
      <c r="DI31" s="182">
        <f t="shared" ref="DI31:DI65" si="445">DG31*DH31</f>
        <v>20626228.519214913</v>
      </c>
      <c r="DJ31" s="5"/>
      <c r="DK31" s="182">
        <f>DG31*DK$8*DK$2/DG$2*DL$2</f>
        <v>47440.325594194299</v>
      </c>
      <c r="DL31" s="182">
        <f t="shared" ref="DL31:DL65" si="446">DH31*DL$8</f>
        <v>500</v>
      </c>
      <c r="DM31" s="182">
        <f t="shared" ref="DM31:DM65" si="447">DK31*DL31</f>
        <v>23720162.79709715</v>
      </c>
      <c r="DN31" s="5"/>
      <c r="DO31" s="182">
        <f>DK31*DO$8*DO$2/DK$2*DP$2</f>
        <v>54556.374433323443</v>
      </c>
      <c r="DP31" s="182">
        <f t="shared" ref="DP31:DP65" si="448">DL31*DP$8</f>
        <v>500</v>
      </c>
      <c r="DQ31" s="182">
        <f t="shared" ref="DQ31:DQ65" si="449">DO31*DP31</f>
        <v>27278187.216661721</v>
      </c>
      <c r="DR31" s="5"/>
      <c r="DS31" s="182">
        <f>DO31*DS$8*DS$2/DO$2*DT$2</f>
        <v>62739.830598321947</v>
      </c>
      <c r="DT31" s="182">
        <f t="shared" ref="DT31:DT65" si="450">DP31*DT$8</f>
        <v>500</v>
      </c>
      <c r="DU31" s="182">
        <f t="shared" ref="DU31:DU65" si="451">DS31*DT31</f>
        <v>31369915.299160972</v>
      </c>
      <c r="DV31" s="5"/>
      <c r="DW31" s="182">
        <f>DS31*DW$8*DW$2/DS$2*DX$2</f>
        <v>72150.805188070241</v>
      </c>
      <c r="DX31" s="182">
        <f t="shared" ref="DX31:DX65" si="452">DT31*DX$8</f>
        <v>500</v>
      </c>
      <c r="DY31" s="182">
        <f t="shared" ref="DY31:DY65" si="453">DW31*DX31</f>
        <v>36075402.594035119</v>
      </c>
      <c r="DZ31" s="5"/>
      <c r="EA31" s="182">
        <f>DW31*EA$8*EA$2/DW$2*EB$2</f>
        <v>91270.768562908866</v>
      </c>
      <c r="EB31" s="182">
        <f t="shared" ref="EB31:EB65" si="454">DX31*EB$8</f>
        <v>500</v>
      </c>
      <c r="EC31" s="182">
        <f t="shared" ref="EC31:EC65" si="455">EA31*EB31</f>
        <v>45635384.281454436</v>
      </c>
      <c r="ED31" s="5"/>
      <c r="EE31" s="182">
        <f>EA31*EE$8*EE$2/EA$2*EF$2</f>
        <v>104961.38384734519</v>
      </c>
      <c r="EF31" s="182">
        <f t="shared" ref="EF31:EF65" si="456">EB31*EF$8</f>
        <v>500</v>
      </c>
      <c r="EG31" s="182">
        <f t="shared" ref="EG31:EG65" si="457">EE31*EF31</f>
        <v>52480691.923672594</v>
      </c>
      <c r="EH31" s="5"/>
      <c r="EI31" s="182">
        <f>EE31*EI$8*EI$2/EE$2*EJ$2</f>
        <v>120705.59142444695</v>
      </c>
      <c r="EJ31" s="182">
        <f t="shared" ref="EJ31:EJ65" si="458">EF31*EJ$8</f>
        <v>500</v>
      </c>
      <c r="EK31" s="182">
        <f t="shared" ref="EK31:EK65" si="459">EI31*EJ31</f>
        <v>60352795.71222347</v>
      </c>
      <c r="EL31" s="5"/>
      <c r="EM31" s="182">
        <f>EI31*EM$8*EM$2/EI$2*EN$2</f>
        <v>138811.43013811397</v>
      </c>
      <c r="EN31" s="182">
        <f t="shared" ref="EN31:EN65" si="460">EJ31*EN$8</f>
        <v>500</v>
      </c>
      <c r="EO31" s="182">
        <f t="shared" ref="EO31:EO65" si="461">EM31*EN31</f>
        <v>69405715.069056988</v>
      </c>
      <c r="EP31" s="5"/>
      <c r="EQ31" s="182">
        <f>EM31*EQ$8*EQ$2/EM$2*ER$2</f>
        <v>159633.14465883104</v>
      </c>
      <c r="ER31" s="182">
        <f t="shared" ref="ER31:ER65" si="462">EN31*ER$8</f>
        <v>500</v>
      </c>
      <c r="ES31" s="182">
        <f t="shared" ref="ES31:ES65" si="463">EQ31*ER31</f>
        <v>79816572.329415515</v>
      </c>
      <c r="ET31" s="5"/>
      <c r="EU31" s="182">
        <f>EQ31*EU$8*EU$2/EQ$2*EV$2</f>
        <v>183578.11635765567</v>
      </c>
      <c r="EV31" s="182">
        <f t="shared" ref="EV31:EV65" si="464">ER31*EV$8</f>
        <v>500</v>
      </c>
      <c r="EW31" s="182">
        <f t="shared" ref="EW31:EW65" si="465">EU31*EV31</f>
        <v>91789058.178827837</v>
      </c>
      <c r="EX31" s="5"/>
      <c r="EY31" s="182">
        <f>EU31*EY$8*EY$2/EU$2*EZ$2</f>
        <v>211114.83381130401</v>
      </c>
      <c r="EZ31" s="182">
        <f t="shared" ref="EZ31:EZ65" si="466">EV31*EZ$8</f>
        <v>500</v>
      </c>
      <c r="FA31" s="182">
        <f t="shared" ref="FA31:FA65" si="467">EY31*EZ31</f>
        <v>105557416.905652</v>
      </c>
      <c r="FB31" s="5"/>
      <c r="FC31" s="182">
        <f>EY31*FC$8*FC$2/EY$2*FD$2</f>
        <v>242782.05888299958</v>
      </c>
      <c r="FD31" s="182">
        <f t="shared" ref="FD31:FD65" si="468">EZ31*FD$8</f>
        <v>500</v>
      </c>
      <c r="FE31" s="182">
        <f t="shared" ref="FE31:FE65" si="469">FC31*FD31</f>
        <v>121391029.44149978</v>
      </c>
      <c r="FF31" s="5"/>
      <c r="FG31" s="182">
        <f>FC31*FG$8*FG$2/FC$2*FH$2</f>
        <v>279199.36771544954</v>
      </c>
      <c r="FH31" s="182">
        <f t="shared" ref="FH31:FH65" si="470">FD31*FH$8</f>
        <v>500</v>
      </c>
      <c r="FI31" s="182">
        <f t="shared" ref="FI31:FI65" si="471">FG31*FH31</f>
        <v>139599683.85772476</v>
      </c>
      <c r="FJ31" s="5"/>
      <c r="FK31" s="182">
        <f>FG31*FK$8*FK$2/FG$2*FL$2</f>
        <v>321079.27287276695</v>
      </c>
      <c r="FL31" s="182">
        <f t="shared" ref="FL31:FL65" si="472">FH31*FL$8</f>
        <v>500</v>
      </c>
      <c r="FM31" s="182">
        <f t="shared" ref="FM31:FM65" si="473">FK31*FL31</f>
        <v>160539636.43638349</v>
      </c>
      <c r="FN31" s="5"/>
      <c r="FO31" s="182">
        <f>FK31*FO$8*FO$2/FK$2*FP$2</f>
        <v>369241.16380368196</v>
      </c>
      <c r="FP31" s="182">
        <f t="shared" ref="FP31:FP65" si="474">FL31*FP$8</f>
        <v>500</v>
      </c>
      <c r="FQ31" s="182">
        <f t="shared" ref="FQ31:FQ65" si="475">FO31*FP31</f>
        <v>184620581.90184098</v>
      </c>
      <c r="FR31" s="5"/>
      <c r="FS31" s="182">
        <f>FO31*FS$8*FS$2/FO$2*FT$2</f>
        <v>424627.33837423421</v>
      </c>
      <c r="FT31" s="182">
        <f t="shared" ref="FT31:FT65" si="476">FP31*FT$8</f>
        <v>500</v>
      </c>
      <c r="FU31" s="182">
        <f t="shared" ref="FU31:FU65" si="477">FS31*FT31</f>
        <v>212313669.1871171</v>
      </c>
      <c r="FV31" s="5"/>
      <c r="FW31" s="182">
        <f>FS31*FW$8*FW$2/FS$2*FX$2</f>
        <v>537153.58304340625</v>
      </c>
      <c r="FX31" s="182">
        <f t="shared" ref="FX31:FX65" si="478">FT31*FX$8</f>
        <v>500</v>
      </c>
      <c r="FY31" s="182">
        <f t="shared" ref="FY31:FY65" si="479">FW31*FX31</f>
        <v>268576791.52170312</v>
      </c>
      <c r="FZ31" s="5"/>
      <c r="GA31" s="182">
        <f>FW31*GA$8*GA$2/FW$2*GB$2</f>
        <v>617726.62049991719</v>
      </c>
      <c r="GB31" s="182">
        <f t="shared" ref="GB31:GB65" si="480">FX31*GB$8</f>
        <v>500</v>
      </c>
      <c r="GC31" s="182">
        <f t="shared" ref="GC31:GC65" si="481">GA31*GB31</f>
        <v>308863310.24995857</v>
      </c>
      <c r="GD31" s="5"/>
      <c r="GE31" s="182">
        <f>GA31*GE$8*GE$2/GA$2*GF$2</f>
        <v>710385.61357490474</v>
      </c>
      <c r="GF31" s="182">
        <f t="shared" ref="GF31:GF65" si="482">GB31*GF$8</f>
        <v>500</v>
      </c>
      <c r="GG31" s="182">
        <f t="shared" ref="GG31:GG65" si="483">GE31*GF31</f>
        <v>355192806.78745234</v>
      </c>
      <c r="GH31" s="5"/>
      <c r="GI31" s="182">
        <f>GE31*GI$8*GI$2/GE$2*GJ$2</f>
        <v>816943.45561114035</v>
      </c>
      <c r="GJ31" s="182">
        <f t="shared" ref="GJ31:GJ65" si="484">GF31*GJ$8</f>
        <v>500</v>
      </c>
      <c r="GK31" s="182">
        <f t="shared" ref="GK31:GK65" si="485">GI31*GJ31</f>
        <v>408471727.80557019</v>
      </c>
      <c r="GL31" s="5"/>
      <c r="GM31" s="182">
        <f>GI31*GM$8*GM$2/GI$2*GN$2</f>
        <v>939484.97395281133</v>
      </c>
      <c r="GN31" s="182">
        <f t="shared" ref="GN31:GN65" si="486">GJ31*GN$8</f>
        <v>500</v>
      </c>
      <c r="GO31" s="182">
        <f t="shared" ref="GO31:GO65" si="487">GM31*GN31</f>
        <v>469742486.97640568</v>
      </c>
      <c r="GP31" s="5"/>
      <c r="GQ31" s="182">
        <f>GM31*GQ$8*GQ$2/GM$2*GR$2</f>
        <v>1080407.720045733</v>
      </c>
      <c r="GR31" s="182">
        <f t="shared" ref="GR31:GR65" si="488">GN31*GR$8</f>
        <v>500</v>
      </c>
      <c r="GS31" s="182">
        <f t="shared" ref="GS31:GS65" si="489">GQ31*GR31</f>
        <v>540203860.02286649</v>
      </c>
      <c r="GT31" s="5"/>
      <c r="GU31" s="182">
        <f>GQ31*GU$8*GU$2/GQ$2*GV$2</f>
        <v>1242468.878052593</v>
      </c>
      <c r="GV31" s="182">
        <f t="shared" ref="GV31:GV65" si="490">GR31*GV$8</f>
        <v>500</v>
      </c>
      <c r="GW31" s="182">
        <f t="shared" ref="GW31:GW65" si="491">GU31*GV31</f>
        <v>621234439.0262965</v>
      </c>
      <c r="GX31" s="5"/>
      <c r="GY31" s="182">
        <f>GU31*GY$8*GY$2/GU$2*GZ$2</f>
        <v>1428839.2097604817</v>
      </c>
      <c r="GZ31" s="182">
        <f t="shared" ref="GZ31:GZ65" si="492">GV31*GZ$8</f>
        <v>500</v>
      </c>
      <c r="HA31" s="182">
        <f t="shared" ref="HA31:HA65" si="493">GY31*GZ31</f>
        <v>714419604.88024092</v>
      </c>
      <c r="HB31" s="5"/>
      <c r="HC31" s="182">
        <f>GY31*HC$8*HC$2/GY$2*HD$2</f>
        <v>1643165.0912245538</v>
      </c>
      <c r="HD31" s="182">
        <f t="shared" ref="HD31:HD65" si="494">GZ31*HD$8</f>
        <v>500</v>
      </c>
      <c r="HE31" s="182">
        <f t="shared" ref="HE31:HE65" si="495">HC31*HD31</f>
        <v>821582545.61227691</v>
      </c>
      <c r="HF31" s="5"/>
      <c r="HG31" s="182">
        <f>HC31*HG$8*HG$2/HC$2*HH$2</f>
        <v>1889639.8549082368</v>
      </c>
      <c r="HH31" s="182">
        <f t="shared" ref="HH31:HH65" si="496">HD31*HH$8</f>
        <v>500</v>
      </c>
      <c r="HI31" s="182">
        <f t="shared" ref="HI31:HI65" si="497">HG31*HH31</f>
        <v>944819927.45411837</v>
      </c>
      <c r="HJ31" s="5"/>
      <c r="HK31" s="182">
        <f>HG31*HK$8*HK$2/HG$2*HL$2</f>
        <v>2173085.833144472</v>
      </c>
      <c r="HL31" s="182">
        <f t="shared" ref="HL31:HL65" si="498">HH31*HL$8</f>
        <v>500</v>
      </c>
      <c r="HM31" s="182">
        <f t="shared" ref="HM31:HM65" si="499">HK31*HL31</f>
        <v>1086542916.5722361</v>
      </c>
      <c r="HN31" s="5"/>
      <c r="HO31" s="182">
        <f>HK31*HO$8*HO$2/HK$2*HP$2</f>
        <v>2499048.7081161425</v>
      </c>
      <c r="HP31" s="182">
        <f t="shared" ref="HP31:HP65" si="500">HL31*HP$8</f>
        <v>500</v>
      </c>
      <c r="HQ31" s="182">
        <f t="shared" ref="HQ31:HQ65" si="501">HO31*HP31</f>
        <v>1249524354.0580714</v>
      </c>
      <c r="HR31" s="5"/>
      <c r="HS31" s="182">
        <f>HO31*HS$8*HS$2/HO$2*HT$2</f>
        <v>3304991.9164835983</v>
      </c>
      <c r="HT31" s="182">
        <f t="shared" ref="HT31:HT65" si="502">HP31*HT$8</f>
        <v>500</v>
      </c>
      <c r="HU31" s="182">
        <f t="shared" ref="HU31:HU65" si="503">HS31*HT31</f>
        <v>1652495958.2417991</v>
      </c>
      <c r="HV31" s="5"/>
      <c r="HW31" s="182">
        <f>HS31*HW$8*HW$2/HS$2*HX$2</f>
        <v>3800740.7039561379</v>
      </c>
      <c r="HX31" s="182">
        <f t="shared" ref="HX31:HX65" si="504">HT31*HX$8</f>
        <v>500</v>
      </c>
      <c r="HY31" s="182">
        <f t="shared" ref="HY31:HY65" si="505">HW31*HX31</f>
        <v>1900370351.9780688</v>
      </c>
      <c r="HZ31" s="5"/>
      <c r="IA31" s="182">
        <f>HW31*IA$8*IA$2/HW$2*IB$2</f>
        <v>4370851.809549558</v>
      </c>
      <c r="IB31" s="182">
        <f t="shared" ref="IB31:IB65" si="506">HX31*IB$8</f>
        <v>500</v>
      </c>
      <c r="IC31" s="182">
        <f t="shared" ref="IC31:IC65" si="507">IA31*IB31</f>
        <v>2185425904.7747788</v>
      </c>
      <c r="ID31" s="5"/>
      <c r="IE31" s="182">
        <f>IA31*IE$8*IE$2/IA$2*IF$2</f>
        <v>5026479.5809819913</v>
      </c>
      <c r="IF31" s="182">
        <f t="shared" ref="IF31:IF65" si="508">IB31*IF$8</f>
        <v>500</v>
      </c>
      <c r="IG31" s="182">
        <f t="shared" ref="IG31:IG65" si="509">IE31*IF31</f>
        <v>2513239790.4909954</v>
      </c>
      <c r="IH31" s="5"/>
      <c r="II31" s="182">
        <f>IE31*II$8*II$2/IE$2*IJ$2</f>
        <v>5780451.5181292892</v>
      </c>
      <c r="IJ31" s="182">
        <f t="shared" ref="IJ31:IJ65" si="510">IF31*IJ$8</f>
        <v>500</v>
      </c>
      <c r="IK31" s="182">
        <f t="shared" ref="IK31:IK65" si="511">II31*IJ31</f>
        <v>2890225759.0646448</v>
      </c>
      <c r="IL31" s="5"/>
      <c r="IM31" s="182">
        <f>II31*IM$8*IM$2/II$2*IN$2</f>
        <v>6647519.2458486818</v>
      </c>
      <c r="IN31" s="182">
        <f t="shared" ref="IN31:IN65" si="512">IJ31*IN$8</f>
        <v>500</v>
      </c>
      <c r="IO31" s="182">
        <f t="shared" ref="IO31:IO65" si="513">IM31*IN31</f>
        <v>3323759622.9243407</v>
      </c>
      <c r="IP31" s="5"/>
      <c r="IQ31" s="182">
        <f>IM31*IQ$8*IQ$2/IM$2*IR$2</f>
        <v>7644647.1327259839</v>
      </c>
      <c r="IR31" s="182">
        <f t="shared" ref="IR31:IR65" si="514">IN31*IR$8</f>
        <v>500</v>
      </c>
      <c r="IS31" s="182">
        <f t="shared" ref="IS31:IS65" si="515">IQ31*IR31</f>
        <v>3822323566.3629918</v>
      </c>
      <c r="IT31" s="5"/>
      <c r="IU31" s="182">
        <f>IQ31*IU$8*IU$2/IQ$2*IV$2</f>
        <v>8791344.2026348803</v>
      </c>
      <c r="IV31" s="182">
        <f t="shared" ref="IV31:IV65" si="516">IR31*IV$8</f>
        <v>500</v>
      </c>
      <c r="IW31" s="182">
        <f t="shared" ref="IW31:IW65" si="517">IU31*IV31</f>
        <v>4395672101.31744</v>
      </c>
      <c r="IX31" s="5"/>
      <c r="IY31" s="182">
        <f>IU31*IY$8*IY$2/IU$2*IZ$2</f>
        <v>10110045.833030112</v>
      </c>
      <c r="IZ31" s="182">
        <f t="shared" ref="IZ31:IZ65" si="518">IV31*IZ$8</f>
        <v>500</v>
      </c>
      <c r="JA31" s="182">
        <f t="shared" ref="JA31:JA65" si="519">IY31*IZ31</f>
        <v>5055022916.5150557</v>
      </c>
      <c r="JB31" s="5"/>
      <c r="JC31" s="182">
        <f>IY31*JC$8*JC$2/IY$2*JD$2</f>
        <v>11626552.707984628</v>
      </c>
      <c r="JD31" s="182">
        <f t="shared" ref="JD31:JD65" si="520">IZ31*JD$8</f>
        <v>500</v>
      </c>
      <c r="JE31" s="182">
        <f t="shared" ref="JE31:JE65" si="521">JC31*JD31</f>
        <v>5813276353.9923143</v>
      </c>
      <c r="JF31" s="5"/>
      <c r="JG31" s="182">
        <f>JC31*JG$8*JG$2/JC$2*JH$2</f>
        <v>13370535.614182321</v>
      </c>
      <c r="JH31" s="182">
        <f t="shared" ref="JH31:JH65" si="522">JD31*JH$8</f>
        <v>500</v>
      </c>
      <c r="JI31" s="182">
        <f t="shared" ref="JI31:JI65" si="523">JG31*JH31</f>
        <v>6685267807.0911608</v>
      </c>
      <c r="JJ31" s="5"/>
      <c r="JK31" s="182">
        <f>JG31*JK$8*JK$2/JG$2*JL$2</f>
        <v>15376115.956309669</v>
      </c>
      <c r="JL31" s="182">
        <f t="shared" ref="JL31:JL65" si="524">JH31*JL$8</f>
        <v>500</v>
      </c>
      <c r="JM31" s="182">
        <f t="shared" ref="JM31:JM65" si="525">JK31*JL31</f>
        <v>7688057978.1548347</v>
      </c>
      <c r="JN31" s="5"/>
      <c r="JO31" s="182">
        <f>JK31*JO$8*JO$2/JK$2*JP$2</f>
        <v>17859358.683253679</v>
      </c>
      <c r="JP31" s="182">
        <f>JL31*JP$8</f>
        <v>500</v>
      </c>
      <c r="JQ31" s="182">
        <f t="shared" si="173"/>
        <v>8929679341.6268406</v>
      </c>
      <c r="JR31" s="5"/>
      <c r="JS31" s="182">
        <f>JO31*JS$8*JS$2/JO$2*JT$2</f>
        <v>20538262.485741731</v>
      </c>
      <c r="JT31" s="182">
        <f>JP31*JT$8</f>
        <v>500</v>
      </c>
      <c r="JU31" s="182">
        <f t="shared" si="175"/>
        <v>10269131242.870865</v>
      </c>
      <c r="JV31" s="5"/>
      <c r="JW31" s="182">
        <f>JS31*JW$8*JW$2/JS$2*JX$2</f>
        <v>23619001.858602989</v>
      </c>
      <c r="JX31" s="182">
        <f>JT31*JX$8</f>
        <v>500</v>
      </c>
      <c r="JY31" s="182">
        <f t="shared" si="177"/>
        <v>11809500929.301495</v>
      </c>
      <c r="JZ31" s="5"/>
      <c r="KA31" s="182">
        <f>JW31*KA$8*KA$2/JW$2*KB$2</f>
        <v>27161852.137393437</v>
      </c>
      <c r="KB31" s="182">
        <f>JX31*KB$8</f>
        <v>500</v>
      </c>
      <c r="KC31" s="182">
        <f t="shared" si="179"/>
        <v>13580926068.696718</v>
      </c>
      <c r="KD31" s="5"/>
      <c r="KE31" s="182">
        <f>KA31*KE$8*KE$2/KA$2*KF$2</f>
        <v>31236129.958002452</v>
      </c>
      <c r="KF31" s="182">
        <f>KB31*KF$8</f>
        <v>500</v>
      </c>
      <c r="KG31" s="182">
        <f t="shared" si="181"/>
        <v>15618064979.001226</v>
      </c>
      <c r="KH31" s="5"/>
      <c r="KI31" s="183">
        <f t="shared" si="182"/>
        <v>4484.7682171874985</v>
      </c>
      <c r="KJ31" s="183">
        <f t="shared" si="183"/>
        <v>500</v>
      </c>
      <c r="KK31" s="183">
        <f t="shared" si="184"/>
        <v>2242384.1085937493</v>
      </c>
      <c r="KM31" s="183">
        <f t="shared" si="185"/>
        <v>70053.941454144049</v>
      </c>
      <c r="KN31" s="183">
        <f t="shared" si="186"/>
        <v>500</v>
      </c>
      <c r="KO31" s="183">
        <f t="shared" si="187"/>
        <v>35026970.727072023</v>
      </c>
      <c r="KQ31" s="183">
        <f t="shared" si="188"/>
        <v>449767.32918465958</v>
      </c>
      <c r="KR31" s="183">
        <f t="shared" si="189"/>
        <v>500.00000000000011</v>
      </c>
      <c r="KS31" s="183">
        <f t="shared" si="190"/>
        <v>224883664.59232983</v>
      </c>
      <c r="KU31" s="183">
        <f t="shared" si="191"/>
        <v>2647004.4704497377</v>
      </c>
      <c r="KV31" s="183">
        <f t="shared" si="192"/>
        <v>500.00000000000006</v>
      </c>
      <c r="KW31" s="183">
        <f t="shared" si="193"/>
        <v>1323502235.224869</v>
      </c>
      <c r="KY31" s="183">
        <f t="shared" si="194"/>
        <v>15578349.541934391</v>
      </c>
      <c r="KZ31" s="183">
        <f t="shared" si="195"/>
        <v>500.00000000000006</v>
      </c>
      <c r="LA31" s="183">
        <f t="shared" si="196"/>
        <v>7789174770.9671965</v>
      </c>
      <c r="LC31" s="183">
        <f t="shared" si="197"/>
        <v>95850276.221816838</v>
      </c>
      <c r="LD31" s="183">
        <f t="shared" si="198"/>
        <v>500.00000000000011</v>
      </c>
      <c r="LE31" s="183">
        <f t="shared" si="199"/>
        <v>47925138110.908432</v>
      </c>
    </row>
    <row r="32" spans="2:317" ht="18.75">
      <c r="B32" s="172"/>
      <c r="C32" s="180"/>
      <c r="D32" s="180"/>
      <c r="E32" s="180" t="str">
        <f>'A.I Revenue Streams - P1'!F32</f>
        <v>Medical Certificate</v>
      </c>
      <c r="F32" s="184"/>
      <c r="G32" s="182"/>
      <c r="H32" s="182">
        <f>'A.I Revenue Streams - P1'!J32</f>
        <v>300</v>
      </c>
      <c r="I32" s="182">
        <f>G32*H32</f>
        <v>0</v>
      </c>
      <c r="J32" s="5"/>
      <c r="K32" s="182">
        <f>'A.I Revenue Streams - P1'!H32*K$2*L$2</f>
        <v>13.5</v>
      </c>
      <c r="L32" s="182">
        <f t="shared" ref="L32:L33" si="526">H32*$L$8</f>
        <v>300</v>
      </c>
      <c r="M32" s="182">
        <f t="shared" ref="M32:M33" si="527">K32*L32</f>
        <v>4050</v>
      </c>
      <c r="N32" s="5"/>
      <c r="O32" s="182">
        <f t="shared" ref="O32:O33" si="528">K32*O$8*O$2/K$2*P$2</f>
        <v>14.411249999999999</v>
      </c>
      <c r="P32" s="182">
        <f t="shared" si="396"/>
        <v>300</v>
      </c>
      <c r="Q32" s="182">
        <f t="shared" si="397"/>
        <v>4323.375</v>
      </c>
      <c r="R32" s="5"/>
      <c r="S32" s="182">
        <f t="shared" ref="S32:S33" si="529">O32*S$8*S$2/O$2*T$2</f>
        <v>22.097249999999999</v>
      </c>
      <c r="T32" s="182">
        <f t="shared" si="398"/>
        <v>300</v>
      </c>
      <c r="U32" s="182">
        <f t="shared" si="399"/>
        <v>6629.1749999999993</v>
      </c>
      <c r="V32" s="5"/>
      <c r="W32" s="182">
        <f t="shared" ref="W32:W33" si="530">S32*W$8*W$2/S$2*X$2</f>
        <v>31.764796874999998</v>
      </c>
      <c r="X32" s="182">
        <f t="shared" si="400"/>
        <v>300</v>
      </c>
      <c r="Y32" s="182">
        <f t="shared" si="401"/>
        <v>9529.4390624999996</v>
      </c>
      <c r="Z32" s="5"/>
      <c r="AA32" s="182">
        <f t="shared" ref="AA32:AA33" si="531">W32*AA$8*AA$2/W$2*AB$2</f>
        <v>58.447226249999986</v>
      </c>
      <c r="AB32" s="182">
        <f t="shared" si="402"/>
        <v>300</v>
      </c>
      <c r="AC32" s="182">
        <f t="shared" si="403"/>
        <v>17534.167874999996</v>
      </c>
      <c r="AD32" s="5"/>
      <c r="AE32" s="182">
        <f t="shared" ref="AE32:AE33" si="532">AA32*AE$8*AE$2/AA$2*AF$2</f>
        <v>84.017887734374966</v>
      </c>
      <c r="AF32" s="182">
        <f t="shared" si="404"/>
        <v>300</v>
      </c>
      <c r="AG32" s="182">
        <f t="shared" si="405"/>
        <v>25205.366320312489</v>
      </c>
      <c r="AH32" s="5"/>
      <c r="AI32" s="182">
        <f t="shared" ref="AI32:AI33" si="533">AE32*AI$8*AI$2/AE$2*AJ$2</f>
        <v>120.77571361816399</v>
      </c>
      <c r="AJ32" s="182">
        <f t="shared" si="406"/>
        <v>300</v>
      </c>
      <c r="AK32" s="182">
        <f t="shared" si="407"/>
        <v>36232.714085449195</v>
      </c>
      <c r="AL32" s="5"/>
      <c r="AM32" s="182">
        <f t="shared" ref="AM32:AM33" si="534">AI32*AM$8*AM$2/AI$2*AN$2</f>
        <v>138.89207066088858</v>
      </c>
      <c r="AN32" s="182">
        <f t="shared" si="408"/>
        <v>300</v>
      </c>
      <c r="AO32" s="182">
        <f t="shared" si="409"/>
        <v>41667.62119826657</v>
      </c>
      <c r="AP32" s="5"/>
      <c r="AQ32" s="182">
        <f t="shared" ref="AQ32:AQ33" si="535">AM32*AQ$8*AQ$2/AM$2*AR$2</f>
        <v>159.72588126002185</v>
      </c>
      <c r="AR32" s="182">
        <f t="shared" si="410"/>
        <v>300</v>
      </c>
      <c r="AS32" s="182">
        <f t="shared" si="411"/>
        <v>47917.764378006555</v>
      </c>
      <c r="AT32" s="5"/>
      <c r="AU32" s="182">
        <f t="shared" ref="AU32:AU33" si="536">AQ32*AU$8*AU$2/AQ$2*AV$2</f>
        <v>183.68476344902513</v>
      </c>
      <c r="AV32" s="182">
        <f t="shared" si="412"/>
        <v>300</v>
      </c>
      <c r="AW32" s="182">
        <f t="shared" si="413"/>
        <v>55105.429034707537</v>
      </c>
      <c r="AX32" s="5"/>
      <c r="AY32" s="182">
        <f t="shared" ref="AY32:AY33" si="537">AU32*AY$8*AY$2/AU$2*AZ$2</f>
        <v>211.23747796637889</v>
      </c>
      <c r="AZ32" s="182">
        <f t="shared" si="414"/>
        <v>300</v>
      </c>
      <c r="BA32" s="182">
        <f t="shared" si="415"/>
        <v>63371.243389913667</v>
      </c>
      <c r="BB32" s="5"/>
      <c r="BC32" s="182">
        <f t="shared" ref="BC32:BC33" si="538">AY32*BC$8*BC$2/AY$2*BD$2</f>
        <v>242.9230996613357</v>
      </c>
      <c r="BD32" s="182">
        <f t="shared" si="416"/>
        <v>300</v>
      </c>
      <c r="BE32" s="182">
        <f t="shared" si="417"/>
        <v>72876.929898400704</v>
      </c>
      <c r="BF32" s="5"/>
      <c r="BG32" s="182">
        <f t="shared" ref="BG32:BG33" si="539">BC32*BG$8*BG$2/BC$2*BH$2</f>
        <v>279.36156461053605</v>
      </c>
      <c r="BH32" s="182">
        <f t="shared" si="418"/>
        <v>300</v>
      </c>
      <c r="BI32" s="182">
        <f t="shared" si="419"/>
        <v>83808.469383160817</v>
      </c>
      <c r="BJ32" s="5"/>
      <c r="BK32" s="182">
        <f t="shared" ref="BK32:BK33" si="540">BG32*BK$8*BK$2/BG$2*BL$2</f>
        <v>321.26579930211642</v>
      </c>
      <c r="BL32" s="182">
        <f t="shared" si="420"/>
        <v>300</v>
      </c>
      <c r="BM32" s="182">
        <f t="shared" si="421"/>
        <v>96379.739790634922</v>
      </c>
      <c r="BN32" s="5"/>
      <c r="BO32" s="182">
        <f t="shared" ref="BO32:BO33" si="541">BK32*BO$8*BO$2/BK$2*BP$2</f>
        <v>369.45566919743385</v>
      </c>
      <c r="BP32" s="182">
        <f t="shared" si="422"/>
        <v>300</v>
      </c>
      <c r="BQ32" s="182">
        <f t="shared" si="423"/>
        <v>110836.70075923015</v>
      </c>
      <c r="BR32" s="5"/>
      <c r="BS32" s="182">
        <f t="shared" ref="BS32:BS33" si="542">BO32*BS$8*BS$2/BO$2*BT$2</f>
        <v>424.8740195770489</v>
      </c>
      <c r="BT32" s="182">
        <f t="shared" si="424"/>
        <v>300</v>
      </c>
      <c r="BU32" s="182">
        <f t="shared" si="425"/>
        <v>127462.20587311467</v>
      </c>
      <c r="BV32" s="5"/>
      <c r="BW32" s="182">
        <f t="shared" ref="BW32:BW33" si="543">BS32*BW$8*BW$2/BS$2*BX$2</f>
        <v>488.6051225136062</v>
      </c>
      <c r="BX32" s="182">
        <f t="shared" si="426"/>
        <v>300</v>
      </c>
      <c r="BY32" s="182">
        <f t="shared" si="427"/>
        <v>146581.53675408187</v>
      </c>
      <c r="BZ32" s="5"/>
      <c r="CA32" s="182">
        <f t="shared" ref="CA32:CA33" si="544">BW32*CA$8*CA$2/BW$2*CB$2</f>
        <v>561.89589089064714</v>
      </c>
      <c r="CB32" s="182">
        <f t="shared" si="428"/>
        <v>300</v>
      </c>
      <c r="CC32" s="182">
        <f t="shared" si="429"/>
        <v>168568.76726719414</v>
      </c>
      <c r="CD32" s="5"/>
      <c r="CE32" s="182">
        <f t="shared" ref="CE32:CE33" si="545">CA32*CE$8*CE$2/CA$2*CF$2</f>
        <v>775.41632942909303</v>
      </c>
      <c r="CF32" s="182">
        <f t="shared" si="430"/>
        <v>300</v>
      </c>
      <c r="CG32" s="182">
        <f t="shared" si="431"/>
        <v>232624.89882872792</v>
      </c>
      <c r="CH32" s="5"/>
      <c r="CI32" s="182">
        <f t="shared" ref="CI32:CI33" si="546">CE32*CI$8*CI$2/CE$2*CJ$2</f>
        <v>891.72877884345689</v>
      </c>
      <c r="CJ32" s="182">
        <f t="shared" si="432"/>
        <v>300</v>
      </c>
      <c r="CK32" s="182">
        <f t="shared" si="433"/>
        <v>267518.63365303708</v>
      </c>
      <c r="CL32" s="5"/>
      <c r="CM32" s="182">
        <f t="shared" ref="CM32:CM33" si="547">CI32*CM$8*CM$2/CI$2*CN$2</f>
        <v>1025.4880956699753</v>
      </c>
      <c r="CN32" s="182">
        <f t="shared" si="434"/>
        <v>300</v>
      </c>
      <c r="CO32" s="182">
        <f t="shared" si="435"/>
        <v>307646.4287009926</v>
      </c>
      <c r="CP32" s="5"/>
      <c r="CQ32" s="182">
        <f t="shared" ref="CQ32:CQ33" si="548">CM32*CQ$8*CQ$2/CM$2*CR$2</f>
        <v>1179.3113100204716</v>
      </c>
      <c r="CR32" s="182">
        <f t="shared" si="436"/>
        <v>300</v>
      </c>
      <c r="CS32" s="182">
        <f t="shared" si="437"/>
        <v>353793.39300614147</v>
      </c>
      <c r="CT32" s="5"/>
      <c r="CU32" s="182">
        <f t="shared" ref="CU32:CU33" si="549">CQ32*CU$8*CU$2/CQ$2*CV$2</f>
        <v>1356.2080065235423</v>
      </c>
      <c r="CV32" s="182">
        <f t="shared" si="438"/>
        <v>300</v>
      </c>
      <c r="CW32" s="182">
        <f t="shared" si="439"/>
        <v>406862.40195706266</v>
      </c>
      <c r="CX32" s="5"/>
      <c r="CY32" s="182">
        <f t="shared" ref="CY32:CY33" si="550">CU32*CY$8*CY$2/CU$2*CZ$2</f>
        <v>1559.6392075020735</v>
      </c>
      <c r="CZ32" s="182">
        <f t="shared" si="440"/>
        <v>300</v>
      </c>
      <c r="DA32" s="182">
        <f t="shared" si="441"/>
        <v>467891.76225062204</v>
      </c>
      <c r="DB32" s="5"/>
      <c r="DC32" s="182">
        <f t="shared" ref="DC32:DC33" si="551">CY32*DC$8*DC$2/CY$2*DD$2</f>
        <v>1793.5850886273845</v>
      </c>
      <c r="DD32" s="182">
        <f t="shared" si="442"/>
        <v>300</v>
      </c>
      <c r="DE32" s="182">
        <f t="shared" si="443"/>
        <v>538075.52658821538</v>
      </c>
      <c r="DF32" s="5"/>
      <c r="DG32" s="182">
        <f t="shared" ref="DG32:DG33" si="552">DC32*DG$8*DG$2/DC$2*DH$2</f>
        <v>2062.6228519214919</v>
      </c>
      <c r="DH32" s="182">
        <f t="shared" si="444"/>
        <v>300</v>
      </c>
      <c r="DI32" s="182">
        <f t="shared" si="445"/>
        <v>618786.85557644756</v>
      </c>
      <c r="DJ32" s="5"/>
      <c r="DK32" s="182">
        <f t="shared" ref="DK32:DK33" si="553">DG32*DK$8*DK$2/DG$2*DL$2</f>
        <v>2372.0162797097155</v>
      </c>
      <c r="DL32" s="182">
        <f t="shared" si="446"/>
        <v>300</v>
      </c>
      <c r="DM32" s="182">
        <f t="shared" si="447"/>
        <v>711604.88391291467</v>
      </c>
      <c r="DN32" s="5"/>
      <c r="DO32" s="182">
        <f t="shared" ref="DO32:DO33" si="554">DK32*DO$8*DO$2/DK$2*DP$2</f>
        <v>2727.8187216661727</v>
      </c>
      <c r="DP32" s="182">
        <f t="shared" si="448"/>
        <v>300</v>
      </c>
      <c r="DQ32" s="182">
        <f t="shared" si="449"/>
        <v>818345.61649985181</v>
      </c>
      <c r="DR32" s="5"/>
      <c r="DS32" s="182">
        <f t="shared" ref="DS32:DS33" si="555">DO32*DS$8*DS$2/DO$2*DT$2</f>
        <v>3136.9915299160984</v>
      </c>
      <c r="DT32" s="182">
        <f t="shared" si="450"/>
        <v>300</v>
      </c>
      <c r="DU32" s="182">
        <f t="shared" si="451"/>
        <v>941097.45897482953</v>
      </c>
      <c r="DV32" s="5"/>
      <c r="DW32" s="182">
        <f t="shared" ref="DW32:DW33" si="556">DS32*DW$8*DW$2/DS$2*DX$2</f>
        <v>3607.5402594035131</v>
      </c>
      <c r="DX32" s="182">
        <f t="shared" si="452"/>
        <v>300</v>
      </c>
      <c r="DY32" s="182">
        <f t="shared" si="453"/>
        <v>1082262.077821054</v>
      </c>
      <c r="DZ32" s="5"/>
      <c r="EA32" s="182">
        <f t="shared" ref="EA32:EA33" si="557">DW32*EA$8*EA$2/DW$2*EB$2</f>
        <v>4563.5384281454435</v>
      </c>
      <c r="EB32" s="182">
        <f t="shared" si="454"/>
        <v>300</v>
      </c>
      <c r="EC32" s="182">
        <f t="shared" si="455"/>
        <v>1369061.5284436331</v>
      </c>
      <c r="ED32" s="5"/>
      <c r="EE32" s="182">
        <f t="shared" ref="EE32:EE33" si="558">EA32*EE$8*EE$2/EA$2*EF$2</f>
        <v>5248.0691923672593</v>
      </c>
      <c r="EF32" s="182">
        <f t="shared" si="456"/>
        <v>300</v>
      </c>
      <c r="EG32" s="182">
        <f t="shared" si="457"/>
        <v>1574420.7577101779</v>
      </c>
      <c r="EH32" s="5"/>
      <c r="EI32" s="182">
        <f t="shared" ref="EI32:EI33" si="559">EE32*EI$8*EI$2/EE$2*EJ$2</f>
        <v>6035.2795712223478</v>
      </c>
      <c r="EJ32" s="182">
        <f t="shared" si="458"/>
        <v>300</v>
      </c>
      <c r="EK32" s="182">
        <f t="shared" si="459"/>
        <v>1810583.8713667043</v>
      </c>
      <c r="EL32" s="5"/>
      <c r="EM32" s="182">
        <f t="shared" ref="EM32:EM33" si="560">EI32*EM$8*EM$2/EI$2*EN$2</f>
        <v>6940.5715069056996</v>
      </c>
      <c r="EN32" s="182">
        <f t="shared" si="460"/>
        <v>300</v>
      </c>
      <c r="EO32" s="182">
        <f t="shared" si="461"/>
        <v>2082171.4520717098</v>
      </c>
      <c r="EP32" s="5"/>
      <c r="EQ32" s="182">
        <f t="shared" ref="EQ32:EQ33" si="561">EM32*EQ$8*EQ$2/EM$2*ER$2</f>
        <v>7981.657232941554</v>
      </c>
      <c r="ER32" s="182">
        <f t="shared" si="462"/>
        <v>300</v>
      </c>
      <c r="ES32" s="182">
        <f t="shared" si="463"/>
        <v>2394497.1698824661</v>
      </c>
      <c r="ET32" s="5"/>
      <c r="EU32" s="182">
        <f t="shared" ref="EU32:EU33" si="562">EQ32*EU$8*EU$2/EQ$2*EV$2</f>
        <v>9178.9058178827854</v>
      </c>
      <c r="EV32" s="182">
        <f t="shared" si="464"/>
        <v>300</v>
      </c>
      <c r="EW32" s="182">
        <f t="shared" si="465"/>
        <v>2753671.7453648355</v>
      </c>
      <c r="EX32" s="5"/>
      <c r="EY32" s="182">
        <f t="shared" ref="EY32:EY33" si="563">EU32*EY$8*EY$2/EU$2*EZ$2</f>
        <v>10555.741690565203</v>
      </c>
      <c r="EZ32" s="182">
        <f t="shared" si="466"/>
        <v>300</v>
      </c>
      <c r="FA32" s="182">
        <f t="shared" si="467"/>
        <v>3166722.507169561</v>
      </c>
      <c r="FB32" s="5"/>
      <c r="FC32" s="182">
        <f t="shared" ref="FC32:FC33" si="564">EY32*FC$8*FC$2/EY$2*FD$2</f>
        <v>12139.102944149981</v>
      </c>
      <c r="FD32" s="182">
        <f t="shared" si="468"/>
        <v>300</v>
      </c>
      <c r="FE32" s="182">
        <f t="shared" si="469"/>
        <v>3641730.8832449946</v>
      </c>
      <c r="FF32" s="5"/>
      <c r="FG32" s="182">
        <f t="shared" ref="FG32:FG33" si="565">FC32*FG$8*FG$2/FC$2*FH$2</f>
        <v>13959.968385772478</v>
      </c>
      <c r="FH32" s="182">
        <f t="shared" si="470"/>
        <v>300</v>
      </c>
      <c r="FI32" s="182">
        <f t="shared" si="471"/>
        <v>4187990.5157317431</v>
      </c>
      <c r="FJ32" s="5"/>
      <c r="FK32" s="182">
        <f t="shared" ref="FK32:FK33" si="566">FG32*FK$8*FK$2/FG$2*FL$2</f>
        <v>16053.963643638348</v>
      </c>
      <c r="FL32" s="182">
        <f t="shared" si="472"/>
        <v>300</v>
      </c>
      <c r="FM32" s="182">
        <f t="shared" si="473"/>
        <v>4816189.0930915046</v>
      </c>
      <c r="FN32" s="5"/>
      <c r="FO32" s="182">
        <f t="shared" ref="FO32:FO33" si="567">FK32*FO$8*FO$2/FK$2*FP$2</f>
        <v>18462.0581901841</v>
      </c>
      <c r="FP32" s="182">
        <f t="shared" si="474"/>
        <v>300</v>
      </c>
      <c r="FQ32" s="182">
        <f t="shared" si="475"/>
        <v>5538617.4570552297</v>
      </c>
      <c r="FR32" s="5"/>
      <c r="FS32" s="182">
        <f t="shared" ref="FS32:FS33" si="568">FO32*FS$8*FS$2/FO$2*FT$2</f>
        <v>21231.366918711712</v>
      </c>
      <c r="FT32" s="182">
        <f t="shared" si="476"/>
        <v>300</v>
      </c>
      <c r="FU32" s="182">
        <f t="shared" si="477"/>
        <v>6369410.0756135136</v>
      </c>
      <c r="FV32" s="5"/>
      <c r="FW32" s="182">
        <f t="shared" ref="FW32:FW33" si="569">FS32*FW$8*FW$2/FS$2*FX$2</f>
        <v>26857.679152170316</v>
      </c>
      <c r="FX32" s="182">
        <f t="shared" si="478"/>
        <v>300</v>
      </c>
      <c r="FY32" s="182">
        <f t="shared" si="479"/>
        <v>8057303.7456510952</v>
      </c>
      <c r="FZ32" s="5"/>
      <c r="GA32" s="182">
        <f t="shared" ref="GA32:GA33" si="570">FW32*GA$8*GA$2/FW$2*GB$2</f>
        <v>30886.331024995867</v>
      </c>
      <c r="GB32" s="182">
        <f t="shared" si="480"/>
        <v>300</v>
      </c>
      <c r="GC32" s="182">
        <f t="shared" si="481"/>
        <v>9265899.3074987605</v>
      </c>
      <c r="GD32" s="5"/>
      <c r="GE32" s="182">
        <f t="shared" ref="GE32:GE33" si="571">GA32*GE$8*GE$2/GA$2*GF$2</f>
        <v>35519.280678745243</v>
      </c>
      <c r="GF32" s="182">
        <f t="shared" si="482"/>
        <v>300</v>
      </c>
      <c r="GG32" s="182">
        <f t="shared" si="483"/>
        <v>10655784.203623572</v>
      </c>
      <c r="GH32" s="5"/>
      <c r="GI32" s="182">
        <f t="shared" ref="GI32:GI33" si="572">GE32*GI$8*GI$2/GE$2*GJ$2</f>
        <v>40847.172780557026</v>
      </c>
      <c r="GJ32" s="182">
        <f t="shared" si="484"/>
        <v>300</v>
      </c>
      <c r="GK32" s="182">
        <f t="shared" si="485"/>
        <v>12254151.834167108</v>
      </c>
      <c r="GL32" s="5"/>
      <c r="GM32" s="182">
        <f t="shared" ref="GM32:GM33" si="573">GI32*GM$8*GM$2/GI$2*GN$2</f>
        <v>46974.248697640578</v>
      </c>
      <c r="GN32" s="182">
        <f t="shared" si="486"/>
        <v>300</v>
      </c>
      <c r="GO32" s="182">
        <f t="shared" si="487"/>
        <v>14092274.609292174</v>
      </c>
      <c r="GP32" s="5"/>
      <c r="GQ32" s="182">
        <f t="shared" ref="GQ32:GQ33" si="574">GM32*GQ$8*GQ$2/GM$2*GR$2</f>
        <v>54020.386002286657</v>
      </c>
      <c r="GR32" s="182">
        <f t="shared" si="488"/>
        <v>300</v>
      </c>
      <c r="GS32" s="182">
        <f t="shared" si="489"/>
        <v>16206115.800685998</v>
      </c>
      <c r="GT32" s="5"/>
      <c r="GU32" s="182">
        <f t="shared" ref="GU32:GU33" si="575">GQ32*GU$8*GU$2/GQ$2*GV$2</f>
        <v>62123.44390262966</v>
      </c>
      <c r="GV32" s="182">
        <f t="shared" si="490"/>
        <v>300</v>
      </c>
      <c r="GW32" s="182">
        <f t="shared" si="491"/>
        <v>18637033.170788899</v>
      </c>
      <c r="GX32" s="5"/>
      <c r="GY32" s="182">
        <f t="shared" ref="GY32:GY33" si="576">GU32*GY$8*GY$2/GU$2*GZ$2</f>
        <v>71441.96048802411</v>
      </c>
      <c r="GZ32" s="182">
        <f t="shared" si="492"/>
        <v>300</v>
      </c>
      <c r="HA32" s="182">
        <f t="shared" si="493"/>
        <v>21432588.146407232</v>
      </c>
      <c r="HB32" s="5"/>
      <c r="HC32" s="182">
        <f t="shared" ref="HC32:HC33" si="577">GY32*HC$8*HC$2/GY$2*HD$2</f>
        <v>82158.254561227717</v>
      </c>
      <c r="HD32" s="182">
        <f t="shared" si="494"/>
        <v>300</v>
      </c>
      <c r="HE32" s="182">
        <f t="shared" si="495"/>
        <v>24647476.368368316</v>
      </c>
      <c r="HF32" s="5"/>
      <c r="HG32" s="182">
        <f t="shared" ref="HG32:HG33" si="578">HC32*HG$8*HG$2/HC$2*HH$2</f>
        <v>94481.992745411873</v>
      </c>
      <c r="HH32" s="182">
        <f t="shared" si="496"/>
        <v>300</v>
      </c>
      <c r="HI32" s="182">
        <f t="shared" si="497"/>
        <v>28344597.82362356</v>
      </c>
      <c r="HJ32" s="5"/>
      <c r="HK32" s="182">
        <f t="shared" ref="HK32:HK33" si="579">HG32*HK$8*HK$2/HG$2*HL$2</f>
        <v>108654.29165722364</v>
      </c>
      <c r="HL32" s="182">
        <f t="shared" si="498"/>
        <v>300</v>
      </c>
      <c r="HM32" s="182">
        <f t="shared" si="499"/>
        <v>32596287.497167092</v>
      </c>
      <c r="HN32" s="5"/>
      <c r="HO32" s="182">
        <f t="shared" ref="HO32:HO33" si="580">HK32*HO$8*HO$2/HK$2*HP$2</f>
        <v>124952.43540580718</v>
      </c>
      <c r="HP32" s="182">
        <f t="shared" si="500"/>
        <v>300</v>
      </c>
      <c r="HQ32" s="182">
        <f t="shared" si="501"/>
        <v>37485730.621742152</v>
      </c>
      <c r="HR32" s="5"/>
      <c r="HS32" s="182">
        <f t="shared" ref="HS32:HS33" si="581">HO32*HS$8*HS$2/HO$2*HT$2</f>
        <v>165249.59582417997</v>
      </c>
      <c r="HT32" s="182">
        <f t="shared" si="502"/>
        <v>300</v>
      </c>
      <c r="HU32" s="182">
        <f t="shared" si="503"/>
        <v>49574878.747253992</v>
      </c>
      <c r="HV32" s="5"/>
      <c r="HW32" s="182">
        <f t="shared" ref="HW32:HW33" si="582">HS32*HW$8*HW$2/HS$2*HX$2</f>
        <v>190037.03519780695</v>
      </c>
      <c r="HX32" s="182">
        <f t="shared" si="504"/>
        <v>300</v>
      </c>
      <c r="HY32" s="182">
        <f t="shared" si="505"/>
        <v>57011110.559342086</v>
      </c>
      <c r="HZ32" s="5"/>
      <c r="IA32" s="182">
        <f t="shared" ref="IA32:IA33" si="583">HW32*IA$8*IA$2/HW$2*IB$2</f>
        <v>218542.59047747799</v>
      </c>
      <c r="IB32" s="182">
        <f t="shared" si="506"/>
        <v>300</v>
      </c>
      <c r="IC32" s="182">
        <f t="shared" si="507"/>
        <v>65562777.143243395</v>
      </c>
      <c r="ID32" s="5"/>
      <c r="IE32" s="182">
        <f t="shared" ref="IE32:IE33" si="584">IA32*IE$8*IE$2/IA$2*IF$2</f>
        <v>251323.97904909967</v>
      </c>
      <c r="IF32" s="182">
        <f t="shared" si="508"/>
        <v>300</v>
      </c>
      <c r="IG32" s="182">
        <f t="shared" si="509"/>
        <v>75397193.714729905</v>
      </c>
      <c r="IH32" s="5"/>
      <c r="II32" s="182">
        <f t="shared" ref="II32:II33" si="585">IE32*II$8*II$2/IE$2*IJ$2</f>
        <v>289022.5759064646</v>
      </c>
      <c r="IJ32" s="182">
        <f t="shared" si="510"/>
        <v>300</v>
      </c>
      <c r="IK32" s="182">
        <f t="shared" si="511"/>
        <v>86706772.771939382</v>
      </c>
      <c r="IL32" s="5"/>
      <c r="IM32" s="182">
        <f t="shared" ref="IM32:IM33" si="586">II32*IM$8*IM$2/II$2*IN$2</f>
        <v>332375.96229243424</v>
      </c>
      <c r="IN32" s="182">
        <f t="shared" si="512"/>
        <v>300</v>
      </c>
      <c r="IO32" s="182">
        <f t="shared" si="513"/>
        <v>99712788.687730268</v>
      </c>
      <c r="IP32" s="5"/>
      <c r="IQ32" s="182">
        <f t="shared" ref="IQ32:IQ33" si="587">IM32*IQ$8*IQ$2/IM$2*IR$2</f>
        <v>382232.35663629934</v>
      </c>
      <c r="IR32" s="182">
        <f t="shared" si="514"/>
        <v>300</v>
      </c>
      <c r="IS32" s="182">
        <f t="shared" si="515"/>
        <v>114669706.9908898</v>
      </c>
      <c r="IT32" s="5"/>
      <c r="IU32" s="182">
        <f t="shared" ref="IU32:IU33" si="588">IQ32*IU$8*IU$2/IQ$2*IV$2</f>
        <v>439567.21013174421</v>
      </c>
      <c r="IV32" s="182">
        <f t="shared" si="516"/>
        <v>300</v>
      </c>
      <c r="IW32" s="182">
        <f t="shared" si="517"/>
        <v>131870163.03952326</v>
      </c>
      <c r="IX32" s="5"/>
      <c r="IY32" s="182">
        <f t="shared" ref="IY32:IY33" si="589">IU32*IY$8*IY$2/IU$2*IZ$2</f>
        <v>505502.2916515058</v>
      </c>
      <c r="IZ32" s="182">
        <f t="shared" si="518"/>
        <v>300</v>
      </c>
      <c r="JA32" s="182">
        <f t="shared" si="519"/>
        <v>151650687.49545175</v>
      </c>
      <c r="JB32" s="5"/>
      <c r="JC32" s="182">
        <f t="shared" ref="JC32:JC33" si="590">IY32*JC$8*JC$2/IY$2*JD$2</f>
        <v>581327.63539923157</v>
      </c>
      <c r="JD32" s="182">
        <f t="shared" si="520"/>
        <v>300</v>
      </c>
      <c r="JE32" s="182">
        <f t="shared" si="521"/>
        <v>174398290.61976948</v>
      </c>
      <c r="JF32" s="5"/>
      <c r="JG32" s="182">
        <f t="shared" ref="JG32:JG33" si="591">JC32*JG$8*JG$2/JC$2*JH$2</f>
        <v>668526.78070911625</v>
      </c>
      <c r="JH32" s="182">
        <f t="shared" si="522"/>
        <v>300</v>
      </c>
      <c r="JI32" s="182">
        <f t="shared" si="523"/>
        <v>200558034.21273488</v>
      </c>
      <c r="JJ32" s="5"/>
      <c r="JK32" s="182">
        <f t="shared" ref="JK32:JK33" si="592">JG32*JK$8*JK$2/JG$2*JL$2</f>
        <v>768805.79781548365</v>
      </c>
      <c r="JL32" s="182">
        <f t="shared" si="524"/>
        <v>300</v>
      </c>
      <c r="JM32" s="182">
        <f t="shared" si="525"/>
        <v>230641739.34464508</v>
      </c>
      <c r="JN32" s="5"/>
      <c r="JO32" s="182">
        <f t="shared" ref="JO32:JO33" si="593">JK32*JO$8*JO$2/JK$2*JP$2</f>
        <v>892967.93416268425</v>
      </c>
      <c r="JP32" s="182">
        <f>JL32*JP$8</f>
        <v>300</v>
      </c>
      <c r="JQ32" s="182">
        <f t="shared" si="173"/>
        <v>267890380.24880528</v>
      </c>
      <c r="JR32" s="5"/>
      <c r="JS32" s="182">
        <f t="shared" ref="JS32:JS33" si="594">JO32*JS$8*JS$2/JO$2*JT$2</f>
        <v>1026913.1242870867</v>
      </c>
      <c r="JT32" s="182">
        <f>JP32*JT$8</f>
        <v>300</v>
      </c>
      <c r="JU32" s="182">
        <f t="shared" si="175"/>
        <v>308073937.28612602</v>
      </c>
      <c r="JV32" s="5"/>
      <c r="JW32" s="182">
        <f t="shared" ref="JW32:JW33" si="595">JS32*JW$8*JW$2/JS$2*JX$2</f>
        <v>1180950.0929301498</v>
      </c>
      <c r="JX32" s="182">
        <f>JT32*JX$8</f>
        <v>300</v>
      </c>
      <c r="JY32" s="182">
        <f t="shared" si="177"/>
        <v>354285027.87904495</v>
      </c>
      <c r="JZ32" s="5"/>
      <c r="KA32" s="182">
        <f t="shared" ref="KA32:KA33" si="596">JW32*KA$8*KA$2/JW$2*KB$2</f>
        <v>1358092.6068696722</v>
      </c>
      <c r="KB32" s="182">
        <f>JX32*KB$8</f>
        <v>300</v>
      </c>
      <c r="KC32" s="182">
        <f t="shared" si="179"/>
        <v>407427782.06090164</v>
      </c>
      <c r="KD32" s="5"/>
      <c r="KE32" s="182">
        <f t="shared" ref="KE32:KE33" si="597">KA32*KE$8*KE$2/KA$2*KF$2</f>
        <v>1561806.497900123</v>
      </c>
      <c r="KF32" s="182">
        <f>KB32*KF$8</f>
        <v>300</v>
      </c>
      <c r="KG32" s="182">
        <f t="shared" si="181"/>
        <v>468541949.3700369</v>
      </c>
      <c r="KH32" s="5"/>
      <c r="KI32" s="183">
        <f t="shared" si="182"/>
        <v>224.23841085937497</v>
      </c>
      <c r="KJ32" s="183">
        <f t="shared" si="183"/>
        <v>300</v>
      </c>
      <c r="KK32" s="183">
        <f t="shared" si="184"/>
        <v>67271.523257812485</v>
      </c>
      <c r="KM32" s="183">
        <f t="shared" si="185"/>
        <v>3502.6970727072026</v>
      </c>
      <c r="KN32" s="183">
        <f t="shared" si="186"/>
        <v>300</v>
      </c>
      <c r="KO32" s="183">
        <f t="shared" si="187"/>
        <v>1050809.1218121608</v>
      </c>
      <c r="KQ32" s="183">
        <f t="shared" si="188"/>
        <v>22488.366459232988</v>
      </c>
      <c r="KR32" s="183">
        <f t="shared" si="189"/>
        <v>300.00000000000006</v>
      </c>
      <c r="KS32" s="183">
        <f t="shared" si="190"/>
        <v>6746509.9377698973</v>
      </c>
      <c r="KU32" s="183">
        <f t="shared" si="191"/>
        <v>132350.22352248692</v>
      </c>
      <c r="KV32" s="183">
        <f t="shared" si="192"/>
        <v>300.00000000000006</v>
      </c>
      <c r="KW32" s="183">
        <f t="shared" si="193"/>
        <v>39705067.056746081</v>
      </c>
      <c r="KY32" s="183">
        <f t="shared" si="194"/>
        <v>778917.47709671978</v>
      </c>
      <c r="KZ32" s="183">
        <f t="shared" si="195"/>
        <v>300</v>
      </c>
      <c r="LA32" s="183">
        <f t="shared" si="196"/>
        <v>233675243.12901595</v>
      </c>
      <c r="LC32" s="183">
        <f t="shared" si="197"/>
        <v>4792513.8110908447</v>
      </c>
      <c r="LD32" s="183">
        <f t="shared" si="198"/>
        <v>299.99999999999994</v>
      </c>
      <c r="LE32" s="183">
        <f t="shared" si="199"/>
        <v>1437754143.3272531</v>
      </c>
    </row>
    <row r="33" spans="2:317" ht="18.75">
      <c r="B33" s="172"/>
      <c r="C33" s="180"/>
      <c r="D33" s="180"/>
      <c r="E33" s="180" t="str">
        <f>'A.I Revenue Streams - P1'!F33</f>
        <v>Fit to Fly Certificate</v>
      </c>
      <c r="F33" s="184"/>
      <c r="G33" s="182"/>
      <c r="H33" s="182">
        <f>'A.I Revenue Streams - P1'!J33</f>
        <v>300</v>
      </c>
      <c r="I33" s="182">
        <f>G33*H33</f>
        <v>0</v>
      </c>
      <c r="J33" s="5"/>
      <c r="K33" s="182">
        <f>'A.I Revenue Streams - P1'!H33*K$2*L$2</f>
        <v>0.89999999999999991</v>
      </c>
      <c r="L33" s="182">
        <f t="shared" si="526"/>
        <v>300</v>
      </c>
      <c r="M33" s="182">
        <f t="shared" si="527"/>
        <v>270</v>
      </c>
      <c r="N33" s="5"/>
      <c r="O33" s="182">
        <f t="shared" si="528"/>
        <v>0.96074999999999977</v>
      </c>
      <c r="P33" s="182">
        <f t="shared" si="396"/>
        <v>300</v>
      </c>
      <c r="Q33" s="182">
        <f t="shared" si="397"/>
        <v>288.22499999999991</v>
      </c>
      <c r="R33" s="5"/>
      <c r="S33" s="182">
        <f t="shared" si="529"/>
        <v>1.4731499999999995</v>
      </c>
      <c r="T33" s="182">
        <f t="shared" si="398"/>
        <v>300</v>
      </c>
      <c r="U33" s="182">
        <f t="shared" si="399"/>
        <v>441.94499999999988</v>
      </c>
      <c r="V33" s="5"/>
      <c r="W33" s="182">
        <f t="shared" si="530"/>
        <v>2.117653124999999</v>
      </c>
      <c r="X33" s="182">
        <f t="shared" si="400"/>
        <v>300</v>
      </c>
      <c r="Y33" s="182">
        <f t="shared" si="401"/>
        <v>635.2959374999997</v>
      </c>
      <c r="Z33" s="5"/>
      <c r="AA33" s="182">
        <f t="shared" si="531"/>
        <v>3.8964817499999982</v>
      </c>
      <c r="AB33" s="182">
        <f t="shared" si="402"/>
        <v>300</v>
      </c>
      <c r="AC33" s="182">
        <f t="shared" si="403"/>
        <v>1168.9445249999994</v>
      </c>
      <c r="AD33" s="5"/>
      <c r="AE33" s="182">
        <f t="shared" si="532"/>
        <v>5.6011925156249971</v>
      </c>
      <c r="AF33" s="182">
        <f t="shared" si="404"/>
        <v>300</v>
      </c>
      <c r="AG33" s="182">
        <f t="shared" si="405"/>
        <v>1680.3577546874992</v>
      </c>
      <c r="AH33" s="5"/>
      <c r="AI33" s="182">
        <f t="shared" si="533"/>
        <v>8.0517142412109326</v>
      </c>
      <c r="AJ33" s="182">
        <f t="shared" si="406"/>
        <v>300</v>
      </c>
      <c r="AK33" s="182">
        <f t="shared" si="407"/>
        <v>2415.5142723632798</v>
      </c>
      <c r="AL33" s="5"/>
      <c r="AM33" s="182">
        <f t="shared" si="534"/>
        <v>9.2594713773925719</v>
      </c>
      <c r="AN33" s="182">
        <f t="shared" si="408"/>
        <v>300</v>
      </c>
      <c r="AO33" s="182">
        <f t="shared" si="409"/>
        <v>2777.8414132177713</v>
      </c>
      <c r="AP33" s="5"/>
      <c r="AQ33" s="182">
        <f t="shared" si="535"/>
        <v>10.648392084001458</v>
      </c>
      <c r="AR33" s="182">
        <f t="shared" si="410"/>
        <v>300</v>
      </c>
      <c r="AS33" s="182">
        <f t="shared" si="411"/>
        <v>3194.5176252004371</v>
      </c>
      <c r="AT33" s="5"/>
      <c r="AU33" s="182">
        <f t="shared" si="536"/>
        <v>12.245650896601676</v>
      </c>
      <c r="AV33" s="182">
        <f t="shared" si="412"/>
        <v>300</v>
      </c>
      <c r="AW33" s="182">
        <f t="shared" si="413"/>
        <v>3673.695268980503</v>
      </c>
      <c r="AX33" s="5"/>
      <c r="AY33" s="182">
        <f t="shared" si="537"/>
        <v>14.082498531091927</v>
      </c>
      <c r="AZ33" s="182">
        <f t="shared" si="414"/>
        <v>300</v>
      </c>
      <c r="BA33" s="182">
        <f t="shared" si="415"/>
        <v>4224.749559327578</v>
      </c>
      <c r="BB33" s="5"/>
      <c r="BC33" s="182">
        <f t="shared" si="538"/>
        <v>16.194873310755714</v>
      </c>
      <c r="BD33" s="182">
        <f t="shared" si="416"/>
        <v>300</v>
      </c>
      <c r="BE33" s="182">
        <f t="shared" si="417"/>
        <v>4858.4619932267142</v>
      </c>
      <c r="BF33" s="5"/>
      <c r="BG33" s="182">
        <f t="shared" si="539"/>
        <v>18.62410430736907</v>
      </c>
      <c r="BH33" s="182">
        <f t="shared" si="418"/>
        <v>300</v>
      </c>
      <c r="BI33" s="182">
        <f t="shared" si="419"/>
        <v>5587.2312922107212</v>
      </c>
      <c r="BJ33" s="5"/>
      <c r="BK33" s="182">
        <f t="shared" si="540"/>
        <v>21.417719953474428</v>
      </c>
      <c r="BL33" s="182">
        <f t="shared" si="420"/>
        <v>300</v>
      </c>
      <c r="BM33" s="182">
        <f t="shared" si="421"/>
        <v>6425.3159860423284</v>
      </c>
      <c r="BN33" s="5"/>
      <c r="BO33" s="182">
        <f t="shared" si="541"/>
        <v>24.630377946495592</v>
      </c>
      <c r="BP33" s="182">
        <f t="shared" si="422"/>
        <v>300</v>
      </c>
      <c r="BQ33" s="182">
        <f t="shared" si="423"/>
        <v>7389.1133839486774</v>
      </c>
      <c r="BR33" s="5"/>
      <c r="BS33" s="182">
        <f t="shared" si="542"/>
        <v>28.32493463846993</v>
      </c>
      <c r="BT33" s="182">
        <f t="shared" si="424"/>
        <v>300</v>
      </c>
      <c r="BU33" s="182">
        <f t="shared" si="425"/>
        <v>8497.4803915409793</v>
      </c>
      <c r="BV33" s="5"/>
      <c r="BW33" s="182">
        <f t="shared" si="543"/>
        <v>32.573674834240421</v>
      </c>
      <c r="BX33" s="182">
        <f t="shared" si="426"/>
        <v>300</v>
      </c>
      <c r="BY33" s="182">
        <f t="shared" si="427"/>
        <v>9772.1024502721266</v>
      </c>
      <c r="BZ33" s="5"/>
      <c r="CA33" s="182">
        <f t="shared" si="544"/>
        <v>37.459726059376479</v>
      </c>
      <c r="CB33" s="182">
        <f t="shared" si="428"/>
        <v>300</v>
      </c>
      <c r="CC33" s="182">
        <f t="shared" si="429"/>
        <v>11237.917817812944</v>
      </c>
      <c r="CD33" s="5"/>
      <c r="CE33" s="182">
        <f t="shared" si="545"/>
        <v>51.69442196193954</v>
      </c>
      <c r="CF33" s="182">
        <f t="shared" si="430"/>
        <v>300</v>
      </c>
      <c r="CG33" s="182">
        <f t="shared" si="431"/>
        <v>15508.326588581862</v>
      </c>
      <c r="CH33" s="5"/>
      <c r="CI33" s="182">
        <f t="shared" si="546"/>
        <v>59.448585256230466</v>
      </c>
      <c r="CJ33" s="182">
        <f t="shared" si="432"/>
        <v>300</v>
      </c>
      <c r="CK33" s="182">
        <f t="shared" si="433"/>
        <v>17834.575576869142</v>
      </c>
      <c r="CL33" s="5"/>
      <c r="CM33" s="182">
        <f t="shared" si="547"/>
        <v>68.365873044665037</v>
      </c>
      <c r="CN33" s="182">
        <f t="shared" si="434"/>
        <v>300</v>
      </c>
      <c r="CO33" s="182">
        <f t="shared" si="435"/>
        <v>20509.76191339951</v>
      </c>
      <c r="CP33" s="5"/>
      <c r="CQ33" s="182">
        <f t="shared" si="548"/>
        <v>78.620754001364787</v>
      </c>
      <c r="CR33" s="182">
        <f t="shared" si="436"/>
        <v>300</v>
      </c>
      <c r="CS33" s="182">
        <f t="shared" si="437"/>
        <v>23586.226200409437</v>
      </c>
      <c r="CT33" s="5"/>
      <c r="CU33" s="182">
        <f t="shared" si="549"/>
        <v>90.413867101569494</v>
      </c>
      <c r="CV33" s="182">
        <f t="shared" si="438"/>
        <v>300</v>
      </c>
      <c r="CW33" s="182">
        <f t="shared" si="439"/>
        <v>27124.160130470849</v>
      </c>
      <c r="CX33" s="5"/>
      <c r="CY33" s="182">
        <f t="shared" si="550"/>
        <v>103.97594716680491</v>
      </c>
      <c r="CZ33" s="182">
        <f t="shared" si="440"/>
        <v>300</v>
      </c>
      <c r="DA33" s="182">
        <f t="shared" si="441"/>
        <v>31192.784150041476</v>
      </c>
      <c r="DB33" s="5"/>
      <c r="DC33" s="182">
        <f t="shared" si="551"/>
        <v>119.57233924182565</v>
      </c>
      <c r="DD33" s="182">
        <f t="shared" si="442"/>
        <v>300</v>
      </c>
      <c r="DE33" s="182">
        <f t="shared" si="443"/>
        <v>35871.701772547691</v>
      </c>
      <c r="DF33" s="5"/>
      <c r="DG33" s="182">
        <f t="shared" si="552"/>
        <v>137.50819012809947</v>
      </c>
      <c r="DH33" s="182">
        <f t="shared" si="444"/>
        <v>300</v>
      </c>
      <c r="DI33" s="182">
        <f t="shared" si="445"/>
        <v>41252.457038429842</v>
      </c>
      <c r="DJ33" s="5"/>
      <c r="DK33" s="182">
        <f t="shared" si="553"/>
        <v>158.13441864731439</v>
      </c>
      <c r="DL33" s="182">
        <f t="shared" si="446"/>
        <v>300</v>
      </c>
      <c r="DM33" s="182">
        <f t="shared" si="447"/>
        <v>47440.325594194321</v>
      </c>
      <c r="DN33" s="5"/>
      <c r="DO33" s="182">
        <f t="shared" si="554"/>
        <v>181.85458144441154</v>
      </c>
      <c r="DP33" s="182">
        <f t="shared" si="448"/>
        <v>300</v>
      </c>
      <c r="DQ33" s="182">
        <f t="shared" si="449"/>
        <v>54556.374433323464</v>
      </c>
      <c r="DR33" s="5"/>
      <c r="DS33" s="182">
        <f t="shared" si="555"/>
        <v>209.13276866107324</v>
      </c>
      <c r="DT33" s="182">
        <f t="shared" si="450"/>
        <v>300</v>
      </c>
      <c r="DU33" s="182">
        <f t="shared" si="451"/>
        <v>62739.830598321976</v>
      </c>
      <c r="DV33" s="5"/>
      <c r="DW33" s="182">
        <f t="shared" si="556"/>
        <v>240.50268396023424</v>
      </c>
      <c r="DX33" s="182">
        <f t="shared" si="452"/>
        <v>300</v>
      </c>
      <c r="DY33" s="182">
        <f t="shared" si="453"/>
        <v>72150.80518807027</v>
      </c>
      <c r="DZ33" s="5"/>
      <c r="EA33" s="182">
        <f t="shared" si="557"/>
        <v>304.23589520969631</v>
      </c>
      <c r="EB33" s="182">
        <f t="shared" si="454"/>
        <v>300</v>
      </c>
      <c r="EC33" s="182">
        <f t="shared" si="455"/>
        <v>91270.768562908896</v>
      </c>
      <c r="ED33" s="5"/>
      <c r="EE33" s="182">
        <f t="shared" si="558"/>
        <v>349.87127949115074</v>
      </c>
      <c r="EF33" s="182">
        <f t="shared" si="456"/>
        <v>300</v>
      </c>
      <c r="EG33" s="182">
        <f t="shared" si="457"/>
        <v>104961.38384734522</v>
      </c>
      <c r="EH33" s="5"/>
      <c r="EI33" s="182">
        <f t="shared" si="559"/>
        <v>402.35197141482331</v>
      </c>
      <c r="EJ33" s="182">
        <f t="shared" si="458"/>
        <v>300</v>
      </c>
      <c r="EK33" s="182">
        <f t="shared" si="459"/>
        <v>120705.59142444699</v>
      </c>
      <c r="EL33" s="5"/>
      <c r="EM33" s="182">
        <f t="shared" si="560"/>
        <v>462.70476712704675</v>
      </c>
      <c r="EN33" s="182">
        <f t="shared" si="460"/>
        <v>300</v>
      </c>
      <c r="EO33" s="182">
        <f t="shared" si="461"/>
        <v>138811.43013811402</v>
      </c>
      <c r="EP33" s="5"/>
      <c r="EQ33" s="182">
        <f t="shared" si="561"/>
        <v>532.1104821961037</v>
      </c>
      <c r="ER33" s="182">
        <f t="shared" si="462"/>
        <v>300</v>
      </c>
      <c r="ES33" s="182">
        <f t="shared" si="463"/>
        <v>159633.14465883112</v>
      </c>
      <c r="ET33" s="5"/>
      <c r="EU33" s="182">
        <f t="shared" si="562"/>
        <v>611.92705452551922</v>
      </c>
      <c r="EV33" s="182">
        <f t="shared" si="464"/>
        <v>300</v>
      </c>
      <c r="EW33" s="182">
        <f t="shared" si="465"/>
        <v>183578.11635765576</v>
      </c>
      <c r="EX33" s="5"/>
      <c r="EY33" s="182">
        <f t="shared" si="563"/>
        <v>703.7161127043471</v>
      </c>
      <c r="EZ33" s="182">
        <f t="shared" si="466"/>
        <v>300</v>
      </c>
      <c r="FA33" s="182">
        <f t="shared" si="467"/>
        <v>211114.83381130412</v>
      </c>
      <c r="FB33" s="5"/>
      <c r="FC33" s="182">
        <f t="shared" si="564"/>
        <v>809.27352960999906</v>
      </c>
      <c r="FD33" s="182">
        <f t="shared" si="468"/>
        <v>300</v>
      </c>
      <c r="FE33" s="182">
        <f t="shared" si="469"/>
        <v>242782.05888299973</v>
      </c>
      <c r="FF33" s="5"/>
      <c r="FG33" s="182">
        <f t="shared" si="565"/>
        <v>930.66455905149883</v>
      </c>
      <c r="FH33" s="182">
        <f t="shared" si="470"/>
        <v>300</v>
      </c>
      <c r="FI33" s="182">
        <f t="shared" si="471"/>
        <v>279199.36771544965</v>
      </c>
      <c r="FJ33" s="5"/>
      <c r="FK33" s="182">
        <f t="shared" si="566"/>
        <v>1070.2642429092236</v>
      </c>
      <c r="FL33" s="182">
        <f t="shared" si="472"/>
        <v>300</v>
      </c>
      <c r="FM33" s="182">
        <f t="shared" si="473"/>
        <v>321079.27287276712</v>
      </c>
      <c r="FN33" s="5"/>
      <c r="FO33" s="182">
        <f t="shared" si="567"/>
        <v>1230.8038793456071</v>
      </c>
      <c r="FP33" s="182">
        <f t="shared" si="474"/>
        <v>300</v>
      </c>
      <c r="FQ33" s="182">
        <f t="shared" si="475"/>
        <v>369241.16380368214</v>
      </c>
      <c r="FR33" s="5"/>
      <c r="FS33" s="182">
        <f t="shared" si="568"/>
        <v>1415.4244612474481</v>
      </c>
      <c r="FT33" s="182">
        <f t="shared" si="476"/>
        <v>300</v>
      </c>
      <c r="FU33" s="182">
        <f t="shared" si="477"/>
        <v>424627.33837423444</v>
      </c>
      <c r="FV33" s="5"/>
      <c r="FW33" s="182">
        <f t="shared" si="569"/>
        <v>1790.5119434780217</v>
      </c>
      <c r="FX33" s="182">
        <f t="shared" si="478"/>
        <v>300</v>
      </c>
      <c r="FY33" s="182">
        <f t="shared" si="479"/>
        <v>537153.58304340648</v>
      </c>
      <c r="FZ33" s="5"/>
      <c r="GA33" s="182">
        <f t="shared" si="570"/>
        <v>2059.0887349997247</v>
      </c>
      <c r="GB33" s="182">
        <f t="shared" si="480"/>
        <v>300</v>
      </c>
      <c r="GC33" s="182">
        <f t="shared" si="481"/>
        <v>617726.62049991742</v>
      </c>
      <c r="GD33" s="5"/>
      <c r="GE33" s="182">
        <f t="shared" si="571"/>
        <v>2367.9520452496831</v>
      </c>
      <c r="GF33" s="182">
        <f t="shared" si="482"/>
        <v>300</v>
      </c>
      <c r="GG33" s="182">
        <f t="shared" si="483"/>
        <v>710385.61357490497</v>
      </c>
      <c r="GH33" s="5"/>
      <c r="GI33" s="182">
        <f t="shared" si="572"/>
        <v>2723.1448520371355</v>
      </c>
      <c r="GJ33" s="182">
        <f t="shared" si="484"/>
        <v>300</v>
      </c>
      <c r="GK33" s="182">
        <f t="shared" si="485"/>
        <v>816943.4556111407</v>
      </c>
      <c r="GL33" s="5"/>
      <c r="GM33" s="182">
        <f t="shared" si="573"/>
        <v>3131.6165798427055</v>
      </c>
      <c r="GN33" s="182">
        <f t="shared" si="486"/>
        <v>300</v>
      </c>
      <c r="GO33" s="182">
        <f t="shared" si="487"/>
        <v>939484.97395281168</v>
      </c>
      <c r="GP33" s="5"/>
      <c r="GQ33" s="182">
        <f t="shared" si="574"/>
        <v>3601.3590668191109</v>
      </c>
      <c r="GR33" s="182">
        <f t="shared" si="488"/>
        <v>300</v>
      </c>
      <c r="GS33" s="182">
        <f t="shared" si="489"/>
        <v>1080407.7200457333</v>
      </c>
      <c r="GT33" s="5"/>
      <c r="GU33" s="182">
        <f t="shared" si="575"/>
        <v>4141.5629268419771</v>
      </c>
      <c r="GV33" s="182">
        <f t="shared" si="490"/>
        <v>300</v>
      </c>
      <c r="GW33" s="182">
        <f t="shared" si="491"/>
        <v>1242468.8780525932</v>
      </c>
      <c r="GX33" s="5"/>
      <c r="GY33" s="182">
        <f t="shared" si="576"/>
        <v>4762.7973658682731</v>
      </c>
      <c r="GZ33" s="182">
        <f t="shared" si="492"/>
        <v>300</v>
      </c>
      <c r="HA33" s="182">
        <f t="shared" si="493"/>
        <v>1428839.209760482</v>
      </c>
      <c r="HB33" s="5"/>
      <c r="HC33" s="182">
        <f t="shared" si="577"/>
        <v>5477.2169707485136</v>
      </c>
      <c r="HD33" s="182">
        <f t="shared" si="494"/>
        <v>300</v>
      </c>
      <c r="HE33" s="182">
        <f t="shared" si="495"/>
        <v>1643165.091224554</v>
      </c>
      <c r="HF33" s="5"/>
      <c r="HG33" s="182">
        <f t="shared" si="578"/>
        <v>6298.7995163607902</v>
      </c>
      <c r="HH33" s="182">
        <f t="shared" si="496"/>
        <v>300</v>
      </c>
      <c r="HI33" s="182">
        <f t="shared" si="497"/>
        <v>1889639.854908237</v>
      </c>
      <c r="HJ33" s="5"/>
      <c r="HK33" s="182">
        <f t="shared" si="579"/>
        <v>7243.6194438149078</v>
      </c>
      <c r="HL33" s="182">
        <f t="shared" si="498"/>
        <v>300</v>
      </c>
      <c r="HM33" s="182">
        <f t="shared" si="499"/>
        <v>2173085.8331444724</v>
      </c>
      <c r="HN33" s="5"/>
      <c r="HO33" s="182">
        <f t="shared" si="580"/>
        <v>8330.1623603871431</v>
      </c>
      <c r="HP33" s="182">
        <f t="shared" si="500"/>
        <v>300</v>
      </c>
      <c r="HQ33" s="182">
        <f t="shared" si="501"/>
        <v>2499048.708116143</v>
      </c>
      <c r="HR33" s="5"/>
      <c r="HS33" s="182">
        <f t="shared" si="581"/>
        <v>11016.639721611995</v>
      </c>
      <c r="HT33" s="182">
        <f t="shared" si="502"/>
        <v>300</v>
      </c>
      <c r="HU33" s="182">
        <f t="shared" si="503"/>
        <v>3304991.9164835983</v>
      </c>
      <c r="HV33" s="5"/>
      <c r="HW33" s="182">
        <f t="shared" si="582"/>
        <v>12669.135679853793</v>
      </c>
      <c r="HX33" s="182">
        <f t="shared" si="504"/>
        <v>300</v>
      </c>
      <c r="HY33" s="182">
        <f t="shared" si="505"/>
        <v>3800740.7039561379</v>
      </c>
      <c r="HZ33" s="5"/>
      <c r="IA33" s="182">
        <f t="shared" si="583"/>
        <v>14569.506031831861</v>
      </c>
      <c r="IB33" s="182">
        <f t="shared" si="506"/>
        <v>300</v>
      </c>
      <c r="IC33" s="182">
        <f t="shared" si="507"/>
        <v>4370851.809549558</v>
      </c>
      <c r="ID33" s="5"/>
      <c r="IE33" s="182">
        <f t="shared" si="584"/>
        <v>16754.931936606637</v>
      </c>
      <c r="IF33" s="182">
        <f t="shared" si="508"/>
        <v>300</v>
      </c>
      <c r="IG33" s="182">
        <f t="shared" si="509"/>
        <v>5026479.5809819913</v>
      </c>
      <c r="IH33" s="5"/>
      <c r="II33" s="182">
        <f t="shared" si="585"/>
        <v>19268.171727097633</v>
      </c>
      <c r="IJ33" s="182">
        <f t="shared" si="510"/>
        <v>300</v>
      </c>
      <c r="IK33" s="182">
        <f t="shared" si="511"/>
        <v>5780451.5181292901</v>
      </c>
      <c r="IL33" s="5"/>
      <c r="IM33" s="182">
        <f t="shared" si="586"/>
        <v>22158.397486162277</v>
      </c>
      <c r="IN33" s="182">
        <f t="shared" si="512"/>
        <v>300</v>
      </c>
      <c r="IO33" s="182">
        <f t="shared" si="513"/>
        <v>6647519.2458486836</v>
      </c>
      <c r="IP33" s="5"/>
      <c r="IQ33" s="182">
        <f t="shared" si="587"/>
        <v>25482.157109086616</v>
      </c>
      <c r="IR33" s="182">
        <f t="shared" si="514"/>
        <v>300</v>
      </c>
      <c r="IS33" s="182">
        <f t="shared" si="515"/>
        <v>7644647.1327259848</v>
      </c>
      <c r="IT33" s="5"/>
      <c r="IU33" s="182">
        <f t="shared" si="588"/>
        <v>29304.480675449606</v>
      </c>
      <c r="IV33" s="182">
        <f t="shared" si="516"/>
        <v>300</v>
      </c>
      <c r="IW33" s="182">
        <f t="shared" si="517"/>
        <v>8791344.2026348822</v>
      </c>
      <c r="IX33" s="5"/>
      <c r="IY33" s="182">
        <f t="shared" si="589"/>
        <v>33700.152776767041</v>
      </c>
      <c r="IZ33" s="182">
        <f t="shared" si="518"/>
        <v>300</v>
      </c>
      <c r="JA33" s="182">
        <f t="shared" si="519"/>
        <v>10110045.833030112</v>
      </c>
      <c r="JB33" s="5"/>
      <c r="JC33" s="182">
        <f t="shared" si="590"/>
        <v>38755.175693282094</v>
      </c>
      <c r="JD33" s="182">
        <f t="shared" si="520"/>
        <v>300</v>
      </c>
      <c r="JE33" s="182">
        <f t="shared" si="521"/>
        <v>11626552.707984628</v>
      </c>
      <c r="JF33" s="5"/>
      <c r="JG33" s="182">
        <f t="shared" si="591"/>
        <v>44568.452047274404</v>
      </c>
      <c r="JH33" s="182">
        <f t="shared" si="522"/>
        <v>300</v>
      </c>
      <c r="JI33" s="182">
        <f t="shared" si="523"/>
        <v>13370535.614182321</v>
      </c>
      <c r="JJ33" s="5"/>
      <c r="JK33" s="182">
        <f t="shared" si="592"/>
        <v>51253.719854365561</v>
      </c>
      <c r="JL33" s="182">
        <f t="shared" si="524"/>
        <v>300</v>
      </c>
      <c r="JM33" s="182">
        <f t="shared" si="525"/>
        <v>15376115.956309669</v>
      </c>
      <c r="JN33" s="5"/>
      <c r="JO33" s="182">
        <f t="shared" si="593"/>
        <v>59531.1956108456</v>
      </c>
      <c r="JP33" s="182">
        <f>JL33*JP$8</f>
        <v>300</v>
      </c>
      <c r="JQ33" s="182">
        <f t="shared" si="173"/>
        <v>17859358.683253679</v>
      </c>
      <c r="JR33" s="5"/>
      <c r="JS33" s="182">
        <f t="shared" si="594"/>
        <v>68460.874952472441</v>
      </c>
      <c r="JT33" s="182">
        <f>JP33*JT$8</f>
        <v>300</v>
      </c>
      <c r="JU33" s="182">
        <f t="shared" si="175"/>
        <v>20538262.485741731</v>
      </c>
      <c r="JV33" s="5"/>
      <c r="JW33" s="182">
        <f t="shared" si="595"/>
        <v>78730.006195343303</v>
      </c>
      <c r="JX33" s="182">
        <f>JT33*JX$8</f>
        <v>300</v>
      </c>
      <c r="JY33" s="182">
        <f t="shared" si="177"/>
        <v>23619001.858602989</v>
      </c>
      <c r="JZ33" s="5"/>
      <c r="KA33" s="182">
        <f t="shared" si="596"/>
        <v>90539.507124644791</v>
      </c>
      <c r="KB33" s="182">
        <f>JX33*KB$8</f>
        <v>300</v>
      </c>
      <c r="KC33" s="182">
        <f t="shared" si="179"/>
        <v>27161852.137393437</v>
      </c>
      <c r="KD33" s="5"/>
      <c r="KE33" s="182">
        <f t="shared" si="597"/>
        <v>104120.43319334151</v>
      </c>
      <c r="KF33" s="182">
        <f>KB33*KF$8</f>
        <v>300</v>
      </c>
      <c r="KG33" s="182">
        <f t="shared" si="181"/>
        <v>31236129.958002452</v>
      </c>
      <c r="KH33" s="5"/>
      <c r="KI33" s="183">
        <f t="shared" si="182"/>
        <v>14.949227390624994</v>
      </c>
      <c r="KJ33" s="183">
        <f t="shared" si="183"/>
        <v>300</v>
      </c>
      <c r="KK33" s="183">
        <f t="shared" si="184"/>
        <v>4484.7682171874985</v>
      </c>
      <c r="KM33" s="183">
        <f t="shared" si="185"/>
        <v>233.51313818048021</v>
      </c>
      <c r="KN33" s="183">
        <f t="shared" si="186"/>
        <v>300</v>
      </c>
      <c r="KO33" s="183">
        <f t="shared" si="187"/>
        <v>70053.941454144064</v>
      </c>
      <c r="KQ33" s="183">
        <f t="shared" si="188"/>
        <v>1499.2244306155328</v>
      </c>
      <c r="KR33" s="183">
        <f t="shared" si="189"/>
        <v>300</v>
      </c>
      <c r="KS33" s="183">
        <f t="shared" si="190"/>
        <v>449767.32918465987</v>
      </c>
      <c r="KU33" s="183">
        <f t="shared" si="191"/>
        <v>8823.3482348324651</v>
      </c>
      <c r="KV33" s="183">
        <f t="shared" si="192"/>
        <v>299.99999999999989</v>
      </c>
      <c r="KW33" s="183">
        <f t="shared" si="193"/>
        <v>2647004.4704497387</v>
      </c>
      <c r="KY33" s="183">
        <f t="shared" si="194"/>
        <v>51927.83180644799</v>
      </c>
      <c r="KZ33" s="183">
        <f t="shared" si="195"/>
        <v>300</v>
      </c>
      <c r="LA33" s="183">
        <f t="shared" si="196"/>
        <v>15578349.541934397</v>
      </c>
      <c r="LC33" s="183">
        <f t="shared" si="197"/>
        <v>319500.92073938955</v>
      </c>
      <c r="LD33" s="183">
        <f t="shared" si="198"/>
        <v>299.99999999999994</v>
      </c>
      <c r="LE33" s="183">
        <f t="shared" si="199"/>
        <v>95850276.221816838</v>
      </c>
    </row>
    <row r="34" spans="2:317" ht="18.75">
      <c r="B34" s="172"/>
      <c r="C34" s="180"/>
      <c r="D34" s="180"/>
      <c r="E34" s="180"/>
      <c r="F34" s="184"/>
      <c r="G34" s="182"/>
      <c r="H34" s="182"/>
      <c r="I34" s="182"/>
      <c r="J34" s="5"/>
      <c r="K34" s="182"/>
      <c r="L34" s="182"/>
      <c r="M34" s="182"/>
      <c r="N34" s="5"/>
      <c r="O34" s="182"/>
      <c r="P34" s="182"/>
      <c r="Q34" s="182"/>
      <c r="R34" s="5"/>
      <c r="S34" s="182"/>
      <c r="T34" s="182"/>
      <c r="U34" s="182"/>
      <c r="V34" s="5"/>
      <c r="W34" s="182"/>
      <c r="X34" s="182"/>
      <c r="Y34" s="182"/>
      <c r="Z34" s="5"/>
      <c r="AA34" s="182"/>
      <c r="AB34" s="182"/>
      <c r="AC34" s="182"/>
      <c r="AD34" s="5"/>
      <c r="AE34" s="182"/>
      <c r="AF34" s="182"/>
      <c r="AG34" s="182"/>
      <c r="AH34" s="5"/>
      <c r="AI34" s="182"/>
      <c r="AJ34" s="182"/>
      <c r="AK34" s="182"/>
      <c r="AL34" s="5"/>
      <c r="AM34" s="182"/>
      <c r="AN34" s="182"/>
      <c r="AO34" s="182"/>
      <c r="AP34" s="5"/>
      <c r="AQ34" s="182"/>
      <c r="AR34" s="182"/>
      <c r="AS34" s="182"/>
      <c r="AT34" s="5"/>
      <c r="AU34" s="182"/>
      <c r="AV34" s="182"/>
      <c r="AW34" s="182"/>
      <c r="AX34" s="5"/>
      <c r="AY34" s="182"/>
      <c r="AZ34" s="182"/>
      <c r="BA34" s="182"/>
      <c r="BB34" s="5"/>
      <c r="BC34" s="182"/>
      <c r="BD34" s="182"/>
      <c r="BE34" s="182"/>
      <c r="BF34" s="5"/>
      <c r="BG34" s="182"/>
      <c r="BH34" s="182"/>
      <c r="BI34" s="182"/>
      <c r="BJ34" s="5"/>
      <c r="BK34" s="182"/>
      <c r="BL34" s="182"/>
      <c r="BM34" s="182"/>
      <c r="BN34" s="5"/>
      <c r="BO34" s="182"/>
      <c r="BP34" s="182"/>
      <c r="BQ34" s="182"/>
      <c r="BR34" s="5"/>
      <c r="BS34" s="182"/>
      <c r="BT34" s="182"/>
      <c r="BU34" s="182"/>
      <c r="BV34" s="5"/>
      <c r="BW34" s="182"/>
      <c r="BX34" s="182"/>
      <c r="BY34" s="182"/>
      <c r="BZ34" s="5"/>
      <c r="CA34" s="182"/>
      <c r="CB34" s="182"/>
      <c r="CC34" s="182"/>
      <c r="CD34" s="5"/>
      <c r="CE34" s="182"/>
      <c r="CF34" s="182"/>
      <c r="CG34" s="182"/>
      <c r="CH34" s="5"/>
      <c r="CI34" s="182"/>
      <c r="CJ34" s="182"/>
      <c r="CK34" s="182"/>
      <c r="CL34" s="5"/>
      <c r="CM34" s="182"/>
      <c r="CN34" s="182"/>
      <c r="CO34" s="182"/>
      <c r="CP34" s="5"/>
      <c r="CQ34" s="182"/>
      <c r="CR34" s="182"/>
      <c r="CS34" s="182"/>
      <c r="CT34" s="5"/>
      <c r="CU34" s="182"/>
      <c r="CV34" s="182"/>
      <c r="CW34" s="182"/>
      <c r="CX34" s="5"/>
      <c r="CY34" s="182"/>
      <c r="CZ34" s="182"/>
      <c r="DA34" s="182"/>
      <c r="DB34" s="5"/>
      <c r="DC34" s="182"/>
      <c r="DD34" s="182"/>
      <c r="DE34" s="182"/>
      <c r="DF34" s="5"/>
      <c r="DG34" s="182"/>
      <c r="DH34" s="182"/>
      <c r="DI34" s="182"/>
      <c r="DJ34" s="5"/>
      <c r="DK34" s="182"/>
      <c r="DL34" s="182"/>
      <c r="DM34" s="182"/>
      <c r="DN34" s="5"/>
      <c r="DO34" s="182"/>
      <c r="DP34" s="182"/>
      <c r="DQ34" s="182"/>
      <c r="DR34" s="5"/>
      <c r="DS34" s="182"/>
      <c r="DT34" s="182"/>
      <c r="DU34" s="182"/>
      <c r="DV34" s="5"/>
      <c r="DW34" s="182"/>
      <c r="DX34" s="182"/>
      <c r="DY34" s="182"/>
      <c r="DZ34" s="5"/>
      <c r="EA34" s="182"/>
      <c r="EB34" s="182"/>
      <c r="EC34" s="182"/>
      <c r="ED34" s="5"/>
      <c r="EE34" s="182"/>
      <c r="EF34" s="182"/>
      <c r="EG34" s="182"/>
      <c r="EH34" s="5"/>
      <c r="EI34" s="182"/>
      <c r="EJ34" s="182"/>
      <c r="EK34" s="182"/>
      <c r="EL34" s="5"/>
      <c r="EM34" s="182"/>
      <c r="EN34" s="182"/>
      <c r="EO34" s="182"/>
      <c r="EP34" s="5"/>
      <c r="EQ34" s="182"/>
      <c r="ER34" s="182"/>
      <c r="ES34" s="182"/>
      <c r="ET34" s="5"/>
      <c r="EU34" s="182"/>
      <c r="EV34" s="182"/>
      <c r="EW34" s="182"/>
      <c r="EX34" s="5"/>
      <c r="EY34" s="182"/>
      <c r="EZ34" s="182"/>
      <c r="FA34" s="182"/>
      <c r="FB34" s="5"/>
      <c r="FC34" s="182"/>
      <c r="FD34" s="182"/>
      <c r="FE34" s="182"/>
      <c r="FF34" s="5"/>
      <c r="FG34" s="182"/>
      <c r="FH34" s="182"/>
      <c r="FI34" s="182"/>
      <c r="FJ34" s="5"/>
      <c r="FK34" s="182"/>
      <c r="FL34" s="182"/>
      <c r="FM34" s="182"/>
      <c r="FN34" s="5"/>
      <c r="FO34" s="182"/>
      <c r="FP34" s="182"/>
      <c r="FQ34" s="182"/>
      <c r="FR34" s="5"/>
      <c r="FS34" s="182"/>
      <c r="FT34" s="182"/>
      <c r="FU34" s="182"/>
      <c r="FV34" s="5"/>
      <c r="FW34" s="182"/>
      <c r="FX34" s="182"/>
      <c r="FY34" s="182"/>
      <c r="FZ34" s="5"/>
      <c r="GA34" s="182"/>
      <c r="GB34" s="182"/>
      <c r="GC34" s="182"/>
      <c r="GD34" s="5"/>
      <c r="GE34" s="182"/>
      <c r="GF34" s="182"/>
      <c r="GG34" s="182"/>
      <c r="GH34" s="5"/>
      <c r="GI34" s="182"/>
      <c r="GJ34" s="182"/>
      <c r="GK34" s="182"/>
      <c r="GL34" s="5"/>
      <c r="GM34" s="182"/>
      <c r="GN34" s="182"/>
      <c r="GO34" s="182"/>
      <c r="GP34" s="5"/>
      <c r="GQ34" s="182"/>
      <c r="GR34" s="182"/>
      <c r="GS34" s="182"/>
      <c r="GT34" s="5"/>
      <c r="GU34" s="182"/>
      <c r="GV34" s="182"/>
      <c r="GW34" s="182"/>
      <c r="GX34" s="5"/>
      <c r="GY34" s="182"/>
      <c r="GZ34" s="182"/>
      <c r="HA34" s="182"/>
      <c r="HB34" s="5"/>
      <c r="HC34" s="182"/>
      <c r="HD34" s="182"/>
      <c r="HE34" s="182"/>
      <c r="HF34" s="5"/>
      <c r="HG34" s="182"/>
      <c r="HH34" s="182"/>
      <c r="HI34" s="182"/>
      <c r="HJ34" s="5"/>
      <c r="HK34" s="182"/>
      <c r="HL34" s="182"/>
      <c r="HM34" s="182"/>
      <c r="HN34" s="5"/>
      <c r="HO34" s="182"/>
      <c r="HP34" s="182"/>
      <c r="HQ34" s="182"/>
      <c r="HR34" s="5"/>
      <c r="HS34" s="182"/>
      <c r="HT34" s="182"/>
      <c r="HU34" s="182"/>
      <c r="HV34" s="5"/>
      <c r="HW34" s="182"/>
      <c r="HX34" s="182"/>
      <c r="HY34" s="182"/>
      <c r="HZ34" s="5"/>
      <c r="IA34" s="182"/>
      <c r="IB34" s="182"/>
      <c r="IC34" s="182"/>
      <c r="ID34" s="5"/>
      <c r="IE34" s="182"/>
      <c r="IF34" s="182"/>
      <c r="IG34" s="182"/>
      <c r="IH34" s="5"/>
      <c r="II34" s="182"/>
      <c r="IJ34" s="182"/>
      <c r="IK34" s="182"/>
      <c r="IL34" s="5"/>
      <c r="IM34" s="182"/>
      <c r="IN34" s="182"/>
      <c r="IO34" s="182"/>
      <c r="IP34" s="5"/>
      <c r="IQ34" s="182"/>
      <c r="IR34" s="182"/>
      <c r="IS34" s="182"/>
      <c r="IT34" s="5"/>
      <c r="IU34" s="182"/>
      <c r="IV34" s="182"/>
      <c r="IW34" s="182"/>
      <c r="IX34" s="5"/>
      <c r="IY34" s="182"/>
      <c r="IZ34" s="182"/>
      <c r="JA34" s="182"/>
      <c r="JB34" s="5"/>
      <c r="JC34" s="182"/>
      <c r="JD34" s="182"/>
      <c r="JE34" s="182"/>
      <c r="JF34" s="5"/>
      <c r="JG34" s="182"/>
      <c r="JH34" s="182"/>
      <c r="JI34" s="182"/>
      <c r="JJ34" s="5"/>
      <c r="JK34" s="182"/>
      <c r="JL34" s="182"/>
      <c r="JM34" s="182"/>
      <c r="JN34" s="5"/>
      <c r="JO34" s="182"/>
      <c r="JP34" s="182"/>
      <c r="JQ34" s="182"/>
      <c r="JR34" s="5"/>
      <c r="JS34" s="182"/>
      <c r="JT34" s="182"/>
      <c r="JU34" s="182"/>
      <c r="JV34" s="5"/>
      <c r="JW34" s="182"/>
      <c r="JX34" s="182"/>
      <c r="JY34" s="182"/>
      <c r="JZ34" s="5"/>
      <c r="KA34" s="182"/>
      <c r="KB34" s="182"/>
      <c r="KC34" s="182"/>
      <c r="KD34" s="5"/>
      <c r="KE34" s="182"/>
      <c r="KF34" s="182"/>
      <c r="KG34" s="182"/>
      <c r="KH34" s="5"/>
      <c r="KI34" s="183"/>
      <c r="KJ34" s="183"/>
      <c r="KK34" s="183"/>
      <c r="KM34" s="183"/>
      <c r="KN34" s="183"/>
      <c r="KO34" s="183"/>
      <c r="KQ34" s="183"/>
      <c r="KR34" s="183"/>
      <c r="KS34" s="183"/>
      <c r="KU34" s="183"/>
      <c r="KV34" s="183"/>
      <c r="KW34" s="183"/>
      <c r="KY34" s="183"/>
      <c r="KZ34" s="183"/>
      <c r="LA34" s="183"/>
      <c r="LC34" s="183"/>
      <c r="LD34" s="183"/>
      <c r="LE34" s="183"/>
    </row>
    <row r="35" spans="2:317" ht="18.75">
      <c r="B35" s="172"/>
      <c r="C35" s="180"/>
      <c r="D35" s="180" t="str">
        <f>'A.I Revenue Streams - P1'!E35</f>
        <v>Physio</v>
      </c>
      <c r="E35" s="180"/>
      <c r="F35" s="184"/>
      <c r="G35" s="182"/>
      <c r="H35" s="182"/>
      <c r="I35" s="182"/>
      <c r="J35" s="5"/>
      <c r="K35" s="182"/>
      <c r="L35" s="182"/>
      <c r="M35" s="182"/>
      <c r="N35" s="5"/>
      <c r="O35" s="182"/>
      <c r="P35" s="182"/>
      <c r="Q35" s="182"/>
      <c r="R35" s="5"/>
      <c r="S35" s="182"/>
      <c r="T35" s="182"/>
      <c r="U35" s="182"/>
      <c r="V35" s="5"/>
      <c r="W35" s="182"/>
      <c r="X35" s="182"/>
      <c r="Y35" s="182"/>
      <c r="Z35" s="5"/>
      <c r="AA35" s="182"/>
      <c r="AB35" s="182"/>
      <c r="AC35" s="182"/>
      <c r="AD35" s="5"/>
      <c r="AE35" s="182"/>
      <c r="AF35" s="182"/>
      <c r="AG35" s="182"/>
      <c r="AH35" s="5"/>
      <c r="AI35" s="182"/>
      <c r="AJ35" s="182"/>
      <c r="AK35" s="182"/>
      <c r="AL35" s="5"/>
      <c r="AM35" s="182"/>
      <c r="AN35" s="182"/>
      <c r="AO35" s="182"/>
      <c r="AP35" s="5"/>
      <c r="AQ35" s="182"/>
      <c r="AR35" s="182"/>
      <c r="AS35" s="182"/>
      <c r="AT35" s="5"/>
      <c r="AU35" s="182"/>
      <c r="AV35" s="182"/>
      <c r="AW35" s="182"/>
      <c r="AX35" s="5"/>
      <c r="AY35" s="182"/>
      <c r="AZ35" s="182"/>
      <c r="BA35" s="182"/>
      <c r="BB35" s="5"/>
      <c r="BC35" s="182"/>
      <c r="BD35" s="182"/>
      <c r="BE35" s="182"/>
      <c r="BF35" s="5"/>
      <c r="BG35" s="182"/>
      <c r="BH35" s="182"/>
      <c r="BI35" s="182"/>
      <c r="BJ35" s="5"/>
      <c r="BK35" s="182"/>
      <c r="BL35" s="182"/>
      <c r="BM35" s="182"/>
      <c r="BN35" s="5"/>
      <c r="BO35" s="182"/>
      <c r="BP35" s="182"/>
      <c r="BQ35" s="182"/>
      <c r="BR35" s="5"/>
      <c r="BS35" s="182"/>
      <c r="BT35" s="182"/>
      <c r="BU35" s="182"/>
      <c r="BV35" s="5"/>
      <c r="BW35" s="182"/>
      <c r="BX35" s="182"/>
      <c r="BY35" s="182"/>
      <c r="BZ35" s="5"/>
      <c r="CA35" s="182"/>
      <c r="CB35" s="182"/>
      <c r="CC35" s="182"/>
      <c r="CD35" s="5"/>
      <c r="CE35" s="182"/>
      <c r="CF35" s="182"/>
      <c r="CG35" s="182"/>
      <c r="CH35" s="5"/>
      <c r="CI35" s="182"/>
      <c r="CJ35" s="182"/>
      <c r="CK35" s="182"/>
      <c r="CL35" s="5"/>
      <c r="CM35" s="182"/>
      <c r="CN35" s="182"/>
      <c r="CO35" s="182"/>
      <c r="CP35" s="5"/>
      <c r="CQ35" s="182"/>
      <c r="CR35" s="182"/>
      <c r="CS35" s="182"/>
      <c r="CT35" s="5"/>
      <c r="CU35" s="182"/>
      <c r="CV35" s="182"/>
      <c r="CW35" s="182"/>
      <c r="CX35" s="5"/>
      <c r="CY35" s="182"/>
      <c r="CZ35" s="182"/>
      <c r="DA35" s="182"/>
      <c r="DB35" s="5"/>
      <c r="DC35" s="182"/>
      <c r="DD35" s="182"/>
      <c r="DE35" s="182"/>
      <c r="DF35" s="5"/>
      <c r="DG35" s="182"/>
      <c r="DH35" s="182"/>
      <c r="DI35" s="182"/>
      <c r="DJ35" s="5"/>
      <c r="DK35" s="182"/>
      <c r="DL35" s="182"/>
      <c r="DM35" s="182"/>
      <c r="DN35" s="5"/>
      <c r="DO35" s="182"/>
      <c r="DP35" s="182"/>
      <c r="DQ35" s="182"/>
      <c r="DR35" s="5"/>
      <c r="DS35" s="182"/>
      <c r="DT35" s="182"/>
      <c r="DU35" s="182"/>
      <c r="DV35" s="5"/>
      <c r="DW35" s="182"/>
      <c r="DX35" s="182"/>
      <c r="DY35" s="182"/>
      <c r="DZ35" s="5"/>
      <c r="EA35" s="182"/>
      <c r="EB35" s="182"/>
      <c r="EC35" s="182"/>
      <c r="ED35" s="5"/>
      <c r="EE35" s="182"/>
      <c r="EF35" s="182"/>
      <c r="EG35" s="182"/>
      <c r="EH35" s="5"/>
      <c r="EI35" s="182"/>
      <c r="EJ35" s="182"/>
      <c r="EK35" s="182"/>
      <c r="EL35" s="5"/>
      <c r="EM35" s="182"/>
      <c r="EN35" s="182"/>
      <c r="EO35" s="182"/>
      <c r="EP35" s="5"/>
      <c r="EQ35" s="182"/>
      <c r="ER35" s="182"/>
      <c r="ES35" s="182"/>
      <c r="ET35" s="5"/>
      <c r="EU35" s="182"/>
      <c r="EV35" s="182"/>
      <c r="EW35" s="182"/>
      <c r="EX35" s="5"/>
      <c r="EY35" s="182"/>
      <c r="EZ35" s="182"/>
      <c r="FA35" s="182"/>
      <c r="FB35" s="5"/>
      <c r="FC35" s="182"/>
      <c r="FD35" s="182"/>
      <c r="FE35" s="182"/>
      <c r="FF35" s="5"/>
      <c r="FG35" s="182"/>
      <c r="FH35" s="182"/>
      <c r="FI35" s="182"/>
      <c r="FJ35" s="5"/>
      <c r="FK35" s="182"/>
      <c r="FL35" s="182"/>
      <c r="FM35" s="182"/>
      <c r="FN35" s="5"/>
      <c r="FO35" s="182"/>
      <c r="FP35" s="182"/>
      <c r="FQ35" s="182"/>
      <c r="FR35" s="5"/>
      <c r="FS35" s="182"/>
      <c r="FT35" s="182"/>
      <c r="FU35" s="182"/>
      <c r="FV35" s="5"/>
      <c r="FW35" s="182"/>
      <c r="FX35" s="182"/>
      <c r="FY35" s="182"/>
      <c r="FZ35" s="5"/>
      <c r="GA35" s="182"/>
      <c r="GB35" s="182"/>
      <c r="GC35" s="182"/>
      <c r="GD35" s="5"/>
      <c r="GE35" s="182"/>
      <c r="GF35" s="182"/>
      <c r="GG35" s="182"/>
      <c r="GH35" s="5"/>
      <c r="GI35" s="182"/>
      <c r="GJ35" s="182"/>
      <c r="GK35" s="182"/>
      <c r="GL35" s="5"/>
      <c r="GM35" s="182"/>
      <c r="GN35" s="182"/>
      <c r="GO35" s="182"/>
      <c r="GP35" s="5"/>
      <c r="GQ35" s="182"/>
      <c r="GR35" s="182"/>
      <c r="GS35" s="182"/>
      <c r="GT35" s="5"/>
      <c r="GU35" s="182"/>
      <c r="GV35" s="182"/>
      <c r="GW35" s="182"/>
      <c r="GX35" s="5"/>
      <c r="GY35" s="182"/>
      <c r="GZ35" s="182"/>
      <c r="HA35" s="182"/>
      <c r="HB35" s="5"/>
      <c r="HC35" s="182"/>
      <c r="HD35" s="182"/>
      <c r="HE35" s="182"/>
      <c r="HF35" s="5"/>
      <c r="HG35" s="182"/>
      <c r="HH35" s="182"/>
      <c r="HI35" s="182"/>
      <c r="HJ35" s="5"/>
      <c r="HK35" s="182"/>
      <c r="HL35" s="182"/>
      <c r="HM35" s="182"/>
      <c r="HN35" s="5"/>
      <c r="HO35" s="182"/>
      <c r="HP35" s="182"/>
      <c r="HQ35" s="182"/>
      <c r="HR35" s="5"/>
      <c r="HS35" s="182"/>
      <c r="HT35" s="182"/>
      <c r="HU35" s="182"/>
      <c r="HV35" s="5"/>
      <c r="HW35" s="182"/>
      <c r="HX35" s="182"/>
      <c r="HY35" s="182"/>
      <c r="HZ35" s="5"/>
      <c r="IA35" s="182"/>
      <c r="IB35" s="182"/>
      <c r="IC35" s="182"/>
      <c r="ID35" s="5"/>
      <c r="IE35" s="182"/>
      <c r="IF35" s="182"/>
      <c r="IG35" s="182"/>
      <c r="IH35" s="5"/>
      <c r="II35" s="182"/>
      <c r="IJ35" s="182"/>
      <c r="IK35" s="182"/>
      <c r="IL35" s="5"/>
      <c r="IM35" s="182"/>
      <c r="IN35" s="182"/>
      <c r="IO35" s="182"/>
      <c r="IP35" s="5"/>
      <c r="IQ35" s="182"/>
      <c r="IR35" s="182"/>
      <c r="IS35" s="182"/>
      <c r="IT35" s="5"/>
      <c r="IU35" s="182"/>
      <c r="IV35" s="182"/>
      <c r="IW35" s="182"/>
      <c r="IX35" s="5"/>
      <c r="IY35" s="182"/>
      <c r="IZ35" s="182"/>
      <c r="JA35" s="182"/>
      <c r="JB35" s="5"/>
      <c r="JC35" s="182"/>
      <c r="JD35" s="182"/>
      <c r="JE35" s="182"/>
      <c r="JF35" s="5"/>
      <c r="JG35" s="182"/>
      <c r="JH35" s="182"/>
      <c r="JI35" s="182"/>
      <c r="JJ35" s="5"/>
      <c r="JK35" s="182"/>
      <c r="JL35" s="182"/>
      <c r="JM35" s="182"/>
      <c r="JN35" s="5"/>
      <c r="JO35" s="182"/>
      <c r="JP35" s="182"/>
      <c r="JQ35" s="182"/>
      <c r="JR35" s="5"/>
      <c r="JS35" s="182"/>
      <c r="JT35" s="182"/>
      <c r="JU35" s="182"/>
      <c r="JV35" s="5"/>
      <c r="JW35" s="182"/>
      <c r="JX35" s="182"/>
      <c r="JY35" s="182"/>
      <c r="JZ35" s="5"/>
      <c r="KA35" s="182"/>
      <c r="KB35" s="182"/>
      <c r="KC35" s="182"/>
      <c r="KD35" s="5"/>
      <c r="KE35" s="182"/>
      <c r="KF35" s="182"/>
      <c r="KG35" s="182"/>
      <c r="KH35" s="5"/>
      <c r="KI35" s="183"/>
      <c r="KJ35" s="183"/>
      <c r="KK35" s="183"/>
      <c r="KM35" s="183"/>
      <c r="KN35" s="183"/>
      <c r="KO35" s="183"/>
      <c r="KQ35" s="183"/>
      <c r="KR35" s="183"/>
      <c r="KS35" s="183"/>
      <c r="KU35" s="183"/>
      <c r="KV35" s="183"/>
      <c r="KW35" s="183"/>
      <c r="KY35" s="183"/>
      <c r="KZ35" s="183"/>
      <c r="LA35" s="183"/>
      <c r="LC35" s="183"/>
      <c r="LD35" s="183"/>
      <c r="LE35" s="183"/>
    </row>
    <row r="36" spans="2:317" ht="18.75">
      <c r="B36" s="172"/>
      <c r="C36" s="180"/>
      <c r="D36" s="180"/>
      <c r="E36" s="180" t="str">
        <f>'A.I Revenue Streams - P1'!F36</f>
        <v>Excercises</v>
      </c>
      <c r="F36" s="184"/>
      <c r="G36" s="182"/>
      <c r="H36" s="182">
        <f>'A.I Revenue Streams - P1'!J36</f>
        <v>500</v>
      </c>
      <c r="I36" s="182">
        <f>G36*H36</f>
        <v>0</v>
      </c>
      <c r="J36" s="5"/>
      <c r="K36" s="182">
        <f>'A.I Revenue Streams - P1'!H36*K$2*L$2</f>
        <v>13.5</v>
      </c>
      <c r="L36" s="182">
        <f t="shared" ref="L36" si="598">H36*$L$8</f>
        <v>500</v>
      </c>
      <c r="M36" s="182">
        <f t="shared" ref="M36" si="599">K36*L36</f>
        <v>6750</v>
      </c>
      <c r="N36" s="5"/>
      <c r="O36" s="182">
        <f>K36*O$8*O$2/K$2*P$2</f>
        <v>14.411249999999999</v>
      </c>
      <c r="P36" s="182">
        <f t="shared" ref="P36:P65" si="600">L36*P$8</f>
        <v>500</v>
      </c>
      <c r="Q36" s="182">
        <f t="shared" ref="Q36:Q65" si="601">O36*P36</f>
        <v>7205.6249999999991</v>
      </c>
      <c r="R36" s="5"/>
      <c r="S36" s="182">
        <f>O36*S$8*S$2/O$2*T$2</f>
        <v>22.097249999999999</v>
      </c>
      <c r="T36" s="182">
        <f t="shared" ref="T36:T65" si="602">P36*T$8</f>
        <v>500</v>
      </c>
      <c r="U36" s="182">
        <f t="shared" ref="U36:U65" si="603">S36*T36</f>
        <v>11048.625</v>
      </c>
      <c r="V36" s="5"/>
      <c r="W36" s="182">
        <f>S36*W$8*W$2/S$2*X$2</f>
        <v>31.764796874999998</v>
      </c>
      <c r="X36" s="182">
        <f t="shared" ref="X36:X65" si="604">T36*X$8</f>
        <v>500</v>
      </c>
      <c r="Y36" s="182">
        <f t="shared" ref="Y36:Y65" si="605">W36*X36</f>
        <v>15882.3984375</v>
      </c>
      <c r="Z36" s="5"/>
      <c r="AA36" s="182">
        <f>W36*AA$8*AA$2/W$2*AB$2</f>
        <v>58.447226249999986</v>
      </c>
      <c r="AB36" s="182">
        <f t="shared" ref="AB36:AB65" si="606">X36*AB$8</f>
        <v>500</v>
      </c>
      <c r="AC36" s="182">
        <f t="shared" ref="AC36:AC65" si="607">AA36*AB36</f>
        <v>29223.613124999993</v>
      </c>
      <c r="AD36" s="5"/>
      <c r="AE36" s="182">
        <f>AA36*AE$8*AE$2/AA$2*AF$2</f>
        <v>84.017887734374966</v>
      </c>
      <c r="AF36" s="182">
        <f t="shared" si="404"/>
        <v>500</v>
      </c>
      <c r="AG36" s="182">
        <f t="shared" si="405"/>
        <v>42008.943867187481</v>
      </c>
      <c r="AH36" s="5"/>
      <c r="AI36" s="182">
        <f>AE36*AI$8*AI$2/AE$2*AJ$2</f>
        <v>120.77571361816399</v>
      </c>
      <c r="AJ36" s="182">
        <f t="shared" si="406"/>
        <v>500</v>
      </c>
      <c r="AK36" s="182">
        <f t="shared" si="407"/>
        <v>60387.856809081997</v>
      </c>
      <c r="AL36" s="5"/>
      <c r="AM36" s="182">
        <f>AI36*AM$8*AM$2/AI$2*AN$2</f>
        <v>138.89207066088858</v>
      </c>
      <c r="AN36" s="182">
        <f t="shared" si="408"/>
        <v>500</v>
      </c>
      <c r="AO36" s="182">
        <f t="shared" si="409"/>
        <v>69446.035330444283</v>
      </c>
      <c r="AP36" s="5"/>
      <c r="AQ36" s="182">
        <f>AM36*AQ$8*AQ$2/AM$2*AR$2</f>
        <v>159.72588126002185</v>
      </c>
      <c r="AR36" s="182">
        <f t="shared" si="410"/>
        <v>500</v>
      </c>
      <c r="AS36" s="182">
        <f t="shared" si="411"/>
        <v>79862.940630010926</v>
      </c>
      <c r="AT36" s="5"/>
      <c r="AU36" s="182">
        <f>AQ36*AU$8*AU$2/AQ$2*AV$2</f>
        <v>183.68476344902513</v>
      </c>
      <c r="AV36" s="182">
        <f t="shared" si="412"/>
        <v>500</v>
      </c>
      <c r="AW36" s="182">
        <f t="shared" si="413"/>
        <v>91842.381724512568</v>
      </c>
      <c r="AX36" s="5"/>
      <c r="AY36" s="182">
        <f>AU36*AY$8*AY$2/AU$2*AZ$2</f>
        <v>211.23747796637889</v>
      </c>
      <c r="AZ36" s="182">
        <f t="shared" si="414"/>
        <v>500</v>
      </c>
      <c r="BA36" s="182">
        <f t="shared" si="415"/>
        <v>105618.73898318944</v>
      </c>
      <c r="BB36" s="5"/>
      <c r="BC36" s="182">
        <f>AY36*BC$8*BC$2/AY$2*BD$2</f>
        <v>242.9230996613357</v>
      </c>
      <c r="BD36" s="182">
        <f t="shared" si="416"/>
        <v>500</v>
      </c>
      <c r="BE36" s="182">
        <f t="shared" si="417"/>
        <v>121461.54983066785</v>
      </c>
      <c r="BF36" s="5"/>
      <c r="BG36" s="182">
        <f>BC36*BG$8*BG$2/BC$2*BH$2</f>
        <v>279.36156461053605</v>
      </c>
      <c r="BH36" s="182">
        <f t="shared" si="418"/>
        <v>500</v>
      </c>
      <c r="BI36" s="182">
        <f t="shared" si="419"/>
        <v>139680.78230526802</v>
      </c>
      <c r="BJ36" s="5"/>
      <c r="BK36" s="182">
        <f>BG36*BK$8*BK$2/BG$2*BL$2</f>
        <v>321.26579930211642</v>
      </c>
      <c r="BL36" s="182">
        <f t="shared" si="420"/>
        <v>500</v>
      </c>
      <c r="BM36" s="182">
        <f t="shared" si="421"/>
        <v>160632.89965105822</v>
      </c>
      <c r="BN36" s="5"/>
      <c r="BO36" s="182">
        <f>BK36*BO$8*BO$2/BK$2*BP$2</f>
        <v>369.45566919743385</v>
      </c>
      <c r="BP36" s="182">
        <f t="shared" si="422"/>
        <v>500</v>
      </c>
      <c r="BQ36" s="182">
        <f t="shared" si="423"/>
        <v>184727.83459871693</v>
      </c>
      <c r="BR36" s="5"/>
      <c r="BS36" s="182">
        <f>BO36*BS$8*BS$2/BO$2*BT$2</f>
        <v>424.8740195770489</v>
      </c>
      <c r="BT36" s="182">
        <f t="shared" si="424"/>
        <v>500</v>
      </c>
      <c r="BU36" s="182">
        <f t="shared" si="425"/>
        <v>212437.00978852445</v>
      </c>
      <c r="BV36" s="5"/>
      <c r="BW36" s="182">
        <f>BS36*BW$8*BW$2/BS$2*BX$2</f>
        <v>488.6051225136062</v>
      </c>
      <c r="BX36" s="182">
        <f t="shared" si="426"/>
        <v>500</v>
      </c>
      <c r="BY36" s="182">
        <f t="shared" si="427"/>
        <v>244302.56125680311</v>
      </c>
      <c r="BZ36" s="5"/>
      <c r="CA36" s="182">
        <f>BW36*CA$8*CA$2/BW$2*CB$2</f>
        <v>561.89589089064714</v>
      </c>
      <c r="CB36" s="182">
        <f t="shared" si="428"/>
        <v>500</v>
      </c>
      <c r="CC36" s="182">
        <f t="shared" si="429"/>
        <v>280947.9454453236</v>
      </c>
      <c r="CD36" s="5"/>
      <c r="CE36" s="182">
        <f>CA36*CE$8*CE$2/CA$2*CF$2</f>
        <v>775.41632942909303</v>
      </c>
      <c r="CF36" s="182">
        <f t="shared" si="430"/>
        <v>500</v>
      </c>
      <c r="CG36" s="182">
        <f t="shared" si="431"/>
        <v>387708.16471454652</v>
      </c>
      <c r="CH36" s="5"/>
      <c r="CI36" s="182">
        <f>CE36*CI$8*CI$2/CE$2*CJ$2</f>
        <v>891.72877884345689</v>
      </c>
      <c r="CJ36" s="182">
        <f t="shared" si="432"/>
        <v>500</v>
      </c>
      <c r="CK36" s="182">
        <f t="shared" si="433"/>
        <v>445864.38942172844</v>
      </c>
      <c r="CL36" s="5"/>
      <c r="CM36" s="182">
        <f>CI36*CM$8*CM$2/CI$2*CN$2</f>
        <v>1025.4880956699753</v>
      </c>
      <c r="CN36" s="182">
        <f t="shared" si="434"/>
        <v>500</v>
      </c>
      <c r="CO36" s="182">
        <f t="shared" si="435"/>
        <v>512744.04783498769</v>
      </c>
      <c r="CP36" s="5"/>
      <c r="CQ36" s="182">
        <f>CM36*CQ$8*CQ$2/CM$2*CR$2</f>
        <v>1179.3113100204716</v>
      </c>
      <c r="CR36" s="182">
        <f t="shared" si="436"/>
        <v>500</v>
      </c>
      <c r="CS36" s="182">
        <f t="shared" si="437"/>
        <v>589655.65501023585</v>
      </c>
      <c r="CT36" s="5"/>
      <c r="CU36" s="182">
        <f>CQ36*CU$8*CU$2/CQ$2*CV$2</f>
        <v>1356.2080065235423</v>
      </c>
      <c r="CV36" s="182">
        <f t="shared" si="438"/>
        <v>500</v>
      </c>
      <c r="CW36" s="182">
        <f t="shared" si="439"/>
        <v>678104.00326177117</v>
      </c>
      <c r="CX36" s="5"/>
      <c r="CY36" s="182">
        <f>CU36*CY$8*CY$2/CU$2*CZ$2</f>
        <v>1559.6392075020735</v>
      </c>
      <c r="CZ36" s="182">
        <f t="shared" si="440"/>
        <v>500</v>
      </c>
      <c r="DA36" s="182">
        <f t="shared" si="441"/>
        <v>779819.6037510368</v>
      </c>
      <c r="DB36" s="5"/>
      <c r="DC36" s="182">
        <f>CY36*DC$8*DC$2/CY$2*DD$2</f>
        <v>1793.5850886273845</v>
      </c>
      <c r="DD36" s="182">
        <f t="shared" si="442"/>
        <v>500</v>
      </c>
      <c r="DE36" s="182">
        <f t="shared" si="443"/>
        <v>896792.54431369225</v>
      </c>
      <c r="DF36" s="5"/>
      <c r="DG36" s="182">
        <f>DC36*DG$8*DG$2/DC$2*DH$2</f>
        <v>2062.6228519214919</v>
      </c>
      <c r="DH36" s="182">
        <f t="shared" si="444"/>
        <v>500</v>
      </c>
      <c r="DI36" s="182">
        <f t="shared" si="445"/>
        <v>1031311.425960746</v>
      </c>
      <c r="DJ36" s="5"/>
      <c r="DK36" s="182">
        <f>DG36*DK$8*DK$2/DG$2*DL$2</f>
        <v>2372.0162797097155</v>
      </c>
      <c r="DL36" s="182">
        <f t="shared" si="446"/>
        <v>500</v>
      </c>
      <c r="DM36" s="182">
        <f t="shared" si="447"/>
        <v>1186008.1398548577</v>
      </c>
      <c r="DN36" s="5"/>
      <c r="DO36" s="182">
        <f>DK36*DO$8*DO$2/DK$2*DP$2</f>
        <v>2727.8187216661727</v>
      </c>
      <c r="DP36" s="182">
        <f t="shared" si="448"/>
        <v>500</v>
      </c>
      <c r="DQ36" s="182">
        <f t="shared" si="449"/>
        <v>1363909.3608330863</v>
      </c>
      <c r="DR36" s="5"/>
      <c r="DS36" s="182">
        <f>DO36*DS$8*DS$2/DO$2*DT$2</f>
        <v>3136.9915299160984</v>
      </c>
      <c r="DT36" s="182">
        <f t="shared" si="450"/>
        <v>500</v>
      </c>
      <c r="DU36" s="182">
        <f t="shared" si="451"/>
        <v>1568495.7649580492</v>
      </c>
      <c r="DV36" s="5"/>
      <c r="DW36" s="182">
        <f>DS36*DW$8*DW$2/DS$2*DX$2</f>
        <v>3607.5402594035131</v>
      </c>
      <c r="DX36" s="182">
        <f t="shared" si="452"/>
        <v>500</v>
      </c>
      <c r="DY36" s="182">
        <f t="shared" si="453"/>
        <v>1803770.1297017566</v>
      </c>
      <c r="DZ36" s="5"/>
      <c r="EA36" s="182">
        <f>DW36*EA$8*EA$2/DW$2*EB$2</f>
        <v>4563.5384281454435</v>
      </c>
      <c r="EB36" s="182">
        <f t="shared" si="454"/>
        <v>500</v>
      </c>
      <c r="EC36" s="182">
        <f t="shared" si="455"/>
        <v>2281769.2140727215</v>
      </c>
      <c r="ED36" s="5"/>
      <c r="EE36" s="182">
        <f>EA36*EE$8*EE$2/EA$2*EF$2</f>
        <v>5248.0691923672593</v>
      </c>
      <c r="EF36" s="182">
        <f t="shared" si="456"/>
        <v>500</v>
      </c>
      <c r="EG36" s="182">
        <f t="shared" si="457"/>
        <v>2624034.5961836297</v>
      </c>
      <c r="EH36" s="5"/>
      <c r="EI36" s="182">
        <f>EE36*EI$8*EI$2/EE$2*EJ$2</f>
        <v>6035.2795712223478</v>
      </c>
      <c r="EJ36" s="182">
        <f t="shared" si="458"/>
        <v>500</v>
      </c>
      <c r="EK36" s="182">
        <f t="shared" si="459"/>
        <v>3017639.7856111741</v>
      </c>
      <c r="EL36" s="5"/>
      <c r="EM36" s="182">
        <f>EI36*EM$8*EM$2/EI$2*EN$2</f>
        <v>6940.5715069056996</v>
      </c>
      <c r="EN36" s="182">
        <f t="shared" si="460"/>
        <v>500</v>
      </c>
      <c r="EO36" s="182">
        <f t="shared" si="461"/>
        <v>3470285.7534528496</v>
      </c>
      <c r="EP36" s="5"/>
      <c r="EQ36" s="182">
        <f>EM36*EQ$8*EQ$2/EM$2*ER$2</f>
        <v>7981.657232941554</v>
      </c>
      <c r="ER36" s="182">
        <f t="shared" si="462"/>
        <v>500</v>
      </c>
      <c r="ES36" s="182">
        <f t="shared" si="463"/>
        <v>3990828.616470777</v>
      </c>
      <c r="ET36" s="5"/>
      <c r="EU36" s="182">
        <f>EQ36*EU$8*EU$2/EQ$2*EV$2</f>
        <v>9178.9058178827854</v>
      </c>
      <c r="EV36" s="182">
        <f t="shared" si="464"/>
        <v>500</v>
      </c>
      <c r="EW36" s="182">
        <f t="shared" si="465"/>
        <v>4589452.9089413928</v>
      </c>
      <c r="EX36" s="5"/>
      <c r="EY36" s="182">
        <f>EU36*EY$8*EY$2/EU$2*EZ$2</f>
        <v>10555.741690565203</v>
      </c>
      <c r="EZ36" s="182">
        <f t="shared" si="466"/>
        <v>500</v>
      </c>
      <c r="FA36" s="182">
        <f t="shared" si="467"/>
        <v>5277870.8452826012</v>
      </c>
      <c r="FB36" s="5"/>
      <c r="FC36" s="182">
        <f>EY36*FC$8*FC$2/EY$2*FD$2</f>
        <v>12139.102944149981</v>
      </c>
      <c r="FD36" s="182">
        <f t="shared" si="468"/>
        <v>500</v>
      </c>
      <c r="FE36" s="182">
        <f t="shared" si="469"/>
        <v>6069551.4720749911</v>
      </c>
      <c r="FF36" s="5"/>
      <c r="FG36" s="182">
        <f>FC36*FG$8*FG$2/FC$2*FH$2</f>
        <v>13959.968385772478</v>
      </c>
      <c r="FH36" s="182">
        <f t="shared" si="470"/>
        <v>500</v>
      </c>
      <c r="FI36" s="182">
        <f t="shared" si="471"/>
        <v>6979984.1928862389</v>
      </c>
      <c r="FJ36" s="5"/>
      <c r="FK36" s="182">
        <f>FG36*FK$8*FK$2/FG$2*FL$2</f>
        <v>16053.963643638348</v>
      </c>
      <c r="FL36" s="182">
        <f t="shared" si="472"/>
        <v>500</v>
      </c>
      <c r="FM36" s="182">
        <f t="shared" si="473"/>
        <v>8026981.8218191741</v>
      </c>
      <c r="FN36" s="5"/>
      <c r="FO36" s="182">
        <f>FK36*FO$8*FO$2/FK$2*FP$2</f>
        <v>18462.0581901841</v>
      </c>
      <c r="FP36" s="182">
        <f t="shared" si="474"/>
        <v>500</v>
      </c>
      <c r="FQ36" s="182">
        <f t="shared" si="475"/>
        <v>9231029.0950920507</v>
      </c>
      <c r="FR36" s="5"/>
      <c r="FS36" s="182">
        <f>FO36*FS$8*FS$2/FO$2*FT$2</f>
        <v>21231.366918711712</v>
      </c>
      <c r="FT36" s="182">
        <f t="shared" si="476"/>
        <v>500</v>
      </c>
      <c r="FU36" s="182">
        <f t="shared" si="477"/>
        <v>10615683.459355855</v>
      </c>
      <c r="FV36" s="5"/>
      <c r="FW36" s="182">
        <f>FS36*FW$8*FW$2/FS$2*FX$2</f>
        <v>26857.679152170316</v>
      </c>
      <c r="FX36" s="182">
        <f t="shared" si="478"/>
        <v>500</v>
      </c>
      <c r="FY36" s="182">
        <f t="shared" si="479"/>
        <v>13428839.576085158</v>
      </c>
      <c r="FZ36" s="5"/>
      <c r="GA36" s="182">
        <f>FW36*GA$8*GA$2/FW$2*GB$2</f>
        <v>30886.331024995867</v>
      </c>
      <c r="GB36" s="182">
        <f t="shared" si="480"/>
        <v>500</v>
      </c>
      <c r="GC36" s="182">
        <f t="shared" si="481"/>
        <v>15443165.512497934</v>
      </c>
      <c r="GD36" s="5"/>
      <c r="GE36" s="182">
        <f>GA36*GE$8*GE$2/GA$2*GF$2</f>
        <v>35519.280678745243</v>
      </c>
      <c r="GF36" s="182">
        <f t="shared" si="482"/>
        <v>500</v>
      </c>
      <c r="GG36" s="182">
        <f t="shared" si="483"/>
        <v>17759640.33937262</v>
      </c>
      <c r="GH36" s="5"/>
      <c r="GI36" s="182">
        <f>GE36*GI$8*GI$2/GE$2*GJ$2</f>
        <v>40847.172780557026</v>
      </c>
      <c r="GJ36" s="182">
        <f t="shared" si="484"/>
        <v>500</v>
      </c>
      <c r="GK36" s="182">
        <f t="shared" si="485"/>
        <v>20423586.390278514</v>
      </c>
      <c r="GL36" s="5"/>
      <c r="GM36" s="182">
        <f>GI36*GM$8*GM$2/GI$2*GN$2</f>
        <v>46974.248697640578</v>
      </c>
      <c r="GN36" s="182">
        <f t="shared" si="486"/>
        <v>500</v>
      </c>
      <c r="GO36" s="182">
        <f t="shared" si="487"/>
        <v>23487124.348820288</v>
      </c>
      <c r="GP36" s="5"/>
      <c r="GQ36" s="182">
        <f>GM36*GQ$8*GQ$2/GM$2*GR$2</f>
        <v>54020.386002286657</v>
      </c>
      <c r="GR36" s="182">
        <f t="shared" si="488"/>
        <v>500</v>
      </c>
      <c r="GS36" s="182">
        <f t="shared" si="489"/>
        <v>27010193.001143329</v>
      </c>
      <c r="GT36" s="5"/>
      <c r="GU36" s="182">
        <f>GQ36*GU$8*GU$2/GQ$2*GV$2</f>
        <v>62123.44390262966</v>
      </c>
      <c r="GV36" s="182">
        <f t="shared" si="490"/>
        <v>500</v>
      </c>
      <c r="GW36" s="182">
        <f t="shared" si="491"/>
        <v>31061721.951314829</v>
      </c>
      <c r="GX36" s="5"/>
      <c r="GY36" s="182">
        <f>GU36*GY$8*GY$2/GU$2*GZ$2</f>
        <v>71441.96048802411</v>
      </c>
      <c r="GZ36" s="182">
        <f t="shared" si="492"/>
        <v>500</v>
      </c>
      <c r="HA36" s="182">
        <f t="shared" si="493"/>
        <v>35720980.244012058</v>
      </c>
      <c r="HB36" s="5"/>
      <c r="HC36" s="182">
        <f>GY36*HC$8*HC$2/GY$2*HD$2</f>
        <v>82158.254561227717</v>
      </c>
      <c r="HD36" s="182">
        <f t="shared" si="494"/>
        <v>500</v>
      </c>
      <c r="HE36" s="182">
        <f t="shared" si="495"/>
        <v>41079127.280613862</v>
      </c>
      <c r="HF36" s="5"/>
      <c r="HG36" s="182">
        <f>HC36*HG$8*HG$2/HC$2*HH$2</f>
        <v>94481.992745411873</v>
      </c>
      <c r="HH36" s="182">
        <f t="shared" si="496"/>
        <v>500</v>
      </c>
      <c r="HI36" s="182">
        <f t="shared" si="497"/>
        <v>47240996.372705936</v>
      </c>
      <c r="HJ36" s="5"/>
      <c r="HK36" s="182">
        <f>HG36*HK$8*HK$2/HG$2*HL$2</f>
        <v>108654.29165722364</v>
      </c>
      <c r="HL36" s="182">
        <f t="shared" si="498"/>
        <v>500</v>
      </c>
      <c r="HM36" s="182">
        <f t="shared" si="499"/>
        <v>54327145.828611821</v>
      </c>
      <c r="HN36" s="5"/>
      <c r="HO36" s="182">
        <f>HK36*HO$8*HO$2/HK$2*HP$2</f>
        <v>124952.43540580718</v>
      </c>
      <c r="HP36" s="182">
        <f t="shared" si="500"/>
        <v>500</v>
      </c>
      <c r="HQ36" s="182">
        <f t="shared" si="501"/>
        <v>62476217.702903591</v>
      </c>
      <c r="HR36" s="5"/>
      <c r="HS36" s="182">
        <f>HO36*HS$8*HS$2/HO$2*HT$2</f>
        <v>165249.59582417997</v>
      </c>
      <c r="HT36" s="182">
        <f t="shared" si="502"/>
        <v>500</v>
      </c>
      <c r="HU36" s="182">
        <f t="shared" si="503"/>
        <v>82624797.912089989</v>
      </c>
      <c r="HV36" s="5"/>
      <c r="HW36" s="182">
        <f>HS36*HW$8*HW$2/HS$2*HX$2</f>
        <v>190037.03519780695</v>
      </c>
      <c r="HX36" s="182">
        <f t="shared" si="504"/>
        <v>500</v>
      </c>
      <c r="HY36" s="182">
        <f t="shared" si="505"/>
        <v>95018517.598903477</v>
      </c>
      <c r="HZ36" s="5"/>
      <c r="IA36" s="182">
        <f>HW36*IA$8*IA$2/HW$2*IB$2</f>
        <v>218542.59047747799</v>
      </c>
      <c r="IB36" s="182">
        <f t="shared" si="506"/>
        <v>500</v>
      </c>
      <c r="IC36" s="182">
        <f t="shared" si="507"/>
        <v>109271295.238739</v>
      </c>
      <c r="ID36" s="5"/>
      <c r="IE36" s="182">
        <f>IA36*IE$8*IE$2/IA$2*IF$2</f>
        <v>251323.97904909967</v>
      </c>
      <c r="IF36" s="182">
        <f t="shared" si="508"/>
        <v>500</v>
      </c>
      <c r="IG36" s="182">
        <f t="shared" si="509"/>
        <v>125661989.52454983</v>
      </c>
      <c r="IH36" s="5"/>
      <c r="II36" s="182">
        <f>IE36*II$8*II$2/IE$2*IJ$2</f>
        <v>289022.5759064646</v>
      </c>
      <c r="IJ36" s="182">
        <f t="shared" si="510"/>
        <v>500</v>
      </c>
      <c r="IK36" s="182">
        <f t="shared" si="511"/>
        <v>144511287.95323229</v>
      </c>
      <c r="IL36" s="5"/>
      <c r="IM36" s="182">
        <f>II36*IM$8*IM$2/II$2*IN$2</f>
        <v>332375.96229243424</v>
      </c>
      <c r="IN36" s="182">
        <f t="shared" si="512"/>
        <v>500</v>
      </c>
      <c r="IO36" s="182">
        <f t="shared" si="513"/>
        <v>166187981.14621711</v>
      </c>
      <c r="IP36" s="5"/>
      <c r="IQ36" s="182">
        <f>IM36*IQ$8*IQ$2/IM$2*IR$2</f>
        <v>382232.35663629934</v>
      </c>
      <c r="IR36" s="182">
        <f t="shared" si="514"/>
        <v>500</v>
      </c>
      <c r="IS36" s="182">
        <f t="shared" si="515"/>
        <v>191116178.31814969</v>
      </c>
      <c r="IT36" s="5"/>
      <c r="IU36" s="182">
        <f>IQ36*IU$8*IU$2/IQ$2*IV$2</f>
        <v>439567.21013174421</v>
      </c>
      <c r="IV36" s="182">
        <f t="shared" si="516"/>
        <v>500</v>
      </c>
      <c r="IW36" s="182">
        <f t="shared" si="517"/>
        <v>219783605.0658721</v>
      </c>
      <c r="IX36" s="5"/>
      <c r="IY36" s="182">
        <f>IU36*IY$8*IY$2/IU$2*IZ$2</f>
        <v>505502.2916515058</v>
      </c>
      <c r="IZ36" s="182">
        <f t="shared" si="518"/>
        <v>500</v>
      </c>
      <c r="JA36" s="182">
        <f t="shared" si="519"/>
        <v>252751145.82575291</v>
      </c>
      <c r="JB36" s="5"/>
      <c r="JC36" s="182">
        <f>IY36*JC$8*JC$2/IY$2*JD$2</f>
        <v>581327.63539923157</v>
      </c>
      <c r="JD36" s="182">
        <f t="shared" si="520"/>
        <v>500</v>
      </c>
      <c r="JE36" s="182">
        <f t="shared" si="521"/>
        <v>290663817.69961578</v>
      </c>
      <c r="JF36" s="5"/>
      <c r="JG36" s="182">
        <f>JC36*JG$8*JG$2/JC$2*JH$2</f>
        <v>668526.78070911625</v>
      </c>
      <c r="JH36" s="182">
        <f t="shared" si="522"/>
        <v>500</v>
      </c>
      <c r="JI36" s="182">
        <f t="shared" si="523"/>
        <v>334263390.35455811</v>
      </c>
      <c r="JJ36" s="5"/>
      <c r="JK36" s="182">
        <f>JG36*JK$8*JK$2/JG$2*JL$2</f>
        <v>768805.79781548365</v>
      </c>
      <c r="JL36" s="182">
        <f t="shared" si="524"/>
        <v>500</v>
      </c>
      <c r="JM36" s="182">
        <f t="shared" si="525"/>
        <v>384402898.90774184</v>
      </c>
      <c r="JN36" s="5"/>
      <c r="JO36" s="182">
        <f>JK36*JO$8*JO$2/JK$2*JP$2</f>
        <v>892967.93416268425</v>
      </c>
      <c r="JP36" s="182">
        <f t="shared" ref="JP36:JP57" si="608">JL36*JP$8</f>
        <v>500</v>
      </c>
      <c r="JQ36" s="182">
        <f t="shared" ref="JQ36:JQ57" si="609">JO36*JP36</f>
        <v>446483967.0813421</v>
      </c>
      <c r="JR36" s="5"/>
      <c r="JS36" s="182">
        <f>JO36*JS$8*JS$2/JO$2*JT$2</f>
        <v>1026913.1242870867</v>
      </c>
      <c r="JT36" s="182">
        <f t="shared" ref="JT36:JT57" si="610">JP36*JT$8</f>
        <v>500</v>
      </c>
      <c r="JU36" s="182">
        <f t="shared" ref="JU36:JU57" si="611">JS36*JT36</f>
        <v>513456562.1435433</v>
      </c>
      <c r="JV36" s="5"/>
      <c r="JW36" s="182">
        <f>JS36*JW$8*JW$2/JS$2*JX$2</f>
        <v>1180950.0929301498</v>
      </c>
      <c r="JX36" s="182">
        <f t="shared" ref="JX36:JX57" si="612">JT36*JX$8</f>
        <v>500</v>
      </c>
      <c r="JY36" s="182">
        <f t="shared" ref="JY36:JY57" si="613">JW36*JX36</f>
        <v>590475046.4650749</v>
      </c>
      <c r="JZ36" s="5"/>
      <c r="KA36" s="182">
        <f>JW36*KA$8*KA$2/JW$2*KB$2</f>
        <v>1358092.6068696722</v>
      </c>
      <c r="KB36" s="182">
        <f t="shared" ref="KB36:KB57" si="614">JX36*KB$8</f>
        <v>500</v>
      </c>
      <c r="KC36" s="182">
        <f t="shared" ref="KC36:KC57" si="615">KA36*KB36</f>
        <v>679046303.43483615</v>
      </c>
      <c r="KD36" s="5"/>
      <c r="KE36" s="182">
        <f>KA36*KE$8*KE$2/KA$2*KF$2</f>
        <v>1561806.497900123</v>
      </c>
      <c r="KF36" s="182">
        <f t="shared" ref="KF36:KF57" si="616">KB36*KF$8</f>
        <v>500</v>
      </c>
      <c r="KG36" s="182">
        <f t="shared" ref="KG36:KG57" si="617">KE36*KF36</f>
        <v>780903248.95006156</v>
      </c>
      <c r="KH36" s="5"/>
      <c r="KI36" s="183">
        <f t="shared" si="182"/>
        <v>224.23841085937497</v>
      </c>
      <c r="KJ36" s="183">
        <f t="shared" si="183"/>
        <v>499.99999999999994</v>
      </c>
      <c r="KK36" s="183">
        <f t="shared" si="184"/>
        <v>112119.20542968747</v>
      </c>
      <c r="KM36" s="183">
        <f t="shared" si="185"/>
        <v>3502.6970727072026</v>
      </c>
      <c r="KN36" s="183">
        <f t="shared" si="186"/>
        <v>500.00000000000006</v>
      </c>
      <c r="KO36" s="183">
        <f t="shared" si="187"/>
        <v>1751348.5363536014</v>
      </c>
      <c r="KQ36" s="183">
        <f t="shared" si="188"/>
        <v>22488.366459232988</v>
      </c>
      <c r="KR36" s="183">
        <f t="shared" si="189"/>
        <v>499.99999999999994</v>
      </c>
      <c r="KS36" s="183">
        <f t="shared" si="190"/>
        <v>11244183.229616493</v>
      </c>
      <c r="KU36" s="183">
        <f t="shared" si="191"/>
        <v>132350.22352248692</v>
      </c>
      <c r="KV36" s="183">
        <f t="shared" si="192"/>
        <v>499.99999999999994</v>
      </c>
      <c r="KW36" s="183">
        <f t="shared" si="193"/>
        <v>66175111.761243455</v>
      </c>
      <c r="KY36" s="183">
        <f t="shared" si="194"/>
        <v>778917.47709671978</v>
      </c>
      <c r="KZ36" s="183">
        <f t="shared" si="195"/>
        <v>500.00000000000006</v>
      </c>
      <c r="LA36" s="183">
        <f t="shared" si="196"/>
        <v>389458738.54835993</v>
      </c>
      <c r="LC36" s="183">
        <f t="shared" si="197"/>
        <v>4792513.8110908447</v>
      </c>
      <c r="LD36" s="183">
        <f t="shared" si="198"/>
        <v>500.00000000000006</v>
      </c>
      <c r="LE36" s="183">
        <f t="shared" si="199"/>
        <v>2396256905.5454226</v>
      </c>
    </row>
    <row r="37" spans="2:317" ht="18.75">
      <c r="B37" s="172"/>
      <c r="C37" s="180"/>
      <c r="D37" s="180"/>
      <c r="E37" s="180" t="str">
        <f>'A.I Revenue Streams - P1'!F37</f>
        <v>Interferentail Therapy(IFT)-Single</v>
      </c>
      <c r="F37" s="184"/>
      <c r="G37" s="182"/>
      <c r="H37" s="182">
        <f>'A.I Revenue Streams - P1'!J37</f>
        <v>700</v>
      </c>
      <c r="I37" s="182">
        <f t="shared" ref="I37:I65" si="618">G37*H37</f>
        <v>0</v>
      </c>
      <c r="J37" s="5"/>
      <c r="K37" s="182">
        <f>'A.I Revenue Streams - P1'!H37*K$2*L$2</f>
        <v>13.5</v>
      </c>
      <c r="L37" s="182">
        <f t="shared" ref="L37:L65" si="619">H37*$L$8</f>
        <v>700</v>
      </c>
      <c r="M37" s="182">
        <f t="shared" ref="M37:M65" si="620">K37*L37</f>
        <v>9450</v>
      </c>
      <c r="N37" s="5"/>
      <c r="O37" s="182">
        <f t="shared" ref="O37:O57" si="621">K37*O$8*O$2/K$2*P$2</f>
        <v>14.411249999999999</v>
      </c>
      <c r="P37" s="182">
        <f t="shared" si="600"/>
        <v>700</v>
      </c>
      <c r="Q37" s="182">
        <f t="shared" si="601"/>
        <v>10087.875</v>
      </c>
      <c r="R37" s="5"/>
      <c r="S37" s="182">
        <f t="shared" ref="S37:S57" si="622">O37*S$8*S$2/O$2*T$2</f>
        <v>22.097249999999999</v>
      </c>
      <c r="T37" s="182">
        <f t="shared" si="602"/>
        <v>700</v>
      </c>
      <c r="U37" s="182">
        <f t="shared" si="603"/>
        <v>15468.074999999999</v>
      </c>
      <c r="V37" s="5"/>
      <c r="W37" s="182">
        <f t="shared" ref="W37:W57" si="623">S37*W$8*W$2/S$2*X$2</f>
        <v>31.764796874999998</v>
      </c>
      <c r="X37" s="182">
        <f t="shared" si="604"/>
        <v>700</v>
      </c>
      <c r="Y37" s="182">
        <f t="shared" si="605"/>
        <v>22235.357812499999</v>
      </c>
      <c r="Z37" s="5"/>
      <c r="AA37" s="182">
        <f t="shared" ref="AA37:AA57" si="624">W37*AA$8*AA$2/W$2*AB$2</f>
        <v>58.447226249999986</v>
      </c>
      <c r="AB37" s="182">
        <f t="shared" si="606"/>
        <v>700</v>
      </c>
      <c r="AC37" s="182">
        <f t="shared" si="607"/>
        <v>40913.058374999993</v>
      </c>
      <c r="AD37" s="5"/>
      <c r="AE37" s="182">
        <f t="shared" ref="AE37:AE57" si="625">AA37*AE$8*AE$2/AA$2*AF$2</f>
        <v>84.017887734374966</v>
      </c>
      <c r="AF37" s="182">
        <f t="shared" si="404"/>
        <v>700</v>
      </c>
      <c r="AG37" s="182">
        <f t="shared" si="405"/>
        <v>58812.521414062474</v>
      </c>
      <c r="AH37" s="5"/>
      <c r="AI37" s="182">
        <f t="shared" ref="AI37:AI57" si="626">AE37*AI$8*AI$2/AE$2*AJ$2</f>
        <v>120.77571361816399</v>
      </c>
      <c r="AJ37" s="182">
        <f t="shared" si="406"/>
        <v>700</v>
      </c>
      <c r="AK37" s="182">
        <f t="shared" si="407"/>
        <v>84542.999532714792</v>
      </c>
      <c r="AL37" s="5"/>
      <c r="AM37" s="182">
        <f t="shared" ref="AM37:AM57" si="627">AI37*AM$8*AM$2/AI$2*AN$2</f>
        <v>138.89207066088858</v>
      </c>
      <c r="AN37" s="182">
        <f t="shared" si="408"/>
        <v>700</v>
      </c>
      <c r="AO37" s="182">
        <f t="shared" si="409"/>
        <v>97224.449462622011</v>
      </c>
      <c r="AP37" s="5"/>
      <c r="AQ37" s="182">
        <f t="shared" ref="AQ37:AQ57" si="628">AM37*AQ$8*AQ$2/AM$2*AR$2</f>
        <v>159.72588126002185</v>
      </c>
      <c r="AR37" s="182">
        <f t="shared" si="410"/>
        <v>700</v>
      </c>
      <c r="AS37" s="182">
        <f t="shared" si="411"/>
        <v>111808.1168820153</v>
      </c>
      <c r="AT37" s="5"/>
      <c r="AU37" s="182">
        <f t="shared" ref="AU37:AU57" si="629">AQ37*AU$8*AU$2/AQ$2*AV$2</f>
        <v>183.68476344902513</v>
      </c>
      <c r="AV37" s="182">
        <f t="shared" si="412"/>
        <v>700</v>
      </c>
      <c r="AW37" s="182">
        <f t="shared" si="413"/>
        <v>128579.33441431759</v>
      </c>
      <c r="AX37" s="5"/>
      <c r="AY37" s="182">
        <f t="shared" ref="AY37:AY57" si="630">AU37*AY$8*AY$2/AU$2*AZ$2</f>
        <v>211.23747796637889</v>
      </c>
      <c r="AZ37" s="182">
        <f t="shared" si="414"/>
        <v>700</v>
      </c>
      <c r="BA37" s="182">
        <f t="shared" si="415"/>
        <v>147866.23457646521</v>
      </c>
      <c r="BB37" s="5"/>
      <c r="BC37" s="182">
        <f t="shared" ref="BC37:BC57" si="631">AY37*BC$8*BC$2/AY$2*BD$2</f>
        <v>242.9230996613357</v>
      </c>
      <c r="BD37" s="182">
        <f t="shared" si="416"/>
        <v>700</v>
      </c>
      <c r="BE37" s="182">
        <f t="shared" si="417"/>
        <v>170046.16976293499</v>
      </c>
      <c r="BF37" s="5"/>
      <c r="BG37" s="182">
        <f t="shared" ref="BG37:BG57" si="632">BC37*BG$8*BG$2/BC$2*BH$2</f>
        <v>279.36156461053605</v>
      </c>
      <c r="BH37" s="182">
        <f t="shared" si="418"/>
        <v>700</v>
      </c>
      <c r="BI37" s="182">
        <f t="shared" si="419"/>
        <v>195553.09522737525</v>
      </c>
      <c r="BJ37" s="5"/>
      <c r="BK37" s="182">
        <f t="shared" ref="BK37:BK57" si="633">BG37*BK$8*BK$2/BG$2*BL$2</f>
        <v>321.26579930211642</v>
      </c>
      <c r="BL37" s="182">
        <f t="shared" si="420"/>
        <v>700</v>
      </c>
      <c r="BM37" s="182">
        <f t="shared" si="421"/>
        <v>224886.05951148149</v>
      </c>
      <c r="BN37" s="5"/>
      <c r="BO37" s="182">
        <f t="shared" ref="BO37:BO57" si="634">BK37*BO$8*BO$2/BK$2*BP$2</f>
        <v>369.45566919743385</v>
      </c>
      <c r="BP37" s="182">
        <f t="shared" si="422"/>
        <v>700</v>
      </c>
      <c r="BQ37" s="182">
        <f t="shared" si="423"/>
        <v>258618.96843820371</v>
      </c>
      <c r="BR37" s="5"/>
      <c r="BS37" s="182">
        <f t="shared" ref="BS37:BS57" si="635">BO37*BS$8*BS$2/BO$2*BT$2</f>
        <v>424.8740195770489</v>
      </c>
      <c r="BT37" s="182">
        <f t="shared" si="424"/>
        <v>700</v>
      </c>
      <c r="BU37" s="182">
        <f t="shared" si="425"/>
        <v>297411.81370393425</v>
      </c>
      <c r="BV37" s="5"/>
      <c r="BW37" s="182">
        <f t="shared" ref="BW37:BW57" si="636">BS37*BW$8*BW$2/BS$2*BX$2</f>
        <v>488.6051225136062</v>
      </c>
      <c r="BX37" s="182">
        <f t="shared" si="426"/>
        <v>700</v>
      </c>
      <c r="BY37" s="182">
        <f t="shared" si="427"/>
        <v>342023.58575952431</v>
      </c>
      <c r="BZ37" s="5"/>
      <c r="CA37" s="182">
        <f t="shared" ref="CA37:CA57" si="637">BW37*CA$8*CA$2/BW$2*CB$2</f>
        <v>561.89589089064714</v>
      </c>
      <c r="CB37" s="182">
        <f t="shared" si="428"/>
        <v>700</v>
      </c>
      <c r="CC37" s="182">
        <f t="shared" si="429"/>
        <v>393327.12362345302</v>
      </c>
      <c r="CD37" s="5"/>
      <c r="CE37" s="182">
        <f t="shared" ref="CE37:CE57" si="638">CA37*CE$8*CE$2/CA$2*CF$2</f>
        <v>775.41632942909303</v>
      </c>
      <c r="CF37" s="182">
        <f t="shared" si="430"/>
        <v>700</v>
      </c>
      <c r="CG37" s="182">
        <f t="shared" si="431"/>
        <v>542791.43060036516</v>
      </c>
      <c r="CH37" s="5"/>
      <c r="CI37" s="182">
        <f t="shared" ref="CI37:CI57" si="639">CE37*CI$8*CI$2/CE$2*CJ$2</f>
        <v>891.72877884345689</v>
      </c>
      <c r="CJ37" s="182">
        <f t="shared" si="432"/>
        <v>700</v>
      </c>
      <c r="CK37" s="182">
        <f t="shared" si="433"/>
        <v>624210.14519041986</v>
      </c>
      <c r="CL37" s="5"/>
      <c r="CM37" s="182">
        <f t="shared" ref="CM37:CM57" si="640">CI37*CM$8*CM$2/CI$2*CN$2</f>
        <v>1025.4880956699753</v>
      </c>
      <c r="CN37" s="182">
        <f t="shared" si="434"/>
        <v>700</v>
      </c>
      <c r="CO37" s="182">
        <f t="shared" si="435"/>
        <v>717841.66696898278</v>
      </c>
      <c r="CP37" s="5"/>
      <c r="CQ37" s="182">
        <f t="shared" ref="CQ37:CQ57" si="641">CM37*CQ$8*CQ$2/CM$2*CR$2</f>
        <v>1179.3113100204716</v>
      </c>
      <c r="CR37" s="182">
        <f t="shared" si="436"/>
        <v>700</v>
      </c>
      <c r="CS37" s="182">
        <f t="shared" si="437"/>
        <v>825517.91701433016</v>
      </c>
      <c r="CT37" s="5"/>
      <c r="CU37" s="182">
        <f t="shared" ref="CU37:CU57" si="642">CQ37*CU$8*CU$2/CQ$2*CV$2</f>
        <v>1356.2080065235423</v>
      </c>
      <c r="CV37" s="182">
        <f t="shared" si="438"/>
        <v>700</v>
      </c>
      <c r="CW37" s="182">
        <f t="shared" si="439"/>
        <v>949345.60456647957</v>
      </c>
      <c r="CX37" s="5"/>
      <c r="CY37" s="182">
        <f t="shared" ref="CY37:CY57" si="643">CU37*CY$8*CY$2/CU$2*CZ$2</f>
        <v>1559.6392075020735</v>
      </c>
      <c r="CZ37" s="182">
        <f t="shared" si="440"/>
        <v>700</v>
      </c>
      <c r="DA37" s="182">
        <f t="shared" si="441"/>
        <v>1091747.4452514516</v>
      </c>
      <c r="DB37" s="5"/>
      <c r="DC37" s="182">
        <f t="shared" ref="DC37:DC57" si="644">CY37*DC$8*DC$2/CY$2*DD$2</f>
        <v>1793.5850886273845</v>
      </c>
      <c r="DD37" s="182">
        <f t="shared" si="442"/>
        <v>700</v>
      </c>
      <c r="DE37" s="182">
        <f t="shared" si="443"/>
        <v>1255509.5620391693</v>
      </c>
      <c r="DF37" s="5"/>
      <c r="DG37" s="182">
        <f t="shared" ref="DG37:DG57" si="645">DC37*DG$8*DG$2/DC$2*DH$2</f>
        <v>2062.6228519214919</v>
      </c>
      <c r="DH37" s="182">
        <f t="shared" si="444"/>
        <v>700</v>
      </c>
      <c r="DI37" s="182">
        <f t="shared" si="445"/>
        <v>1443835.9963450443</v>
      </c>
      <c r="DJ37" s="5"/>
      <c r="DK37" s="182">
        <f t="shared" ref="DK37:DK57" si="646">DG37*DK$8*DK$2/DG$2*DL$2</f>
        <v>2372.0162797097155</v>
      </c>
      <c r="DL37" s="182">
        <f t="shared" si="446"/>
        <v>700</v>
      </c>
      <c r="DM37" s="182">
        <f t="shared" si="447"/>
        <v>1660411.3957968007</v>
      </c>
      <c r="DN37" s="5"/>
      <c r="DO37" s="182">
        <f t="shared" ref="DO37:DO57" si="647">DK37*DO$8*DO$2/DK$2*DP$2</f>
        <v>2727.8187216661727</v>
      </c>
      <c r="DP37" s="182">
        <f t="shared" si="448"/>
        <v>700</v>
      </c>
      <c r="DQ37" s="182">
        <f t="shared" si="449"/>
        <v>1909473.1051663209</v>
      </c>
      <c r="DR37" s="5"/>
      <c r="DS37" s="182">
        <f t="shared" ref="DS37:DS57" si="648">DO37*DS$8*DS$2/DO$2*DT$2</f>
        <v>3136.9915299160984</v>
      </c>
      <c r="DT37" s="182">
        <f t="shared" si="450"/>
        <v>700</v>
      </c>
      <c r="DU37" s="182">
        <f t="shared" si="451"/>
        <v>2195894.0709412689</v>
      </c>
      <c r="DV37" s="5"/>
      <c r="DW37" s="182">
        <f t="shared" ref="DW37:DW57" si="649">DS37*DW$8*DW$2/DS$2*DX$2</f>
        <v>3607.5402594035131</v>
      </c>
      <c r="DX37" s="182">
        <f t="shared" si="452"/>
        <v>700</v>
      </c>
      <c r="DY37" s="182">
        <f t="shared" si="453"/>
        <v>2525278.1815824592</v>
      </c>
      <c r="DZ37" s="5"/>
      <c r="EA37" s="182">
        <f t="shared" ref="EA37:EA57" si="650">DW37*EA$8*EA$2/DW$2*EB$2</f>
        <v>4563.5384281454435</v>
      </c>
      <c r="EB37" s="182">
        <f t="shared" si="454"/>
        <v>700</v>
      </c>
      <c r="EC37" s="182">
        <f t="shared" si="455"/>
        <v>3194476.8997018104</v>
      </c>
      <c r="ED37" s="5"/>
      <c r="EE37" s="182">
        <f t="shared" ref="EE37:EE57" si="651">EA37*EE$8*EE$2/EA$2*EF$2</f>
        <v>5248.0691923672593</v>
      </c>
      <c r="EF37" s="182">
        <f t="shared" si="456"/>
        <v>700</v>
      </c>
      <c r="EG37" s="182">
        <f t="shared" si="457"/>
        <v>3673648.4346570815</v>
      </c>
      <c r="EH37" s="5"/>
      <c r="EI37" s="182">
        <f t="shared" ref="EI37:EI57" si="652">EE37*EI$8*EI$2/EE$2*EJ$2</f>
        <v>6035.2795712223478</v>
      </c>
      <c r="EJ37" s="182">
        <f t="shared" si="458"/>
        <v>700</v>
      </c>
      <c r="EK37" s="182">
        <f t="shared" si="459"/>
        <v>4224695.6998556433</v>
      </c>
      <c r="EL37" s="5"/>
      <c r="EM37" s="182">
        <f t="shared" ref="EM37:EM57" si="653">EI37*EM$8*EM$2/EI$2*EN$2</f>
        <v>6940.5715069056996</v>
      </c>
      <c r="EN37" s="182">
        <f t="shared" si="460"/>
        <v>700</v>
      </c>
      <c r="EO37" s="182">
        <f t="shared" si="461"/>
        <v>4858400.0548339896</v>
      </c>
      <c r="EP37" s="5"/>
      <c r="EQ37" s="182">
        <f t="shared" ref="EQ37:EQ57" si="654">EM37*EQ$8*EQ$2/EM$2*ER$2</f>
        <v>7981.657232941554</v>
      </c>
      <c r="ER37" s="182">
        <f t="shared" si="462"/>
        <v>700</v>
      </c>
      <c r="ES37" s="182">
        <f t="shared" si="463"/>
        <v>5587160.0630590878</v>
      </c>
      <c r="ET37" s="5"/>
      <c r="EU37" s="182">
        <f t="shared" ref="EU37:EU57" si="655">EQ37*EU$8*EU$2/EQ$2*EV$2</f>
        <v>9178.9058178827854</v>
      </c>
      <c r="EV37" s="182">
        <f t="shared" si="464"/>
        <v>700</v>
      </c>
      <c r="EW37" s="182">
        <f t="shared" si="465"/>
        <v>6425234.0725179501</v>
      </c>
      <c r="EX37" s="5"/>
      <c r="EY37" s="182">
        <f t="shared" ref="EY37:EY57" si="656">EU37*EY$8*EY$2/EU$2*EZ$2</f>
        <v>10555.741690565203</v>
      </c>
      <c r="EZ37" s="182">
        <f t="shared" si="466"/>
        <v>700</v>
      </c>
      <c r="FA37" s="182">
        <f t="shared" si="467"/>
        <v>7389019.1833956419</v>
      </c>
      <c r="FB37" s="5"/>
      <c r="FC37" s="182">
        <f t="shared" ref="FC37:FC57" si="657">EY37*FC$8*FC$2/EY$2*FD$2</f>
        <v>12139.102944149981</v>
      </c>
      <c r="FD37" s="182">
        <f t="shared" si="468"/>
        <v>700</v>
      </c>
      <c r="FE37" s="182">
        <f t="shared" si="469"/>
        <v>8497372.0609049872</v>
      </c>
      <c r="FF37" s="5"/>
      <c r="FG37" s="182">
        <f t="shared" ref="FG37:FG57" si="658">FC37*FG$8*FG$2/FC$2*FH$2</f>
        <v>13959.968385772478</v>
      </c>
      <c r="FH37" s="182">
        <f t="shared" si="470"/>
        <v>700</v>
      </c>
      <c r="FI37" s="182">
        <f t="shared" si="471"/>
        <v>9771977.8700407352</v>
      </c>
      <c r="FJ37" s="5"/>
      <c r="FK37" s="182">
        <f t="shared" ref="FK37:FK57" si="659">FG37*FK$8*FK$2/FG$2*FL$2</f>
        <v>16053.963643638348</v>
      </c>
      <c r="FL37" s="182">
        <f t="shared" si="472"/>
        <v>700</v>
      </c>
      <c r="FM37" s="182">
        <f t="shared" si="473"/>
        <v>11237774.550546844</v>
      </c>
      <c r="FN37" s="5"/>
      <c r="FO37" s="182">
        <f t="shared" ref="FO37:FO57" si="660">FK37*FO$8*FO$2/FK$2*FP$2</f>
        <v>18462.0581901841</v>
      </c>
      <c r="FP37" s="182">
        <f t="shared" si="474"/>
        <v>700</v>
      </c>
      <c r="FQ37" s="182">
        <f t="shared" si="475"/>
        <v>12923440.73312887</v>
      </c>
      <c r="FR37" s="5"/>
      <c r="FS37" s="182">
        <f t="shared" ref="FS37:FS57" si="661">FO37*FS$8*FS$2/FO$2*FT$2</f>
        <v>21231.366918711712</v>
      </c>
      <c r="FT37" s="182">
        <f t="shared" si="476"/>
        <v>700</v>
      </c>
      <c r="FU37" s="182">
        <f t="shared" si="477"/>
        <v>14861956.843098199</v>
      </c>
      <c r="FV37" s="5"/>
      <c r="FW37" s="182">
        <f t="shared" ref="FW37:FW57" si="662">FS37*FW$8*FW$2/FS$2*FX$2</f>
        <v>26857.679152170316</v>
      </c>
      <c r="FX37" s="182">
        <f t="shared" si="478"/>
        <v>700</v>
      </c>
      <c r="FY37" s="182">
        <f t="shared" si="479"/>
        <v>18800375.406519223</v>
      </c>
      <c r="FZ37" s="5"/>
      <c r="GA37" s="182">
        <f t="shared" ref="GA37:GA57" si="663">FW37*GA$8*GA$2/FW$2*GB$2</f>
        <v>30886.331024995867</v>
      </c>
      <c r="GB37" s="182">
        <f t="shared" si="480"/>
        <v>700</v>
      </c>
      <c r="GC37" s="182">
        <f t="shared" si="481"/>
        <v>21620431.717497107</v>
      </c>
      <c r="GD37" s="5"/>
      <c r="GE37" s="182">
        <f t="shared" ref="GE37:GE57" si="664">GA37*GE$8*GE$2/GA$2*GF$2</f>
        <v>35519.280678745243</v>
      </c>
      <c r="GF37" s="182">
        <f t="shared" si="482"/>
        <v>700</v>
      </c>
      <c r="GG37" s="182">
        <f t="shared" si="483"/>
        <v>24863496.475121669</v>
      </c>
      <c r="GH37" s="5"/>
      <c r="GI37" s="182">
        <f t="shared" ref="GI37:GI57" si="665">GE37*GI$8*GI$2/GE$2*GJ$2</f>
        <v>40847.172780557026</v>
      </c>
      <c r="GJ37" s="182">
        <f t="shared" si="484"/>
        <v>700</v>
      </c>
      <c r="GK37" s="182">
        <f t="shared" si="485"/>
        <v>28593020.946389917</v>
      </c>
      <c r="GL37" s="5"/>
      <c r="GM37" s="182">
        <f t="shared" ref="GM37:GM57" si="666">GI37*GM$8*GM$2/GI$2*GN$2</f>
        <v>46974.248697640578</v>
      </c>
      <c r="GN37" s="182">
        <f t="shared" si="486"/>
        <v>700</v>
      </c>
      <c r="GO37" s="182">
        <f t="shared" si="487"/>
        <v>32881974.088348404</v>
      </c>
      <c r="GP37" s="5"/>
      <c r="GQ37" s="182">
        <f t="shared" ref="GQ37:GQ57" si="667">GM37*GQ$8*GQ$2/GM$2*GR$2</f>
        <v>54020.386002286657</v>
      </c>
      <c r="GR37" s="182">
        <f t="shared" si="488"/>
        <v>700</v>
      </c>
      <c r="GS37" s="182">
        <f t="shared" si="489"/>
        <v>37814270.201600663</v>
      </c>
      <c r="GT37" s="5"/>
      <c r="GU37" s="182">
        <f t="shared" ref="GU37:GU57" si="668">GQ37*GU$8*GU$2/GQ$2*GV$2</f>
        <v>62123.44390262966</v>
      </c>
      <c r="GV37" s="182">
        <f t="shared" si="490"/>
        <v>700</v>
      </c>
      <c r="GW37" s="182">
        <f t="shared" si="491"/>
        <v>43486410.73184076</v>
      </c>
      <c r="GX37" s="5"/>
      <c r="GY37" s="182">
        <f t="shared" ref="GY37:GY57" si="669">GU37*GY$8*GY$2/GU$2*GZ$2</f>
        <v>71441.96048802411</v>
      </c>
      <c r="GZ37" s="182">
        <f t="shared" si="492"/>
        <v>700</v>
      </c>
      <c r="HA37" s="182">
        <f t="shared" si="493"/>
        <v>50009372.341616876</v>
      </c>
      <c r="HB37" s="5"/>
      <c r="HC37" s="182">
        <f t="shared" ref="HC37:HC57" si="670">GY37*HC$8*HC$2/GY$2*HD$2</f>
        <v>82158.254561227717</v>
      </c>
      <c r="HD37" s="182">
        <f t="shared" si="494"/>
        <v>700</v>
      </c>
      <c r="HE37" s="182">
        <f t="shared" si="495"/>
        <v>57510778.192859404</v>
      </c>
      <c r="HF37" s="5"/>
      <c r="HG37" s="182">
        <f t="shared" ref="HG37:HG57" si="671">HC37*HG$8*HG$2/HC$2*HH$2</f>
        <v>94481.992745411873</v>
      </c>
      <c r="HH37" s="182">
        <f t="shared" si="496"/>
        <v>700</v>
      </c>
      <c r="HI37" s="182">
        <f t="shared" si="497"/>
        <v>66137394.921788312</v>
      </c>
      <c r="HJ37" s="5"/>
      <c r="HK37" s="182">
        <f t="shared" ref="HK37:HK57" si="672">HG37*HK$8*HK$2/HG$2*HL$2</f>
        <v>108654.29165722364</v>
      </c>
      <c r="HL37" s="182">
        <f t="shared" si="498"/>
        <v>700</v>
      </c>
      <c r="HM37" s="182">
        <f t="shared" si="499"/>
        <v>76058004.160056546</v>
      </c>
      <c r="HN37" s="5"/>
      <c r="HO37" s="182">
        <f t="shared" ref="HO37:HO57" si="673">HK37*HO$8*HO$2/HK$2*HP$2</f>
        <v>124952.43540580718</v>
      </c>
      <c r="HP37" s="182">
        <f t="shared" si="500"/>
        <v>700</v>
      </c>
      <c r="HQ37" s="182">
        <f t="shared" si="501"/>
        <v>87466704.784065023</v>
      </c>
      <c r="HR37" s="5"/>
      <c r="HS37" s="182">
        <f t="shared" ref="HS37:HS57" si="674">HO37*HS$8*HS$2/HO$2*HT$2</f>
        <v>165249.59582417997</v>
      </c>
      <c r="HT37" s="182">
        <f t="shared" si="502"/>
        <v>700</v>
      </c>
      <c r="HU37" s="182">
        <f t="shared" si="503"/>
        <v>115674717.07692598</v>
      </c>
      <c r="HV37" s="5"/>
      <c r="HW37" s="182">
        <f t="shared" ref="HW37:HW57" si="675">HS37*HW$8*HW$2/HS$2*HX$2</f>
        <v>190037.03519780695</v>
      </c>
      <c r="HX37" s="182">
        <f t="shared" si="504"/>
        <v>700</v>
      </c>
      <c r="HY37" s="182">
        <f t="shared" si="505"/>
        <v>133025924.63846487</v>
      </c>
      <c r="HZ37" s="5"/>
      <c r="IA37" s="182">
        <f t="shared" ref="IA37:IA57" si="676">HW37*IA$8*IA$2/HW$2*IB$2</f>
        <v>218542.59047747799</v>
      </c>
      <c r="IB37" s="182">
        <f t="shared" si="506"/>
        <v>700</v>
      </c>
      <c r="IC37" s="182">
        <f t="shared" si="507"/>
        <v>152979813.3342346</v>
      </c>
      <c r="ID37" s="5"/>
      <c r="IE37" s="182">
        <f t="shared" ref="IE37:IE57" si="677">IA37*IE$8*IE$2/IA$2*IF$2</f>
        <v>251323.97904909967</v>
      </c>
      <c r="IF37" s="182">
        <f t="shared" si="508"/>
        <v>700</v>
      </c>
      <c r="IG37" s="182">
        <f t="shared" si="509"/>
        <v>175926785.33436978</v>
      </c>
      <c r="IH37" s="5"/>
      <c r="II37" s="182">
        <f t="shared" ref="II37:II57" si="678">IE37*II$8*II$2/IE$2*IJ$2</f>
        <v>289022.5759064646</v>
      </c>
      <c r="IJ37" s="182">
        <f t="shared" si="510"/>
        <v>700</v>
      </c>
      <c r="IK37" s="182">
        <f t="shared" si="511"/>
        <v>202315803.13452521</v>
      </c>
      <c r="IL37" s="5"/>
      <c r="IM37" s="182">
        <f t="shared" ref="IM37:IM57" si="679">II37*IM$8*IM$2/II$2*IN$2</f>
        <v>332375.96229243424</v>
      </c>
      <c r="IN37" s="182">
        <f t="shared" si="512"/>
        <v>700</v>
      </c>
      <c r="IO37" s="182">
        <f t="shared" si="513"/>
        <v>232663173.60470396</v>
      </c>
      <c r="IP37" s="5"/>
      <c r="IQ37" s="182">
        <f t="shared" ref="IQ37:IQ57" si="680">IM37*IQ$8*IQ$2/IM$2*IR$2</f>
        <v>382232.35663629934</v>
      </c>
      <c r="IR37" s="182">
        <f t="shared" si="514"/>
        <v>700</v>
      </c>
      <c r="IS37" s="182">
        <f t="shared" si="515"/>
        <v>267562649.64540955</v>
      </c>
      <c r="IT37" s="5"/>
      <c r="IU37" s="182">
        <f t="shared" ref="IU37:IU57" si="681">IQ37*IU$8*IU$2/IQ$2*IV$2</f>
        <v>439567.21013174421</v>
      </c>
      <c r="IV37" s="182">
        <f t="shared" si="516"/>
        <v>700</v>
      </c>
      <c r="IW37" s="182">
        <f t="shared" si="517"/>
        <v>307697047.09222096</v>
      </c>
      <c r="IX37" s="5"/>
      <c r="IY37" s="182">
        <f t="shared" ref="IY37:IY57" si="682">IU37*IY$8*IY$2/IU$2*IZ$2</f>
        <v>505502.2916515058</v>
      </c>
      <c r="IZ37" s="182">
        <f t="shared" si="518"/>
        <v>700</v>
      </c>
      <c r="JA37" s="182">
        <f t="shared" si="519"/>
        <v>353851604.15605408</v>
      </c>
      <c r="JB37" s="5"/>
      <c r="JC37" s="182">
        <f t="shared" ref="JC37:JC57" si="683">IY37*JC$8*JC$2/IY$2*JD$2</f>
        <v>581327.63539923157</v>
      </c>
      <c r="JD37" s="182">
        <f t="shared" si="520"/>
        <v>700</v>
      </c>
      <c r="JE37" s="182">
        <f t="shared" si="521"/>
        <v>406929344.7794621</v>
      </c>
      <c r="JF37" s="5"/>
      <c r="JG37" s="182">
        <f t="shared" ref="JG37:JG57" si="684">JC37*JG$8*JG$2/JC$2*JH$2</f>
        <v>668526.78070911625</v>
      </c>
      <c r="JH37" s="182">
        <f t="shared" si="522"/>
        <v>700</v>
      </c>
      <c r="JI37" s="182">
        <f t="shared" si="523"/>
        <v>467968746.4963814</v>
      </c>
      <c r="JJ37" s="5"/>
      <c r="JK37" s="182">
        <f t="shared" ref="JK37:JK57" si="685">JG37*JK$8*JK$2/JG$2*JL$2</f>
        <v>768805.79781548365</v>
      </c>
      <c r="JL37" s="182">
        <f t="shared" si="524"/>
        <v>700</v>
      </c>
      <c r="JM37" s="182">
        <f t="shared" si="525"/>
        <v>538164058.47083855</v>
      </c>
      <c r="JN37" s="5"/>
      <c r="JO37" s="182">
        <f t="shared" ref="JO37:JO57" si="686">JK37*JO$8*JO$2/JK$2*JP$2</f>
        <v>892967.93416268425</v>
      </c>
      <c r="JP37" s="182">
        <f t="shared" si="608"/>
        <v>700</v>
      </c>
      <c r="JQ37" s="182">
        <f t="shared" si="609"/>
        <v>625077553.91387892</v>
      </c>
      <c r="JR37" s="5"/>
      <c r="JS37" s="182">
        <f t="shared" ref="JS37:JS57" si="687">JO37*JS$8*JS$2/JO$2*JT$2</f>
        <v>1026913.1242870867</v>
      </c>
      <c r="JT37" s="182">
        <f t="shared" si="610"/>
        <v>700</v>
      </c>
      <c r="JU37" s="182">
        <f t="shared" si="611"/>
        <v>718839187.00096071</v>
      </c>
      <c r="JV37" s="5"/>
      <c r="JW37" s="182">
        <f t="shared" ref="JW37:JW57" si="688">JS37*JW$8*JW$2/JS$2*JX$2</f>
        <v>1180950.0929301498</v>
      </c>
      <c r="JX37" s="182">
        <f t="shared" si="612"/>
        <v>700</v>
      </c>
      <c r="JY37" s="182">
        <f t="shared" si="613"/>
        <v>826665065.05110478</v>
      </c>
      <c r="JZ37" s="5"/>
      <c r="KA37" s="182">
        <f t="shared" ref="KA37:KA57" si="689">JW37*KA$8*KA$2/JW$2*KB$2</f>
        <v>1358092.6068696722</v>
      </c>
      <c r="KB37" s="182">
        <f t="shared" si="614"/>
        <v>700</v>
      </c>
      <c r="KC37" s="182">
        <f t="shared" si="615"/>
        <v>950664824.80877054</v>
      </c>
      <c r="KD37" s="5"/>
      <c r="KE37" s="182">
        <f t="shared" ref="KE37:KE57" si="690">KA37*KE$8*KE$2/KA$2*KF$2</f>
        <v>1561806.497900123</v>
      </c>
      <c r="KF37" s="182">
        <f t="shared" si="616"/>
        <v>700</v>
      </c>
      <c r="KG37" s="182">
        <f t="shared" si="617"/>
        <v>1093264548.530086</v>
      </c>
      <c r="KH37" s="5"/>
      <c r="KI37" s="183">
        <f t="shared" si="182"/>
        <v>224.23841085937497</v>
      </c>
      <c r="KJ37" s="183">
        <f t="shared" si="183"/>
        <v>699.99999999999989</v>
      </c>
      <c r="KK37" s="183">
        <f t="shared" si="184"/>
        <v>156966.88760156246</v>
      </c>
      <c r="KM37" s="183">
        <f t="shared" si="185"/>
        <v>3502.6970727072026</v>
      </c>
      <c r="KN37" s="183">
        <f t="shared" si="186"/>
        <v>700</v>
      </c>
      <c r="KO37" s="183">
        <f t="shared" si="187"/>
        <v>2451887.9508950417</v>
      </c>
      <c r="KQ37" s="183">
        <f t="shared" si="188"/>
        <v>22488.366459232988</v>
      </c>
      <c r="KR37" s="183">
        <f t="shared" si="189"/>
        <v>700</v>
      </c>
      <c r="KS37" s="183">
        <f t="shared" si="190"/>
        <v>15741856.521463092</v>
      </c>
      <c r="KU37" s="183">
        <f t="shared" si="191"/>
        <v>132350.22352248692</v>
      </c>
      <c r="KV37" s="183">
        <f t="shared" si="192"/>
        <v>700</v>
      </c>
      <c r="KW37" s="183">
        <f t="shared" si="193"/>
        <v>92645156.465740845</v>
      </c>
      <c r="KY37" s="183">
        <f t="shared" si="194"/>
        <v>778917.47709671978</v>
      </c>
      <c r="KZ37" s="183">
        <f t="shared" si="195"/>
        <v>700.00000000000011</v>
      </c>
      <c r="LA37" s="183">
        <f t="shared" si="196"/>
        <v>545242233.96770394</v>
      </c>
      <c r="LC37" s="183">
        <f t="shared" si="197"/>
        <v>4792513.8110908447</v>
      </c>
      <c r="LD37" s="183">
        <f t="shared" si="198"/>
        <v>700</v>
      </c>
      <c r="LE37" s="183">
        <f t="shared" si="199"/>
        <v>3354759667.7635913</v>
      </c>
    </row>
    <row r="38" spans="2:317" ht="18.75">
      <c r="B38" s="172"/>
      <c r="C38" s="180"/>
      <c r="D38" s="180"/>
      <c r="E38" s="180" t="str">
        <f>'A.I Revenue Streams - P1'!F38</f>
        <v>Interferentail Therapy(IFT)-Standard package</v>
      </c>
      <c r="F38" s="184"/>
      <c r="G38" s="182"/>
      <c r="H38" s="182">
        <f>'A.I Revenue Streams - P1'!J38</f>
        <v>3000</v>
      </c>
      <c r="I38" s="182">
        <f t="shared" si="618"/>
        <v>0</v>
      </c>
      <c r="J38" s="5"/>
      <c r="K38" s="182">
        <f>'A.I Revenue Streams - P1'!H38*K$2*L$2</f>
        <v>3.5999999999999996</v>
      </c>
      <c r="L38" s="182">
        <f t="shared" si="619"/>
        <v>3000</v>
      </c>
      <c r="M38" s="182">
        <f t="shared" si="620"/>
        <v>10799.999999999998</v>
      </c>
      <c r="N38" s="5"/>
      <c r="O38" s="182">
        <f t="shared" si="621"/>
        <v>3.8429999999999991</v>
      </c>
      <c r="P38" s="182">
        <f t="shared" si="600"/>
        <v>3000</v>
      </c>
      <c r="Q38" s="182">
        <f t="shared" si="601"/>
        <v>11528.999999999996</v>
      </c>
      <c r="R38" s="5"/>
      <c r="S38" s="182">
        <f t="shared" si="622"/>
        <v>5.8925999999999981</v>
      </c>
      <c r="T38" s="182">
        <f t="shared" si="602"/>
        <v>3000</v>
      </c>
      <c r="U38" s="182">
        <f t="shared" si="603"/>
        <v>17677.799999999996</v>
      </c>
      <c r="V38" s="5"/>
      <c r="W38" s="182">
        <f t="shared" si="623"/>
        <v>8.4706124999999961</v>
      </c>
      <c r="X38" s="182">
        <f t="shared" si="604"/>
        <v>3000</v>
      </c>
      <c r="Y38" s="182">
        <f t="shared" si="605"/>
        <v>25411.837499999987</v>
      </c>
      <c r="Z38" s="5"/>
      <c r="AA38" s="182">
        <f t="shared" si="624"/>
        <v>15.585926999999993</v>
      </c>
      <c r="AB38" s="182">
        <f t="shared" si="606"/>
        <v>3000</v>
      </c>
      <c r="AC38" s="182">
        <f t="shared" si="607"/>
        <v>46757.780999999981</v>
      </c>
      <c r="AD38" s="5"/>
      <c r="AE38" s="182">
        <f t="shared" si="625"/>
        <v>22.404770062499988</v>
      </c>
      <c r="AF38" s="182">
        <f t="shared" si="404"/>
        <v>3000</v>
      </c>
      <c r="AG38" s="182">
        <f t="shared" si="405"/>
        <v>67214.31018749997</v>
      </c>
      <c r="AH38" s="5"/>
      <c r="AI38" s="182">
        <f t="shared" si="626"/>
        <v>32.20685696484373</v>
      </c>
      <c r="AJ38" s="182">
        <f t="shared" si="406"/>
        <v>3000</v>
      </c>
      <c r="AK38" s="182">
        <f t="shared" si="407"/>
        <v>96620.570894531193</v>
      </c>
      <c r="AL38" s="5"/>
      <c r="AM38" s="182">
        <f t="shared" si="627"/>
        <v>37.037885509570287</v>
      </c>
      <c r="AN38" s="182">
        <f t="shared" si="408"/>
        <v>3000</v>
      </c>
      <c r="AO38" s="182">
        <f t="shared" si="409"/>
        <v>111113.65652871087</v>
      </c>
      <c r="AP38" s="5"/>
      <c r="AQ38" s="182">
        <f t="shared" si="628"/>
        <v>42.593568336005831</v>
      </c>
      <c r="AR38" s="182">
        <f t="shared" si="410"/>
        <v>3000</v>
      </c>
      <c r="AS38" s="182">
        <f t="shared" si="411"/>
        <v>127780.7050080175</v>
      </c>
      <c r="AT38" s="5"/>
      <c r="AU38" s="182">
        <f t="shared" si="629"/>
        <v>48.982603586406704</v>
      </c>
      <c r="AV38" s="182">
        <f t="shared" si="412"/>
        <v>3000</v>
      </c>
      <c r="AW38" s="182">
        <f t="shared" si="413"/>
        <v>146947.8107592201</v>
      </c>
      <c r="AX38" s="5"/>
      <c r="AY38" s="182">
        <f t="shared" si="630"/>
        <v>56.329994124367708</v>
      </c>
      <c r="AZ38" s="182">
        <f t="shared" si="414"/>
        <v>3000</v>
      </c>
      <c r="BA38" s="182">
        <f t="shared" si="415"/>
        <v>168989.98237310312</v>
      </c>
      <c r="BB38" s="5"/>
      <c r="BC38" s="182">
        <f t="shared" si="631"/>
        <v>64.779493243022856</v>
      </c>
      <c r="BD38" s="182">
        <f t="shared" si="416"/>
        <v>3000</v>
      </c>
      <c r="BE38" s="182">
        <f t="shared" si="417"/>
        <v>194338.47972906855</v>
      </c>
      <c r="BF38" s="5"/>
      <c r="BG38" s="182">
        <f t="shared" si="632"/>
        <v>74.496417229476279</v>
      </c>
      <c r="BH38" s="182">
        <f t="shared" si="418"/>
        <v>3000</v>
      </c>
      <c r="BI38" s="182">
        <f t="shared" si="419"/>
        <v>223489.25168842883</v>
      </c>
      <c r="BJ38" s="5"/>
      <c r="BK38" s="182">
        <f t="shared" si="633"/>
        <v>85.670879813897713</v>
      </c>
      <c r="BL38" s="182">
        <f t="shared" si="420"/>
        <v>3000</v>
      </c>
      <c r="BM38" s="182">
        <f t="shared" si="421"/>
        <v>257012.63944169314</v>
      </c>
      <c r="BN38" s="5"/>
      <c r="BO38" s="182">
        <f t="shared" si="634"/>
        <v>98.521511785982369</v>
      </c>
      <c r="BP38" s="182">
        <f t="shared" si="422"/>
        <v>3000</v>
      </c>
      <c r="BQ38" s="182">
        <f t="shared" si="423"/>
        <v>295564.53535794711</v>
      </c>
      <c r="BR38" s="5"/>
      <c r="BS38" s="182">
        <f t="shared" si="635"/>
        <v>113.29973855387972</v>
      </c>
      <c r="BT38" s="182">
        <f t="shared" si="424"/>
        <v>3000</v>
      </c>
      <c r="BU38" s="182">
        <f t="shared" si="425"/>
        <v>339899.21566163917</v>
      </c>
      <c r="BV38" s="5"/>
      <c r="BW38" s="182">
        <f t="shared" si="636"/>
        <v>130.29469933696168</v>
      </c>
      <c r="BX38" s="182">
        <f t="shared" si="426"/>
        <v>3000</v>
      </c>
      <c r="BY38" s="182">
        <f t="shared" si="427"/>
        <v>390884.09801088506</v>
      </c>
      <c r="BZ38" s="5"/>
      <c r="CA38" s="182">
        <f t="shared" si="637"/>
        <v>149.83890423750591</v>
      </c>
      <c r="CB38" s="182">
        <f t="shared" si="428"/>
        <v>3000</v>
      </c>
      <c r="CC38" s="182">
        <f t="shared" si="429"/>
        <v>449516.71271251776</v>
      </c>
      <c r="CD38" s="5"/>
      <c r="CE38" s="182">
        <f t="shared" si="638"/>
        <v>206.77768784775816</v>
      </c>
      <c r="CF38" s="182">
        <f t="shared" si="430"/>
        <v>3000</v>
      </c>
      <c r="CG38" s="182">
        <f t="shared" si="431"/>
        <v>620333.06354327453</v>
      </c>
      <c r="CH38" s="5"/>
      <c r="CI38" s="182">
        <f t="shared" si="639"/>
        <v>237.79434102492186</v>
      </c>
      <c r="CJ38" s="182">
        <f t="shared" si="432"/>
        <v>3000</v>
      </c>
      <c r="CK38" s="182">
        <f t="shared" si="433"/>
        <v>713383.02307476557</v>
      </c>
      <c r="CL38" s="5"/>
      <c r="CM38" s="182">
        <f t="shared" si="640"/>
        <v>273.46349217866015</v>
      </c>
      <c r="CN38" s="182">
        <f t="shared" si="434"/>
        <v>3000</v>
      </c>
      <c r="CO38" s="182">
        <f t="shared" si="435"/>
        <v>820390.47653598047</v>
      </c>
      <c r="CP38" s="5"/>
      <c r="CQ38" s="182">
        <f t="shared" si="641"/>
        <v>314.48301600545915</v>
      </c>
      <c r="CR38" s="182">
        <f t="shared" si="436"/>
        <v>3000</v>
      </c>
      <c r="CS38" s="182">
        <f t="shared" si="437"/>
        <v>943449.04801637749</v>
      </c>
      <c r="CT38" s="5"/>
      <c r="CU38" s="182">
        <f t="shared" si="642"/>
        <v>361.65546840627798</v>
      </c>
      <c r="CV38" s="182">
        <f t="shared" si="438"/>
        <v>3000</v>
      </c>
      <c r="CW38" s="182">
        <f t="shared" si="439"/>
        <v>1084966.4052188338</v>
      </c>
      <c r="CX38" s="5"/>
      <c r="CY38" s="182">
        <f t="shared" si="643"/>
        <v>415.90378866721966</v>
      </c>
      <c r="CZ38" s="182">
        <f t="shared" si="440"/>
        <v>3000</v>
      </c>
      <c r="DA38" s="182">
        <f t="shared" si="441"/>
        <v>1247711.3660016591</v>
      </c>
      <c r="DB38" s="5"/>
      <c r="DC38" s="182">
        <f t="shared" si="644"/>
        <v>478.28935696730258</v>
      </c>
      <c r="DD38" s="182">
        <f t="shared" si="442"/>
        <v>3000</v>
      </c>
      <c r="DE38" s="182">
        <f t="shared" si="443"/>
        <v>1434868.0709019077</v>
      </c>
      <c r="DF38" s="5"/>
      <c r="DG38" s="182">
        <f t="shared" si="645"/>
        <v>550.03276051239789</v>
      </c>
      <c r="DH38" s="182">
        <f t="shared" si="444"/>
        <v>3000</v>
      </c>
      <c r="DI38" s="182">
        <f t="shared" si="445"/>
        <v>1650098.2815371936</v>
      </c>
      <c r="DJ38" s="5"/>
      <c r="DK38" s="182">
        <f t="shared" si="646"/>
        <v>632.53767458925756</v>
      </c>
      <c r="DL38" s="182">
        <f t="shared" si="446"/>
        <v>3000</v>
      </c>
      <c r="DM38" s="182">
        <f t="shared" si="447"/>
        <v>1897613.0237677726</v>
      </c>
      <c r="DN38" s="5"/>
      <c r="DO38" s="182">
        <f t="shared" si="647"/>
        <v>727.41832577764615</v>
      </c>
      <c r="DP38" s="182">
        <f t="shared" si="448"/>
        <v>3000</v>
      </c>
      <c r="DQ38" s="182">
        <f t="shared" si="449"/>
        <v>2182254.9773329385</v>
      </c>
      <c r="DR38" s="5"/>
      <c r="DS38" s="182">
        <f t="shared" si="648"/>
        <v>836.53107464429297</v>
      </c>
      <c r="DT38" s="182">
        <f t="shared" si="450"/>
        <v>3000</v>
      </c>
      <c r="DU38" s="182">
        <f t="shared" si="451"/>
        <v>2509593.223932879</v>
      </c>
      <c r="DV38" s="5"/>
      <c r="DW38" s="182">
        <f t="shared" si="649"/>
        <v>962.01073584093695</v>
      </c>
      <c r="DX38" s="182">
        <f t="shared" si="452"/>
        <v>3000</v>
      </c>
      <c r="DY38" s="182">
        <f t="shared" si="453"/>
        <v>2886032.2075228109</v>
      </c>
      <c r="DZ38" s="5"/>
      <c r="EA38" s="182">
        <f t="shared" si="650"/>
        <v>1216.9435808387852</v>
      </c>
      <c r="EB38" s="182">
        <f t="shared" si="454"/>
        <v>3000</v>
      </c>
      <c r="EC38" s="182">
        <f t="shared" si="455"/>
        <v>3650830.7425163556</v>
      </c>
      <c r="ED38" s="5"/>
      <c r="EE38" s="182">
        <f t="shared" si="651"/>
        <v>1399.485117964603</v>
      </c>
      <c r="EF38" s="182">
        <f t="shared" si="456"/>
        <v>3000</v>
      </c>
      <c r="EG38" s="182">
        <f t="shared" si="457"/>
        <v>4198455.353893809</v>
      </c>
      <c r="EH38" s="5"/>
      <c r="EI38" s="182">
        <f t="shared" si="652"/>
        <v>1609.4078856592932</v>
      </c>
      <c r="EJ38" s="182">
        <f t="shared" si="458"/>
        <v>3000</v>
      </c>
      <c r="EK38" s="182">
        <f t="shared" si="459"/>
        <v>4828223.6569778798</v>
      </c>
      <c r="EL38" s="5"/>
      <c r="EM38" s="182">
        <f t="shared" si="653"/>
        <v>1850.819068508187</v>
      </c>
      <c r="EN38" s="182">
        <f t="shared" si="460"/>
        <v>3000</v>
      </c>
      <c r="EO38" s="182">
        <f t="shared" si="461"/>
        <v>5552457.205524561</v>
      </c>
      <c r="EP38" s="5"/>
      <c r="EQ38" s="182">
        <f t="shared" si="654"/>
        <v>2128.4419287844148</v>
      </c>
      <c r="ER38" s="182">
        <f t="shared" si="462"/>
        <v>3000</v>
      </c>
      <c r="ES38" s="182">
        <f t="shared" si="463"/>
        <v>6385325.7863532444</v>
      </c>
      <c r="ET38" s="5"/>
      <c r="EU38" s="182">
        <f t="shared" si="655"/>
        <v>2447.7082181020769</v>
      </c>
      <c r="EV38" s="182">
        <f t="shared" si="464"/>
        <v>3000</v>
      </c>
      <c r="EW38" s="182">
        <f t="shared" si="465"/>
        <v>7343124.6543062311</v>
      </c>
      <c r="EX38" s="5"/>
      <c r="EY38" s="182">
        <f t="shared" si="656"/>
        <v>2814.8644508173884</v>
      </c>
      <c r="EZ38" s="182">
        <f t="shared" si="466"/>
        <v>3000</v>
      </c>
      <c r="FA38" s="182">
        <f t="shared" si="467"/>
        <v>8444593.3524521645</v>
      </c>
      <c r="FB38" s="5"/>
      <c r="FC38" s="182">
        <f t="shared" si="657"/>
        <v>3237.0941184399962</v>
      </c>
      <c r="FD38" s="182">
        <f t="shared" si="468"/>
        <v>3000</v>
      </c>
      <c r="FE38" s="182">
        <f t="shared" si="469"/>
        <v>9711282.355319988</v>
      </c>
      <c r="FF38" s="5"/>
      <c r="FG38" s="182">
        <f t="shared" si="658"/>
        <v>3722.6582362059953</v>
      </c>
      <c r="FH38" s="182">
        <f t="shared" si="470"/>
        <v>3000</v>
      </c>
      <c r="FI38" s="182">
        <f t="shared" si="471"/>
        <v>11167974.708617985</v>
      </c>
      <c r="FJ38" s="5"/>
      <c r="FK38" s="182">
        <f t="shared" si="659"/>
        <v>4281.0569716368946</v>
      </c>
      <c r="FL38" s="182">
        <f t="shared" si="472"/>
        <v>3000</v>
      </c>
      <c r="FM38" s="182">
        <f t="shared" si="473"/>
        <v>12843170.914910683</v>
      </c>
      <c r="FN38" s="5"/>
      <c r="FO38" s="182">
        <f t="shared" si="660"/>
        <v>4923.2155173824285</v>
      </c>
      <c r="FP38" s="182">
        <f t="shared" si="474"/>
        <v>3000</v>
      </c>
      <c r="FQ38" s="182">
        <f t="shared" si="475"/>
        <v>14769646.552147286</v>
      </c>
      <c r="FR38" s="5"/>
      <c r="FS38" s="182">
        <f t="shared" si="661"/>
        <v>5661.6978449897924</v>
      </c>
      <c r="FT38" s="182">
        <f t="shared" si="476"/>
        <v>3000</v>
      </c>
      <c r="FU38" s="182">
        <f t="shared" si="477"/>
        <v>16985093.534969378</v>
      </c>
      <c r="FV38" s="5"/>
      <c r="FW38" s="182">
        <f t="shared" si="662"/>
        <v>7162.047773912087</v>
      </c>
      <c r="FX38" s="182">
        <f t="shared" si="478"/>
        <v>3000</v>
      </c>
      <c r="FY38" s="182">
        <f t="shared" si="479"/>
        <v>21486143.321736261</v>
      </c>
      <c r="FZ38" s="5"/>
      <c r="GA38" s="182">
        <f t="shared" si="663"/>
        <v>8236.3549399988988</v>
      </c>
      <c r="GB38" s="182">
        <f t="shared" si="480"/>
        <v>3000</v>
      </c>
      <c r="GC38" s="182">
        <f t="shared" si="481"/>
        <v>24709064.819996696</v>
      </c>
      <c r="GD38" s="5"/>
      <c r="GE38" s="182">
        <f t="shared" si="664"/>
        <v>9471.8081809987325</v>
      </c>
      <c r="GF38" s="182">
        <f t="shared" si="482"/>
        <v>3000</v>
      </c>
      <c r="GG38" s="182">
        <f t="shared" si="483"/>
        <v>28415424.542996198</v>
      </c>
      <c r="GH38" s="5"/>
      <c r="GI38" s="182">
        <f t="shared" si="665"/>
        <v>10892.579408148542</v>
      </c>
      <c r="GJ38" s="182">
        <f t="shared" si="484"/>
        <v>3000</v>
      </c>
      <c r="GK38" s="182">
        <f t="shared" si="485"/>
        <v>32677738.224445626</v>
      </c>
      <c r="GL38" s="5"/>
      <c r="GM38" s="182">
        <f t="shared" si="666"/>
        <v>12526.466319370822</v>
      </c>
      <c r="GN38" s="182">
        <f t="shared" si="486"/>
        <v>3000</v>
      </c>
      <c r="GO38" s="182">
        <f t="shared" si="487"/>
        <v>37579398.958112463</v>
      </c>
      <c r="GP38" s="5"/>
      <c r="GQ38" s="182">
        <f t="shared" si="667"/>
        <v>14405.436267276444</v>
      </c>
      <c r="GR38" s="182">
        <f t="shared" si="488"/>
        <v>3000</v>
      </c>
      <c r="GS38" s="182">
        <f t="shared" si="489"/>
        <v>43216308.801829331</v>
      </c>
      <c r="GT38" s="5"/>
      <c r="GU38" s="182">
        <f t="shared" si="668"/>
        <v>16566.251707367908</v>
      </c>
      <c r="GV38" s="182">
        <f t="shared" si="490"/>
        <v>3000</v>
      </c>
      <c r="GW38" s="182">
        <f t="shared" si="491"/>
        <v>49698755.122103728</v>
      </c>
      <c r="GX38" s="5"/>
      <c r="GY38" s="182">
        <f t="shared" si="669"/>
        <v>19051.189463473092</v>
      </c>
      <c r="GZ38" s="182">
        <f t="shared" si="492"/>
        <v>3000</v>
      </c>
      <c r="HA38" s="182">
        <f t="shared" si="493"/>
        <v>57153568.390419275</v>
      </c>
      <c r="HB38" s="5"/>
      <c r="HC38" s="182">
        <f t="shared" si="670"/>
        <v>21908.867882994055</v>
      </c>
      <c r="HD38" s="182">
        <f t="shared" si="494"/>
        <v>3000</v>
      </c>
      <c r="HE38" s="182">
        <f t="shared" si="495"/>
        <v>65726603.648982167</v>
      </c>
      <c r="HF38" s="5"/>
      <c r="HG38" s="182">
        <f t="shared" si="671"/>
        <v>25195.198065443161</v>
      </c>
      <c r="HH38" s="182">
        <f t="shared" si="496"/>
        <v>3000</v>
      </c>
      <c r="HI38" s="182">
        <f t="shared" si="497"/>
        <v>75585594.196329489</v>
      </c>
      <c r="HJ38" s="5"/>
      <c r="HK38" s="182">
        <f t="shared" si="672"/>
        <v>28974.477775259631</v>
      </c>
      <c r="HL38" s="182">
        <f t="shared" si="498"/>
        <v>3000</v>
      </c>
      <c r="HM38" s="182">
        <f t="shared" si="499"/>
        <v>86923433.325778887</v>
      </c>
      <c r="HN38" s="5"/>
      <c r="HO38" s="182">
        <f t="shared" si="673"/>
        <v>33320.649441548572</v>
      </c>
      <c r="HP38" s="182">
        <f t="shared" si="500"/>
        <v>3000</v>
      </c>
      <c r="HQ38" s="182">
        <f t="shared" si="501"/>
        <v>99961948.324645713</v>
      </c>
      <c r="HR38" s="5"/>
      <c r="HS38" s="182">
        <f t="shared" si="674"/>
        <v>44066.55888644798</v>
      </c>
      <c r="HT38" s="182">
        <f t="shared" si="502"/>
        <v>3000</v>
      </c>
      <c r="HU38" s="182">
        <f t="shared" si="503"/>
        <v>132199676.65934394</v>
      </c>
      <c r="HV38" s="5"/>
      <c r="HW38" s="182">
        <f t="shared" si="675"/>
        <v>50676.542719415171</v>
      </c>
      <c r="HX38" s="182">
        <f t="shared" si="504"/>
        <v>3000</v>
      </c>
      <c r="HY38" s="182">
        <f t="shared" si="505"/>
        <v>152029628.1582455</v>
      </c>
      <c r="HZ38" s="5"/>
      <c r="IA38" s="182">
        <f t="shared" si="676"/>
        <v>58278.024127327444</v>
      </c>
      <c r="IB38" s="182">
        <f t="shared" si="506"/>
        <v>3000</v>
      </c>
      <c r="IC38" s="182">
        <f t="shared" si="507"/>
        <v>174834072.38198233</v>
      </c>
      <c r="ID38" s="5"/>
      <c r="IE38" s="182">
        <f t="shared" si="677"/>
        <v>67019.72774642655</v>
      </c>
      <c r="IF38" s="182">
        <f t="shared" si="508"/>
        <v>3000</v>
      </c>
      <c r="IG38" s="182">
        <f t="shared" si="509"/>
        <v>201059183.23927966</v>
      </c>
      <c r="IH38" s="5"/>
      <c r="II38" s="182">
        <f t="shared" si="678"/>
        <v>77072.686908390533</v>
      </c>
      <c r="IJ38" s="182">
        <f t="shared" si="510"/>
        <v>3000</v>
      </c>
      <c r="IK38" s="182">
        <f t="shared" si="511"/>
        <v>231218060.7251716</v>
      </c>
      <c r="IL38" s="5"/>
      <c r="IM38" s="182">
        <f t="shared" si="679"/>
        <v>88633.589944649109</v>
      </c>
      <c r="IN38" s="182">
        <f t="shared" si="512"/>
        <v>3000</v>
      </c>
      <c r="IO38" s="182">
        <f t="shared" si="513"/>
        <v>265900769.83394733</v>
      </c>
      <c r="IP38" s="5"/>
      <c r="IQ38" s="182">
        <f t="shared" si="680"/>
        <v>101928.62843634647</v>
      </c>
      <c r="IR38" s="182">
        <f t="shared" si="514"/>
        <v>3000</v>
      </c>
      <c r="IS38" s="182">
        <f t="shared" si="515"/>
        <v>305785885.30903941</v>
      </c>
      <c r="IT38" s="5"/>
      <c r="IU38" s="182">
        <f t="shared" si="681"/>
        <v>117217.92270179842</v>
      </c>
      <c r="IV38" s="182">
        <f t="shared" si="516"/>
        <v>3000</v>
      </c>
      <c r="IW38" s="182">
        <f t="shared" si="517"/>
        <v>351653768.10539526</v>
      </c>
      <c r="IX38" s="5"/>
      <c r="IY38" s="182">
        <f t="shared" si="682"/>
        <v>134800.61110706817</v>
      </c>
      <c r="IZ38" s="182">
        <f t="shared" si="518"/>
        <v>3000</v>
      </c>
      <c r="JA38" s="182">
        <f t="shared" si="519"/>
        <v>404401833.32120448</v>
      </c>
      <c r="JB38" s="5"/>
      <c r="JC38" s="182">
        <f t="shared" si="683"/>
        <v>155020.70277312837</v>
      </c>
      <c r="JD38" s="182">
        <f t="shared" si="520"/>
        <v>3000</v>
      </c>
      <c r="JE38" s="182">
        <f t="shared" si="521"/>
        <v>465062108.31938511</v>
      </c>
      <c r="JF38" s="5"/>
      <c r="JG38" s="182">
        <f t="shared" si="684"/>
        <v>178273.80818909762</v>
      </c>
      <c r="JH38" s="182">
        <f t="shared" si="522"/>
        <v>3000</v>
      </c>
      <c r="JI38" s="182">
        <f t="shared" si="523"/>
        <v>534821424.56729287</v>
      </c>
      <c r="JJ38" s="5"/>
      <c r="JK38" s="182">
        <f t="shared" si="685"/>
        <v>205014.87941746225</v>
      </c>
      <c r="JL38" s="182">
        <f t="shared" si="524"/>
        <v>3000</v>
      </c>
      <c r="JM38" s="182">
        <f t="shared" si="525"/>
        <v>615044638.25238669</v>
      </c>
      <c r="JN38" s="5"/>
      <c r="JO38" s="182">
        <f t="shared" si="686"/>
        <v>238124.7824433824</v>
      </c>
      <c r="JP38" s="182">
        <f t="shared" si="608"/>
        <v>3000</v>
      </c>
      <c r="JQ38" s="182">
        <f t="shared" si="609"/>
        <v>714374347.33014715</v>
      </c>
      <c r="JR38" s="5"/>
      <c r="JS38" s="182">
        <f t="shared" si="687"/>
        <v>273843.49980988976</v>
      </c>
      <c r="JT38" s="182">
        <f t="shared" si="610"/>
        <v>3000</v>
      </c>
      <c r="JU38" s="182">
        <f t="shared" si="611"/>
        <v>821530499.42966926</v>
      </c>
      <c r="JV38" s="5"/>
      <c r="JW38" s="182">
        <f t="shared" si="688"/>
        <v>314920.02478137321</v>
      </c>
      <c r="JX38" s="182">
        <f t="shared" si="612"/>
        <v>3000</v>
      </c>
      <c r="JY38" s="182">
        <f t="shared" si="613"/>
        <v>944760074.34411967</v>
      </c>
      <c r="JZ38" s="5"/>
      <c r="KA38" s="182">
        <f t="shared" si="689"/>
        <v>362158.02849857917</v>
      </c>
      <c r="KB38" s="182">
        <f t="shared" si="614"/>
        <v>3000</v>
      </c>
      <c r="KC38" s="182">
        <f t="shared" si="615"/>
        <v>1086474085.4957376</v>
      </c>
      <c r="KD38" s="5"/>
      <c r="KE38" s="182">
        <f t="shared" si="690"/>
        <v>416481.73277336603</v>
      </c>
      <c r="KF38" s="182">
        <f t="shared" si="616"/>
        <v>3000</v>
      </c>
      <c r="KG38" s="182">
        <f t="shared" si="617"/>
        <v>1249445198.3200982</v>
      </c>
      <c r="KH38" s="5"/>
      <c r="KI38" s="183">
        <f t="shared" si="182"/>
        <v>59.796909562499977</v>
      </c>
      <c r="KJ38" s="183">
        <f t="shared" si="183"/>
        <v>3000</v>
      </c>
      <c r="KK38" s="183">
        <f t="shared" si="184"/>
        <v>179390.72868749994</v>
      </c>
      <c r="KM38" s="183">
        <f t="shared" si="185"/>
        <v>934.05255272192085</v>
      </c>
      <c r="KN38" s="183">
        <f t="shared" si="186"/>
        <v>2999.9999999999995</v>
      </c>
      <c r="KO38" s="183">
        <f t="shared" si="187"/>
        <v>2802157.6581657622</v>
      </c>
      <c r="KQ38" s="183">
        <f t="shared" si="188"/>
        <v>5996.8977224621312</v>
      </c>
      <c r="KR38" s="183">
        <f t="shared" si="189"/>
        <v>3000</v>
      </c>
      <c r="KS38" s="183">
        <f t="shared" si="190"/>
        <v>17990693.167386394</v>
      </c>
      <c r="KU38" s="183">
        <f t="shared" si="191"/>
        <v>35293.39293932986</v>
      </c>
      <c r="KV38" s="183">
        <f t="shared" si="192"/>
        <v>2999.9999999999995</v>
      </c>
      <c r="KW38" s="183">
        <f t="shared" si="193"/>
        <v>105880178.81798957</v>
      </c>
      <c r="KY38" s="183">
        <f t="shared" si="194"/>
        <v>207711.32722579196</v>
      </c>
      <c r="KZ38" s="183">
        <f t="shared" si="195"/>
        <v>2999.9999999999995</v>
      </c>
      <c r="LA38" s="183">
        <f t="shared" si="196"/>
        <v>623133981.67737579</v>
      </c>
      <c r="LC38" s="183">
        <f t="shared" si="197"/>
        <v>1278003.6829575582</v>
      </c>
      <c r="LD38" s="183">
        <f t="shared" si="198"/>
        <v>2999.9999999999995</v>
      </c>
      <c r="LE38" s="183">
        <f t="shared" si="199"/>
        <v>3834011048.872674</v>
      </c>
    </row>
    <row r="39" spans="2:317" ht="18.75">
      <c r="B39" s="172"/>
      <c r="C39" s="180"/>
      <c r="D39" s="180"/>
      <c r="E39" s="180" t="str">
        <f>'A.I Revenue Streams - P1'!F39</f>
        <v>Interferentail Therapy(IFT)-Advance package</v>
      </c>
      <c r="F39" s="184"/>
      <c r="G39" s="182"/>
      <c r="H39" s="182">
        <f>'A.I Revenue Streams - P1'!J39</f>
        <v>5500</v>
      </c>
      <c r="I39" s="182">
        <f t="shared" si="618"/>
        <v>0</v>
      </c>
      <c r="J39" s="5"/>
      <c r="K39" s="182">
        <f>'A.I Revenue Streams - P1'!H39*K$2*L$2</f>
        <v>3.5999999999999996</v>
      </c>
      <c r="L39" s="182">
        <f t="shared" si="619"/>
        <v>5500</v>
      </c>
      <c r="M39" s="182">
        <f t="shared" si="620"/>
        <v>19799.999999999996</v>
      </c>
      <c r="N39" s="5"/>
      <c r="O39" s="182">
        <f t="shared" si="621"/>
        <v>3.8429999999999991</v>
      </c>
      <c r="P39" s="182">
        <f t="shared" si="600"/>
        <v>5500</v>
      </c>
      <c r="Q39" s="182">
        <f t="shared" si="601"/>
        <v>21136.499999999996</v>
      </c>
      <c r="R39" s="5"/>
      <c r="S39" s="182">
        <f t="shared" si="622"/>
        <v>5.8925999999999981</v>
      </c>
      <c r="T39" s="182">
        <f t="shared" si="602"/>
        <v>5500</v>
      </c>
      <c r="U39" s="182">
        <f t="shared" si="603"/>
        <v>32409.299999999988</v>
      </c>
      <c r="V39" s="5"/>
      <c r="W39" s="182">
        <f t="shared" si="623"/>
        <v>8.4706124999999961</v>
      </c>
      <c r="X39" s="182">
        <f t="shared" si="604"/>
        <v>5500</v>
      </c>
      <c r="Y39" s="182">
        <f t="shared" si="605"/>
        <v>46588.36874999998</v>
      </c>
      <c r="Z39" s="5"/>
      <c r="AA39" s="182">
        <f t="shared" si="624"/>
        <v>15.585926999999993</v>
      </c>
      <c r="AB39" s="182">
        <f t="shared" si="606"/>
        <v>5500</v>
      </c>
      <c r="AC39" s="182">
        <f t="shared" si="607"/>
        <v>85722.598499999964</v>
      </c>
      <c r="AD39" s="5"/>
      <c r="AE39" s="182">
        <f t="shared" si="625"/>
        <v>22.404770062499988</v>
      </c>
      <c r="AF39" s="182">
        <f t="shared" si="404"/>
        <v>5500</v>
      </c>
      <c r="AG39" s="182">
        <f t="shared" si="405"/>
        <v>123226.23534374994</v>
      </c>
      <c r="AH39" s="5"/>
      <c r="AI39" s="182">
        <f t="shared" si="626"/>
        <v>32.20685696484373</v>
      </c>
      <c r="AJ39" s="182">
        <f t="shared" si="406"/>
        <v>5500</v>
      </c>
      <c r="AK39" s="182">
        <f t="shared" si="407"/>
        <v>177137.71330664051</v>
      </c>
      <c r="AL39" s="5"/>
      <c r="AM39" s="182">
        <f t="shared" si="627"/>
        <v>37.037885509570287</v>
      </c>
      <c r="AN39" s="182">
        <f t="shared" si="408"/>
        <v>5500</v>
      </c>
      <c r="AO39" s="182">
        <f t="shared" si="409"/>
        <v>203708.37030263658</v>
      </c>
      <c r="AP39" s="5"/>
      <c r="AQ39" s="182">
        <f t="shared" si="628"/>
        <v>42.593568336005831</v>
      </c>
      <c r="AR39" s="182">
        <f t="shared" si="410"/>
        <v>5500</v>
      </c>
      <c r="AS39" s="182">
        <f t="shared" si="411"/>
        <v>234264.62584803207</v>
      </c>
      <c r="AT39" s="5"/>
      <c r="AU39" s="182">
        <f t="shared" si="629"/>
        <v>48.982603586406704</v>
      </c>
      <c r="AV39" s="182">
        <f t="shared" si="412"/>
        <v>5500</v>
      </c>
      <c r="AW39" s="182">
        <f t="shared" si="413"/>
        <v>269404.31972523686</v>
      </c>
      <c r="AX39" s="5"/>
      <c r="AY39" s="182">
        <f t="shared" si="630"/>
        <v>56.329994124367708</v>
      </c>
      <c r="AZ39" s="182">
        <f t="shared" si="414"/>
        <v>5500</v>
      </c>
      <c r="BA39" s="182">
        <f t="shared" si="415"/>
        <v>309814.96768402238</v>
      </c>
      <c r="BB39" s="5"/>
      <c r="BC39" s="182">
        <f t="shared" si="631"/>
        <v>64.779493243022856</v>
      </c>
      <c r="BD39" s="182">
        <f t="shared" si="416"/>
        <v>5500</v>
      </c>
      <c r="BE39" s="182">
        <f t="shared" si="417"/>
        <v>356287.21283662569</v>
      </c>
      <c r="BF39" s="5"/>
      <c r="BG39" s="182">
        <f t="shared" si="632"/>
        <v>74.496417229476279</v>
      </c>
      <c r="BH39" s="182">
        <f t="shared" si="418"/>
        <v>5500</v>
      </c>
      <c r="BI39" s="182">
        <f t="shared" si="419"/>
        <v>409730.29476211953</v>
      </c>
      <c r="BJ39" s="5"/>
      <c r="BK39" s="182">
        <f t="shared" si="633"/>
        <v>85.670879813897713</v>
      </c>
      <c r="BL39" s="182">
        <f t="shared" si="420"/>
        <v>5500</v>
      </c>
      <c r="BM39" s="182">
        <f t="shared" si="421"/>
        <v>471189.8389764374</v>
      </c>
      <c r="BN39" s="5"/>
      <c r="BO39" s="182">
        <f t="shared" si="634"/>
        <v>98.521511785982369</v>
      </c>
      <c r="BP39" s="182">
        <f t="shared" si="422"/>
        <v>5500</v>
      </c>
      <c r="BQ39" s="182">
        <f t="shared" si="423"/>
        <v>541868.31482290302</v>
      </c>
      <c r="BR39" s="5"/>
      <c r="BS39" s="182">
        <f t="shared" si="635"/>
        <v>113.29973855387972</v>
      </c>
      <c r="BT39" s="182">
        <f t="shared" si="424"/>
        <v>5500</v>
      </c>
      <c r="BU39" s="182">
        <f t="shared" si="425"/>
        <v>623148.56204633845</v>
      </c>
      <c r="BV39" s="5"/>
      <c r="BW39" s="182">
        <f t="shared" si="636"/>
        <v>130.29469933696168</v>
      </c>
      <c r="BX39" s="182">
        <f t="shared" si="426"/>
        <v>5500</v>
      </c>
      <c r="BY39" s="182">
        <f t="shared" si="427"/>
        <v>716620.84635328932</v>
      </c>
      <c r="BZ39" s="5"/>
      <c r="CA39" s="182">
        <f t="shared" si="637"/>
        <v>149.83890423750591</v>
      </c>
      <c r="CB39" s="182">
        <f t="shared" si="428"/>
        <v>5500</v>
      </c>
      <c r="CC39" s="182">
        <f t="shared" si="429"/>
        <v>824113.97330628254</v>
      </c>
      <c r="CD39" s="5"/>
      <c r="CE39" s="182">
        <f t="shared" si="638"/>
        <v>206.77768784775816</v>
      </c>
      <c r="CF39" s="182">
        <f t="shared" si="430"/>
        <v>5500</v>
      </c>
      <c r="CG39" s="182">
        <f t="shared" si="431"/>
        <v>1137277.28316267</v>
      </c>
      <c r="CH39" s="5"/>
      <c r="CI39" s="182">
        <f t="shared" si="639"/>
        <v>237.79434102492186</v>
      </c>
      <c r="CJ39" s="182">
        <f t="shared" si="432"/>
        <v>5500</v>
      </c>
      <c r="CK39" s="182">
        <f t="shared" si="433"/>
        <v>1307868.8756370703</v>
      </c>
      <c r="CL39" s="5"/>
      <c r="CM39" s="182">
        <f t="shared" si="640"/>
        <v>273.46349217866015</v>
      </c>
      <c r="CN39" s="182">
        <f t="shared" si="434"/>
        <v>5500</v>
      </c>
      <c r="CO39" s="182">
        <f t="shared" si="435"/>
        <v>1504049.2069826308</v>
      </c>
      <c r="CP39" s="5"/>
      <c r="CQ39" s="182">
        <f t="shared" si="641"/>
        <v>314.48301600545915</v>
      </c>
      <c r="CR39" s="182">
        <f t="shared" si="436"/>
        <v>5500</v>
      </c>
      <c r="CS39" s="182">
        <f t="shared" si="437"/>
        <v>1729656.5880300254</v>
      </c>
      <c r="CT39" s="5"/>
      <c r="CU39" s="182">
        <f t="shared" si="642"/>
        <v>361.65546840627798</v>
      </c>
      <c r="CV39" s="182">
        <f t="shared" si="438"/>
        <v>5500</v>
      </c>
      <c r="CW39" s="182">
        <f t="shared" si="439"/>
        <v>1989105.0762345288</v>
      </c>
      <c r="CX39" s="5"/>
      <c r="CY39" s="182">
        <f t="shared" si="643"/>
        <v>415.90378866721966</v>
      </c>
      <c r="CZ39" s="182">
        <f t="shared" si="440"/>
        <v>5500</v>
      </c>
      <c r="DA39" s="182">
        <f t="shared" si="441"/>
        <v>2287470.8376697083</v>
      </c>
      <c r="DB39" s="5"/>
      <c r="DC39" s="182">
        <f t="shared" si="644"/>
        <v>478.28935696730258</v>
      </c>
      <c r="DD39" s="182">
        <f t="shared" si="442"/>
        <v>5500</v>
      </c>
      <c r="DE39" s="182">
        <f t="shared" si="443"/>
        <v>2630591.463320164</v>
      </c>
      <c r="DF39" s="5"/>
      <c r="DG39" s="182">
        <f t="shared" si="645"/>
        <v>550.03276051239789</v>
      </c>
      <c r="DH39" s="182">
        <f t="shared" si="444"/>
        <v>5500</v>
      </c>
      <c r="DI39" s="182">
        <f t="shared" si="445"/>
        <v>3025180.1828181883</v>
      </c>
      <c r="DJ39" s="5"/>
      <c r="DK39" s="182">
        <f t="shared" si="646"/>
        <v>632.53767458925756</v>
      </c>
      <c r="DL39" s="182">
        <f t="shared" si="446"/>
        <v>5500</v>
      </c>
      <c r="DM39" s="182">
        <f t="shared" si="447"/>
        <v>3478957.2102409168</v>
      </c>
      <c r="DN39" s="5"/>
      <c r="DO39" s="182">
        <f t="shared" si="647"/>
        <v>727.41832577764615</v>
      </c>
      <c r="DP39" s="182">
        <f t="shared" si="448"/>
        <v>5500</v>
      </c>
      <c r="DQ39" s="182">
        <f t="shared" si="449"/>
        <v>4000800.7917770538</v>
      </c>
      <c r="DR39" s="5"/>
      <c r="DS39" s="182">
        <f t="shared" si="648"/>
        <v>836.53107464429297</v>
      </c>
      <c r="DT39" s="182">
        <f t="shared" si="450"/>
        <v>5500</v>
      </c>
      <c r="DU39" s="182">
        <f t="shared" si="451"/>
        <v>4600920.9105436113</v>
      </c>
      <c r="DV39" s="5"/>
      <c r="DW39" s="182">
        <f t="shared" si="649"/>
        <v>962.01073584093695</v>
      </c>
      <c r="DX39" s="182">
        <f t="shared" si="452"/>
        <v>5500</v>
      </c>
      <c r="DY39" s="182">
        <f t="shared" si="453"/>
        <v>5291059.0471251532</v>
      </c>
      <c r="DZ39" s="5"/>
      <c r="EA39" s="182">
        <f t="shared" si="650"/>
        <v>1216.9435808387852</v>
      </c>
      <c r="EB39" s="182">
        <f t="shared" si="454"/>
        <v>5500</v>
      </c>
      <c r="EC39" s="182">
        <f t="shared" si="455"/>
        <v>6693189.6946133189</v>
      </c>
      <c r="ED39" s="5"/>
      <c r="EE39" s="182">
        <f t="shared" si="651"/>
        <v>1399.485117964603</v>
      </c>
      <c r="EF39" s="182">
        <f t="shared" si="456"/>
        <v>5500</v>
      </c>
      <c r="EG39" s="182">
        <f t="shared" si="457"/>
        <v>7697168.1488053165</v>
      </c>
      <c r="EH39" s="5"/>
      <c r="EI39" s="182">
        <f t="shared" si="652"/>
        <v>1609.4078856592932</v>
      </c>
      <c r="EJ39" s="182">
        <f t="shared" si="458"/>
        <v>5500</v>
      </c>
      <c r="EK39" s="182">
        <f t="shared" si="459"/>
        <v>8851743.3711261135</v>
      </c>
      <c r="EL39" s="5"/>
      <c r="EM39" s="182">
        <f t="shared" si="653"/>
        <v>1850.819068508187</v>
      </c>
      <c r="EN39" s="182">
        <f t="shared" si="460"/>
        <v>5500</v>
      </c>
      <c r="EO39" s="182">
        <f t="shared" si="461"/>
        <v>10179504.876795029</v>
      </c>
      <c r="EP39" s="5"/>
      <c r="EQ39" s="182">
        <f t="shared" si="654"/>
        <v>2128.4419287844148</v>
      </c>
      <c r="ER39" s="182">
        <f t="shared" si="462"/>
        <v>5500</v>
      </c>
      <c r="ES39" s="182">
        <f t="shared" si="463"/>
        <v>11706430.608314281</v>
      </c>
      <c r="ET39" s="5"/>
      <c r="EU39" s="182">
        <f t="shared" si="655"/>
        <v>2447.7082181020769</v>
      </c>
      <c r="EV39" s="182">
        <f t="shared" si="464"/>
        <v>5500</v>
      </c>
      <c r="EW39" s="182">
        <f t="shared" si="465"/>
        <v>13462395.199561423</v>
      </c>
      <c r="EX39" s="5"/>
      <c r="EY39" s="182">
        <f t="shared" si="656"/>
        <v>2814.8644508173884</v>
      </c>
      <c r="EZ39" s="182">
        <f t="shared" si="466"/>
        <v>5500</v>
      </c>
      <c r="FA39" s="182">
        <f t="shared" si="467"/>
        <v>15481754.479495635</v>
      </c>
      <c r="FB39" s="5"/>
      <c r="FC39" s="182">
        <f t="shared" si="657"/>
        <v>3237.0941184399962</v>
      </c>
      <c r="FD39" s="182">
        <f t="shared" si="468"/>
        <v>5500</v>
      </c>
      <c r="FE39" s="182">
        <f t="shared" si="469"/>
        <v>17804017.651419979</v>
      </c>
      <c r="FF39" s="5"/>
      <c r="FG39" s="182">
        <f t="shared" si="658"/>
        <v>3722.6582362059953</v>
      </c>
      <c r="FH39" s="182">
        <f t="shared" si="470"/>
        <v>5500</v>
      </c>
      <c r="FI39" s="182">
        <f t="shared" si="471"/>
        <v>20474620.299132973</v>
      </c>
      <c r="FJ39" s="5"/>
      <c r="FK39" s="182">
        <f t="shared" si="659"/>
        <v>4281.0569716368946</v>
      </c>
      <c r="FL39" s="182">
        <f t="shared" si="472"/>
        <v>5500</v>
      </c>
      <c r="FM39" s="182">
        <f t="shared" si="473"/>
        <v>23545813.344002921</v>
      </c>
      <c r="FN39" s="5"/>
      <c r="FO39" s="182">
        <f t="shared" si="660"/>
        <v>4923.2155173824285</v>
      </c>
      <c r="FP39" s="182">
        <f t="shared" si="474"/>
        <v>5500</v>
      </c>
      <c r="FQ39" s="182">
        <f t="shared" si="475"/>
        <v>27077685.345603358</v>
      </c>
      <c r="FR39" s="5"/>
      <c r="FS39" s="182">
        <f t="shared" si="661"/>
        <v>5661.6978449897924</v>
      </c>
      <c r="FT39" s="182">
        <f t="shared" si="476"/>
        <v>5500</v>
      </c>
      <c r="FU39" s="182">
        <f t="shared" si="477"/>
        <v>31139338.147443857</v>
      </c>
      <c r="FV39" s="5"/>
      <c r="FW39" s="182">
        <f t="shared" si="662"/>
        <v>7162.047773912087</v>
      </c>
      <c r="FX39" s="182">
        <f t="shared" si="478"/>
        <v>5500</v>
      </c>
      <c r="FY39" s="182">
        <f t="shared" si="479"/>
        <v>39391262.756516479</v>
      </c>
      <c r="FZ39" s="5"/>
      <c r="GA39" s="182">
        <f t="shared" si="663"/>
        <v>8236.3549399988988</v>
      </c>
      <c r="GB39" s="182">
        <f t="shared" si="480"/>
        <v>5500</v>
      </c>
      <c r="GC39" s="182">
        <f t="shared" si="481"/>
        <v>45299952.169993944</v>
      </c>
      <c r="GD39" s="5"/>
      <c r="GE39" s="182">
        <f t="shared" si="664"/>
        <v>9471.8081809987325</v>
      </c>
      <c r="GF39" s="182">
        <f t="shared" si="482"/>
        <v>5500</v>
      </c>
      <c r="GG39" s="182">
        <f t="shared" si="483"/>
        <v>52094944.995493032</v>
      </c>
      <c r="GH39" s="5"/>
      <c r="GI39" s="182">
        <f t="shared" si="665"/>
        <v>10892.579408148542</v>
      </c>
      <c r="GJ39" s="182">
        <f t="shared" si="484"/>
        <v>5500</v>
      </c>
      <c r="GK39" s="182">
        <f t="shared" si="485"/>
        <v>59909186.744816981</v>
      </c>
      <c r="GL39" s="5"/>
      <c r="GM39" s="182">
        <f t="shared" si="666"/>
        <v>12526.466319370822</v>
      </c>
      <c r="GN39" s="182">
        <f t="shared" si="486"/>
        <v>5500</v>
      </c>
      <c r="GO39" s="182">
        <f t="shared" si="487"/>
        <v>68895564.756539524</v>
      </c>
      <c r="GP39" s="5"/>
      <c r="GQ39" s="182">
        <f t="shared" si="667"/>
        <v>14405.436267276444</v>
      </c>
      <c r="GR39" s="182">
        <f t="shared" si="488"/>
        <v>5500</v>
      </c>
      <c r="GS39" s="182">
        <f t="shared" si="489"/>
        <v>79229899.470020443</v>
      </c>
      <c r="GT39" s="5"/>
      <c r="GU39" s="182">
        <f t="shared" si="668"/>
        <v>16566.251707367908</v>
      </c>
      <c r="GV39" s="182">
        <f t="shared" si="490"/>
        <v>5500</v>
      </c>
      <c r="GW39" s="182">
        <f t="shared" si="491"/>
        <v>91114384.390523493</v>
      </c>
      <c r="GX39" s="5"/>
      <c r="GY39" s="182">
        <f t="shared" si="669"/>
        <v>19051.189463473092</v>
      </c>
      <c r="GZ39" s="182">
        <f t="shared" si="492"/>
        <v>5500</v>
      </c>
      <c r="HA39" s="182">
        <f t="shared" si="493"/>
        <v>104781542.04910201</v>
      </c>
      <c r="HB39" s="5"/>
      <c r="HC39" s="182">
        <f t="shared" si="670"/>
        <v>21908.867882994055</v>
      </c>
      <c r="HD39" s="182">
        <f t="shared" si="494"/>
        <v>5500</v>
      </c>
      <c r="HE39" s="182">
        <f t="shared" si="495"/>
        <v>120498773.35646731</v>
      </c>
      <c r="HF39" s="5"/>
      <c r="HG39" s="182">
        <f t="shared" si="671"/>
        <v>25195.198065443161</v>
      </c>
      <c r="HH39" s="182">
        <f t="shared" si="496"/>
        <v>5500</v>
      </c>
      <c r="HI39" s="182">
        <f t="shared" si="497"/>
        <v>138573589.3599374</v>
      </c>
      <c r="HJ39" s="5"/>
      <c r="HK39" s="182">
        <f t="shared" si="672"/>
        <v>28974.477775259631</v>
      </c>
      <c r="HL39" s="182">
        <f t="shared" si="498"/>
        <v>5500</v>
      </c>
      <c r="HM39" s="182">
        <f t="shared" si="499"/>
        <v>159359627.76392797</v>
      </c>
      <c r="HN39" s="5"/>
      <c r="HO39" s="182">
        <f t="shared" si="673"/>
        <v>33320.649441548572</v>
      </c>
      <c r="HP39" s="182">
        <f t="shared" si="500"/>
        <v>5500</v>
      </c>
      <c r="HQ39" s="182">
        <f t="shared" si="501"/>
        <v>183263571.92851713</v>
      </c>
      <c r="HR39" s="5"/>
      <c r="HS39" s="182">
        <f t="shared" si="674"/>
        <v>44066.55888644798</v>
      </c>
      <c r="HT39" s="182">
        <f t="shared" si="502"/>
        <v>5500</v>
      </c>
      <c r="HU39" s="182">
        <f t="shared" si="503"/>
        <v>242366073.87546387</v>
      </c>
      <c r="HV39" s="5"/>
      <c r="HW39" s="182">
        <f t="shared" si="675"/>
        <v>50676.542719415171</v>
      </c>
      <c r="HX39" s="182">
        <f t="shared" si="504"/>
        <v>5500</v>
      </c>
      <c r="HY39" s="182">
        <f t="shared" si="505"/>
        <v>278720984.95678341</v>
      </c>
      <c r="HZ39" s="5"/>
      <c r="IA39" s="182">
        <f t="shared" si="676"/>
        <v>58278.024127327444</v>
      </c>
      <c r="IB39" s="182">
        <f t="shared" si="506"/>
        <v>5500</v>
      </c>
      <c r="IC39" s="182">
        <f t="shared" si="507"/>
        <v>320529132.70030093</v>
      </c>
      <c r="ID39" s="5"/>
      <c r="IE39" s="182">
        <f t="shared" si="677"/>
        <v>67019.72774642655</v>
      </c>
      <c r="IF39" s="182">
        <f t="shared" si="508"/>
        <v>5500</v>
      </c>
      <c r="IG39" s="182">
        <f t="shared" si="509"/>
        <v>368608502.60534602</v>
      </c>
      <c r="IH39" s="5"/>
      <c r="II39" s="182">
        <f t="shared" si="678"/>
        <v>77072.686908390533</v>
      </c>
      <c r="IJ39" s="182">
        <f t="shared" si="510"/>
        <v>5500</v>
      </c>
      <c r="IK39" s="182">
        <f t="shared" si="511"/>
        <v>423899777.99614793</v>
      </c>
      <c r="IL39" s="5"/>
      <c r="IM39" s="182">
        <f t="shared" si="679"/>
        <v>88633.589944649109</v>
      </c>
      <c r="IN39" s="182">
        <f t="shared" si="512"/>
        <v>5500</v>
      </c>
      <c r="IO39" s="182">
        <f t="shared" si="513"/>
        <v>487484744.69557011</v>
      </c>
      <c r="IP39" s="5"/>
      <c r="IQ39" s="182">
        <f t="shared" si="680"/>
        <v>101928.62843634647</v>
      </c>
      <c r="IR39" s="182">
        <f t="shared" si="514"/>
        <v>5500</v>
      </c>
      <c r="IS39" s="182">
        <f t="shared" si="515"/>
        <v>560607456.39990556</v>
      </c>
      <c r="IT39" s="5"/>
      <c r="IU39" s="182">
        <f t="shared" si="681"/>
        <v>117217.92270179842</v>
      </c>
      <c r="IV39" s="182">
        <f t="shared" si="516"/>
        <v>5500</v>
      </c>
      <c r="IW39" s="182">
        <f t="shared" si="517"/>
        <v>644698574.8598913</v>
      </c>
      <c r="IX39" s="5"/>
      <c r="IY39" s="182">
        <f t="shared" si="682"/>
        <v>134800.61110706817</v>
      </c>
      <c r="IZ39" s="182">
        <f t="shared" si="518"/>
        <v>5500</v>
      </c>
      <c r="JA39" s="182">
        <f t="shared" si="519"/>
        <v>741403361.08887494</v>
      </c>
      <c r="JB39" s="5"/>
      <c r="JC39" s="182">
        <f t="shared" si="683"/>
        <v>155020.70277312837</v>
      </c>
      <c r="JD39" s="182">
        <f t="shared" si="520"/>
        <v>5500</v>
      </c>
      <c r="JE39" s="182">
        <f t="shared" si="521"/>
        <v>852613865.25220609</v>
      </c>
      <c r="JF39" s="5"/>
      <c r="JG39" s="182">
        <f t="shared" si="684"/>
        <v>178273.80818909762</v>
      </c>
      <c r="JH39" s="182">
        <f t="shared" si="522"/>
        <v>5500</v>
      </c>
      <c r="JI39" s="182">
        <f t="shared" si="523"/>
        <v>980505945.04003692</v>
      </c>
      <c r="JJ39" s="5"/>
      <c r="JK39" s="182">
        <f t="shared" si="685"/>
        <v>205014.87941746225</v>
      </c>
      <c r="JL39" s="182">
        <f t="shared" si="524"/>
        <v>5500</v>
      </c>
      <c r="JM39" s="182">
        <f t="shared" si="525"/>
        <v>1127581836.7960424</v>
      </c>
      <c r="JN39" s="5"/>
      <c r="JO39" s="182">
        <f t="shared" si="686"/>
        <v>238124.7824433824</v>
      </c>
      <c r="JP39" s="182">
        <f t="shared" si="608"/>
        <v>5500</v>
      </c>
      <c r="JQ39" s="182">
        <f t="shared" si="609"/>
        <v>1309686303.4386032</v>
      </c>
      <c r="JR39" s="5"/>
      <c r="JS39" s="182">
        <f t="shared" si="687"/>
        <v>273843.49980988976</v>
      </c>
      <c r="JT39" s="182">
        <f t="shared" si="610"/>
        <v>5500</v>
      </c>
      <c r="JU39" s="182">
        <f t="shared" si="611"/>
        <v>1506139248.9543936</v>
      </c>
      <c r="JV39" s="5"/>
      <c r="JW39" s="182">
        <f t="shared" si="688"/>
        <v>314920.02478137321</v>
      </c>
      <c r="JX39" s="182">
        <f t="shared" si="612"/>
        <v>5500</v>
      </c>
      <c r="JY39" s="182">
        <f t="shared" si="613"/>
        <v>1732060136.2975526</v>
      </c>
      <c r="JZ39" s="5"/>
      <c r="KA39" s="182">
        <f t="shared" si="689"/>
        <v>362158.02849857917</v>
      </c>
      <c r="KB39" s="182">
        <f t="shared" si="614"/>
        <v>5500</v>
      </c>
      <c r="KC39" s="182">
        <f t="shared" si="615"/>
        <v>1991869156.7421854</v>
      </c>
      <c r="KD39" s="5"/>
      <c r="KE39" s="182">
        <f t="shared" si="690"/>
        <v>416481.73277336603</v>
      </c>
      <c r="KF39" s="182">
        <f t="shared" si="616"/>
        <v>5500</v>
      </c>
      <c r="KG39" s="182">
        <f t="shared" si="617"/>
        <v>2290649530.2535133</v>
      </c>
      <c r="KH39" s="5"/>
      <c r="KI39" s="183">
        <f t="shared" si="182"/>
        <v>59.796909562499977</v>
      </c>
      <c r="KJ39" s="183">
        <f t="shared" si="183"/>
        <v>5499.9999999999991</v>
      </c>
      <c r="KK39" s="183">
        <f t="shared" si="184"/>
        <v>328883.00259374984</v>
      </c>
      <c r="KM39" s="183">
        <f t="shared" si="185"/>
        <v>934.05255272192085</v>
      </c>
      <c r="KN39" s="183">
        <f t="shared" si="186"/>
        <v>5499.9999999999991</v>
      </c>
      <c r="KO39" s="183">
        <f t="shared" si="187"/>
        <v>5137289.0399705637</v>
      </c>
      <c r="KQ39" s="183">
        <f t="shared" si="188"/>
        <v>5996.8977224621312</v>
      </c>
      <c r="KR39" s="183">
        <f t="shared" si="189"/>
        <v>5500</v>
      </c>
      <c r="KS39" s="183">
        <f t="shared" si="190"/>
        <v>32982937.473541722</v>
      </c>
      <c r="KU39" s="183">
        <f t="shared" si="191"/>
        <v>35293.39293932986</v>
      </c>
      <c r="KV39" s="183">
        <f t="shared" si="192"/>
        <v>5499.9999999999991</v>
      </c>
      <c r="KW39" s="183">
        <f t="shared" si="193"/>
        <v>194113661.16631421</v>
      </c>
      <c r="KY39" s="183">
        <f t="shared" si="194"/>
        <v>207711.32722579196</v>
      </c>
      <c r="KZ39" s="183">
        <f t="shared" si="195"/>
        <v>5499.9999999999991</v>
      </c>
      <c r="LA39" s="183">
        <f t="shared" si="196"/>
        <v>1142412299.7418556</v>
      </c>
      <c r="LC39" s="183">
        <f t="shared" si="197"/>
        <v>1278003.6829575582</v>
      </c>
      <c r="LD39" s="183">
        <f t="shared" si="198"/>
        <v>5500</v>
      </c>
      <c r="LE39" s="183">
        <f t="shared" si="199"/>
        <v>7029020256.2665701</v>
      </c>
    </row>
    <row r="40" spans="2:317" ht="18.75">
      <c r="B40" s="172"/>
      <c r="C40" s="180"/>
      <c r="D40" s="180"/>
      <c r="E40" s="180" t="str">
        <f>'A.I Revenue Streams - P1'!F40</f>
        <v>Ultrasound Therapy (UST) - Single</v>
      </c>
      <c r="F40" s="184"/>
      <c r="G40" s="182"/>
      <c r="H40" s="182">
        <f>'A.I Revenue Streams - P1'!J40</f>
        <v>600</v>
      </c>
      <c r="I40" s="182">
        <f t="shared" si="618"/>
        <v>0</v>
      </c>
      <c r="J40" s="5"/>
      <c r="K40" s="182">
        <f>'A.I Revenue Streams - P1'!H40*K$2*L$2</f>
        <v>13.5</v>
      </c>
      <c r="L40" s="182">
        <f t="shared" si="619"/>
        <v>600</v>
      </c>
      <c r="M40" s="182">
        <f t="shared" si="620"/>
        <v>8100</v>
      </c>
      <c r="N40" s="5"/>
      <c r="O40" s="182">
        <f t="shared" si="621"/>
        <v>14.411249999999999</v>
      </c>
      <c r="P40" s="182">
        <f t="shared" si="600"/>
        <v>600</v>
      </c>
      <c r="Q40" s="182">
        <f t="shared" si="601"/>
        <v>8646.75</v>
      </c>
      <c r="R40" s="5"/>
      <c r="S40" s="182">
        <f t="shared" si="622"/>
        <v>22.097249999999999</v>
      </c>
      <c r="T40" s="182">
        <f t="shared" si="602"/>
        <v>600</v>
      </c>
      <c r="U40" s="182">
        <f t="shared" si="603"/>
        <v>13258.349999999999</v>
      </c>
      <c r="V40" s="5"/>
      <c r="W40" s="182">
        <f t="shared" si="623"/>
        <v>31.764796874999998</v>
      </c>
      <c r="X40" s="182">
        <f t="shared" si="604"/>
        <v>600</v>
      </c>
      <c r="Y40" s="182">
        <f t="shared" si="605"/>
        <v>19058.878124999999</v>
      </c>
      <c r="Z40" s="5"/>
      <c r="AA40" s="182">
        <f t="shared" si="624"/>
        <v>58.447226249999986</v>
      </c>
      <c r="AB40" s="182">
        <f t="shared" si="606"/>
        <v>600</v>
      </c>
      <c r="AC40" s="182">
        <f t="shared" si="607"/>
        <v>35068.335749999991</v>
      </c>
      <c r="AD40" s="5"/>
      <c r="AE40" s="182">
        <f t="shared" si="625"/>
        <v>84.017887734374966</v>
      </c>
      <c r="AF40" s="182">
        <f t="shared" si="404"/>
        <v>600</v>
      </c>
      <c r="AG40" s="182">
        <f t="shared" si="405"/>
        <v>50410.732640624978</v>
      </c>
      <c r="AH40" s="5"/>
      <c r="AI40" s="182">
        <f t="shared" si="626"/>
        <v>120.77571361816399</v>
      </c>
      <c r="AJ40" s="182">
        <f t="shared" si="406"/>
        <v>600</v>
      </c>
      <c r="AK40" s="182">
        <f t="shared" si="407"/>
        <v>72465.428170898391</v>
      </c>
      <c r="AL40" s="5"/>
      <c r="AM40" s="182">
        <f t="shared" si="627"/>
        <v>138.89207066088858</v>
      </c>
      <c r="AN40" s="182">
        <f t="shared" si="408"/>
        <v>600</v>
      </c>
      <c r="AO40" s="182">
        <f t="shared" si="409"/>
        <v>83335.24239653314</v>
      </c>
      <c r="AP40" s="5"/>
      <c r="AQ40" s="182">
        <f t="shared" si="628"/>
        <v>159.72588126002185</v>
      </c>
      <c r="AR40" s="182">
        <f t="shared" si="410"/>
        <v>600</v>
      </c>
      <c r="AS40" s="182">
        <f t="shared" si="411"/>
        <v>95835.528756013111</v>
      </c>
      <c r="AT40" s="5"/>
      <c r="AU40" s="182">
        <f t="shared" si="629"/>
        <v>183.68476344902513</v>
      </c>
      <c r="AV40" s="182">
        <f t="shared" si="412"/>
        <v>600</v>
      </c>
      <c r="AW40" s="182">
        <f t="shared" si="413"/>
        <v>110210.85806941507</v>
      </c>
      <c r="AX40" s="5"/>
      <c r="AY40" s="182">
        <f t="shared" si="630"/>
        <v>211.23747796637889</v>
      </c>
      <c r="AZ40" s="182">
        <f t="shared" si="414"/>
        <v>600</v>
      </c>
      <c r="BA40" s="182">
        <f t="shared" si="415"/>
        <v>126742.48677982733</v>
      </c>
      <c r="BB40" s="5"/>
      <c r="BC40" s="182">
        <f t="shared" si="631"/>
        <v>242.9230996613357</v>
      </c>
      <c r="BD40" s="182">
        <f t="shared" si="416"/>
        <v>600</v>
      </c>
      <c r="BE40" s="182">
        <f t="shared" si="417"/>
        <v>145753.85979680141</v>
      </c>
      <c r="BF40" s="5"/>
      <c r="BG40" s="182">
        <f t="shared" si="632"/>
        <v>279.36156461053605</v>
      </c>
      <c r="BH40" s="182">
        <f t="shared" si="418"/>
        <v>600</v>
      </c>
      <c r="BI40" s="182">
        <f t="shared" si="419"/>
        <v>167616.93876632163</v>
      </c>
      <c r="BJ40" s="5"/>
      <c r="BK40" s="182">
        <f t="shared" si="633"/>
        <v>321.26579930211642</v>
      </c>
      <c r="BL40" s="182">
        <f t="shared" si="420"/>
        <v>600</v>
      </c>
      <c r="BM40" s="182">
        <f t="shared" si="421"/>
        <v>192759.47958126984</v>
      </c>
      <c r="BN40" s="5"/>
      <c r="BO40" s="182">
        <f t="shared" si="634"/>
        <v>369.45566919743385</v>
      </c>
      <c r="BP40" s="182">
        <f t="shared" si="422"/>
        <v>600</v>
      </c>
      <c r="BQ40" s="182">
        <f t="shared" si="423"/>
        <v>221673.4015184603</v>
      </c>
      <c r="BR40" s="5"/>
      <c r="BS40" s="182">
        <f t="shared" si="635"/>
        <v>424.8740195770489</v>
      </c>
      <c r="BT40" s="182">
        <f t="shared" si="424"/>
        <v>600</v>
      </c>
      <c r="BU40" s="182">
        <f t="shared" si="425"/>
        <v>254924.41174622934</v>
      </c>
      <c r="BV40" s="5"/>
      <c r="BW40" s="182">
        <f t="shared" si="636"/>
        <v>488.6051225136062</v>
      </c>
      <c r="BX40" s="182">
        <f t="shared" si="426"/>
        <v>600</v>
      </c>
      <c r="BY40" s="182">
        <f t="shared" si="427"/>
        <v>293163.07350816374</v>
      </c>
      <c r="BZ40" s="5"/>
      <c r="CA40" s="182">
        <f t="shared" si="637"/>
        <v>561.89589089064714</v>
      </c>
      <c r="CB40" s="182">
        <f t="shared" si="428"/>
        <v>600</v>
      </c>
      <c r="CC40" s="182">
        <f t="shared" si="429"/>
        <v>337137.53453438828</v>
      </c>
      <c r="CD40" s="5"/>
      <c r="CE40" s="182">
        <f t="shared" si="638"/>
        <v>775.41632942909303</v>
      </c>
      <c r="CF40" s="182">
        <f t="shared" si="430"/>
        <v>600</v>
      </c>
      <c r="CG40" s="182">
        <f t="shared" si="431"/>
        <v>465249.79765745584</v>
      </c>
      <c r="CH40" s="5"/>
      <c r="CI40" s="182">
        <f t="shared" si="639"/>
        <v>891.72877884345689</v>
      </c>
      <c r="CJ40" s="182">
        <f t="shared" si="432"/>
        <v>600</v>
      </c>
      <c r="CK40" s="182">
        <f t="shared" si="433"/>
        <v>535037.26730607415</v>
      </c>
      <c r="CL40" s="5"/>
      <c r="CM40" s="182">
        <f t="shared" si="640"/>
        <v>1025.4880956699753</v>
      </c>
      <c r="CN40" s="182">
        <f t="shared" si="434"/>
        <v>600</v>
      </c>
      <c r="CO40" s="182">
        <f t="shared" si="435"/>
        <v>615292.85740198521</v>
      </c>
      <c r="CP40" s="5"/>
      <c r="CQ40" s="182">
        <f t="shared" si="641"/>
        <v>1179.3113100204716</v>
      </c>
      <c r="CR40" s="182">
        <f t="shared" si="436"/>
        <v>600</v>
      </c>
      <c r="CS40" s="182">
        <f t="shared" si="437"/>
        <v>707586.78601228294</v>
      </c>
      <c r="CT40" s="5"/>
      <c r="CU40" s="182">
        <f t="shared" si="642"/>
        <v>1356.2080065235423</v>
      </c>
      <c r="CV40" s="182">
        <f t="shared" si="438"/>
        <v>600</v>
      </c>
      <c r="CW40" s="182">
        <f t="shared" si="439"/>
        <v>813724.80391412531</v>
      </c>
      <c r="CX40" s="5"/>
      <c r="CY40" s="182">
        <f t="shared" si="643"/>
        <v>1559.6392075020735</v>
      </c>
      <c r="CZ40" s="182">
        <f t="shared" si="440"/>
        <v>600</v>
      </c>
      <c r="DA40" s="182">
        <f t="shared" si="441"/>
        <v>935783.52450124407</v>
      </c>
      <c r="DB40" s="5"/>
      <c r="DC40" s="182">
        <f t="shared" si="644"/>
        <v>1793.5850886273845</v>
      </c>
      <c r="DD40" s="182">
        <f t="shared" si="442"/>
        <v>600</v>
      </c>
      <c r="DE40" s="182">
        <f t="shared" si="443"/>
        <v>1076151.0531764308</v>
      </c>
      <c r="DF40" s="5"/>
      <c r="DG40" s="182">
        <f t="shared" si="645"/>
        <v>2062.6228519214919</v>
      </c>
      <c r="DH40" s="182">
        <f t="shared" si="444"/>
        <v>600</v>
      </c>
      <c r="DI40" s="182">
        <f t="shared" si="445"/>
        <v>1237573.7111528951</v>
      </c>
      <c r="DJ40" s="5"/>
      <c r="DK40" s="182">
        <f t="shared" si="646"/>
        <v>2372.0162797097155</v>
      </c>
      <c r="DL40" s="182">
        <f t="shared" si="446"/>
        <v>600</v>
      </c>
      <c r="DM40" s="182">
        <f t="shared" si="447"/>
        <v>1423209.7678258293</v>
      </c>
      <c r="DN40" s="5"/>
      <c r="DO40" s="182">
        <f t="shared" si="647"/>
        <v>2727.8187216661727</v>
      </c>
      <c r="DP40" s="182">
        <f t="shared" si="448"/>
        <v>600</v>
      </c>
      <c r="DQ40" s="182">
        <f t="shared" si="449"/>
        <v>1636691.2329997036</v>
      </c>
      <c r="DR40" s="5"/>
      <c r="DS40" s="182">
        <f t="shared" si="648"/>
        <v>3136.9915299160984</v>
      </c>
      <c r="DT40" s="182">
        <f t="shared" si="450"/>
        <v>600</v>
      </c>
      <c r="DU40" s="182">
        <f t="shared" si="451"/>
        <v>1882194.9179496591</v>
      </c>
      <c r="DV40" s="5"/>
      <c r="DW40" s="182">
        <f t="shared" si="649"/>
        <v>3607.5402594035131</v>
      </c>
      <c r="DX40" s="182">
        <f t="shared" si="452"/>
        <v>600</v>
      </c>
      <c r="DY40" s="182">
        <f t="shared" si="453"/>
        <v>2164524.1556421081</v>
      </c>
      <c r="DZ40" s="5"/>
      <c r="EA40" s="182">
        <f t="shared" si="650"/>
        <v>4563.5384281454435</v>
      </c>
      <c r="EB40" s="182">
        <f t="shared" si="454"/>
        <v>600</v>
      </c>
      <c r="EC40" s="182">
        <f t="shared" si="455"/>
        <v>2738123.0568872662</v>
      </c>
      <c r="ED40" s="5"/>
      <c r="EE40" s="182">
        <f t="shared" si="651"/>
        <v>5248.0691923672593</v>
      </c>
      <c r="EF40" s="182">
        <f t="shared" si="456"/>
        <v>600</v>
      </c>
      <c r="EG40" s="182">
        <f t="shared" si="457"/>
        <v>3148841.5154203558</v>
      </c>
      <c r="EH40" s="5"/>
      <c r="EI40" s="182">
        <f t="shared" si="652"/>
        <v>6035.2795712223478</v>
      </c>
      <c r="EJ40" s="182">
        <f t="shared" si="458"/>
        <v>600</v>
      </c>
      <c r="EK40" s="182">
        <f t="shared" si="459"/>
        <v>3621167.7427334087</v>
      </c>
      <c r="EL40" s="5"/>
      <c r="EM40" s="182">
        <f t="shared" si="653"/>
        <v>6940.5715069056996</v>
      </c>
      <c r="EN40" s="182">
        <f t="shared" si="460"/>
        <v>600</v>
      </c>
      <c r="EO40" s="182">
        <f t="shared" si="461"/>
        <v>4164342.9041434196</v>
      </c>
      <c r="EP40" s="5"/>
      <c r="EQ40" s="182">
        <f t="shared" si="654"/>
        <v>7981.657232941554</v>
      </c>
      <c r="ER40" s="182">
        <f t="shared" si="462"/>
        <v>600</v>
      </c>
      <c r="ES40" s="182">
        <f t="shared" si="463"/>
        <v>4788994.3397649322</v>
      </c>
      <c r="ET40" s="5"/>
      <c r="EU40" s="182">
        <f t="shared" si="655"/>
        <v>9178.9058178827854</v>
      </c>
      <c r="EV40" s="182">
        <f t="shared" si="464"/>
        <v>600</v>
      </c>
      <c r="EW40" s="182">
        <f t="shared" si="465"/>
        <v>5507343.490729671</v>
      </c>
      <c r="EX40" s="5"/>
      <c r="EY40" s="182">
        <f t="shared" si="656"/>
        <v>10555.741690565203</v>
      </c>
      <c r="EZ40" s="182">
        <f t="shared" si="466"/>
        <v>600</v>
      </c>
      <c r="FA40" s="182">
        <f t="shared" si="467"/>
        <v>6333445.014339122</v>
      </c>
      <c r="FB40" s="5"/>
      <c r="FC40" s="182">
        <f t="shared" si="657"/>
        <v>12139.102944149981</v>
      </c>
      <c r="FD40" s="182">
        <f t="shared" si="468"/>
        <v>600</v>
      </c>
      <c r="FE40" s="182">
        <f t="shared" si="469"/>
        <v>7283461.7664899891</v>
      </c>
      <c r="FF40" s="5"/>
      <c r="FG40" s="182">
        <f t="shared" si="658"/>
        <v>13959.968385772478</v>
      </c>
      <c r="FH40" s="182">
        <f t="shared" si="470"/>
        <v>600</v>
      </c>
      <c r="FI40" s="182">
        <f t="shared" si="471"/>
        <v>8375981.0314634861</v>
      </c>
      <c r="FJ40" s="5"/>
      <c r="FK40" s="182">
        <f t="shared" si="659"/>
        <v>16053.963643638348</v>
      </c>
      <c r="FL40" s="182">
        <f t="shared" si="472"/>
        <v>600</v>
      </c>
      <c r="FM40" s="182">
        <f t="shared" si="473"/>
        <v>9632378.1861830093</v>
      </c>
      <c r="FN40" s="5"/>
      <c r="FO40" s="182">
        <f t="shared" si="660"/>
        <v>18462.0581901841</v>
      </c>
      <c r="FP40" s="182">
        <f t="shared" si="474"/>
        <v>600</v>
      </c>
      <c r="FQ40" s="182">
        <f t="shared" si="475"/>
        <v>11077234.914110459</v>
      </c>
      <c r="FR40" s="5"/>
      <c r="FS40" s="182">
        <f t="shared" si="661"/>
        <v>21231.366918711712</v>
      </c>
      <c r="FT40" s="182">
        <f t="shared" si="476"/>
        <v>600</v>
      </c>
      <c r="FU40" s="182">
        <f t="shared" si="477"/>
        <v>12738820.151227027</v>
      </c>
      <c r="FV40" s="5"/>
      <c r="FW40" s="182">
        <f t="shared" si="662"/>
        <v>26857.679152170316</v>
      </c>
      <c r="FX40" s="182">
        <f t="shared" si="478"/>
        <v>600</v>
      </c>
      <c r="FY40" s="182">
        <f t="shared" si="479"/>
        <v>16114607.49130219</v>
      </c>
      <c r="FZ40" s="5"/>
      <c r="GA40" s="182">
        <f t="shared" si="663"/>
        <v>30886.331024995867</v>
      </c>
      <c r="GB40" s="182">
        <f t="shared" si="480"/>
        <v>600</v>
      </c>
      <c r="GC40" s="182">
        <f t="shared" si="481"/>
        <v>18531798.614997521</v>
      </c>
      <c r="GD40" s="5"/>
      <c r="GE40" s="182">
        <f t="shared" si="664"/>
        <v>35519.280678745243</v>
      </c>
      <c r="GF40" s="182">
        <f t="shared" si="482"/>
        <v>600</v>
      </c>
      <c r="GG40" s="182">
        <f t="shared" si="483"/>
        <v>21311568.407247145</v>
      </c>
      <c r="GH40" s="5"/>
      <c r="GI40" s="182">
        <f t="shared" si="665"/>
        <v>40847.172780557026</v>
      </c>
      <c r="GJ40" s="182">
        <f t="shared" si="484"/>
        <v>600</v>
      </c>
      <c r="GK40" s="182">
        <f t="shared" si="485"/>
        <v>24508303.668334216</v>
      </c>
      <c r="GL40" s="5"/>
      <c r="GM40" s="182">
        <f t="shared" si="666"/>
        <v>46974.248697640578</v>
      </c>
      <c r="GN40" s="182">
        <f t="shared" si="486"/>
        <v>600</v>
      </c>
      <c r="GO40" s="182">
        <f t="shared" si="487"/>
        <v>28184549.218584348</v>
      </c>
      <c r="GP40" s="5"/>
      <c r="GQ40" s="182">
        <f t="shared" si="667"/>
        <v>54020.386002286657</v>
      </c>
      <c r="GR40" s="182">
        <f t="shared" si="488"/>
        <v>600</v>
      </c>
      <c r="GS40" s="182">
        <f t="shared" si="489"/>
        <v>32412231.601371996</v>
      </c>
      <c r="GT40" s="5"/>
      <c r="GU40" s="182">
        <f t="shared" si="668"/>
        <v>62123.44390262966</v>
      </c>
      <c r="GV40" s="182">
        <f t="shared" si="490"/>
        <v>600</v>
      </c>
      <c r="GW40" s="182">
        <f t="shared" si="491"/>
        <v>37274066.341577798</v>
      </c>
      <c r="GX40" s="5"/>
      <c r="GY40" s="182">
        <f t="shared" si="669"/>
        <v>71441.96048802411</v>
      </c>
      <c r="GZ40" s="182">
        <f t="shared" si="492"/>
        <v>600</v>
      </c>
      <c r="HA40" s="182">
        <f t="shared" si="493"/>
        <v>42865176.292814463</v>
      </c>
      <c r="HB40" s="5"/>
      <c r="HC40" s="182">
        <f t="shared" si="670"/>
        <v>82158.254561227717</v>
      </c>
      <c r="HD40" s="182">
        <f t="shared" si="494"/>
        <v>600</v>
      </c>
      <c r="HE40" s="182">
        <f t="shared" si="495"/>
        <v>49294952.736736633</v>
      </c>
      <c r="HF40" s="5"/>
      <c r="HG40" s="182">
        <f t="shared" si="671"/>
        <v>94481.992745411873</v>
      </c>
      <c r="HH40" s="182">
        <f t="shared" si="496"/>
        <v>600</v>
      </c>
      <c r="HI40" s="182">
        <f t="shared" si="497"/>
        <v>56689195.647247121</v>
      </c>
      <c r="HJ40" s="5"/>
      <c r="HK40" s="182">
        <f t="shared" si="672"/>
        <v>108654.29165722364</v>
      </c>
      <c r="HL40" s="182">
        <f t="shared" si="498"/>
        <v>600</v>
      </c>
      <c r="HM40" s="182">
        <f t="shared" si="499"/>
        <v>65192574.994334184</v>
      </c>
      <c r="HN40" s="5"/>
      <c r="HO40" s="182">
        <f t="shared" si="673"/>
        <v>124952.43540580718</v>
      </c>
      <c r="HP40" s="182">
        <f t="shared" si="500"/>
        <v>600</v>
      </c>
      <c r="HQ40" s="182">
        <f t="shared" si="501"/>
        <v>74971461.243484303</v>
      </c>
      <c r="HR40" s="5"/>
      <c r="HS40" s="182">
        <f t="shared" si="674"/>
        <v>165249.59582417997</v>
      </c>
      <c r="HT40" s="182">
        <f t="shared" si="502"/>
        <v>600</v>
      </c>
      <c r="HU40" s="182">
        <f t="shared" si="503"/>
        <v>99149757.494507983</v>
      </c>
      <c r="HV40" s="5"/>
      <c r="HW40" s="182">
        <f t="shared" si="675"/>
        <v>190037.03519780695</v>
      </c>
      <c r="HX40" s="182">
        <f t="shared" si="504"/>
        <v>600</v>
      </c>
      <c r="HY40" s="182">
        <f t="shared" si="505"/>
        <v>114022221.11868417</v>
      </c>
      <c r="HZ40" s="5"/>
      <c r="IA40" s="182">
        <f t="shared" si="676"/>
        <v>218542.59047747799</v>
      </c>
      <c r="IB40" s="182">
        <f t="shared" si="506"/>
        <v>600</v>
      </c>
      <c r="IC40" s="182">
        <f t="shared" si="507"/>
        <v>131125554.28648679</v>
      </c>
      <c r="ID40" s="5"/>
      <c r="IE40" s="182">
        <f t="shared" si="677"/>
        <v>251323.97904909967</v>
      </c>
      <c r="IF40" s="182">
        <f t="shared" si="508"/>
        <v>600</v>
      </c>
      <c r="IG40" s="182">
        <f t="shared" si="509"/>
        <v>150794387.42945981</v>
      </c>
      <c r="IH40" s="5"/>
      <c r="II40" s="182">
        <f t="shared" si="678"/>
        <v>289022.5759064646</v>
      </c>
      <c r="IJ40" s="182">
        <f t="shared" si="510"/>
        <v>600</v>
      </c>
      <c r="IK40" s="182">
        <f t="shared" si="511"/>
        <v>173413545.54387876</v>
      </c>
      <c r="IL40" s="5"/>
      <c r="IM40" s="182">
        <f t="shared" si="679"/>
        <v>332375.96229243424</v>
      </c>
      <c r="IN40" s="182">
        <f t="shared" si="512"/>
        <v>600</v>
      </c>
      <c r="IO40" s="182">
        <f t="shared" si="513"/>
        <v>199425577.37546054</v>
      </c>
      <c r="IP40" s="5"/>
      <c r="IQ40" s="182">
        <f t="shared" si="680"/>
        <v>382232.35663629934</v>
      </c>
      <c r="IR40" s="182">
        <f t="shared" si="514"/>
        <v>600</v>
      </c>
      <c r="IS40" s="182">
        <f t="shared" si="515"/>
        <v>229339413.98177961</v>
      </c>
      <c r="IT40" s="5"/>
      <c r="IU40" s="182">
        <f t="shared" si="681"/>
        <v>439567.21013174421</v>
      </c>
      <c r="IV40" s="182">
        <f t="shared" si="516"/>
        <v>600</v>
      </c>
      <c r="IW40" s="182">
        <f t="shared" si="517"/>
        <v>263740326.07904652</v>
      </c>
      <c r="IX40" s="5"/>
      <c r="IY40" s="182">
        <f t="shared" si="682"/>
        <v>505502.2916515058</v>
      </c>
      <c r="IZ40" s="182">
        <f t="shared" si="518"/>
        <v>600</v>
      </c>
      <c r="JA40" s="182">
        <f t="shared" si="519"/>
        <v>303301374.9909035</v>
      </c>
      <c r="JB40" s="5"/>
      <c r="JC40" s="182">
        <f t="shared" si="683"/>
        <v>581327.63539923157</v>
      </c>
      <c r="JD40" s="182">
        <f t="shared" si="520"/>
        <v>600</v>
      </c>
      <c r="JE40" s="182">
        <f t="shared" si="521"/>
        <v>348796581.23953897</v>
      </c>
      <c r="JF40" s="5"/>
      <c r="JG40" s="182">
        <f t="shared" si="684"/>
        <v>668526.78070911625</v>
      </c>
      <c r="JH40" s="182">
        <f t="shared" si="522"/>
        <v>600</v>
      </c>
      <c r="JI40" s="182">
        <f t="shared" si="523"/>
        <v>401116068.42546976</v>
      </c>
      <c r="JJ40" s="5"/>
      <c r="JK40" s="182">
        <f t="shared" si="685"/>
        <v>768805.79781548365</v>
      </c>
      <c r="JL40" s="182">
        <f t="shared" si="524"/>
        <v>600</v>
      </c>
      <c r="JM40" s="182">
        <f t="shared" si="525"/>
        <v>461283478.68929017</v>
      </c>
      <c r="JN40" s="5"/>
      <c r="JO40" s="182">
        <f t="shared" si="686"/>
        <v>892967.93416268425</v>
      </c>
      <c r="JP40" s="182">
        <f t="shared" si="608"/>
        <v>600</v>
      </c>
      <c r="JQ40" s="182">
        <f t="shared" si="609"/>
        <v>535780760.49761057</v>
      </c>
      <c r="JR40" s="5"/>
      <c r="JS40" s="182">
        <f t="shared" si="687"/>
        <v>1026913.1242870867</v>
      </c>
      <c r="JT40" s="182">
        <f t="shared" si="610"/>
        <v>600</v>
      </c>
      <c r="JU40" s="182">
        <f t="shared" si="611"/>
        <v>616147874.57225204</v>
      </c>
      <c r="JV40" s="5"/>
      <c r="JW40" s="182">
        <f t="shared" si="688"/>
        <v>1180950.0929301498</v>
      </c>
      <c r="JX40" s="182">
        <f t="shared" si="612"/>
        <v>600</v>
      </c>
      <c r="JY40" s="182">
        <f t="shared" si="613"/>
        <v>708570055.7580899</v>
      </c>
      <c r="JZ40" s="5"/>
      <c r="KA40" s="182">
        <f t="shared" si="689"/>
        <v>1358092.6068696722</v>
      </c>
      <c r="KB40" s="182">
        <f t="shared" si="614"/>
        <v>600</v>
      </c>
      <c r="KC40" s="182">
        <f t="shared" si="615"/>
        <v>814855564.12180328</v>
      </c>
      <c r="KD40" s="5"/>
      <c r="KE40" s="182">
        <f t="shared" si="690"/>
        <v>1561806.497900123</v>
      </c>
      <c r="KF40" s="182">
        <f t="shared" si="616"/>
        <v>600</v>
      </c>
      <c r="KG40" s="182">
        <f t="shared" si="617"/>
        <v>937083898.7400738</v>
      </c>
      <c r="KH40" s="5"/>
      <c r="KI40" s="183">
        <f t="shared" si="182"/>
        <v>224.23841085937497</v>
      </c>
      <c r="KJ40" s="183">
        <f t="shared" si="183"/>
        <v>600</v>
      </c>
      <c r="KK40" s="183">
        <f t="shared" si="184"/>
        <v>134543.04651562497</v>
      </c>
      <c r="KM40" s="183">
        <f t="shared" si="185"/>
        <v>3502.6970727072026</v>
      </c>
      <c r="KN40" s="183">
        <f t="shared" si="186"/>
        <v>600</v>
      </c>
      <c r="KO40" s="183">
        <f t="shared" si="187"/>
        <v>2101618.2436243217</v>
      </c>
      <c r="KQ40" s="183">
        <f t="shared" si="188"/>
        <v>22488.366459232988</v>
      </c>
      <c r="KR40" s="183">
        <f t="shared" si="189"/>
        <v>600.00000000000011</v>
      </c>
      <c r="KS40" s="183">
        <f t="shared" si="190"/>
        <v>13493019.875539795</v>
      </c>
      <c r="KU40" s="183">
        <f t="shared" si="191"/>
        <v>132350.22352248692</v>
      </c>
      <c r="KV40" s="183">
        <f t="shared" si="192"/>
        <v>600.00000000000011</v>
      </c>
      <c r="KW40" s="183">
        <f t="shared" si="193"/>
        <v>79410134.113492161</v>
      </c>
      <c r="KY40" s="183">
        <f t="shared" si="194"/>
        <v>778917.47709671978</v>
      </c>
      <c r="KZ40" s="183">
        <f t="shared" si="195"/>
        <v>600</v>
      </c>
      <c r="LA40" s="183">
        <f t="shared" si="196"/>
        <v>467350486.2580319</v>
      </c>
      <c r="LC40" s="183">
        <f t="shared" si="197"/>
        <v>4792513.8110908447</v>
      </c>
      <c r="LD40" s="183">
        <f t="shared" si="198"/>
        <v>599.99999999999989</v>
      </c>
      <c r="LE40" s="183">
        <f t="shared" si="199"/>
        <v>2875508286.6545062</v>
      </c>
    </row>
    <row r="41" spans="2:317" ht="18.75">
      <c r="B41" s="172"/>
      <c r="C41" s="180"/>
      <c r="D41" s="180"/>
      <c r="E41" s="180" t="str">
        <f>'A.I Revenue Streams - P1'!F41</f>
        <v>Ultrasound Therapy (UST) - Standard Package</v>
      </c>
      <c r="F41" s="184"/>
      <c r="G41" s="182"/>
      <c r="H41" s="182">
        <f>'A.I Revenue Streams - P1'!J41</f>
        <v>3000</v>
      </c>
      <c r="I41" s="182">
        <f t="shared" si="618"/>
        <v>0</v>
      </c>
      <c r="J41" s="5"/>
      <c r="K41" s="182">
        <f>'A.I Revenue Streams - P1'!H41*K$2*L$2</f>
        <v>3.5999999999999996</v>
      </c>
      <c r="L41" s="182">
        <f t="shared" si="619"/>
        <v>3000</v>
      </c>
      <c r="M41" s="182">
        <f t="shared" si="620"/>
        <v>10799.999999999998</v>
      </c>
      <c r="N41" s="5"/>
      <c r="O41" s="182">
        <f t="shared" si="621"/>
        <v>3.8429999999999991</v>
      </c>
      <c r="P41" s="182">
        <f t="shared" si="600"/>
        <v>3000</v>
      </c>
      <c r="Q41" s="182">
        <f t="shared" si="601"/>
        <v>11528.999999999996</v>
      </c>
      <c r="R41" s="5"/>
      <c r="S41" s="182">
        <f t="shared" si="622"/>
        <v>5.8925999999999981</v>
      </c>
      <c r="T41" s="182">
        <f t="shared" si="602"/>
        <v>3000</v>
      </c>
      <c r="U41" s="182">
        <f t="shared" si="603"/>
        <v>17677.799999999996</v>
      </c>
      <c r="V41" s="5"/>
      <c r="W41" s="182">
        <f t="shared" si="623"/>
        <v>8.4706124999999961</v>
      </c>
      <c r="X41" s="182">
        <f t="shared" si="604"/>
        <v>3000</v>
      </c>
      <c r="Y41" s="182">
        <f t="shared" si="605"/>
        <v>25411.837499999987</v>
      </c>
      <c r="Z41" s="5"/>
      <c r="AA41" s="182">
        <f t="shared" si="624"/>
        <v>15.585926999999993</v>
      </c>
      <c r="AB41" s="182">
        <f t="shared" si="606"/>
        <v>3000</v>
      </c>
      <c r="AC41" s="182">
        <f t="shared" si="607"/>
        <v>46757.780999999981</v>
      </c>
      <c r="AD41" s="5"/>
      <c r="AE41" s="182">
        <f t="shared" si="625"/>
        <v>22.404770062499988</v>
      </c>
      <c r="AF41" s="182">
        <f t="shared" si="404"/>
        <v>3000</v>
      </c>
      <c r="AG41" s="182">
        <f t="shared" si="405"/>
        <v>67214.31018749997</v>
      </c>
      <c r="AH41" s="5"/>
      <c r="AI41" s="182">
        <f t="shared" si="626"/>
        <v>32.20685696484373</v>
      </c>
      <c r="AJ41" s="182">
        <f t="shared" si="406"/>
        <v>3000</v>
      </c>
      <c r="AK41" s="182">
        <f t="shared" si="407"/>
        <v>96620.570894531193</v>
      </c>
      <c r="AL41" s="5"/>
      <c r="AM41" s="182">
        <f t="shared" si="627"/>
        <v>37.037885509570287</v>
      </c>
      <c r="AN41" s="182">
        <f t="shared" si="408"/>
        <v>3000</v>
      </c>
      <c r="AO41" s="182">
        <f t="shared" si="409"/>
        <v>111113.65652871087</v>
      </c>
      <c r="AP41" s="5"/>
      <c r="AQ41" s="182">
        <f t="shared" si="628"/>
        <v>42.593568336005831</v>
      </c>
      <c r="AR41" s="182">
        <f t="shared" si="410"/>
        <v>3000</v>
      </c>
      <c r="AS41" s="182">
        <f t="shared" si="411"/>
        <v>127780.7050080175</v>
      </c>
      <c r="AT41" s="5"/>
      <c r="AU41" s="182">
        <f t="shared" si="629"/>
        <v>48.982603586406704</v>
      </c>
      <c r="AV41" s="182">
        <f t="shared" si="412"/>
        <v>3000</v>
      </c>
      <c r="AW41" s="182">
        <f t="shared" si="413"/>
        <v>146947.8107592201</v>
      </c>
      <c r="AX41" s="5"/>
      <c r="AY41" s="182">
        <f t="shared" si="630"/>
        <v>56.329994124367708</v>
      </c>
      <c r="AZ41" s="182">
        <f t="shared" si="414"/>
        <v>3000</v>
      </c>
      <c r="BA41" s="182">
        <f t="shared" si="415"/>
        <v>168989.98237310312</v>
      </c>
      <c r="BB41" s="5"/>
      <c r="BC41" s="182">
        <f t="shared" si="631"/>
        <v>64.779493243022856</v>
      </c>
      <c r="BD41" s="182">
        <f t="shared" si="416"/>
        <v>3000</v>
      </c>
      <c r="BE41" s="182">
        <f t="shared" si="417"/>
        <v>194338.47972906855</v>
      </c>
      <c r="BF41" s="5"/>
      <c r="BG41" s="182">
        <f t="shared" si="632"/>
        <v>74.496417229476279</v>
      </c>
      <c r="BH41" s="182">
        <f t="shared" si="418"/>
        <v>3000</v>
      </c>
      <c r="BI41" s="182">
        <f t="shared" si="419"/>
        <v>223489.25168842883</v>
      </c>
      <c r="BJ41" s="5"/>
      <c r="BK41" s="182">
        <f t="shared" si="633"/>
        <v>85.670879813897713</v>
      </c>
      <c r="BL41" s="182">
        <f t="shared" si="420"/>
        <v>3000</v>
      </c>
      <c r="BM41" s="182">
        <f t="shared" si="421"/>
        <v>257012.63944169314</v>
      </c>
      <c r="BN41" s="5"/>
      <c r="BO41" s="182">
        <f t="shared" si="634"/>
        <v>98.521511785982369</v>
      </c>
      <c r="BP41" s="182">
        <f t="shared" si="422"/>
        <v>3000</v>
      </c>
      <c r="BQ41" s="182">
        <f t="shared" si="423"/>
        <v>295564.53535794711</v>
      </c>
      <c r="BR41" s="5"/>
      <c r="BS41" s="182">
        <f t="shared" si="635"/>
        <v>113.29973855387972</v>
      </c>
      <c r="BT41" s="182">
        <f t="shared" si="424"/>
        <v>3000</v>
      </c>
      <c r="BU41" s="182">
        <f t="shared" si="425"/>
        <v>339899.21566163917</v>
      </c>
      <c r="BV41" s="5"/>
      <c r="BW41" s="182">
        <f t="shared" si="636"/>
        <v>130.29469933696168</v>
      </c>
      <c r="BX41" s="182">
        <f t="shared" si="426"/>
        <v>3000</v>
      </c>
      <c r="BY41" s="182">
        <f t="shared" si="427"/>
        <v>390884.09801088506</v>
      </c>
      <c r="BZ41" s="5"/>
      <c r="CA41" s="182">
        <f t="shared" si="637"/>
        <v>149.83890423750591</v>
      </c>
      <c r="CB41" s="182">
        <f t="shared" si="428"/>
        <v>3000</v>
      </c>
      <c r="CC41" s="182">
        <f t="shared" si="429"/>
        <v>449516.71271251776</v>
      </c>
      <c r="CD41" s="5"/>
      <c r="CE41" s="182">
        <f t="shared" si="638"/>
        <v>206.77768784775816</v>
      </c>
      <c r="CF41" s="182">
        <f t="shared" si="430"/>
        <v>3000</v>
      </c>
      <c r="CG41" s="182">
        <f t="shared" si="431"/>
        <v>620333.06354327453</v>
      </c>
      <c r="CH41" s="5"/>
      <c r="CI41" s="182">
        <f t="shared" si="639"/>
        <v>237.79434102492186</v>
      </c>
      <c r="CJ41" s="182">
        <f t="shared" si="432"/>
        <v>3000</v>
      </c>
      <c r="CK41" s="182">
        <f t="shared" si="433"/>
        <v>713383.02307476557</v>
      </c>
      <c r="CL41" s="5"/>
      <c r="CM41" s="182">
        <f t="shared" si="640"/>
        <v>273.46349217866015</v>
      </c>
      <c r="CN41" s="182">
        <f t="shared" si="434"/>
        <v>3000</v>
      </c>
      <c r="CO41" s="182">
        <f t="shared" si="435"/>
        <v>820390.47653598047</v>
      </c>
      <c r="CP41" s="5"/>
      <c r="CQ41" s="182">
        <f t="shared" si="641"/>
        <v>314.48301600545915</v>
      </c>
      <c r="CR41" s="182">
        <f t="shared" si="436"/>
        <v>3000</v>
      </c>
      <c r="CS41" s="182">
        <f t="shared" si="437"/>
        <v>943449.04801637749</v>
      </c>
      <c r="CT41" s="5"/>
      <c r="CU41" s="182">
        <f t="shared" si="642"/>
        <v>361.65546840627798</v>
      </c>
      <c r="CV41" s="182">
        <f t="shared" si="438"/>
        <v>3000</v>
      </c>
      <c r="CW41" s="182">
        <f t="shared" si="439"/>
        <v>1084966.4052188338</v>
      </c>
      <c r="CX41" s="5"/>
      <c r="CY41" s="182">
        <f t="shared" si="643"/>
        <v>415.90378866721966</v>
      </c>
      <c r="CZ41" s="182">
        <f t="shared" si="440"/>
        <v>3000</v>
      </c>
      <c r="DA41" s="182">
        <f t="shared" si="441"/>
        <v>1247711.3660016591</v>
      </c>
      <c r="DB41" s="5"/>
      <c r="DC41" s="182">
        <f t="shared" si="644"/>
        <v>478.28935696730258</v>
      </c>
      <c r="DD41" s="182">
        <f t="shared" si="442"/>
        <v>3000</v>
      </c>
      <c r="DE41" s="182">
        <f t="shared" si="443"/>
        <v>1434868.0709019077</v>
      </c>
      <c r="DF41" s="5"/>
      <c r="DG41" s="182">
        <f t="shared" si="645"/>
        <v>550.03276051239789</v>
      </c>
      <c r="DH41" s="182">
        <f t="shared" si="444"/>
        <v>3000</v>
      </c>
      <c r="DI41" s="182">
        <f t="shared" si="445"/>
        <v>1650098.2815371936</v>
      </c>
      <c r="DJ41" s="5"/>
      <c r="DK41" s="182">
        <f t="shared" si="646"/>
        <v>632.53767458925756</v>
      </c>
      <c r="DL41" s="182">
        <f t="shared" si="446"/>
        <v>3000</v>
      </c>
      <c r="DM41" s="182">
        <f t="shared" si="447"/>
        <v>1897613.0237677726</v>
      </c>
      <c r="DN41" s="5"/>
      <c r="DO41" s="182">
        <f t="shared" si="647"/>
        <v>727.41832577764615</v>
      </c>
      <c r="DP41" s="182">
        <f t="shared" si="448"/>
        <v>3000</v>
      </c>
      <c r="DQ41" s="182">
        <f t="shared" si="449"/>
        <v>2182254.9773329385</v>
      </c>
      <c r="DR41" s="5"/>
      <c r="DS41" s="182">
        <f t="shared" si="648"/>
        <v>836.53107464429297</v>
      </c>
      <c r="DT41" s="182">
        <f t="shared" si="450"/>
        <v>3000</v>
      </c>
      <c r="DU41" s="182">
        <f t="shared" si="451"/>
        <v>2509593.223932879</v>
      </c>
      <c r="DV41" s="5"/>
      <c r="DW41" s="182">
        <f t="shared" si="649"/>
        <v>962.01073584093695</v>
      </c>
      <c r="DX41" s="182">
        <f t="shared" si="452"/>
        <v>3000</v>
      </c>
      <c r="DY41" s="182">
        <f t="shared" si="453"/>
        <v>2886032.2075228109</v>
      </c>
      <c r="DZ41" s="5"/>
      <c r="EA41" s="182">
        <f t="shared" si="650"/>
        <v>1216.9435808387852</v>
      </c>
      <c r="EB41" s="182">
        <f t="shared" si="454"/>
        <v>3000</v>
      </c>
      <c r="EC41" s="182">
        <f t="shared" si="455"/>
        <v>3650830.7425163556</v>
      </c>
      <c r="ED41" s="5"/>
      <c r="EE41" s="182">
        <f t="shared" si="651"/>
        <v>1399.485117964603</v>
      </c>
      <c r="EF41" s="182">
        <f t="shared" si="456"/>
        <v>3000</v>
      </c>
      <c r="EG41" s="182">
        <f t="shared" si="457"/>
        <v>4198455.353893809</v>
      </c>
      <c r="EH41" s="5"/>
      <c r="EI41" s="182">
        <f t="shared" si="652"/>
        <v>1609.4078856592932</v>
      </c>
      <c r="EJ41" s="182">
        <f t="shared" si="458"/>
        <v>3000</v>
      </c>
      <c r="EK41" s="182">
        <f t="shared" si="459"/>
        <v>4828223.6569778798</v>
      </c>
      <c r="EL41" s="5"/>
      <c r="EM41" s="182">
        <f t="shared" si="653"/>
        <v>1850.819068508187</v>
      </c>
      <c r="EN41" s="182">
        <f t="shared" si="460"/>
        <v>3000</v>
      </c>
      <c r="EO41" s="182">
        <f t="shared" si="461"/>
        <v>5552457.205524561</v>
      </c>
      <c r="EP41" s="5"/>
      <c r="EQ41" s="182">
        <f t="shared" si="654"/>
        <v>2128.4419287844148</v>
      </c>
      <c r="ER41" s="182">
        <f t="shared" si="462"/>
        <v>3000</v>
      </c>
      <c r="ES41" s="182">
        <f t="shared" si="463"/>
        <v>6385325.7863532444</v>
      </c>
      <c r="ET41" s="5"/>
      <c r="EU41" s="182">
        <f t="shared" si="655"/>
        <v>2447.7082181020769</v>
      </c>
      <c r="EV41" s="182">
        <f t="shared" si="464"/>
        <v>3000</v>
      </c>
      <c r="EW41" s="182">
        <f t="shared" si="465"/>
        <v>7343124.6543062311</v>
      </c>
      <c r="EX41" s="5"/>
      <c r="EY41" s="182">
        <f t="shared" si="656"/>
        <v>2814.8644508173884</v>
      </c>
      <c r="EZ41" s="182">
        <f t="shared" si="466"/>
        <v>3000</v>
      </c>
      <c r="FA41" s="182">
        <f t="shared" si="467"/>
        <v>8444593.3524521645</v>
      </c>
      <c r="FB41" s="5"/>
      <c r="FC41" s="182">
        <f t="shared" si="657"/>
        <v>3237.0941184399962</v>
      </c>
      <c r="FD41" s="182">
        <f t="shared" si="468"/>
        <v>3000</v>
      </c>
      <c r="FE41" s="182">
        <f t="shared" si="469"/>
        <v>9711282.355319988</v>
      </c>
      <c r="FF41" s="5"/>
      <c r="FG41" s="182">
        <f t="shared" si="658"/>
        <v>3722.6582362059953</v>
      </c>
      <c r="FH41" s="182">
        <f t="shared" si="470"/>
        <v>3000</v>
      </c>
      <c r="FI41" s="182">
        <f t="shared" si="471"/>
        <v>11167974.708617985</v>
      </c>
      <c r="FJ41" s="5"/>
      <c r="FK41" s="182">
        <f t="shared" si="659"/>
        <v>4281.0569716368946</v>
      </c>
      <c r="FL41" s="182">
        <f t="shared" si="472"/>
        <v>3000</v>
      </c>
      <c r="FM41" s="182">
        <f t="shared" si="473"/>
        <v>12843170.914910683</v>
      </c>
      <c r="FN41" s="5"/>
      <c r="FO41" s="182">
        <f t="shared" si="660"/>
        <v>4923.2155173824285</v>
      </c>
      <c r="FP41" s="182">
        <f t="shared" si="474"/>
        <v>3000</v>
      </c>
      <c r="FQ41" s="182">
        <f t="shared" si="475"/>
        <v>14769646.552147286</v>
      </c>
      <c r="FR41" s="5"/>
      <c r="FS41" s="182">
        <f t="shared" si="661"/>
        <v>5661.6978449897924</v>
      </c>
      <c r="FT41" s="182">
        <f t="shared" si="476"/>
        <v>3000</v>
      </c>
      <c r="FU41" s="182">
        <f t="shared" si="477"/>
        <v>16985093.534969378</v>
      </c>
      <c r="FV41" s="5"/>
      <c r="FW41" s="182">
        <f t="shared" si="662"/>
        <v>7162.047773912087</v>
      </c>
      <c r="FX41" s="182">
        <f t="shared" si="478"/>
        <v>3000</v>
      </c>
      <c r="FY41" s="182">
        <f t="shared" si="479"/>
        <v>21486143.321736261</v>
      </c>
      <c r="FZ41" s="5"/>
      <c r="GA41" s="182">
        <f t="shared" si="663"/>
        <v>8236.3549399988988</v>
      </c>
      <c r="GB41" s="182">
        <f t="shared" si="480"/>
        <v>3000</v>
      </c>
      <c r="GC41" s="182">
        <f t="shared" si="481"/>
        <v>24709064.819996696</v>
      </c>
      <c r="GD41" s="5"/>
      <c r="GE41" s="182">
        <f t="shared" si="664"/>
        <v>9471.8081809987325</v>
      </c>
      <c r="GF41" s="182">
        <f t="shared" si="482"/>
        <v>3000</v>
      </c>
      <c r="GG41" s="182">
        <f t="shared" si="483"/>
        <v>28415424.542996198</v>
      </c>
      <c r="GH41" s="5"/>
      <c r="GI41" s="182">
        <f t="shared" si="665"/>
        <v>10892.579408148542</v>
      </c>
      <c r="GJ41" s="182">
        <f t="shared" si="484"/>
        <v>3000</v>
      </c>
      <c r="GK41" s="182">
        <f t="shared" si="485"/>
        <v>32677738.224445626</v>
      </c>
      <c r="GL41" s="5"/>
      <c r="GM41" s="182">
        <f t="shared" si="666"/>
        <v>12526.466319370822</v>
      </c>
      <c r="GN41" s="182">
        <f t="shared" si="486"/>
        <v>3000</v>
      </c>
      <c r="GO41" s="182">
        <f t="shared" si="487"/>
        <v>37579398.958112463</v>
      </c>
      <c r="GP41" s="5"/>
      <c r="GQ41" s="182">
        <f t="shared" si="667"/>
        <v>14405.436267276444</v>
      </c>
      <c r="GR41" s="182">
        <f t="shared" si="488"/>
        <v>3000</v>
      </c>
      <c r="GS41" s="182">
        <f t="shared" si="489"/>
        <v>43216308.801829331</v>
      </c>
      <c r="GT41" s="5"/>
      <c r="GU41" s="182">
        <f t="shared" si="668"/>
        <v>16566.251707367908</v>
      </c>
      <c r="GV41" s="182">
        <f t="shared" si="490"/>
        <v>3000</v>
      </c>
      <c r="GW41" s="182">
        <f t="shared" si="491"/>
        <v>49698755.122103728</v>
      </c>
      <c r="GX41" s="5"/>
      <c r="GY41" s="182">
        <f t="shared" si="669"/>
        <v>19051.189463473092</v>
      </c>
      <c r="GZ41" s="182">
        <f t="shared" si="492"/>
        <v>3000</v>
      </c>
      <c r="HA41" s="182">
        <f t="shared" si="493"/>
        <v>57153568.390419275</v>
      </c>
      <c r="HB41" s="5"/>
      <c r="HC41" s="182">
        <f t="shared" si="670"/>
        <v>21908.867882994055</v>
      </c>
      <c r="HD41" s="182">
        <f t="shared" si="494"/>
        <v>3000</v>
      </c>
      <c r="HE41" s="182">
        <f t="shared" si="495"/>
        <v>65726603.648982167</v>
      </c>
      <c r="HF41" s="5"/>
      <c r="HG41" s="182">
        <f t="shared" si="671"/>
        <v>25195.198065443161</v>
      </c>
      <c r="HH41" s="182">
        <f t="shared" si="496"/>
        <v>3000</v>
      </c>
      <c r="HI41" s="182">
        <f t="shared" si="497"/>
        <v>75585594.196329489</v>
      </c>
      <c r="HJ41" s="5"/>
      <c r="HK41" s="182">
        <f t="shared" si="672"/>
        <v>28974.477775259631</v>
      </c>
      <c r="HL41" s="182">
        <f t="shared" si="498"/>
        <v>3000</v>
      </c>
      <c r="HM41" s="182">
        <f t="shared" si="499"/>
        <v>86923433.325778887</v>
      </c>
      <c r="HN41" s="5"/>
      <c r="HO41" s="182">
        <f t="shared" si="673"/>
        <v>33320.649441548572</v>
      </c>
      <c r="HP41" s="182">
        <f t="shared" si="500"/>
        <v>3000</v>
      </c>
      <c r="HQ41" s="182">
        <f t="shared" si="501"/>
        <v>99961948.324645713</v>
      </c>
      <c r="HR41" s="5"/>
      <c r="HS41" s="182">
        <f t="shared" si="674"/>
        <v>44066.55888644798</v>
      </c>
      <c r="HT41" s="182">
        <f t="shared" si="502"/>
        <v>3000</v>
      </c>
      <c r="HU41" s="182">
        <f t="shared" si="503"/>
        <v>132199676.65934394</v>
      </c>
      <c r="HV41" s="5"/>
      <c r="HW41" s="182">
        <f t="shared" si="675"/>
        <v>50676.542719415171</v>
      </c>
      <c r="HX41" s="182">
        <f t="shared" si="504"/>
        <v>3000</v>
      </c>
      <c r="HY41" s="182">
        <f t="shared" si="505"/>
        <v>152029628.1582455</v>
      </c>
      <c r="HZ41" s="5"/>
      <c r="IA41" s="182">
        <f t="shared" si="676"/>
        <v>58278.024127327444</v>
      </c>
      <c r="IB41" s="182">
        <f t="shared" si="506"/>
        <v>3000</v>
      </c>
      <c r="IC41" s="182">
        <f t="shared" si="507"/>
        <v>174834072.38198233</v>
      </c>
      <c r="ID41" s="5"/>
      <c r="IE41" s="182">
        <f t="shared" si="677"/>
        <v>67019.72774642655</v>
      </c>
      <c r="IF41" s="182">
        <f t="shared" si="508"/>
        <v>3000</v>
      </c>
      <c r="IG41" s="182">
        <f t="shared" si="509"/>
        <v>201059183.23927966</v>
      </c>
      <c r="IH41" s="5"/>
      <c r="II41" s="182">
        <f t="shared" si="678"/>
        <v>77072.686908390533</v>
      </c>
      <c r="IJ41" s="182">
        <f t="shared" si="510"/>
        <v>3000</v>
      </c>
      <c r="IK41" s="182">
        <f t="shared" si="511"/>
        <v>231218060.7251716</v>
      </c>
      <c r="IL41" s="5"/>
      <c r="IM41" s="182">
        <f t="shared" si="679"/>
        <v>88633.589944649109</v>
      </c>
      <c r="IN41" s="182">
        <f t="shared" si="512"/>
        <v>3000</v>
      </c>
      <c r="IO41" s="182">
        <f t="shared" si="513"/>
        <v>265900769.83394733</v>
      </c>
      <c r="IP41" s="5"/>
      <c r="IQ41" s="182">
        <f t="shared" si="680"/>
        <v>101928.62843634647</v>
      </c>
      <c r="IR41" s="182">
        <f t="shared" si="514"/>
        <v>3000</v>
      </c>
      <c r="IS41" s="182">
        <f t="shared" si="515"/>
        <v>305785885.30903941</v>
      </c>
      <c r="IT41" s="5"/>
      <c r="IU41" s="182">
        <f t="shared" si="681"/>
        <v>117217.92270179842</v>
      </c>
      <c r="IV41" s="182">
        <f t="shared" si="516"/>
        <v>3000</v>
      </c>
      <c r="IW41" s="182">
        <f t="shared" si="517"/>
        <v>351653768.10539526</v>
      </c>
      <c r="IX41" s="5"/>
      <c r="IY41" s="182">
        <f t="shared" si="682"/>
        <v>134800.61110706817</v>
      </c>
      <c r="IZ41" s="182">
        <f t="shared" si="518"/>
        <v>3000</v>
      </c>
      <c r="JA41" s="182">
        <f t="shared" si="519"/>
        <v>404401833.32120448</v>
      </c>
      <c r="JB41" s="5"/>
      <c r="JC41" s="182">
        <f t="shared" si="683"/>
        <v>155020.70277312837</v>
      </c>
      <c r="JD41" s="182">
        <f t="shared" si="520"/>
        <v>3000</v>
      </c>
      <c r="JE41" s="182">
        <f t="shared" si="521"/>
        <v>465062108.31938511</v>
      </c>
      <c r="JF41" s="5"/>
      <c r="JG41" s="182">
        <f t="shared" si="684"/>
        <v>178273.80818909762</v>
      </c>
      <c r="JH41" s="182">
        <f t="shared" si="522"/>
        <v>3000</v>
      </c>
      <c r="JI41" s="182">
        <f t="shared" si="523"/>
        <v>534821424.56729287</v>
      </c>
      <c r="JJ41" s="5"/>
      <c r="JK41" s="182">
        <f t="shared" si="685"/>
        <v>205014.87941746225</v>
      </c>
      <c r="JL41" s="182">
        <f t="shared" si="524"/>
        <v>3000</v>
      </c>
      <c r="JM41" s="182">
        <f t="shared" si="525"/>
        <v>615044638.25238669</v>
      </c>
      <c r="JN41" s="5"/>
      <c r="JO41" s="182">
        <f t="shared" si="686"/>
        <v>238124.7824433824</v>
      </c>
      <c r="JP41" s="182">
        <f t="shared" si="608"/>
        <v>3000</v>
      </c>
      <c r="JQ41" s="182">
        <f t="shared" si="609"/>
        <v>714374347.33014715</v>
      </c>
      <c r="JR41" s="5"/>
      <c r="JS41" s="182">
        <f t="shared" si="687"/>
        <v>273843.49980988976</v>
      </c>
      <c r="JT41" s="182">
        <f t="shared" si="610"/>
        <v>3000</v>
      </c>
      <c r="JU41" s="182">
        <f t="shared" si="611"/>
        <v>821530499.42966926</v>
      </c>
      <c r="JV41" s="5"/>
      <c r="JW41" s="182">
        <f t="shared" si="688"/>
        <v>314920.02478137321</v>
      </c>
      <c r="JX41" s="182">
        <f t="shared" si="612"/>
        <v>3000</v>
      </c>
      <c r="JY41" s="182">
        <f t="shared" si="613"/>
        <v>944760074.34411967</v>
      </c>
      <c r="JZ41" s="5"/>
      <c r="KA41" s="182">
        <f t="shared" si="689"/>
        <v>362158.02849857917</v>
      </c>
      <c r="KB41" s="182">
        <f t="shared" si="614"/>
        <v>3000</v>
      </c>
      <c r="KC41" s="182">
        <f t="shared" si="615"/>
        <v>1086474085.4957376</v>
      </c>
      <c r="KD41" s="5"/>
      <c r="KE41" s="182">
        <f t="shared" si="690"/>
        <v>416481.73277336603</v>
      </c>
      <c r="KF41" s="182">
        <f t="shared" si="616"/>
        <v>3000</v>
      </c>
      <c r="KG41" s="182">
        <f t="shared" si="617"/>
        <v>1249445198.3200982</v>
      </c>
      <c r="KH41" s="5"/>
      <c r="KI41" s="183">
        <f t="shared" si="182"/>
        <v>59.796909562499977</v>
      </c>
      <c r="KJ41" s="183">
        <f t="shared" si="183"/>
        <v>3000</v>
      </c>
      <c r="KK41" s="183">
        <f t="shared" si="184"/>
        <v>179390.72868749994</v>
      </c>
      <c r="KM41" s="183">
        <f t="shared" si="185"/>
        <v>934.05255272192085</v>
      </c>
      <c r="KN41" s="183">
        <f t="shared" si="186"/>
        <v>2999.9999999999995</v>
      </c>
      <c r="KO41" s="183">
        <f t="shared" si="187"/>
        <v>2802157.6581657622</v>
      </c>
      <c r="KQ41" s="183">
        <f t="shared" si="188"/>
        <v>5996.8977224621312</v>
      </c>
      <c r="KR41" s="183">
        <f t="shared" si="189"/>
        <v>3000</v>
      </c>
      <c r="KS41" s="183">
        <f t="shared" si="190"/>
        <v>17990693.167386394</v>
      </c>
      <c r="KU41" s="183">
        <f t="shared" si="191"/>
        <v>35293.39293932986</v>
      </c>
      <c r="KV41" s="183">
        <f t="shared" si="192"/>
        <v>2999.9999999999995</v>
      </c>
      <c r="KW41" s="183">
        <f t="shared" si="193"/>
        <v>105880178.81798957</v>
      </c>
      <c r="KY41" s="183">
        <f t="shared" si="194"/>
        <v>207711.32722579196</v>
      </c>
      <c r="KZ41" s="183">
        <f t="shared" si="195"/>
        <v>2999.9999999999995</v>
      </c>
      <c r="LA41" s="183">
        <f t="shared" si="196"/>
        <v>623133981.67737579</v>
      </c>
      <c r="LC41" s="183">
        <f t="shared" si="197"/>
        <v>1278003.6829575582</v>
      </c>
      <c r="LD41" s="183">
        <f t="shared" si="198"/>
        <v>2999.9999999999995</v>
      </c>
      <c r="LE41" s="183">
        <f t="shared" si="199"/>
        <v>3834011048.872674</v>
      </c>
    </row>
    <row r="42" spans="2:317" ht="18.75">
      <c r="B42" s="172"/>
      <c r="C42" s="180"/>
      <c r="D42" s="180"/>
      <c r="E42" s="180" t="str">
        <f>'A.I Revenue Streams - P1'!F42</f>
        <v>Ultrasound Therapy (UST) - Advance Package</v>
      </c>
      <c r="F42" s="184"/>
      <c r="G42" s="182"/>
      <c r="H42" s="182">
        <f>'A.I Revenue Streams - P1'!J42</f>
        <v>5500</v>
      </c>
      <c r="I42" s="182">
        <f t="shared" si="618"/>
        <v>0</v>
      </c>
      <c r="J42" s="5"/>
      <c r="K42" s="182">
        <f>'A.I Revenue Streams - P1'!H42*K$2*L$2</f>
        <v>3.5999999999999996</v>
      </c>
      <c r="L42" s="182">
        <f t="shared" si="619"/>
        <v>5500</v>
      </c>
      <c r="M42" s="182">
        <f t="shared" si="620"/>
        <v>19799.999999999996</v>
      </c>
      <c r="N42" s="5"/>
      <c r="O42" s="182">
        <f t="shared" si="621"/>
        <v>3.8429999999999991</v>
      </c>
      <c r="P42" s="182">
        <f t="shared" si="600"/>
        <v>5500</v>
      </c>
      <c r="Q42" s="182">
        <f t="shared" si="601"/>
        <v>21136.499999999996</v>
      </c>
      <c r="R42" s="5"/>
      <c r="S42" s="182">
        <f t="shared" si="622"/>
        <v>5.8925999999999981</v>
      </c>
      <c r="T42" s="182">
        <f t="shared" si="602"/>
        <v>5500</v>
      </c>
      <c r="U42" s="182">
        <f t="shared" si="603"/>
        <v>32409.299999999988</v>
      </c>
      <c r="V42" s="5"/>
      <c r="W42" s="182">
        <f t="shared" si="623"/>
        <v>8.4706124999999961</v>
      </c>
      <c r="X42" s="182">
        <f t="shared" si="604"/>
        <v>5500</v>
      </c>
      <c r="Y42" s="182">
        <f t="shared" si="605"/>
        <v>46588.36874999998</v>
      </c>
      <c r="Z42" s="5"/>
      <c r="AA42" s="182">
        <f t="shared" si="624"/>
        <v>15.585926999999993</v>
      </c>
      <c r="AB42" s="182">
        <f t="shared" si="606"/>
        <v>5500</v>
      </c>
      <c r="AC42" s="182">
        <f t="shared" si="607"/>
        <v>85722.598499999964</v>
      </c>
      <c r="AD42" s="5"/>
      <c r="AE42" s="182">
        <f t="shared" si="625"/>
        <v>22.404770062499988</v>
      </c>
      <c r="AF42" s="182">
        <f t="shared" si="404"/>
        <v>5500</v>
      </c>
      <c r="AG42" s="182">
        <f t="shared" si="405"/>
        <v>123226.23534374994</v>
      </c>
      <c r="AH42" s="5"/>
      <c r="AI42" s="182">
        <f t="shared" si="626"/>
        <v>32.20685696484373</v>
      </c>
      <c r="AJ42" s="182">
        <f t="shared" si="406"/>
        <v>5500</v>
      </c>
      <c r="AK42" s="182">
        <f t="shared" si="407"/>
        <v>177137.71330664051</v>
      </c>
      <c r="AL42" s="5"/>
      <c r="AM42" s="182">
        <f t="shared" si="627"/>
        <v>37.037885509570287</v>
      </c>
      <c r="AN42" s="182">
        <f t="shared" si="408"/>
        <v>5500</v>
      </c>
      <c r="AO42" s="182">
        <f t="shared" si="409"/>
        <v>203708.37030263658</v>
      </c>
      <c r="AP42" s="5"/>
      <c r="AQ42" s="182">
        <f t="shared" si="628"/>
        <v>42.593568336005831</v>
      </c>
      <c r="AR42" s="182">
        <f t="shared" si="410"/>
        <v>5500</v>
      </c>
      <c r="AS42" s="182">
        <f t="shared" si="411"/>
        <v>234264.62584803207</v>
      </c>
      <c r="AT42" s="5"/>
      <c r="AU42" s="182">
        <f t="shared" si="629"/>
        <v>48.982603586406704</v>
      </c>
      <c r="AV42" s="182">
        <f t="shared" si="412"/>
        <v>5500</v>
      </c>
      <c r="AW42" s="182">
        <f t="shared" si="413"/>
        <v>269404.31972523686</v>
      </c>
      <c r="AX42" s="5"/>
      <c r="AY42" s="182">
        <f t="shared" si="630"/>
        <v>56.329994124367708</v>
      </c>
      <c r="AZ42" s="182">
        <f t="shared" si="414"/>
        <v>5500</v>
      </c>
      <c r="BA42" s="182">
        <f t="shared" si="415"/>
        <v>309814.96768402238</v>
      </c>
      <c r="BB42" s="5"/>
      <c r="BC42" s="182">
        <f t="shared" si="631"/>
        <v>64.779493243022856</v>
      </c>
      <c r="BD42" s="182">
        <f t="shared" si="416"/>
        <v>5500</v>
      </c>
      <c r="BE42" s="182">
        <f t="shared" si="417"/>
        <v>356287.21283662569</v>
      </c>
      <c r="BF42" s="5"/>
      <c r="BG42" s="182">
        <f t="shared" si="632"/>
        <v>74.496417229476279</v>
      </c>
      <c r="BH42" s="182">
        <f t="shared" si="418"/>
        <v>5500</v>
      </c>
      <c r="BI42" s="182">
        <f t="shared" si="419"/>
        <v>409730.29476211953</v>
      </c>
      <c r="BJ42" s="5"/>
      <c r="BK42" s="182">
        <f t="shared" si="633"/>
        <v>85.670879813897713</v>
      </c>
      <c r="BL42" s="182">
        <f t="shared" si="420"/>
        <v>5500</v>
      </c>
      <c r="BM42" s="182">
        <f t="shared" si="421"/>
        <v>471189.8389764374</v>
      </c>
      <c r="BN42" s="5"/>
      <c r="BO42" s="182">
        <f t="shared" si="634"/>
        <v>98.521511785982369</v>
      </c>
      <c r="BP42" s="182">
        <f t="shared" si="422"/>
        <v>5500</v>
      </c>
      <c r="BQ42" s="182">
        <f t="shared" si="423"/>
        <v>541868.31482290302</v>
      </c>
      <c r="BR42" s="5"/>
      <c r="BS42" s="182">
        <f t="shared" si="635"/>
        <v>113.29973855387972</v>
      </c>
      <c r="BT42" s="182">
        <f t="shared" si="424"/>
        <v>5500</v>
      </c>
      <c r="BU42" s="182">
        <f t="shared" si="425"/>
        <v>623148.56204633845</v>
      </c>
      <c r="BV42" s="5"/>
      <c r="BW42" s="182">
        <f t="shared" si="636"/>
        <v>130.29469933696168</v>
      </c>
      <c r="BX42" s="182">
        <f t="shared" si="426"/>
        <v>5500</v>
      </c>
      <c r="BY42" s="182">
        <f t="shared" si="427"/>
        <v>716620.84635328932</v>
      </c>
      <c r="BZ42" s="5"/>
      <c r="CA42" s="182">
        <f t="shared" si="637"/>
        <v>149.83890423750591</v>
      </c>
      <c r="CB42" s="182">
        <f t="shared" si="428"/>
        <v>5500</v>
      </c>
      <c r="CC42" s="182">
        <f t="shared" si="429"/>
        <v>824113.97330628254</v>
      </c>
      <c r="CD42" s="5"/>
      <c r="CE42" s="182">
        <f t="shared" si="638"/>
        <v>206.77768784775816</v>
      </c>
      <c r="CF42" s="182">
        <f t="shared" si="430"/>
        <v>5500</v>
      </c>
      <c r="CG42" s="182">
        <f t="shared" si="431"/>
        <v>1137277.28316267</v>
      </c>
      <c r="CH42" s="5"/>
      <c r="CI42" s="182">
        <f t="shared" si="639"/>
        <v>237.79434102492186</v>
      </c>
      <c r="CJ42" s="182">
        <f t="shared" si="432"/>
        <v>5500</v>
      </c>
      <c r="CK42" s="182">
        <f t="shared" si="433"/>
        <v>1307868.8756370703</v>
      </c>
      <c r="CL42" s="5"/>
      <c r="CM42" s="182">
        <f t="shared" si="640"/>
        <v>273.46349217866015</v>
      </c>
      <c r="CN42" s="182">
        <f t="shared" si="434"/>
        <v>5500</v>
      </c>
      <c r="CO42" s="182">
        <f t="shared" si="435"/>
        <v>1504049.2069826308</v>
      </c>
      <c r="CP42" s="5"/>
      <c r="CQ42" s="182">
        <f t="shared" si="641"/>
        <v>314.48301600545915</v>
      </c>
      <c r="CR42" s="182">
        <f t="shared" si="436"/>
        <v>5500</v>
      </c>
      <c r="CS42" s="182">
        <f t="shared" si="437"/>
        <v>1729656.5880300254</v>
      </c>
      <c r="CT42" s="5"/>
      <c r="CU42" s="182">
        <f t="shared" si="642"/>
        <v>361.65546840627798</v>
      </c>
      <c r="CV42" s="182">
        <f t="shared" si="438"/>
        <v>5500</v>
      </c>
      <c r="CW42" s="182">
        <f t="shared" si="439"/>
        <v>1989105.0762345288</v>
      </c>
      <c r="CX42" s="5"/>
      <c r="CY42" s="182">
        <f t="shared" si="643"/>
        <v>415.90378866721966</v>
      </c>
      <c r="CZ42" s="182">
        <f t="shared" si="440"/>
        <v>5500</v>
      </c>
      <c r="DA42" s="182">
        <f t="shared" si="441"/>
        <v>2287470.8376697083</v>
      </c>
      <c r="DB42" s="5"/>
      <c r="DC42" s="182">
        <f t="shared" si="644"/>
        <v>478.28935696730258</v>
      </c>
      <c r="DD42" s="182">
        <f t="shared" si="442"/>
        <v>5500</v>
      </c>
      <c r="DE42" s="182">
        <f t="shared" si="443"/>
        <v>2630591.463320164</v>
      </c>
      <c r="DF42" s="5"/>
      <c r="DG42" s="182">
        <f t="shared" si="645"/>
        <v>550.03276051239789</v>
      </c>
      <c r="DH42" s="182">
        <f t="shared" si="444"/>
        <v>5500</v>
      </c>
      <c r="DI42" s="182">
        <f t="shared" si="445"/>
        <v>3025180.1828181883</v>
      </c>
      <c r="DJ42" s="5"/>
      <c r="DK42" s="182">
        <f t="shared" si="646"/>
        <v>632.53767458925756</v>
      </c>
      <c r="DL42" s="182">
        <f t="shared" si="446"/>
        <v>5500</v>
      </c>
      <c r="DM42" s="182">
        <f t="shared" si="447"/>
        <v>3478957.2102409168</v>
      </c>
      <c r="DN42" s="5"/>
      <c r="DO42" s="182">
        <f t="shared" si="647"/>
        <v>727.41832577764615</v>
      </c>
      <c r="DP42" s="182">
        <f t="shared" si="448"/>
        <v>5500</v>
      </c>
      <c r="DQ42" s="182">
        <f t="shared" si="449"/>
        <v>4000800.7917770538</v>
      </c>
      <c r="DR42" s="5"/>
      <c r="DS42" s="182">
        <f t="shared" si="648"/>
        <v>836.53107464429297</v>
      </c>
      <c r="DT42" s="182">
        <f t="shared" si="450"/>
        <v>5500</v>
      </c>
      <c r="DU42" s="182">
        <f t="shared" si="451"/>
        <v>4600920.9105436113</v>
      </c>
      <c r="DV42" s="5"/>
      <c r="DW42" s="182">
        <f t="shared" si="649"/>
        <v>962.01073584093695</v>
      </c>
      <c r="DX42" s="182">
        <f t="shared" si="452"/>
        <v>5500</v>
      </c>
      <c r="DY42" s="182">
        <f t="shared" si="453"/>
        <v>5291059.0471251532</v>
      </c>
      <c r="DZ42" s="5"/>
      <c r="EA42" s="182">
        <f t="shared" si="650"/>
        <v>1216.9435808387852</v>
      </c>
      <c r="EB42" s="182">
        <f t="shared" si="454"/>
        <v>5500</v>
      </c>
      <c r="EC42" s="182">
        <f t="shared" si="455"/>
        <v>6693189.6946133189</v>
      </c>
      <c r="ED42" s="5"/>
      <c r="EE42" s="182">
        <f t="shared" si="651"/>
        <v>1399.485117964603</v>
      </c>
      <c r="EF42" s="182">
        <f t="shared" si="456"/>
        <v>5500</v>
      </c>
      <c r="EG42" s="182">
        <f t="shared" si="457"/>
        <v>7697168.1488053165</v>
      </c>
      <c r="EH42" s="5"/>
      <c r="EI42" s="182">
        <f t="shared" si="652"/>
        <v>1609.4078856592932</v>
      </c>
      <c r="EJ42" s="182">
        <f t="shared" si="458"/>
        <v>5500</v>
      </c>
      <c r="EK42" s="182">
        <f t="shared" si="459"/>
        <v>8851743.3711261135</v>
      </c>
      <c r="EL42" s="5"/>
      <c r="EM42" s="182">
        <f t="shared" si="653"/>
        <v>1850.819068508187</v>
      </c>
      <c r="EN42" s="182">
        <f t="shared" si="460"/>
        <v>5500</v>
      </c>
      <c r="EO42" s="182">
        <f t="shared" si="461"/>
        <v>10179504.876795029</v>
      </c>
      <c r="EP42" s="5"/>
      <c r="EQ42" s="182">
        <f t="shared" si="654"/>
        <v>2128.4419287844148</v>
      </c>
      <c r="ER42" s="182">
        <f t="shared" si="462"/>
        <v>5500</v>
      </c>
      <c r="ES42" s="182">
        <f t="shared" si="463"/>
        <v>11706430.608314281</v>
      </c>
      <c r="ET42" s="5"/>
      <c r="EU42" s="182">
        <f t="shared" si="655"/>
        <v>2447.7082181020769</v>
      </c>
      <c r="EV42" s="182">
        <f t="shared" si="464"/>
        <v>5500</v>
      </c>
      <c r="EW42" s="182">
        <f t="shared" si="465"/>
        <v>13462395.199561423</v>
      </c>
      <c r="EX42" s="5"/>
      <c r="EY42" s="182">
        <f t="shared" si="656"/>
        <v>2814.8644508173884</v>
      </c>
      <c r="EZ42" s="182">
        <f t="shared" si="466"/>
        <v>5500</v>
      </c>
      <c r="FA42" s="182">
        <f t="shared" si="467"/>
        <v>15481754.479495635</v>
      </c>
      <c r="FB42" s="5"/>
      <c r="FC42" s="182">
        <f t="shared" si="657"/>
        <v>3237.0941184399962</v>
      </c>
      <c r="FD42" s="182">
        <f t="shared" si="468"/>
        <v>5500</v>
      </c>
      <c r="FE42" s="182">
        <f t="shared" si="469"/>
        <v>17804017.651419979</v>
      </c>
      <c r="FF42" s="5"/>
      <c r="FG42" s="182">
        <f t="shared" si="658"/>
        <v>3722.6582362059953</v>
      </c>
      <c r="FH42" s="182">
        <f t="shared" si="470"/>
        <v>5500</v>
      </c>
      <c r="FI42" s="182">
        <f t="shared" si="471"/>
        <v>20474620.299132973</v>
      </c>
      <c r="FJ42" s="5"/>
      <c r="FK42" s="182">
        <f t="shared" si="659"/>
        <v>4281.0569716368946</v>
      </c>
      <c r="FL42" s="182">
        <f t="shared" si="472"/>
        <v>5500</v>
      </c>
      <c r="FM42" s="182">
        <f t="shared" si="473"/>
        <v>23545813.344002921</v>
      </c>
      <c r="FN42" s="5"/>
      <c r="FO42" s="182">
        <f t="shared" si="660"/>
        <v>4923.2155173824285</v>
      </c>
      <c r="FP42" s="182">
        <f t="shared" si="474"/>
        <v>5500</v>
      </c>
      <c r="FQ42" s="182">
        <f t="shared" si="475"/>
        <v>27077685.345603358</v>
      </c>
      <c r="FR42" s="5"/>
      <c r="FS42" s="182">
        <f t="shared" si="661"/>
        <v>5661.6978449897924</v>
      </c>
      <c r="FT42" s="182">
        <f t="shared" si="476"/>
        <v>5500</v>
      </c>
      <c r="FU42" s="182">
        <f t="shared" si="477"/>
        <v>31139338.147443857</v>
      </c>
      <c r="FV42" s="5"/>
      <c r="FW42" s="182">
        <f t="shared" si="662"/>
        <v>7162.047773912087</v>
      </c>
      <c r="FX42" s="182">
        <f t="shared" si="478"/>
        <v>5500</v>
      </c>
      <c r="FY42" s="182">
        <f t="shared" si="479"/>
        <v>39391262.756516479</v>
      </c>
      <c r="FZ42" s="5"/>
      <c r="GA42" s="182">
        <f t="shared" si="663"/>
        <v>8236.3549399988988</v>
      </c>
      <c r="GB42" s="182">
        <f t="shared" si="480"/>
        <v>5500</v>
      </c>
      <c r="GC42" s="182">
        <f t="shared" si="481"/>
        <v>45299952.169993944</v>
      </c>
      <c r="GD42" s="5"/>
      <c r="GE42" s="182">
        <f t="shared" si="664"/>
        <v>9471.8081809987325</v>
      </c>
      <c r="GF42" s="182">
        <f t="shared" si="482"/>
        <v>5500</v>
      </c>
      <c r="GG42" s="182">
        <f t="shared" si="483"/>
        <v>52094944.995493032</v>
      </c>
      <c r="GH42" s="5"/>
      <c r="GI42" s="182">
        <f t="shared" si="665"/>
        <v>10892.579408148542</v>
      </c>
      <c r="GJ42" s="182">
        <f t="shared" si="484"/>
        <v>5500</v>
      </c>
      <c r="GK42" s="182">
        <f t="shared" si="485"/>
        <v>59909186.744816981</v>
      </c>
      <c r="GL42" s="5"/>
      <c r="GM42" s="182">
        <f t="shared" si="666"/>
        <v>12526.466319370822</v>
      </c>
      <c r="GN42" s="182">
        <f t="shared" si="486"/>
        <v>5500</v>
      </c>
      <c r="GO42" s="182">
        <f t="shared" si="487"/>
        <v>68895564.756539524</v>
      </c>
      <c r="GP42" s="5"/>
      <c r="GQ42" s="182">
        <f t="shared" si="667"/>
        <v>14405.436267276444</v>
      </c>
      <c r="GR42" s="182">
        <f t="shared" si="488"/>
        <v>5500</v>
      </c>
      <c r="GS42" s="182">
        <f t="shared" si="489"/>
        <v>79229899.470020443</v>
      </c>
      <c r="GT42" s="5"/>
      <c r="GU42" s="182">
        <f t="shared" si="668"/>
        <v>16566.251707367908</v>
      </c>
      <c r="GV42" s="182">
        <f t="shared" si="490"/>
        <v>5500</v>
      </c>
      <c r="GW42" s="182">
        <f t="shared" si="491"/>
        <v>91114384.390523493</v>
      </c>
      <c r="GX42" s="5"/>
      <c r="GY42" s="182">
        <f t="shared" si="669"/>
        <v>19051.189463473092</v>
      </c>
      <c r="GZ42" s="182">
        <f t="shared" si="492"/>
        <v>5500</v>
      </c>
      <c r="HA42" s="182">
        <f t="shared" si="493"/>
        <v>104781542.04910201</v>
      </c>
      <c r="HB42" s="5"/>
      <c r="HC42" s="182">
        <f t="shared" si="670"/>
        <v>21908.867882994055</v>
      </c>
      <c r="HD42" s="182">
        <f t="shared" si="494"/>
        <v>5500</v>
      </c>
      <c r="HE42" s="182">
        <f t="shared" si="495"/>
        <v>120498773.35646731</v>
      </c>
      <c r="HF42" s="5"/>
      <c r="HG42" s="182">
        <f t="shared" si="671"/>
        <v>25195.198065443161</v>
      </c>
      <c r="HH42" s="182">
        <f t="shared" si="496"/>
        <v>5500</v>
      </c>
      <c r="HI42" s="182">
        <f t="shared" si="497"/>
        <v>138573589.3599374</v>
      </c>
      <c r="HJ42" s="5"/>
      <c r="HK42" s="182">
        <f t="shared" si="672"/>
        <v>28974.477775259631</v>
      </c>
      <c r="HL42" s="182">
        <f t="shared" si="498"/>
        <v>5500</v>
      </c>
      <c r="HM42" s="182">
        <f t="shared" si="499"/>
        <v>159359627.76392797</v>
      </c>
      <c r="HN42" s="5"/>
      <c r="HO42" s="182">
        <f t="shared" si="673"/>
        <v>33320.649441548572</v>
      </c>
      <c r="HP42" s="182">
        <f t="shared" si="500"/>
        <v>5500</v>
      </c>
      <c r="HQ42" s="182">
        <f t="shared" si="501"/>
        <v>183263571.92851713</v>
      </c>
      <c r="HR42" s="5"/>
      <c r="HS42" s="182">
        <f t="shared" si="674"/>
        <v>44066.55888644798</v>
      </c>
      <c r="HT42" s="182">
        <f t="shared" si="502"/>
        <v>5500</v>
      </c>
      <c r="HU42" s="182">
        <f t="shared" si="503"/>
        <v>242366073.87546387</v>
      </c>
      <c r="HV42" s="5"/>
      <c r="HW42" s="182">
        <f t="shared" si="675"/>
        <v>50676.542719415171</v>
      </c>
      <c r="HX42" s="182">
        <f t="shared" si="504"/>
        <v>5500</v>
      </c>
      <c r="HY42" s="182">
        <f t="shared" si="505"/>
        <v>278720984.95678341</v>
      </c>
      <c r="HZ42" s="5"/>
      <c r="IA42" s="182">
        <f t="shared" si="676"/>
        <v>58278.024127327444</v>
      </c>
      <c r="IB42" s="182">
        <f t="shared" si="506"/>
        <v>5500</v>
      </c>
      <c r="IC42" s="182">
        <f t="shared" si="507"/>
        <v>320529132.70030093</v>
      </c>
      <c r="ID42" s="5"/>
      <c r="IE42" s="182">
        <f t="shared" si="677"/>
        <v>67019.72774642655</v>
      </c>
      <c r="IF42" s="182">
        <f t="shared" si="508"/>
        <v>5500</v>
      </c>
      <c r="IG42" s="182">
        <f t="shared" si="509"/>
        <v>368608502.60534602</v>
      </c>
      <c r="IH42" s="5"/>
      <c r="II42" s="182">
        <f t="shared" si="678"/>
        <v>77072.686908390533</v>
      </c>
      <c r="IJ42" s="182">
        <f t="shared" si="510"/>
        <v>5500</v>
      </c>
      <c r="IK42" s="182">
        <f t="shared" si="511"/>
        <v>423899777.99614793</v>
      </c>
      <c r="IL42" s="5"/>
      <c r="IM42" s="182">
        <f t="shared" si="679"/>
        <v>88633.589944649109</v>
      </c>
      <c r="IN42" s="182">
        <f t="shared" si="512"/>
        <v>5500</v>
      </c>
      <c r="IO42" s="182">
        <f t="shared" si="513"/>
        <v>487484744.69557011</v>
      </c>
      <c r="IP42" s="5"/>
      <c r="IQ42" s="182">
        <f t="shared" si="680"/>
        <v>101928.62843634647</v>
      </c>
      <c r="IR42" s="182">
        <f t="shared" si="514"/>
        <v>5500</v>
      </c>
      <c r="IS42" s="182">
        <f t="shared" si="515"/>
        <v>560607456.39990556</v>
      </c>
      <c r="IT42" s="5"/>
      <c r="IU42" s="182">
        <f t="shared" si="681"/>
        <v>117217.92270179842</v>
      </c>
      <c r="IV42" s="182">
        <f t="shared" si="516"/>
        <v>5500</v>
      </c>
      <c r="IW42" s="182">
        <f t="shared" si="517"/>
        <v>644698574.8598913</v>
      </c>
      <c r="IX42" s="5"/>
      <c r="IY42" s="182">
        <f t="shared" si="682"/>
        <v>134800.61110706817</v>
      </c>
      <c r="IZ42" s="182">
        <f t="shared" si="518"/>
        <v>5500</v>
      </c>
      <c r="JA42" s="182">
        <f t="shared" si="519"/>
        <v>741403361.08887494</v>
      </c>
      <c r="JB42" s="5"/>
      <c r="JC42" s="182">
        <f t="shared" si="683"/>
        <v>155020.70277312837</v>
      </c>
      <c r="JD42" s="182">
        <f t="shared" si="520"/>
        <v>5500</v>
      </c>
      <c r="JE42" s="182">
        <f t="shared" si="521"/>
        <v>852613865.25220609</v>
      </c>
      <c r="JF42" s="5"/>
      <c r="JG42" s="182">
        <f t="shared" si="684"/>
        <v>178273.80818909762</v>
      </c>
      <c r="JH42" s="182">
        <f t="shared" si="522"/>
        <v>5500</v>
      </c>
      <c r="JI42" s="182">
        <f t="shared" si="523"/>
        <v>980505945.04003692</v>
      </c>
      <c r="JJ42" s="5"/>
      <c r="JK42" s="182">
        <f t="shared" si="685"/>
        <v>205014.87941746225</v>
      </c>
      <c r="JL42" s="182">
        <f t="shared" si="524"/>
        <v>5500</v>
      </c>
      <c r="JM42" s="182">
        <f t="shared" si="525"/>
        <v>1127581836.7960424</v>
      </c>
      <c r="JN42" s="5"/>
      <c r="JO42" s="182">
        <f t="shared" si="686"/>
        <v>238124.7824433824</v>
      </c>
      <c r="JP42" s="182">
        <f t="shared" si="608"/>
        <v>5500</v>
      </c>
      <c r="JQ42" s="182">
        <f t="shared" si="609"/>
        <v>1309686303.4386032</v>
      </c>
      <c r="JR42" s="5"/>
      <c r="JS42" s="182">
        <f t="shared" si="687"/>
        <v>273843.49980988976</v>
      </c>
      <c r="JT42" s="182">
        <f t="shared" si="610"/>
        <v>5500</v>
      </c>
      <c r="JU42" s="182">
        <f t="shared" si="611"/>
        <v>1506139248.9543936</v>
      </c>
      <c r="JV42" s="5"/>
      <c r="JW42" s="182">
        <f t="shared" si="688"/>
        <v>314920.02478137321</v>
      </c>
      <c r="JX42" s="182">
        <f t="shared" si="612"/>
        <v>5500</v>
      </c>
      <c r="JY42" s="182">
        <f t="shared" si="613"/>
        <v>1732060136.2975526</v>
      </c>
      <c r="JZ42" s="5"/>
      <c r="KA42" s="182">
        <f t="shared" si="689"/>
        <v>362158.02849857917</v>
      </c>
      <c r="KB42" s="182">
        <f t="shared" si="614"/>
        <v>5500</v>
      </c>
      <c r="KC42" s="182">
        <f t="shared" si="615"/>
        <v>1991869156.7421854</v>
      </c>
      <c r="KD42" s="5"/>
      <c r="KE42" s="182">
        <f t="shared" si="690"/>
        <v>416481.73277336603</v>
      </c>
      <c r="KF42" s="182">
        <f t="shared" si="616"/>
        <v>5500</v>
      </c>
      <c r="KG42" s="182">
        <f t="shared" si="617"/>
        <v>2290649530.2535133</v>
      </c>
      <c r="KH42" s="5"/>
      <c r="KI42" s="183">
        <f t="shared" si="182"/>
        <v>59.796909562499977</v>
      </c>
      <c r="KJ42" s="183">
        <f t="shared" si="183"/>
        <v>5499.9999999999991</v>
      </c>
      <c r="KK42" s="183">
        <f t="shared" si="184"/>
        <v>328883.00259374984</v>
      </c>
      <c r="KM42" s="183">
        <f t="shared" si="185"/>
        <v>934.05255272192085</v>
      </c>
      <c r="KN42" s="183">
        <f t="shared" si="186"/>
        <v>5499.9999999999991</v>
      </c>
      <c r="KO42" s="183">
        <f t="shared" si="187"/>
        <v>5137289.0399705637</v>
      </c>
      <c r="KQ42" s="183">
        <f t="shared" si="188"/>
        <v>5996.8977224621312</v>
      </c>
      <c r="KR42" s="183">
        <f t="shared" si="189"/>
        <v>5500</v>
      </c>
      <c r="KS42" s="183">
        <f t="shared" si="190"/>
        <v>32982937.473541722</v>
      </c>
      <c r="KU42" s="183">
        <f t="shared" si="191"/>
        <v>35293.39293932986</v>
      </c>
      <c r="KV42" s="183">
        <f t="shared" si="192"/>
        <v>5499.9999999999991</v>
      </c>
      <c r="KW42" s="183">
        <f t="shared" si="193"/>
        <v>194113661.16631421</v>
      </c>
      <c r="KY42" s="183">
        <f t="shared" si="194"/>
        <v>207711.32722579196</v>
      </c>
      <c r="KZ42" s="183">
        <f t="shared" si="195"/>
        <v>5499.9999999999991</v>
      </c>
      <c r="LA42" s="183">
        <f t="shared" si="196"/>
        <v>1142412299.7418556</v>
      </c>
      <c r="LC42" s="183">
        <f t="shared" si="197"/>
        <v>1278003.6829575582</v>
      </c>
      <c r="LD42" s="183">
        <f t="shared" si="198"/>
        <v>5500</v>
      </c>
      <c r="LE42" s="183">
        <f t="shared" si="199"/>
        <v>7029020256.2665701</v>
      </c>
    </row>
    <row r="43" spans="2:317" ht="18.75">
      <c r="B43" s="172"/>
      <c r="C43" s="180"/>
      <c r="D43" s="180"/>
      <c r="E43" s="180" t="str">
        <f>'A.I Revenue Streams - P1'!F43</f>
        <v>Muscle Stimulation -Single</v>
      </c>
      <c r="F43" s="184"/>
      <c r="G43" s="182"/>
      <c r="H43" s="182">
        <f>'A.I Revenue Streams - P1'!J43</f>
        <v>800</v>
      </c>
      <c r="I43" s="182">
        <f t="shared" si="618"/>
        <v>0</v>
      </c>
      <c r="J43" s="5"/>
      <c r="K43" s="182">
        <f>'A.I Revenue Streams - P1'!H43*K$2*L$2</f>
        <v>13.5</v>
      </c>
      <c r="L43" s="182">
        <f t="shared" si="619"/>
        <v>800</v>
      </c>
      <c r="M43" s="182">
        <f t="shared" si="620"/>
        <v>10800</v>
      </c>
      <c r="N43" s="5"/>
      <c r="O43" s="182">
        <f t="shared" si="621"/>
        <v>14.411249999999999</v>
      </c>
      <c r="P43" s="182">
        <f t="shared" si="600"/>
        <v>800</v>
      </c>
      <c r="Q43" s="182">
        <f t="shared" si="601"/>
        <v>11529</v>
      </c>
      <c r="R43" s="5"/>
      <c r="S43" s="182">
        <f t="shared" si="622"/>
        <v>22.097249999999999</v>
      </c>
      <c r="T43" s="182">
        <f t="shared" si="602"/>
        <v>800</v>
      </c>
      <c r="U43" s="182">
        <f t="shared" si="603"/>
        <v>17677.8</v>
      </c>
      <c r="V43" s="5"/>
      <c r="W43" s="182">
        <f t="shared" si="623"/>
        <v>31.764796874999998</v>
      </c>
      <c r="X43" s="182">
        <f t="shared" si="604"/>
        <v>800</v>
      </c>
      <c r="Y43" s="182">
        <f t="shared" si="605"/>
        <v>25411.837499999998</v>
      </c>
      <c r="Z43" s="5"/>
      <c r="AA43" s="182">
        <f t="shared" si="624"/>
        <v>58.447226249999986</v>
      </c>
      <c r="AB43" s="182">
        <f t="shared" si="606"/>
        <v>800</v>
      </c>
      <c r="AC43" s="182">
        <f t="shared" si="607"/>
        <v>46757.780999999988</v>
      </c>
      <c r="AD43" s="5"/>
      <c r="AE43" s="182">
        <f t="shared" si="625"/>
        <v>84.017887734374966</v>
      </c>
      <c r="AF43" s="182">
        <f t="shared" si="404"/>
        <v>800</v>
      </c>
      <c r="AG43" s="182">
        <f t="shared" si="405"/>
        <v>67214.31018749997</v>
      </c>
      <c r="AH43" s="5"/>
      <c r="AI43" s="182">
        <f t="shared" si="626"/>
        <v>120.77571361816399</v>
      </c>
      <c r="AJ43" s="182">
        <f t="shared" si="406"/>
        <v>800</v>
      </c>
      <c r="AK43" s="182">
        <f t="shared" si="407"/>
        <v>96620.570894531193</v>
      </c>
      <c r="AL43" s="5"/>
      <c r="AM43" s="182">
        <f t="shared" si="627"/>
        <v>138.89207066088858</v>
      </c>
      <c r="AN43" s="182">
        <f t="shared" si="408"/>
        <v>800</v>
      </c>
      <c r="AO43" s="182">
        <f t="shared" si="409"/>
        <v>111113.65652871087</v>
      </c>
      <c r="AP43" s="5"/>
      <c r="AQ43" s="182">
        <f t="shared" si="628"/>
        <v>159.72588126002185</v>
      </c>
      <c r="AR43" s="182">
        <f t="shared" si="410"/>
        <v>800</v>
      </c>
      <c r="AS43" s="182">
        <f t="shared" si="411"/>
        <v>127780.70500801748</v>
      </c>
      <c r="AT43" s="5"/>
      <c r="AU43" s="182">
        <f t="shared" si="629"/>
        <v>183.68476344902513</v>
      </c>
      <c r="AV43" s="182">
        <f t="shared" si="412"/>
        <v>800</v>
      </c>
      <c r="AW43" s="182">
        <f t="shared" si="413"/>
        <v>146947.8107592201</v>
      </c>
      <c r="AX43" s="5"/>
      <c r="AY43" s="182">
        <f t="shared" si="630"/>
        <v>211.23747796637889</v>
      </c>
      <c r="AZ43" s="182">
        <f t="shared" si="414"/>
        <v>800</v>
      </c>
      <c r="BA43" s="182">
        <f t="shared" si="415"/>
        <v>168989.98237310312</v>
      </c>
      <c r="BB43" s="5"/>
      <c r="BC43" s="182">
        <f t="shared" si="631"/>
        <v>242.9230996613357</v>
      </c>
      <c r="BD43" s="182">
        <f t="shared" si="416"/>
        <v>800</v>
      </c>
      <c r="BE43" s="182">
        <f t="shared" si="417"/>
        <v>194338.47972906855</v>
      </c>
      <c r="BF43" s="5"/>
      <c r="BG43" s="182">
        <f t="shared" si="632"/>
        <v>279.36156461053605</v>
      </c>
      <c r="BH43" s="182">
        <f t="shared" si="418"/>
        <v>800</v>
      </c>
      <c r="BI43" s="182">
        <f t="shared" si="419"/>
        <v>223489.25168842883</v>
      </c>
      <c r="BJ43" s="5"/>
      <c r="BK43" s="182">
        <f t="shared" si="633"/>
        <v>321.26579930211642</v>
      </c>
      <c r="BL43" s="182">
        <f t="shared" si="420"/>
        <v>800</v>
      </c>
      <c r="BM43" s="182">
        <f t="shared" si="421"/>
        <v>257012.63944169314</v>
      </c>
      <c r="BN43" s="5"/>
      <c r="BO43" s="182">
        <f t="shared" si="634"/>
        <v>369.45566919743385</v>
      </c>
      <c r="BP43" s="182">
        <f t="shared" si="422"/>
        <v>800</v>
      </c>
      <c r="BQ43" s="182">
        <f t="shared" si="423"/>
        <v>295564.53535794705</v>
      </c>
      <c r="BR43" s="5"/>
      <c r="BS43" s="182">
        <f t="shared" si="635"/>
        <v>424.8740195770489</v>
      </c>
      <c r="BT43" s="182">
        <f t="shared" si="424"/>
        <v>800</v>
      </c>
      <c r="BU43" s="182">
        <f t="shared" si="425"/>
        <v>339899.21566163911</v>
      </c>
      <c r="BV43" s="5"/>
      <c r="BW43" s="182">
        <f t="shared" si="636"/>
        <v>488.6051225136062</v>
      </c>
      <c r="BX43" s="182">
        <f t="shared" si="426"/>
        <v>800</v>
      </c>
      <c r="BY43" s="182">
        <f t="shared" si="427"/>
        <v>390884.09801088495</v>
      </c>
      <c r="BZ43" s="5"/>
      <c r="CA43" s="182">
        <f t="shared" si="637"/>
        <v>561.89589089064714</v>
      </c>
      <c r="CB43" s="182">
        <f t="shared" si="428"/>
        <v>800</v>
      </c>
      <c r="CC43" s="182">
        <f t="shared" si="429"/>
        <v>449516.71271251771</v>
      </c>
      <c r="CD43" s="5"/>
      <c r="CE43" s="182">
        <f t="shared" si="638"/>
        <v>775.41632942909303</v>
      </c>
      <c r="CF43" s="182">
        <f t="shared" si="430"/>
        <v>800</v>
      </c>
      <c r="CG43" s="182">
        <f t="shared" si="431"/>
        <v>620333.06354327442</v>
      </c>
      <c r="CH43" s="5"/>
      <c r="CI43" s="182">
        <f t="shared" si="639"/>
        <v>891.72877884345689</v>
      </c>
      <c r="CJ43" s="182">
        <f t="shared" si="432"/>
        <v>800</v>
      </c>
      <c r="CK43" s="182">
        <f t="shared" si="433"/>
        <v>713383.02307476546</v>
      </c>
      <c r="CL43" s="5"/>
      <c r="CM43" s="182">
        <f t="shared" si="640"/>
        <v>1025.4880956699753</v>
      </c>
      <c r="CN43" s="182">
        <f t="shared" si="434"/>
        <v>800</v>
      </c>
      <c r="CO43" s="182">
        <f t="shared" si="435"/>
        <v>820390.47653598024</v>
      </c>
      <c r="CP43" s="5"/>
      <c r="CQ43" s="182">
        <f t="shared" si="641"/>
        <v>1179.3113100204716</v>
      </c>
      <c r="CR43" s="182">
        <f t="shared" si="436"/>
        <v>800</v>
      </c>
      <c r="CS43" s="182">
        <f t="shared" si="437"/>
        <v>943449.04801637726</v>
      </c>
      <c r="CT43" s="5"/>
      <c r="CU43" s="182">
        <f t="shared" si="642"/>
        <v>1356.2080065235423</v>
      </c>
      <c r="CV43" s="182">
        <f t="shared" si="438"/>
        <v>800</v>
      </c>
      <c r="CW43" s="182">
        <f t="shared" si="439"/>
        <v>1084966.4052188338</v>
      </c>
      <c r="CX43" s="5"/>
      <c r="CY43" s="182">
        <f t="shared" si="643"/>
        <v>1559.6392075020735</v>
      </c>
      <c r="CZ43" s="182">
        <f t="shared" si="440"/>
        <v>800</v>
      </c>
      <c r="DA43" s="182">
        <f t="shared" si="441"/>
        <v>1247711.3660016588</v>
      </c>
      <c r="DB43" s="5"/>
      <c r="DC43" s="182">
        <f t="shared" si="644"/>
        <v>1793.5850886273845</v>
      </c>
      <c r="DD43" s="182">
        <f t="shared" si="442"/>
        <v>800</v>
      </c>
      <c r="DE43" s="182">
        <f t="shared" si="443"/>
        <v>1434868.0709019075</v>
      </c>
      <c r="DF43" s="5"/>
      <c r="DG43" s="182">
        <f t="shared" si="645"/>
        <v>2062.6228519214919</v>
      </c>
      <c r="DH43" s="182">
        <f t="shared" si="444"/>
        <v>800</v>
      </c>
      <c r="DI43" s="182">
        <f t="shared" si="445"/>
        <v>1650098.2815371936</v>
      </c>
      <c r="DJ43" s="5"/>
      <c r="DK43" s="182">
        <f t="shared" si="646"/>
        <v>2372.0162797097155</v>
      </c>
      <c r="DL43" s="182">
        <f t="shared" si="446"/>
        <v>800</v>
      </c>
      <c r="DM43" s="182">
        <f t="shared" si="447"/>
        <v>1897613.0237677724</v>
      </c>
      <c r="DN43" s="5"/>
      <c r="DO43" s="182">
        <f t="shared" si="647"/>
        <v>2727.8187216661727</v>
      </c>
      <c r="DP43" s="182">
        <f t="shared" si="448"/>
        <v>800</v>
      </c>
      <c r="DQ43" s="182">
        <f t="shared" si="449"/>
        <v>2182254.977332938</v>
      </c>
      <c r="DR43" s="5"/>
      <c r="DS43" s="182">
        <f t="shared" si="648"/>
        <v>3136.9915299160984</v>
      </c>
      <c r="DT43" s="182">
        <f t="shared" si="450"/>
        <v>800</v>
      </c>
      <c r="DU43" s="182">
        <f t="shared" si="451"/>
        <v>2509593.2239328786</v>
      </c>
      <c r="DV43" s="5"/>
      <c r="DW43" s="182">
        <f t="shared" si="649"/>
        <v>3607.5402594035131</v>
      </c>
      <c r="DX43" s="182">
        <f t="shared" si="452"/>
        <v>800</v>
      </c>
      <c r="DY43" s="182">
        <f t="shared" si="453"/>
        <v>2886032.2075228104</v>
      </c>
      <c r="DZ43" s="5"/>
      <c r="EA43" s="182">
        <f t="shared" si="650"/>
        <v>4563.5384281454435</v>
      </c>
      <c r="EB43" s="182">
        <f t="shared" si="454"/>
        <v>800</v>
      </c>
      <c r="EC43" s="182">
        <f t="shared" si="455"/>
        <v>3650830.7425163547</v>
      </c>
      <c r="ED43" s="5"/>
      <c r="EE43" s="182">
        <f t="shared" si="651"/>
        <v>5248.0691923672593</v>
      </c>
      <c r="EF43" s="182">
        <f t="shared" si="456"/>
        <v>800</v>
      </c>
      <c r="EG43" s="182">
        <f t="shared" si="457"/>
        <v>4198455.3538938072</v>
      </c>
      <c r="EH43" s="5"/>
      <c r="EI43" s="182">
        <f t="shared" si="652"/>
        <v>6035.2795712223478</v>
      </c>
      <c r="EJ43" s="182">
        <f t="shared" si="458"/>
        <v>800</v>
      </c>
      <c r="EK43" s="182">
        <f t="shared" si="459"/>
        <v>4828223.656977878</v>
      </c>
      <c r="EL43" s="5"/>
      <c r="EM43" s="182">
        <f t="shared" si="653"/>
        <v>6940.5715069056996</v>
      </c>
      <c r="EN43" s="182">
        <f t="shared" si="460"/>
        <v>800</v>
      </c>
      <c r="EO43" s="182">
        <f t="shared" si="461"/>
        <v>5552457.2055245601</v>
      </c>
      <c r="EP43" s="5"/>
      <c r="EQ43" s="182">
        <f t="shared" si="654"/>
        <v>7981.657232941554</v>
      </c>
      <c r="ER43" s="182">
        <f t="shared" si="462"/>
        <v>800</v>
      </c>
      <c r="ES43" s="182">
        <f t="shared" si="463"/>
        <v>6385325.7863532435</v>
      </c>
      <c r="ET43" s="5"/>
      <c r="EU43" s="182">
        <f t="shared" si="655"/>
        <v>9178.9058178827854</v>
      </c>
      <c r="EV43" s="182">
        <f t="shared" si="464"/>
        <v>800</v>
      </c>
      <c r="EW43" s="182">
        <f t="shared" si="465"/>
        <v>7343124.6543062283</v>
      </c>
      <c r="EX43" s="5"/>
      <c r="EY43" s="182">
        <f t="shared" si="656"/>
        <v>10555.741690565203</v>
      </c>
      <c r="EZ43" s="182">
        <f t="shared" si="466"/>
        <v>800</v>
      </c>
      <c r="FA43" s="182">
        <f t="shared" si="467"/>
        <v>8444593.3524521627</v>
      </c>
      <c r="FB43" s="5"/>
      <c r="FC43" s="182">
        <f t="shared" si="657"/>
        <v>12139.102944149981</v>
      </c>
      <c r="FD43" s="182">
        <f t="shared" si="468"/>
        <v>800</v>
      </c>
      <c r="FE43" s="182">
        <f t="shared" si="469"/>
        <v>9711282.3553199843</v>
      </c>
      <c r="FF43" s="5"/>
      <c r="FG43" s="182">
        <f t="shared" si="658"/>
        <v>13959.968385772478</v>
      </c>
      <c r="FH43" s="182">
        <f t="shared" si="470"/>
        <v>800</v>
      </c>
      <c r="FI43" s="182">
        <f t="shared" si="471"/>
        <v>11167974.708617982</v>
      </c>
      <c r="FJ43" s="5"/>
      <c r="FK43" s="182">
        <f t="shared" si="659"/>
        <v>16053.963643638348</v>
      </c>
      <c r="FL43" s="182">
        <f t="shared" si="472"/>
        <v>800</v>
      </c>
      <c r="FM43" s="182">
        <f t="shared" si="473"/>
        <v>12843170.914910678</v>
      </c>
      <c r="FN43" s="5"/>
      <c r="FO43" s="182">
        <f t="shared" si="660"/>
        <v>18462.0581901841</v>
      </c>
      <c r="FP43" s="182">
        <f t="shared" si="474"/>
        <v>800</v>
      </c>
      <c r="FQ43" s="182">
        <f t="shared" si="475"/>
        <v>14769646.55214728</v>
      </c>
      <c r="FR43" s="5"/>
      <c r="FS43" s="182">
        <f t="shared" si="661"/>
        <v>21231.366918711712</v>
      </c>
      <c r="FT43" s="182">
        <f t="shared" si="476"/>
        <v>800</v>
      </c>
      <c r="FU43" s="182">
        <f t="shared" si="477"/>
        <v>16985093.534969371</v>
      </c>
      <c r="FV43" s="5"/>
      <c r="FW43" s="182">
        <f t="shared" si="662"/>
        <v>26857.679152170316</v>
      </c>
      <c r="FX43" s="182">
        <f t="shared" si="478"/>
        <v>800</v>
      </c>
      <c r="FY43" s="182">
        <f t="shared" si="479"/>
        <v>21486143.321736254</v>
      </c>
      <c r="FZ43" s="5"/>
      <c r="GA43" s="182">
        <f t="shared" si="663"/>
        <v>30886.331024995867</v>
      </c>
      <c r="GB43" s="182">
        <f t="shared" si="480"/>
        <v>800</v>
      </c>
      <c r="GC43" s="182">
        <f t="shared" si="481"/>
        <v>24709064.819996692</v>
      </c>
      <c r="GD43" s="5"/>
      <c r="GE43" s="182">
        <f t="shared" si="664"/>
        <v>35519.280678745243</v>
      </c>
      <c r="GF43" s="182">
        <f t="shared" si="482"/>
        <v>800</v>
      </c>
      <c r="GG43" s="182">
        <f t="shared" si="483"/>
        <v>28415424.542996194</v>
      </c>
      <c r="GH43" s="5"/>
      <c r="GI43" s="182">
        <f t="shared" si="665"/>
        <v>40847.172780557026</v>
      </c>
      <c r="GJ43" s="182">
        <f t="shared" si="484"/>
        <v>800</v>
      </c>
      <c r="GK43" s="182">
        <f t="shared" si="485"/>
        <v>32677738.224445622</v>
      </c>
      <c r="GL43" s="5"/>
      <c r="GM43" s="182">
        <f t="shared" si="666"/>
        <v>46974.248697640578</v>
      </c>
      <c r="GN43" s="182">
        <f t="shared" si="486"/>
        <v>800</v>
      </c>
      <c r="GO43" s="182">
        <f t="shared" si="487"/>
        <v>37579398.958112463</v>
      </c>
      <c r="GP43" s="5"/>
      <c r="GQ43" s="182">
        <f t="shared" si="667"/>
        <v>54020.386002286657</v>
      </c>
      <c r="GR43" s="182">
        <f t="shared" si="488"/>
        <v>800</v>
      </c>
      <c r="GS43" s="182">
        <f t="shared" si="489"/>
        <v>43216308.801829323</v>
      </c>
      <c r="GT43" s="5"/>
      <c r="GU43" s="182">
        <f t="shared" si="668"/>
        <v>62123.44390262966</v>
      </c>
      <c r="GV43" s="182">
        <f t="shared" si="490"/>
        <v>800</v>
      </c>
      <c r="GW43" s="182">
        <f t="shared" si="491"/>
        <v>49698755.122103728</v>
      </c>
      <c r="GX43" s="5"/>
      <c r="GY43" s="182">
        <f t="shared" si="669"/>
        <v>71441.96048802411</v>
      </c>
      <c r="GZ43" s="182">
        <f t="shared" si="492"/>
        <v>800</v>
      </c>
      <c r="HA43" s="182">
        <f t="shared" si="493"/>
        <v>57153568.390419289</v>
      </c>
      <c r="HB43" s="5"/>
      <c r="HC43" s="182">
        <f t="shared" si="670"/>
        <v>82158.254561227717</v>
      </c>
      <c r="HD43" s="182">
        <f t="shared" si="494"/>
        <v>800</v>
      </c>
      <c r="HE43" s="182">
        <f t="shared" si="495"/>
        <v>65726603.648982175</v>
      </c>
      <c r="HF43" s="5"/>
      <c r="HG43" s="182">
        <f t="shared" si="671"/>
        <v>94481.992745411873</v>
      </c>
      <c r="HH43" s="182">
        <f t="shared" si="496"/>
        <v>800</v>
      </c>
      <c r="HI43" s="182">
        <f t="shared" si="497"/>
        <v>75585594.196329504</v>
      </c>
      <c r="HJ43" s="5"/>
      <c r="HK43" s="182">
        <f t="shared" si="672"/>
        <v>108654.29165722364</v>
      </c>
      <c r="HL43" s="182">
        <f t="shared" si="498"/>
        <v>800</v>
      </c>
      <c r="HM43" s="182">
        <f t="shared" si="499"/>
        <v>86923433.325778916</v>
      </c>
      <c r="HN43" s="5"/>
      <c r="HO43" s="182">
        <f t="shared" si="673"/>
        <v>124952.43540580718</v>
      </c>
      <c r="HP43" s="182">
        <f t="shared" si="500"/>
        <v>800</v>
      </c>
      <c r="HQ43" s="182">
        <f t="shared" si="501"/>
        <v>99961948.324645743</v>
      </c>
      <c r="HR43" s="5"/>
      <c r="HS43" s="182">
        <f t="shared" si="674"/>
        <v>165249.59582417997</v>
      </c>
      <c r="HT43" s="182">
        <f t="shared" si="502"/>
        <v>800</v>
      </c>
      <c r="HU43" s="182">
        <f t="shared" si="503"/>
        <v>132199676.65934397</v>
      </c>
      <c r="HV43" s="5"/>
      <c r="HW43" s="182">
        <f t="shared" si="675"/>
        <v>190037.03519780695</v>
      </c>
      <c r="HX43" s="182">
        <f t="shared" si="504"/>
        <v>800</v>
      </c>
      <c r="HY43" s="182">
        <f t="shared" si="505"/>
        <v>152029628.15824556</v>
      </c>
      <c r="HZ43" s="5"/>
      <c r="IA43" s="182">
        <f t="shared" si="676"/>
        <v>218542.59047747799</v>
      </c>
      <c r="IB43" s="182">
        <f t="shared" si="506"/>
        <v>800</v>
      </c>
      <c r="IC43" s="182">
        <f t="shared" si="507"/>
        <v>174834072.38198239</v>
      </c>
      <c r="ID43" s="5"/>
      <c r="IE43" s="182">
        <f t="shared" si="677"/>
        <v>251323.97904909967</v>
      </c>
      <c r="IF43" s="182">
        <f t="shared" si="508"/>
        <v>800</v>
      </c>
      <c r="IG43" s="182">
        <f t="shared" si="509"/>
        <v>201059183.23927975</v>
      </c>
      <c r="IH43" s="5"/>
      <c r="II43" s="182">
        <f t="shared" si="678"/>
        <v>289022.5759064646</v>
      </c>
      <c r="IJ43" s="182">
        <f t="shared" si="510"/>
        <v>800</v>
      </c>
      <c r="IK43" s="182">
        <f t="shared" si="511"/>
        <v>231218060.72517169</v>
      </c>
      <c r="IL43" s="5"/>
      <c r="IM43" s="182">
        <f t="shared" si="679"/>
        <v>332375.96229243424</v>
      </c>
      <c r="IN43" s="182">
        <f t="shared" si="512"/>
        <v>800</v>
      </c>
      <c r="IO43" s="182">
        <f t="shared" si="513"/>
        <v>265900769.83394739</v>
      </c>
      <c r="IP43" s="5"/>
      <c r="IQ43" s="182">
        <f t="shared" si="680"/>
        <v>382232.35663629934</v>
      </c>
      <c r="IR43" s="182">
        <f t="shared" si="514"/>
        <v>800</v>
      </c>
      <c r="IS43" s="182">
        <f t="shared" si="515"/>
        <v>305785885.30903947</v>
      </c>
      <c r="IT43" s="5"/>
      <c r="IU43" s="182">
        <f t="shared" si="681"/>
        <v>439567.21013174421</v>
      </c>
      <c r="IV43" s="182">
        <f t="shared" si="516"/>
        <v>800</v>
      </c>
      <c r="IW43" s="182">
        <f t="shared" si="517"/>
        <v>351653768.10539538</v>
      </c>
      <c r="IX43" s="5"/>
      <c r="IY43" s="182">
        <f t="shared" si="682"/>
        <v>505502.2916515058</v>
      </c>
      <c r="IZ43" s="182">
        <f t="shared" si="518"/>
        <v>800</v>
      </c>
      <c r="JA43" s="182">
        <f t="shared" si="519"/>
        <v>404401833.32120466</v>
      </c>
      <c r="JB43" s="5"/>
      <c r="JC43" s="182">
        <f t="shared" si="683"/>
        <v>581327.63539923157</v>
      </c>
      <c r="JD43" s="182">
        <f t="shared" si="520"/>
        <v>800</v>
      </c>
      <c r="JE43" s="182">
        <f t="shared" si="521"/>
        <v>465062108.31938523</v>
      </c>
      <c r="JF43" s="5"/>
      <c r="JG43" s="182">
        <f t="shared" si="684"/>
        <v>668526.78070911625</v>
      </c>
      <c r="JH43" s="182">
        <f t="shared" si="522"/>
        <v>800</v>
      </c>
      <c r="JI43" s="182">
        <f t="shared" si="523"/>
        <v>534821424.56729299</v>
      </c>
      <c r="JJ43" s="5"/>
      <c r="JK43" s="182">
        <f t="shared" si="685"/>
        <v>768805.79781548365</v>
      </c>
      <c r="JL43" s="182">
        <f t="shared" si="524"/>
        <v>800</v>
      </c>
      <c r="JM43" s="182">
        <f t="shared" si="525"/>
        <v>615044638.25238693</v>
      </c>
      <c r="JN43" s="5"/>
      <c r="JO43" s="182">
        <f t="shared" si="686"/>
        <v>892967.93416268425</v>
      </c>
      <c r="JP43" s="182">
        <f t="shared" si="608"/>
        <v>800</v>
      </c>
      <c r="JQ43" s="182">
        <f t="shared" si="609"/>
        <v>714374347.33014739</v>
      </c>
      <c r="JR43" s="5"/>
      <c r="JS43" s="182">
        <f t="shared" si="687"/>
        <v>1026913.1242870867</v>
      </c>
      <c r="JT43" s="182">
        <f t="shared" si="610"/>
        <v>800</v>
      </c>
      <c r="JU43" s="182">
        <f t="shared" si="611"/>
        <v>821530499.42966938</v>
      </c>
      <c r="JV43" s="5"/>
      <c r="JW43" s="182">
        <f t="shared" si="688"/>
        <v>1180950.0929301498</v>
      </c>
      <c r="JX43" s="182">
        <f t="shared" si="612"/>
        <v>800</v>
      </c>
      <c r="JY43" s="182">
        <f t="shared" si="613"/>
        <v>944760074.34411979</v>
      </c>
      <c r="JZ43" s="5"/>
      <c r="KA43" s="182">
        <f t="shared" si="689"/>
        <v>1358092.6068696722</v>
      </c>
      <c r="KB43" s="182">
        <f t="shared" si="614"/>
        <v>800</v>
      </c>
      <c r="KC43" s="182">
        <f t="shared" si="615"/>
        <v>1086474085.4957378</v>
      </c>
      <c r="KD43" s="5"/>
      <c r="KE43" s="182">
        <f t="shared" si="690"/>
        <v>1561806.497900123</v>
      </c>
      <c r="KF43" s="182">
        <f t="shared" si="616"/>
        <v>800</v>
      </c>
      <c r="KG43" s="182">
        <f t="shared" si="617"/>
        <v>1249445198.3200984</v>
      </c>
      <c r="KH43" s="5"/>
      <c r="KI43" s="183">
        <f t="shared" si="182"/>
        <v>224.23841085937497</v>
      </c>
      <c r="KJ43" s="183">
        <f t="shared" si="183"/>
        <v>799.99999999999989</v>
      </c>
      <c r="KK43" s="183">
        <f t="shared" si="184"/>
        <v>179390.72868749994</v>
      </c>
      <c r="KM43" s="183">
        <f t="shared" si="185"/>
        <v>3502.6970727072026</v>
      </c>
      <c r="KN43" s="183">
        <f t="shared" si="186"/>
        <v>800</v>
      </c>
      <c r="KO43" s="183">
        <f t="shared" si="187"/>
        <v>2802157.6581657622</v>
      </c>
      <c r="KQ43" s="183">
        <f t="shared" si="188"/>
        <v>22488.366459232988</v>
      </c>
      <c r="KR43" s="183">
        <f t="shared" si="189"/>
        <v>800.00000000000011</v>
      </c>
      <c r="KS43" s="183">
        <f t="shared" si="190"/>
        <v>17990693.167386394</v>
      </c>
      <c r="KU43" s="183">
        <f t="shared" si="191"/>
        <v>132350.22352248692</v>
      </c>
      <c r="KV43" s="183">
        <f t="shared" si="192"/>
        <v>799.99999999999989</v>
      </c>
      <c r="KW43" s="183">
        <f t="shared" si="193"/>
        <v>105880178.81798953</v>
      </c>
      <c r="KY43" s="183">
        <f t="shared" si="194"/>
        <v>778917.47709671978</v>
      </c>
      <c r="KZ43" s="183">
        <f t="shared" si="195"/>
        <v>800</v>
      </c>
      <c r="LA43" s="183">
        <f t="shared" si="196"/>
        <v>623133981.67737579</v>
      </c>
      <c r="LC43" s="183">
        <f t="shared" si="197"/>
        <v>4792513.8110908447</v>
      </c>
      <c r="LD43" s="183">
        <f t="shared" si="198"/>
        <v>799.99999999999989</v>
      </c>
      <c r="LE43" s="183">
        <f t="shared" si="199"/>
        <v>3834011048.8726754</v>
      </c>
    </row>
    <row r="44" spans="2:317" ht="18.75">
      <c r="B44" s="172"/>
      <c r="C44" s="180"/>
      <c r="D44" s="180"/>
      <c r="E44" s="180" t="str">
        <f>'A.I Revenue Streams - P1'!F44</f>
        <v>Muscle Stimulation -Standard Package</v>
      </c>
      <c r="F44" s="184"/>
      <c r="G44" s="182"/>
      <c r="H44" s="182">
        <f>'A.I Revenue Streams - P1'!J44</f>
        <v>3000</v>
      </c>
      <c r="I44" s="182">
        <f t="shared" si="618"/>
        <v>0</v>
      </c>
      <c r="J44" s="5"/>
      <c r="K44" s="182">
        <f>'A.I Revenue Streams - P1'!H44*K$2*L$2</f>
        <v>3.5999999999999996</v>
      </c>
      <c r="L44" s="182">
        <f t="shared" si="619"/>
        <v>3000</v>
      </c>
      <c r="M44" s="182">
        <f t="shared" si="620"/>
        <v>10799.999999999998</v>
      </c>
      <c r="N44" s="5"/>
      <c r="O44" s="182">
        <f t="shared" si="621"/>
        <v>3.8429999999999991</v>
      </c>
      <c r="P44" s="182">
        <f t="shared" si="600"/>
        <v>3000</v>
      </c>
      <c r="Q44" s="182">
        <f t="shared" si="601"/>
        <v>11528.999999999996</v>
      </c>
      <c r="R44" s="5"/>
      <c r="S44" s="182">
        <f t="shared" si="622"/>
        <v>5.8925999999999981</v>
      </c>
      <c r="T44" s="182">
        <f t="shared" si="602"/>
        <v>3000</v>
      </c>
      <c r="U44" s="182">
        <f t="shared" si="603"/>
        <v>17677.799999999996</v>
      </c>
      <c r="V44" s="5"/>
      <c r="W44" s="182">
        <f t="shared" si="623"/>
        <v>8.4706124999999961</v>
      </c>
      <c r="X44" s="182">
        <f t="shared" si="604"/>
        <v>3000</v>
      </c>
      <c r="Y44" s="182">
        <f t="shared" si="605"/>
        <v>25411.837499999987</v>
      </c>
      <c r="Z44" s="5"/>
      <c r="AA44" s="182">
        <f t="shared" si="624"/>
        <v>15.585926999999993</v>
      </c>
      <c r="AB44" s="182">
        <f t="shared" si="606"/>
        <v>3000</v>
      </c>
      <c r="AC44" s="182">
        <f t="shared" si="607"/>
        <v>46757.780999999981</v>
      </c>
      <c r="AD44" s="5"/>
      <c r="AE44" s="182">
        <f t="shared" si="625"/>
        <v>22.404770062499988</v>
      </c>
      <c r="AF44" s="182">
        <f t="shared" si="404"/>
        <v>3000</v>
      </c>
      <c r="AG44" s="182">
        <f t="shared" si="405"/>
        <v>67214.31018749997</v>
      </c>
      <c r="AH44" s="5"/>
      <c r="AI44" s="182">
        <f t="shared" si="626"/>
        <v>32.20685696484373</v>
      </c>
      <c r="AJ44" s="182">
        <f t="shared" si="406"/>
        <v>3000</v>
      </c>
      <c r="AK44" s="182">
        <f t="shared" si="407"/>
        <v>96620.570894531193</v>
      </c>
      <c r="AL44" s="5"/>
      <c r="AM44" s="182">
        <f t="shared" si="627"/>
        <v>37.037885509570287</v>
      </c>
      <c r="AN44" s="182">
        <f t="shared" si="408"/>
        <v>3000</v>
      </c>
      <c r="AO44" s="182">
        <f t="shared" si="409"/>
        <v>111113.65652871087</v>
      </c>
      <c r="AP44" s="5"/>
      <c r="AQ44" s="182">
        <f t="shared" si="628"/>
        <v>42.593568336005831</v>
      </c>
      <c r="AR44" s="182">
        <f t="shared" si="410"/>
        <v>3000</v>
      </c>
      <c r="AS44" s="182">
        <f t="shared" si="411"/>
        <v>127780.7050080175</v>
      </c>
      <c r="AT44" s="5"/>
      <c r="AU44" s="182">
        <f t="shared" si="629"/>
        <v>48.982603586406704</v>
      </c>
      <c r="AV44" s="182">
        <f t="shared" si="412"/>
        <v>3000</v>
      </c>
      <c r="AW44" s="182">
        <f t="shared" si="413"/>
        <v>146947.8107592201</v>
      </c>
      <c r="AX44" s="5"/>
      <c r="AY44" s="182">
        <f t="shared" si="630"/>
        <v>56.329994124367708</v>
      </c>
      <c r="AZ44" s="182">
        <f t="shared" si="414"/>
        <v>3000</v>
      </c>
      <c r="BA44" s="182">
        <f t="shared" si="415"/>
        <v>168989.98237310312</v>
      </c>
      <c r="BB44" s="5"/>
      <c r="BC44" s="182">
        <f t="shared" si="631"/>
        <v>64.779493243022856</v>
      </c>
      <c r="BD44" s="182">
        <f t="shared" si="416"/>
        <v>3000</v>
      </c>
      <c r="BE44" s="182">
        <f t="shared" si="417"/>
        <v>194338.47972906855</v>
      </c>
      <c r="BF44" s="5"/>
      <c r="BG44" s="182">
        <f t="shared" si="632"/>
        <v>74.496417229476279</v>
      </c>
      <c r="BH44" s="182">
        <f t="shared" si="418"/>
        <v>3000</v>
      </c>
      <c r="BI44" s="182">
        <f t="shared" si="419"/>
        <v>223489.25168842883</v>
      </c>
      <c r="BJ44" s="5"/>
      <c r="BK44" s="182">
        <f t="shared" si="633"/>
        <v>85.670879813897713</v>
      </c>
      <c r="BL44" s="182">
        <f t="shared" si="420"/>
        <v>3000</v>
      </c>
      <c r="BM44" s="182">
        <f t="shared" si="421"/>
        <v>257012.63944169314</v>
      </c>
      <c r="BN44" s="5"/>
      <c r="BO44" s="182">
        <f t="shared" si="634"/>
        <v>98.521511785982369</v>
      </c>
      <c r="BP44" s="182">
        <f t="shared" si="422"/>
        <v>3000</v>
      </c>
      <c r="BQ44" s="182">
        <f t="shared" si="423"/>
        <v>295564.53535794711</v>
      </c>
      <c r="BR44" s="5"/>
      <c r="BS44" s="182">
        <f t="shared" si="635"/>
        <v>113.29973855387972</v>
      </c>
      <c r="BT44" s="182">
        <f t="shared" si="424"/>
        <v>3000</v>
      </c>
      <c r="BU44" s="182">
        <f t="shared" si="425"/>
        <v>339899.21566163917</v>
      </c>
      <c r="BV44" s="5"/>
      <c r="BW44" s="182">
        <f t="shared" si="636"/>
        <v>130.29469933696168</v>
      </c>
      <c r="BX44" s="182">
        <f t="shared" si="426"/>
        <v>3000</v>
      </c>
      <c r="BY44" s="182">
        <f t="shared" si="427"/>
        <v>390884.09801088506</v>
      </c>
      <c r="BZ44" s="5"/>
      <c r="CA44" s="182">
        <f t="shared" si="637"/>
        <v>149.83890423750591</v>
      </c>
      <c r="CB44" s="182">
        <f t="shared" si="428"/>
        <v>3000</v>
      </c>
      <c r="CC44" s="182">
        <f t="shared" si="429"/>
        <v>449516.71271251776</v>
      </c>
      <c r="CD44" s="5"/>
      <c r="CE44" s="182">
        <f t="shared" si="638"/>
        <v>206.77768784775816</v>
      </c>
      <c r="CF44" s="182">
        <f t="shared" si="430"/>
        <v>3000</v>
      </c>
      <c r="CG44" s="182">
        <f t="shared" si="431"/>
        <v>620333.06354327453</v>
      </c>
      <c r="CH44" s="5"/>
      <c r="CI44" s="182">
        <f t="shared" si="639"/>
        <v>237.79434102492186</v>
      </c>
      <c r="CJ44" s="182">
        <f t="shared" si="432"/>
        <v>3000</v>
      </c>
      <c r="CK44" s="182">
        <f t="shared" si="433"/>
        <v>713383.02307476557</v>
      </c>
      <c r="CL44" s="5"/>
      <c r="CM44" s="182">
        <f t="shared" si="640"/>
        <v>273.46349217866015</v>
      </c>
      <c r="CN44" s="182">
        <f t="shared" si="434"/>
        <v>3000</v>
      </c>
      <c r="CO44" s="182">
        <f t="shared" si="435"/>
        <v>820390.47653598047</v>
      </c>
      <c r="CP44" s="5"/>
      <c r="CQ44" s="182">
        <f t="shared" si="641"/>
        <v>314.48301600545915</v>
      </c>
      <c r="CR44" s="182">
        <f t="shared" si="436"/>
        <v>3000</v>
      </c>
      <c r="CS44" s="182">
        <f t="shared" si="437"/>
        <v>943449.04801637749</v>
      </c>
      <c r="CT44" s="5"/>
      <c r="CU44" s="182">
        <f t="shared" si="642"/>
        <v>361.65546840627798</v>
      </c>
      <c r="CV44" s="182">
        <f t="shared" si="438"/>
        <v>3000</v>
      </c>
      <c r="CW44" s="182">
        <f t="shared" si="439"/>
        <v>1084966.4052188338</v>
      </c>
      <c r="CX44" s="5"/>
      <c r="CY44" s="182">
        <f t="shared" si="643"/>
        <v>415.90378866721966</v>
      </c>
      <c r="CZ44" s="182">
        <f t="shared" si="440"/>
        <v>3000</v>
      </c>
      <c r="DA44" s="182">
        <f t="shared" si="441"/>
        <v>1247711.3660016591</v>
      </c>
      <c r="DB44" s="5"/>
      <c r="DC44" s="182">
        <f t="shared" si="644"/>
        <v>478.28935696730258</v>
      </c>
      <c r="DD44" s="182">
        <f t="shared" si="442"/>
        <v>3000</v>
      </c>
      <c r="DE44" s="182">
        <f t="shared" si="443"/>
        <v>1434868.0709019077</v>
      </c>
      <c r="DF44" s="5"/>
      <c r="DG44" s="182">
        <f t="shared" si="645"/>
        <v>550.03276051239789</v>
      </c>
      <c r="DH44" s="182">
        <f t="shared" si="444"/>
        <v>3000</v>
      </c>
      <c r="DI44" s="182">
        <f t="shared" si="445"/>
        <v>1650098.2815371936</v>
      </c>
      <c r="DJ44" s="5"/>
      <c r="DK44" s="182">
        <f t="shared" si="646"/>
        <v>632.53767458925756</v>
      </c>
      <c r="DL44" s="182">
        <f t="shared" si="446"/>
        <v>3000</v>
      </c>
      <c r="DM44" s="182">
        <f t="shared" si="447"/>
        <v>1897613.0237677726</v>
      </c>
      <c r="DN44" s="5"/>
      <c r="DO44" s="182">
        <f t="shared" si="647"/>
        <v>727.41832577764615</v>
      </c>
      <c r="DP44" s="182">
        <f t="shared" si="448"/>
        <v>3000</v>
      </c>
      <c r="DQ44" s="182">
        <f t="shared" si="449"/>
        <v>2182254.9773329385</v>
      </c>
      <c r="DR44" s="5"/>
      <c r="DS44" s="182">
        <f t="shared" si="648"/>
        <v>836.53107464429297</v>
      </c>
      <c r="DT44" s="182">
        <f t="shared" si="450"/>
        <v>3000</v>
      </c>
      <c r="DU44" s="182">
        <f t="shared" si="451"/>
        <v>2509593.223932879</v>
      </c>
      <c r="DV44" s="5"/>
      <c r="DW44" s="182">
        <f t="shared" si="649"/>
        <v>962.01073584093695</v>
      </c>
      <c r="DX44" s="182">
        <f t="shared" si="452"/>
        <v>3000</v>
      </c>
      <c r="DY44" s="182">
        <f t="shared" si="453"/>
        <v>2886032.2075228109</v>
      </c>
      <c r="DZ44" s="5"/>
      <c r="EA44" s="182">
        <f t="shared" si="650"/>
        <v>1216.9435808387852</v>
      </c>
      <c r="EB44" s="182">
        <f t="shared" si="454"/>
        <v>3000</v>
      </c>
      <c r="EC44" s="182">
        <f t="shared" si="455"/>
        <v>3650830.7425163556</v>
      </c>
      <c r="ED44" s="5"/>
      <c r="EE44" s="182">
        <f t="shared" si="651"/>
        <v>1399.485117964603</v>
      </c>
      <c r="EF44" s="182">
        <f t="shared" si="456"/>
        <v>3000</v>
      </c>
      <c r="EG44" s="182">
        <f t="shared" si="457"/>
        <v>4198455.353893809</v>
      </c>
      <c r="EH44" s="5"/>
      <c r="EI44" s="182">
        <f t="shared" si="652"/>
        <v>1609.4078856592932</v>
      </c>
      <c r="EJ44" s="182">
        <f t="shared" si="458"/>
        <v>3000</v>
      </c>
      <c r="EK44" s="182">
        <f t="shared" si="459"/>
        <v>4828223.6569778798</v>
      </c>
      <c r="EL44" s="5"/>
      <c r="EM44" s="182">
        <f t="shared" si="653"/>
        <v>1850.819068508187</v>
      </c>
      <c r="EN44" s="182">
        <f t="shared" si="460"/>
        <v>3000</v>
      </c>
      <c r="EO44" s="182">
        <f t="shared" si="461"/>
        <v>5552457.205524561</v>
      </c>
      <c r="EP44" s="5"/>
      <c r="EQ44" s="182">
        <f t="shared" si="654"/>
        <v>2128.4419287844148</v>
      </c>
      <c r="ER44" s="182">
        <f t="shared" si="462"/>
        <v>3000</v>
      </c>
      <c r="ES44" s="182">
        <f t="shared" si="463"/>
        <v>6385325.7863532444</v>
      </c>
      <c r="ET44" s="5"/>
      <c r="EU44" s="182">
        <f t="shared" si="655"/>
        <v>2447.7082181020769</v>
      </c>
      <c r="EV44" s="182">
        <f t="shared" si="464"/>
        <v>3000</v>
      </c>
      <c r="EW44" s="182">
        <f t="shared" si="465"/>
        <v>7343124.6543062311</v>
      </c>
      <c r="EX44" s="5"/>
      <c r="EY44" s="182">
        <f t="shared" si="656"/>
        <v>2814.8644508173884</v>
      </c>
      <c r="EZ44" s="182">
        <f t="shared" si="466"/>
        <v>3000</v>
      </c>
      <c r="FA44" s="182">
        <f t="shared" si="467"/>
        <v>8444593.3524521645</v>
      </c>
      <c r="FB44" s="5"/>
      <c r="FC44" s="182">
        <f t="shared" si="657"/>
        <v>3237.0941184399962</v>
      </c>
      <c r="FD44" s="182">
        <f t="shared" si="468"/>
        <v>3000</v>
      </c>
      <c r="FE44" s="182">
        <f t="shared" si="469"/>
        <v>9711282.355319988</v>
      </c>
      <c r="FF44" s="5"/>
      <c r="FG44" s="182">
        <f t="shared" si="658"/>
        <v>3722.6582362059953</v>
      </c>
      <c r="FH44" s="182">
        <f t="shared" si="470"/>
        <v>3000</v>
      </c>
      <c r="FI44" s="182">
        <f t="shared" si="471"/>
        <v>11167974.708617985</v>
      </c>
      <c r="FJ44" s="5"/>
      <c r="FK44" s="182">
        <f t="shared" si="659"/>
        <v>4281.0569716368946</v>
      </c>
      <c r="FL44" s="182">
        <f t="shared" si="472"/>
        <v>3000</v>
      </c>
      <c r="FM44" s="182">
        <f t="shared" si="473"/>
        <v>12843170.914910683</v>
      </c>
      <c r="FN44" s="5"/>
      <c r="FO44" s="182">
        <f t="shared" si="660"/>
        <v>4923.2155173824285</v>
      </c>
      <c r="FP44" s="182">
        <f t="shared" si="474"/>
        <v>3000</v>
      </c>
      <c r="FQ44" s="182">
        <f t="shared" si="475"/>
        <v>14769646.552147286</v>
      </c>
      <c r="FR44" s="5"/>
      <c r="FS44" s="182">
        <f t="shared" si="661"/>
        <v>5661.6978449897924</v>
      </c>
      <c r="FT44" s="182">
        <f t="shared" si="476"/>
        <v>3000</v>
      </c>
      <c r="FU44" s="182">
        <f t="shared" si="477"/>
        <v>16985093.534969378</v>
      </c>
      <c r="FV44" s="5"/>
      <c r="FW44" s="182">
        <f t="shared" si="662"/>
        <v>7162.047773912087</v>
      </c>
      <c r="FX44" s="182">
        <f t="shared" si="478"/>
        <v>3000</v>
      </c>
      <c r="FY44" s="182">
        <f t="shared" si="479"/>
        <v>21486143.321736261</v>
      </c>
      <c r="FZ44" s="5"/>
      <c r="GA44" s="182">
        <f t="shared" si="663"/>
        <v>8236.3549399988988</v>
      </c>
      <c r="GB44" s="182">
        <f t="shared" si="480"/>
        <v>3000</v>
      </c>
      <c r="GC44" s="182">
        <f t="shared" si="481"/>
        <v>24709064.819996696</v>
      </c>
      <c r="GD44" s="5"/>
      <c r="GE44" s="182">
        <f t="shared" si="664"/>
        <v>9471.8081809987325</v>
      </c>
      <c r="GF44" s="182">
        <f t="shared" si="482"/>
        <v>3000</v>
      </c>
      <c r="GG44" s="182">
        <f t="shared" si="483"/>
        <v>28415424.542996198</v>
      </c>
      <c r="GH44" s="5"/>
      <c r="GI44" s="182">
        <f t="shared" si="665"/>
        <v>10892.579408148542</v>
      </c>
      <c r="GJ44" s="182">
        <f t="shared" si="484"/>
        <v>3000</v>
      </c>
      <c r="GK44" s="182">
        <f t="shared" si="485"/>
        <v>32677738.224445626</v>
      </c>
      <c r="GL44" s="5"/>
      <c r="GM44" s="182">
        <f t="shared" si="666"/>
        <v>12526.466319370822</v>
      </c>
      <c r="GN44" s="182">
        <f t="shared" si="486"/>
        <v>3000</v>
      </c>
      <c r="GO44" s="182">
        <f t="shared" si="487"/>
        <v>37579398.958112463</v>
      </c>
      <c r="GP44" s="5"/>
      <c r="GQ44" s="182">
        <f t="shared" si="667"/>
        <v>14405.436267276444</v>
      </c>
      <c r="GR44" s="182">
        <f t="shared" si="488"/>
        <v>3000</v>
      </c>
      <c r="GS44" s="182">
        <f t="shared" si="489"/>
        <v>43216308.801829331</v>
      </c>
      <c r="GT44" s="5"/>
      <c r="GU44" s="182">
        <f t="shared" si="668"/>
        <v>16566.251707367908</v>
      </c>
      <c r="GV44" s="182">
        <f t="shared" si="490"/>
        <v>3000</v>
      </c>
      <c r="GW44" s="182">
        <f t="shared" si="491"/>
        <v>49698755.122103728</v>
      </c>
      <c r="GX44" s="5"/>
      <c r="GY44" s="182">
        <f t="shared" si="669"/>
        <v>19051.189463473092</v>
      </c>
      <c r="GZ44" s="182">
        <f t="shared" si="492"/>
        <v>3000</v>
      </c>
      <c r="HA44" s="182">
        <f t="shared" si="493"/>
        <v>57153568.390419275</v>
      </c>
      <c r="HB44" s="5"/>
      <c r="HC44" s="182">
        <f t="shared" si="670"/>
        <v>21908.867882994055</v>
      </c>
      <c r="HD44" s="182">
        <f t="shared" si="494"/>
        <v>3000</v>
      </c>
      <c r="HE44" s="182">
        <f t="shared" si="495"/>
        <v>65726603.648982167</v>
      </c>
      <c r="HF44" s="5"/>
      <c r="HG44" s="182">
        <f t="shared" si="671"/>
        <v>25195.198065443161</v>
      </c>
      <c r="HH44" s="182">
        <f t="shared" si="496"/>
        <v>3000</v>
      </c>
      <c r="HI44" s="182">
        <f t="shared" si="497"/>
        <v>75585594.196329489</v>
      </c>
      <c r="HJ44" s="5"/>
      <c r="HK44" s="182">
        <f t="shared" si="672"/>
        <v>28974.477775259631</v>
      </c>
      <c r="HL44" s="182">
        <f t="shared" si="498"/>
        <v>3000</v>
      </c>
      <c r="HM44" s="182">
        <f t="shared" si="499"/>
        <v>86923433.325778887</v>
      </c>
      <c r="HN44" s="5"/>
      <c r="HO44" s="182">
        <f t="shared" si="673"/>
        <v>33320.649441548572</v>
      </c>
      <c r="HP44" s="182">
        <f t="shared" si="500"/>
        <v>3000</v>
      </c>
      <c r="HQ44" s="182">
        <f t="shared" si="501"/>
        <v>99961948.324645713</v>
      </c>
      <c r="HR44" s="5"/>
      <c r="HS44" s="182">
        <f t="shared" si="674"/>
        <v>44066.55888644798</v>
      </c>
      <c r="HT44" s="182">
        <f t="shared" si="502"/>
        <v>3000</v>
      </c>
      <c r="HU44" s="182">
        <f t="shared" si="503"/>
        <v>132199676.65934394</v>
      </c>
      <c r="HV44" s="5"/>
      <c r="HW44" s="182">
        <f t="shared" si="675"/>
        <v>50676.542719415171</v>
      </c>
      <c r="HX44" s="182">
        <f t="shared" si="504"/>
        <v>3000</v>
      </c>
      <c r="HY44" s="182">
        <f t="shared" si="505"/>
        <v>152029628.1582455</v>
      </c>
      <c r="HZ44" s="5"/>
      <c r="IA44" s="182">
        <f t="shared" si="676"/>
        <v>58278.024127327444</v>
      </c>
      <c r="IB44" s="182">
        <f t="shared" si="506"/>
        <v>3000</v>
      </c>
      <c r="IC44" s="182">
        <f t="shared" si="507"/>
        <v>174834072.38198233</v>
      </c>
      <c r="ID44" s="5"/>
      <c r="IE44" s="182">
        <f t="shared" si="677"/>
        <v>67019.72774642655</v>
      </c>
      <c r="IF44" s="182">
        <f t="shared" si="508"/>
        <v>3000</v>
      </c>
      <c r="IG44" s="182">
        <f t="shared" si="509"/>
        <v>201059183.23927966</v>
      </c>
      <c r="IH44" s="5"/>
      <c r="II44" s="182">
        <f t="shared" si="678"/>
        <v>77072.686908390533</v>
      </c>
      <c r="IJ44" s="182">
        <f t="shared" si="510"/>
        <v>3000</v>
      </c>
      <c r="IK44" s="182">
        <f t="shared" si="511"/>
        <v>231218060.7251716</v>
      </c>
      <c r="IL44" s="5"/>
      <c r="IM44" s="182">
        <f t="shared" si="679"/>
        <v>88633.589944649109</v>
      </c>
      <c r="IN44" s="182">
        <f t="shared" si="512"/>
        <v>3000</v>
      </c>
      <c r="IO44" s="182">
        <f t="shared" si="513"/>
        <v>265900769.83394733</v>
      </c>
      <c r="IP44" s="5"/>
      <c r="IQ44" s="182">
        <f t="shared" si="680"/>
        <v>101928.62843634647</v>
      </c>
      <c r="IR44" s="182">
        <f t="shared" si="514"/>
        <v>3000</v>
      </c>
      <c r="IS44" s="182">
        <f t="shared" si="515"/>
        <v>305785885.30903941</v>
      </c>
      <c r="IT44" s="5"/>
      <c r="IU44" s="182">
        <f t="shared" si="681"/>
        <v>117217.92270179842</v>
      </c>
      <c r="IV44" s="182">
        <f t="shared" si="516"/>
        <v>3000</v>
      </c>
      <c r="IW44" s="182">
        <f t="shared" si="517"/>
        <v>351653768.10539526</v>
      </c>
      <c r="IX44" s="5"/>
      <c r="IY44" s="182">
        <f t="shared" si="682"/>
        <v>134800.61110706817</v>
      </c>
      <c r="IZ44" s="182">
        <f t="shared" si="518"/>
        <v>3000</v>
      </c>
      <c r="JA44" s="182">
        <f t="shared" si="519"/>
        <v>404401833.32120448</v>
      </c>
      <c r="JB44" s="5"/>
      <c r="JC44" s="182">
        <f t="shared" si="683"/>
        <v>155020.70277312837</v>
      </c>
      <c r="JD44" s="182">
        <f t="shared" si="520"/>
        <v>3000</v>
      </c>
      <c r="JE44" s="182">
        <f t="shared" si="521"/>
        <v>465062108.31938511</v>
      </c>
      <c r="JF44" s="5"/>
      <c r="JG44" s="182">
        <f t="shared" si="684"/>
        <v>178273.80818909762</v>
      </c>
      <c r="JH44" s="182">
        <f t="shared" si="522"/>
        <v>3000</v>
      </c>
      <c r="JI44" s="182">
        <f t="shared" si="523"/>
        <v>534821424.56729287</v>
      </c>
      <c r="JJ44" s="5"/>
      <c r="JK44" s="182">
        <f t="shared" si="685"/>
        <v>205014.87941746225</v>
      </c>
      <c r="JL44" s="182">
        <f t="shared" si="524"/>
        <v>3000</v>
      </c>
      <c r="JM44" s="182">
        <f t="shared" si="525"/>
        <v>615044638.25238669</v>
      </c>
      <c r="JN44" s="5"/>
      <c r="JO44" s="182">
        <f t="shared" si="686"/>
        <v>238124.7824433824</v>
      </c>
      <c r="JP44" s="182">
        <f t="shared" si="608"/>
        <v>3000</v>
      </c>
      <c r="JQ44" s="182">
        <f t="shared" si="609"/>
        <v>714374347.33014715</v>
      </c>
      <c r="JR44" s="5"/>
      <c r="JS44" s="182">
        <f t="shared" si="687"/>
        <v>273843.49980988976</v>
      </c>
      <c r="JT44" s="182">
        <f t="shared" si="610"/>
        <v>3000</v>
      </c>
      <c r="JU44" s="182">
        <f t="shared" si="611"/>
        <v>821530499.42966926</v>
      </c>
      <c r="JV44" s="5"/>
      <c r="JW44" s="182">
        <f t="shared" si="688"/>
        <v>314920.02478137321</v>
      </c>
      <c r="JX44" s="182">
        <f t="shared" si="612"/>
        <v>3000</v>
      </c>
      <c r="JY44" s="182">
        <f t="shared" si="613"/>
        <v>944760074.34411967</v>
      </c>
      <c r="JZ44" s="5"/>
      <c r="KA44" s="182">
        <f t="shared" si="689"/>
        <v>362158.02849857917</v>
      </c>
      <c r="KB44" s="182">
        <f t="shared" si="614"/>
        <v>3000</v>
      </c>
      <c r="KC44" s="182">
        <f t="shared" si="615"/>
        <v>1086474085.4957376</v>
      </c>
      <c r="KD44" s="5"/>
      <c r="KE44" s="182">
        <f t="shared" si="690"/>
        <v>416481.73277336603</v>
      </c>
      <c r="KF44" s="182">
        <f t="shared" si="616"/>
        <v>3000</v>
      </c>
      <c r="KG44" s="182">
        <f t="shared" si="617"/>
        <v>1249445198.3200982</v>
      </c>
      <c r="KH44" s="5"/>
      <c r="KI44" s="183">
        <f t="shared" si="182"/>
        <v>59.796909562499977</v>
      </c>
      <c r="KJ44" s="183">
        <f t="shared" si="183"/>
        <v>3000</v>
      </c>
      <c r="KK44" s="183">
        <f t="shared" si="184"/>
        <v>179390.72868749994</v>
      </c>
      <c r="KM44" s="183">
        <f t="shared" si="185"/>
        <v>934.05255272192085</v>
      </c>
      <c r="KN44" s="183">
        <f t="shared" si="186"/>
        <v>2999.9999999999995</v>
      </c>
      <c r="KO44" s="183">
        <f t="shared" si="187"/>
        <v>2802157.6581657622</v>
      </c>
      <c r="KQ44" s="183">
        <f t="shared" si="188"/>
        <v>5996.8977224621312</v>
      </c>
      <c r="KR44" s="183">
        <f t="shared" si="189"/>
        <v>3000</v>
      </c>
      <c r="KS44" s="183">
        <f t="shared" si="190"/>
        <v>17990693.167386394</v>
      </c>
      <c r="KU44" s="183">
        <f t="shared" si="191"/>
        <v>35293.39293932986</v>
      </c>
      <c r="KV44" s="183">
        <f t="shared" si="192"/>
        <v>2999.9999999999995</v>
      </c>
      <c r="KW44" s="183">
        <f t="shared" si="193"/>
        <v>105880178.81798957</v>
      </c>
      <c r="KY44" s="183">
        <f t="shared" si="194"/>
        <v>207711.32722579196</v>
      </c>
      <c r="KZ44" s="183">
        <f t="shared" si="195"/>
        <v>2999.9999999999995</v>
      </c>
      <c r="LA44" s="183">
        <f t="shared" si="196"/>
        <v>623133981.67737579</v>
      </c>
      <c r="LC44" s="183">
        <f t="shared" si="197"/>
        <v>1278003.6829575582</v>
      </c>
      <c r="LD44" s="183">
        <f t="shared" si="198"/>
        <v>2999.9999999999995</v>
      </c>
      <c r="LE44" s="183">
        <f t="shared" si="199"/>
        <v>3834011048.872674</v>
      </c>
    </row>
    <row r="45" spans="2:317" ht="18.75">
      <c r="B45" s="172"/>
      <c r="C45" s="180"/>
      <c r="D45" s="180"/>
      <c r="E45" s="180" t="str">
        <f>'A.I Revenue Streams - P1'!F45</f>
        <v>Muscle Stimulation -Advance Package</v>
      </c>
      <c r="F45" s="184"/>
      <c r="G45" s="182"/>
      <c r="H45" s="182">
        <f>'A.I Revenue Streams - P1'!J45</f>
        <v>5500</v>
      </c>
      <c r="I45" s="182">
        <f t="shared" si="618"/>
        <v>0</v>
      </c>
      <c r="J45" s="5"/>
      <c r="K45" s="182">
        <f>'A.I Revenue Streams - P1'!H45*K$2*L$2</f>
        <v>3.5999999999999996</v>
      </c>
      <c r="L45" s="182">
        <f t="shared" si="619"/>
        <v>5500</v>
      </c>
      <c r="M45" s="182">
        <f t="shared" si="620"/>
        <v>19799.999999999996</v>
      </c>
      <c r="N45" s="5"/>
      <c r="O45" s="182">
        <f t="shared" si="621"/>
        <v>3.8429999999999991</v>
      </c>
      <c r="P45" s="182">
        <f t="shared" si="600"/>
        <v>5500</v>
      </c>
      <c r="Q45" s="182">
        <f t="shared" si="601"/>
        <v>21136.499999999996</v>
      </c>
      <c r="R45" s="5"/>
      <c r="S45" s="182">
        <f t="shared" si="622"/>
        <v>5.8925999999999981</v>
      </c>
      <c r="T45" s="182">
        <f t="shared" si="602"/>
        <v>5500</v>
      </c>
      <c r="U45" s="182">
        <f t="shared" si="603"/>
        <v>32409.299999999988</v>
      </c>
      <c r="V45" s="5"/>
      <c r="W45" s="182">
        <f t="shared" si="623"/>
        <v>8.4706124999999961</v>
      </c>
      <c r="X45" s="182">
        <f t="shared" si="604"/>
        <v>5500</v>
      </c>
      <c r="Y45" s="182">
        <f t="shared" si="605"/>
        <v>46588.36874999998</v>
      </c>
      <c r="Z45" s="5"/>
      <c r="AA45" s="182">
        <f t="shared" si="624"/>
        <v>15.585926999999993</v>
      </c>
      <c r="AB45" s="182">
        <f t="shared" si="606"/>
        <v>5500</v>
      </c>
      <c r="AC45" s="182">
        <f t="shared" si="607"/>
        <v>85722.598499999964</v>
      </c>
      <c r="AD45" s="5"/>
      <c r="AE45" s="182">
        <f t="shared" si="625"/>
        <v>22.404770062499988</v>
      </c>
      <c r="AF45" s="182">
        <f t="shared" si="404"/>
        <v>5500</v>
      </c>
      <c r="AG45" s="182">
        <f t="shared" si="405"/>
        <v>123226.23534374994</v>
      </c>
      <c r="AH45" s="5"/>
      <c r="AI45" s="182">
        <f t="shared" si="626"/>
        <v>32.20685696484373</v>
      </c>
      <c r="AJ45" s="182">
        <f t="shared" si="406"/>
        <v>5500</v>
      </c>
      <c r="AK45" s="182">
        <f t="shared" si="407"/>
        <v>177137.71330664051</v>
      </c>
      <c r="AL45" s="5"/>
      <c r="AM45" s="182">
        <f t="shared" si="627"/>
        <v>37.037885509570287</v>
      </c>
      <c r="AN45" s="182">
        <f t="shared" si="408"/>
        <v>5500</v>
      </c>
      <c r="AO45" s="182">
        <f t="shared" si="409"/>
        <v>203708.37030263658</v>
      </c>
      <c r="AP45" s="5"/>
      <c r="AQ45" s="182">
        <f t="shared" si="628"/>
        <v>42.593568336005831</v>
      </c>
      <c r="AR45" s="182">
        <f t="shared" si="410"/>
        <v>5500</v>
      </c>
      <c r="AS45" s="182">
        <f t="shared" si="411"/>
        <v>234264.62584803207</v>
      </c>
      <c r="AT45" s="5"/>
      <c r="AU45" s="182">
        <f t="shared" si="629"/>
        <v>48.982603586406704</v>
      </c>
      <c r="AV45" s="182">
        <f t="shared" si="412"/>
        <v>5500</v>
      </c>
      <c r="AW45" s="182">
        <f t="shared" si="413"/>
        <v>269404.31972523686</v>
      </c>
      <c r="AX45" s="5"/>
      <c r="AY45" s="182">
        <f t="shared" si="630"/>
        <v>56.329994124367708</v>
      </c>
      <c r="AZ45" s="182">
        <f t="shared" si="414"/>
        <v>5500</v>
      </c>
      <c r="BA45" s="182">
        <f t="shared" si="415"/>
        <v>309814.96768402238</v>
      </c>
      <c r="BB45" s="5"/>
      <c r="BC45" s="182">
        <f t="shared" si="631"/>
        <v>64.779493243022856</v>
      </c>
      <c r="BD45" s="182">
        <f t="shared" si="416"/>
        <v>5500</v>
      </c>
      <c r="BE45" s="182">
        <f t="shared" si="417"/>
        <v>356287.21283662569</v>
      </c>
      <c r="BF45" s="5"/>
      <c r="BG45" s="182">
        <f t="shared" si="632"/>
        <v>74.496417229476279</v>
      </c>
      <c r="BH45" s="182">
        <f t="shared" si="418"/>
        <v>5500</v>
      </c>
      <c r="BI45" s="182">
        <f t="shared" si="419"/>
        <v>409730.29476211953</v>
      </c>
      <c r="BJ45" s="5"/>
      <c r="BK45" s="182">
        <f t="shared" si="633"/>
        <v>85.670879813897713</v>
      </c>
      <c r="BL45" s="182">
        <f t="shared" si="420"/>
        <v>5500</v>
      </c>
      <c r="BM45" s="182">
        <f t="shared" si="421"/>
        <v>471189.8389764374</v>
      </c>
      <c r="BN45" s="5"/>
      <c r="BO45" s="182">
        <f t="shared" si="634"/>
        <v>98.521511785982369</v>
      </c>
      <c r="BP45" s="182">
        <f t="shared" si="422"/>
        <v>5500</v>
      </c>
      <c r="BQ45" s="182">
        <f t="shared" si="423"/>
        <v>541868.31482290302</v>
      </c>
      <c r="BR45" s="5"/>
      <c r="BS45" s="182">
        <f t="shared" si="635"/>
        <v>113.29973855387972</v>
      </c>
      <c r="BT45" s="182">
        <f t="shared" si="424"/>
        <v>5500</v>
      </c>
      <c r="BU45" s="182">
        <f t="shared" si="425"/>
        <v>623148.56204633845</v>
      </c>
      <c r="BV45" s="5"/>
      <c r="BW45" s="182">
        <f t="shared" si="636"/>
        <v>130.29469933696168</v>
      </c>
      <c r="BX45" s="182">
        <f t="shared" si="426"/>
        <v>5500</v>
      </c>
      <c r="BY45" s="182">
        <f t="shared" si="427"/>
        <v>716620.84635328932</v>
      </c>
      <c r="BZ45" s="5"/>
      <c r="CA45" s="182">
        <f t="shared" si="637"/>
        <v>149.83890423750591</v>
      </c>
      <c r="CB45" s="182">
        <f t="shared" si="428"/>
        <v>5500</v>
      </c>
      <c r="CC45" s="182">
        <f t="shared" si="429"/>
        <v>824113.97330628254</v>
      </c>
      <c r="CD45" s="5"/>
      <c r="CE45" s="182">
        <f t="shared" si="638"/>
        <v>206.77768784775816</v>
      </c>
      <c r="CF45" s="182">
        <f t="shared" si="430"/>
        <v>5500</v>
      </c>
      <c r="CG45" s="182">
        <f t="shared" si="431"/>
        <v>1137277.28316267</v>
      </c>
      <c r="CH45" s="5"/>
      <c r="CI45" s="182">
        <f t="shared" si="639"/>
        <v>237.79434102492186</v>
      </c>
      <c r="CJ45" s="182">
        <f t="shared" si="432"/>
        <v>5500</v>
      </c>
      <c r="CK45" s="182">
        <f t="shared" si="433"/>
        <v>1307868.8756370703</v>
      </c>
      <c r="CL45" s="5"/>
      <c r="CM45" s="182">
        <f t="shared" si="640"/>
        <v>273.46349217866015</v>
      </c>
      <c r="CN45" s="182">
        <f t="shared" si="434"/>
        <v>5500</v>
      </c>
      <c r="CO45" s="182">
        <f t="shared" si="435"/>
        <v>1504049.2069826308</v>
      </c>
      <c r="CP45" s="5"/>
      <c r="CQ45" s="182">
        <f t="shared" si="641"/>
        <v>314.48301600545915</v>
      </c>
      <c r="CR45" s="182">
        <f t="shared" si="436"/>
        <v>5500</v>
      </c>
      <c r="CS45" s="182">
        <f t="shared" si="437"/>
        <v>1729656.5880300254</v>
      </c>
      <c r="CT45" s="5"/>
      <c r="CU45" s="182">
        <f t="shared" si="642"/>
        <v>361.65546840627798</v>
      </c>
      <c r="CV45" s="182">
        <f t="shared" si="438"/>
        <v>5500</v>
      </c>
      <c r="CW45" s="182">
        <f t="shared" si="439"/>
        <v>1989105.0762345288</v>
      </c>
      <c r="CX45" s="5"/>
      <c r="CY45" s="182">
        <f t="shared" si="643"/>
        <v>415.90378866721966</v>
      </c>
      <c r="CZ45" s="182">
        <f t="shared" si="440"/>
        <v>5500</v>
      </c>
      <c r="DA45" s="182">
        <f t="shared" si="441"/>
        <v>2287470.8376697083</v>
      </c>
      <c r="DB45" s="5"/>
      <c r="DC45" s="182">
        <f t="shared" si="644"/>
        <v>478.28935696730258</v>
      </c>
      <c r="DD45" s="182">
        <f t="shared" si="442"/>
        <v>5500</v>
      </c>
      <c r="DE45" s="182">
        <f t="shared" si="443"/>
        <v>2630591.463320164</v>
      </c>
      <c r="DF45" s="5"/>
      <c r="DG45" s="182">
        <f t="shared" si="645"/>
        <v>550.03276051239789</v>
      </c>
      <c r="DH45" s="182">
        <f t="shared" si="444"/>
        <v>5500</v>
      </c>
      <c r="DI45" s="182">
        <f t="shared" si="445"/>
        <v>3025180.1828181883</v>
      </c>
      <c r="DJ45" s="5"/>
      <c r="DK45" s="182">
        <f t="shared" si="646"/>
        <v>632.53767458925756</v>
      </c>
      <c r="DL45" s="182">
        <f t="shared" si="446"/>
        <v>5500</v>
      </c>
      <c r="DM45" s="182">
        <f t="shared" si="447"/>
        <v>3478957.2102409168</v>
      </c>
      <c r="DN45" s="5"/>
      <c r="DO45" s="182">
        <f t="shared" si="647"/>
        <v>727.41832577764615</v>
      </c>
      <c r="DP45" s="182">
        <f t="shared" si="448"/>
        <v>5500</v>
      </c>
      <c r="DQ45" s="182">
        <f t="shared" si="449"/>
        <v>4000800.7917770538</v>
      </c>
      <c r="DR45" s="5"/>
      <c r="DS45" s="182">
        <f t="shared" si="648"/>
        <v>836.53107464429297</v>
      </c>
      <c r="DT45" s="182">
        <f t="shared" si="450"/>
        <v>5500</v>
      </c>
      <c r="DU45" s="182">
        <f t="shared" si="451"/>
        <v>4600920.9105436113</v>
      </c>
      <c r="DV45" s="5"/>
      <c r="DW45" s="182">
        <f t="shared" si="649"/>
        <v>962.01073584093695</v>
      </c>
      <c r="DX45" s="182">
        <f t="shared" si="452"/>
        <v>5500</v>
      </c>
      <c r="DY45" s="182">
        <f t="shared" si="453"/>
        <v>5291059.0471251532</v>
      </c>
      <c r="DZ45" s="5"/>
      <c r="EA45" s="182">
        <f t="shared" si="650"/>
        <v>1216.9435808387852</v>
      </c>
      <c r="EB45" s="182">
        <f t="shared" si="454"/>
        <v>5500</v>
      </c>
      <c r="EC45" s="182">
        <f t="shared" si="455"/>
        <v>6693189.6946133189</v>
      </c>
      <c r="ED45" s="5"/>
      <c r="EE45" s="182">
        <f t="shared" si="651"/>
        <v>1399.485117964603</v>
      </c>
      <c r="EF45" s="182">
        <f t="shared" si="456"/>
        <v>5500</v>
      </c>
      <c r="EG45" s="182">
        <f t="shared" si="457"/>
        <v>7697168.1488053165</v>
      </c>
      <c r="EH45" s="5"/>
      <c r="EI45" s="182">
        <f t="shared" si="652"/>
        <v>1609.4078856592932</v>
      </c>
      <c r="EJ45" s="182">
        <f t="shared" si="458"/>
        <v>5500</v>
      </c>
      <c r="EK45" s="182">
        <f t="shared" si="459"/>
        <v>8851743.3711261135</v>
      </c>
      <c r="EL45" s="5"/>
      <c r="EM45" s="182">
        <f t="shared" si="653"/>
        <v>1850.819068508187</v>
      </c>
      <c r="EN45" s="182">
        <f t="shared" si="460"/>
        <v>5500</v>
      </c>
      <c r="EO45" s="182">
        <f t="shared" si="461"/>
        <v>10179504.876795029</v>
      </c>
      <c r="EP45" s="5"/>
      <c r="EQ45" s="182">
        <f t="shared" si="654"/>
        <v>2128.4419287844148</v>
      </c>
      <c r="ER45" s="182">
        <f t="shared" si="462"/>
        <v>5500</v>
      </c>
      <c r="ES45" s="182">
        <f t="shared" si="463"/>
        <v>11706430.608314281</v>
      </c>
      <c r="ET45" s="5"/>
      <c r="EU45" s="182">
        <f t="shared" si="655"/>
        <v>2447.7082181020769</v>
      </c>
      <c r="EV45" s="182">
        <f t="shared" si="464"/>
        <v>5500</v>
      </c>
      <c r="EW45" s="182">
        <f t="shared" si="465"/>
        <v>13462395.199561423</v>
      </c>
      <c r="EX45" s="5"/>
      <c r="EY45" s="182">
        <f t="shared" si="656"/>
        <v>2814.8644508173884</v>
      </c>
      <c r="EZ45" s="182">
        <f t="shared" si="466"/>
        <v>5500</v>
      </c>
      <c r="FA45" s="182">
        <f t="shared" si="467"/>
        <v>15481754.479495635</v>
      </c>
      <c r="FB45" s="5"/>
      <c r="FC45" s="182">
        <f t="shared" si="657"/>
        <v>3237.0941184399962</v>
      </c>
      <c r="FD45" s="182">
        <f t="shared" si="468"/>
        <v>5500</v>
      </c>
      <c r="FE45" s="182">
        <f t="shared" si="469"/>
        <v>17804017.651419979</v>
      </c>
      <c r="FF45" s="5"/>
      <c r="FG45" s="182">
        <f t="shared" si="658"/>
        <v>3722.6582362059953</v>
      </c>
      <c r="FH45" s="182">
        <f t="shared" si="470"/>
        <v>5500</v>
      </c>
      <c r="FI45" s="182">
        <f t="shared" si="471"/>
        <v>20474620.299132973</v>
      </c>
      <c r="FJ45" s="5"/>
      <c r="FK45" s="182">
        <f t="shared" si="659"/>
        <v>4281.0569716368946</v>
      </c>
      <c r="FL45" s="182">
        <f t="shared" si="472"/>
        <v>5500</v>
      </c>
      <c r="FM45" s="182">
        <f t="shared" si="473"/>
        <v>23545813.344002921</v>
      </c>
      <c r="FN45" s="5"/>
      <c r="FO45" s="182">
        <f t="shared" si="660"/>
        <v>4923.2155173824285</v>
      </c>
      <c r="FP45" s="182">
        <f t="shared" si="474"/>
        <v>5500</v>
      </c>
      <c r="FQ45" s="182">
        <f t="shared" si="475"/>
        <v>27077685.345603358</v>
      </c>
      <c r="FR45" s="5"/>
      <c r="FS45" s="182">
        <f t="shared" si="661"/>
        <v>5661.6978449897924</v>
      </c>
      <c r="FT45" s="182">
        <f t="shared" si="476"/>
        <v>5500</v>
      </c>
      <c r="FU45" s="182">
        <f t="shared" si="477"/>
        <v>31139338.147443857</v>
      </c>
      <c r="FV45" s="5"/>
      <c r="FW45" s="182">
        <f t="shared" si="662"/>
        <v>7162.047773912087</v>
      </c>
      <c r="FX45" s="182">
        <f t="shared" si="478"/>
        <v>5500</v>
      </c>
      <c r="FY45" s="182">
        <f t="shared" si="479"/>
        <v>39391262.756516479</v>
      </c>
      <c r="FZ45" s="5"/>
      <c r="GA45" s="182">
        <f t="shared" si="663"/>
        <v>8236.3549399988988</v>
      </c>
      <c r="GB45" s="182">
        <f t="shared" si="480"/>
        <v>5500</v>
      </c>
      <c r="GC45" s="182">
        <f t="shared" si="481"/>
        <v>45299952.169993944</v>
      </c>
      <c r="GD45" s="5"/>
      <c r="GE45" s="182">
        <f t="shared" si="664"/>
        <v>9471.8081809987325</v>
      </c>
      <c r="GF45" s="182">
        <f t="shared" si="482"/>
        <v>5500</v>
      </c>
      <c r="GG45" s="182">
        <f t="shared" si="483"/>
        <v>52094944.995493032</v>
      </c>
      <c r="GH45" s="5"/>
      <c r="GI45" s="182">
        <f t="shared" si="665"/>
        <v>10892.579408148542</v>
      </c>
      <c r="GJ45" s="182">
        <f t="shared" si="484"/>
        <v>5500</v>
      </c>
      <c r="GK45" s="182">
        <f t="shared" si="485"/>
        <v>59909186.744816981</v>
      </c>
      <c r="GL45" s="5"/>
      <c r="GM45" s="182">
        <f t="shared" si="666"/>
        <v>12526.466319370822</v>
      </c>
      <c r="GN45" s="182">
        <f t="shared" si="486"/>
        <v>5500</v>
      </c>
      <c r="GO45" s="182">
        <f t="shared" si="487"/>
        <v>68895564.756539524</v>
      </c>
      <c r="GP45" s="5"/>
      <c r="GQ45" s="182">
        <f t="shared" si="667"/>
        <v>14405.436267276444</v>
      </c>
      <c r="GR45" s="182">
        <f t="shared" si="488"/>
        <v>5500</v>
      </c>
      <c r="GS45" s="182">
        <f t="shared" si="489"/>
        <v>79229899.470020443</v>
      </c>
      <c r="GT45" s="5"/>
      <c r="GU45" s="182">
        <f t="shared" si="668"/>
        <v>16566.251707367908</v>
      </c>
      <c r="GV45" s="182">
        <f t="shared" si="490"/>
        <v>5500</v>
      </c>
      <c r="GW45" s="182">
        <f t="shared" si="491"/>
        <v>91114384.390523493</v>
      </c>
      <c r="GX45" s="5"/>
      <c r="GY45" s="182">
        <f t="shared" si="669"/>
        <v>19051.189463473092</v>
      </c>
      <c r="GZ45" s="182">
        <f t="shared" si="492"/>
        <v>5500</v>
      </c>
      <c r="HA45" s="182">
        <f t="shared" si="493"/>
        <v>104781542.04910201</v>
      </c>
      <c r="HB45" s="5"/>
      <c r="HC45" s="182">
        <f t="shared" si="670"/>
        <v>21908.867882994055</v>
      </c>
      <c r="HD45" s="182">
        <f t="shared" si="494"/>
        <v>5500</v>
      </c>
      <c r="HE45" s="182">
        <f t="shared" si="495"/>
        <v>120498773.35646731</v>
      </c>
      <c r="HF45" s="5"/>
      <c r="HG45" s="182">
        <f t="shared" si="671"/>
        <v>25195.198065443161</v>
      </c>
      <c r="HH45" s="182">
        <f t="shared" si="496"/>
        <v>5500</v>
      </c>
      <c r="HI45" s="182">
        <f t="shared" si="497"/>
        <v>138573589.3599374</v>
      </c>
      <c r="HJ45" s="5"/>
      <c r="HK45" s="182">
        <f t="shared" si="672"/>
        <v>28974.477775259631</v>
      </c>
      <c r="HL45" s="182">
        <f t="shared" si="498"/>
        <v>5500</v>
      </c>
      <c r="HM45" s="182">
        <f t="shared" si="499"/>
        <v>159359627.76392797</v>
      </c>
      <c r="HN45" s="5"/>
      <c r="HO45" s="182">
        <f t="shared" si="673"/>
        <v>33320.649441548572</v>
      </c>
      <c r="HP45" s="182">
        <f t="shared" si="500"/>
        <v>5500</v>
      </c>
      <c r="HQ45" s="182">
        <f t="shared" si="501"/>
        <v>183263571.92851713</v>
      </c>
      <c r="HR45" s="5"/>
      <c r="HS45" s="182">
        <f t="shared" si="674"/>
        <v>44066.55888644798</v>
      </c>
      <c r="HT45" s="182">
        <f t="shared" si="502"/>
        <v>5500</v>
      </c>
      <c r="HU45" s="182">
        <f t="shared" si="503"/>
        <v>242366073.87546387</v>
      </c>
      <c r="HV45" s="5"/>
      <c r="HW45" s="182">
        <f t="shared" si="675"/>
        <v>50676.542719415171</v>
      </c>
      <c r="HX45" s="182">
        <f t="shared" si="504"/>
        <v>5500</v>
      </c>
      <c r="HY45" s="182">
        <f t="shared" si="505"/>
        <v>278720984.95678341</v>
      </c>
      <c r="HZ45" s="5"/>
      <c r="IA45" s="182">
        <f t="shared" si="676"/>
        <v>58278.024127327444</v>
      </c>
      <c r="IB45" s="182">
        <f t="shared" si="506"/>
        <v>5500</v>
      </c>
      <c r="IC45" s="182">
        <f t="shared" si="507"/>
        <v>320529132.70030093</v>
      </c>
      <c r="ID45" s="5"/>
      <c r="IE45" s="182">
        <f t="shared" si="677"/>
        <v>67019.72774642655</v>
      </c>
      <c r="IF45" s="182">
        <f t="shared" si="508"/>
        <v>5500</v>
      </c>
      <c r="IG45" s="182">
        <f t="shared" si="509"/>
        <v>368608502.60534602</v>
      </c>
      <c r="IH45" s="5"/>
      <c r="II45" s="182">
        <f t="shared" si="678"/>
        <v>77072.686908390533</v>
      </c>
      <c r="IJ45" s="182">
        <f t="shared" si="510"/>
        <v>5500</v>
      </c>
      <c r="IK45" s="182">
        <f t="shared" si="511"/>
        <v>423899777.99614793</v>
      </c>
      <c r="IL45" s="5"/>
      <c r="IM45" s="182">
        <f t="shared" si="679"/>
        <v>88633.589944649109</v>
      </c>
      <c r="IN45" s="182">
        <f t="shared" si="512"/>
        <v>5500</v>
      </c>
      <c r="IO45" s="182">
        <f t="shared" si="513"/>
        <v>487484744.69557011</v>
      </c>
      <c r="IP45" s="5"/>
      <c r="IQ45" s="182">
        <f t="shared" si="680"/>
        <v>101928.62843634647</v>
      </c>
      <c r="IR45" s="182">
        <f t="shared" si="514"/>
        <v>5500</v>
      </c>
      <c r="IS45" s="182">
        <f t="shared" si="515"/>
        <v>560607456.39990556</v>
      </c>
      <c r="IT45" s="5"/>
      <c r="IU45" s="182">
        <f t="shared" si="681"/>
        <v>117217.92270179842</v>
      </c>
      <c r="IV45" s="182">
        <f t="shared" si="516"/>
        <v>5500</v>
      </c>
      <c r="IW45" s="182">
        <f t="shared" si="517"/>
        <v>644698574.8598913</v>
      </c>
      <c r="IX45" s="5"/>
      <c r="IY45" s="182">
        <f t="shared" si="682"/>
        <v>134800.61110706817</v>
      </c>
      <c r="IZ45" s="182">
        <f t="shared" si="518"/>
        <v>5500</v>
      </c>
      <c r="JA45" s="182">
        <f t="shared" si="519"/>
        <v>741403361.08887494</v>
      </c>
      <c r="JB45" s="5"/>
      <c r="JC45" s="182">
        <f t="shared" si="683"/>
        <v>155020.70277312837</v>
      </c>
      <c r="JD45" s="182">
        <f t="shared" si="520"/>
        <v>5500</v>
      </c>
      <c r="JE45" s="182">
        <f t="shared" si="521"/>
        <v>852613865.25220609</v>
      </c>
      <c r="JF45" s="5"/>
      <c r="JG45" s="182">
        <f t="shared" si="684"/>
        <v>178273.80818909762</v>
      </c>
      <c r="JH45" s="182">
        <f t="shared" si="522"/>
        <v>5500</v>
      </c>
      <c r="JI45" s="182">
        <f t="shared" si="523"/>
        <v>980505945.04003692</v>
      </c>
      <c r="JJ45" s="5"/>
      <c r="JK45" s="182">
        <f t="shared" si="685"/>
        <v>205014.87941746225</v>
      </c>
      <c r="JL45" s="182">
        <f t="shared" si="524"/>
        <v>5500</v>
      </c>
      <c r="JM45" s="182">
        <f t="shared" si="525"/>
        <v>1127581836.7960424</v>
      </c>
      <c r="JN45" s="5"/>
      <c r="JO45" s="182">
        <f t="shared" si="686"/>
        <v>238124.7824433824</v>
      </c>
      <c r="JP45" s="182">
        <f t="shared" si="608"/>
        <v>5500</v>
      </c>
      <c r="JQ45" s="182">
        <f t="shared" si="609"/>
        <v>1309686303.4386032</v>
      </c>
      <c r="JR45" s="5"/>
      <c r="JS45" s="182">
        <f t="shared" si="687"/>
        <v>273843.49980988976</v>
      </c>
      <c r="JT45" s="182">
        <f t="shared" si="610"/>
        <v>5500</v>
      </c>
      <c r="JU45" s="182">
        <f t="shared" si="611"/>
        <v>1506139248.9543936</v>
      </c>
      <c r="JV45" s="5"/>
      <c r="JW45" s="182">
        <f t="shared" si="688"/>
        <v>314920.02478137321</v>
      </c>
      <c r="JX45" s="182">
        <f t="shared" si="612"/>
        <v>5500</v>
      </c>
      <c r="JY45" s="182">
        <f t="shared" si="613"/>
        <v>1732060136.2975526</v>
      </c>
      <c r="JZ45" s="5"/>
      <c r="KA45" s="182">
        <f t="shared" si="689"/>
        <v>362158.02849857917</v>
      </c>
      <c r="KB45" s="182">
        <f t="shared" si="614"/>
        <v>5500</v>
      </c>
      <c r="KC45" s="182">
        <f t="shared" si="615"/>
        <v>1991869156.7421854</v>
      </c>
      <c r="KD45" s="5"/>
      <c r="KE45" s="182">
        <f t="shared" si="690"/>
        <v>416481.73277336603</v>
      </c>
      <c r="KF45" s="182">
        <f t="shared" si="616"/>
        <v>5500</v>
      </c>
      <c r="KG45" s="182">
        <f t="shared" si="617"/>
        <v>2290649530.2535133</v>
      </c>
      <c r="KH45" s="5"/>
      <c r="KI45" s="183">
        <f t="shared" si="182"/>
        <v>59.796909562499977</v>
      </c>
      <c r="KJ45" s="183">
        <f t="shared" si="183"/>
        <v>5499.9999999999991</v>
      </c>
      <c r="KK45" s="183">
        <f t="shared" si="184"/>
        <v>328883.00259374984</v>
      </c>
      <c r="KM45" s="183">
        <f t="shared" si="185"/>
        <v>934.05255272192085</v>
      </c>
      <c r="KN45" s="183">
        <f t="shared" si="186"/>
        <v>5499.9999999999991</v>
      </c>
      <c r="KO45" s="183">
        <f t="shared" si="187"/>
        <v>5137289.0399705637</v>
      </c>
      <c r="KQ45" s="183">
        <f t="shared" si="188"/>
        <v>5996.8977224621312</v>
      </c>
      <c r="KR45" s="183">
        <f t="shared" si="189"/>
        <v>5500</v>
      </c>
      <c r="KS45" s="183">
        <f t="shared" si="190"/>
        <v>32982937.473541722</v>
      </c>
      <c r="KU45" s="183">
        <f t="shared" si="191"/>
        <v>35293.39293932986</v>
      </c>
      <c r="KV45" s="183">
        <f t="shared" si="192"/>
        <v>5499.9999999999991</v>
      </c>
      <c r="KW45" s="183">
        <f t="shared" si="193"/>
        <v>194113661.16631421</v>
      </c>
      <c r="KY45" s="183">
        <f t="shared" si="194"/>
        <v>207711.32722579196</v>
      </c>
      <c r="KZ45" s="183">
        <f t="shared" si="195"/>
        <v>5499.9999999999991</v>
      </c>
      <c r="LA45" s="183">
        <f t="shared" si="196"/>
        <v>1142412299.7418556</v>
      </c>
      <c r="LC45" s="183">
        <f t="shared" si="197"/>
        <v>1278003.6829575582</v>
      </c>
      <c r="LD45" s="183">
        <f t="shared" si="198"/>
        <v>5500</v>
      </c>
      <c r="LE45" s="183">
        <f t="shared" si="199"/>
        <v>7029020256.2665701</v>
      </c>
    </row>
    <row r="46" spans="2:317" ht="18.75">
      <c r="B46" s="172"/>
      <c r="C46" s="180"/>
      <c r="D46" s="180"/>
      <c r="E46" s="180" t="str">
        <f>'A.I Revenue Streams - P1'!F46</f>
        <v>IFT+UST-Single</v>
      </c>
      <c r="F46" s="184"/>
      <c r="G46" s="182"/>
      <c r="H46" s="182">
        <f>'A.I Revenue Streams - P1'!J46</f>
        <v>1200</v>
      </c>
      <c r="I46" s="182">
        <f t="shared" si="618"/>
        <v>0</v>
      </c>
      <c r="J46" s="5"/>
      <c r="K46" s="182">
        <f>'A.I Revenue Streams - P1'!H46*K$2*L$2</f>
        <v>3.5999999999999996</v>
      </c>
      <c r="L46" s="182">
        <f t="shared" si="619"/>
        <v>1200</v>
      </c>
      <c r="M46" s="182">
        <f t="shared" si="620"/>
        <v>4320</v>
      </c>
      <c r="N46" s="5"/>
      <c r="O46" s="182">
        <f t="shared" si="621"/>
        <v>3.8429999999999991</v>
      </c>
      <c r="P46" s="182">
        <f t="shared" si="600"/>
        <v>1200</v>
      </c>
      <c r="Q46" s="182">
        <f t="shared" si="601"/>
        <v>4611.5999999999985</v>
      </c>
      <c r="R46" s="5"/>
      <c r="S46" s="182">
        <f t="shared" si="622"/>
        <v>5.8925999999999981</v>
      </c>
      <c r="T46" s="182">
        <f t="shared" si="602"/>
        <v>1200</v>
      </c>
      <c r="U46" s="182">
        <f t="shared" si="603"/>
        <v>7071.1199999999981</v>
      </c>
      <c r="V46" s="5"/>
      <c r="W46" s="182">
        <f t="shared" si="623"/>
        <v>8.4706124999999961</v>
      </c>
      <c r="X46" s="182">
        <f t="shared" si="604"/>
        <v>1200</v>
      </c>
      <c r="Y46" s="182">
        <f t="shared" si="605"/>
        <v>10164.734999999995</v>
      </c>
      <c r="Z46" s="5"/>
      <c r="AA46" s="182">
        <f t="shared" si="624"/>
        <v>15.585926999999993</v>
      </c>
      <c r="AB46" s="182">
        <f t="shared" si="606"/>
        <v>1200</v>
      </c>
      <c r="AC46" s="182">
        <f t="shared" si="607"/>
        <v>18703.112399999991</v>
      </c>
      <c r="AD46" s="5"/>
      <c r="AE46" s="182">
        <f t="shared" si="625"/>
        <v>22.404770062499988</v>
      </c>
      <c r="AF46" s="182">
        <f t="shared" si="404"/>
        <v>1200</v>
      </c>
      <c r="AG46" s="182">
        <f t="shared" si="405"/>
        <v>26885.724074999987</v>
      </c>
      <c r="AH46" s="5"/>
      <c r="AI46" s="182">
        <f t="shared" si="626"/>
        <v>32.20685696484373</v>
      </c>
      <c r="AJ46" s="182">
        <f t="shared" si="406"/>
        <v>1200</v>
      </c>
      <c r="AK46" s="182">
        <f t="shared" si="407"/>
        <v>38648.228357812477</v>
      </c>
      <c r="AL46" s="5"/>
      <c r="AM46" s="182">
        <f t="shared" si="627"/>
        <v>37.037885509570287</v>
      </c>
      <c r="AN46" s="182">
        <f t="shared" si="408"/>
        <v>1200</v>
      </c>
      <c r="AO46" s="182">
        <f t="shared" si="409"/>
        <v>44445.462611484341</v>
      </c>
      <c r="AP46" s="5"/>
      <c r="AQ46" s="182">
        <f t="shared" si="628"/>
        <v>42.593568336005831</v>
      </c>
      <c r="AR46" s="182">
        <f t="shared" si="410"/>
        <v>1200</v>
      </c>
      <c r="AS46" s="182">
        <f t="shared" si="411"/>
        <v>51112.282003206994</v>
      </c>
      <c r="AT46" s="5"/>
      <c r="AU46" s="182">
        <f t="shared" si="629"/>
        <v>48.982603586406704</v>
      </c>
      <c r="AV46" s="182">
        <f t="shared" si="412"/>
        <v>1200</v>
      </c>
      <c r="AW46" s="182">
        <f t="shared" si="413"/>
        <v>58779.124303688048</v>
      </c>
      <c r="AX46" s="5"/>
      <c r="AY46" s="182">
        <f t="shared" si="630"/>
        <v>56.329994124367708</v>
      </c>
      <c r="AZ46" s="182">
        <f t="shared" si="414"/>
        <v>1200</v>
      </c>
      <c r="BA46" s="182">
        <f t="shared" si="415"/>
        <v>67595.992949241248</v>
      </c>
      <c r="BB46" s="5"/>
      <c r="BC46" s="182">
        <f t="shared" si="631"/>
        <v>64.779493243022856</v>
      </c>
      <c r="BD46" s="182">
        <f t="shared" si="416"/>
        <v>1200</v>
      </c>
      <c r="BE46" s="182">
        <f t="shared" si="417"/>
        <v>77735.391891627427</v>
      </c>
      <c r="BF46" s="5"/>
      <c r="BG46" s="182">
        <f t="shared" si="632"/>
        <v>74.496417229476279</v>
      </c>
      <c r="BH46" s="182">
        <f t="shared" si="418"/>
        <v>1200</v>
      </c>
      <c r="BI46" s="182">
        <f t="shared" si="419"/>
        <v>89395.70067537154</v>
      </c>
      <c r="BJ46" s="5"/>
      <c r="BK46" s="182">
        <f t="shared" si="633"/>
        <v>85.670879813897713</v>
      </c>
      <c r="BL46" s="182">
        <f t="shared" si="420"/>
        <v>1200</v>
      </c>
      <c r="BM46" s="182">
        <f t="shared" si="421"/>
        <v>102805.05577667725</v>
      </c>
      <c r="BN46" s="5"/>
      <c r="BO46" s="182">
        <f t="shared" si="634"/>
        <v>98.521511785982369</v>
      </c>
      <c r="BP46" s="182">
        <f t="shared" si="422"/>
        <v>1200</v>
      </c>
      <c r="BQ46" s="182">
        <f t="shared" si="423"/>
        <v>118225.81414317884</v>
      </c>
      <c r="BR46" s="5"/>
      <c r="BS46" s="182">
        <f t="shared" si="635"/>
        <v>113.29973855387972</v>
      </c>
      <c r="BT46" s="182">
        <f t="shared" si="424"/>
        <v>1200</v>
      </c>
      <c r="BU46" s="182">
        <f t="shared" si="425"/>
        <v>135959.68626465567</v>
      </c>
      <c r="BV46" s="5"/>
      <c r="BW46" s="182">
        <f t="shared" si="636"/>
        <v>130.29469933696168</v>
      </c>
      <c r="BX46" s="182">
        <f t="shared" si="426"/>
        <v>1200</v>
      </c>
      <c r="BY46" s="182">
        <f t="shared" si="427"/>
        <v>156353.63920435403</v>
      </c>
      <c r="BZ46" s="5"/>
      <c r="CA46" s="182">
        <f t="shared" si="637"/>
        <v>149.83890423750591</v>
      </c>
      <c r="CB46" s="182">
        <f t="shared" si="428"/>
        <v>1200</v>
      </c>
      <c r="CC46" s="182">
        <f t="shared" si="429"/>
        <v>179806.68508500711</v>
      </c>
      <c r="CD46" s="5"/>
      <c r="CE46" s="182">
        <f t="shared" si="638"/>
        <v>206.77768784775816</v>
      </c>
      <c r="CF46" s="182">
        <f t="shared" si="430"/>
        <v>1200</v>
      </c>
      <c r="CG46" s="182">
        <f t="shared" si="431"/>
        <v>248133.22541730979</v>
      </c>
      <c r="CH46" s="5"/>
      <c r="CI46" s="182">
        <f t="shared" si="639"/>
        <v>237.79434102492186</v>
      </c>
      <c r="CJ46" s="182">
        <f t="shared" si="432"/>
        <v>1200</v>
      </c>
      <c r="CK46" s="182">
        <f t="shared" si="433"/>
        <v>285353.20922990626</v>
      </c>
      <c r="CL46" s="5"/>
      <c r="CM46" s="182">
        <f t="shared" si="640"/>
        <v>273.46349217866015</v>
      </c>
      <c r="CN46" s="182">
        <f t="shared" si="434"/>
        <v>1200</v>
      </c>
      <c r="CO46" s="182">
        <f t="shared" si="435"/>
        <v>328156.19061439217</v>
      </c>
      <c r="CP46" s="5"/>
      <c r="CQ46" s="182">
        <f t="shared" si="641"/>
        <v>314.48301600545915</v>
      </c>
      <c r="CR46" s="182">
        <f t="shared" si="436"/>
        <v>1200</v>
      </c>
      <c r="CS46" s="182">
        <f t="shared" si="437"/>
        <v>377379.619206551</v>
      </c>
      <c r="CT46" s="5"/>
      <c r="CU46" s="182">
        <f t="shared" si="642"/>
        <v>361.65546840627798</v>
      </c>
      <c r="CV46" s="182">
        <f t="shared" si="438"/>
        <v>1200</v>
      </c>
      <c r="CW46" s="182">
        <f t="shared" si="439"/>
        <v>433986.56208753359</v>
      </c>
      <c r="CX46" s="5"/>
      <c r="CY46" s="182">
        <f t="shared" si="643"/>
        <v>415.90378866721966</v>
      </c>
      <c r="CZ46" s="182">
        <f t="shared" si="440"/>
        <v>1200</v>
      </c>
      <c r="DA46" s="182">
        <f t="shared" si="441"/>
        <v>499084.54640066362</v>
      </c>
      <c r="DB46" s="5"/>
      <c r="DC46" s="182">
        <f t="shared" si="644"/>
        <v>478.28935696730258</v>
      </c>
      <c r="DD46" s="182">
        <f t="shared" si="442"/>
        <v>1200</v>
      </c>
      <c r="DE46" s="182">
        <f t="shared" si="443"/>
        <v>573947.22836076305</v>
      </c>
      <c r="DF46" s="5"/>
      <c r="DG46" s="182">
        <f t="shared" si="645"/>
        <v>550.03276051239789</v>
      </c>
      <c r="DH46" s="182">
        <f t="shared" si="444"/>
        <v>1200</v>
      </c>
      <c r="DI46" s="182">
        <f t="shared" si="445"/>
        <v>660039.31261487748</v>
      </c>
      <c r="DJ46" s="5"/>
      <c r="DK46" s="182">
        <f t="shared" si="646"/>
        <v>632.53767458925756</v>
      </c>
      <c r="DL46" s="182">
        <f t="shared" si="446"/>
        <v>1200</v>
      </c>
      <c r="DM46" s="182">
        <f t="shared" si="447"/>
        <v>759045.20950710913</v>
      </c>
      <c r="DN46" s="5"/>
      <c r="DO46" s="182">
        <f t="shared" si="647"/>
        <v>727.41832577764615</v>
      </c>
      <c r="DP46" s="182">
        <f t="shared" si="448"/>
        <v>1200</v>
      </c>
      <c r="DQ46" s="182">
        <f t="shared" si="449"/>
        <v>872901.99093317543</v>
      </c>
      <c r="DR46" s="5"/>
      <c r="DS46" s="182">
        <f t="shared" si="648"/>
        <v>836.53107464429297</v>
      </c>
      <c r="DT46" s="182">
        <f t="shared" si="450"/>
        <v>1200</v>
      </c>
      <c r="DU46" s="182">
        <f t="shared" si="451"/>
        <v>1003837.2895731516</v>
      </c>
      <c r="DV46" s="5"/>
      <c r="DW46" s="182">
        <f t="shared" si="649"/>
        <v>962.01073584093695</v>
      </c>
      <c r="DX46" s="182">
        <f t="shared" si="452"/>
        <v>1200</v>
      </c>
      <c r="DY46" s="182">
        <f t="shared" si="453"/>
        <v>1154412.8830091243</v>
      </c>
      <c r="DZ46" s="5"/>
      <c r="EA46" s="182">
        <f t="shared" si="650"/>
        <v>1216.9435808387852</v>
      </c>
      <c r="EB46" s="182">
        <f t="shared" si="454"/>
        <v>1200</v>
      </c>
      <c r="EC46" s="182">
        <f t="shared" si="455"/>
        <v>1460332.2970065423</v>
      </c>
      <c r="ED46" s="5"/>
      <c r="EE46" s="182">
        <f t="shared" si="651"/>
        <v>1399.485117964603</v>
      </c>
      <c r="EF46" s="182">
        <f t="shared" si="456"/>
        <v>1200</v>
      </c>
      <c r="EG46" s="182">
        <f t="shared" si="457"/>
        <v>1679382.1415575235</v>
      </c>
      <c r="EH46" s="5"/>
      <c r="EI46" s="182">
        <f t="shared" si="652"/>
        <v>1609.4078856592932</v>
      </c>
      <c r="EJ46" s="182">
        <f t="shared" si="458"/>
        <v>1200</v>
      </c>
      <c r="EK46" s="182">
        <f t="shared" si="459"/>
        <v>1931289.4627911518</v>
      </c>
      <c r="EL46" s="5"/>
      <c r="EM46" s="182">
        <f t="shared" si="653"/>
        <v>1850.819068508187</v>
      </c>
      <c r="EN46" s="182">
        <f t="shared" si="460"/>
        <v>1200</v>
      </c>
      <c r="EO46" s="182">
        <f t="shared" si="461"/>
        <v>2220982.8822098244</v>
      </c>
      <c r="EP46" s="5"/>
      <c r="EQ46" s="182">
        <f t="shared" si="654"/>
        <v>2128.4419287844148</v>
      </c>
      <c r="ER46" s="182">
        <f t="shared" si="462"/>
        <v>1200</v>
      </c>
      <c r="ES46" s="182">
        <f t="shared" si="463"/>
        <v>2554130.314541298</v>
      </c>
      <c r="ET46" s="5"/>
      <c r="EU46" s="182">
        <f t="shared" si="655"/>
        <v>2447.7082181020769</v>
      </c>
      <c r="EV46" s="182">
        <f t="shared" si="464"/>
        <v>1200</v>
      </c>
      <c r="EW46" s="182">
        <f t="shared" si="465"/>
        <v>2937249.8617224921</v>
      </c>
      <c r="EX46" s="5"/>
      <c r="EY46" s="182">
        <f t="shared" si="656"/>
        <v>2814.8644508173884</v>
      </c>
      <c r="EZ46" s="182">
        <f t="shared" si="466"/>
        <v>1200</v>
      </c>
      <c r="FA46" s="182">
        <f t="shared" si="467"/>
        <v>3377837.340980866</v>
      </c>
      <c r="FB46" s="5"/>
      <c r="FC46" s="182">
        <f t="shared" si="657"/>
        <v>3237.0941184399962</v>
      </c>
      <c r="FD46" s="182">
        <f t="shared" si="468"/>
        <v>1200</v>
      </c>
      <c r="FE46" s="182">
        <f t="shared" si="469"/>
        <v>3884512.9421279957</v>
      </c>
      <c r="FF46" s="5"/>
      <c r="FG46" s="182">
        <f t="shared" si="658"/>
        <v>3722.6582362059953</v>
      </c>
      <c r="FH46" s="182">
        <f t="shared" si="470"/>
        <v>1200</v>
      </c>
      <c r="FI46" s="182">
        <f t="shared" si="471"/>
        <v>4467189.8834471945</v>
      </c>
      <c r="FJ46" s="5"/>
      <c r="FK46" s="182">
        <f t="shared" si="659"/>
        <v>4281.0569716368946</v>
      </c>
      <c r="FL46" s="182">
        <f t="shared" si="472"/>
        <v>1200</v>
      </c>
      <c r="FM46" s="182">
        <f t="shared" si="473"/>
        <v>5137268.3659642739</v>
      </c>
      <c r="FN46" s="5"/>
      <c r="FO46" s="182">
        <f t="shared" si="660"/>
        <v>4923.2155173824285</v>
      </c>
      <c r="FP46" s="182">
        <f t="shared" si="474"/>
        <v>1200</v>
      </c>
      <c r="FQ46" s="182">
        <f t="shared" si="475"/>
        <v>5907858.6208589142</v>
      </c>
      <c r="FR46" s="5"/>
      <c r="FS46" s="182">
        <f t="shared" si="661"/>
        <v>5661.6978449897924</v>
      </c>
      <c r="FT46" s="182">
        <f t="shared" si="476"/>
        <v>1200</v>
      </c>
      <c r="FU46" s="182">
        <f t="shared" si="477"/>
        <v>6794037.4139877511</v>
      </c>
      <c r="FV46" s="5"/>
      <c r="FW46" s="182">
        <f t="shared" si="662"/>
        <v>7162.047773912087</v>
      </c>
      <c r="FX46" s="182">
        <f t="shared" si="478"/>
        <v>1200</v>
      </c>
      <c r="FY46" s="182">
        <f t="shared" si="479"/>
        <v>8594457.3286945038</v>
      </c>
      <c r="FZ46" s="5"/>
      <c r="GA46" s="182">
        <f t="shared" si="663"/>
        <v>8236.3549399988988</v>
      </c>
      <c r="GB46" s="182">
        <f t="shared" si="480"/>
        <v>1200</v>
      </c>
      <c r="GC46" s="182">
        <f t="shared" si="481"/>
        <v>9883625.9279986788</v>
      </c>
      <c r="GD46" s="5"/>
      <c r="GE46" s="182">
        <f t="shared" si="664"/>
        <v>9471.8081809987325</v>
      </c>
      <c r="GF46" s="182">
        <f t="shared" si="482"/>
        <v>1200</v>
      </c>
      <c r="GG46" s="182">
        <f t="shared" si="483"/>
        <v>11366169.81719848</v>
      </c>
      <c r="GH46" s="5"/>
      <c r="GI46" s="182">
        <f t="shared" si="665"/>
        <v>10892.579408148542</v>
      </c>
      <c r="GJ46" s="182">
        <f t="shared" si="484"/>
        <v>1200</v>
      </c>
      <c r="GK46" s="182">
        <f t="shared" si="485"/>
        <v>13071095.289778251</v>
      </c>
      <c r="GL46" s="5"/>
      <c r="GM46" s="182">
        <f t="shared" si="666"/>
        <v>12526.466319370822</v>
      </c>
      <c r="GN46" s="182">
        <f t="shared" si="486"/>
        <v>1200</v>
      </c>
      <c r="GO46" s="182">
        <f t="shared" si="487"/>
        <v>15031759.583244987</v>
      </c>
      <c r="GP46" s="5"/>
      <c r="GQ46" s="182">
        <f t="shared" si="667"/>
        <v>14405.436267276444</v>
      </c>
      <c r="GR46" s="182">
        <f t="shared" si="488"/>
        <v>1200</v>
      </c>
      <c r="GS46" s="182">
        <f t="shared" si="489"/>
        <v>17286523.520731732</v>
      </c>
      <c r="GT46" s="5"/>
      <c r="GU46" s="182">
        <f t="shared" si="668"/>
        <v>16566.251707367908</v>
      </c>
      <c r="GV46" s="182">
        <f t="shared" si="490"/>
        <v>1200</v>
      </c>
      <c r="GW46" s="182">
        <f t="shared" si="491"/>
        <v>19879502.048841491</v>
      </c>
      <c r="GX46" s="5"/>
      <c r="GY46" s="182">
        <f t="shared" si="669"/>
        <v>19051.189463473092</v>
      </c>
      <c r="GZ46" s="182">
        <f t="shared" si="492"/>
        <v>1200</v>
      </c>
      <c r="HA46" s="182">
        <f t="shared" si="493"/>
        <v>22861427.356167711</v>
      </c>
      <c r="HB46" s="5"/>
      <c r="HC46" s="182">
        <f t="shared" si="670"/>
        <v>21908.867882994055</v>
      </c>
      <c r="HD46" s="182">
        <f t="shared" si="494"/>
        <v>1200</v>
      </c>
      <c r="HE46" s="182">
        <f t="shared" si="495"/>
        <v>26290641.459592864</v>
      </c>
      <c r="HF46" s="5"/>
      <c r="HG46" s="182">
        <f t="shared" si="671"/>
        <v>25195.198065443161</v>
      </c>
      <c r="HH46" s="182">
        <f t="shared" si="496"/>
        <v>1200</v>
      </c>
      <c r="HI46" s="182">
        <f t="shared" si="497"/>
        <v>30234237.678531792</v>
      </c>
      <c r="HJ46" s="5"/>
      <c r="HK46" s="182">
        <f t="shared" si="672"/>
        <v>28974.477775259631</v>
      </c>
      <c r="HL46" s="182">
        <f t="shared" si="498"/>
        <v>1200</v>
      </c>
      <c r="HM46" s="182">
        <f t="shared" si="499"/>
        <v>34769373.330311559</v>
      </c>
      <c r="HN46" s="5"/>
      <c r="HO46" s="182">
        <f t="shared" si="673"/>
        <v>33320.649441548572</v>
      </c>
      <c r="HP46" s="182">
        <f t="shared" si="500"/>
        <v>1200</v>
      </c>
      <c r="HQ46" s="182">
        <f t="shared" si="501"/>
        <v>39984779.329858288</v>
      </c>
      <c r="HR46" s="5"/>
      <c r="HS46" s="182">
        <f t="shared" si="674"/>
        <v>44066.55888644798</v>
      </c>
      <c r="HT46" s="182">
        <f t="shared" si="502"/>
        <v>1200</v>
      </c>
      <c r="HU46" s="182">
        <f t="shared" si="503"/>
        <v>52879870.663737573</v>
      </c>
      <c r="HV46" s="5"/>
      <c r="HW46" s="182">
        <f t="shared" si="675"/>
        <v>50676.542719415171</v>
      </c>
      <c r="HX46" s="182">
        <f t="shared" si="504"/>
        <v>1200</v>
      </c>
      <c r="HY46" s="182">
        <f t="shared" si="505"/>
        <v>60811851.263298206</v>
      </c>
      <c r="HZ46" s="5"/>
      <c r="IA46" s="182">
        <f t="shared" si="676"/>
        <v>58278.024127327444</v>
      </c>
      <c r="IB46" s="182">
        <f t="shared" si="506"/>
        <v>1200</v>
      </c>
      <c r="IC46" s="182">
        <f t="shared" si="507"/>
        <v>69933628.952792928</v>
      </c>
      <c r="ID46" s="5"/>
      <c r="IE46" s="182">
        <f t="shared" si="677"/>
        <v>67019.72774642655</v>
      </c>
      <c r="IF46" s="182">
        <f t="shared" si="508"/>
        <v>1200</v>
      </c>
      <c r="IG46" s="182">
        <f t="shared" si="509"/>
        <v>80423673.29571186</v>
      </c>
      <c r="IH46" s="5"/>
      <c r="II46" s="182">
        <f t="shared" si="678"/>
        <v>77072.686908390533</v>
      </c>
      <c r="IJ46" s="182">
        <f t="shared" si="510"/>
        <v>1200</v>
      </c>
      <c r="IK46" s="182">
        <f t="shared" si="511"/>
        <v>92487224.290068641</v>
      </c>
      <c r="IL46" s="5"/>
      <c r="IM46" s="182">
        <f t="shared" si="679"/>
        <v>88633.589944649109</v>
      </c>
      <c r="IN46" s="182">
        <f t="shared" si="512"/>
        <v>1200</v>
      </c>
      <c r="IO46" s="182">
        <f t="shared" si="513"/>
        <v>106360307.93357894</v>
      </c>
      <c r="IP46" s="5"/>
      <c r="IQ46" s="182">
        <f t="shared" si="680"/>
        <v>101928.62843634647</v>
      </c>
      <c r="IR46" s="182">
        <f t="shared" si="514"/>
        <v>1200</v>
      </c>
      <c r="IS46" s="182">
        <f t="shared" si="515"/>
        <v>122314354.12361576</v>
      </c>
      <c r="IT46" s="5"/>
      <c r="IU46" s="182">
        <f t="shared" si="681"/>
        <v>117217.92270179842</v>
      </c>
      <c r="IV46" s="182">
        <f t="shared" si="516"/>
        <v>1200</v>
      </c>
      <c r="IW46" s="182">
        <f t="shared" si="517"/>
        <v>140661507.24215811</v>
      </c>
      <c r="IX46" s="5"/>
      <c r="IY46" s="182">
        <f t="shared" si="682"/>
        <v>134800.61110706817</v>
      </c>
      <c r="IZ46" s="182">
        <f t="shared" si="518"/>
        <v>1200</v>
      </c>
      <c r="JA46" s="182">
        <f t="shared" si="519"/>
        <v>161760733.32848179</v>
      </c>
      <c r="JB46" s="5"/>
      <c r="JC46" s="182">
        <f t="shared" si="683"/>
        <v>155020.70277312837</v>
      </c>
      <c r="JD46" s="182">
        <f t="shared" si="520"/>
        <v>1200</v>
      </c>
      <c r="JE46" s="182">
        <f t="shared" si="521"/>
        <v>186024843.32775405</v>
      </c>
      <c r="JF46" s="5"/>
      <c r="JG46" s="182">
        <f t="shared" si="684"/>
        <v>178273.80818909762</v>
      </c>
      <c r="JH46" s="182">
        <f t="shared" si="522"/>
        <v>1200</v>
      </c>
      <c r="JI46" s="182">
        <f t="shared" si="523"/>
        <v>213928569.82691714</v>
      </c>
      <c r="JJ46" s="5"/>
      <c r="JK46" s="182">
        <f t="shared" si="685"/>
        <v>205014.87941746225</v>
      </c>
      <c r="JL46" s="182">
        <f t="shared" si="524"/>
        <v>1200</v>
      </c>
      <c r="JM46" s="182">
        <f t="shared" si="525"/>
        <v>246017855.3009547</v>
      </c>
      <c r="JN46" s="5"/>
      <c r="JO46" s="182">
        <f t="shared" si="686"/>
        <v>238124.7824433824</v>
      </c>
      <c r="JP46" s="182">
        <f t="shared" si="608"/>
        <v>1200</v>
      </c>
      <c r="JQ46" s="182">
        <f t="shared" si="609"/>
        <v>285749738.93205887</v>
      </c>
      <c r="JR46" s="5"/>
      <c r="JS46" s="182">
        <f t="shared" si="687"/>
        <v>273843.49980988976</v>
      </c>
      <c r="JT46" s="182">
        <f t="shared" si="610"/>
        <v>1200</v>
      </c>
      <c r="JU46" s="182">
        <f t="shared" si="611"/>
        <v>328612199.77186769</v>
      </c>
      <c r="JV46" s="5"/>
      <c r="JW46" s="182">
        <f t="shared" si="688"/>
        <v>314920.02478137321</v>
      </c>
      <c r="JX46" s="182">
        <f t="shared" si="612"/>
        <v>1200</v>
      </c>
      <c r="JY46" s="182">
        <f t="shared" si="613"/>
        <v>377904029.73764783</v>
      </c>
      <c r="JZ46" s="5"/>
      <c r="KA46" s="182">
        <f t="shared" si="689"/>
        <v>362158.02849857917</v>
      </c>
      <c r="KB46" s="182">
        <f t="shared" si="614"/>
        <v>1200</v>
      </c>
      <c r="KC46" s="182">
        <f t="shared" si="615"/>
        <v>434589634.198295</v>
      </c>
      <c r="KD46" s="5"/>
      <c r="KE46" s="182">
        <f t="shared" si="690"/>
        <v>416481.73277336603</v>
      </c>
      <c r="KF46" s="182">
        <f t="shared" si="616"/>
        <v>1200</v>
      </c>
      <c r="KG46" s="182">
        <f t="shared" si="617"/>
        <v>499778079.32803923</v>
      </c>
      <c r="KH46" s="5"/>
      <c r="KI46" s="183">
        <f t="shared" si="182"/>
        <v>59.796909562499977</v>
      </c>
      <c r="KJ46" s="183">
        <f t="shared" si="183"/>
        <v>1200</v>
      </c>
      <c r="KK46" s="183">
        <f t="shared" si="184"/>
        <v>71756.291474999976</v>
      </c>
      <c r="KM46" s="183">
        <f t="shared" si="185"/>
        <v>934.05255272192085</v>
      </c>
      <c r="KN46" s="183">
        <f t="shared" si="186"/>
        <v>1200</v>
      </c>
      <c r="KO46" s="183">
        <f t="shared" si="187"/>
        <v>1120863.063266305</v>
      </c>
      <c r="KQ46" s="183">
        <f t="shared" si="188"/>
        <v>5996.8977224621312</v>
      </c>
      <c r="KR46" s="183">
        <f t="shared" si="189"/>
        <v>1200</v>
      </c>
      <c r="KS46" s="183">
        <f t="shared" si="190"/>
        <v>7196277.266954558</v>
      </c>
      <c r="KU46" s="183">
        <f t="shared" si="191"/>
        <v>35293.39293932986</v>
      </c>
      <c r="KV46" s="183">
        <f t="shared" si="192"/>
        <v>1199.9999999999995</v>
      </c>
      <c r="KW46" s="183">
        <f t="shared" si="193"/>
        <v>42352071.527195819</v>
      </c>
      <c r="KY46" s="183">
        <f t="shared" si="194"/>
        <v>207711.32722579196</v>
      </c>
      <c r="KZ46" s="183">
        <f t="shared" si="195"/>
        <v>1200</v>
      </c>
      <c r="LA46" s="183">
        <f t="shared" si="196"/>
        <v>249253592.67095035</v>
      </c>
      <c r="LC46" s="183">
        <f t="shared" si="197"/>
        <v>1278003.6829575582</v>
      </c>
      <c r="LD46" s="183">
        <f t="shared" si="198"/>
        <v>1199.9999999999998</v>
      </c>
      <c r="LE46" s="183">
        <f t="shared" si="199"/>
        <v>1533604419.5490694</v>
      </c>
    </row>
    <row r="47" spans="2:317" ht="18.75">
      <c r="B47" s="172"/>
      <c r="C47" s="180"/>
      <c r="D47" s="180"/>
      <c r="E47" s="180" t="str">
        <f>'A.I Revenue Streams - P1'!F47</f>
        <v xml:space="preserve">IFT+UST-Standard </v>
      </c>
      <c r="F47" s="184"/>
      <c r="G47" s="182"/>
      <c r="H47" s="182">
        <f>'A.I Revenue Streams - P1'!J47</f>
        <v>5000</v>
      </c>
      <c r="I47" s="182">
        <f t="shared" si="618"/>
        <v>0</v>
      </c>
      <c r="J47" s="5"/>
      <c r="K47" s="182">
        <f>'A.I Revenue Streams - P1'!H47*K$2*L$2</f>
        <v>0.89999999999999991</v>
      </c>
      <c r="L47" s="182">
        <f t="shared" si="619"/>
        <v>5000</v>
      </c>
      <c r="M47" s="182">
        <f t="shared" si="620"/>
        <v>4500</v>
      </c>
      <c r="N47" s="5"/>
      <c r="O47" s="182">
        <f t="shared" si="621"/>
        <v>0.96074999999999977</v>
      </c>
      <c r="P47" s="182">
        <f t="shared" si="600"/>
        <v>5000</v>
      </c>
      <c r="Q47" s="182">
        <f t="shared" si="601"/>
        <v>4803.7499999999991</v>
      </c>
      <c r="R47" s="5"/>
      <c r="S47" s="182">
        <f t="shared" si="622"/>
        <v>1.4731499999999995</v>
      </c>
      <c r="T47" s="182">
        <f t="shared" si="602"/>
        <v>5000</v>
      </c>
      <c r="U47" s="182">
        <f t="shared" si="603"/>
        <v>7365.7499999999973</v>
      </c>
      <c r="V47" s="5"/>
      <c r="W47" s="182">
        <f t="shared" si="623"/>
        <v>2.117653124999999</v>
      </c>
      <c r="X47" s="182">
        <f t="shared" si="604"/>
        <v>5000</v>
      </c>
      <c r="Y47" s="182">
        <f t="shared" si="605"/>
        <v>10588.265624999995</v>
      </c>
      <c r="Z47" s="5"/>
      <c r="AA47" s="182">
        <f t="shared" si="624"/>
        <v>3.8964817499999982</v>
      </c>
      <c r="AB47" s="182">
        <f t="shared" si="606"/>
        <v>5000</v>
      </c>
      <c r="AC47" s="182">
        <f t="shared" si="607"/>
        <v>19482.408749999991</v>
      </c>
      <c r="AD47" s="5"/>
      <c r="AE47" s="182">
        <f t="shared" si="625"/>
        <v>5.6011925156249971</v>
      </c>
      <c r="AF47" s="182">
        <f t="shared" si="404"/>
        <v>5000</v>
      </c>
      <c r="AG47" s="182">
        <f t="shared" si="405"/>
        <v>28005.962578124985</v>
      </c>
      <c r="AH47" s="5"/>
      <c r="AI47" s="182">
        <f t="shared" si="626"/>
        <v>8.0517142412109326</v>
      </c>
      <c r="AJ47" s="182">
        <f t="shared" si="406"/>
        <v>5000</v>
      </c>
      <c r="AK47" s="182">
        <f t="shared" si="407"/>
        <v>40258.571206054665</v>
      </c>
      <c r="AL47" s="5"/>
      <c r="AM47" s="182">
        <f t="shared" si="627"/>
        <v>9.2594713773925719</v>
      </c>
      <c r="AN47" s="182">
        <f t="shared" si="408"/>
        <v>5000</v>
      </c>
      <c r="AO47" s="182">
        <f t="shared" si="409"/>
        <v>46297.356886962858</v>
      </c>
      <c r="AP47" s="5"/>
      <c r="AQ47" s="182">
        <f t="shared" si="628"/>
        <v>10.648392084001458</v>
      </c>
      <c r="AR47" s="182">
        <f t="shared" si="410"/>
        <v>5000</v>
      </c>
      <c r="AS47" s="182">
        <f t="shared" si="411"/>
        <v>53241.960420007286</v>
      </c>
      <c r="AT47" s="5"/>
      <c r="AU47" s="182">
        <f t="shared" si="629"/>
        <v>12.245650896601676</v>
      </c>
      <c r="AV47" s="182">
        <f t="shared" si="412"/>
        <v>5000</v>
      </c>
      <c r="AW47" s="182">
        <f t="shared" si="413"/>
        <v>61228.254483008379</v>
      </c>
      <c r="AX47" s="5"/>
      <c r="AY47" s="182">
        <f t="shared" si="630"/>
        <v>14.082498531091927</v>
      </c>
      <c r="AZ47" s="182">
        <f t="shared" si="414"/>
        <v>5000</v>
      </c>
      <c r="BA47" s="182">
        <f t="shared" si="415"/>
        <v>70412.492655459631</v>
      </c>
      <c r="BB47" s="5"/>
      <c r="BC47" s="182">
        <f t="shared" si="631"/>
        <v>16.194873310755714</v>
      </c>
      <c r="BD47" s="182">
        <f t="shared" si="416"/>
        <v>5000</v>
      </c>
      <c r="BE47" s="182">
        <f t="shared" si="417"/>
        <v>80974.366553778571</v>
      </c>
      <c r="BF47" s="5"/>
      <c r="BG47" s="182">
        <f t="shared" si="632"/>
        <v>18.62410430736907</v>
      </c>
      <c r="BH47" s="182">
        <f t="shared" si="418"/>
        <v>5000</v>
      </c>
      <c r="BI47" s="182">
        <f t="shared" si="419"/>
        <v>93120.52153684535</v>
      </c>
      <c r="BJ47" s="5"/>
      <c r="BK47" s="182">
        <f t="shared" si="633"/>
        <v>21.417719953474428</v>
      </c>
      <c r="BL47" s="182">
        <f t="shared" si="420"/>
        <v>5000</v>
      </c>
      <c r="BM47" s="182">
        <f t="shared" si="421"/>
        <v>107088.59976737214</v>
      </c>
      <c r="BN47" s="5"/>
      <c r="BO47" s="182">
        <f t="shared" si="634"/>
        <v>24.630377946495592</v>
      </c>
      <c r="BP47" s="182">
        <f t="shared" si="422"/>
        <v>5000</v>
      </c>
      <c r="BQ47" s="182">
        <f t="shared" si="423"/>
        <v>123151.88973247797</v>
      </c>
      <c r="BR47" s="5"/>
      <c r="BS47" s="182">
        <f t="shared" si="635"/>
        <v>28.32493463846993</v>
      </c>
      <c r="BT47" s="182">
        <f t="shared" si="424"/>
        <v>5000</v>
      </c>
      <c r="BU47" s="182">
        <f t="shared" si="425"/>
        <v>141624.67319234964</v>
      </c>
      <c r="BV47" s="5"/>
      <c r="BW47" s="182">
        <f t="shared" si="636"/>
        <v>32.573674834240421</v>
      </c>
      <c r="BX47" s="182">
        <f t="shared" si="426"/>
        <v>5000</v>
      </c>
      <c r="BY47" s="182">
        <f t="shared" si="427"/>
        <v>162868.3741712021</v>
      </c>
      <c r="BZ47" s="5"/>
      <c r="CA47" s="182">
        <f t="shared" si="637"/>
        <v>37.459726059376479</v>
      </c>
      <c r="CB47" s="182">
        <f t="shared" si="428"/>
        <v>5000</v>
      </c>
      <c r="CC47" s="182">
        <f t="shared" si="429"/>
        <v>187298.63029688239</v>
      </c>
      <c r="CD47" s="5"/>
      <c r="CE47" s="182">
        <f t="shared" si="638"/>
        <v>51.69442196193954</v>
      </c>
      <c r="CF47" s="182">
        <f t="shared" si="430"/>
        <v>5000</v>
      </c>
      <c r="CG47" s="182">
        <f t="shared" si="431"/>
        <v>258472.10980969769</v>
      </c>
      <c r="CH47" s="5"/>
      <c r="CI47" s="182">
        <f t="shared" si="639"/>
        <v>59.448585256230466</v>
      </c>
      <c r="CJ47" s="182">
        <f t="shared" si="432"/>
        <v>5000</v>
      </c>
      <c r="CK47" s="182">
        <f t="shared" si="433"/>
        <v>297242.92628115235</v>
      </c>
      <c r="CL47" s="5"/>
      <c r="CM47" s="182">
        <f t="shared" si="640"/>
        <v>68.365873044665037</v>
      </c>
      <c r="CN47" s="182">
        <f t="shared" si="434"/>
        <v>5000</v>
      </c>
      <c r="CO47" s="182">
        <f t="shared" si="435"/>
        <v>341829.36522332521</v>
      </c>
      <c r="CP47" s="5"/>
      <c r="CQ47" s="182">
        <f t="shared" si="641"/>
        <v>78.620754001364787</v>
      </c>
      <c r="CR47" s="182">
        <f t="shared" si="436"/>
        <v>5000</v>
      </c>
      <c r="CS47" s="182">
        <f t="shared" si="437"/>
        <v>393103.77000682394</v>
      </c>
      <c r="CT47" s="5"/>
      <c r="CU47" s="182">
        <f t="shared" si="642"/>
        <v>90.413867101569494</v>
      </c>
      <c r="CV47" s="182">
        <f t="shared" si="438"/>
        <v>5000</v>
      </c>
      <c r="CW47" s="182">
        <f t="shared" si="439"/>
        <v>452069.33550784749</v>
      </c>
      <c r="CX47" s="5"/>
      <c r="CY47" s="182">
        <f t="shared" si="643"/>
        <v>103.97594716680491</v>
      </c>
      <c r="CZ47" s="182">
        <f t="shared" si="440"/>
        <v>5000</v>
      </c>
      <c r="DA47" s="182">
        <f t="shared" si="441"/>
        <v>519879.73583402456</v>
      </c>
      <c r="DB47" s="5"/>
      <c r="DC47" s="182">
        <f t="shared" si="644"/>
        <v>119.57233924182565</v>
      </c>
      <c r="DD47" s="182">
        <f t="shared" si="442"/>
        <v>5000</v>
      </c>
      <c r="DE47" s="182">
        <f t="shared" si="443"/>
        <v>597861.69620912825</v>
      </c>
      <c r="DF47" s="5"/>
      <c r="DG47" s="182">
        <f t="shared" si="645"/>
        <v>137.50819012809947</v>
      </c>
      <c r="DH47" s="182">
        <f t="shared" si="444"/>
        <v>5000</v>
      </c>
      <c r="DI47" s="182">
        <f t="shared" si="445"/>
        <v>687540.95064049738</v>
      </c>
      <c r="DJ47" s="5"/>
      <c r="DK47" s="182">
        <f t="shared" si="646"/>
        <v>158.13441864731439</v>
      </c>
      <c r="DL47" s="182">
        <f t="shared" si="446"/>
        <v>5000</v>
      </c>
      <c r="DM47" s="182">
        <f t="shared" si="447"/>
        <v>790672.09323657199</v>
      </c>
      <c r="DN47" s="5"/>
      <c r="DO47" s="182">
        <f t="shared" si="647"/>
        <v>181.85458144441154</v>
      </c>
      <c r="DP47" s="182">
        <f t="shared" si="448"/>
        <v>5000</v>
      </c>
      <c r="DQ47" s="182">
        <f t="shared" si="449"/>
        <v>909272.90722205769</v>
      </c>
      <c r="DR47" s="5"/>
      <c r="DS47" s="182">
        <f t="shared" si="648"/>
        <v>209.13276866107324</v>
      </c>
      <c r="DT47" s="182">
        <f t="shared" si="450"/>
        <v>5000</v>
      </c>
      <c r="DU47" s="182">
        <f t="shared" si="451"/>
        <v>1045663.8433053662</v>
      </c>
      <c r="DV47" s="5"/>
      <c r="DW47" s="182">
        <f t="shared" si="649"/>
        <v>240.50268396023424</v>
      </c>
      <c r="DX47" s="182">
        <f t="shared" si="452"/>
        <v>5000</v>
      </c>
      <c r="DY47" s="182">
        <f t="shared" si="453"/>
        <v>1202513.4198011712</v>
      </c>
      <c r="DZ47" s="5"/>
      <c r="EA47" s="182">
        <f t="shared" si="650"/>
        <v>304.23589520969631</v>
      </c>
      <c r="EB47" s="182">
        <f t="shared" si="454"/>
        <v>5000</v>
      </c>
      <c r="EC47" s="182">
        <f t="shared" si="455"/>
        <v>1521179.4760484817</v>
      </c>
      <c r="ED47" s="5"/>
      <c r="EE47" s="182">
        <f t="shared" si="651"/>
        <v>349.87127949115074</v>
      </c>
      <c r="EF47" s="182">
        <f t="shared" si="456"/>
        <v>5000</v>
      </c>
      <c r="EG47" s="182">
        <f t="shared" si="457"/>
        <v>1749356.3974557538</v>
      </c>
      <c r="EH47" s="5"/>
      <c r="EI47" s="182">
        <f t="shared" si="652"/>
        <v>402.35197141482331</v>
      </c>
      <c r="EJ47" s="182">
        <f t="shared" si="458"/>
        <v>5000</v>
      </c>
      <c r="EK47" s="182">
        <f t="shared" si="459"/>
        <v>2011759.8570741166</v>
      </c>
      <c r="EL47" s="5"/>
      <c r="EM47" s="182">
        <f t="shared" si="653"/>
        <v>462.70476712704675</v>
      </c>
      <c r="EN47" s="182">
        <f t="shared" si="460"/>
        <v>5000</v>
      </c>
      <c r="EO47" s="182">
        <f t="shared" si="461"/>
        <v>2313523.8356352337</v>
      </c>
      <c r="EP47" s="5"/>
      <c r="EQ47" s="182">
        <f t="shared" si="654"/>
        <v>532.1104821961037</v>
      </c>
      <c r="ER47" s="182">
        <f t="shared" si="462"/>
        <v>5000</v>
      </c>
      <c r="ES47" s="182">
        <f t="shared" si="463"/>
        <v>2660552.4109805184</v>
      </c>
      <c r="ET47" s="5"/>
      <c r="EU47" s="182">
        <f t="shared" si="655"/>
        <v>611.92705452551922</v>
      </c>
      <c r="EV47" s="182">
        <f t="shared" si="464"/>
        <v>5000</v>
      </c>
      <c r="EW47" s="182">
        <f t="shared" si="465"/>
        <v>3059635.2726275963</v>
      </c>
      <c r="EX47" s="5"/>
      <c r="EY47" s="182">
        <f t="shared" si="656"/>
        <v>703.7161127043471</v>
      </c>
      <c r="EZ47" s="182">
        <f t="shared" si="466"/>
        <v>5000</v>
      </c>
      <c r="FA47" s="182">
        <f t="shared" si="467"/>
        <v>3518580.5635217354</v>
      </c>
      <c r="FB47" s="5"/>
      <c r="FC47" s="182">
        <f t="shared" si="657"/>
        <v>809.27352960999906</v>
      </c>
      <c r="FD47" s="182">
        <f t="shared" si="468"/>
        <v>5000</v>
      </c>
      <c r="FE47" s="182">
        <f t="shared" si="469"/>
        <v>4046367.6480499953</v>
      </c>
      <c r="FF47" s="5"/>
      <c r="FG47" s="182">
        <f t="shared" si="658"/>
        <v>930.66455905149883</v>
      </c>
      <c r="FH47" s="182">
        <f t="shared" si="470"/>
        <v>5000</v>
      </c>
      <c r="FI47" s="182">
        <f t="shared" si="471"/>
        <v>4653322.7952574939</v>
      </c>
      <c r="FJ47" s="5"/>
      <c r="FK47" s="182">
        <f t="shared" si="659"/>
        <v>1070.2642429092236</v>
      </c>
      <c r="FL47" s="182">
        <f t="shared" si="472"/>
        <v>5000</v>
      </c>
      <c r="FM47" s="182">
        <f t="shared" si="473"/>
        <v>5351321.2145461179</v>
      </c>
      <c r="FN47" s="5"/>
      <c r="FO47" s="182">
        <f t="shared" si="660"/>
        <v>1230.8038793456071</v>
      </c>
      <c r="FP47" s="182">
        <f t="shared" si="474"/>
        <v>5000</v>
      </c>
      <c r="FQ47" s="182">
        <f t="shared" si="475"/>
        <v>6154019.396728036</v>
      </c>
      <c r="FR47" s="5"/>
      <c r="FS47" s="182">
        <f t="shared" si="661"/>
        <v>1415.4244612474481</v>
      </c>
      <c r="FT47" s="182">
        <f t="shared" si="476"/>
        <v>5000</v>
      </c>
      <c r="FU47" s="182">
        <f t="shared" si="477"/>
        <v>7077122.3062372403</v>
      </c>
      <c r="FV47" s="5"/>
      <c r="FW47" s="182">
        <f t="shared" si="662"/>
        <v>1790.5119434780217</v>
      </c>
      <c r="FX47" s="182">
        <f t="shared" si="478"/>
        <v>5000</v>
      </c>
      <c r="FY47" s="182">
        <f t="shared" si="479"/>
        <v>8952559.7173901089</v>
      </c>
      <c r="FZ47" s="5"/>
      <c r="GA47" s="182">
        <f t="shared" si="663"/>
        <v>2059.0887349997247</v>
      </c>
      <c r="GB47" s="182">
        <f t="shared" si="480"/>
        <v>5000</v>
      </c>
      <c r="GC47" s="182">
        <f t="shared" si="481"/>
        <v>10295443.674998624</v>
      </c>
      <c r="GD47" s="5"/>
      <c r="GE47" s="182">
        <f t="shared" si="664"/>
        <v>2367.9520452496831</v>
      </c>
      <c r="GF47" s="182">
        <f t="shared" si="482"/>
        <v>5000</v>
      </c>
      <c r="GG47" s="182">
        <f t="shared" si="483"/>
        <v>11839760.226248415</v>
      </c>
      <c r="GH47" s="5"/>
      <c r="GI47" s="182">
        <f t="shared" si="665"/>
        <v>2723.1448520371355</v>
      </c>
      <c r="GJ47" s="182">
        <f t="shared" si="484"/>
        <v>5000</v>
      </c>
      <c r="GK47" s="182">
        <f t="shared" si="485"/>
        <v>13615724.260185678</v>
      </c>
      <c r="GL47" s="5"/>
      <c r="GM47" s="182">
        <f t="shared" si="666"/>
        <v>3131.6165798427055</v>
      </c>
      <c r="GN47" s="182">
        <f t="shared" si="486"/>
        <v>5000</v>
      </c>
      <c r="GO47" s="182">
        <f t="shared" si="487"/>
        <v>15658082.899213528</v>
      </c>
      <c r="GP47" s="5"/>
      <c r="GQ47" s="182">
        <f t="shared" si="667"/>
        <v>3601.3590668191109</v>
      </c>
      <c r="GR47" s="182">
        <f t="shared" si="488"/>
        <v>5000</v>
      </c>
      <c r="GS47" s="182">
        <f t="shared" si="489"/>
        <v>18006795.334095556</v>
      </c>
      <c r="GT47" s="5"/>
      <c r="GU47" s="182">
        <f t="shared" si="668"/>
        <v>4141.5629268419771</v>
      </c>
      <c r="GV47" s="182">
        <f t="shared" si="490"/>
        <v>5000</v>
      </c>
      <c r="GW47" s="182">
        <f t="shared" si="491"/>
        <v>20707814.634209886</v>
      </c>
      <c r="GX47" s="5"/>
      <c r="GY47" s="182">
        <f t="shared" si="669"/>
        <v>4762.7973658682731</v>
      </c>
      <c r="GZ47" s="182">
        <f t="shared" si="492"/>
        <v>5000</v>
      </c>
      <c r="HA47" s="182">
        <f t="shared" si="493"/>
        <v>23813986.829341367</v>
      </c>
      <c r="HB47" s="5"/>
      <c r="HC47" s="182">
        <f t="shared" si="670"/>
        <v>5477.2169707485136</v>
      </c>
      <c r="HD47" s="182">
        <f t="shared" si="494"/>
        <v>5000</v>
      </c>
      <c r="HE47" s="182">
        <f t="shared" si="495"/>
        <v>27386084.85374257</v>
      </c>
      <c r="HF47" s="5"/>
      <c r="HG47" s="182">
        <f t="shared" si="671"/>
        <v>6298.7995163607902</v>
      </c>
      <c r="HH47" s="182">
        <f t="shared" si="496"/>
        <v>5000</v>
      </c>
      <c r="HI47" s="182">
        <f t="shared" si="497"/>
        <v>31493997.581803951</v>
      </c>
      <c r="HJ47" s="5"/>
      <c r="HK47" s="182">
        <f t="shared" si="672"/>
        <v>7243.6194438149078</v>
      </c>
      <c r="HL47" s="182">
        <f t="shared" si="498"/>
        <v>5000</v>
      </c>
      <c r="HM47" s="182">
        <f t="shared" si="499"/>
        <v>36218097.21907454</v>
      </c>
      <c r="HN47" s="5"/>
      <c r="HO47" s="182">
        <f t="shared" si="673"/>
        <v>8330.1623603871431</v>
      </c>
      <c r="HP47" s="182">
        <f t="shared" si="500"/>
        <v>5000</v>
      </c>
      <c r="HQ47" s="182">
        <f t="shared" si="501"/>
        <v>41650811.801935717</v>
      </c>
      <c r="HR47" s="5"/>
      <c r="HS47" s="182">
        <f t="shared" si="674"/>
        <v>11016.639721611995</v>
      </c>
      <c r="HT47" s="182">
        <f t="shared" si="502"/>
        <v>5000</v>
      </c>
      <c r="HU47" s="182">
        <f t="shared" si="503"/>
        <v>55083198.608059973</v>
      </c>
      <c r="HV47" s="5"/>
      <c r="HW47" s="182">
        <f t="shared" si="675"/>
        <v>12669.135679853793</v>
      </c>
      <c r="HX47" s="182">
        <f t="shared" si="504"/>
        <v>5000</v>
      </c>
      <c r="HY47" s="182">
        <f t="shared" si="505"/>
        <v>63345678.399268962</v>
      </c>
      <c r="HZ47" s="5"/>
      <c r="IA47" s="182">
        <f t="shared" si="676"/>
        <v>14569.506031831861</v>
      </c>
      <c r="IB47" s="182">
        <f t="shared" si="506"/>
        <v>5000</v>
      </c>
      <c r="IC47" s="182">
        <f t="shared" si="507"/>
        <v>72847530.159159303</v>
      </c>
      <c r="ID47" s="5"/>
      <c r="IE47" s="182">
        <f t="shared" si="677"/>
        <v>16754.931936606637</v>
      </c>
      <c r="IF47" s="182">
        <f t="shared" si="508"/>
        <v>5000</v>
      </c>
      <c r="IG47" s="182">
        <f t="shared" si="509"/>
        <v>83774659.683033183</v>
      </c>
      <c r="IH47" s="5"/>
      <c r="II47" s="182">
        <f t="shared" si="678"/>
        <v>19268.171727097633</v>
      </c>
      <c r="IJ47" s="182">
        <f t="shared" si="510"/>
        <v>5000</v>
      </c>
      <c r="IK47" s="182">
        <f t="shared" si="511"/>
        <v>96340858.635488167</v>
      </c>
      <c r="IL47" s="5"/>
      <c r="IM47" s="182">
        <f t="shared" si="679"/>
        <v>22158.397486162277</v>
      </c>
      <c r="IN47" s="182">
        <f t="shared" si="512"/>
        <v>5000</v>
      </c>
      <c r="IO47" s="182">
        <f t="shared" si="513"/>
        <v>110791987.43081139</v>
      </c>
      <c r="IP47" s="5"/>
      <c r="IQ47" s="182">
        <f t="shared" si="680"/>
        <v>25482.157109086616</v>
      </c>
      <c r="IR47" s="182">
        <f t="shared" si="514"/>
        <v>5000</v>
      </c>
      <c r="IS47" s="182">
        <f t="shared" si="515"/>
        <v>127410785.54543309</v>
      </c>
      <c r="IT47" s="5"/>
      <c r="IU47" s="182">
        <f t="shared" si="681"/>
        <v>29304.480675449606</v>
      </c>
      <c r="IV47" s="182">
        <f t="shared" si="516"/>
        <v>5000</v>
      </c>
      <c r="IW47" s="182">
        <f t="shared" si="517"/>
        <v>146522403.37724802</v>
      </c>
      <c r="IX47" s="5"/>
      <c r="IY47" s="182">
        <f t="shared" si="682"/>
        <v>33700.152776767041</v>
      </c>
      <c r="IZ47" s="182">
        <f t="shared" si="518"/>
        <v>5000</v>
      </c>
      <c r="JA47" s="182">
        <f t="shared" si="519"/>
        <v>168500763.8838352</v>
      </c>
      <c r="JB47" s="5"/>
      <c r="JC47" s="182">
        <f t="shared" si="683"/>
        <v>38755.175693282094</v>
      </c>
      <c r="JD47" s="182">
        <f t="shared" si="520"/>
        <v>5000</v>
      </c>
      <c r="JE47" s="182">
        <f t="shared" si="521"/>
        <v>193775878.46641046</v>
      </c>
      <c r="JF47" s="5"/>
      <c r="JG47" s="182">
        <f t="shared" si="684"/>
        <v>44568.452047274404</v>
      </c>
      <c r="JH47" s="182">
        <f t="shared" si="522"/>
        <v>5000</v>
      </c>
      <c r="JI47" s="182">
        <f t="shared" si="523"/>
        <v>222842260.23637202</v>
      </c>
      <c r="JJ47" s="5"/>
      <c r="JK47" s="182">
        <f t="shared" si="685"/>
        <v>51253.719854365561</v>
      </c>
      <c r="JL47" s="182">
        <f t="shared" si="524"/>
        <v>5000</v>
      </c>
      <c r="JM47" s="182">
        <f t="shared" si="525"/>
        <v>256268599.27182782</v>
      </c>
      <c r="JN47" s="5"/>
      <c r="JO47" s="182">
        <f t="shared" si="686"/>
        <v>59531.1956108456</v>
      </c>
      <c r="JP47" s="182">
        <f t="shared" si="608"/>
        <v>5000</v>
      </c>
      <c r="JQ47" s="182">
        <f t="shared" si="609"/>
        <v>297655978.05422801</v>
      </c>
      <c r="JR47" s="5"/>
      <c r="JS47" s="182">
        <f t="shared" si="687"/>
        <v>68460.874952472441</v>
      </c>
      <c r="JT47" s="182">
        <f t="shared" si="610"/>
        <v>5000</v>
      </c>
      <c r="JU47" s="182">
        <f t="shared" si="611"/>
        <v>342304374.76236218</v>
      </c>
      <c r="JV47" s="5"/>
      <c r="JW47" s="182">
        <f t="shared" si="688"/>
        <v>78730.006195343303</v>
      </c>
      <c r="JX47" s="182">
        <f t="shared" si="612"/>
        <v>5000</v>
      </c>
      <c r="JY47" s="182">
        <f t="shared" si="613"/>
        <v>393650030.97671652</v>
      </c>
      <c r="JZ47" s="5"/>
      <c r="KA47" s="182">
        <f t="shared" si="689"/>
        <v>90539.507124644791</v>
      </c>
      <c r="KB47" s="182">
        <f t="shared" si="614"/>
        <v>5000</v>
      </c>
      <c r="KC47" s="182">
        <f t="shared" si="615"/>
        <v>452697535.62322396</v>
      </c>
      <c r="KD47" s="5"/>
      <c r="KE47" s="182">
        <f t="shared" si="690"/>
        <v>104120.43319334151</v>
      </c>
      <c r="KF47" s="182">
        <f t="shared" si="616"/>
        <v>5000</v>
      </c>
      <c r="KG47" s="182">
        <f t="shared" si="617"/>
        <v>520602165.96670753</v>
      </c>
      <c r="KH47" s="5"/>
      <c r="KI47" s="183">
        <f t="shared" si="182"/>
        <v>14.949227390624994</v>
      </c>
      <c r="KJ47" s="183">
        <f t="shared" si="183"/>
        <v>5000.0000000000009</v>
      </c>
      <c r="KK47" s="183">
        <f t="shared" si="184"/>
        <v>74746.13695312498</v>
      </c>
      <c r="KM47" s="183">
        <f t="shared" si="185"/>
        <v>233.51313818048021</v>
      </c>
      <c r="KN47" s="183">
        <f t="shared" si="186"/>
        <v>5000</v>
      </c>
      <c r="KO47" s="183">
        <f t="shared" si="187"/>
        <v>1167565.690902401</v>
      </c>
      <c r="KQ47" s="183">
        <f t="shared" si="188"/>
        <v>1499.2244306155328</v>
      </c>
      <c r="KR47" s="183">
        <f t="shared" si="189"/>
        <v>4999.9999999999991</v>
      </c>
      <c r="KS47" s="183">
        <f t="shared" si="190"/>
        <v>7496122.1530776629</v>
      </c>
      <c r="KU47" s="183">
        <f t="shared" si="191"/>
        <v>8823.3482348324651</v>
      </c>
      <c r="KV47" s="183">
        <f t="shared" si="192"/>
        <v>4999.9999999999991</v>
      </c>
      <c r="KW47" s="183">
        <f t="shared" si="193"/>
        <v>44116741.174162321</v>
      </c>
      <c r="KY47" s="183">
        <f t="shared" si="194"/>
        <v>51927.83180644799</v>
      </c>
      <c r="KZ47" s="183">
        <f t="shared" si="195"/>
        <v>4999.9999999999991</v>
      </c>
      <c r="LA47" s="183">
        <f t="shared" si="196"/>
        <v>259639159.03223991</v>
      </c>
      <c r="LC47" s="183">
        <f t="shared" si="197"/>
        <v>319500.92073938955</v>
      </c>
      <c r="LD47" s="183">
        <f t="shared" si="198"/>
        <v>4999.9999999999991</v>
      </c>
      <c r="LE47" s="183">
        <f t="shared" si="199"/>
        <v>1597504603.6969476</v>
      </c>
    </row>
    <row r="48" spans="2:317" ht="18.75">
      <c r="B48" s="172"/>
      <c r="C48" s="180"/>
      <c r="D48" s="180"/>
      <c r="E48" s="180" t="str">
        <f>'A.I Revenue Streams - P1'!F48</f>
        <v xml:space="preserve">IFT+UST-Advance </v>
      </c>
      <c r="F48" s="184"/>
      <c r="G48" s="182"/>
      <c r="H48" s="182">
        <f>'A.I Revenue Streams - P1'!J48</f>
        <v>9000</v>
      </c>
      <c r="I48" s="182">
        <f t="shared" si="618"/>
        <v>0</v>
      </c>
      <c r="J48" s="5"/>
      <c r="K48" s="182">
        <f>'A.I Revenue Streams - P1'!H48*K$2*L$2</f>
        <v>0.89999999999999991</v>
      </c>
      <c r="L48" s="182">
        <f t="shared" si="619"/>
        <v>9000</v>
      </c>
      <c r="M48" s="182">
        <f t="shared" si="620"/>
        <v>8099.9999999999991</v>
      </c>
      <c r="N48" s="5"/>
      <c r="O48" s="182">
        <f t="shared" si="621"/>
        <v>0.96074999999999977</v>
      </c>
      <c r="P48" s="182">
        <f t="shared" si="600"/>
        <v>9000</v>
      </c>
      <c r="Q48" s="182">
        <f t="shared" si="601"/>
        <v>8646.7499999999982</v>
      </c>
      <c r="R48" s="5"/>
      <c r="S48" s="182">
        <f t="shared" si="622"/>
        <v>1.4731499999999995</v>
      </c>
      <c r="T48" s="182">
        <f t="shared" si="602"/>
        <v>9000</v>
      </c>
      <c r="U48" s="182">
        <f t="shared" si="603"/>
        <v>13258.349999999995</v>
      </c>
      <c r="V48" s="5"/>
      <c r="W48" s="182">
        <f t="shared" si="623"/>
        <v>2.117653124999999</v>
      </c>
      <c r="X48" s="182">
        <f t="shared" si="604"/>
        <v>9000</v>
      </c>
      <c r="Y48" s="182">
        <f t="shared" si="605"/>
        <v>19058.878124999992</v>
      </c>
      <c r="Z48" s="5"/>
      <c r="AA48" s="182">
        <f t="shared" si="624"/>
        <v>3.8964817499999982</v>
      </c>
      <c r="AB48" s="182">
        <f t="shared" si="606"/>
        <v>9000</v>
      </c>
      <c r="AC48" s="182">
        <f t="shared" si="607"/>
        <v>35068.335749999984</v>
      </c>
      <c r="AD48" s="5"/>
      <c r="AE48" s="182">
        <f t="shared" si="625"/>
        <v>5.6011925156249971</v>
      </c>
      <c r="AF48" s="182">
        <f t="shared" si="404"/>
        <v>9000</v>
      </c>
      <c r="AG48" s="182">
        <f t="shared" si="405"/>
        <v>50410.73264062497</v>
      </c>
      <c r="AH48" s="5"/>
      <c r="AI48" s="182">
        <f t="shared" si="626"/>
        <v>8.0517142412109326</v>
      </c>
      <c r="AJ48" s="182">
        <f t="shared" si="406"/>
        <v>9000</v>
      </c>
      <c r="AK48" s="182">
        <f t="shared" si="407"/>
        <v>72465.428170898391</v>
      </c>
      <c r="AL48" s="5"/>
      <c r="AM48" s="182">
        <f t="shared" si="627"/>
        <v>9.2594713773925719</v>
      </c>
      <c r="AN48" s="182">
        <f t="shared" si="408"/>
        <v>9000</v>
      </c>
      <c r="AO48" s="182">
        <f t="shared" si="409"/>
        <v>83335.24239653314</v>
      </c>
      <c r="AP48" s="5"/>
      <c r="AQ48" s="182">
        <f t="shared" si="628"/>
        <v>10.648392084001458</v>
      </c>
      <c r="AR48" s="182">
        <f t="shared" si="410"/>
        <v>9000</v>
      </c>
      <c r="AS48" s="182">
        <f t="shared" si="411"/>
        <v>95835.528756013126</v>
      </c>
      <c r="AT48" s="5"/>
      <c r="AU48" s="182">
        <f t="shared" si="629"/>
        <v>12.245650896601676</v>
      </c>
      <c r="AV48" s="182">
        <f t="shared" si="412"/>
        <v>9000</v>
      </c>
      <c r="AW48" s="182">
        <f t="shared" si="413"/>
        <v>110210.85806941509</v>
      </c>
      <c r="AX48" s="5"/>
      <c r="AY48" s="182">
        <f t="shared" si="630"/>
        <v>14.082498531091927</v>
      </c>
      <c r="AZ48" s="182">
        <f t="shared" si="414"/>
        <v>9000</v>
      </c>
      <c r="BA48" s="182">
        <f t="shared" si="415"/>
        <v>126742.48677982735</v>
      </c>
      <c r="BB48" s="5"/>
      <c r="BC48" s="182">
        <f t="shared" si="631"/>
        <v>16.194873310755714</v>
      </c>
      <c r="BD48" s="182">
        <f t="shared" si="416"/>
        <v>9000</v>
      </c>
      <c r="BE48" s="182">
        <f t="shared" si="417"/>
        <v>145753.85979680144</v>
      </c>
      <c r="BF48" s="5"/>
      <c r="BG48" s="182">
        <f t="shared" si="632"/>
        <v>18.62410430736907</v>
      </c>
      <c r="BH48" s="182">
        <f t="shared" si="418"/>
        <v>9000</v>
      </c>
      <c r="BI48" s="182">
        <f t="shared" si="419"/>
        <v>167616.93876632163</v>
      </c>
      <c r="BJ48" s="5"/>
      <c r="BK48" s="182">
        <f t="shared" si="633"/>
        <v>21.417719953474428</v>
      </c>
      <c r="BL48" s="182">
        <f t="shared" si="420"/>
        <v>9000</v>
      </c>
      <c r="BM48" s="182">
        <f t="shared" si="421"/>
        <v>192759.47958126984</v>
      </c>
      <c r="BN48" s="5"/>
      <c r="BO48" s="182">
        <f t="shared" si="634"/>
        <v>24.630377946495592</v>
      </c>
      <c r="BP48" s="182">
        <f t="shared" si="422"/>
        <v>9000</v>
      </c>
      <c r="BQ48" s="182">
        <f t="shared" si="423"/>
        <v>221673.40151846033</v>
      </c>
      <c r="BR48" s="5"/>
      <c r="BS48" s="182">
        <f t="shared" si="635"/>
        <v>28.32493463846993</v>
      </c>
      <c r="BT48" s="182">
        <f t="shared" si="424"/>
        <v>9000</v>
      </c>
      <c r="BU48" s="182">
        <f t="shared" si="425"/>
        <v>254924.41174622937</v>
      </c>
      <c r="BV48" s="5"/>
      <c r="BW48" s="182">
        <f t="shared" si="636"/>
        <v>32.573674834240421</v>
      </c>
      <c r="BX48" s="182">
        <f t="shared" si="426"/>
        <v>9000</v>
      </c>
      <c r="BY48" s="182">
        <f t="shared" si="427"/>
        <v>293163.0735081638</v>
      </c>
      <c r="BZ48" s="5"/>
      <c r="CA48" s="182">
        <f t="shared" si="637"/>
        <v>37.459726059376479</v>
      </c>
      <c r="CB48" s="182">
        <f t="shared" si="428"/>
        <v>9000</v>
      </c>
      <c r="CC48" s="182">
        <f t="shared" si="429"/>
        <v>337137.53453438828</v>
      </c>
      <c r="CD48" s="5"/>
      <c r="CE48" s="182">
        <f t="shared" si="638"/>
        <v>51.69442196193954</v>
      </c>
      <c r="CF48" s="182">
        <f t="shared" si="430"/>
        <v>9000</v>
      </c>
      <c r="CG48" s="182">
        <f t="shared" si="431"/>
        <v>465249.79765745584</v>
      </c>
      <c r="CH48" s="5"/>
      <c r="CI48" s="182">
        <f t="shared" si="639"/>
        <v>59.448585256230466</v>
      </c>
      <c r="CJ48" s="182">
        <f t="shared" si="432"/>
        <v>9000</v>
      </c>
      <c r="CK48" s="182">
        <f t="shared" si="433"/>
        <v>535037.26730607415</v>
      </c>
      <c r="CL48" s="5"/>
      <c r="CM48" s="182">
        <f t="shared" si="640"/>
        <v>68.365873044665037</v>
      </c>
      <c r="CN48" s="182">
        <f t="shared" si="434"/>
        <v>9000</v>
      </c>
      <c r="CO48" s="182">
        <f t="shared" si="435"/>
        <v>615292.85740198533</v>
      </c>
      <c r="CP48" s="5"/>
      <c r="CQ48" s="182">
        <f t="shared" si="641"/>
        <v>78.620754001364787</v>
      </c>
      <c r="CR48" s="182">
        <f t="shared" si="436"/>
        <v>9000</v>
      </c>
      <c r="CS48" s="182">
        <f t="shared" si="437"/>
        <v>707586.78601228306</v>
      </c>
      <c r="CT48" s="5"/>
      <c r="CU48" s="182">
        <f t="shared" si="642"/>
        <v>90.413867101569494</v>
      </c>
      <c r="CV48" s="182">
        <f t="shared" si="438"/>
        <v>9000</v>
      </c>
      <c r="CW48" s="182">
        <f t="shared" si="439"/>
        <v>813724.80391412543</v>
      </c>
      <c r="CX48" s="5"/>
      <c r="CY48" s="182">
        <f t="shared" si="643"/>
        <v>103.97594716680491</v>
      </c>
      <c r="CZ48" s="182">
        <f t="shared" si="440"/>
        <v>9000</v>
      </c>
      <c r="DA48" s="182">
        <f t="shared" si="441"/>
        <v>935783.52450124419</v>
      </c>
      <c r="DB48" s="5"/>
      <c r="DC48" s="182">
        <f t="shared" si="644"/>
        <v>119.57233924182565</v>
      </c>
      <c r="DD48" s="182">
        <f t="shared" si="442"/>
        <v>9000</v>
      </c>
      <c r="DE48" s="182">
        <f t="shared" si="443"/>
        <v>1076151.0531764308</v>
      </c>
      <c r="DF48" s="5"/>
      <c r="DG48" s="182">
        <f t="shared" si="645"/>
        <v>137.50819012809947</v>
      </c>
      <c r="DH48" s="182">
        <f t="shared" si="444"/>
        <v>9000</v>
      </c>
      <c r="DI48" s="182">
        <f t="shared" si="445"/>
        <v>1237573.7111528954</v>
      </c>
      <c r="DJ48" s="5"/>
      <c r="DK48" s="182">
        <f t="shared" si="646"/>
        <v>158.13441864731439</v>
      </c>
      <c r="DL48" s="182">
        <f t="shared" si="446"/>
        <v>9000</v>
      </c>
      <c r="DM48" s="182">
        <f t="shared" si="447"/>
        <v>1423209.7678258296</v>
      </c>
      <c r="DN48" s="5"/>
      <c r="DO48" s="182">
        <f t="shared" si="647"/>
        <v>181.85458144441154</v>
      </c>
      <c r="DP48" s="182">
        <f t="shared" si="448"/>
        <v>9000</v>
      </c>
      <c r="DQ48" s="182">
        <f t="shared" si="449"/>
        <v>1636691.2329997038</v>
      </c>
      <c r="DR48" s="5"/>
      <c r="DS48" s="182">
        <f t="shared" si="648"/>
        <v>209.13276866107324</v>
      </c>
      <c r="DT48" s="182">
        <f t="shared" si="450"/>
        <v>9000</v>
      </c>
      <c r="DU48" s="182">
        <f t="shared" si="451"/>
        <v>1882194.9179496593</v>
      </c>
      <c r="DV48" s="5"/>
      <c r="DW48" s="182">
        <f t="shared" si="649"/>
        <v>240.50268396023424</v>
      </c>
      <c r="DX48" s="182">
        <f t="shared" si="452"/>
        <v>9000</v>
      </c>
      <c r="DY48" s="182">
        <f t="shared" si="453"/>
        <v>2164524.1556421081</v>
      </c>
      <c r="DZ48" s="5"/>
      <c r="EA48" s="182">
        <f t="shared" si="650"/>
        <v>304.23589520969631</v>
      </c>
      <c r="EB48" s="182">
        <f t="shared" si="454"/>
        <v>9000</v>
      </c>
      <c r="EC48" s="182">
        <f t="shared" si="455"/>
        <v>2738123.0568872667</v>
      </c>
      <c r="ED48" s="5"/>
      <c r="EE48" s="182">
        <f t="shared" si="651"/>
        <v>349.87127949115074</v>
      </c>
      <c r="EF48" s="182">
        <f t="shared" si="456"/>
        <v>9000</v>
      </c>
      <c r="EG48" s="182">
        <f t="shared" si="457"/>
        <v>3148841.5154203568</v>
      </c>
      <c r="EH48" s="5"/>
      <c r="EI48" s="182">
        <f t="shared" si="652"/>
        <v>402.35197141482331</v>
      </c>
      <c r="EJ48" s="182">
        <f t="shared" si="458"/>
        <v>9000</v>
      </c>
      <c r="EK48" s="182">
        <f t="shared" si="459"/>
        <v>3621167.7427334096</v>
      </c>
      <c r="EL48" s="5"/>
      <c r="EM48" s="182">
        <f t="shared" si="653"/>
        <v>462.70476712704675</v>
      </c>
      <c r="EN48" s="182">
        <f t="shared" si="460"/>
        <v>9000</v>
      </c>
      <c r="EO48" s="182">
        <f t="shared" si="461"/>
        <v>4164342.904143421</v>
      </c>
      <c r="EP48" s="5"/>
      <c r="EQ48" s="182">
        <f t="shared" si="654"/>
        <v>532.1104821961037</v>
      </c>
      <c r="ER48" s="182">
        <f t="shared" si="462"/>
        <v>9000</v>
      </c>
      <c r="ES48" s="182">
        <f t="shared" si="463"/>
        <v>4788994.3397649331</v>
      </c>
      <c r="ET48" s="5"/>
      <c r="EU48" s="182">
        <f t="shared" si="655"/>
        <v>611.92705452551922</v>
      </c>
      <c r="EV48" s="182">
        <f t="shared" si="464"/>
        <v>9000</v>
      </c>
      <c r="EW48" s="182">
        <f t="shared" si="465"/>
        <v>5507343.4907296728</v>
      </c>
      <c r="EX48" s="5"/>
      <c r="EY48" s="182">
        <f t="shared" si="656"/>
        <v>703.7161127043471</v>
      </c>
      <c r="EZ48" s="182">
        <f t="shared" si="466"/>
        <v>9000</v>
      </c>
      <c r="FA48" s="182">
        <f t="shared" si="467"/>
        <v>6333445.0143391239</v>
      </c>
      <c r="FB48" s="5"/>
      <c r="FC48" s="182">
        <f t="shared" si="657"/>
        <v>809.27352960999906</v>
      </c>
      <c r="FD48" s="182">
        <f t="shared" si="468"/>
        <v>9000</v>
      </c>
      <c r="FE48" s="182">
        <f t="shared" si="469"/>
        <v>7283461.7664899919</v>
      </c>
      <c r="FF48" s="5"/>
      <c r="FG48" s="182">
        <f t="shared" si="658"/>
        <v>930.66455905149883</v>
      </c>
      <c r="FH48" s="182">
        <f t="shared" si="470"/>
        <v>9000</v>
      </c>
      <c r="FI48" s="182">
        <f t="shared" si="471"/>
        <v>8375981.0314634899</v>
      </c>
      <c r="FJ48" s="5"/>
      <c r="FK48" s="182">
        <f t="shared" si="659"/>
        <v>1070.2642429092236</v>
      </c>
      <c r="FL48" s="182">
        <f t="shared" si="472"/>
        <v>9000</v>
      </c>
      <c r="FM48" s="182">
        <f t="shared" si="473"/>
        <v>9632378.186183013</v>
      </c>
      <c r="FN48" s="5"/>
      <c r="FO48" s="182">
        <f t="shared" si="660"/>
        <v>1230.8038793456071</v>
      </c>
      <c r="FP48" s="182">
        <f t="shared" si="474"/>
        <v>9000</v>
      </c>
      <c r="FQ48" s="182">
        <f t="shared" si="475"/>
        <v>11077234.914110465</v>
      </c>
      <c r="FR48" s="5"/>
      <c r="FS48" s="182">
        <f t="shared" si="661"/>
        <v>1415.4244612474481</v>
      </c>
      <c r="FT48" s="182">
        <f t="shared" si="476"/>
        <v>9000</v>
      </c>
      <c r="FU48" s="182">
        <f t="shared" si="477"/>
        <v>12738820.151227033</v>
      </c>
      <c r="FV48" s="5"/>
      <c r="FW48" s="182">
        <f t="shared" si="662"/>
        <v>1790.5119434780217</v>
      </c>
      <c r="FX48" s="182">
        <f t="shared" si="478"/>
        <v>9000</v>
      </c>
      <c r="FY48" s="182">
        <f t="shared" si="479"/>
        <v>16114607.491302196</v>
      </c>
      <c r="FZ48" s="5"/>
      <c r="GA48" s="182">
        <f t="shared" si="663"/>
        <v>2059.0887349997247</v>
      </c>
      <c r="GB48" s="182">
        <f t="shared" si="480"/>
        <v>9000</v>
      </c>
      <c r="GC48" s="182">
        <f t="shared" si="481"/>
        <v>18531798.614997521</v>
      </c>
      <c r="GD48" s="5"/>
      <c r="GE48" s="182">
        <f t="shared" si="664"/>
        <v>2367.9520452496831</v>
      </c>
      <c r="GF48" s="182">
        <f t="shared" si="482"/>
        <v>9000</v>
      </c>
      <c r="GG48" s="182">
        <f t="shared" si="483"/>
        <v>21311568.407247148</v>
      </c>
      <c r="GH48" s="5"/>
      <c r="GI48" s="182">
        <f t="shared" si="665"/>
        <v>2723.1448520371355</v>
      </c>
      <c r="GJ48" s="182">
        <f t="shared" si="484"/>
        <v>9000</v>
      </c>
      <c r="GK48" s="182">
        <f t="shared" si="485"/>
        <v>24508303.66833422</v>
      </c>
      <c r="GL48" s="5"/>
      <c r="GM48" s="182">
        <f t="shared" si="666"/>
        <v>3131.6165798427055</v>
      </c>
      <c r="GN48" s="182">
        <f t="shared" si="486"/>
        <v>9000</v>
      </c>
      <c r="GO48" s="182">
        <f t="shared" si="487"/>
        <v>28184549.218584351</v>
      </c>
      <c r="GP48" s="5"/>
      <c r="GQ48" s="182">
        <f t="shared" si="667"/>
        <v>3601.3590668191109</v>
      </c>
      <c r="GR48" s="182">
        <f t="shared" si="488"/>
        <v>9000</v>
      </c>
      <c r="GS48" s="182">
        <f t="shared" si="489"/>
        <v>32412231.601372</v>
      </c>
      <c r="GT48" s="5"/>
      <c r="GU48" s="182">
        <f t="shared" si="668"/>
        <v>4141.5629268419771</v>
      </c>
      <c r="GV48" s="182">
        <f t="shared" si="490"/>
        <v>9000</v>
      </c>
      <c r="GW48" s="182">
        <f t="shared" si="491"/>
        <v>37274066.341577791</v>
      </c>
      <c r="GX48" s="5"/>
      <c r="GY48" s="182">
        <f t="shared" si="669"/>
        <v>4762.7973658682731</v>
      </c>
      <c r="GZ48" s="182">
        <f t="shared" si="492"/>
        <v>9000</v>
      </c>
      <c r="HA48" s="182">
        <f t="shared" si="493"/>
        <v>42865176.292814456</v>
      </c>
      <c r="HB48" s="5"/>
      <c r="HC48" s="182">
        <f t="shared" si="670"/>
        <v>5477.2169707485136</v>
      </c>
      <c r="HD48" s="182">
        <f t="shared" si="494"/>
        <v>9000</v>
      </c>
      <c r="HE48" s="182">
        <f t="shared" si="495"/>
        <v>49294952.736736625</v>
      </c>
      <c r="HF48" s="5"/>
      <c r="HG48" s="182">
        <f t="shared" si="671"/>
        <v>6298.7995163607902</v>
      </c>
      <c r="HH48" s="182">
        <f t="shared" si="496"/>
        <v>9000</v>
      </c>
      <c r="HI48" s="182">
        <f t="shared" si="497"/>
        <v>56689195.647247113</v>
      </c>
      <c r="HJ48" s="5"/>
      <c r="HK48" s="182">
        <f t="shared" si="672"/>
        <v>7243.6194438149078</v>
      </c>
      <c r="HL48" s="182">
        <f t="shared" si="498"/>
        <v>9000</v>
      </c>
      <c r="HM48" s="182">
        <f t="shared" si="499"/>
        <v>65192574.994334169</v>
      </c>
      <c r="HN48" s="5"/>
      <c r="HO48" s="182">
        <f t="shared" si="673"/>
        <v>8330.1623603871431</v>
      </c>
      <c r="HP48" s="182">
        <f t="shared" si="500"/>
        <v>9000</v>
      </c>
      <c r="HQ48" s="182">
        <f t="shared" si="501"/>
        <v>74971461.243484288</v>
      </c>
      <c r="HR48" s="5"/>
      <c r="HS48" s="182">
        <f t="shared" si="674"/>
        <v>11016.639721611995</v>
      </c>
      <c r="HT48" s="182">
        <f t="shared" si="502"/>
        <v>9000</v>
      </c>
      <c r="HU48" s="182">
        <f t="shared" si="503"/>
        <v>99149757.494507954</v>
      </c>
      <c r="HV48" s="5"/>
      <c r="HW48" s="182">
        <f t="shared" si="675"/>
        <v>12669.135679853793</v>
      </c>
      <c r="HX48" s="182">
        <f t="shared" si="504"/>
        <v>9000</v>
      </c>
      <c r="HY48" s="182">
        <f t="shared" si="505"/>
        <v>114022221.11868413</v>
      </c>
      <c r="HZ48" s="5"/>
      <c r="IA48" s="182">
        <f t="shared" si="676"/>
        <v>14569.506031831861</v>
      </c>
      <c r="IB48" s="182">
        <f t="shared" si="506"/>
        <v>9000</v>
      </c>
      <c r="IC48" s="182">
        <f t="shared" si="507"/>
        <v>131125554.28648674</v>
      </c>
      <c r="ID48" s="5"/>
      <c r="IE48" s="182">
        <f t="shared" si="677"/>
        <v>16754.931936606637</v>
      </c>
      <c r="IF48" s="182">
        <f t="shared" si="508"/>
        <v>9000</v>
      </c>
      <c r="IG48" s="182">
        <f t="shared" si="509"/>
        <v>150794387.42945975</v>
      </c>
      <c r="IH48" s="5"/>
      <c r="II48" s="182">
        <f t="shared" si="678"/>
        <v>19268.171727097633</v>
      </c>
      <c r="IJ48" s="182">
        <f t="shared" si="510"/>
        <v>9000</v>
      </c>
      <c r="IK48" s="182">
        <f t="shared" si="511"/>
        <v>173413545.5438787</v>
      </c>
      <c r="IL48" s="5"/>
      <c r="IM48" s="182">
        <f t="shared" si="679"/>
        <v>22158.397486162277</v>
      </c>
      <c r="IN48" s="182">
        <f t="shared" si="512"/>
        <v>9000</v>
      </c>
      <c r="IO48" s="182">
        <f t="shared" si="513"/>
        <v>199425577.37546051</v>
      </c>
      <c r="IP48" s="5"/>
      <c r="IQ48" s="182">
        <f t="shared" si="680"/>
        <v>25482.157109086616</v>
      </c>
      <c r="IR48" s="182">
        <f t="shared" si="514"/>
        <v>9000</v>
      </c>
      <c r="IS48" s="182">
        <f t="shared" si="515"/>
        <v>229339413.98177955</v>
      </c>
      <c r="IT48" s="5"/>
      <c r="IU48" s="182">
        <f t="shared" si="681"/>
        <v>29304.480675449606</v>
      </c>
      <c r="IV48" s="182">
        <f t="shared" si="516"/>
        <v>9000</v>
      </c>
      <c r="IW48" s="182">
        <f t="shared" si="517"/>
        <v>263740326.07904646</v>
      </c>
      <c r="IX48" s="5"/>
      <c r="IY48" s="182">
        <f t="shared" si="682"/>
        <v>33700.152776767041</v>
      </c>
      <c r="IZ48" s="182">
        <f t="shared" si="518"/>
        <v>9000</v>
      </c>
      <c r="JA48" s="182">
        <f t="shared" si="519"/>
        <v>303301374.99090338</v>
      </c>
      <c r="JB48" s="5"/>
      <c r="JC48" s="182">
        <f t="shared" si="683"/>
        <v>38755.175693282094</v>
      </c>
      <c r="JD48" s="182">
        <f t="shared" si="520"/>
        <v>9000</v>
      </c>
      <c r="JE48" s="182">
        <f t="shared" si="521"/>
        <v>348796581.23953885</v>
      </c>
      <c r="JF48" s="5"/>
      <c r="JG48" s="182">
        <f t="shared" si="684"/>
        <v>44568.452047274404</v>
      </c>
      <c r="JH48" s="182">
        <f t="shared" si="522"/>
        <v>9000</v>
      </c>
      <c r="JI48" s="182">
        <f t="shared" si="523"/>
        <v>401116068.42546964</v>
      </c>
      <c r="JJ48" s="5"/>
      <c r="JK48" s="182">
        <f t="shared" si="685"/>
        <v>51253.719854365561</v>
      </c>
      <c r="JL48" s="182">
        <f t="shared" si="524"/>
        <v>9000</v>
      </c>
      <c r="JM48" s="182">
        <f t="shared" si="525"/>
        <v>461283478.68929005</v>
      </c>
      <c r="JN48" s="5"/>
      <c r="JO48" s="182">
        <f t="shared" si="686"/>
        <v>59531.1956108456</v>
      </c>
      <c r="JP48" s="182">
        <f t="shared" si="608"/>
        <v>9000</v>
      </c>
      <c r="JQ48" s="182">
        <f t="shared" si="609"/>
        <v>535780760.49761039</v>
      </c>
      <c r="JR48" s="5"/>
      <c r="JS48" s="182">
        <f t="shared" si="687"/>
        <v>68460.874952472441</v>
      </c>
      <c r="JT48" s="182">
        <f t="shared" si="610"/>
        <v>9000</v>
      </c>
      <c r="JU48" s="182">
        <f t="shared" si="611"/>
        <v>616147874.57225192</v>
      </c>
      <c r="JV48" s="5"/>
      <c r="JW48" s="182">
        <f t="shared" si="688"/>
        <v>78730.006195343303</v>
      </c>
      <c r="JX48" s="182">
        <f t="shared" si="612"/>
        <v>9000</v>
      </c>
      <c r="JY48" s="182">
        <f t="shared" si="613"/>
        <v>708570055.75808978</v>
      </c>
      <c r="JZ48" s="5"/>
      <c r="KA48" s="182">
        <f t="shared" si="689"/>
        <v>90539.507124644791</v>
      </c>
      <c r="KB48" s="182">
        <f t="shared" si="614"/>
        <v>9000</v>
      </c>
      <c r="KC48" s="182">
        <f t="shared" si="615"/>
        <v>814855564.12180316</v>
      </c>
      <c r="KD48" s="5"/>
      <c r="KE48" s="182">
        <f t="shared" si="690"/>
        <v>104120.43319334151</v>
      </c>
      <c r="KF48" s="182">
        <f t="shared" si="616"/>
        <v>9000</v>
      </c>
      <c r="KG48" s="182">
        <f t="shared" si="617"/>
        <v>937083898.74007356</v>
      </c>
      <c r="KH48" s="5"/>
      <c r="KI48" s="183">
        <f t="shared" si="182"/>
        <v>14.949227390624994</v>
      </c>
      <c r="KJ48" s="183">
        <f t="shared" si="183"/>
        <v>9000</v>
      </c>
      <c r="KK48" s="183">
        <f t="shared" si="184"/>
        <v>134543.04651562494</v>
      </c>
      <c r="KM48" s="183">
        <f t="shared" si="185"/>
        <v>233.51313818048021</v>
      </c>
      <c r="KN48" s="183">
        <f t="shared" si="186"/>
        <v>8999.9999999999982</v>
      </c>
      <c r="KO48" s="183">
        <f t="shared" si="187"/>
        <v>2101618.2436243217</v>
      </c>
      <c r="KQ48" s="183">
        <f t="shared" si="188"/>
        <v>1499.2244306155328</v>
      </c>
      <c r="KR48" s="183">
        <f t="shared" si="189"/>
        <v>9000</v>
      </c>
      <c r="KS48" s="183">
        <f t="shared" si="190"/>
        <v>13493019.875539795</v>
      </c>
      <c r="KU48" s="183">
        <f t="shared" si="191"/>
        <v>8823.3482348324651</v>
      </c>
      <c r="KV48" s="183">
        <f t="shared" si="192"/>
        <v>8999.9999999999982</v>
      </c>
      <c r="KW48" s="183">
        <f t="shared" si="193"/>
        <v>79410134.113492176</v>
      </c>
      <c r="KY48" s="183">
        <f t="shared" si="194"/>
        <v>51927.83180644799</v>
      </c>
      <c r="KZ48" s="183">
        <f t="shared" si="195"/>
        <v>8999.9999999999982</v>
      </c>
      <c r="LA48" s="183">
        <f t="shared" si="196"/>
        <v>467350486.25803185</v>
      </c>
      <c r="LC48" s="183">
        <f t="shared" si="197"/>
        <v>319500.92073938955</v>
      </c>
      <c r="LD48" s="183">
        <f t="shared" si="198"/>
        <v>9000</v>
      </c>
      <c r="LE48" s="183">
        <f t="shared" si="199"/>
        <v>2875508286.6545057</v>
      </c>
    </row>
    <row r="49" spans="2:317" ht="18.75">
      <c r="B49" s="172"/>
      <c r="C49" s="180"/>
      <c r="D49" s="180"/>
      <c r="E49" s="180" t="str">
        <f>'A.I Revenue Streams - P1'!F49</f>
        <v xml:space="preserve">IFT+UST+Exercises-Single </v>
      </c>
      <c r="F49" s="184"/>
      <c r="G49" s="182"/>
      <c r="H49" s="182">
        <f>'A.I Revenue Streams - P1'!J49</f>
        <v>1300</v>
      </c>
      <c r="I49" s="182">
        <f t="shared" si="618"/>
        <v>0</v>
      </c>
      <c r="J49" s="5"/>
      <c r="K49" s="182">
        <f>'A.I Revenue Streams - P1'!H49*K$2*L$2</f>
        <v>3.5999999999999996</v>
      </c>
      <c r="L49" s="182">
        <f t="shared" si="619"/>
        <v>1300</v>
      </c>
      <c r="M49" s="182">
        <f t="shared" si="620"/>
        <v>4679.9999999999991</v>
      </c>
      <c r="N49" s="5"/>
      <c r="O49" s="182">
        <f t="shared" si="621"/>
        <v>3.8429999999999991</v>
      </c>
      <c r="P49" s="182">
        <f t="shared" si="600"/>
        <v>1300</v>
      </c>
      <c r="Q49" s="182">
        <f t="shared" si="601"/>
        <v>4995.8999999999987</v>
      </c>
      <c r="R49" s="5"/>
      <c r="S49" s="182">
        <f t="shared" si="622"/>
        <v>5.8925999999999981</v>
      </c>
      <c r="T49" s="182">
        <f t="shared" si="602"/>
        <v>1300</v>
      </c>
      <c r="U49" s="182">
        <f t="shared" si="603"/>
        <v>7660.3799999999974</v>
      </c>
      <c r="V49" s="5"/>
      <c r="W49" s="182">
        <f t="shared" si="623"/>
        <v>8.4706124999999961</v>
      </c>
      <c r="X49" s="182">
        <f t="shared" si="604"/>
        <v>1300</v>
      </c>
      <c r="Y49" s="182">
        <f t="shared" si="605"/>
        <v>11011.796249999996</v>
      </c>
      <c r="Z49" s="5"/>
      <c r="AA49" s="182">
        <f t="shared" si="624"/>
        <v>15.585926999999993</v>
      </c>
      <c r="AB49" s="182">
        <f t="shared" si="606"/>
        <v>1300</v>
      </c>
      <c r="AC49" s="182">
        <f t="shared" si="607"/>
        <v>20261.705099999992</v>
      </c>
      <c r="AD49" s="5"/>
      <c r="AE49" s="182">
        <f t="shared" si="625"/>
        <v>22.404770062499988</v>
      </c>
      <c r="AF49" s="182">
        <f t="shared" si="404"/>
        <v>1300</v>
      </c>
      <c r="AG49" s="182">
        <f t="shared" si="405"/>
        <v>29126.201081249987</v>
      </c>
      <c r="AH49" s="5"/>
      <c r="AI49" s="182">
        <f t="shared" si="626"/>
        <v>32.20685696484373</v>
      </c>
      <c r="AJ49" s="182">
        <f t="shared" si="406"/>
        <v>1300</v>
      </c>
      <c r="AK49" s="182">
        <f t="shared" si="407"/>
        <v>41868.914054296853</v>
      </c>
      <c r="AL49" s="5"/>
      <c r="AM49" s="182">
        <f t="shared" si="627"/>
        <v>37.037885509570287</v>
      </c>
      <c r="AN49" s="182">
        <f t="shared" si="408"/>
        <v>1300</v>
      </c>
      <c r="AO49" s="182">
        <f t="shared" si="409"/>
        <v>48149.251162441375</v>
      </c>
      <c r="AP49" s="5"/>
      <c r="AQ49" s="182">
        <f t="shared" si="628"/>
        <v>42.593568336005831</v>
      </c>
      <c r="AR49" s="182">
        <f t="shared" si="410"/>
        <v>1300</v>
      </c>
      <c r="AS49" s="182">
        <f t="shared" si="411"/>
        <v>55371.638836807579</v>
      </c>
      <c r="AT49" s="5"/>
      <c r="AU49" s="182">
        <f t="shared" si="629"/>
        <v>48.982603586406704</v>
      </c>
      <c r="AV49" s="182">
        <f t="shared" si="412"/>
        <v>1300</v>
      </c>
      <c r="AW49" s="182">
        <f t="shared" si="413"/>
        <v>63677.384662328717</v>
      </c>
      <c r="AX49" s="5"/>
      <c r="AY49" s="182">
        <f t="shared" si="630"/>
        <v>56.329994124367708</v>
      </c>
      <c r="AZ49" s="182">
        <f t="shared" si="414"/>
        <v>1300</v>
      </c>
      <c r="BA49" s="182">
        <f t="shared" si="415"/>
        <v>73228.992361678014</v>
      </c>
      <c r="BB49" s="5"/>
      <c r="BC49" s="182">
        <f t="shared" si="631"/>
        <v>64.779493243022856</v>
      </c>
      <c r="BD49" s="182">
        <f t="shared" si="416"/>
        <v>1300</v>
      </c>
      <c r="BE49" s="182">
        <f t="shared" si="417"/>
        <v>84213.341215929715</v>
      </c>
      <c r="BF49" s="5"/>
      <c r="BG49" s="182">
        <f t="shared" si="632"/>
        <v>74.496417229476279</v>
      </c>
      <c r="BH49" s="182">
        <f t="shared" si="418"/>
        <v>1300</v>
      </c>
      <c r="BI49" s="182">
        <f t="shared" si="419"/>
        <v>96845.342398319161</v>
      </c>
      <c r="BJ49" s="5"/>
      <c r="BK49" s="182">
        <f t="shared" si="633"/>
        <v>85.670879813897713</v>
      </c>
      <c r="BL49" s="182">
        <f t="shared" si="420"/>
        <v>1300</v>
      </c>
      <c r="BM49" s="182">
        <f t="shared" si="421"/>
        <v>111372.14375806703</v>
      </c>
      <c r="BN49" s="5"/>
      <c r="BO49" s="182">
        <f t="shared" si="634"/>
        <v>98.521511785982369</v>
      </c>
      <c r="BP49" s="182">
        <f t="shared" si="422"/>
        <v>1300</v>
      </c>
      <c r="BQ49" s="182">
        <f t="shared" si="423"/>
        <v>128077.96532177708</v>
      </c>
      <c r="BR49" s="5"/>
      <c r="BS49" s="182">
        <f t="shared" si="635"/>
        <v>113.29973855387972</v>
      </c>
      <c r="BT49" s="182">
        <f t="shared" si="424"/>
        <v>1300</v>
      </c>
      <c r="BU49" s="182">
        <f t="shared" si="425"/>
        <v>147289.66012004364</v>
      </c>
      <c r="BV49" s="5"/>
      <c r="BW49" s="182">
        <f t="shared" si="636"/>
        <v>130.29469933696168</v>
      </c>
      <c r="BX49" s="182">
        <f t="shared" si="426"/>
        <v>1300</v>
      </c>
      <c r="BY49" s="182">
        <f t="shared" si="427"/>
        <v>169383.1091380502</v>
      </c>
      <c r="BZ49" s="5"/>
      <c r="CA49" s="182">
        <f t="shared" si="637"/>
        <v>149.83890423750591</v>
      </c>
      <c r="CB49" s="182">
        <f t="shared" si="428"/>
        <v>1300</v>
      </c>
      <c r="CC49" s="182">
        <f t="shared" si="429"/>
        <v>194790.5755087577</v>
      </c>
      <c r="CD49" s="5"/>
      <c r="CE49" s="182">
        <f t="shared" si="638"/>
        <v>206.77768784775816</v>
      </c>
      <c r="CF49" s="182">
        <f t="shared" si="430"/>
        <v>1300</v>
      </c>
      <c r="CG49" s="182">
        <f t="shared" si="431"/>
        <v>268810.9942020856</v>
      </c>
      <c r="CH49" s="5"/>
      <c r="CI49" s="182">
        <f t="shared" si="639"/>
        <v>237.79434102492186</v>
      </c>
      <c r="CJ49" s="182">
        <f t="shared" si="432"/>
        <v>1300</v>
      </c>
      <c r="CK49" s="182">
        <f t="shared" si="433"/>
        <v>309132.64333239844</v>
      </c>
      <c r="CL49" s="5"/>
      <c r="CM49" s="182">
        <f t="shared" si="640"/>
        <v>273.46349217866015</v>
      </c>
      <c r="CN49" s="182">
        <f t="shared" si="434"/>
        <v>1300</v>
      </c>
      <c r="CO49" s="182">
        <f t="shared" si="435"/>
        <v>355502.53983225819</v>
      </c>
      <c r="CP49" s="5"/>
      <c r="CQ49" s="182">
        <f t="shared" si="641"/>
        <v>314.48301600545915</v>
      </c>
      <c r="CR49" s="182">
        <f t="shared" si="436"/>
        <v>1300</v>
      </c>
      <c r="CS49" s="182">
        <f t="shared" si="437"/>
        <v>408827.92080709687</v>
      </c>
      <c r="CT49" s="5"/>
      <c r="CU49" s="182">
        <f t="shared" si="642"/>
        <v>361.65546840627798</v>
      </c>
      <c r="CV49" s="182">
        <f t="shared" si="438"/>
        <v>1300</v>
      </c>
      <c r="CW49" s="182">
        <f t="shared" si="439"/>
        <v>470152.10892816138</v>
      </c>
      <c r="CX49" s="5"/>
      <c r="CY49" s="182">
        <f t="shared" si="643"/>
        <v>415.90378866721966</v>
      </c>
      <c r="CZ49" s="182">
        <f t="shared" si="440"/>
        <v>1300</v>
      </c>
      <c r="DA49" s="182">
        <f t="shared" si="441"/>
        <v>540674.92526738555</v>
      </c>
      <c r="DB49" s="5"/>
      <c r="DC49" s="182">
        <f t="shared" si="644"/>
        <v>478.28935696730258</v>
      </c>
      <c r="DD49" s="182">
        <f t="shared" si="442"/>
        <v>1300</v>
      </c>
      <c r="DE49" s="182">
        <f t="shared" si="443"/>
        <v>621776.16405749333</v>
      </c>
      <c r="DF49" s="5"/>
      <c r="DG49" s="182">
        <f t="shared" si="645"/>
        <v>550.03276051239789</v>
      </c>
      <c r="DH49" s="182">
        <f t="shared" si="444"/>
        <v>1300</v>
      </c>
      <c r="DI49" s="182">
        <f t="shared" si="445"/>
        <v>715042.58866611728</v>
      </c>
      <c r="DJ49" s="5"/>
      <c r="DK49" s="182">
        <f t="shared" si="646"/>
        <v>632.53767458925756</v>
      </c>
      <c r="DL49" s="182">
        <f t="shared" si="446"/>
        <v>1300</v>
      </c>
      <c r="DM49" s="182">
        <f t="shared" si="447"/>
        <v>822298.97696603485</v>
      </c>
      <c r="DN49" s="5"/>
      <c r="DO49" s="182">
        <f t="shared" si="647"/>
        <v>727.41832577764615</v>
      </c>
      <c r="DP49" s="182">
        <f t="shared" si="448"/>
        <v>1300</v>
      </c>
      <c r="DQ49" s="182">
        <f t="shared" si="449"/>
        <v>945643.82351093995</v>
      </c>
      <c r="DR49" s="5"/>
      <c r="DS49" s="182">
        <f t="shared" si="648"/>
        <v>836.53107464429297</v>
      </c>
      <c r="DT49" s="182">
        <f t="shared" si="450"/>
        <v>1300</v>
      </c>
      <c r="DU49" s="182">
        <f t="shared" si="451"/>
        <v>1087490.3970375808</v>
      </c>
      <c r="DV49" s="5"/>
      <c r="DW49" s="182">
        <f t="shared" si="649"/>
        <v>962.01073584093695</v>
      </c>
      <c r="DX49" s="182">
        <f t="shared" si="452"/>
        <v>1300</v>
      </c>
      <c r="DY49" s="182">
        <f t="shared" si="453"/>
        <v>1250613.956593218</v>
      </c>
      <c r="DZ49" s="5"/>
      <c r="EA49" s="182">
        <f t="shared" si="650"/>
        <v>1216.9435808387852</v>
      </c>
      <c r="EB49" s="182">
        <f t="shared" si="454"/>
        <v>1300</v>
      </c>
      <c r="EC49" s="182">
        <f t="shared" si="455"/>
        <v>1582026.6550904207</v>
      </c>
      <c r="ED49" s="5"/>
      <c r="EE49" s="182">
        <f t="shared" si="651"/>
        <v>1399.485117964603</v>
      </c>
      <c r="EF49" s="182">
        <f t="shared" si="456"/>
        <v>1300</v>
      </c>
      <c r="EG49" s="182">
        <f t="shared" si="457"/>
        <v>1819330.6533539838</v>
      </c>
      <c r="EH49" s="5"/>
      <c r="EI49" s="182">
        <f t="shared" si="652"/>
        <v>1609.4078856592932</v>
      </c>
      <c r="EJ49" s="182">
        <f t="shared" si="458"/>
        <v>1300</v>
      </c>
      <c r="EK49" s="182">
        <f t="shared" si="459"/>
        <v>2092230.2513570811</v>
      </c>
      <c r="EL49" s="5"/>
      <c r="EM49" s="182">
        <f t="shared" si="653"/>
        <v>1850.819068508187</v>
      </c>
      <c r="EN49" s="182">
        <f t="shared" si="460"/>
        <v>1300</v>
      </c>
      <c r="EO49" s="182">
        <f t="shared" si="461"/>
        <v>2406064.7890606429</v>
      </c>
      <c r="EP49" s="5"/>
      <c r="EQ49" s="182">
        <f t="shared" si="654"/>
        <v>2128.4419287844148</v>
      </c>
      <c r="ER49" s="182">
        <f t="shared" si="462"/>
        <v>1300</v>
      </c>
      <c r="ES49" s="182">
        <f t="shared" si="463"/>
        <v>2766974.5074197394</v>
      </c>
      <c r="ET49" s="5"/>
      <c r="EU49" s="182">
        <f t="shared" si="655"/>
        <v>2447.7082181020769</v>
      </c>
      <c r="EV49" s="182">
        <f t="shared" si="464"/>
        <v>1300</v>
      </c>
      <c r="EW49" s="182">
        <f t="shared" si="465"/>
        <v>3182020.6835326999</v>
      </c>
      <c r="EX49" s="5"/>
      <c r="EY49" s="182">
        <f t="shared" si="656"/>
        <v>2814.8644508173884</v>
      </c>
      <c r="EZ49" s="182">
        <f t="shared" si="466"/>
        <v>1300</v>
      </c>
      <c r="FA49" s="182">
        <f t="shared" si="467"/>
        <v>3659323.7860626047</v>
      </c>
      <c r="FB49" s="5"/>
      <c r="FC49" s="182">
        <f t="shared" si="657"/>
        <v>3237.0941184399962</v>
      </c>
      <c r="FD49" s="182">
        <f t="shared" si="468"/>
        <v>1300</v>
      </c>
      <c r="FE49" s="182">
        <f t="shared" si="469"/>
        <v>4208222.3539719954</v>
      </c>
      <c r="FF49" s="5"/>
      <c r="FG49" s="182">
        <f t="shared" si="658"/>
        <v>3722.6582362059953</v>
      </c>
      <c r="FH49" s="182">
        <f t="shared" si="470"/>
        <v>1300</v>
      </c>
      <c r="FI49" s="182">
        <f t="shared" si="471"/>
        <v>4839455.7070677942</v>
      </c>
      <c r="FJ49" s="5"/>
      <c r="FK49" s="182">
        <f t="shared" si="659"/>
        <v>4281.0569716368946</v>
      </c>
      <c r="FL49" s="182">
        <f t="shared" si="472"/>
        <v>1300</v>
      </c>
      <c r="FM49" s="182">
        <f t="shared" si="473"/>
        <v>5565374.0631279629</v>
      </c>
      <c r="FN49" s="5"/>
      <c r="FO49" s="182">
        <f t="shared" si="660"/>
        <v>4923.2155173824285</v>
      </c>
      <c r="FP49" s="182">
        <f t="shared" si="474"/>
        <v>1300</v>
      </c>
      <c r="FQ49" s="182">
        <f t="shared" si="475"/>
        <v>6400180.1725971568</v>
      </c>
      <c r="FR49" s="5"/>
      <c r="FS49" s="182">
        <f t="shared" si="661"/>
        <v>5661.6978449897924</v>
      </c>
      <c r="FT49" s="182">
        <f t="shared" si="476"/>
        <v>1300</v>
      </c>
      <c r="FU49" s="182">
        <f t="shared" si="477"/>
        <v>7360207.1984867305</v>
      </c>
      <c r="FV49" s="5"/>
      <c r="FW49" s="182">
        <f t="shared" si="662"/>
        <v>7162.047773912087</v>
      </c>
      <c r="FX49" s="182">
        <f t="shared" si="478"/>
        <v>1300</v>
      </c>
      <c r="FY49" s="182">
        <f t="shared" si="479"/>
        <v>9310662.106085714</v>
      </c>
      <c r="FZ49" s="5"/>
      <c r="GA49" s="182">
        <f t="shared" si="663"/>
        <v>8236.3549399988988</v>
      </c>
      <c r="GB49" s="182">
        <f t="shared" si="480"/>
        <v>1300</v>
      </c>
      <c r="GC49" s="182">
        <f t="shared" si="481"/>
        <v>10707261.421998568</v>
      </c>
      <c r="GD49" s="5"/>
      <c r="GE49" s="182">
        <f t="shared" si="664"/>
        <v>9471.8081809987325</v>
      </c>
      <c r="GF49" s="182">
        <f t="shared" si="482"/>
        <v>1300</v>
      </c>
      <c r="GG49" s="182">
        <f t="shared" si="483"/>
        <v>12313350.635298353</v>
      </c>
      <c r="GH49" s="5"/>
      <c r="GI49" s="182">
        <f t="shared" si="665"/>
        <v>10892.579408148542</v>
      </c>
      <c r="GJ49" s="182">
        <f t="shared" si="484"/>
        <v>1300</v>
      </c>
      <c r="GK49" s="182">
        <f t="shared" si="485"/>
        <v>14160353.230593104</v>
      </c>
      <c r="GL49" s="5"/>
      <c r="GM49" s="182">
        <f t="shared" si="666"/>
        <v>12526.466319370822</v>
      </c>
      <c r="GN49" s="182">
        <f t="shared" si="486"/>
        <v>1300</v>
      </c>
      <c r="GO49" s="182">
        <f t="shared" si="487"/>
        <v>16284406.215182068</v>
      </c>
      <c r="GP49" s="5"/>
      <c r="GQ49" s="182">
        <f t="shared" si="667"/>
        <v>14405.436267276444</v>
      </c>
      <c r="GR49" s="182">
        <f t="shared" si="488"/>
        <v>1300</v>
      </c>
      <c r="GS49" s="182">
        <f t="shared" si="489"/>
        <v>18727067.147459377</v>
      </c>
      <c r="GT49" s="5"/>
      <c r="GU49" s="182">
        <f t="shared" si="668"/>
        <v>16566.251707367908</v>
      </c>
      <c r="GV49" s="182">
        <f t="shared" si="490"/>
        <v>1300</v>
      </c>
      <c r="GW49" s="182">
        <f t="shared" si="491"/>
        <v>21536127.219578281</v>
      </c>
      <c r="GX49" s="5"/>
      <c r="GY49" s="182">
        <f t="shared" si="669"/>
        <v>19051.189463473092</v>
      </c>
      <c r="GZ49" s="182">
        <f t="shared" si="492"/>
        <v>1300</v>
      </c>
      <c r="HA49" s="182">
        <f t="shared" si="493"/>
        <v>24766546.302515019</v>
      </c>
      <c r="HB49" s="5"/>
      <c r="HC49" s="182">
        <f t="shared" si="670"/>
        <v>21908.867882994055</v>
      </c>
      <c r="HD49" s="182">
        <f t="shared" si="494"/>
        <v>1300</v>
      </c>
      <c r="HE49" s="182">
        <f t="shared" si="495"/>
        <v>28481528.247892272</v>
      </c>
      <c r="HF49" s="5"/>
      <c r="HG49" s="182">
        <f t="shared" si="671"/>
        <v>25195.198065443161</v>
      </c>
      <c r="HH49" s="182">
        <f t="shared" si="496"/>
        <v>1300</v>
      </c>
      <c r="HI49" s="182">
        <f t="shared" si="497"/>
        <v>32753757.485076111</v>
      </c>
      <c r="HJ49" s="5"/>
      <c r="HK49" s="182">
        <f t="shared" si="672"/>
        <v>28974.477775259631</v>
      </c>
      <c r="HL49" s="182">
        <f t="shared" si="498"/>
        <v>1300</v>
      </c>
      <c r="HM49" s="182">
        <f t="shared" si="499"/>
        <v>37666821.107837521</v>
      </c>
      <c r="HN49" s="5"/>
      <c r="HO49" s="182">
        <f t="shared" si="673"/>
        <v>33320.649441548572</v>
      </c>
      <c r="HP49" s="182">
        <f t="shared" si="500"/>
        <v>1300</v>
      </c>
      <c r="HQ49" s="182">
        <f t="shared" si="501"/>
        <v>43316844.274013147</v>
      </c>
      <c r="HR49" s="5"/>
      <c r="HS49" s="182">
        <f t="shared" si="674"/>
        <v>44066.55888644798</v>
      </c>
      <c r="HT49" s="182">
        <f t="shared" si="502"/>
        <v>1300</v>
      </c>
      <c r="HU49" s="182">
        <f t="shared" si="503"/>
        <v>57286526.552382372</v>
      </c>
      <c r="HV49" s="5"/>
      <c r="HW49" s="182">
        <f t="shared" si="675"/>
        <v>50676.542719415171</v>
      </c>
      <c r="HX49" s="182">
        <f t="shared" si="504"/>
        <v>1300</v>
      </c>
      <c r="HY49" s="182">
        <f t="shared" si="505"/>
        <v>65879505.535239719</v>
      </c>
      <c r="HZ49" s="5"/>
      <c r="IA49" s="182">
        <f t="shared" si="676"/>
        <v>58278.024127327444</v>
      </c>
      <c r="IB49" s="182">
        <f t="shared" si="506"/>
        <v>1300</v>
      </c>
      <c r="IC49" s="182">
        <f t="shared" si="507"/>
        <v>75761431.365525678</v>
      </c>
      <c r="ID49" s="5"/>
      <c r="IE49" s="182">
        <f t="shared" si="677"/>
        <v>67019.72774642655</v>
      </c>
      <c r="IF49" s="182">
        <f t="shared" si="508"/>
        <v>1300</v>
      </c>
      <c r="IG49" s="182">
        <f t="shared" si="509"/>
        <v>87125646.070354521</v>
      </c>
      <c r="IH49" s="5"/>
      <c r="II49" s="182">
        <f t="shared" si="678"/>
        <v>77072.686908390533</v>
      </c>
      <c r="IJ49" s="182">
        <f t="shared" si="510"/>
        <v>1300</v>
      </c>
      <c r="IK49" s="182">
        <f t="shared" si="511"/>
        <v>100194492.98090769</v>
      </c>
      <c r="IL49" s="5"/>
      <c r="IM49" s="182">
        <f t="shared" si="679"/>
        <v>88633.589944649109</v>
      </c>
      <c r="IN49" s="182">
        <f t="shared" si="512"/>
        <v>1300</v>
      </c>
      <c r="IO49" s="182">
        <f t="shared" si="513"/>
        <v>115223666.92804384</v>
      </c>
      <c r="IP49" s="5"/>
      <c r="IQ49" s="182">
        <f t="shared" si="680"/>
        <v>101928.62843634647</v>
      </c>
      <c r="IR49" s="182">
        <f t="shared" si="514"/>
        <v>1300</v>
      </c>
      <c r="IS49" s="182">
        <f t="shared" si="515"/>
        <v>132507216.96725041</v>
      </c>
      <c r="IT49" s="5"/>
      <c r="IU49" s="182">
        <f t="shared" si="681"/>
        <v>117217.92270179842</v>
      </c>
      <c r="IV49" s="182">
        <f t="shared" si="516"/>
        <v>1300</v>
      </c>
      <c r="IW49" s="182">
        <f t="shared" si="517"/>
        <v>152383299.51233795</v>
      </c>
      <c r="IX49" s="5"/>
      <c r="IY49" s="182">
        <f t="shared" si="682"/>
        <v>134800.61110706817</v>
      </c>
      <c r="IZ49" s="182">
        <f t="shared" si="518"/>
        <v>1300</v>
      </c>
      <c r="JA49" s="182">
        <f t="shared" si="519"/>
        <v>175240794.43918863</v>
      </c>
      <c r="JB49" s="5"/>
      <c r="JC49" s="182">
        <f t="shared" si="683"/>
        <v>155020.70277312837</v>
      </c>
      <c r="JD49" s="182">
        <f t="shared" si="520"/>
        <v>1300</v>
      </c>
      <c r="JE49" s="182">
        <f t="shared" si="521"/>
        <v>201526913.6050669</v>
      </c>
      <c r="JF49" s="5"/>
      <c r="JG49" s="182">
        <f t="shared" si="684"/>
        <v>178273.80818909762</v>
      </c>
      <c r="JH49" s="182">
        <f t="shared" si="522"/>
        <v>1300</v>
      </c>
      <c r="JI49" s="182">
        <f t="shared" si="523"/>
        <v>231755950.64582691</v>
      </c>
      <c r="JJ49" s="5"/>
      <c r="JK49" s="182">
        <f t="shared" si="685"/>
        <v>205014.87941746225</v>
      </c>
      <c r="JL49" s="182">
        <f t="shared" si="524"/>
        <v>1300</v>
      </c>
      <c r="JM49" s="182">
        <f t="shared" si="525"/>
        <v>266519343.2427009</v>
      </c>
      <c r="JN49" s="5"/>
      <c r="JO49" s="182">
        <f t="shared" si="686"/>
        <v>238124.7824433824</v>
      </c>
      <c r="JP49" s="182">
        <f t="shared" si="608"/>
        <v>1300</v>
      </c>
      <c r="JQ49" s="182">
        <f t="shared" si="609"/>
        <v>309562217.17639714</v>
      </c>
      <c r="JR49" s="5"/>
      <c r="JS49" s="182">
        <f t="shared" si="687"/>
        <v>273843.49980988976</v>
      </c>
      <c r="JT49" s="182">
        <f t="shared" si="610"/>
        <v>1300</v>
      </c>
      <c r="JU49" s="182">
        <f t="shared" si="611"/>
        <v>355996549.75285667</v>
      </c>
      <c r="JV49" s="5"/>
      <c r="JW49" s="182">
        <f t="shared" si="688"/>
        <v>314920.02478137321</v>
      </c>
      <c r="JX49" s="182">
        <f t="shared" si="612"/>
        <v>1300</v>
      </c>
      <c r="JY49" s="182">
        <f t="shared" si="613"/>
        <v>409396032.21578521</v>
      </c>
      <c r="JZ49" s="5"/>
      <c r="KA49" s="182">
        <f t="shared" si="689"/>
        <v>362158.02849857917</v>
      </c>
      <c r="KB49" s="182">
        <f t="shared" si="614"/>
        <v>1300</v>
      </c>
      <c r="KC49" s="182">
        <f t="shared" si="615"/>
        <v>470805437.04815292</v>
      </c>
      <c r="KD49" s="5"/>
      <c r="KE49" s="182">
        <f t="shared" si="690"/>
        <v>416481.73277336603</v>
      </c>
      <c r="KF49" s="182">
        <f t="shared" si="616"/>
        <v>1300</v>
      </c>
      <c r="KG49" s="182">
        <f t="shared" si="617"/>
        <v>541426252.60537589</v>
      </c>
      <c r="KH49" s="5"/>
      <c r="KI49" s="183">
        <f t="shared" si="182"/>
        <v>59.796909562499977</v>
      </c>
      <c r="KJ49" s="183">
        <f t="shared" si="183"/>
        <v>1300</v>
      </c>
      <c r="KK49" s="183">
        <f t="shared" si="184"/>
        <v>77735.98243124997</v>
      </c>
      <c r="KM49" s="183">
        <f t="shared" si="185"/>
        <v>934.05255272192085</v>
      </c>
      <c r="KN49" s="183">
        <f t="shared" si="186"/>
        <v>1299.9999999999998</v>
      </c>
      <c r="KO49" s="183">
        <f t="shared" si="187"/>
        <v>1214268.318538497</v>
      </c>
      <c r="KQ49" s="183">
        <f t="shared" si="188"/>
        <v>5996.8977224621312</v>
      </c>
      <c r="KR49" s="183">
        <f t="shared" si="189"/>
        <v>1300</v>
      </c>
      <c r="KS49" s="183">
        <f t="shared" si="190"/>
        <v>7795967.0392007707</v>
      </c>
      <c r="KU49" s="183">
        <f t="shared" si="191"/>
        <v>35293.39293932986</v>
      </c>
      <c r="KV49" s="183">
        <f t="shared" si="192"/>
        <v>1299.9999999999998</v>
      </c>
      <c r="KW49" s="183">
        <f t="shared" si="193"/>
        <v>45881410.821128808</v>
      </c>
      <c r="KY49" s="183">
        <f t="shared" si="194"/>
        <v>207711.32722579196</v>
      </c>
      <c r="KZ49" s="183">
        <f t="shared" si="195"/>
        <v>1300</v>
      </c>
      <c r="LA49" s="183">
        <f t="shared" si="196"/>
        <v>270024725.39352953</v>
      </c>
      <c r="LC49" s="183">
        <f t="shared" si="197"/>
        <v>1278003.6829575582</v>
      </c>
      <c r="LD49" s="183">
        <f t="shared" si="198"/>
        <v>1299.9999999999998</v>
      </c>
      <c r="LE49" s="183">
        <f t="shared" si="199"/>
        <v>1661404787.8448253</v>
      </c>
    </row>
    <row r="50" spans="2:317" ht="18.75">
      <c r="B50" s="172"/>
      <c r="C50" s="180"/>
      <c r="D50" s="180"/>
      <c r="E50" s="180" t="str">
        <f>'A.I Revenue Streams - P1'!F50</f>
        <v>IFT+UST+Exercises-Standard</v>
      </c>
      <c r="F50" s="184"/>
      <c r="G50" s="182"/>
      <c r="H50" s="182">
        <f>'A.I Revenue Streams - P1'!J50</f>
        <v>5500</v>
      </c>
      <c r="I50" s="182">
        <f t="shared" si="618"/>
        <v>0</v>
      </c>
      <c r="J50" s="5"/>
      <c r="K50" s="182">
        <f>'A.I Revenue Streams - P1'!H50*K$2*L$2</f>
        <v>0.89999999999999991</v>
      </c>
      <c r="L50" s="182">
        <f t="shared" si="619"/>
        <v>5500</v>
      </c>
      <c r="M50" s="182">
        <f t="shared" si="620"/>
        <v>4949.9999999999991</v>
      </c>
      <c r="N50" s="5"/>
      <c r="O50" s="182">
        <f t="shared" si="621"/>
        <v>0.96074999999999977</v>
      </c>
      <c r="P50" s="182">
        <f t="shared" si="600"/>
        <v>5500</v>
      </c>
      <c r="Q50" s="182">
        <f t="shared" si="601"/>
        <v>5284.1249999999991</v>
      </c>
      <c r="R50" s="5"/>
      <c r="S50" s="182">
        <f t="shared" si="622"/>
        <v>1.4731499999999995</v>
      </c>
      <c r="T50" s="182">
        <f t="shared" si="602"/>
        <v>5500</v>
      </c>
      <c r="U50" s="182">
        <f t="shared" si="603"/>
        <v>8102.3249999999971</v>
      </c>
      <c r="V50" s="5"/>
      <c r="W50" s="182">
        <f t="shared" si="623"/>
        <v>2.117653124999999</v>
      </c>
      <c r="X50" s="182">
        <f t="shared" si="604"/>
        <v>5500</v>
      </c>
      <c r="Y50" s="182">
        <f t="shared" si="605"/>
        <v>11647.092187499995</v>
      </c>
      <c r="Z50" s="5"/>
      <c r="AA50" s="182">
        <f t="shared" si="624"/>
        <v>3.8964817499999982</v>
      </c>
      <c r="AB50" s="182">
        <f t="shared" si="606"/>
        <v>5500</v>
      </c>
      <c r="AC50" s="182">
        <f t="shared" si="607"/>
        <v>21430.649624999991</v>
      </c>
      <c r="AD50" s="5"/>
      <c r="AE50" s="182">
        <f t="shared" si="625"/>
        <v>5.6011925156249971</v>
      </c>
      <c r="AF50" s="182">
        <f t="shared" si="404"/>
        <v>5500</v>
      </c>
      <c r="AG50" s="182">
        <f t="shared" si="405"/>
        <v>30806.558835937485</v>
      </c>
      <c r="AH50" s="5"/>
      <c r="AI50" s="182">
        <f t="shared" si="626"/>
        <v>8.0517142412109326</v>
      </c>
      <c r="AJ50" s="182">
        <f t="shared" si="406"/>
        <v>5500</v>
      </c>
      <c r="AK50" s="182">
        <f t="shared" si="407"/>
        <v>44284.428326660127</v>
      </c>
      <c r="AL50" s="5"/>
      <c r="AM50" s="182">
        <f t="shared" si="627"/>
        <v>9.2594713773925719</v>
      </c>
      <c r="AN50" s="182">
        <f t="shared" si="408"/>
        <v>5500</v>
      </c>
      <c r="AO50" s="182">
        <f t="shared" si="409"/>
        <v>50927.092575659146</v>
      </c>
      <c r="AP50" s="5"/>
      <c r="AQ50" s="182">
        <f t="shared" si="628"/>
        <v>10.648392084001458</v>
      </c>
      <c r="AR50" s="182">
        <f t="shared" si="410"/>
        <v>5500</v>
      </c>
      <c r="AS50" s="182">
        <f t="shared" si="411"/>
        <v>58566.156462008017</v>
      </c>
      <c r="AT50" s="5"/>
      <c r="AU50" s="182">
        <f t="shared" si="629"/>
        <v>12.245650896601676</v>
      </c>
      <c r="AV50" s="182">
        <f t="shared" si="412"/>
        <v>5500</v>
      </c>
      <c r="AW50" s="182">
        <f t="shared" si="413"/>
        <v>67351.079931309214</v>
      </c>
      <c r="AX50" s="5"/>
      <c r="AY50" s="182">
        <f t="shared" si="630"/>
        <v>14.082498531091927</v>
      </c>
      <c r="AZ50" s="182">
        <f t="shared" si="414"/>
        <v>5500</v>
      </c>
      <c r="BA50" s="182">
        <f t="shared" si="415"/>
        <v>77453.741921005596</v>
      </c>
      <c r="BB50" s="5"/>
      <c r="BC50" s="182">
        <f t="shared" si="631"/>
        <v>16.194873310755714</v>
      </c>
      <c r="BD50" s="182">
        <f t="shared" si="416"/>
        <v>5500</v>
      </c>
      <c r="BE50" s="182">
        <f t="shared" si="417"/>
        <v>89071.803209156424</v>
      </c>
      <c r="BF50" s="5"/>
      <c r="BG50" s="182">
        <f t="shared" si="632"/>
        <v>18.62410430736907</v>
      </c>
      <c r="BH50" s="182">
        <f t="shared" si="418"/>
        <v>5500</v>
      </c>
      <c r="BI50" s="182">
        <f t="shared" si="419"/>
        <v>102432.57369052988</v>
      </c>
      <c r="BJ50" s="5"/>
      <c r="BK50" s="182">
        <f t="shared" si="633"/>
        <v>21.417719953474428</v>
      </c>
      <c r="BL50" s="182">
        <f t="shared" si="420"/>
        <v>5500</v>
      </c>
      <c r="BM50" s="182">
        <f t="shared" si="421"/>
        <v>117797.45974410935</v>
      </c>
      <c r="BN50" s="5"/>
      <c r="BO50" s="182">
        <f t="shared" si="634"/>
        <v>24.630377946495592</v>
      </c>
      <c r="BP50" s="182">
        <f t="shared" si="422"/>
        <v>5500</v>
      </c>
      <c r="BQ50" s="182">
        <f t="shared" si="423"/>
        <v>135467.07870572575</v>
      </c>
      <c r="BR50" s="5"/>
      <c r="BS50" s="182">
        <f t="shared" si="635"/>
        <v>28.32493463846993</v>
      </c>
      <c r="BT50" s="182">
        <f t="shared" si="424"/>
        <v>5500</v>
      </c>
      <c r="BU50" s="182">
        <f t="shared" si="425"/>
        <v>155787.14051158461</v>
      </c>
      <c r="BV50" s="5"/>
      <c r="BW50" s="182">
        <f t="shared" si="636"/>
        <v>32.573674834240421</v>
      </c>
      <c r="BX50" s="182">
        <f t="shared" si="426"/>
        <v>5500</v>
      </c>
      <c r="BY50" s="182">
        <f t="shared" si="427"/>
        <v>179155.21158832233</v>
      </c>
      <c r="BZ50" s="5"/>
      <c r="CA50" s="182">
        <f t="shared" si="637"/>
        <v>37.459726059376479</v>
      </c>
      <c r="CB50" s="182">
        <f t="shared" si="428"/>
        <v>5500</v>
      </c>
      <c r="CC50" s="182">
        <f t="shared" si="429"/>
        <v>206028.49332657063</v>
      </c>
      <c r="CD50" s="5"/>
      <c r="CE50" s="182">
        <f t="shared" si="638"/>
        <v>51.69442196193954</v>
      </c>
      <c r="CF50" s="182">
        <f t="shared" si="430"/>
        <v>5500</v>
      </c>
      <c r="CG50" s="182">
        <f t="shared" si="431"/>
        <v>284319.32079066749</v>
      </c>
      <c r="CH50" s="5"/>
      <c r="CI50" s="182">
        <f t="shared" si="639"/>
        <v>59.448585256230466</v>
      </c>
      <c r="CJ50" s="182">
        <f t="shared" si="432"/>
        <v>5500</v>
      </c>
      <c r="CK50" s="182">
        <f t="shared" si="433"/>
        <v>326967.21890926757</v>
      </c>
      <c r="CL50" s="5"/>
      <c r="CM50" s="182">
        <f t="shared" si="640"/>
        <v>68.365873044665037</v>
      </c>
      <c r="CN50" s="182">
        <f t="shared" si="434"/>
        <v>5500</v>
      </c>
      <c r="CO50" s="182">
        <f t="shared" si="435"/>
        <v>376012.30174565769</v>
      </c>
      <c r="CP50" s="5"/>
      <c r="CQ50" s="182">
        <f t="shared" si="641"/>
        <v>78.620754001364787</v>
      </c>
      <c r="CR50" s="182">
        <f t="shared" si="436"/>
        <v>5500</v>
      </c>
      <c r="CS50" s="182">
        <f t="shared" si="437"/>
        <v>432414.14700750634</v>
      </c>
      <c r="CT50" s="5"/>
      <c r="CU50" s="182">
        <f t="shared" si="642"/>
        <v>90.413867101569494</v>
      </c>
      <c r="CV50" s="182">
        <f t="shared" si="438"/>
        <v>5500</v>
      </c>
      <c r="CW50" s="182">
        <f t="shared" si="439"/>
        <v>497276.2690586322</v>
      </c>
      <c r="CX50" s="5"/>
      <c r="CY50" s="182">
        <f t="shared" si="643"/>
        <v>103.97594716680491</v>
      </c>
      <c r="CZ50" s="182">
        <f t="shared" si="440"/>
        <v>5500</v>
      </c>
      <c r="DA50" s="182">
        <f t="shared" si="441"/>
        <v>571867.70941742708</v>
      </c>
      <c r="DB50" s="5"/>
      <c r="DC50" s="182">
        <f t="shared" si="644"/>
        <v>119.57233924182565</v>
      </c>
      <c r="DD50" s="182">
        <f t="shared" si="442"/>
        <v>5500</v>
      </c>
      <c r="DE50" s="182">
        <f t="shared" si="443"/>
        <v>657647.865830041</v>
      </c>
      <c r="DF50" s="5"/>
      <c r="DG50" s="182">
        <f t="shared" si="645"/>
        <v>137.50819012809947</v>
      </c>
      <c r="DH50" s="182">
        <f t="shared" si="444"/>
        <v>5500</v>
      </c>
      <c r="DI50" s="182">
        <f t="shared" si="445"/>
        <v>756295.04570454708</v>
      </c>
      <c r="DJ50" s="5"/>
      <c r="DK50" s="182">
        <f t="shared" si="646"/>
        <v>158.13441864731439</v>
      </c>
      <c r="DL50" s="182">
        <f t="shared" si="446"/>
        <v>5500</v>
      </c>
      <c r="DM50" s="182">
        <f t="shared" si="447"/>
        <v>869739.3025602292</v>
      </c>
      <c r="DN50" s="5"/>
      <c r="DO50" s="182">
        <f t="shared" si="647"/>
        <v>181.85458144441154</v>
      </c>
      <c r="DP50" s="182">
        <f t="shared" si="448"/>
        <v>5500</v>
      </c>
      <c r="DQ50" s="182">
        <f t="shared" si="449"/>
        <v>1000200.1979442635</v>
      </c>
      <c r="DR50" s="5"/>
      <c r="DS50" s="182">
        <f t="shared" si="648"/>
        <v>209.13276866107324</v>
      </c>
      <c r="DT50" s="182">
        <f t="shared" si="450"/>
        <v>5500</v>
      </c>
      <c r="DU50" s="182">
        <f t="shared" si="451"/>
        <v>1150230.2276359028</v>
      </c>
      <c r="DV50" s="5"/>
      <c r="DW50" s="182">
        <f t="shared" si="649"/>
        <v>240.50268396023424</v>
      </c>
      <c r="DX50" s="182">
        <f t="shared" si="452"/>
        <v>5500</v>
      </c>
      <c r="DY50" s="182">
        <f t="shared" si="453"/>
        <v>1322764.7617812883</v>
      </c>
      <c r="DZ50" s="5"/>
      <c r="EA50" s="182">
        <f t="shared" si="650"/>
        <v>304.23589520969631</v>
      </c>
      <c r="EB50" s="182">
        <f t="shared" si="454"/>
        <v>5500</v>
      </c>
      <c r="EC50" s="182">
        <f t="shared" si="455"/>
        <v>1673297.4236533297</v>
      </c>
      <c r="ED50" s="5"/>
      <c r="EE50" s="182">
        <f t="shared" si="651"/>
        <v>349.87127949115074</v>
      </c>
      <c r="EF50" s="182">
        <f t="shared" si="456"/>
        <v>5500</v>
      </c>
      <c r="EG50" s="182">
        <f t="shared" si="457"/>
        <v>1924292.0372013291</v>
      </c>
      <c r="EH50" s="5"/>
      <c r="EI50" s="182">
        <f t="shared" si="652"/>
        <v>402.35197141482331</v>
      </c>
      <c r="EJ50" s="182">
        <f t="shared" si="458"/>
        <v>5500</v>
      </c>
      <c r="EK50" s="182">
        <f t="shared" si="459"/>
        <v>2212935.8427815284</v>
      </c>
      <c r="EL50" s="5"/>
      <c r="EM50" s="182">
        <f t="shared" si="653"/>
        <v>462.70476712704675</v>
      </c>
      <c r="EN50" s="182">
        <f t="shared" si="460"/>
        <v>5500</v>
      </c>
      <c r="EO50" s="182">
        <f t="shared" si="461"/>
        <v>2544876.2191987573</v>
      </c>
      <c r="EP50" s="5"/>
      <c r="EQ50" s="182">
        <f t="shared" si="654"/>
        <v>532.1104821961037</v>
      </c>
      <c r="ER50" s="182">
        <f t="shared" si="462"/>
        <v>5500</v>
      </c>
      <c r="ES50" s="182">
        <f t="shared" si="463"/>
        <v>2926607.6520785703</v>
      </c>
      <c r="ET50" s="5"/>
      <c r="EU50" s="182">
        <f t="shared" si="655"/>
        <v>611.92705452551922</v>
      </c>
      <c r="EV50" s="182">
        <f t="shared" si="464"/>
        <v>5500</v>
      </c>
      <c r="EW50" s="182">
        <f t="shared" si="465"/>
        <v>3365598.7998903557</v>
      </c>
      <c r="EX50" s="5"/>
      <c r="EY50" s="182">
        <f t="shared" si="656"/>
        <v>703.7161127043471</v>
      </c>
      <c r="EZ50" s="182">
        <f t="shared" si="466"/>
        <v>5500</v>
      </c>
      <c r="FA50" s="182">
        <f t="shared" si="467"/>
        <v>3870438.6198739088</v>
      </c>
      <c r="FB50" s="5"/>
      <c r="FC50" s="182">
        <f t="shared" si="657"/>
        <v>809.27352960999906</v>
      </c>
      <c r="FD50" s="182">
        <f t="shared" si="468"/>
        <v>5500</v>
      </c>
      <c r="FE50" s="182">
        <f t="shared" si="469"/>
        <v>4451004.4128549946</v>
      </c>
      <c r="FF50" s="5"/>
      <c r="FG50" s="182">
        <f t="shared" si="658"/>
        <v>930.66455905149883</v>
      </c>
      <c r="FH50" s="182">
        <f t="shared" si="470"/>
        <v>5500</v>
      </c>
      <c r="FI50" s="182">
        <f t="shared" si="471"/>
        <v>5118655.0747832432</v>
      </c>
      <c r="FJ50" s="5"/>
      <c r="FK50" s="182">
        <f t="shared" si="659"/>
        <v>1070.2642429092236</v>
      </c>
      <c r="FL50" s="182">
        <f t="shared" si="472"/>
        <v>5500</v>
      </c>
      <c r="FM50" s="182">
        <f t="shared" si="473"/>
        <v>5886453.3360007303</v>
      </c>
      <c r="FN50" s="5"/>
      <c r="FO50" s="182">
        <f t="shared" si="660"/>
        <v>1230.8038793456071</v>
      </c>
      <c r="FP50" s="182">
        <f t="shared" si="474"/>
        <v>5500</v>
      </c>
      <c r="FQ50" s="182">
        <f t="shared" si="475"/>
        <v>6769421.3364008395</v>
      </c>
      <c r="FR50" s="5"/>
      <c r="FS50" s="182">
        <f t="shared" si="661"/>
        <v>1415.4244612474481</v>
      </c>
      <c r="FT50" s="182">
        <f t="shared" si="476"/>
        <v>5500</v>
      </c>
      <c r="FU50" s="182">
        <f t="shared" si="477"/>
        <v>7784834.5368609643</v>
      </c>
      <c r="FV50" s="5"/>
      <c r="FW50" s="182">
        <f t="shared" si="662"/>
        <v>1790.5119434780217</v>
      </c>
      <c r="FX50" s="182">
        <f t="shared" si="478"/>
        <v>5500</v>
      </c>
      <c r="FY50" s="182">
        <f t="shared" si="479"/>
        <v>9847815.6891291197</v>
      </c>
      <c r="FZ50" s="5"/>
      <c r="GA50" s="182">
        <f t="shared" si="663"/>
        <v>2059.0887349997247</v>
      </c>
      <c r="GB50" s="182">
        <f t="shared" si="480"/>
        <v>5500</v>
      </c>
      <c r="GC50" s="182">
        <f t="shared" si="481"/>
        <v>11324988.042498486</v>
      </c>
      <c r="GD50" s="5"/>
      <c r="GE50" s="182">
        <f t="shared" si="664"/>
        <v>2367.9520452496831</v>
      </c>
      <c r="GF50" s="182">
        <f t="shared" si="482"/>
        <v>5500</v>
      </c>
      <c r="GG50" s="182">
        <f t="shared" si="483"/>
        <v>13023736.248873258</v>
      </c>
      <c r="GH50" s="5"/>
      <c r="GI50" s="182">
        <f t="shared" si="665"/>
        <v>2723.1448520371355</v>
      </c>
      <c r="GJ50" s="182">
        <f t="shared" si="484"/>
        <v>5500</v>
      </c>
      <c r="GK50" s="182">
        <f t="shared" si="485"/>
        <v>14977296.686204245</v>
      </c>
      <c r="GL50" s="5"/>
      <c r="GM50" s="182">
        <f t="shared" si="666"/>
        <v>3131.6165798427055</v>
      </c>
      <c r="GN50" s="182">
        <f t="shared" si="486"/>
        <v>5500</v>
      </c>
      <c r="GO50" s="182">
        <f t="shared" si="487"/>
        <v>17223891.189134881</v>
      </c>
      <c r="GP50" s="5"/>
      <c r="GQ50" s="182">
        <f t="shared" si="667"/>
        <v>3601.3590668191109</v>
      </c>
      <c r="GR50" s="182">
        <f t="shared" si="488"/>
        <v>5500</v>
      </c>
      <c r="GS50" s="182">
        <f t="shared" si="489"/>
        <v>19807474.867505111</v>
      </c>
      <c r="GT50" s="5"/>
      <c r="GU50" s="182">
        <f t="shared" si="668"/>
        <v>4141.5629268419771</v>
      </c>
      <c r="GV50" s="182">
        <f t="shared" si="490"/>
        <v>5500</v>
      </c>
      <c r="GW50" s="182">
        <f t="shared" si="491"/>
        <v>22778596.097630873</v>
      </c>
      <c r="GX50" s="5"/>
      <c r="GY50" s="182">
        <f t="shared" si="669"/>
        <v>4762.7973658682731</v>
      </c>
      <c r="GZ50" s="182">
        <f t="shared" si="492"/>
        <v>5500</v>
      </c>
      <c r="HA50" s="182">
        <f t="shared" si="493"/>
        <v>26195385.512275502</v>
      </c>
      <c r="HB50" s="5"/>
      <c r="HC50" s="182">
        <f t="shared" si="670"/>
        <v>5477.2169707485136</v>
      </c>
      <c r="HD50" s="182">
        <f t="shared" si="494"/>
        <v>5500</v>
      </c>
      <c r="HE50" s="182">
        <f t="shared" si="495"/>
        <v>30124693.339116827</v>
      </c>
      <c r="HF50" s="5"/>
      <c r="HG50" s="182">
        <f t="shared" si="671"/>
        <v>6298.7995163607902</v>
      </c>
      <c r="HH50" s="182">
        <f t="shared" si="496"/>
        <v>5500</v>
      </c>
      <c r="HI50" s="182">
        <f t="shared" si="497"/>
        <v>34643397.33998435</v>
      </c>
      <c r="HJ50" s="5"/>
      <c r="HK50" s="182">
        <f t="shared" si="672"/>
        <v>7243.6194438149078</v>
      </c>
      <c r="HL50" s="182">
        <f t="shared" si="498"/>
        <v>5500</v>
      </c>
      <c r="HM50" s="182">
        <f t="shared" si="499"/>
        <v>39839906.940981992</v>
      </c>
      <c r="HN50" s="5"/>
      <c r="HO50" s="182">
        <f t="shared" si="673"/>
        <v>8330.1623603871431</v>
      </c>
      <c r="HP50" s="182">
        <f t="shared" si="500"/>
        <v>5500</v>
      </c>
      <c r="HQ50" s="182">
        <f t="shared" si="501"/>
        <v>45815892.982129283</v>
      </c>
      <c r="HR50" s="5"/>
      <c r="HS50" s="182">
        <f t="shared" si="674"/>
        <v>11016.639721611995</v>
      </c>
      <c r="HT50" s="182">
        <f t="shared" si="502"/>
        <v>5500</v>
      </c>
      <c r="HU50" s="182">
        <f t="shared" si="503"/>
        <v>60591518.468865968</v>
      </c>
      <c r="HV50" s="5"/>
      <c r="HW50" s="182">
        <f t="shared" si="675"/>
        <v>12669.135679853793</v>
      </c>
      <c r="HX50" s="182">
        <f t="shared" si="504"/>
        <v>5500</v>
      </c>
      <c r="HY50" s="182">
        <f t="shared" si="505"/>
        <v>69680246.239195853</v>
      </c>
      <c r="HZ50" s="5"/>
      <c r="IA50" s="182">
        <f t="shared" si="676"/>
        <v>14569.506031831861</v>
      </c>
      <c r="IB50" s="182">
        <f t="shared" si="506"/>
        <v>5500</v>
      </c>
      <c r="IC50" s="182">
        <f t="shared" si="507"/>
        <v>80132283.175075233</v>
      </c>
      <c r="ID50" s="5"/>
      <c r="IE50" s="182">
        <f t="shared" si="677"/>
        <v>16754.931936606637</v>
      </c>
      <c r="IF50" s="182">
        <f t="shared" si="508"/>
        <v>5500</v>
      </c>
      <c r="IG50" s="182">
        <f t="shared" si="509"/>
        <v>92152125.651336506</v>
      </c>
      <c r="IH50" s="5"/>
      <c r="II50" s="182">
        <f t="shared" si="678"/>
        <v>19268.171727097633</v>
      </c>
      <c r="IJ50" s="182">
        <f t="shared" si="510"/>
        <v>5500</v>
      </c>
      <c r="IK50" s="182">
        <f t="shared" si="511"/>
        <v>105974944.49903698</v>
      </c>
      <c r="IL50" s="5"/>
      <c r="IM50" s="182">
        <f t="shared" si="679"/>
        <v>22158.397486162277</v>
      </c>
      <c r="IN50" s="182">
        <f t="shared" si="512"/>
        <v>5500</v>
      </c>
      <c r="IO50" s="182">
        <f t="shared" si="513"/>
        <v>121871186.17389253</v>
      </c>
      <c r="IP50" s="5"/>
      <c r="IQ50" s="182">
        <f t="shared" si="680"/>
        <v>25482.157109086616</v>
      </c>
      <c r="IR50" s="182">
        <f t="shared" si="514"/>
        <v>5500</v>
      </c>
      <c r="IS50" s="182">
        <f t="shared" si="515"/>
        <v>140151864.09997639</v>
      </c>
      <c r="IT50" s="5"/>
      <c r="IU50" s="182">
        <f t="shared" si="681"/>
        <v>29304.480675449606</v>
      </c>
      <c r="IV50" s="182">
        <f t="shared" si="516"/>
        <v>5500</v>
      </c>
      <c r="IW50" s="182">
        <f t="shared" si="517"/>
        <v>161174643.71497282</v>
      </c>
      <c r="IX50" s="5"/>
      <c r="IY50" s="182">
        <f t="shared" si="682"/>
        <v>33700.152776767041</v>
      </c>
      <c r="IZ50" s="182">
        <f t="shared" si="518"/>
        <v>5500</v>
      </c>
      <c r="JA50" s="182">
        <f t="shared" si="519"/>
        <v>185350840.27221873</v>
      </c>
      <c r="JB50" s="5"/>
      <c r="JC50" s="182">
        <f t="shared" si="683"/>
        <v>38755.175693282094</v>
      </c>
      <c r="JD50" s="182">
        <f t="shared" si="520"/>
        <v>5500</v>
      </c>
      <c r="JE50" s="182">
        <f t="shared" si="521"/>
        <v>213153466.31305152</v>
      </c>
      <c r="JF50" s="5"/>
      <c r="JG50" s="182">
        <f t="shared" si="684"/>
        <v>44568.452047274404</v>
      </c>
      <c r="JH50" s="182">
        <f t="shared" si="522"/>
        <v>5500</v>
      </c>
      <c r="JI50" s="182">
        <f t="shared" si="523"/>
        <v>245126486.26000923</v>
      </c>
      <c r="JJ50" s="5"/>
      <c r="JK50" s="182">
        <f t="shared" si="685"/>
        <v>51253.719854365561</v>
      </c>
      <c r="JL50" s="182">
        <f t="shared" si="524"/>
        <v>5500</v>
      </c>
      <c r="JM50" s="182">
        <f t="shared" si="525"/>
        <v>281895459.19901061</v>
      </c>
      <c r="JN50" s="5"/>
      <c r="JO50" s="182">
        <f t="shared" si="686"/>
        <v>59531.1956108456</v>
      </c>
      <c r="JP50" s="182">
        <f t="shared" si="608"/>
        <v>5500</v>
      </c>
      <c r="JQ50" s="182">
        <f t="shared" si="609"/>
        <v>327421575.85965079</v>
      </c>
      <c r="JR50" s="5"/>
      <c r="JS50" s="182">
        <f t="shared" si="687"/>
        <v>68460.874952472441</v>
      </c>
      <c r="JT50" s="182">
        <f t="shared" si="610"/>
        <v>5500</v>
      </c>
      <c r="JU50" s="182">
        <f t="shared" si="611"/>
        <v>376534812.23859841</v>
      </c>
      <c r="JV50" s="5"/>
      <c r="JW50" s="182">
        <f t="shared" si="688"/>
        <v>78730.006195343303</v>
      </c>
      <c r="JX50" s="182">
        <f t="shared" si="612"/>
        <v>5500</v>
      </c>
      <c r="JY50" s="182">
        <f t="shared" si="613"/>
        <v>433015034.07438815</v>
      </c>
      <c r="JZ50" s="5"/>
      <c r="KA50" s="182">
        <f t="shared" si="689"/>
        <v>90539.507124644791</v>
      </c>
      <c r="KB50" s="182">
        <f t="shared" si="614"/>
        <v>5500</v>
      </c>
      <c r="KC50" s="182">
        <f t="shared" si="615"/>
        <v>497967289.18554634</v>
      </c>
      <c r="KD50" s="5"/>
      <c r="KE50" s="182">
        <f t="shared" si="690"/>
        <v>104120.43319334151</v>
      </c>
      <c r="KF50" s="182">
        <f t="shared" si="616"/>
        <v>5500</v>
      </c>
      <c r="KG50" s="182">
        <f t="shared" si="617"/>
        <v>572662382.56337833</v>
      </c>
      <c r="KH50" s="5"/>
      <c r="KI50" s="183">
        <f t="shared" si="182"/>
        <v>14.949227390624994</v>
      </c>
      <c r="KJ50" s="183">
        <f t="shared" si="183"/>
        <v>5499.9999999999991</v>
      </c>
      <c r="KK50" s="183">
        <f t="shared" si="184"/>
        <v>82220.750648437461</v>
      </c>
      <c r="KM50" s="183">
        <f t="shared" si="185"/>
        <v>233.51313818048021</v>
      </c>
      <c r="KN50" s="183">
        <f t="shared" si="186"/>
        <v>5499.9999999999991</v>
      </c>
      <c r="KO50" s="183">
        <f t="shared" si="187"/>
        <v>1284322.2599926409</v>
      </c>
      <c r="KQ50" s="183">
        <f t="shared" si="188"/>
        <v>1499.2244306155328</v>
      </c>
      <c r="KR50" s="183">
        <f t="shared" si="189"/>
        <v>5500</v>
      </c>
      <c r="KS50" s="183">
        <f t="shared" si="190"/>
        <v>8245734.3683854304</v>
      </c>
      <c r="KU50" s="183">
        <f t="shared" si="191"/>
        <v>8823.3482348324651</v>
      </c>
      <c r="KV50" s="183">
        <f t="shared" si="192"/>
        <v>5499.9999999999991</v>
      </c>
      <c r="KW50" s="183">
        <f t="shared" si="193"/>
        <v>48528415.291578554</v>
      </c>
      <c r="KY50" s="183">
        <f t="shared" si="194"/>
        <v>51927.83180644799</v>
      </c>
      <c r="KZ50" s="183">
        <f t="shared" si="195"/>
        <v>5499.9999999999991</v>
      </c>
      <c r="LA50" s="183">
        <f t="shared" si="196"/>
        <v>285603074.93546391</v>
      </c>
      <c r="LC50" s="183">
        <f t="shared" si="197"/>
        <v>319500.92073938955</v>
      </c>
      <c r="LD50" s="183">
        <f t="shared" si="198"/>
        <v>5500</v>
      </c>
      <c r="LE50" s="183">
        <f t="shared" si="199"/>
        <v>1757255064.0666425</v>
      </c>
    </row>
    <row r="51" spans="2:317" ht="18.75">
      <c r="B51" s="172"/>
      <c r="C51" s="180"/>
      <c r="D51" s="180"/>
      <c r="E51" s="180" t="str">
        <f>'A.I Revenue Streams - P1'!F51</f>
        <v>IFT+UST+Exercises-Advance</v>
      </c>
      <c r="F51" s="184"/>
      <c r="G51" s="182"/>
      <c r="H51" s="182">
        <f>'A.I Revenue Streams - P1'!J51</f>
        <v>9500</v>
      </c>
      <c r="I51" s="182">
        <f t="shared" si="618"/>
        <v>0</v>
      </c>
      <c r="J51" s="5"/>
      <c r="K51" s="182">
        <f>'A.I Revenue Streams - P1'!H51*K$2*L$2</f>
        <v>0.89999999999999991</v>
      </c>
      <c r="L51" s="182">
        <f t="shared" si="619"/>
        <v>9500</v>
      </c>
      <c r="M51" s="182">
        <f t="shared" si="620"/>
        <v>8550</v>
      </c>
      <c r="N51" s="5"/>
      <c r="O51" s="182">
        <f t="shared" si="621"/>
        <v>0.96074999999999977</v>
      </c>
      <c r="P51" s="182">
        <f t="shared" si="600"/>
        <v>9500</v>
      </c>
      <c r="Q51" s="182">
        <f t="shared" si="601"/>
        <v>9127.1249999999982</v>
      </c>
      <c r="R51" s="5"/>
      <c r="S51" s="182">
        <f t="shared" si="622"/>
        <v>1.4731499999999995</v>
      </c>
      <c r="T51" s="182">
        <f t="shared" si="602"/>
        <v>9500</v>
      </c>
      <c r="U51" s="182">
        <f t="shared" si="603"/>
        <v>13994.924999999996</v>
      </c>
      <c r="V51" s="5"/>
      <c r="W51" s="182">
        <f t="shared" si="623"/>
        <v>2.117653124999999</v>
      </c>
      <c r="X51" s="182">
        <f t="shared" si="604"/>
        <v>9500</v>
      </c>
      <c r="Y51" s="182">
        <f t="shared" si="605"/>
        <v>20117.704687499991</v>
      </c>
      <c r="Z51" s="5"/>
      <c r="AA51" s="182">
        <f t="shared" si="624"/>
        <v>3.8964817499999982</v>
      </c>
      <c r="AB51" s="182">
        <f t="shared" si="606"/>
        <v>9500</v>
      </c>
      <c r="AC51" s="182">
        <f t="shared" si="607"/>
        <v>37016.57662499998</v>
      </c>
      <c r="AD51" s="5"/>
      <c r="AE51" s="182">
        <f t="shared" si="625"/>
        <v>5.6011925156249971</v>
      </c>
      <c r="AF51" s="182">
        <f t="shared" si="404"/>
        <v>9500</v>
      </c>
      <c r="AG51" s="182">
        <f t="shared" si="405"/>
        <v>53211.328898437474</v>
      </c>
      <c r="AH51" s="5"/>
      <c r="AI51" s="182">
        <f t="shared" si="626"/>
        <v>8.0517142412109326</v>
      </c>
      <c r="AJ51" s="182">
        <f t="shared" si="406"/>
        <v>9500</v>
      </c>
      <c r="AK51" s="182">
        <f t="shared" si="407"/>
        <v>76491.285291503853</v>
      </c>
      <c r="AL51" s="5"/>
      <c r="AM51" s="182">
        <f t="shared" si="627"/>
        <v>9.2594713773925719</v>
      </c>
      <c r="AN51" s="182">
        <f t="shared" si="408"/>
        <v>9500</v>
      </c>
      <c r="AO51" s="182">
        <f t="shared" si="409"/>
        <v>87964.978085229435</v>
      </c>
      <c r="AP51" s="5"/>
      <c r="AQ51" s="182">
        <f t="shared" si="628"/>
        <v>10.648392084001458</v>
      </c>
      <c r="AR51" s="182">
        <f t="shared" si="410"/>
        <v>9500</v>
      </c>
      <c r="AS51" s="182">
        <f t="shared" si="411"/>
        <v>101159.72479801385</v>
      </c>
      <c r="AT51" s="5"/>
      <c r="AU51" s="182">
        <f t="shared" si="629"/>
        <v>12.245650896601676</v>
      </c>
      <c r="AV51" s="182">
        <f t="shared" si="412"/>
        <v>9500</v>
      </c>
      <c r="AW51" s="182">
        <f t="shared" si="413"/>
        <v>116333.68351771592</v>
      </c>
      <c r="AX51" s="5"/>
      <c r="AY51" s="182">
        <f t="shared" si="630"/>
        <v>14.082498531091927</v>
      </c>
      <c r="AZ51" s="182">
        <f t="shared" si="414"/>
        <v>9500</v>
      </c>
      <c r="BA51" s="182">
        <f t="shared" si="415"/>
        <v>133783.73604537331</v>
      </c>
      <c r="BB51" s="5"/>
      <c r="BC51" s="182">
        <f t="shared" si="631"/>
        <v>16.194873310755714</v>
      </c>
      <c r="BD51" s="182">
        <f t="shared" si="416"/>
        <v>9500</v>
      </c>
      <c r="BE51" s="182">
        <f t="shared" si="417"/>
        <v>153851.29645217929</v>
      </c>
      <c r="BF51" s="5"/>
      <c r="BG51" s="182">
        <f t="shared" si="632"/>
        <v>18.62410430736907</v>
      </c>
      <c r="BH51" s="182">
        <f t="shared" si="418"/>
        <v>9500</v>
      </c>
      <c r="BI51" s="182">
        <f t="shared" si="419"/>
        <v>176928.99092000615</v>
      </c>
      <c r="BJ51" s="5"/>
      <c r="BK51" s="182">
        <f t="shared" si="633"/>
        <v>21.417719953474428</v>
      </c>
      <c r="BL51" s="182">
        <f t="shared" si="420"/>
        <v>9500</v>
      </c>
      <c r="BM51" s="182">
        <f t="shared" si="421"/>
        <v>203468.33955800708</v>
      </c>
      <c r="BN51" s="5"/>
      <c r="BO51" s="182">
        <f t="shared" si="634"/>
        <v>24.630377946495592</v>
      </c>
      <c r="BP51" s="182">
        <f t="shared" si="422"/>
        <v>9500</v>
      </c>
      <c r="BQ51" s="182">
        <f t="shared" si="423"/>
        <v>233988.59049170814</v>
      </c>
      <c r="BR51" s="5"/>
      <c r="BS51" s="182">
        <f t="shared" si="635"/>
        <v>28.32493463846993</v>
      </c>
      <c r="BT51" s="182">
        <f t="shared" si="424"/>
        <v>9500</v>
      </c>
      <c r="BU51" s="182">
        <f t="shared" si="425"/>
        <v>269086.87906546431</v>
      </c>
      <c r="BV51" s="5"/>
      <c r="BW51" s="182">
        <f t="shared" si="636"/>
        <v>32.573674834240421</v>
      </c>
      <c r="BX51" s="182">
        <f t="shared" si="426"/>
        <v>9500</v>
      </c>
      <c r="BY51" s="182">
        <f t="shared" si="427"/>
        <v>309449.91092528403</v>
      </c>
      <c r="BZ51" s="5"/>
      <c r="CA51" s="182">
        <f t="shared" si="637"/>
        <v>37.459726059376479</v>
      </c>
      <c r="CB51" s="182">
        <f t="shared" si="428"/>
        <v>9500</v>
      </c>
      <c r="CC51" s="182">
        <f t="shared" si="429"/>
        <v>355867.39756407653</v>
      </c>
      <c r="CD51" s="5"/>
      <c r="CE51" s="182">
        <f t="shared" si="638"/>
        <v>51.69442196193954</v>
      </c>
      <c r="CF51" s="182">
        <f t="shared" si="430"/>
        <v>9500</v>
      </c>
      <c r="CG51" s="182">
        <f t="shared" si="431"/>
        <v>491097.00863842561</v>
      </c>
      <c r="CH51" s="5"/>
      <c r="CI51" s="182">
        <f t="shared" si="639"/>
        <v>59.448585256230466</v>
      </c>
      <c r="CJ51" s="182">
        <f t="shared" si="432"/>
        <v>9500</v>
      </c>
      <c r="CK51" s="182">
        <f t="shared" si="433"/>
        <v>564761.55993418943</v>
      </c>
      <c r="CL51" s="5"/>
      <c r="CM51" s="182">
        <f t="shared" si="640"/>
        <v>68.365873044665037</v>
      </c>
      <c r="CN51" s="182">
        <f t="shared" si="434"/>
        <v>9500</v>
      </c>
      <c r="CO51" s="182">
        <f t="shared" si="435"/>
        <v>649475.79392431781</v>
      </c>
      <c r="CP51" s="5"/>
      <c r="CQ51" s="182">
        <f t="shared" si="641"/>
        <v>78.620754001364787</v>
      </c>
      <c r="CR51" s="182">
        <f t="shared" si="436"/>
        <v>9500</v>
      </c>
      <c r="CS51" s="182">
        <f t="shared" si="437"/>
        <v>746897.16301296547</v>
      </c>
      <c r="CT51" s="5"/>
      <c r="CU51" s="182">
        <f t="shared" si="642"/>
        <v>90.413867101569494</v>
      </c>
      <c r="CV51" s="182">
        <f t="shared" si="438"/>
        <v>9500</v>
      </c>
      <c r="CW51" s="182">
        <f t="shared" si="439"/>
        <v>858931.73746491014</v>
      </c>
      <c r="CX51" s="5"/>
      <c r="CY51" s="182">
        <f t="shared" si="643"/>
        <v>103.97594716680491</v>
      </c>
      <c r="CZ51" s="182">
        <f t="shared" si="440"/>
        <v>9500</v>
      </c>
      <c r="DA51" s="182">
        <f t="shared" si="441"/>
        <v>987771.49808464665</v>
      </c>
      <c r="DB51" s="5"/>
      <c r="DC51" s="182">
        <f t="shared" si="644"/>
        <v>119.57233924182565</v>
      </c>
      <c r="DD51" s="182">
        <f t="shared" si="442"/>
        <v>9500</v>
      </c>
      <c r="DE51" s="182">
        <f t="shared" si="443"/>
        <v>1135937.2227973437</v>
      </c>
      <c r="DF51" s="5"/>
      <c r="DG51" s="182">
        <f t="shared" si="645"/>
        <v>137.50819012809947</v>
      </c>
      <c r="DH51" s="182">
        <f t="shared" si="444"/>
        <v>9500</v>
      </c>
      <c r="DI51" s="182">
        <f t="shared" si="445"/>
        <v>1306327.8062169449</v>
      </c>
      <c r="DJ51" s="5"/>
      <c r="DK51" s="182">
        <f t="shared" si="646"/>
        <v>158.13441864731439</v>
      </c>
      <c r="DL51" s="182">
        <f t="shared" si="446"/>
        <v>9500</v>
      </c>
      <c r="DM51" s="182">
        <f t="shared" si="447"/>
        <v>1502276.9771494868</v>
      </c>
      <c r="DN51" s="5"/>
      <c r="DO51" s="182">
        <f t="shared" si="647"/>
        <v>181.85458144441154</v>
      </c>
      <c r="DP51" s="182">
        <f t="shared" si="448"/>
        <v>9500</v>
      </c>
      <c r="DQ51" s="182">
        <f t="shared" si="449"/>
        <v>1727618.5237219096</v>
      </c>
      <c r="DR51" s="5"/>
      <c r="DS51" s="182">
        <f t="shared" si="648"/>
        <v>209.13276866107324</v>
      </c>
      <c r="DT51" s="182">
        <f t="shared" si="450"/>
        <v>9500</v>
      </c>
      <c r="DU51" s="182">
        <f t="shared" si="451"/>
        <v>1986761.3022801958</v>
      </c>
      <c r="DV51" s="5"/>
      <c r="DW51" s="182">
        <f t="shared" si="649"/>
        <v>240.50268396023424</v>
      </c>
      <c r="DX51" s="182">
        <f t="shared" si="452"/>
        <v>9500</v>
      </c>
      <c r="DY51" s="182">
        <f t="shared" si="453"/>
        <v>2284775.4976222254</v>
      </c>
      <c r="DZ51" s="5"/>
      <c r="EA51" s="182">
        <f t="shared" si="650"/>
        <v>304.23589520969631</v>
      </c>
      <c r="EB51" s="182">
        <f t="shared" si="454"/>
        <v>9500</v>
      </c>
      <c r="EC51" s="182">
        <f t="shared" si="455"/>
        <v>2890241.0044921148</v>
      </c>
      <c r="ED51" s="5"/>
      <c r="EE51" s="182">
        <f t="shared" si="651"/>
        <v>349.87127949115074</v>
      </c>
      <c r="EF51" s="182">
        <f t="shared" si="456"/>
        <v>9500</v>
      </c>
      <c r="EG51" s="182">
        <f t="shared" si="457"/>
        <v>3323777.1551659321</v>
      </c>
      <c r="EH51" s="5"/>
      <c r="EI51" s="182">
        <f t="shared" si="652"/>
        <v>402.35197141482331</v>
      </c>
      <c r="EJ51" s="182">
        <f t="shared" si="458"/>
        <v>9500</v>
      </c>
      <c r="EK51" s="182">
        <f t="shared" si="459"/>
        <v>3822343.7284408216</v>
      </c>
      <c r="EL51" s="5"/>
      <c r="EM51" s="182">
        <f t="shared" si="653"/>
        <v>462.70476712704675</v>
      </c>
      <c r="EN51" s="182">
        <f t="shared" si="460"/>
        <v>9500</v>
      </c>
      <c r="EO51" s="182">
        <f t="shared" si="461"/>
        <v>4395695.2877069442</v>
      </c>
      <c r="EP51" s="5"/>
      <c r="EQ51" s="182">
        <f t="shared" si="654"/>
        <v>532.1104821961037</v>
      </c>
      <c r="ER51" s="182">
        <f t="shared" si="462"/>
        <v>9500</v>
      </c>
      <c r="ES51" s="182">
        <f t="shared" si="463"/>
        <v>5055049.580862985</v>
      </c>
      <c r="ET51" s="5"/>
      <c r="EU51" s="182">
        <f t="shared" si="655"/>
        <v>611.92705452551922</v>
      </c>
      <c r="EV51" s="182">
        <f t="shared" si="464"/>
        <v>9500</v>
      </c>
      <c r="EW51" s="182">
        <f t="shared" si="465"/>
        <v>5813307.0179924322</v>
      </c>
      <c r="EX51" s="5"/>
      <c r="EY51" s="182">
        <f t="shared" si="656"/>
        <v>703.7161127043471</v>
      </c>
      <c r="EZ51" s="182">
        <f t="shared" si="466"/>
        <v>9500</v>
      </c>
      <c r="FA51" s="182">
        <f t="shared" si="467"/>
        <v>6685303.0706912978</v>
      </c>
      <c r="FB51" s="5"/>
      <c r="FC51" s="182">
        <f t="shared" si="657"/>
        <v>809.27352960999906</v>
      </c>
      <c r="FD51" s="182">
        <f t="shared" si="468"/>
        <v>9500</v>
      </c>
      <c r="FE51" s="182">
        <f t="shared" si="469"/>
        <v>7688098.5312949913</v>
      </c>
      <c r="FF51" s="5"/>
      <c r="FG51" s="182">
        <f t="shared" si="658"/>
        <v>930.66455905149883</v>
      </c>
      <c r="FH51" s="182">
        <f t="shared" si="470"/>
        <v>9500</v>
      </c>
      <c r="FI51" s="182">
        <f t="shared" si="471"/>
        <v>8841313.3109892383</v>
      </c>
      <c r="FJ51" s="5"/>
      <c r="FK51" s="182">
        <f t="shared" si="659"/>
        <v>1070.2642429092236</v>
      </c>
      <c r="FL51" s="182">
        <f t="shared" si="472"/>
        <v>9500</v>
      </c>
      <c r="FM51" s="182">
        <f t="shared" si="473"/>
        <v>10167510.307637624</v>
      </c>
      <c r="FN51" s="5"/>
      <c r="FO51" s="182">
        <f t="shared" si="660"/>
        <v>1230.8038793456071</v>
      </c>
      <c r="FP51" s="182">
        <f t="shared" si="474"/>
        <v>9500</v>
      </c>
      <c r="FQ51" s="182">
        <f t="shared" si="475"/>
        <v>11692636.853783268</v>
      </c>
      <c r="FR51" s="5"/>
      <c r="FS51" s="182">
        <f t="shared" si="661"/>
        <v>1415.4244612474481</v>
      </c>
      <c r="FT51" s="182">
        <f t="shared" si="476"/>
        <v>9500</v>
      </c>
      <c r="FU51" s="182">
        <f t="shared" si="477"/>
        <v>13446532.381850757</v>
      </c>
      <c r="FV51" s="5"/>
      <c r="FW51" s="182">
        <f t="shared" si="662"/>
        <v>1790.5119434780217</v>
      </c>
      <c r="FX51" s="182">
        <f t="shared" si="478"/>
        <v>9500</v>
      </c>
      <c r="FY51" s="182">
        <f t="shared" si="479"/>
        <v>17009863.463041205</v>
      </c>
      <c r="FZ51" s="5"/>
      <c r="GA51" s="182">
        <f t="shared" si="663"/>
        <v>2059.0887349997247</v>
      </c>
      <c r="GB51" s="182">
        <f t="shared" si="480"/>
        <v>9500</v>
      </c>
      <c r="GC51" s="182">
        <f t="shared" si="481"/>
        <v>19561342.982497383</v>
      </c>
      <c r="GD51" s="5"/>
      <c r="GE51" s="182">
        <f t="shared" si="664"/>
        <v>2367.9520452496831</v>
      </c>
      <c r="GF51" s="182">
        <f t="shared" si="482"/>
        <v>9500</v>
      </c>
      <c r="GG51" s="182">
        <f t="shared" si="483"/>
        <v>22495544.429871991</v>
      </c>
      <c r="GH51" s="5"/>
      <c r="GI51" s="182">
        <f t="shared" si="665"/>
        <v>2723.1448520371355</v>
      </c>
      <c r="GJ51" s="182">
        <f t="shared" si="484"/>
        <v>9500</v>
      </c>
      <c r="GK51" s="182">
        <f t="shared" si="485"/>
        <v>25869876.094352785</v>
      </c>
      <c r="GL51" s="5"/>
      <c r="GM51" s="182">
        <f t="shared" si="666"/>
        <v>3131.6165798427055</v>
      </c>
      <c r="GN51" s="182">
        <f t="shared" si="486"/>
        <v>9500</v>
      </c>
      <c r="GO51" s="182">
        <f t="shared" si="487"/>
        <v>29750357.508505702</v>
      </c>
      <c r="GP51" s="5"/>
      <c r="GQ51" s="182">
        <f t="shared" si="667"/>
        <v>3601.3590668191109</v>
      </c>
      <c r="GR51" s="182">
        <f t="shared" si="488"/>
        <v>9500</v>
      </c>
      <c r="GS51" s="182">
        <f t="shared" si="489"/>
        <v>34212911.134781554</v>
      </c>
      <c r="GT51" s="5"/>
      <c r="GU51" s="182">
        <f t="shared" si="668"/>
        <v>4141.5629268419771</v>
      </c>
      <c r="GV51" s="182">
        <f t="shared" si="490"/>
        <v>9500</v>
      </c>
      <c r="GW51" s="182">
        <f t="shared" si="491"/>
        <v>39344847.804998785</v>
      </c>
      <c r="GX51" s="5"/>
      <c r="GY51" s="182">
        <f t="shared" si="669"/>
        <v>4762.7973658682731</v>
      </c>
      <c r="GZ51" s="182">
        <f t="shared" si="492"/>
        <v>9500</v>
      </c>
      <c r="HA51" s="182">
        <f t="shared" si="493"/>
        <v>45246574.975748591</v>
      </c>
      <c r="HB51" s="5"/>
      <c r="HC51" s="182">
        <f t="shared" si="670"/>
        <v>5477.2169707485136</v>
      </c>
      <c r="HD51" s="182">
        <f t="shared" si="494"/>
        <v>9500</v>
      </c>
      <c r="HE51" s="182">
        <f t="shared" si="495"/>
        <v>52033561.222110882</v>
      </c>
      <c r="HF51" s="5"/>
      <c r="HG51" s="182">
        <f t="shared" si="671"/>
        <v>6298.7995163607902</v>
      </c>
      <c r="HH51" s="182">
        <f t="shared" si="496"/>
        <v>9500</v>
      </c>
      <c r="HI51" s="182">
        <f t="shared" si="497"/>
        <v>59838595.405427508</v>
      </c>
      <c r="HJ51" s="5"/>
      <c r="HK51" s="182">
        <f t="shared" si="672"/>
        <v>7243.6194438149078</v>
      </c>
      <c r="HL51" s="182">
        <f t="shared" si="498"/>
        <v>9500</v>
      </c>
      <c r="HM51" s="182">
        <f t="shared" si="499"/>
        <v>68814384.716241628</v>
      </c>
      <c r="HN51" s="5"/>
      <c r="HO51" s="182">
        <f t="shared" si="673"/>
        <v>8330.1623603871431</v>
      </c>
      <c r="HP51" s="182">
        <f t="shared" si="500"/>
        <v>9500</v>
      </c>
      <c r="HQ51" s="182">
        <f t="shared" si="501"/>
        <v>79136542.423677862</v>
      </c>
      <c r="HR51" s="5"/>
      <c r="HS51" s="182">
        <f t="shared" si="674"/>
        <v>11016.639721611995</v>
      </c>
      <c r="HT51" s="182">
        <f t="shared" si="502"/>
        <v>9500</v>
      </c>
      <c r="HU51" s="182">
        <f t="shared" si="503"/>
        <v>104658077.35531396</v>
      </c>
      <c r="HV51" s="5"/>
      <c r="HW51" s="182">
        <f t="shared" si="675"/>
        <v>12669.135679853793</v>
      </c>
      <c r="HX51" s="182">
        <f t="shared" si="504"/>
        <v>9500</v>
      </c>
      <c r="HY51" s="182">
        <f t="shared" si="505"/>
        <v>120356788.95861103</v>
      </c>
      <c r="HZ51" s="5"/>
      <c r="IA51" s="182">
        <f t="shared" si="676"/>
        <v>14569.506031831861</v>
      </c>
      <c r="IB51" s="182">
        <f t="shared" si="506"/>
        <v>9500</v>
      </c>
      <c r="IC51" s="182">
        <f t="shared" si="507"/>
        <v>138410307.30240268</v>
      </c>
      <c r="ID51" s="5"/>
      <c r="IE51" s="182">
        <f t="shared" si="677"/>
        <v>16754.931936606637</v>
      </c>
      <c r="IF51" s="182">
        <f t="shared" si="508"/>
        <v>9500</v>
      </c>
      <c r="IG51" s="182">
        <f t="shared" si="509"/>
        <v>159171853.39776304</v>
      </c>
      <c r="IH51" s="5"/>
      <c r="II51" s="182">
        <f t="shared" si="678"/>
        <v>19268.171727097633</v>
      </c>
      <c r="IJ51" s="182">
        <f t="shared" si="510"/>
        <v>9500</v>
      </c>
      <c r="IK51" s="182">
        <f t="shared" si="511"/>
        <v>183047631.40742752</v>
      </c>
      <c r="IL51" s="5"/>
      <c r="IM51" s="182">
        <f t="shared" si="679"/>
        <v>22158.397486162277</v>
      </c>
      <c r="IN51" s="182">
        <f t="shared" si="512"/>
        <v>9500</v>
      </c>
      <c r="IO51" s="182">
        <f t="shared" si="513"/>
        <v>210504776.11854163</v>
      </c>
      <c r="IP51" s="5"/>
      <c r="IQ51" s="182">
        <f t="shared" si="680"/>
        <v>25482.157109086616</v>
      </c>
      <c r="IR51" s="182">
        <f t="shared" si="514"/>
        <v>9500</v>
      </c>
      <c r="IS51" s="182">
        <f t="shared" si="515"/>
        <v>242080492.53632286</v>
      </c>
      <c r="IT51" s="5"/>
      <c r="IU51" s="182">
        <f t="shared" si="681"/>
        <v>29304.480675449606</v>
      </c>
      <c r="IV51" s="182">
        <f t="shared" si="516"/>
        <v>9500</v>
      </c>
      <c r="IW51" s="182">
        <f t="shared" si="517"/>
        <v>278392566.41677123</v>
      </c>
      <c r="IX51" s="5"/>
      <c r="IY51" s="182">
        <f t="shared" si="682"/>
        <v>33700.152776767041</v>
      </c>
      <c r="IZ51" s="182">
        <f t="shared" si="518"/>
        <v>9500</v>
      </c>
      <c r="JA51" s="182">
        <f t="shared" si="519"/>
        <v>320151451.37928689</v>
      </c>
      <c r="JB51" s="5"/>
      <c r="JC51" s="182">
        <f t="shared" si="683"/>
        <v>38755.175693282094</v>
      </c>
      <c r="JD51" s="182">
        <f t="shared" si="520"/>
        <v>9500</v>
      </c>
      <c r="JE51" s="182">
        <f t="shared" si="521"/>
        <v>368174169.08617991</v>
      </c>
      <c r="JF51" s="5"/>
      <c r="JG51" s="182">
        <f t="shared" si="684"/>
        <v>44568.452047274404</v>
      </c>
      <c r="JH51" s="182">
        <f t="shared" si="522"/>
        <v>9500</v>
      </c>
      <c r="JI51" s="182">
        <f t="shared" si="523"/>
        <v>423400294.44910681</v>
      </c>
      <c r="JJ51" s="5"/>
      <c r="JK51" s="182">
        <f t="shared" si="685"/>
        <v>51253.719854365561</v>
      </c>
      <c r="JL51" s="182">
        <f t="shared" si="524"/>
        <v>9500</v>
      </c>
      <c r="JM51" s="182">
        <f t="shared" si="525"/>
        <v>486910338.61647284</v>
      </c>
      <c r="JN51" s="5"/>
      <c r="JO51" s="182">
        <f t="shared" si="686"/>
        <v>59531.1956108456</v>
      </c>
      <c r="JP51" s="182">
        <f t="shared" si="608"/>
        <v>9500</v>
      </c>
      <c r="JQ51" s="182">
        <f t="shared" si="609"/>
        <v>565546358.30303323</v>
      </c>
      <c r="JR51" s="5"/>
      <c r="JS51" s="182">
        <f t="shared" si="687"/>
        <v>68460.874952472441</v>
      </c>
      <c r="JT51" s="182">
        <f t="shared" si="610"/>
        <v>9500</v>
      </c>
      <c r="JU51" s="182">
        <f t="shared" si="611"/>
        <v>650378312.04848814</v>
      </c>
      <c r="JV51" s="5"/>
      <c r="JW51" s="182">
        <f t="shared" si="688"/>
        <v>78730.006195343303</v>
      </c>
      <c r="JX51" s="182">
        <f t="shared" si="612"/>
        <v>9500</v>
      </c>
      <c r="JY51" s="182">
        <f t="shared" si="613"/>
        <v>747935058.85576141</v>
      </c>
      <c r="JZ51" s="5"/>
      <c r="KA51" s="182">
        <f t="shared" si="689"/>
        <v>90539.507124644791</v>
      </c>
      <c r="KB51" s="182">
        <f t="shared" si="614"/>
        <v>9500</v>
      </c>
      <c r="KC51" s="182">
        <f t="shared" si="615"/>
        <v>860125317.68412554</v>
      </c>
      <c r="KD51" s="5"/>
      <c r="KE51" s="182">
        <f t="shared" si="690"/>
        <v>104120.43319334151</v>
      </c>
      <c r="KF51" s="182">
        <f t="shared" si="616"/>
        <v>9500</v>
      </c>
      <c r="KG51" s="182">
        <f t="shared" si="617"/>
        <v>989144115.33674431</v>
      </c>
      <c r="KH51" s="5"/>
      <c r="KI51" s="183">
        <f t="shared" si="182"/>
        <v>14.949227390624994</v>
      </c>
      <c r="KJ51" s="183">
        <f t="shared" si="183"/>
        <v>9500</v>
      </c>
      <c r="KK51" s="183">
        <f t="shared" si="184"/>
        <v>142017.66021093744</v>
      </c>
      <c r="KM51" s="183">
        <f t="shared" si="185"/>
        <v>233.51313818048021</v>
      </c>
      <c r="KN51" s="183">
        <f t="shared" si="186"/>
        <v>9500</v>
      </c>
      <c r="KO51" s="183">
        <f t="shared" si="187"/>
        <v>2218374.8127145618</v>
      </c>
      <c r="KQ51" s="183">
        <f t="shared" si="188"/>
        <v>1499.2244306155328</v>
      </c>
      <c r="KR51" s="183">
        <f t="shared" si="189"/>
        <v>9500</v>
      </c>
      <c r="KS51" s="183">
        <f t="shared" si="190"/>
        <v>14242632.090847561</v>
      </c>
      <c r="KU51" s="183">
        <f t="shared" si="191"/>
        <v>8823.3482348324651</v>
      </c>
      <c r="KV51" s="183">
        <f t="shared" si="192"/>
        <v>9499.9999999999964</v>
      </c>
      <c r="KW51" s="183">
        <f t="shared" si="193"/>
        <v>83821808.230908394</v>
      </c>
      <c r="KY51" s="183">
        <f t="shared" si="194"/>
        <v>51927.83180644799</v>
      </c>
      <c r="KZ51" s="183">
        <f t="shared" si="195"/>
        <v>9500</v>
      </c>
      <c r="LA51" s="183">
        <f t="shared" si="196"/>
        <v>493314402.1612559</v>
      </c>
      <c r="LC51" s="183">
        <f t="shared" si="197"/>
        <v>319500.92073938955</v>
      </c>
      <c r="LD51" s="183">
        <f t="shared" si="198"/>
        <v>9500</v>
      </c>
      <c r="LE51" s="183">
        <f t="shared" si="199"/>
        <v>3035258747.0242004</v>
      </c>
    </row>
    <row r="52" spans="2:317" ht="18.75">
      <c r="B52" s="172"/>
      <c r="C52" s="180"/>
      <c r="D52" s="180"/>
      <c r="E52" s="180" t="str">
        <f>'A.I Revenue Streams - P1'!F52</f>
        <v>IFT+Exercises-Single</v>
      </c>
      <c r="F52" s="184"/>
      <c r="G52" s="182"/>
      <c r="H52" s="182">
        <f>'A.I Revenue Streams - P1'!J52</f>
        <v>800</v>
      </c>
      <c r="I52" s="182">
        <f t="shared" si="618"/>
        <v>0</v>
      </c>
      <c r="J52" s="5"/>
      <c r="K52" s="182">
        <f>'A.I Revenue Streams - P1'!H52*K$2*L$2</f>
        <v>3.5999999999999996</v>
      </c>
      <c r="L52" s="182">
        <f t="shared" si="619"/>
        <v>800</v>
      </c>
      <c r="M52" s="182">
        <f t="shared" si="620"/>
        <v>2879.9999999999995</v>
      </c>
      <c r="N52" s="5"/>
      <c r="O52" s="182">
        <f t="shared" si="621"/>
        <v>3.8429999999999991</v>
      </c>
      <c r="P52" s="182">
        <f t="shared" si="600"/>
        <v>800</v>
      </c>
      <c r="Q52" s="182">
        <f t="shared" si="601"/>
        <v>3074.3999999999992</v>
      </c>
      <c r="R52" s="5"/>
      <c r="S52" s="182">
        <f t="shared" si="622"/>
        <v>5.8925999999999981</v>
      </c>
      <c r="T52" s="182">
        <f t="shared" si="602"/>
        <v>800</v>
      </c>
      <c r="U52" s="182">
        <f t="shared" si="603"/>
        <v>4714.0799999999981</v>
      </c>
      <c r="V52" s="5"/>
      <c r="W52" s="182">
        <f t="shared" si="623"/>
        <v>8.4706124999999961</v>
      </c>
      <c r="X52" s="182">
        <f t="shared" si="604"/>
        <v>800</v>
      </c>
      <c r="Y52" s="182">
        <f t="shared" si="605"/>
        <v>6776.4899999999971</v>
      </c>
      <c r="Z52" s="5"/>
      <c r="AA52" s="182">
        <f t="shared" si="624"/>
        <v>15.585926999999993</v>
      </c>
      <c r="AB52" s="182">
        <f t="shared" si="606"/>
        <v>800</v>
      </c>
      <c r="AC52" s="182">
        <f t="shared" si="607"/>
        <v>12468.741599999994</v>
      </c>
      <c r="AD52" s="5"/>
      <c r="AE52" s="182">
        <f t="shared" si="625"/>
        <v>22.404770062499988</v>
      </c>
      <c r="AF52" s="182">
        <f t="shared" si="404"/>
        <v>800</v>
      </c>
      <c r="AG52" s="182">
        <f t="shared" si="405"/>
        <v>17923.81604999999</v>
      </c>
      <c r="AH52" s="5"/>
      <c r="AI52" s="182">
        <f t="shared" si="626"/>
        <v>32.20685696484373</v>
      </c>
      <c r="AJ52" s="182">
        <f t="shared" si="406"/>
        <v>800</v>
      </c>
      <c r="AK52" s="182">
        <f t="shared" si="407"/>
        <v>25765.485571874986</v>
      </c>
      <c r="AL52" s="5"/>
      <c r="AM52" s="182">
        <f t="shared" si="627"/>
        <v>37.037885509570287</v>
      </c>
      <c r="AN52" s="182">
        <f t="shared" si="408"/>
        <v>800</v>
      </c>
      <c r="AO52" s="182">
        <f t="shared" si="409"/>
        <v>29630.30840765623</v>
      </c>
      <c r="AP52" s="5"/>
      <c r="AQ52" s="182">
        <f t="shared" si="628"/>
        <v>42.593568336005831</v>
      </c>
      <c r="AR52" s="182">
        <f t="shared" si="410"/>
        <v>800</v>
      </c>
      <c r="AS52" s="182">
        <f t="shared" si="411"/>
        <v>34074.854668804663</v>
      </c>
      <c r="AT52" s="5"/>
      <c r="AU52" s="182">
        <f t="shared" si="629"/>
        <v>48.982603586406704</v>
      </c>
      <c r="AV52" s="182">
        <f t="shared" si="412"/>
        <v>800</v>
      </c>
      <c r="AW52" s="182">
        <f t="shared" si="413"/>
        <v>39186.082869125363</v>
      </c>
      <c r="AX52" s="5"/>
      <c r="AY52" s="182">
        <f t="shared" si="630"/>
        <v>56.329994124367708</v>
      </c>
      <c r="AZ52" s="182">
        <f t="shared" si="414"/>
        <v>800</v>
      </c>
      <c r="BA52" s="182">
        <f t="shared" si="415"/>
        <v>45063.995299494163</v>
      </c>
      <c r="BB52" s="5"/>
      <c r="BC52" s="182">
        <f t="shared" si="631"/>
        <v>64.779493243022856</v>
      </c>
      <c r="BD52" s="182">
        <f t="shared" si="416"/>
        <v>800</v>
      </c>
      <c r="BE52" s="182">
        <f t="shared" si="417"/>
        <v>51823.594594418282</v>
      </c>
      <c r="BF52" s="5"/>
      <c r="BG52" s="182">
        <f t="shared" si="632"/>
        <v>74.496417229476279</v>
      </c>
      <c r="BH52" s="182">
        <f t="shared" si="418"/>
        <v>800</v>
      </c>
      <c r="BI52" s="182">
        <f t="shared" si="419"/>
        <v>59597.133783581026</v>
      </c>
      <c r="BJ52" s="5"/>
      <c r="BK52" s="182">
        <f t="shared" si="633"/>
        <v>85.670879813897713</v>
      </c>
      <c r="BL52" s="182">
        <f t="shared" si="420"/>
        <v>800</v>
      </c>
      <c r="BM52" s="182">
        <f t="shared" si="421"/>
        <v>68536.703851118174</v>
      </c>
      <c r="BN52" s="5"/>
      <c r="BO52" s="182">
        <f t="shared" si="634"/>
        <v>98.521511785982369</v>
      </c>
      <c r="BP52" s="182">
        <f t="shared" si="422"/>
        <v>800</v>
      </c>
      <c r="BQ52" s="182">
        <f t="shared" si="423"/>
        <v>78817.209428785893</v>
      </c>
      <c r="BR52" s="5"/>
      <c r="BS52" s="182">
        <f t="shared" si="635"/>
        <v>113.29973855387972</v>
      </c>
      <c r="BT52" s="182">
        <f t="shared" si="424"/>
        <v>800</v>
      </c>
      <c r="BU52" s="182">
        <f t="shared" si="425"/>
        <v>90639.790843103779</v>
      </c>
      <c r="BV52" s="5"/>
      <c r="BW52" s="182">
        <f t="shared" si="636"/>
        <v>130.29469933696168</v>
      </c>
      <c r="BX52" s="182">
        <f t="shared" si="426"/>
        <v>800</v>
      </c>
      <c r="BY52" s="182">
        <f t="shared" si="427"/>
        <v>104235.75946956934</v>
      </c>
      <c r="BZ52" s="5"/>
      <c r="CA52" s="182">
        <f t="shared" si="637"/>
        <v>149.83890423750591</v>
      </c>
      <c r="CB52" s="182">
        <f t="shared" si="428"/>
        <v>800</v>
      </c>
      <c r="CC52" s="182">
        <f t="shared" si="429"/>
        <v>119871.12339000474</v>
      </c>
      <c r="CD52" s="5"/>
      <c r="CE52" s="182">
        <f t="shared" si="638"/>
        <v>206.77768784775816</v>
      </c>
      <c r="CF52" s="182">
        <f t="shared" si="430"/>
        <v>800</v>
      </c>
      <c r="CG52" s="182">
        <f t="shared" si="431"/>
        <v>165422.15027820654</v>
      </c>
      <c r="CH52" s="5"/>
      <c r="CI52" s="182">
        <f t="shared" si="639"/>
        <v>237.79434102492186</v>
      </c>
      <c r="CJ52" s="182">
        <f t="shared" si="432"/>
        <v>800</v>
      </c>
      <c r="CK52" s="182">
        <f t="shared" si="433"/>
        <v>190235.47281993748</v>
      </c>
      <c r="CL52" s="5"/>
      <c r="CM52" s="182">
        <f t="shared" si="640"/>
        <v>273.46349217866015</v>
      </c>
      <c r="CN52" s="182">
        <f t="shared" si="434"/>
        <v>800</v>
      </c>
      <c r="CO52" s="182">
        <f t="shared" si="435"/>
        <v>218770.79374292813</v>
      </c>
      <c r="CP52" s="5"/>
      <c r="CQ52" s="182">
        <f t="shared" si="641"/>
        <v>314.48301600545915</v>
      </c>
      <c r="CR52" s="182">
        <f t="shared" si="436"/>
        <v>800</v>
      </c>
      <c r="CS52" s="182">
        <f t="shared" si="437"/>
        <v>251586.41280436731</v>
      </c>
      <c r="CT52" s="5"/>
      <c r="CU52" s="182">
        <f t="shared" si="642"/>
        <v>361.65546840627798</v>
      </c>
      <c r="CV52" s="182">
        <f t="shared" si="438"/>
        <v>800</v>
      </c>
      <c r="CW52" s="182">
        <f t="shared" si="439"/>
        <v>289324.37472502235</v>
      </c>
      <c r="CX52" s="5"/>
      <c r="CY52" s="182">
        <f t="shared" si="643"/>
        <v>415.90378866721966</v>
      </c>
      <c r="CZ52" s="182">
        <f t="shared" si="440"/>
        <v>800</v>
      </c>
      <c r="DA52" s="182">
        <f t="shared" si="441"/>
        <v>332723.03093377571</v>
      </c>
      <c r="DB52" s="5"/>
      <c r="DC52" s="182">
        <f t="shared" si="644"/>
        <v>478.28935696730258</v>
      </c>
      <c r="DD52" s="182">
        <f t="shared" si="442"/>
        <v>800</v>
      </c>
      <c r="DE52" s="182">
        <f t="shared" si="443"/>
        <v>382631.48557384207</v>
      </c>
      <c r="DF52" s="5"/>
      <c r="DG52" s="182">
        <f t="shared" si="645"/>
        <v>550.03276051239789</v>
      </c>
      <c r="DH52" s="182">
        <f t="shared" si="444"/>
        <v>800</v>
      </c>
      <c r="DI52" s="182">
        <f t="shared" si="445"/>
        <v>440026.2084099183</v>
      </c>
      <c r="DJ52" s="5"/>
      <c r="DK52" s="182">
        <f t="shared" si="646"/>
        <v>632.53767458925756</v>
      </c>
      <c r="DL52" s="182">
        <f t="shared" si="446"/>
        <v>800</v>
      </c>
      <c r="DM52" s="182">
        <f t="shared" si="447"/>
        <v>506030.13967140607</v>
      </c>
      <c r="DN52" s="5"/>
      <c r="DO52" s="182">
        <f t="shared" si="647"/>
        <v>727.41832577764615</v>
      </c>
      <c r="DP52" s="182">
        <f t="shared" si="448"/>
        <v>800</v>
      </c>
      <c r="DQ52" s="182">
        <f t="shared" si="449"/>
        <v>581934.66062211688</v>
      </c>
      <c r="DR52" s="5"/>
      <c r="DS52" s="182">
        <f t="shared" si="648"/>
        <v>836.53107464429297</v>
      </c>
      <c r="DT52" s="182">
        <f t="shared" si="450"/>
        <v>800</v>
      </c>
      <c r="DU52" s="182">
        <f t="shared" si="451"/>
        <v>669224.85971543437</v>
      </c>
      <c r="DV52" s="5"/>
      <c r="DW52" s="182">
        <f t="shared" si="649"/>
        <v>962.01073584093695</v>
      </c>
      <c r="DX52" s="182">
        <f t="shared" si="452"/>
        <v>800</v>
      </c>
      <c r="DY52" s="182">
        <f t="shared" si="453"/>
        <v>769608.58867274958</v>
      </c>
      <c r="DZ52" s="5"/>
      <c r="EA52" s="182">
        <f t="shared" si="650"/>
        <v>1216.9435808387852</v>
      </c>
      <c r="EB52" s="182">
        <f t="shared" si="454"/>
        <v>800</v>
      </c>
      <c r="EC52" s="182">
        <f t="shared" si="455"/>
        <v>973554.86467102822</v>
      </c>
      <c r="ED52" s="5"/>
      <c r="EE52" s="182">
        <f t="shared" si="651"/>
        <v>1399.485117964603</v>
      </c>
      <c r="EF52" s="182">
        <f t="shared" si="456"/>
        <v>800</v>
      </c>
      <c r="EG52" s="182">
        <f t="shared" si="457"/>
        <v>1119588.0943716825</v>
      </c>
      <c r="EH52" s="5"/>
      <c r="EI52" s="182">
        <f t="shared" si="652"/>
        <v>1609.4078856592932</v>
      </c>
      <c r="EJ52" s="182">
        <f t="shared" si="458"/>
        <v>800</v>
      </c>
      <c r="EK52" s="182">
        <f t="shared" si="459"/>
        <v>1287526.3085274347</v>
      </c>
      <c r="EL52" s="5"/>
      <c r="EM52" s="182">
        <f t="shared" si="653"/>
        <v>1850.819068508187</v>
      </c>
      <c r="EN52" s="182">
        <f t="shared" si="460"/>
        <v>800</v>
      </c>
      <c r="EO52" s="182">
        <f t="shared" si="461"/>
        <v>1480655.2548065495</v>
      </c>
      <c r="EP52" s="5"/>
      <c r="EQ52" s="182">
        <f t="shared" si="654"/>
        <v>2128.4419287844148</v>
      </c>
      <c r="ER52" s="182">
        <f t="shared" si="462"/>
        <v>800</v>
      </c>
      <c r="ES52" s="182">
        <f t="shared" si="463"/>
        <v>1702753.5430275318</v>
      </c>
      <c r="ET52" s="5"/>
      <c r="EU52" s="182">
        <f t="shared" si="655"/>
        <v>2447.7082181020769</v>
      </c>
      <c r="EV52" s="182">
        <f t="shared" si="464"/>
        <v>800</v>
      </c>
      <c r="EW52" s="182">
        <f t="shared" si="465"/>
        <v>1958166.5744816614</v>
      </c>
      <c r="EX52" s="5"/>
      <c r="EY52" s="182">
        <f t="shared" si="656"/>
        <v>2814.8644508173884</v>
      </c>
      <c r="EZ52" s="182">
        <f t="shared" si="466"/>
        <v>800</v>
      </c>
      <c r="FA52" s="182">
        <f t="shared" si="467"/>
        <v>2251891.5606539105</v>
      </c>
      <c r="FB52" s="5"/>
      <c r="FC52" s="182">
        <f t="shared" si="657"/>
        <v>3237.0941184399962</v>
      </c>
      <c r="FD52" s="182">
        <f t="shared" si="468"/>
        <v>800</v>
      </c>
      <c r="FE52" s="182">
        <f t="shared" si="469"/>
        <v>2589675.2947519971</v>
      </c>
      <c r="FF52" s="5"/>
      <c r="FG52" s="182">
        <f t="shared" si="658"/>
        <v>3722.6582362059953</v>
      </c>
      <c r="FH52" s="182">
        <f t="shared" si="470"/>
        <v>800</v>
      </c>
      <c r="FI52" s="182">
        <f t="shared" si="471"/>
        <v>2978126.5889647962</v>
      </c>
      <c r="FJ52" s="5"/>
      <c r="FK52" s="182">
        <f t="shared" si="659"/>
        <v>4281.0569716368946</v>
      </c>
      <c r="FL52" s="182">
        <f t="shared" si="472"/>
        <v>800</v>
      </c>
      <c r="FM52" s="182">
        <f t="shared" si="473"/>
        <v>3424845.5773095158</v>
      </c>
      <c r="FN52" s="5"/>
      <c r="FO52" s="182">
        <f t="shared" si="660"/>
        <v>4923.2155173824285</v>
      </c>
      <c r="FP52" s="182">
        <f t="shared" si="474"/>
        <v>800</v>
      </c>
      <c r="FQ52" s="182">
        <f t="shared" si="475"/>
        <v>3938572.4139059428</v>
      </c>
      <c r="FR52" s="5"/>
      <c r="FS52" s="182">
        <f t="shared" si="661"/>
        <v>5661.6978449897924</v>
      </c>
      <c r="FT52" s="182">
        <f t="shared" si="476"/>
        <v>800</v>
      </c>
      <c r="FU52" s="182">
        <f t="shared" si="477"/>
        <v>4529358.2759918338</v>
      </c>
      <c r="FV52" s="5"/>
      <c r="FW52" s="182">
        <f t="shared" si="662"/>
        <v>7162.047773912087</v>
      </c>
      <c r="FX52" s="182">
        <f t="shared" si="478"/>
        <v>800</v>
      </c>
      <c r="FY52" s="182">
        <f t="shared" si="479"/>
        <v>5729638.2191296695</v>
      </c>
      <c r="FZ52" s="5"/>
      <c r="GA52" s="182">
        <f t="shared" si="663"/>
        <v>8236.3549399988988</v>
      </c>
      <c r="GB52" s="182">
        <f t="shared" si="480"/>
        <v>800</v>
      </c>
      <c r="GC52" s="182">
        <f t="shared" si="481"/>
        <v>6589083.9519991186</v>
      </c>
      <c r="GD52" s="5"/>
      <c r="GE52" s="182">
        <f t="shared" si="664"/>
        <v>9471.8081809987325</v>
      </c>
      <c r="GF52" s="182">
        <f t="shared" si="482"/>
        <v>800</v>
      </c>
      <c r="GG52" s="182">
        <f t="shared" si="483"/>
        <v>7577446.5447989861</v>
      </c>
      <c r="GH52" s="5"/>
      <c r="GI52" s="182">
        <f t="shared" si="665"/>
        <v>10892.579408148542</v>
      </c>
      <c r="GJ52" s="182">
        <f t="shared" si="484"/>
        <v>800</v>
      </c>
      <c r="GK52" s="182">
        <f t="shared" si="485"/>
        <v>8714063.5265188329</v>
      </c>
      <c r="GL52" s="5"/>
      <c r="GM52" s="182">
        <f t="shared" si="666"/>
        <v>12526.466319370822</v>
      </c>
      <c r="GN52" s="182">
        <f t="shared" si="486"/>
        <v>800</v>
      </c>
      <c r="GO52" s="182">
        <f t="shared" si="487"/>
        <v>10021173.055496657</v>
      </c>
      <c r="GP52" s="5"/>
      <c r="GQ52" s="182">
        <f t="shared" si="667"/>
        <v>14405.436267276444</v>
      </c>
      <c r="GR52" s="182">
        <f t="shared" si="488"/>
        <v>800</v>
      </c>
      <c r="GS52" s="182">
        <f t="shared" si="489"/>
        <v>11524349.013821155</v>
      </c>
      <c r="GT52" s="5"/>
      <c r="GU52" s="182">
        <f t="shared" si="668"/>
        <v>16566.251707367908</v>
      </c>
      <c r="GV52" s="182">
        <f t="shared" si="490"/>
        <v>800</v>
      </c>
      <c r="GW52" s="182">
        <f t="shared" si="491"/>
        <v>13253001.365894327</v>
      </c>
      <c r="GX52" s="5"/>
      <c r="GY52" s="182">
        <f t="shared" si="669"/>
        <v>19051.189463473092</v>
      </c>
      <c r="GZ52" s="182">
        <f t="shared" si="492"/>
        <v>800</v>
      </c>
      <c r="HA52" s="182">
        <f t="shared" si="493"/>
        <v>15240951.570778474</v>
      </c>
      <c r="HB52" s="5"/>
      <c r="HC52" s="182">
        <f t="shared" si="670"/>
        <v>21908.867882994055</v>
      </c>
      <c r="HD52" s="182">
        <f t="shared" si="494"/>
        <v>800</v>
      </c>
      <c r="HE52" s="182">
        <f t="shared" si="495"/>
        <v>17527094.306395244</v>
      </c>
      <c r="HF52" s="5"/>
      <c r="HG52" s="182">
        <f t="shared" si="671"/>
        <v>25195.198065443161</v>
      </c>
      <c r="HH52" s="182">
        <f t="shared" si="496"/>
        <v>800</v>
      </c>
      <c r="HI52" s="182">
        <f t="shared" si="497"/>
        <v>20156158.452354528</v>
      </c>
      <c r="HJ52" s="5"/>
      <c r="HK52" s="182">
        <f t="shared" si="672"/>
        <v>28974.477775259631</v>
      </c>
      <c r="HL52" s="182">
        <f t="shared" si="498"/>
        <v>800</v>
      </c>
      <c r="HM52" s="182">
        <f t="shared" si="499"/>
        <v>23179582.220207706</v>
      </c>
      <c r="HN52" s="5"/>
      <c r="HO52" s="182">
        <f t="shared" si="673"/>
        <v>33320.649441548572</v>
      </c>
      <c r="HP52" s="182">
        <f t="shared" si="500"/>
        <v>800</v>
      </c>
      <c r="HQ52" s="182">
        <f t="shared" si="501"/>
        <v>26656519.553238858</v>
      </c>
      <c r="HR52" s="5"/>
      <c r="HS52" s="182">
        <f t="shared" si="674"/>
        <v>44066.55888644798</v>
      </c>
      <c r="HT52" s="182">
        <f t="shared" si="502"/>
        <v>800</v>
      </c>
      <c r="HU52" s="182">
        <f t="shared" si="503"/>
        <v>35253247.109158382</v>
      </c>
      <c r="HV52" s="5"/>
      <c r="HW52" s="182">
        <f t="shared" si="675"/>
        <v>50676.542719415171</v>
      </c>
      <c r="HX52" s="182">
        <f t="shared" si="504"/>
        <v>800</v>
      </c>
      <c r="HY52" s="182">
        <f t="shared" si="505"/>
        <v>40541234.17553214</v>
      </c>
      <c r="HZ52" s="5"/>
      <c r="IA52" s="182">
        <f t="shared" si="676"/>
        <v>58278.024127327444</v>
      </c>
      <c r="IB52" s="182">
        <f t="shared" si="506"/>
        <v>800</v>
      </c>
      <c r="IC52" s="182">
        <f t="shared" si="507"/>
        <v>46622419.301861957</v>
      </c>
      <c r="ID52" s="5"/>
      <c r="IE52" s="182">
        <f t="shared" si="677"/>
        <v>67019.72774642655</v>
      </c>
      <c r="IF52" s="182">
        <f t="shared" si="508"/>
        <v>800</v>
      </c>
      <c r="IG52" s="182">
        <f t="shared" si="509"/>
        <v>53615782.197141238</v>
      </c>
      <c r="IH52" s="5"/>
      <c r="II52" s="182">
        <f t="shared" si="678"/>
        <v>77072.686908390533</v>
      </c>
      <c r="IJ52" s="182">
        <f t="shared" si="510"/>
        <v>800</v>
      </c>
      <c r="IK52" s="182">
        <f t="shared" si="511"/>
        <v>61658149.526712425</v>
      </c>
      <c r="IL52" s="5"/>
      <c r="IM52" s="182">
        <f t="shared" si="679"/>
        <v>88633.589944649109</v>
      </c>
      <c r="IN52" s="182">
        <f t="shared" si="512"/>
        <v>800</v>
      </c>
      <c r="IO52" s="182">
        <f t="shared" si="513"/>
        <v>70906871.955719292</v>
      </c>
      <c r="IP52" s="5"/>
      <c r="IQ52" s="182">
        <f t="shared" si="680"/>
        <v>101928.62843634647</v>
      </c>
      <c r="IR52" s="182">
        <f t="shared" si="514"/>
        <v>800</v>
      </c>
      <c r="IS52" s="182">
        <f t="shared" si="515"/>
        <v>81542902.749077171</v>
      </c>
      <c r="IT52" s="5"/>
      <c r="IU52" s="182">
        <f t="shared" si="681"/>
        <v>117217.92270179842</v>
      </c>
      <c r="IV52" s="182">
        <f t="shared" si="516"/>
        <v>800</v>
      </c>
      <c r="IW52" s="182">
        <f t="shared" si="517"/>
        <v>93774338.161438733</v>
      </c>
      <c r="IX52" s="5"/>
      <c r="IY52" s="182">
        <f t="shared" si="682"/>
        <v>134800.61110706817</v>
      </c>
      <c r="IZ52" s="182">
        <f t="shared" si="518"/>
        <v>800</v>
      </c>
      <c r="JA52" s="182">
        <f t="shared" si="519"/>
        <v>107840488.88565454</v>
      </c>
      <c r="JB52" s="5"/>
      <c r="JC52" s="182">
        <f t="shared" si="683"/>
        <v>155020.70277312837</v>
      </c>
      <c r="JD52" s="182">
        <f t="shared" si="520"/>
        <v>800</v>
      </c>
      <c r="JE52" s="182">
        <f t="shared" si="521"/>
        <v>124016562.2185027</v>
      </c>
      <c r="JF52" s="5"/>
      <c r="JG52" s="182">
        <f t="shared" si="684"/>
        <v>178273.80818909762</v>
      </c>
      <c r="JH52" s="182">
        <f t="shared" si="522"/>
        <v>800</v>
      </c>
      <c r="JI52" s="182">
        <f t="shared" si="523"/>
        <v>142619046.55127808</v>
      </c>
      <c r="JJ52" s="5"/>
      <c r="JK52" s="182">
        <f t="shared" si="685"/>
        <v>205014.87941746225</v>
      </c>
      <c r="JL52" s="182">
        <f t="shared" si="524"/>
        <v>800</v>
      </c>
      <c r="JM52" s="182">
        <f t="shared" si="525"/>
        <v>164011903.53396979</v>
      </c>
      <c r="JN52" s="5"/>
      <c r="JO52" s="182">
        <f t="shared" si="686"/>
        <v>238124.7824433824</v>
      </c>
      <c r="JP52" s="182">
        <f t="shared" si="608"/>
        <v>800</v>
      </c>
      <c r="JQ52" s="182">
        <f t="shared" si="609"/>
        <v>190499825.95470592</v>
      </c>
      <c r="JR52" s="5"/>
      <c r="JS52" s="182">
        <f t="shared" si="687"/>
        <v>273843.49980988976</v>
      </c>
      <c r="JT52" s="182">
        <f t="shared" si="610"/>
        <v>800</v>
      </c>
      <c r="JU52" s="182">
        <f t="shared" si="611"/>
        <v>219074799.8479118</v>
      </c>
      <c r="JV52" s="5"/>
      <c r="JW52" s="182">
        <f t="shared" si="688"/>
        <v>314920.02478137321</v>
      </c>
      <c r="JX52" s="182">
        <f t="shared" si="612"/>
        <v>800</v>
      </c>
      <c r="JY52" s="182">
        <f t="shared" si="613"/>
        <v>251936019.82509857</v>
      </c>
      <c r="JZ52" s="5"/>
      <c r="KA52" s="182">
        <f t="shared" si="689"/>
        <v>362158.02849857917</v>
      </c>
      <c r="KB52" s="182">
        <f t="shared" si="614"/>
        <v>800</v>
      </c>
      <c r="KC52" s="182">
        <f t="shared" si="615"/>
        <v>289726422.79886335</v>
      </c>
      <c r="KD52" s="5"/>
      <c r="KE52" s="182">
        <f t="shared" si="690"/>
        <v>416481.73277336603</v>
      </c>
      <c r="KF52" s="182">
        <f t="shared" si="616"/>
        <v>800</v>
      </c>
      <c r="KG52" s="182">
        <f t="shared" si="617"/>
        <v>333185386.21869284</v>
      </c>
      <c r="KH52" s="5"/>
      <c r="KI52" s="183">
        <f t="shared" si="182"/>
        <v>59.796909562499977</v>
      </c>
      <c r="KJ52" s="183">
        <f t="shared" si="183"/>
        <v>799.99999999999989</v>
      </c>
      <c r="KK52" s="183">
        <f t="shared" si="184"/>
        <v>47837.527649999975</v>
      </c>
      <c r="KM52" s="183">
        <f t="shared" si="185"/>
        <v>934.05255272192085</v>
      </c>
      <c r="KN52" s="183">
        <f t="shared" si="186"/>
        <v>800</v>
      </c>
      <c r="KO52" s="183">
        <f t="shared" si="187"/>
        <v>747242.04217753664</v>
      </c>
      <c r="KQ52" s="183">
        <f t="shared" si="188"/>
        <v>5996.8977224621312</v>
      </c>
      <c r="KR52" s="183">
        <f t="shared" si="189"/>
        <v>799.99999999999989</v>
      </c>
      <c r="KS52" s="183">
        <f t="shared" si="190"/>
        <v>4797518.1779697044</v>
      </c>
      <c r="KU52" s="183">
        <f t="shared" si="191"/>
        <v>35293.39293932986</v>
      </c>
      <c r="KV52" s="183">
        <f t="shared" si="192"/>
        <v>799.99999999999989</v>
      </c>
      <c r="KW52" s="183">
        <f t="shared" si="193"/>
        <v>28234714.351463884</v>
      </c>
      <c r="KY52" s="183">
        <f t="shared" si="194"/>
        <v>207711.32722579196</v>
      </c>
      <c r="KZ52" s="183">
        <f t="shared" si="195"/>
        <v>800</v>
      </c>
      <c r="LA52" s="183">
        <f t="shared" si="196"/>
        <v>166169061.78063357</v>
      </c>
      <c r="LC52" s="183">
        <f t="shared" si="197"/>
        <v>1278003.6829575582</v>
      </c>
      <c r="LD52" s="183">
        <f t="shared" si="198"/>
        <v>800</v>
      </c>
      <c r="LE52" s="183">
        <f t="shared" si="199"/>
        <v>1022402946.3660465</v>
      </c>
    </row>
    <row r="53" spans="2:317" ht="18.75">
      <c r="B53" s="172"/>
      <c r="C53" s="180"/>
      <c r="D53" s="180"/>
      <c r="E53" s="180" t="str">
        <f>'A.I Revenue Streams - P1'!F53</f>
        <v>IFT+Exercises-Standard</v>
      </c>
      <c r="F53" s="184"/>
      <c r="G53" s="182"/>
      <c r="H53" s="182">
        <f>'A.I Revenue Streams - P1'!J53</f>
        <v>3500</v>
      </c>
      <c r="I53" s="182">
        <f t="shared" si="618"/>
        <v>0</v>
      </c>
      <c r="J53" s="5"/>
      <c r="K53" s="182">
        <f>'A.I Revenue Streams - P1'!H53*K$2*L$2</f>
        <v>0.89999999999999991</v>
      </c>
      <c r="L53" s="182">
        <f t="shared" si="619"/>
        <v>3500</v>
      </c>
      <c r="M53" s="182">
        <f t="shared" si="620"/>
        <v>3149.9999999999995</v>
      </c>
      <c r="N53" s="5"/>
      <c r="O53" s="182">
        <f t="shared" si="621"/>
        <v>0.96074999999999977</v>
      </c>
      <c r="P53" s="182">
        <f t="shared" si="600"/>
        <v>3500</v>
      </c>
      <c r="Q53" s="182">
        <f t="shared" si="601"/>
        <v>3362.6249999999991</v>
      </c>
      <c r="R53" s="5"/>
      <c r="S53" s="182">
        <f t="shared" si="622"/>
        <v>1.4731499999999995</v>
      </c>
      <c r="T53" s="182">
        <f t="shared" si="602"/>
        <v>3500</v>
      </c>
      <c r="U53" s="182">
        <f t="shared" si="603"/>
        <v>5156.0249999999987</v>
      </c>
      <c r="V53" s="5"/>
      <c r="W53" s="182">
        <f t="shared" si="623"/>
        <v>2.117653124999999</v>
      </c>
      <c r="X53" s="182">
        <f t="shared" si="604"/>
        <v>3500</v>
      </c>
      <c r="Y53" s="182">
        <f t="shared" si="605"/>
        <v>7411.7859374999962</v>
      </c>
      <c r="Z53" s="5"/>
      <c r="AA53" s="182">
        <f t="shared" si="624"/>
        <v>3.8964817499999982</v>
      </c>
      <c r="AB53" s="182">
        <f t="shared" si="606"/>
        <v>3500</v>
      </c>
      <c r="AC53" s="182">
        <f t="shared" si="607"/>
        <v>13637.686124999993</v>
      </c>
      <c r="AD53" s="5"/>
      <c r="AE53" s="182">
        <f t="shared" si="625"/>
        <v>5.6011925156249971</v>
      </c>
      <c r="AF53" s="182">
        <f t="shared" si="404"/>
        <v>3500</v>
      </c>
      <c r="AG53" s="182">
        <f t="shared" si="405"/>
        <v>19604.173804687489</v>
      </c>
      <c r="AH53" s="5"/>
      <c r="AI53" s="182">
        <f t="shared" si="626"/>
        <v>8.0517142412109326</v>
      </c>
      <c r="AJ53" s="182">
        <f t="shared" si="406"/>
        <v>3500</v>
      </c>
      <c r="AK53" s="182">
        <f t="shared" si="407"/>
        <v>28180.999844238264</v>
      </c>
      <c r="AL53" s="5"/>
      <c r="AM53" s="182">
        <f t="shared" si="627"/>
        <v>9.2594713773925719</v>
      </c>
      <c r="AN53" s="182">
        <f t="shared" si="408"/>
        <v>3500</v>
      </c>
      <c r="AO53" s="182">
        <f t="shared" si="409"/>
        <v>32408.149820874001</v>
      </c>
      <c r="AP53" s="5"/>
      <c r="AQ53" s="182">
        <f t="shared" si="628"/>
        <v>10.648392084001458</v>
      </c>
      <c r="AR53" s="182">
        <f t="shared" si="410"/>
        <v>3500</v>
      </c>
      <c r="AS53" s="182">
        <f t="shared" si="411"/>
        <v>37269.372294005101</v>
      </c>
      <c r="AT53" s="5"/>
      <c r="AU53" s="182">
        <f t="shared" si="629"/>
        <v>12.245650896601676</v>
      </c>
      <c r="AV53" s="182">
        <f t="shared" si="412"/>
        <v>3500</v>
      </c>
      <c r="AW53" s="182">
        <f t="shared" si="413"/>
        <v>42859.778138105867</v>
      </c>
      <c r="AX53" s="5"/>
      <c r="AY53" s="182">
        <f t="shared" si="630"/>
        <v>14.082498531091927</v>
      </c>
      <c r="AZ53" s="182">
        <f t="shared" si="414"/>
        <v>3500</v>
      </c>
      <c r="BA53" s="182">
        <f t="shared" si="415"/>
        <v>49288.744858821745</v>
      </c>
      <c r="BB53" s="5"/>
      <c r="BC53" s="182">
        <f t="shared" si="631"/>
        <v>16.194873310755714</v>
      </c>
      <c r="BD53" s="182">
        <f t="shared" si="416"/>
        <v>3500</v>
      </c>
      <c r="BE53" s="182">
        <f t="shared" si="417"/>
        <v>56682.056587644998</v>
      </c>
      <c r="BF53" s="5"/>
      <c r="BG53" s="182">
        <f t="shared" si="632"/>
        <v>18.62410430736907</v>
      </c>
      <c r="BH53" s="182">
        <f t="shared" si="418"/>
        <v>3500</v>
      </c>
      <c r="BI53" s="182">
        <f t="shared" si="419"/>
        <v>65184.365075791742</v>
      </c>
      <c r="BJ53" s="5"/>
      <c r="BK53" s="182">
        <f t="shared" si="633"/>
        <v>21.417719953474428</v>
      </c>
      <c r="BL53" s="182">
        <f t="shared" si="420"/>
        <v>3500</v>
      </c>
      <c r="BM53" s="182">
        <f t="shared" si="421"/>
        <v>74962.019837160493</v>
      </c>
      <c r="BN53" s="5"/>
      <c r="BO53" s="182">
        <f t="shared" si="634"/>
        <v>24.630377946495592</v>
      </c>
      <c r="BP53" s="182">
        <f t="shared" si="422"/>
        <v>3500</v>
      </c>
      <c r="BQ53" s="182">
        <f t="shared" si="423"/>
        <v>86206.322812734579</v>
      </c>
      <c r="BR53" s="5"/>
      <c r="BS53" s="182">
        <f t="shared" si="635"/>
        <v>28.32493463846993</v>
      </c>
      <c r="BT53" s="182">
        <f t="shared" si="424"/>
        <v>3500</v>
      </c>
      <c r="BU53" s="182">
        <f t="shared" si="425"/>
        <v>99137.271234644752</v>
      </c>
      <c r="BV53" s="5"/>
      <c r="BW53" s="182">
        <f t="shared" si="636"/>
        <v>32.573674834240421</v>
      </c>
      <c r="BX53" s="182">
        <f t="shared" si="426"/>
        <v>3500</v>
      </c>
      <c r="BY53" s="182">
        <f t="shared" si="427"/>
        <v>114007.86191984147</v>
      </c>
      <c r="BZ53" s="5"/>
      <c r="CA53" s="182">
        <f t="shared" si="637"/>
        <v>37.459726059376479</v>
      </c>
      <c r="CB53" s="182">
        <f t="shared" si="428"/>
        <v>3500</v>
      </c>
      <c r="CC53" s="182">
        <f t="shared" si="429"/>
        <v>131109.04120781767</v>
      </c>
      <c r="CD53" s="5"/>
      <c r="CE53" s="182">
        <f t="shared" si="638"/>
        <v>51.69442196193954</v>
      </c>
      <c r="CF53" s="182">
        <f t="shared" si="430"/>
        <v>3500</v>
      </c>
      <c r="CG53" s="182">
        <f t="shared" si="431"/>
        <v>180930.47686678838</v>
      </c>
      <c r="CH53" s="5"/>
      <c r="CI53" s="182">
        <f t="shared" si="639"/>
        <v>59.448585256230466</v>
      </c>
      <c r="CJ53" s="182">
        <f t="shared" si="432"/>
        <v>3500</v>
      </c>
      <c r="CK53" s="182">
        <f t="shared" si="433"/>
        <v>208070.04839680664</v>
      </c>
      <c r="CL53" s="5"/>
      <c r="CM53" s="182">
        <f t="shared" si="640"/>
        <v>68.365873044665037</v>
      </c>
      <c r="CN53" s="182">
        <f t="shared" si="434"/>
        <v>3500</v>
      </c>
      <c r="CO53" s="182">
        <f t="shared" si="435"/>
        <v>239280.55565632763</v>
      </c>
      <c r="CP53" s="5"/>
      <c r="CQ53" s="182">
        <f t="shared" si="641"/>
        <v>78.620754001364787</v>
      </c>
      <c r="CR53" s="182">
        <f t="shared" si="436"/>
        <v>3500</v>
      </c>
      <c r="CS53" s="182">
        <f t="shared" si="437"/>
        <v>275172.63900477678</v>
      </c>
      <c r="CT53" s="5"/>
      <c r="CU53" s="182">
        <f t="shared" si="642"/>
        <v>90.413867101569494</v>
      </c>
      <c r="CV53" s="182">
        <f t="shared" si="438"/>
        <v>3500</v>
      </c>
      <c r="CW53" s="182">
        <f t="shared" si="439"/>
        <v>316448.53485549323</v>
      </c>
      <c r="CX53" s="5"/>
      <c r="CY53" s="182">
        <f t="shared" si="643"/>
        <v>103.97594716680491</v>
      </c>
      <c r="CZ53" s="182">
        <f t="shared" si="440"/>
        <v>3500</v>
      </c>
      <c r="DA53" s="182">
        <f t="shared" si="441"/>
        <v>363915.81508381723</v>
      </c>
      <c r="DB53" s="5"/>
      <c r="DC53" s="182">
        <f t="shared" si="644"/>
        <v>119.57233924182565</v>
      </c>
      <c r="DD53" s="182">
        <f t="shared" si="442"/>
        <v>3500</v>
      </c>
      <c r="DE53" s="182">
        <f t="shared" si="443"/>
        <v>418503.18734638975</v>
      </c>
      <c r="DF53" s="5"/>
      <c r="DG53" s="182">
        <f t="shared" si="645"/>
        <v>137.50819012809947</v>
      </c>
      <c r="DH53" s="182">
        <f t="shared" si="444"/>
        <v>3500</v>
      </c>
      <c r="DI53" s="182">
        <f t="shared" si="445"/>
        <v>481278.66544834815</v>
      </c>
      <c r="DJ53" s="5"/>
      <c r="DK53" s="182">
        <f t="shared" si="646"/>
        <v>158.13441864731439</v>
      </c>
      <c r="DL53" s="182">
        <f t="shared" si="446"/>
        <v>3500</v>
      </c>
      <c r="DM53" s="182">
        <f t="shared" si="447"/>
        <v>553470.46526560036</v>
      </c>
      <c r="DN53" s="5"/>
      <c r="DO53" s="182">
        <f t="shared" si="647"/>
        <v>181.85458144441154</v>
      </c>
      <c r="DP53" s="182">
        <f t="shared" si="448"/>
        <v>3500</v>
      </c>
      <c r="DQ53" s="182">
        <f t="shared" si="449"/>
        <v>636491.03505544038</v>
      </c>
      <c r="DR53" s="5"/>
      <c r="DS53" s="182">
        <f t="shared" si="648"/>
        <v>209.13276866107324</v>
      </c>
      <c r="DT53" s="182">
        <f t="shared" si="450"/>
        <v>3500</v>
      </c>
      <c r="DU53" s="182">
        <f t="shared" si="451"/>
        <v>731964.69031375635</v>
      </c>
      <c r="DV53" s="5"/>
      <c r="DW53" s="182">
        <f t="shared" si="649"/>
        <v>240.50268396023424</v>
      </c>
      <c r="DX53" s="182">
        <f t="shared" si="452"/>
        <v>3500</v>
      </c>
      <c r="DY53" s="182">
        <f t="shared" si="453"/>
        <v>841759.39386081987</v>
      </c>
      <c r="DZ53" s="5"/>
      <c r="EA53" s="182">
        <f t="shared" si="650"/>
        <v>304.23589520969631</v>
      </c>
      <c r="EB53" s="182">
        <f t="shared" si="454"/>
        <v>3500</v>
      </c>
      <c r="EC53" s="182">
        <f t="shared" si="455"/>
        <v>1064825.633233937</v>
      </c>
      <c r="ED53" s="5"/>
      <c r="EE53" s="182">
        <f t="shared" si="651"/>
        <v>349.87127949115074</v>
      </c>
      <c r="EF53" s="182">
        <f t="shared" si="456"/>
        <v>3500</v>
      </c>
      <c r="EG53" s="182">
        <f t="shared" si="457"/>
        <v>1224549.4782190276</v>
      </c>
      <c r="EH53" s="5"/>
      <c r="EI53" s="182">
        <f t="shared" si="652"/>
        <v>402.35197141482331</v>
      </c>
      <c r="EJ53" s="182">
        <f t="shared" si="458"/>
        <v>3500</v>
      </c>
      <c r="EK53" s="182">
        <f t="shared" si="459"/>
        <v>1408231.8999518815</v>
      </c>
      <c r="EL53" s="5"/>
      <c r="EM53" s="182">
        <f t="shared" si="653"/>
        <v>462.70476712704675</v>
      </c>
      <c r="EN53" s="182">
        <f t="shared" si="460"/>
        <v>3500</v>
      </c>
      <c r="EO53" s="182">
        <f t="shared" si="461"/>
        <v>1619466.6849446637</v>
      </c>
      <c r="EP53" s="5"/>
      <c r="EQ53" s="182">
        <f t="shared" si="654"/>
        <v>532.1104821961037</v>
      </c>
      <c r="ER53" s="182">
        <f t="shared" si="462"/>
        <v>3500</v>
      </c>
      <c r="ES53" s="182">
        <f t="shared" si="463"/>
        <v>1862386.687686363</v>
      </c>
      <c r="ET53" s="5"/>
      <c r="EU53" s="182">
        <f t="shared" si="655"/>
        <v>611.92705452551922</v>
      </c>
      <c r="EV53" s="182">
        <f t="shared" si="464"/>
        <v>3500</v>
      </c>
      <c r="EW53" s="182">
        <f t="shared" si="465"/>
        <v>2141744.6908393172</v>
      </c>
      <c r="EX53" s="5"/>
      <c r="EY53" s="182">
        <f t="shared" si="656"/>
        <v>703.7161127043471</v>
      </c>
      <c r="EZ53" s="182">
        <f t="shared" si="466"/>
        <v>3500</v>
      </c>
      <c r="FA53" s="182">
        <f t="shared" si="467"/>
        <v>2463006.394465215</v>
      </c>
      <c r="FB53" s="5"/>
      <c r="FC53" s="182">
        <f t="shared" si="657"/>
        <v>809.27352960999906</v>
      </c>
      <c r="FD53" s="182">
        <f t="shared" si="468"/>
        <v>3500</v>
      </c>
      <c r="FE53" s="182">
        <f t="shared" si="469"/>
        <v>2832457.3536349968</v>
      </c>
      <c r="FF53" s="5"/>
      <c r="FG53" s="182">
        <f t="shared" si="658"/>
        <v>930.66455905149883</v>
      </c>
      <c r="FH53" s="182">
        <f t="shared" si="470"/>
        <v>3500</v>
      </c>
      <c r="FI53" s="182">
        <f t="shared" si="471"/>
        <v>3257325.9566802457</v>
      </c>
      <c r="FJ53" s="5"/>
      <c r="FK53" s="182">
        <f t="shared" si="659"/>
        <v>1070.2642429092236</v>
      </c>
      <c r="FL53" s="182">
        <f t="shared" si="472"/>
        <v>3500</v>
      </c>
      <c r="FM53" s="182">
        <f t="shared" si="473"/>
        <v>3745924.8501822827</v>
      </c>
      <c r="FN53" s="5"/>
      <c r="FO53" s="182">
        <f t="shared" si="660"/>
        <v>1230.8038793456071</v>
      </c>
      <c r="FP53" s="182">
        <f t="shared" si="474"/>
        <v>3500</v>
      </c>
      <c r="FQ53" s="182">
        <f t="shared" si="475"/>
        <v>4307813.5777096245</v>
      </c>
      <c r="FR53" s="5"/>
      <c r="FS53" s="182">
        <f t="shared" si="661"/>
        <v>1415.4244612474481</v>
      </c>
      <c r="FT53" s="182">
        <f t="shared" si="476"/>
        <v>3500</v>
      </c>
      <c r="FU53" s="182">
        <f t="shared" si="477"/>
        <v>4953985.6143660685</v>
      </c>
      <c r="FV53" s="5"/>
      <c r="FW53" s="182">
        <f t="shared" si="662"/>
        <v>1790.5119434780217</v>
      </c>
      <c r="FX53" s="182">
        <f t="shared" si="478"/>
        <v>3500</v>
      </c>
      <c r="FY53" s="182">
        <f t="shared" si="479"/>
        <v>6266791.8021730762</v>
      </c>
      <c r="FZ53" s="5"/>
      <c r="GA53" s="182">
        <f t="shared" si="663"/>
        <v>2059.0887349997247</v>
      </c>
      <c r="GB53" s="182">
        <f t="shared" si="480"/>
        <v>3500</v>
      </c>
      <c r="GC53" s="182">
        <f t="shared" si="481"/>
        <v>7206810.5724990368</v>
      </c>
      <c r="GD53" s="5"/>
      <c r="GE53" s="182">
        <f t="shared" si="664"/>
        <v>2367.9520452496831</v>
      </c>
      <c r="GF53" s="182">
        <f t="shared" si="482"/>
        <v>3500</v>
      </c>
      <c r="GG53" s="182">
        <f t="shared" si="483"/>
        <v>8287832.1583738914</v>
      </c>
      <c r="GH53" s="5"/>
      <c r="GI53" s="182">
        <f t="shared" si="665"/>
        <v>2723.1448520371355</v>
      </c>
      <c r="GJ53" s="182">
        <f t="shared" si="484"/>
        <v>3500</v>
      </c>
      <c r="GK53" s="182">
        <f t="shared" si="485"/>
        <v>9531006.9821299743</v>
      </c>
      <c r="GL53" s="5"/>
      <c r="GM53" s="182">
        <f t="shared" si="666"/>
        <v>3131.6165798427055</v>
      </c>
      <c r="GN53" s="182">
        <f t="shared" si="486"/>
        <v>3500</v>
      </c>
      <c r="GO53" s="182">
        <f t="shared" si="487"/>
        <v>10960658.029449468</v>
      </c>
      <c r="GP53" s="5"/>
      <c r="GQ53" s="182">
        <f t="shared" si="667"/>
        <v>3601.3590668191109</v>
      </c>
      <c r="GR53" s="182">
        <f t="shared" si="488"/>
        <v>3500</v>
      </c>
      <c r="GS53" s="182">
        <f t="shared" si="489"/>
        <v>12604756.733866889</v>
      </c>
      <c r="GT53" s="5"/>
      <c r="GU53" s="182">
        <f t="shared" si="668"/>
        <v>4141.5629268419771</v>
      </c>
      <c r="GV53" s="182">
        <f t="shared" si="490"/>
        <v>3500</v>
      </c>
      <c r="GW53" s="182">
        <f t="shared" si="491"/>
        <v>14495470.243946919</v>
      </c>
      <c r="GX53" s="5"/>
      <c r="GY53" s="182">
        <f t="shared" si="669"/>
        <v>4762.7973658682731</v>
      </c>
      <c r="GZ53" s="182">
        <f t="shared" si="492"/>
        <v>3500</v>
      </c>
      <c r="HA53" s="182">
        <f t="shared" si="493"/>
        <v>16669790.780538956</v>
      </c>
      <c r="HB53" s="5"/>
      <c r="HC53" s="182">
        <f t="shared" si="670"/>
        <v>5477.2169707485136</v>
      </c>
      <c r="HD53" s="182">
        <f t="shared" si="494"/>
        <v>3500</v>
      </c>
      <c r="HE53" s="182">
        <f t="shared" si="495"/>
        <v>19170259.397619799</v>
      </c>
      <c r="HF53" s="5"/>
      <c r="HG53" s="182">
        <f t="shared" si="671"/>
        <v>6298.7995163607902</v>
      </c>
      <c r="HH53" s="182">
        <f t="shared" si="496"/>
        <v>3500</v>
      </c>
      <c r="HI53" s="182">
        <f t="shared" si="497"/>
        <v>22045798.307262767</v>
      </c>
      <c r="HJ53" s="5"/>
      <c r="HK53" s="182">
        <f t="shared" si="672"/>
        <v>7243.6194438149078</v>
      </c>
      <c r="HL53" s="182">
        <f t="shared" si="498"/>
        <v>3500</v>
      </c>
      <c r="HM53" s="182">
        <f t="shared" si="499"/>
        <v>25352668.053352177</v>
      </c>
      <c r="HN53" s="5"/>
      <c r="HO53" s="182">
        <f t="shared" si="673"/>
        <v>8330.1623603871431</v>
      </c>
      <c r="HP53" s="182">
        <f t="shared" si="500"/>
        <v>3500</v>
      </c>
      <c r="HQ53" s="182">
        <f t="shared" si="501"/>
        <v>29155568.261355001</v>
      </c>
      <c r="HR53" s="5"/>
      <c r="HS53" s="182">
        <f t="shared" si="674"/>
        <v>11016.639721611995</v>
      </c>
      <c r="HT53" s="182">
        <f t="shared" si="502"/>
        <v>3500</v>
      </c>
      <c r="HU53" s="182">
        <f t="shared" si="503"/>
        <v>38558239.025641985</v>
      </c>
      <c r="HV53" s="5"/>
      <c r="HW53" s="182">
        <f t="shared" si="675"/>
        <v>12669.135679853793</v>
      </c>
      <c r="HX53" s="182">
        <f t="shared" si="504"/>
        <v>3500</v>
      </c>
      <c r="HY53" s="182">
        <f t="shared" si="505"/>
        <v>44341974.879488274</v>
      </c>
      <c r="HZ53" s="5"/>
      <c r="IA53" s="182">
        <f t="shared" si="676"/>
        <v>14569.506031831861</v>
      </c>
      <c r="IB53" s="182">
        <f t="shared" si="506"/>
        <v>3500</v>
      </c>
      <c r="IC53" s="182">
        <f t="shared" si="507"/>
        <v>50993271.111411512</v>
      </c>
      <c r="ID53" s="5"/>
      <c r="IE53" s="182">
        <f t="shared" si="677"/>
        <v>16754.931936606637</v>
      </c>
      <c r="IF53" s="182">
        <f t="shared" si="508"/>
        <v>3500</v>
      </c>
      <c r="IG53" s="182">
        <f t="shared" si="509"/>
        <v>58642261.77812323</v>
      </c>
      <c r="IH53" s="5"/>
      <c r="II53" s="182">
        <f t="shared" si="678"/>
        <v>19268.171727097633</v>
      </c>
      <c r="IJ53" s="182">
        <f t="shared" si="510"/>
        <v>3500</v>
      </c>
      <c r="IK53" s="182">
        <f t="shared" si="511"/>
        <v>67438601.044841722</v>
      </c>
      <c r="IL53" s="5"/>
      <c r="IM53" s="182">
        <f t="shared" si="679"/>
        <v>22158.397486162277</v>
      </c>
      <c r="IN53" s="182">
        <f t="shared" si="512"/>
        <v>3500</v>
      </c>
      <c r="IO53" s="182">
        <f t="shared" si="513"/>
        <v>77554391.201567978</v>
      </c>
      <c r="IP53" s="5"/>
      <c r="IQ53" s="182">
        <f t="shared" si="680"/>
        <v>25482.157109086616</v>
      </c>
      <c r="IR53" s="182">
        <f t="shared" si="514"/>
        <v>3500</v>
      </c>
      <c r="IS53" s="182">
        <f t="shared" si="515"/>
        <v>89187549.881803155</v>
      </c>
      <c r="IT53" s="5"/>
      <c r="IU53" s="182">
        <f t="shared" si="681"/>
        <v>29304.480675449606</v>
      </c>
      <c r="IV53" s="182">
        <f t="shared" si="516"/>
        <v>3500</v>
      </c>
      <c r="IW53" s="182">
        <f t="shared" si="517"/>
        <v>102565682.36407362</v>
      </c>
      <c r="IX53" s="5"/>
      <c r="IY53" s="182">
        <f t="shared" si="682"/>
        <v>33700.152776767041</v>
      </c>
      <c r="IZ53" s="182">
        <f t="shared" si="518"/>
        <v>3500</v>
      </c>
      <c r="JA53" s="182">
        <f t="shared" si="519"/>
        <v>117950534.71868464</v>
      </c>
      <c r="JB53" s="5"/>
      <c r="JC53" s="182">
        <f t="shared" si="683"/>
        <v>38755.175693282094</v>
      </c>
      <c r="JD53" s="182">
        <f t="shared" si="520"/>
        <v>3500</v>
      </c>
      <c r="JE53" s="182">
        <f t="shared" si="521"/>
        <v>135643114.92648733</v>
      </c>
      <c r="JF53" s="5"/>
      <c r="JG53" s="182">
        <f t="shared" si="684"/>
        <v>44568.452047274404</v>
      </c>
      <c r="JH53" s="182">
        <f t="shared" si="522"/>
        <v>3500</v>
      </c>
      <c r="JI53" s="182">
        <f t="shared" si="523"/>
        <v>155989582.16546041</v>
      </c>
      <c r="JJ53" s="5"/>
      <c r="JK53" s="182">
        <f t="shared" si="685"/>
        <v>51253.719854365561</v>
      </c>
      <c r="JL53" s="182">
        <f t="shared" si="524"/>
        <v>3500</v>
      </c>
      <c r="JM53" s="182">
        <f t="shared" si="525"/>
        <v>179388019.49027947</v>
      </c>
      <c r="JN53" s="5"/>
      <c r="JO53" s="182">
        <f t="shared" si="686"/>
        <v>59531.1956108456</v>
      </c>
      <c r="JP53" s="182">
        <f t="shared" si="608"/>
        <v>3500</v>
      </c>
      <c r="JQ53" s="182">
        <f t="shared" si="609"/>
        <v>208359184.6379596</v>
      </c>
      <c r="JR53" s="5"/>
      <c r="JS53" s="182">
        <f t="shared" si="687"/>
        <v>68460.874952472441</v>
      </c>
      <c r="JT53" s="182">
        <f t="shared" si="610"/>
        <v>3500</v>
      </c>
      <c r="JU53" s="182">
        <f t="shared" si="611"/>
        <v>239613062.33365354</v>
      </c>
      <c r="JV53" s="5"/>
      <c r="JW53" s="182">
        <f t="shared" si="688"/>
        <v>78730.006195343303</v>
      </c>
      <c r="JX53" s="182">
        <f t="shared" si="612"/>
        <v>3500</v>
      </c>
      <c r="JY53" s="182">
        <f t="shared" si="613"/>
        <v>275555021.68370157</v>
      </c>
      <c r="JZ53" s="5"/>
      <c r="KA53" s="182">
        <f t="shared" si="689"/>
        <v>90539.507124644791</v>
      </c>
      <c r="KB53" s="182">
        <f t="shared" si="614"/>
        <v>3500</v>
      </c>
      <c r="KC53" s="182">
        <f t="shared" si="615"/>
        <v>316888274.93625677</v>
      </c>
      <c r="KD53" s="5"/>
      <c r="KE53" s="182">
        <f t="shared" si="690"/>
        <v>104120.43319334151</v>
      </c>
      <c r="KF53" s="182">
        <f t="shared" si="616"/>
        <v>3500</v>
      </c>
      <c r="KG53" s="182">
        <f t="shared" si="617"/>
        <v>364421516.17669529</v>
      </c>
      <c r="KH53" s="5"/>
      <c r="KI53" s="183">
        <f t="shared" si="182"/>
        <v>14.949227390624994</v>
      </c>
      <c r="KJ53" s="183">
        <f t="shared" si="183"/>
        <v>3500</v>
      </c>
      <c r="KK53" s="183">
        <f t="shared" si="184"/>
        <v>52322.29586718748</v>
      </c>
      <c r="KM53" s="183">
        <f t="shared" si="185"/>
        <v>233.51313818048021</v>
      </c>
      <c r="KN53" s="183">
        <f t="shared" si="186"/>
        <v>3500</v>
      </c>
      <c r="KO53" s="183">
        <f t="shared" si="187"/>
        <v>817295.98363168072</v>
      </c>
      <c r="KQ53" s="183">
        <f t="shared" si="188"/>
        <v>1499.2244306155328</v>
      </c>
      <c r="KR53" s="183">
        <f t="shared" si="189"/>
        <v>3500</v>
      </c>
      <c r="KS53" s="183">
        <f t="shared" si="190"/>
        <v>5247285.5071543651</v>
      </c>
      <c r="KU53" s="183">
        <f t="shared" si="191"/>
        <v>8823.3482348324651</v>
      </c>
      <c r="KV53" s="183">
        <f t="shared" si="192"/>
        <v>3499.9999999999995</v>
      </c>
      <c r="KW53" s="183">
        <f t="shared" si="193"/>
        <v>30881718.821913622</v>
      </c>
      <c r="KY53" s="183">
        <f t="shared" si="194"/>
        <v>51927.83180644799</v>
      </c>
      <c r="KZ53" s="183">
        <f t="shared" si="195"/>
        <v>3500</v>
      </c>
      <c r="LA53" s="183">
        <f t="shared" si="196"/>
        <v>181747411.32256797</v>
      </c>
      <c r="LC53" s="183">
        <f t="shared" si="197"/>
        <v>319500.92073938955</v>
      </c>
      <c r="LD53" s="183">
        <f t="shared" si="198"/>
        <v>3500</v>
      </c>
      <c r="LE53" s="183">
        <f t="shared" si="199"/>
        <v>1118253222.5878634</v>
      </c>
    </row>
    <row r="54" spans="2:317" ht="18.75">
      <c r="B54" s="172"/>
      <c r="C54" s="180"/>
      <c r="D54" s="180"/>
      <c r="E54" s="180" t="str">
        <f>'A.I Revenue Streams - P1'!F54</f>
        <v>IFT+Exercises-Advance</v>
      </c>
      <c r="F54" s="184"/>
      <c r="G54" s="182"/>
      <c r="H54" s="182">
        <f>'A.I Revenue Streams - P1'!J54</f>
        <v>6000</v>
      </c>
      <c r="I54" s="182">
        <f t="shared" si="618"/>
        <v>0</v>
      </c>
      <c r="J54" s="5"/>
      <c r="K54" s="182">
        <f>'A.I Revenue Streams - P1'!H54*K$2*L$2</f>
        <v>0.89999999999999991</v>
      </c>
      <c r="L54" s="182">
        <f t="shared" si="619"/>
        <v>6000</v>
      </c>
      <c r="M54" s="182">
        <f t="shared" si="620"/>
        <v>5399.9999999999991</v>
      </c>
      <c r="N54" s="5"/>
      <c r="O54" s="182">
        <f t="shared" si="621"/>
        <v>0.96074999999999977</v>
      </c>
      <c r="P54" s="182">
        <f t="shared" si="600"/>
        <v>6000</v>
      </c>
      <c r="Q54" s="182">
        <f t="shared" si="601"/>
        <v>5764.4999999999982</v>
      </c>
      <c r="R54" s="5"/>
      <c r="S54" s="182">
        <f t="shared" si="622"/>
        <v>1.4731499999999995</v>
      </c>
      <c r="T54" s="182">
        <f t="shared" si="602"/>
        <v>6000</v>
      </c>
      <c r="U54" s="182">
        <f t="shared" si="603"/>
        <v>8838.8999999999978</v>
      </c>
      <c r="V54" s="5"/>
      <c r="W54" s="182">
        <f t="shared" si="623"/>
        <v>2.117653124999999</v>
      </c>
      <c r="X54" s="182">
        <f t="shared" si="604"/>
        <v>6000</v>
      </c>
      <c r="Y54" s="182">
        <f t="shared" si="605"/>
        <v>12705.918749999993</v>
      </c>
      <c r="Z54" s="5"/>
      <c r="AA54" s="182">
        <f t="shared" si="624"/>
        <v>3.8964817499999982</v>
      </c>
      <c r="AB54" s="182">
        <f t="shared" si="606"/>
        <v>6000</v>
      </c>
      <c r="AC54" s="182">
        <f t="shared" si="607"/>
        <v>23378.89049999999</v>
      </c>
      <c r="AD54" s="5"/>
      <c r="AE54" s="182">
        <f t="shared" si="625"/>
        <v>5.6011925156249971</v>
      </c>
      <c r="AF54" s="182">
        <f t="shared" si="404"/>
        <v>6000</v>
      </c>
      <c r="AG54" s="182">
        <f t="shared" si="405"/>
        <v>33607.155093749985</v>
      </c>
      <c r="AH54" s="5"/>
      <c r="AI54" s="182">
        <f t="shared" si="626"/>
        <v>8.0517142412109326</v>
      </c>
      <c r="AJ54" s="182">
        <f t="shared" si="406"/>
        <v>6000</v>
      </c>
      <c r="AK54" s="182">
        <f t="shared" si="407"/>
        <v>48310.285447265596</v>
      </c>
      <c r="AL54" s="5"/>
      <c r="AM54" s="182">
        <f t="shared" si="627"/>
        <v>9.2594713773925719</v>
      </c>
      <c r="AN54" s="182">
        <f t="shared" si="408"/>
        <v>6000</v>
      </c>
      <c r="AO54" s="182">
        <f t="shared" si="409"/>
        <v>55556.828264355434</v>
      </c>
      <c r="AP54" s="5"/>
      <c r="AQ54" s="182">
        <f t="shared" si="628"/>
        <v>10.648392084001458</v>
      </c>
      <c r="AR54" s="182">
        <f t="shared" si="410"/>
        <v>6000</v>
      </c>
      <c r="AS54" s="182">
        <f t="shared" si="411"/>
        <v>63890.352504008748</v>
      </c>
      <c r="AT54" s="5"/>
      <c r="AU54" s="182">
        <f t="shared" si="629"/>
        <v>12.245650896601676</v>
      </c>
      <c r="AV54" s="182">
        <f t="shared" si="412"/>
        <v>6000</v>
      </c>
      <c r="AW54" s="182">
        <f t="shared" si="413"/>
        <v>73473.905379610049</v>
      </c>
      <c r="AX54" s="5"/>
      <c r="AY54" s="182">
        <f t="shared" si="630"/>
        <v>14.082498531091927</v>
      </c>
      <c r="AZ54" s="182">
        <f t="shared" si="414"/>
        <v>6000</v>
      </c>
      <c r="BA54" s="182">
        <f t="shared" si="415"/>
        <v>84494.991186551561</v>
      </c>
      <c r="BB54" s="5"/>
      <c r="BC54" s="182">
        <f t="shared" si="631"/>
        <v>16.194873310755714</v>
      </c>
      <c r="BD54" s="182">
        <f t="shared" si="416"/>
        <v>6000</v>
      </c>
      <c r="BE54" s="182">
        <f t="shared" si="417"/>
        <v>97169.239864534276</v>
      </c>
      <c r="BF54" s="5"/>
      <c r="BG54" s="182">
        <f t="shared" si="632"/>
        <v>18.62410430736907</v>
      </c>
      <c r="BH54" s="182">
        <f t="shared" si="418"/>
        <v>6000</v>
      </c>
      <c r="BI54" s="182">
        <f t="shared" si="419"/>
        <v>111744.62584421442</v>
      </c>
      <c r="BJ54" s="5"/>
      <c r="BK54" s="182">
        <f t="shared" si="633"/>
        <v>21.417719953474428</v>
      </c>
      <c r="BL54" s="182">
        <f t="shared" si="420"/>
        <v>6000</v>
      </c>
      <c r="BM54" s="182">
        <f t="shared" si="421"/>
        <v>128506.31972084657</v>
      </c>
      <c r="BN54" s="5"/>
      <c r="BO54" s="182">
        <f t="shared" si="634"/>
        <v>24.630377946495592</v>
      </c>
      <c r="BP54" s="182">
        <f t="shared" si="422"/>
        <v>6000</v>
      </c>
      <c r="BQ54" s="182">
        <f t="shared" si="423"/>
        <v>147782.26767897356</v>
      </c>
      <c r="BR54" s="5"/>
      <c r="BS54" s="182">
        <f t="shared" si="635"/>
        <v>28.32493463846993</v>
      </c>
      <c r="BT54" s="182">
        <f t="shared" si="424"/>
        <v>6000</v>
      </c>
      <c r="BU54" s="182">
        <f t="shared" si="425"/>
        <v>169949.60783081959</v>
      </c>
      <c r="BV54" s="5"/>
      <c r="BW54" s="182">
        <f t="shared" si="636"/>
        <v>32.573674834240421</v>
      </c>
      <c r="BX54" s="182">
        <f t="shared" si="426"/>
        <v>6000</v>
      </c>
      <c r="BY54" s="182">
        <f t="shared" si="427"/>
        <v>195442.04900544253</v>
      </c>
      <c r="BZ54" s="5"/>
      <c r="CA54" s="182">
        <f t="shared" si="637"/>
        <v>37.459726059376479</v>
      </c>
      <c r="CB54" s="182">
        <f t="shared" si="428"/>
        <v>6000</v>
      </c>
      <c r="CC54" s="182">
        <f t="shared" si="429"/>
        <v>224758.35635625888</v>
      </c>
      <c r="CD54" s="5"/>
      <c r="CE54" s="182">
        <f t="shared" si="638"/>
        <v>51.69442196193954</v>
      </c>
      <c r="CF54" s="182">
        <f t="shared" si="430"/>
        <v>6000</v>
      </c>
      <c r="CG54" s="182">
        <f t="shared" si="431"/>
        <v>310166.53177163727</v>
      </c>
      <c r="CH54" s="5"/>
      <c r="CI54" s="182">
        <f t="shared" si="639"/>
        <v>59.448585256230466</v>
      </c>
      <c r="CJ54" s="182">
        <f t="shared" si="432"/>
        <v>6000</v>
      </c>
      <c r="CK54" s="182">
        <f t="shared" si="433"/>
        <v>356691.51153738279</v>
      </c>
      <c r="CL54" s="5"/>
      <c r="CM54" s="182">
        <f t="shared" si="640"/>
        <v>68.365873044665037</v>
      </c>
      <c r="CN54" s="182">
        <f t="shared" si="434"/>
        <v>6000</v>
      </c>
      <c r="CO54" s="182">
        <f t="shared" si="435"/>
        <v>410195.23826799024</v>
      </c>
      <c r="CP54" s="5"/>
      <c r="CQ54" s="182">
        <f t="shared" si="641"/>
        <v>78.620754001364787</v>
      </c>
      <c r="CR54" s="182">
        <f t="shared" si="436"/>
        <v>6000</v>
      </c>
      <c r="CS54" s="182">
        <f t="shared" si="437"/>
        <v>471724.52400818875</v>
      </c>
      <c r="CT54" s="5"/>
      <c r="CU54" s="182">
        <f t="shared" si="642"/>
        <v>90.413867101569494</v>
      </c>
      <c r="CV54" s="182">
        <f t="shared" si="438"/>
        <v>6000</v>
      </c>
      <c r="CW54" s="182">
        <f t="shared" si="439"/>
        <v>542483.20260941691</v>
      </c>
      <c r="CX54" s="5"/>
      <c r="CY54" s="182">
        <f t="shared" si="643"/>
        <v>103.97594716680491</v>
      </c>
      <c r="CZ54" s="182">
        <f t="shared" si="440"/>
        <v>6000</v>
      </c>
      <c r="DA54" s="182">
        <f t="shared" si="441"/>
        <v>623855.68300082954</v>
      </c>
      <c r="DB54" s="5"/>
      <c r="DC54" s="182">
        <f t="shared" si="644"/>
        <v>119.57233924182565</v>
      </c>
      <c r="DD54" s="182">
        <f t="shared" si="442"/>
        <v>6000</v>
      </c>
      <c r="DE54" s="182">
        <f t="shared" si="443"/>
        <v>717434.03545095387</v>
      </c>
      <c r="DF54" s="5"/>
      <c r="DG54" s="182">
        <f t="shared" si="645"/>
        <v>137.50819012809947</v>
      </c>
      <c r="DH54" s="182">
        <f t="shared" si="444"/>
        <v>6000</v>
      </c>
      <c r="DI54" s="182">
        <f t="shared" si="445"/>
        <v>825049.14076859679</v>
      </c>
      <c r="DJ54" s="5"/>
      <c r="DK54" s="182">
        <f t="shared" si="646"/>
        <v>158.13441864731439</v>
      </c>
      <c r="DL54" s="182">
        <f t="shared" si="446"/>
        <v>6000</v>
      </c>
      <c r="DM54" s="182">
        <f t="shared" si="447"/>
        <v>948806.5118838863</v>
      </c>
      <c r="DN54" s="5"/>
      <c r="DO54" s="182">
        <f t="shared" si="647"/>
        <v>181.85458144441154</v>
      </c>
      <c r="DP54" s="182">
        <f t="shared" si="448"/>
        <v>6000</v>
      </c>
      <c r="DQ54" s="182">
        <f t="shared" si="449"/>
        <v>1091127.4886664692</v>
      </c>
      <c r="DR54" s="5"/>
      <c r="DS54" s="182">
        <f t="shared" si="648"/>
        <v>209.13276866107324</v>
      </c>
      <c r="DT54" s="182">
        <f t="shared" si="450"/>
        <v>6000</v>
      </c>
      <c r="DU54" s="182">
        <f t="shared" si="451"/>
        <v>1254796.6119664395</v>
      </c>
      <c r="DV54" s="5"/>
      <c r="DW54" s="182">
        <f t="shared" si="649"/>
        <v>240.50268396023424</v>
      </c>
      <c r="DX54" s="182">
        <f t="shared" si="452"/>
        <v>6000</v>
      </c>
      <c r="DY54" s="182">
        <f t="shared" si="453"/>
        <v>1443016.1037614055</v>
      </c>
      <c r="DZ54" s="5"/>
      <c r="EA54" s="182">
        <f t="shared" si="650"/>
        <v>304.23589520969631</v>
      </c>
      <c r="EB54" s="182">
        <f t="shared" si="454"/>
        <v>6000</v>
      </c>
      <c r="EC54" s="182">
        <f t="shared" si="455"/>
        <v>1825415.3712581778</v>
      </c>
      <c r="ED54" s="5"/>
      <c r="EE54" s="182">
        <f t="shared" si="651"/>
        <v>349.87127949115074</v>
      </c>
      <c r="EF54" s="182">
        <f t="shared" si="456"/>
        <v>6000</v>
      </c>
      <c r="EG54" s="182">
        <f t="shared" si="457"/>
        <v>2099227.6769469045</v>
      </c>
      <c r="EH54" s="5"/>
      <c r="EI54" s="182">
        <f t="shared" si="652"/>
        <v>402.35197141482331</v>
      </c>
      <c r="EJ54" s="182">
        <f t="shared" si="458"/>
        <v>6000</v>
      </c>
      <c r="EK54" s="182">
        <f t="shared" si="459"/>
        <v>2414111.8284889399</v>
      </c>
      <c r="EL54" s="5"/>
      <c r="EM54" s="182">
        <f t="shared" si="653"/>
        <v>462.70476712704675</v>
      </c>
      <c r="EN54" s="182">
        <f t="shared" si="460"/>
        <v>6000</v>
      </c>
      <c r="EO54" s="182">
        <f t="shared" si="461"/>
        <v>2776228.6027622805</v>
      </c>
      <c r="EP54" s="5"/>
      <c r="EQ54" s="182">
        <f t="shared" si="654"/>
        <v>532.1104821961037</v>
      </c>
      <c r="ER54" s="182">
        <f t="shared" si="462"/>
        <v>6000</v>
      </c>
      <c r="ES54" s="182">
        <f t="shared" si="463"/>
        <v>3192662.8931766222</v>
      </c>
      <c r="ET54" s="5"/>
      <c r="EU54" s="182">
        <f t="shared" si="655"/>
        <v>611.92705452551922</v>
      </c>
      <c r="EV54" s="182">
        <f t="shared" si="464"/>
        <v>6000</v>
      </c>
      <c r="EW54" s="182">
        <f t="shared" si="465"/>
        <v>3671562.3271531155</v>
      </c>
      <c r="EX54" s="5"/>
      <c r="EY54" s="182">
        <f t="shared" si="656"/>
        <v>703.7161127043471</v>
      </c>
      <c r="EZ54" s="182">
        <f t="shared" si="466"/>
        <v>6000</v>
      </c>
      <c r="FA54" s="182">
        <f t="shared" si="467"/>
        <v>4222296.6762260823</v>
      </c>
      <c r="FB54" s="5"/>
      <c r="FC54" s="182">
        <f t="shared" si="657"/>
        <v>809.27352960999906</v>
      </c>
      <c r="FD54" s="182">
        <f t="shared" si="468"/>
        <v>6000</v>
      </c>
      <c r="FE54" s="182">
        <f t="shared" si="469"/>
        <v>4855641.177659994</v>
      </c>
      <c r="FF54" s="5"/>
      <c r="FG54" s="182">
        <f t="shared" si="658"/>
        <v>930.66455905149883</v>
      </c>
      <c r="FH54" s="182">
        <f t="shared" si="470"/>
        <v>6000</v>
      </c>
      <c r="FI54" s="182">
        <f t="shared" si="471"/>
        <v>5583987.3543089926</v>
      </c>
      <c r="FJ54" s="5"/>
      <c r="FK54" s="182">
        <f t="shared" si="659"/>
        <v>1070.2642429092236</v>
      </c>
      <c r="FL54" s="182">
        <f t="shared" si="472"/>
        <v>6000</v>
      </c>
      <c r="FM54" s="182">
        <f t="shared" si="473"/>
        <v>6421585.4574553417</v>
      </c>
      <c r="FN54" s="5"/>
      <c r="FO54" s="182">
        <f t="shared" si="660"/>
        <v>1230.8038793456071</v>
      </c>
      <c r="FP54" s="182">
        <f t="shared" si="474"/>
        <v>6000</v>
      </c>
      <c r="FQ54" s="182">
        <f t="shared" si="475"/>
        <v>7384823.276073643</v>
      </c>
      <c r="FR54" s="5"/>
      <c r="FS54" s="182">
        <f t="shared" si="661"/>
        <v>1415.4244612474481</v>
      </c>
      <c r="FT54" s="182">
        <f t="shared" si="476"/>
        <v>6000</v>
      </c>
      <c r="FU54" s="182">
        <f t="shared" si="477"/>
        <v>8492546.7674846891</v>
      </c>
      <c r="FV54" s="5"/>
      <c r="FW54" s="182">
        <f t="shared" si="662"/>
        <v>1790.5119434780217</v>
      </c>
      <c r="FX54" s="182">
        <f t="shared" si="478"/>
        <v>6000</v>
      </c>
      <c r="FY54" s="182">
        <f t="shared" si="479"/>
        <v>10743071.660868131</v>
      </c>
      <c r="FZ54" s="5"/>
      <c r="GA54" s="182">
        <f t="shared" si="663"/>
        <v>2059.0887349997247</v>
      </c>
      <c r="GB54" s="182">
        <f t="shared" si="480"/>
        <v>6000</v>
      </c>
      <c r="GC54" s="182">
        <f t="shared" si="481"/>
        <v>12354532.409998348</v>
      </c>
      <c r="GD54" s="5"/>
      <c r="GE54" s="182">
        <f t="shared" si="664"/>
        <v>2367.9520452496831</v>
      </c>
      <c r="GF54" s="182">
        <f t="shared" si="482"/>
        <v>6000</v>
      </c>
      <c r="GG54" s="182">
        <f t="shared" si="483"/>
        <v>14207712.271498099</v>
      </c>
      <c r="GH54" s="5"/>
      <c r="GI54" s="182">
        <f t="shared" si="665"/>
        <v>2723.1448520371355</v>
      </c>
      <c r="GJ54" s="182">
        <f t="shared" si="484"/>
        <v>6000</v>
      </c>
      <c r="GK54" s="182">
        <f t="shared" si="485"/>
        <v>16338869.112222813</v>
      </c>
      <c r="GL54" s="5"/>
      <c r="GM54" s="182">
        <f t="shared" si="666"/>
        <v>3131.6165798427055</v>
      </c>
      <c r="GN54" s="182">
        <f t="shared" si="486"/>
        <v>6000</v>
      </c>
      <c r="GO54" s="182">
        <f t="shared" si="487"/>
        <v>18789699.479056232</v>
      </c>
      <c r="GP54" s="5"/>
      <c r="GQ54" s="182">
        <f t="shared" si="667"/>
        <v>3601.3590668191109</v>
      </c>
      <c r="GR54" s="182">
        <f t="shared" si="488"/>
        <v>6000</v>
      </c>
      <c r="GS54" s="182">
        <f t="shared" si="489"/>
        <v>21608154.400914665</v>
      </c>
      <c r="GT54" s="5"/>
      <c r="GU54" s="182">
        <f t="shared" si="668"/>
        <v>4141.5629268419771</v>
      </c>
      <c r="GV54" s="182">
        <f t="shared" si="490"/>
        <v>6000</v>
      </c>
      <c r="GW54" s="182">
        <f t="shared" si="491"/>
        <v>24849377.561051864</v>
      </c>
      <c r="GX54" s="5"/>
      <c r="GY54" s="182">
        <f t="shared" si="669"/>
        <v>4762.7973658682731</v>
      </c>
      <c r="GZ54" s="182">
        <f t="shared" si="492"/>
        <v>6000</v>
      </c>
      <c r="HA54" s="182">
        <f t="shared" si="493"/>
        <v>28576784.195209637</v>
      </c>
      <c r="HB54" s="5"/>
      <c r="HC54" s="182">
        <f t="shared" si="670"/>
        <v>5477.2169707485136</v>
      </c>
      <c r="HD54" s="182">
        <f t="shared" si="494"/>
        <v>6000</v>
      </c>
      <c r="HE54" s="182">
        <f t="shared" si="495"/>
        <v>32863301.824491084</v>
      </c>
      <c r="HF54" s="5"/>
      <c r="HG54" s="182">
        <f t="shared" si="671"/>
        <v>6298.7995163607902</v>
      </c>
      <c r="HH54" s="182">
        <f t="shared" si="496"/>
        <v>6000</v>
      </c>
      <c r="HI54" s="182">
        <f t="shared" si="497"/>
        <v>37792797.098164745</v>
      </c>
      <c r="HJ54" s="5"/>
      <c r="HK54" s="182">
        <f t="shared" si="672"/>
        <v>7243.6194438149078</v>
      </c>
      <c r="HL54" s="182">
        <f t="shared" si="498"/>
        <v>6000</v>
      </c>
      <c r="HM54" s="182">
        <f t="shared" si="499"/>
        <v>43461716.662889443</v>
      </c>
      <c r="HN54" s="5"/>
      <c r="HO54" s="182">
        <f t="shared" si="673"/>
        <v>8330.1623603871431</v>
      </c>
      <c r="HP54" s="182">
        <f t="shared" si="500"/>
        <v>6000</v>
      </c>
      <c r="HQ54" s="182">
        <f t="shared" si="501"/>
        <v>49980974.162322856</v>
      </c>
      <c r="HR54" s="5"/>
      <c r="HS54" s="182">
        <f t="shared" si="674"/>
        <v>11016.639721611995</v>
      </c>
      <c r="HT54" s="182">
        <f t="shared" si="502"/>
        <v>6000</v>
      </c>
      <c r="HU54" s="182">
        <f t="shared" si="503"/>
        <v>66099838.329671971</v>
      </c>
      <c r="HV54" s="5"/>
      <c r="HW54" s="182">
        <f t="shared" si="675"/>
        <v>12669.135679853793</v>
      </c>
      <c r="HX54" s="182">
        <f t="shared" si="504"/>
        <v>6000</v>
      </c>
      <c r="HY54" s="182">
        <f t="shared" si="505"/>
        <v>76014814.079122752</v>
      </c>
      <c r="HZ54" s="5"/>
      <c r="IA54" s="182">
        <f t="shared" si="676"/>
        <v>14569.506031831861</v>
      </c>
      <c r="IB54" s="182">
        <f t="shared" si="506"/>
        <v>6000</v>
      </c>
      <c r="IC54" s="182">
        <f t="shared" si="507"/>
        <v>87417036.190991163</v>
      </c>
      <c r="ID54" s="5"/>
      <c r="IE54" s="182">
        <f t="shared" si="677"/>
        <v>16754.931936606637</v>
      </c>
      <c r="IF54" s="182">
        <f t="shared" si="508"/>
        <v>6000</v>
      </c>
      <c r="IG54" s="182">
        <f t="shared" si="509"/>
        <v>100529591.61963983</v>
      </c>
      <c r="IH54" s="5"/>
      <c r="II54" s="182">
        <f t="shared" si="678"/>
        <v>19268.171727097633</v>
      </c>
      <c r="IJ54" s="182">
        <f t="shared" si="510"/>
        <v>6000</v>
      </c>
      <c r="IK54" s="182">
        <f t="shared" si="511"/>
        <v>115609030.3625858</v>
      </c>
      <c r="IL54" s="5"/>
      <c r="IM54" s="182">
        <f t="shared" si="679"/>
        <v>22158.397486162277</v>
      </c>
      <c r="IN54" s="182">
        <f t="shared" si="512"/>
        <v>6000</v>
      </c>
      <c r="IO54" s="182">
        <f t="shared" si="513"/>
        <v>132950384.91697367</v>
      </c>
      <c r="IP54" s="5"/>
      <c r="IQ54" s="182">
        <f t="shared" si="680"/>
        <v>25482.157109086616</v>
      </c>
      <c r="IR54" s="182">
        <f t="shared" si="514"/>
        <v>6000</v>
      </c>
      <c r="IS54" s="182">
        <f t="shared" si="515"/>
        <v>152892942.65451971</v>
      </c>
      <c r="IT54" s="5"/>
      <c r="IU54" s="182">
        <f t="shared" si="681"/>
        <v>29304.480675449606</v>
      </c>
      <c r="IV54" s="182">
        <f t="shared" si="516"/>
        <v>6000</v>
      </c>
      <c r="IW54" s="182">
        <f t="shared" si="517"/>
        <v>175826884.05269763</v>
      </c>
      <c r="IX54" s="5"/>
      <c r="IY54" s="182">
        <f t="shared" si="682"/>
        <v>33700.152776767041</v>
      </c>
      <c r="IZ54" s="182">
        <f t="shared" si="518"/>
        <v>6000</v>
      </c>
      <c r="JA54" s="182">
        <f t="shared" si="519"/>
        <v>202200916.66060224</v>
      </c>
      <c r="JB54" s="5"/>
      <c r="JC54" s="182">
        <f t="shared" si="683"/>
        <v>38755.175693282094</v>
      </c>
      <c r="JD54" s="182">
        <f t="shared" si="520"/>
        <v>6000</v>
      </c>
      <c r="JE54" s="182">
        <f t="shared" si="521"/>
        <v>232531054.15969256</v>
      </c>
      <c r="JF54" s="5"/>
      <c r="JG54" s="182">
        <f t="shared" si="684"/>
        <v>44568.452047274404</v>
      </c>
      <c r="JH54" s="182">
        <f t="shared" si="522"/>
        <v>6000</v>
      </c>
      <c r="JI54" s="182">
        <f t="shared" si="523"/>
        <v>267410712.28364643</v>
      </c>
      <c r="JJ54" s="5"/>
      <c r="JK54" s="182">
        <f t="shared" si="685"/>
        <v>51253.719854365561</v>
      </c>
      <c r="JL54" s="182">
        <f t="shared" si="524"/>
        <v>6000</v>
      </c>
      <c r="JM54" s="182">
        <f t="shared" si="525"/>
        <v>307522319.12619334</v>
      </c>
      <c r="JN54" s="5"/>
      <c r="JO54" s="182">
        <f t="shared" si="686"/>
        <v>59531.1956108456</v>
      </c>
      <c r="JP54" s="182">
        <f t="shared" si="608"/>
        <v>6000</v>
      </c>
      <c r="JQ54" s="182">
        <f t="shared" si="609"/>
        <v>357187173.66507357</v>
      </c>
      <c r="JR54" s="5"/>
      <c r="JS54" s="182">
        <f t="shared" si="687"/>
        <v>68460.874952472441</v>
      </c>
      <c r="JT54" s="182">
        <f t="shared" si="610"/>
        <v>6000</v>
      </c>
      <c r="JU54" s="182">
        <f t="shared" si="611"/>
        <v>410765249.71483463</v>
      </c>
      <c r="JV54" s="5"/>
      <c r="JW54" s="182">
        <f t="shared" si="688"/>
        <v>78730.006195343303</v>
      </c>
      <c r="JX54" s="182">
        <f t="shared" si="612"/>
        <v>6000</v>
      </c>
      <c r="JY54" s="182">
        <f t="shared" si="613"/>
        <v>472380037.17205983</v>
      </c>
      <c r="JZ54" s="5"/>
      <c r="KA54" s="182">
        <f t="shared" si="689"/>
        <v>90539.507124644791</v>
      </c>
      <c r="KB54" s="182">
        <f t="shared" si="614"/>
        <v>6000</v>
      </c>
      <c r="KC54" s="182">
        <f t="shared" si="615"/>
        <v>543237042.74786878</v>
      </c>
      <c r="KD54" s="5"/>
      <c r="KE54" s="182">
        <f t="shared" si="690"/>
        <v>104120.43319334151</v>
      </c>
      <c r="KF54" s="182">
        <f t="shared" si="616"/>
        <v>6000</v>
      </c>
      <c r="KG54" s="182">
        <f t="shared" si="617"/>
        <v>624722599.16004908</v>
      </c>
      <c r="KH54" s="5"/>
      <c r="KI54" s="183">
        <f t="shared" si="182"/>
        <v>14.949227390624994</v>
      </c>
      <c r="KJ54" s="183">
        <f t="shared" si="183"/>
        <v>6000</v>
      </c>
      <c r="KK54" s="183">
        <f t="shared" si="184"/>
        <v>89695.36434374997</v>
      </c>
      <c r="KM54" s="183">
        <f t="shared" si="185"/>
        <v>233.51313818048021</v>
      </c>
      <c r="KN54" s="183">
        <f t="shared" si="186"/>
        <v>5999.9999999999991</v>
      </c>
      <c r="KO54" s="183">
        <f t="shared" si="187"/>
        <v>1401078.8290828811</v>
      </c>
      <c r="KQ54" s="183">
        <f t="shared" si="188"/>
        <v>1499.2244306155328</v>
      </c>
      <c r="KR54" s="183">
        <f t="shared" si="189"/>
        <v>6000</v>
      </c>
      <c r="KS54" s="183">
        <f t="shared" si="190"/>
        <v>8995346.583693197</v>
      </c>
      <c r="KU54" s="183">
        <f t="shared" si="191"/>
        <v>8823.3482348324651</v>
      </c>
      <c r="KV54" s="183">
        <f t="shared" si="192"/>
        <v>5999.9999999999991</v>
      </c>
      <c r="KW54" s="183">
        <f t="shared" si="193"/>
        <v>52940089.408994786</v>
      </c>
      <c r="KY54" s="183">
        <f t="shared" si="194"/>
        <v>51927.83180644799</v>
      </c>
      <c r="KZ54" s="183">
        <f t="shared" si="195"/>
        <v>5999.9999999999991</v>
      </c>
      <c r="LA54" s="183">
        <f t="shared" si="196"/>
        <v>311566990.8386879</v>
      </c>
      <c r="LC54" s="183">
        <f t="shared" si="197"/>
        <v>319500.92073938955</v>
      </c>
      <c r="LD54" s="183">
        <f t="shared" si="198"/>
        <v>5999.9999999999991</v>
      </c>
      <c r="LE54" s="183">
        <f t="shared" si="199"/>
        <v>1917005524.436337</v>
      </c>
    </row>
    <row r="55" spans="2:317" ht="18.75">
      <c r="B55" s="172"/>
      <c r="C55" s="180"/>
      <c r="D55" s="180"/>
      <c r="E55" s="180" t="str">
        <f>'A.I Revenue Streams - P1'!F55</f>
        <v>UST+Exercises-Single</v>
      </c>
      <c r="F55" s="184"/>
      <c r="G55" s="182"/>
      <c r="H55" s="182">
        <f>'A.I Revenue Streams - P1'!J55</f>
        <v>700</v>
      </c>
      <c r="I55" s="182">
        <f t="shared" si="618"/>
        <v>0</v>
      </c>
      <c r="J55" s="5"/>
      <c r="K55" s="182">
        <f>'A.I Revenue Streams - P1'!H55*K$2*L$2</f>
        <v>3.5999999999999996</v>
      </c>
      <c r="L55" s="182">
        <f t="shared" si="619"/>
        <v>700</v>
      </c>
      <c r="M55" s="182">
        <f t="shared" si="620"/>
        <v>2519.9999999999995</v>
      </c>
      <c r="N55" s="5"/>
      <c r="O55" s="182">
        <f t="shared" si="621"/>
        <v>3.8429999999999991</v>
      </c>
      <c r="P55" s="182">
        <f t="shared" si="600"/>
        <v>700</v>
      </c>
      <c r="Q55" s="182">
        <f t="shared" si="601"/>
        <v>2690.0999999999995</v>
      </c>
      <c r="R55" s="5"/>
      <c r="S55" s="182">
        <f t="shared" si="622"/>
        <v>5.8925999999999981</v>
      </c>
      <c r="T55" s="182">
        <f t="shared" si="602"/>
        <v>700</v>
      </c>
      <c r="U55" s="182">
        <f t="shared" si="603"/>
        <v>4124.8199999999988</v>
      </c>
      <c r="V55" s="5"/>
      <c r="W55" s="182">
        <f t="shared" si="623"/>
        <v>8.4706124999999961</v>
      </c>
      <c r="X55" s="182">
        <f t="shared" si="604"/>
        <v>700</v>
      </c>
      <c r="Y55" s="182">
        <f t="shared" si="605"/>
        <v>5929.4287499999973</v>
      </c>
      <c r="Z55" s="5"/>
      <c r="AA55" s="182">
        <f t="shared" si="624"/>
        <v>15.585926999999993</v>
      </c>
      <c r="AB55" s="182">
        <f t="shared" si="606"/>
        <v>700</v>
      </c>
      <c r="AC55" s="182">
        <f t="shared" si="607"/>
        <v>10910.148899999995</v>
      </c>
      <c r="AD55" s="5"/>
      <c r="AE55" s="182">
        <f t="shared" si="625"/>
        <v>22.404770062499988</v>
      </c>
      <c r="AF55" s="182">
        <f t="shared" si="404"/>
        <v>700</v>
      </c>
      <c r="AG55" s="182">
        <f t="shared" si="405"/>
        <v>15683.339043749991</v>
      </c>
      <c r="AH55" s="5"/>
      <c r="AI55" s="182">
        <f t="shared" si="626"/>
        <v>32.20685696484373</v>
      </c>
      <c r="AJ55" s="182">
        <f t="shared" si="406"/>
        <v>700</v>
      </c>
      <c r="AK55" s="182">
        <f t="shared" si="407"/>
        <v>22544.79987539061</v>
      </c>
      <c r="AL55" s="5"/>
      <c r="AM55" s="182">
        <f t="shared" si="627"/>
        <v>37.037885509570287</v>
      </c>
      <c r="AN55" s="182">
        <f t="shared" si="408"/>
        <v>700</v>
      </c>
      <c r="AO55" s="182">
        <f t="shared" si="409"/>
        <v>25926.5198566992</v>
      </c>
      <c r="AP55" s="5"/>
      <c r="AQ55" s="182">
        <f t="shared" si="628"/>
        <v>42.593568336005831</v>
      </c>
      <c r="AR55" s="182">
        <f t="shared" si="410"/>
        <v>700</v>
      </c>
      <c r="AS55" s="182">
        <f t="shared" si="411"/>
        <v>29815.497835204082</v>
      </c>
      <c r="AT55" s="5"/>
      <c r="AU55" s="182">
        <f t="shared" si="629"/>
        <v>48.982603586406704</v>
      </c>
      <c r="AV55" s="182">
        <f t="shared" si="412"/>
        <v>700</v>
      </c>
      <c r="AW55" s="182">
        <f t="shared" si="413"/>
        <v>34287.822510484693</v>
      </c>
      <c r="AX55" s="5"/>
      <c r="AY55" s="182">
        <f t="shared" si="630"/>
        <v>56.329994124367708</v>
      </c>
      <c r="AZ55" s="182">
        <f t="shared" si="414"/>
        <v>700</v>
      </c>
      <c r="BA55" s="182">
        <f t="shared" si="415"/>
        <v>39430.995887057397</v>
      </c>
      <c r="BB55" s="5"/>
      <c r="BC55" s="182">
        <f t="shared" si="631"/>
        <v>64.779493243022856</v>
      </c>
      <c r="BD55" s="182">
        <f t="shared" si="416"/>
        <v>700</v>
      </c>
      <c r="BE55" s="182">
        <f t="shared" si="417"/>
        <v>45345.645270116001</v>
      </c>
      <c r="BF55" s="5"/>
      <c r="BG55" s="182">
        <f t="shared" si="632"/>
        <v>74.496417229476279</v>
      </c>
      <c r="BH55" s="182">
        <f t="shared" si="418"/>
        <v>700</v>
      </c>
      <c r="BI55" s="182">
        <f t="shared" si="419"/>
        <v>52147.492060633398</v>
      </c>
      <c r="BJ55" s="5"/>
      <c r="BK55" s="182">
        <f t="shared" si="633"/>
        <v>85.670879813897713</v>
      </c>
      <c r="BL55" s="182">
        <f t="shared" si="420"/>
        <v>700</v>
      </c>
      <c r="BM55" s="182">
        <f t="shared" si="421"/>
        <v>59969.615869728397</v>
      </c>
      <c r="BN55" s="5"/>
      <c r="BO55" s="182">
        <f t="shared" si="634"/>
        <v>98.521511785982369</v>
      </c>
      <c r="BP55" s="182">
        <f t="shared" si="422"/>
        <v>700</v>
      </c>
      <c r="BQ55" s="182">
        <f t="shared" si="423"/>
        <v>68965.058250187663</v>
      </c>
      <c r="BR55" s="5"/>
      <c r="BS55" s="182">
        <f t="shared" si="635"/>
        <v>113.29973855387972</v>
      </c>
      <c r="BT55" s="182">
        <f t="shared" si="424"/>
        <v>700</v>
      </c>
      <c r="BU55" s="182">
        <f t="shared" si="425"/>
        <v>79309.816987715807</v>
      </c>
      <c r="BV55" s="5"/>
      <c r="BW55" s="182">
        <f t="shared" si="636"/>
        <v>130.29469933696168</v>
      </c>
      <c r="BX55" s="182">
        <f t="shared" si="426"/>
        <v>700</v>
      </c>
      <c r="BY55" s="182">
        <f t="shared" si="427"/>
        <v>91206.289535873177</v>
      </c>
      <c r="BZ55" s="5"/>
      <c r="CA55" s="182">
        <f t="shared" si="637"/>
        <v>149.83890423750591</v>
      </c>
      <c r="CB55" s="182">
        <f t="shared" si="428"/>
        <v>700</v>
      </c>
      <c r="CC55" s="182">
        <f t="shared" si="429"/>
        <v>104887.23296625415</v>
      </c>
      <c r="CD55" s="5"/>
      <c r="CE55" s="182">
        <f t="shared" si="638"/>
        <v>206.77768784775816</v>
      </c>
      <c r="CF55" s="182">
        <f t="shared" si="430"/>
        <v>700</v>
      </c>
      <c r="CG55" s="182">
        <f t="shared" si="431"/>
        <v>144744.3814934307</v>
      </c>
      <c r="CH55" s="5"/>
      <c r="CI55" s="182">
        <f t="shared" si="639"/>
        <v>237.79434102492186</v>
      </c>
      <c r="CJ55" s="182">
        <f t="shared" si="432"/>
        <v>700</v>
      </c>
      <c r="CK55" s="182">
        <f t="shared" si="433"/>
        <v>166456.03871744531</v>
      </c>
      <c r="CL55" s="5"/>
      <c r="CM55" s="182">
        <f t="shared" si="640"/>
        <v>273.46349217866015</v>
      </c>
      <c r="CN55" s="182">
        <f t="shared" si="434"/>
        <v>700</v>
      </c>
      <c r="CO55" s="182">
        <f t="shared" si="435"/>
        <v>191424.44452506211</v>
      </c>
      <c r="CP55" s="5"/>
      <c r="CQ55" s="182">
        <f t="shared" si="641"/>
        <v>314.48301600545915</v>
      </c>
      <c r="CR55" s="182">
        <f t="shared" si="436"/>
        <v>700</v>
      </c>
      <c r="CS55" s="182">
        <f t="shared" si="437"/>
        <v>220138.11120382141</v>
      </c>
      <c r="CT55" s="5"/>
      <c r="CU55" s="182">
        <f t="shared" si="642"/>
        <v>361.65546840627798</v>
      </c>
      <c r="CV55" s="182">
        <f t="shared" si="438"/>
        <v>700</v>
      </c>
      <c r="CW55" s="182">
        <f t="shared" si="439"/>
        <v>253158.82788439459</v>
      </c>
      <c r="CX55" s="5"/>
      <c r="CY55" s="182">
        <f t="shared" si="643"/>
        <v>415.90378866721966</v>
      </c>
      <c r="CZ55" s="182">
        <f t="shared" si="440"/>
        <v>700</v>
      </c>
      <c r="DA55" s="182">
        <f t="shared" si="441"/>
        <v>291132.65206705377</v>
      </c>
      <c r="DB55" s="5"/>
      <c r="DC55" s="182">
        <f t="shared" si="644"/>
        <v>478.28935696730258</v>
      </c>
      <c r="DD55" s="182">
        <f t="shared" si="442"/>
        <v>700</v>
      </c>
      <c r="DE55" s="182">
        <f t="shared" si="443"/>
        <v>334802.5498771118</v>
      </c>
      <c r="DF55" s="5"/>
      <c r="DG55" s="182">
        <f t="shared" si="645"/>
        <v>550.03276051239789</v>
      </c>
      <c r="DH55" s="182">
        <f t="shared" si="444"/>
        <v>700</v>
      </c>
      <c r="DI55" s="182">
        <f t="shared" si="445"/>
        <v>385022.93235867855</v>
      </c>
      <c r="DJ55" s="5"/>
      <c r="DK55" s="182">
        <f t="shared" si="646"/>
        <v>632.53767458925756</v>
      </c>
      <c r="DL55" s="182">
        <f t="shared" si="446"/>
        <v>700</v>
      </c>
      <c r="DM55" s="182">
        <f t="shared" si="447"/>
        <v>442776.37221248029</v>
      </c>
      <c r="DN55" s="5"/>
      <c r="DO55" s="182">
        <f t="shared" si="647"/>
        <v>727.41832577764615</v>
      </c>
      <c r="DP55" s="182">
        <f t="shared" si="448"/>
        <v>700</v>
      </c>
      <c r="DQ55" s="182">
        <f t="shared" si="449"/>
        <v>509192.8280443523</v>
      </c>
      <c r="DR55" s="5"/>
      <c r="DS55" s="182">
        <f t="shared" si="648"/>
        <v>836.53107464429297</v>
      </c>
      <c r="DT55" s="182">
        <f t="shared" si="450"/>
        <v>700</v>
      </c>
      <c r="DU55" s="182">
        <f t="shared" si="451"/>
        <v>585571.75225100503</v>
      </c>
      <c r="DV55" s="5"/>
      <c r="DW55" s="182">
        <f t="shared" si="649"/>
        <v>962.01073584093695</v>
      </c>
      <c r="DX55" s="182">
        <f t="shared" si="452"/>
        <v>700</v>
      </c>
      <c r="DY55" s="182">
        <f t="shared" si="453"/>
        <v>673407.51508865587</v>
      </c>
      <c r="DZ55" s="5"/>
      <c r="EA55" s="182">
        <f t="shared" si="650"/>
        <v>1216.9435808387852</v>
      </c>
      <c r="EB55" s="182">
        <f t="shared" si="454"/>
        <v>700</v>
      </c>
      <c r="EC55" s="182">
        <f t="shared" si="455"/>
        <v>851860.50658714969</v>
      </c>
      <c r="ED55" s="5"/>
      <c r="EE55" s="182">
        <f t="shared" si="651"/>
        <v>1399.485117964603</v>
      </c>
      <c r="EF55" s="182">
        <f t="shared" si="456"/>
        <v>700</v>
      </c>
      <c r="EG55" s="182">
        <f t="shared" si="457"/>
        <v>979639.58257522213</v>
      </c>
      <c r="EH55" s="5"/>
      <c r="EI55" s="182">
        <f t="shared" si="652"/>
        <v>1609.4078856592932</v>
      </c>
      <c r="EJ55" s="182">
        <f t="shared" si="458"/>
        <v>700</v>
      </c>
      <c r="EK55" s="182">
        <f t="shared" si="459"/>
        <v>1126585.5199615052</v>
      </c>
      <c r="EL55" s="5"/>
      <c r="EM55" s="182">
        <f t="shared" si="653"/>
        <v>1850.819068508187</v>
      </c>
      <c r="EN55" s="182">
        <f t="shared" si="460"/>
        <v>700</v>
      </c>
      <c r="EO55" s="182">
        <f t="shared" si="461"/>
        <v>1295573.347955731</v>
      </c>
      <c r="EP55" s="5"/>
      <c r="EQ55" s="182">
        <f t="shared" si="654"/>
        <v>2128.4419287844148</v>
      </c>
      <c r="ER55" s="182">
        <f t="shared" si="462"/>
        <v>700</v>
      </c>
      <c r="ES55" s="182">
        <f t="shared" si="463"/>
        <v>1489909.3501490904</v>
      </c>
      <c r="ET55" s="5"/>
      <c r="EU55" s="182">
        <f t="shared" si="655"/>
        <v>2447.7082181020769</v>
      </c>
      <c r="EV55" s="182">
        <f t="shared" si="464"/>
        <v>700</v>
      </c>
      <c r="EW55" s="182">
        <f t="shared" si="465"/>
        <v>1713395.7526714539</v>
      </c>
      <c r="EX55" s="5"/>
      <c r="EY55" s="182">
        <f t="shared" si="656"/>
        <v>2814.8644508173884</v>
      </c>
      <c r="EZ55" s="182">
        <f t="shared" si="466"/>
        <v>700</v>
      </c>
      <c r="FA55" s="182">
        <f t="shared" si="467"/>
        <v>1970405.115572172</v>
      </c>
      <c r="FB55" s="5"/>
      <c r="FC55" s="182">
        <f t="shared" si="657"/>
        <v>3237.0941184399962</v>
      </c>
      <c r="FD55" s="182">
        <f t="shared" si="468"/>
        <v>700</v>
      </c>
      <c r="FE55" s="182">
        <f t="shared" si="469"/>
        <v>2265965.8829079974</v>
      </c>
      <c r="FF55" s="5"/>
      <c r="FG55" s="182">
        <f t="shared" si="658"/>
        <v>3722.6582362059953</v>
      </c>
      <c r="FH55" s="182">
        <f t="shared" si="470"/>
        <v>700</v>
      </c>
      <c r="FI55" s="182">
        <f t="shared" si="471"/>
        <v>2605860.7653441969</v>
      </c>
      <c r="FJ55" s="5"/>
      <c r="FK55" s="182">
        <f t="shared" si="659"/>
        <v>4281.0569716368946</v>
      </c>
      <c r="FL55" s="182">
        <f t="shared" si="472"/>
        <v>700</v>
      </c>
      <c r="FM55" s="182">
        <f t="shared" si="473"/>
        <v>2996739.8801458264</v>
      </c>
      <c r="FN55" s="5"/>
      <c r="FO55" s="182">
        <f t="shared" si="660"/>
        <v>4923.2155173824285</v>
      </c>
      <c r="FP55" s="182">
        <f t="shared" si="474"/>
        <v>700</v>
      </c>
      <c r="FQ55" s="182">
        <f t="shared" si="475"/>
        <v>3446250.8621677002</v>
      </c>
      <c r="FR55" s="5"/>
      <c r="FS55" s="182">
        <f t="shared" si="661"/>
        <v>5661.6978449897924</v>
      </c>
      <c r="FT55" s="182">
        <f t="shared" si="476"/>
        <v>700</v>
      </c>
      <c r="FU55" s="182">
        <f t="shared" si="477"/>
        <v>3963188.4914928549</v>
      </c>
      <c r="FV55" s="5"/>
      <c r="FW55" s="182">
        <f t="shared" si="662"/>
        <v>7162.047773912087</v>
      </c>
      <c r="FX55" s="182">
        <f t="shared" si="478"/>
        <v>700</v>
      </c>
      <c r="FY55" s="182">
        <f t="shared" si="479"/>
        <v>5013433.4417384611</v>
      </c>
      <c r="FZ55" s="5"/>
      <c r="GA55" s="182">
        <f t="shared" si="663"/>
        <v>8236.3549399988988</v>
      </c>
      <c r="GB55" s="182">
        <f t="shared" si="480"/>
        <v>700</v>
      </c>
      <c r="GC55" s="182">
        <f t="shared" si="481"/>
        <v>5765448.4579992294</v>
      </c>
      <c r="GD55" s="5"/>
      <c r="GE55" s="182">
        <f t="shared" si="664"/>
        <v>9471.8081809987325</v>
      </c>
      <c r="GF55" s="182">
        <f t="shared" si="482"/>
        <v>700</v>
      </c>
      <c r="GG55" s="182">
        <f t="shared" si="483"/>
        <v>6630265.7266991129</v>
      </c>
      <c r="GH55" s="5"/>
      <c r="GI55" s="182">
        <f t="shared" si="665"/>
        <v>10892.579408148542</v>
      </c>
      <c r="GJ55" s="182">
        <f t="shared" si="484"/>
        <v>700</v>
      </c>
      <c r="GK55" s="182">
        <f t="shared" si="485"/>
        <v>7624805.5857039792</v>
      </c>
      <c r="GL55" s="5"/>
      <c r="GM55" s="182">
        <f t="shared" si="666"/>
        <v>12526.466319370822</v>
      </c>
      <c r="GN55" s="182">
        <f t="shared" si="486"/>
        <v>700</v>
      </c>
      <c r="GO55" s="182">
        <f t="shared" si="487"/>
        <v>8768526.4235595763</v>
      </c>
      <c r="GP55" s="5"/>
      <c r="GQ55" s="182">
        <f t="shared" si="667"/>
        <v>14405.436267276444</v>
      </c>
      <c r="GR55" s="182">
        <f t="shared" si="488"/>
        <v>700</v>
      </c>
      <c r="GS55" s="182">
        <f t="shared" si="489"/>
        <v>10083805.38709351</v>
      </c>
      <c r="GT55" s="5"/>
      <c r="GU55" s="182">
        <f t="shared" si="668"/>
        <v>16566.251707367908</v>
      </c>
      <c r="GV55" s="182">
        <f t="shared" si="490"/>
        <v>700</v>
      </c>
      <c r="GW55" s="182">
        <f t="shared" si="491"/>
        <v>11596376.195157535</v>
      </c>
      <c r="GX55" s="5"/>
      <c r="GY55" s="182">
        <f t="shared" si="669"/>
        <v>19051.189463473092</v>
      </c>
      <c r="GZ55" s="182">
        <f t="shared" si="492"/>
        <v>700</v>
      </c>
      <c r="HA55" s="182">
        <f t="shared" si="493"/>
        <v>13335832.624431165</v>
      </c>
      <c r="HB55" s="5"/>
      <c r="HC55" s="182">
        <f t="shared" si="670"/>
        <v>21908.867882994055</v>
      </c>
      <c r="HD55" s="182">
        <f t="shared" si="494"/>
        <v>700</v>
      </c>
      <c r="HE55" s="182">
        <f t="shared" si="495"/>
        <v>15336207.518095838</v>
      </c>
      <c r="HF55" s="5"/>
      <c r="HG55" s="182">
        <f t="shared" si="671"/>
        <v>25195.198065443161</v>
      </c>
      <c r="HH55" s="182">
        <f t="shared" si="496"/>
        <v>700</v>
      </c>
      <c r="HI55" s="182">
        <f t="shared" si="497"/>
        <v>17636638.645810213</v>
      </c>
      <c r="HJ55" s="5"/>
      <c r="HK55" s="182">
        <f t="shared" si="672"/>
        <v>28974.477775259631</v>
      </c>
      <c r="HL55" s="182">
        <f t="shared" si="498"/>
        <v>700</v>
      </c>
      <c r="HM55" s="182">
        <f t="shared" si="499"/>
        <v>20282134.442681741</v>
      </c>
      <c r="HN55" s="5"/>
      <c r="HO55" s="182">
        <f t="shared" si="673"/>
        <v>33320.649441548572</v>
      </c>
      <c r="HP55" s="182">
        <f t="shared" si="500"/>
        <v>700</v>
      </c>
      <c r="HQ55" s="182">
        <f t="shared" si="501"/>
        <v>23324454.609083999</v>
      </c>
      <c r="HR55" s="5"/>
      <c r="HS55" s="182">
        <f t="shared" si="674"/>
        <v>44066.55888644798</v>
      </c>
      <c r="HT55" s="182">
        <f t="shared" si="502"/>
        <v>700</v>
      </c>
      <c r="HU55" s="182">
        <f t="shared" si="503"/>
        <v>30846591.220513586</v>
      </c>
      <c r="HV55" s="5"/>
      <c r="HW55" s="182">
        <f t="shared" si="675"/>
        <v>50676.542719415171</v>
      </c>
      <c r="HX55" s="182">
        <f t="shared" si="504"/>
        <v>700</v>
      </c>
      <c r="HY55" s="182">
        <f t="shared" si="505"/>
        <v>35473579.90359062</v>
      </c>
      <c r="HZ55" s="5"/>
      <c r="IA55" s="182">
        <f t="shared" si="676"/>
        <v>58278.024127327444</v>
      </c>
      <c r="IB55" s="182">
        <f t="shared" si="506"/>
        <v>700</v>
      </c>
      <c r="IC55" s="182">
        <f t="shared" si="507"/>
        <v>40794616.889129214</v>
      </c>
      <c r="ID55" s="5"/>
      <c r="IE55" s="182">
        <f t="shared" si="677"/>
        <v>67019.72774642655</v>
      </c>
      <c r="IF55" s="182">
        <f t="shared" si="508"/>
        <v>700</v>
      </c>
      <c r="IG55" s="182">
        <f t="shared" si="509"/>
        <v>46913809.422498584</v>
      </c>
      <c r="IH55" s="5"/>
      <c r="II55" s="182">
        <f t="shared" si="678"/>
        <v>77072.686908390533</v>
      </c>
      <c r="IJ55" s="182">
        <f t="shared" si="510"/>
        <v>700</v>
      </c>
      <c r="IK55" s="182">
        <f t="shared" si="511"/>
        <v>53950880.835873373</v>
      </c>
      <c r="IL55" s="5"/>
      <c r="IM55" s="182">
        <f t="shared" si="679"/>
        <v>88633.589944649109</v>
      </c>
      <c r="IN55" s="182">
        <f t="shared" si="512"/>
        <v>700</v>
      </c>
      <c r="IO55" s="182">
        <f t="shared" si="513"/>
        <v>62043512.961254373</v>
      </c>
      <c r="IP55" s="5"/>
      <c r="IQ55" s="182">
        <f t="shared" si="680"/>
        <v>101928.62843634647</v>
      </c>
      <c r="IR55" s="182">
        <f t="shared" si="514"/>
        <v>700</v>
      </c>
      <c r="IS55" s="182">
        <f t="shared" si="515"/>
        <v>71350039.905442521</v>
      </c>
      <c r="IT55" s="5"/>
      <c r="IU55" s="182">
        <f t="shared" si="681"/>
        <v>117217.92270179842</v>
      </c>
      <c r="IV55" s="182">
        <f t="shared" si="516"/>
        <v>700</v>
      </c>
      <c r="IW55" s="182">
        <f t="shared" si="517"/>
        <v>82052545.891258895</v>
      </c>
      <c r="IX55" s="5"/>
      <c r="IY55" s="182">
        <f t="shared" si="682"/>
        <v>134800.61110706817</v>
      </c>
      <c r="IZ55" s="182">
        <f t="shared" si="518"/>
        <v>700</v>
      </c>
      <c r="JA55" s="182">
        <f t="shared" si="519"/>
        <v>94360427.774947718</v>
      </c>
      <c r="JB55" s="5"/>
      <c r="JC55" s="182">
        <f t="shared" si="683"/>
        <v>155020.70277312837</v>
      </c>
      <c r="JD55" s="182">
        <f t="shared" si="520"/>
        <v>700</v>
      </c>
      <c r="JE55" s="182">
        <f t="shared" si="521"/>
        <v>108514491.94118986</v>
      </c>
      <c r="JF55" s="5"/>
      <c r="JG55" s="182">
        <f t="shared" si="684"/>
        <v>178273.80818909762</v>
      </c>
      <c r="JH55" s="182">
        <f t="shared" si="522"/>
        <v>700</v>
      </c>
      <c r="JI55" s="182">
        <f t="shared" si="523"/>
        <v>124791665.73236834</v>
      </c>
      <c r="JJ55" s="5"/>
      <c r="JK55" s="182">
        <f t="shared" si="685"/>
        <v>205014.87941746225</v>
      </c>
      <c r="JL55" s="182">
        <f t="shared" si="524"/>
        <v>700</v>
      </c>
      <c r="JM55" s="182">
        <f t="shared" si="525"/>
        <v>143510415.59222358</v>
      </c>
      <c r="JN55" s="5"/>
      <c r="JO55" s="182">
        <f t="shared" si="686"/>
        <v>238124.7824433824</v>
      </c>
      <c r="JP55" s="182">
        <f t="shared" si="608"/>
        <v>700</v>
      </c>
      <c r="JQ55" s="182">
        <f t="shared" si="609"/>
        <v>166687347.71036768</v>
      </c>
      <c r="JR55" s="5"/>
      <c r="JS55" s="182">
        <f t="shared" si="687"/>
        <v>273843.49980988976</v>
      </c>
      <c r="JT55" s="182">
        <f t="shared" si="610"/>
        <v>700</v>
      </c>
      <c r="JU55" s="182">
        <f t="shared" si="611"/>
        <v>191690449.86692283</v>
      </c>
      <c r="JV55" s="5"/>
      <c r="JW55" s="182">
        <f t="shared" si="688"/>
        <v>314920.02478137321</v>
      </c>
      <c r="JX55" s="182">
        <f t="shared" si="612"/>
        <v>700</v>
      </c>
      <c r="JY55" s="182">
        <f t="shared" si="613"/>
        <v>220444017.34696126</v>
      </c>
      <c r="JZ55" s="5"/>
      <c r="KA55" s="182">
        <f t="shared" si="689"/>
        <v>362158.02849857917</v>
      </c>
      <c r="KB55" s="182">
        <f t="shared" si="614"/>
        <v>700</v>
      </c>
      <c r="KC55" s="182">
        <f t="shared" si="615"/>
        <v>253510619.94900542</v>
      </c>
      <c r="KD55" s="5"/>
      <c r="KE55" s="182">
        <f t="shared" si="690"/>
        <v>416481.73277336603</v>
      </c>
      <c r="KF55" s="182">
        <f t="shared" si="616"/>
        <v>700</v>
      </c>
      <c r="KG55" s="182">
        <f t="shared" si="617"/>
        <v>291537212.94135624</v>
      </c>
      <c r="KH55" s="5"/>
      <c r="KI55" s="183">
        <f t="shared" si="182"/>
        <v>59.796909562499977</v>
      </c>
      <c r="KJ55" s="183">
        <f t="shared" si="183"/>
        <v>700</v>
      </c>
      <c r="KK55" s="183">
        <f t="shared" si="184"/>
        <v>41857.836693749981</v>
      </c>
      <c r="KM55" s="183">
        <f t="shared" si="185"/>
        <v>934.05255272192085</v>
      </c>
      <c r="KN55" s="183">
        <f t="shared" si="186"/>
        <v>700</v>
      </c>
      <c r="KO55" s="183">
        <f t="shared" si="187"/>
        <v>653836.78690534458</v>
      </c>
      <c r="KQ55" s="183">
        <f t="shared" si="188"/>
        <v>5996.8977224621312</v>
      </c>
      <c r="KR55" s="183">
        <f t="shared" si="189"/>
        <v>700</v>
      </c>
      <c r="KS55" s="183">
        <f t="shared" si="190"/>
        <v>4197828.4057234917</v>
      </c>
      <c r="KU55" s="183">
        <f t="shared" si="191"/>
        <v>35293.39293932986</v>
      </c>
      <c r="KV55" s="183">
        <f t="shared" si="192"/>
        <v>700</v>
      </c>
      <c r="KW55" s="183">
        <f t="shared" si="193"/>
        <v>24705375.057530902</v>
      </c>
      <c r="KY55" s="183">
        <f t="shared" si="194"/>
        <v>207711.32722579196</v>
      </c>
      <c r="KZ55" s="183">
        <f t="shared" si="195"/>
        <v>700.00000000000011</v>
      </c>
      <c r="LA55" s="183">
        <f t="shared" si="196"/>
        <v>145397929.05805439</v>
      </c>
      <c r="LC55" s="183">
        <f t="shared" si="197"/>
        <v>1278003.6829575582</v>
      </c>
      <c r="LD55" s="183">
        <f t="shared" si="198"/>
        <v>699.99999999999989</v>
      </c>
      <c r="LE55" s="183">
        <f t="shared" si="199"/>
        <v>894602578.07029057</v>
      </c>
    </row>
    <row r="56" spans="2:317" ht="18.75">
      <c r="B56" s="172"/>
      <c r="C56" s="180"/>
      <c r="D56" s="180"/>
      <c r="E56" s="180" t="str">
        <f>'A.I Revenue Streams - P1'!F56</f>
        <v>UST+Exercises-Standard</v>
      </c>
      <c r="F56" s="184"/>
      <c r="G56" s="182"/>
      <c r="H56" s="182">
        <f>'A.I Revenue Streams - P1'!J56</f>
        <v>3000</v>
      </c>
      <c r="I56" s="182">
        <f t="shared" si="618"/>
        <v>0</v>
      </c>
      <c r="J56" s="5"/>
      <c r="K56" s="182">
        <f>'A.I Revenue Streams - P1'!H56*K$2*L$2</f>
        <v>0.89999999999999991</v>
      </c>
      <c r="L56" s="182">
        <f t="shared" si="619"/>
        <v>3000</v>
      </c>
      <c r="M56" s="182">
        <f t="shared" si="620"/>
        <v>2699.9999999999995</v>
      </c>
      <c r="N56" s="5"/>
      <c r="O56" s="182">
        <f t="shared" si="621"/>
        <v>0.96074999999999977</v>
      </c>
      <c r="P56" s="182">
        <f t="shared" si="600"/>
        <v>3000</v>
      </c>
      <c r="Q56" s="182">
        <f t="shared" si="601"/>
        <v>2882.2499999999991</v>
      </c>
      <c r="R56" s="5"/>
      <c r="S56" s="182">
        <f t="shared" si="622"/>
        <v>1.4731499999999995</v>
      </c>
      <c r="T56" s="182">
        <f t="shared" si="602"/>
        <v>3000</v>
      </c>
      <c r="U56" s="182">
        <f t="shared" si="603"/>
        <v>4419.4499999999989</v>
      </c>
      <c r="V56" s="5"/>
      <c r="W56" s="182">
        <f t="shared" si="623"/>
        <v>2.117653124999999</v>
      </c>
      <c r="X56" s="182">
        <f t="shared" si="604"/>
        <v>3000</v>
      </c>
      <c r="Y56" s="182">
        <f t="shared" si="605"/>
        <v>6352.9593749999967</v>
      </c>
      <c r="Z56" s="5"/>
      <c r="AA56" s="182">
        <f t="shared" si="624"/>
        <v>3.8964817499999982</v>
      </c>
      <c r="AB56" s="182">
        <f t="shared" si="606"/>
        <v>3000</v>
      </c>
      <c r="AC56" s="182">
        <f t="shared" si="607"/>
        <v>11689.445249999995</v>
      </c>
      <c r="AD56" s="5"/>
      <c r="AE56" s="182">
        <f t="shared" si="625"/>
        <v>5.6011925156249971</v>
      </c>
      <c r="AF56" s="182">
        <f t="shared" si="404"/>
        <v>3000</v>
      </c>
      <c r="AG56" s="182">
        <f t="shared" si="405"/>
        <v>16803.577546874993</v>
      </c>
      <c r="AH56" s="5"/>
      <c r="AI56" s="182">
        <f t="shared" si="626"/>
        <v>8.0517142412109326</v>
      </c>
      <c r="AJ56" s="182">
        <f t="shared" si="406"/>
        <v>3000</v>
      </c>
      <c r="AK56" s="182">
        <f t="shared" si="407"/>
        <v>24155.142723632798</v>
      </c>
      <c r="AL56" s="5"/>
      <c r="AM56" s="182">
        <f t="shared" si="627"/>
        <v>9.2594713773925719</v>
      </c>
      <c r="AN56" s="182">
        <f t="shared" si="408"/>
        <v>3000</v>
      </c>
      <c r="AO56" s="182">
        <f t="shared" si="409"/>
        <v>27778.414132177717</v>
      </c>
      <c r="AP56" s="5"/>
      <c r="AQ56" s="182">
        <f t="shared" si="628"/>
        <v>10.648392084001458</v>
      </c>
      <c r="AR56" s="182">
        <f t="shared" si="410"/>
        <v>3000</v>
      </c>
      <c r="AS56" s="182">
        <f t="shared" si="411"/>
        <v>31945.176252004374</v>
      </c>
      <c r="AT56" s="5"/>
      <c r="AU56" s="182">
        <f t="shared" si="629"/>
        <v>12.245650896601676</v>
      </c>
      <c r="AV56" s="182">
        <f t="shared" si="412"/>
        <v>3000</v>
      </c>
      <c r="AW56" s="182">
        <f t="shared" si="413"/>
        <v>36736.952689805024</v>
      </c>
      <c r="AX56" s="5"/>
      <c r="AY56" s="182">
        <f t="shared" si="630"/>
        <v>14.082498531091927</v>
      </c>
      <c r="AZ56" s="182">
        <f t="shared" si="414"/>
        <v>3000</v>
      </c>
      <c r="BA56" s="182">
        <f t="shared" si="415"/>
        <v>42247.49559327578</v>
      </c>
      <c r="BB56" s="5"/>
      <c r="BC56" s="182">
        <f t="shared" si="631"/>
        <v>16.194873310755714</v>
      </c>
      <c r="BD56" s="182">
        <f t="shared" si="416"/>
        <v>3000</v>
      </c>
      <c r="BE56" s="182">
        <f t="shared" si="417"/>
        <v>48584.619932267138</v>
      </c>
      <c r="BF56" s="5"/>
      <c r="BG56" s="182">
        <f t="shared" si="632"/>
        <v>18.62410430736907</v>
      </c>
      <c r="BH56" s="182">
        <f t="shared" si="418"/>
        <v>3000</v>
      </c>
      <c r="BI56" s="182">
        <f t="shared" si="419"/>
        <v>55872.312922107209</v>
      </c>
      <c r="BJ56" s="5"/>
      <c r="BK56" s="182">
        <f t="shared" si="633"/>
        <v>21.417719953474428</v>
      </c>
      <c r="BL56" s="182">
        <f t="shared" si="420"/>
        <v>3000</v>
      </c>
      <c r="BM56" s="182">
        <f t="shared" si="421"/>
        <v>64253.159860423286</v>
      </c>
      <c r="BN56" s="5"/>
      <c r="BO56" s="182">
        <f t="shared" si="634"/>
        <v>24.630377946495592</v>
      </c>
      <c r="BP56" s="182">
        <f t="shared" si="422"/>
        <v>3000</v>
      </c>
      <c r="BQ56" s="182">
        <f t="shared" si="423"/>
        <v>73891.133839486778</v>
      </c>
      <c r="BR56" s="5"/>
      <c r="BS56" s="182">
        <f t="shared" si="635"/>
        <v>28.32493463846993</v>
      </c>
      <c r="BT56" s="182">
        <f t="shared" si="424"/>
        <v>3000</v>
      </c>
      <c r="BU56" s="182">
        <f t="shared" si="425"/>
        <v>84974.803915409793</v>
      </c>
      <c r="BV56" s="5"/>
      <c r="BW56" s="182">
        <f t="shared" si="636"/>
        <v>32.573674834240421</v>
      </c>
      <c r="BX56" s="182">
        <f t="shared" si="426"/>
        <v>3000</v>
      </c>
      <c r="BY56" s="182">
        <f t="shared" si="427"/>
        <v>97721.024502721266</v>
      </c>
      <c r="BZ56" s="5"/>
      <c r="CA56" s="182">
        <f t="shared" si="637"/>
        <v>37.459726059376479</v>
      </c>
      <c r="CB56" s="182">
        <f t="shared" si="428"/>
        <v>3000</v>
      </c>
      <c r="CC56" s="182">
        <f t="shared" si="429"/>
        <v>112379.17817812944</v>
      </c>
      <c r="CD56" s="5"/>
      <c r="CE56" s="182">
        <f t="shared" si="638"/>
        <v>51.69442196193954</v>
      </c>
      <c r="CF56" s="182">
        <f t="shared" si="430"/>
        <v>3000</v>
      </c>
      <c r="CG56" s="182">
        <f t="shared" si="431"/>
        <v>155083.26588581863</v>
      </c>
      <c r="CH56" s="5"/>
      <c r="CI56" s="182">
        <f t="shared" si="639"/>
        <v>59.448585256230466</v>
      </c>
      <c r="CJ56" s="182">
        <f t="shared" si="432"/>
        <v>3000</v>
      </c>
      <c r="CK56" s="182">
        <f t="shared" si="433"/>
        <v>178345.75576869139</v>
      </c>
      <c r="CL56" s="5"/>
      <c r="CM56" s="182">
        <f t="shared" si="640"/>
        <v>68.365873044665037</v>
      </c>
      <c r="CN56" s="182">
        <f t="shared" si="434"/>
        <v>3000</v>
      </c>
      <c r="CO56" s="182">
        <f t="shared" si="435"/>
        <v>205097.61913399512</v>
      </c>
      <c r="CP56" s="5"/>
      <c r="CQ56" s="182">
        <f t="shared" si="641"/>
        <v>78.620754001364787</v>
      </c>
      <c r="CR56" s="182">
        <f t="shared" si="436"/>
        <v>3000</v>
      </c>
      <c r="CS56" s="182">
        <f t="shared" si="437"/>
        <v>235862.26200409437</v>
      </c>
      <c r="CT56" s="5"/>
      <c r="CU56" s="182">
        <f t="shared" si="642"/>
        <v>90.413867101569494</v>
      </c>
      <c r="CV56" s="182">
        <f t="shared" si="438"/>
        <v>3000</v>
      </c>
      <c r="CW56" s="182">
        <f t="shared" si="439"/>
        <v>271241.60130470846</v>
      </c>
      <c r="CX56" s="5"/>
      <c r="CY56" s="182">
        <f t="shared" si="643"/>
        <v>103.97594716680491</v>
      </c>
      <c r="CZ56" s="182">
        <f t="shared" si="440"/>
        <v>3000</v>
      </c>
      <c r="DA56" s="182">
        <f t="shared" si="441"/>
        <v>311927.84150041477</v>
      </c>
      <c r="DB56" s="5"/>
      <c r="DC56" s="182">
        <f t="shared" si="644"/>
        <v>119.57233924182565</v>
      </c>
      <c r="DD56" s="182">
        <f t="shared" si="442"/>
        <v>3000</v>
      </c>
      <c r="DE56" s="182">
        <f t="shared" si="443"/>
        <v>358717.01772547694</v>
      </c>
      <c r="DF56" s="5"/>
      <c r="DG56" s="182">
        <f t="shared" si="645"/>
        <v>137.50819012809947</v>
      </c>
      <c r="DH56" s="182">
        <f t="shared" si="444"/>
        <v>3000</v>
      </c>
      <c r="DI56" s="182">
        <f t="shared" si="445"/>
        <v>412524.57038429839</v>
      </c>
      <c r="DJ56" s="5"/>
      <c r="DK56" s="182">
        <f t="shared" si="646"/>
        <v>158.13441864731439</v>
      </c>
      <c r="DL56" s="182">
        <f t="shared" si="446"/>
        <v>3000</v>
      </c>
      <c r="DM56" s="182">
        <f t="shared" si="447"/>
        <v>474403.25594194315</v>
      </c>
      <c r="DN56" s="5"/>
      <c r="DO56" s="182">
        <f t="shared" si="647"/>
        <v>181.85458144441154</v>
      </c>
      <c r="DP56" s="182">
        <f t="shared" si="448"/>
        <v>3000</v>
      </c>
      <c r="DQ56" s="182">
        <f t="shared" si="449"/>
        <v>545563.74433323462</v>
      </c>
      <c r="DR56" s="5"/>
      <c r="DS56" s="182">
        <f t="shared" si="648"/>
        <v>209.13276866107324</v>
      </c>
      <c r="DT56" s="182">
        <f t="shared" si="450"/>
        <v>3000</v>
      </c>
      <c r="DU56" s="182">
        <f t="shared" si="451"/>
        <v>627398.30598321976</v>
      </c>
      <c r="DV56" s="5"/>
      <c r="DW56" s="182">
        <f t="shared" si="649"/>
        <v>240.50268396023424</v>
      </c>
      <c r="DX56" s="182">
        <f t="shared" si="452"/>
        <v>3000</v>
      </c>
      <c r="DY56" s="182">
        <f t="shared" si="453"/>
        <v>721508.05188070273</v>
      </c>
      <c r="DZ56" s="5"/>
      <c r="EA56" s="182">
        <f t="shared" si="650"/>
        <v>304.23589520969631</v>
      </c>
      <c r="EB56" s="182">
        <f t="shared" si="454"/>
        <v>3000</v>
      </c>
      <c r="EC56" s="182">
        <f t="shared" si="455"/>
        <v>912707.6856290889</v>
      </c>
      <c r="ED56" s="5"/>
      <c r="EE56" s="182">
        <f t="shared" si="651"/>
        <v>349.87127949115074</v>
      </c>
      <c r="EF56" s="182">
        <f t="shared" si="456"/>
        <v>3000</v>
      </c>
      <c r="EG56" s="182">
        <f t="shared" si="457"/>
        <v>1049613.8384734523</v>
      </c>
      <c r="EH56" s="5"/>
      <c r="EI56" s="182">
        <f t="shared" si="652"/>
        <v>402.35197141482331</v>
      </c>
      <c r="EJ56" s="182">
        <f t="shared" si="458"/>
        <v>3000</v>
      </c>
      <c r="EK56" s="182">
        <f t="shared" si="459"/>
        <v>1207055.91424447</v>
      </c>
      <c r="EL56" s="5"/>
      <c r="EM56" s="182">
        <f t="shared" si="653"/>
        <v>462.70476712704675</v>
      </c>
      <c r="EN56" s="182">
        <f t="shared" si="460"/>
        <v>3000</v>
      </c>
      <c r="EO56" s="182">
        <f t="shared" si="461"/>
        <v>1388114.3013811402</v>
      </c>
      <c r="EP56" s="5"/>
      <c r="EQ56" s="182">
        <f t="shared" si="654"/>
        <v>532.1104821961037</v>
      </c>
      <c r="ER56" s="182">
        <f t="shared" si="462"/>
        <v>3000</v>
      </c>
      <c r="ES56" s="182">
        <f t="shared" si="463"/>
        <v>1596331.4465883111</v>
      </c>
      <c r="ET56" s="5"/>
      <c r="EU56" s="182">
        <f t="shared" si="655"/>
        <v>611.92705452551922</v>
      </c>
      <c r="EV56" s="182">
        <f t="shared" si="464"/>
        <v>3000</v>
      </c>
      <c r="EW56" s="182">
        <f t="shared" si="465"/>
        <v>1835781.1635765578</v>
      </c>
      <c r="EX56" s="5"/>
      <c r="EY56" s="182">
        <f t="shared" si="656"/>
        <v>703.7161127043471</v>
      </c>
      <c r="EZ56" s="182">
        <f t="shared" si="466"/>
        <v>3000</v>
      </c>
      <c r="FA56" s="182">
        <f t="shared" si="467"/>
        <v>2111148.3381130411</v>
      </c>
      <c r="FB56" s="5"/>
      <c r="FC56" s="182">
        <f t="shared" si="657"/>
        <v>809.27352960999906</v>
      </c>
      <c r="FD56" s="182">
        <f t="shared" si="468"/>
        <v>3000</v>
      </c>
      <c r="FE56" s="182">
        <f t="shared" si="469"/>
        <v>2427820.588829997</v>
      </c>
      <c r="FF56" s="5"/>
      <c r="FG56" s="182">
        <f t="shared" si="658"/>
        <v>930.66455905149883</v>
      </c>
      <c r="FH56" s="182">
        <f t="shared" si="470"/>
        <v>3000</v>
      </c>
      <c r="FI56" s="182">
        <f t="shared" si="471"/>
        <v>2791993.6771544963</v>
      </c>
      <c r="FJ56" s="5"/>
      <c r="FK56" s="182">
        <f t="shared" si="659"/>
        <v>1070.2642429092236</v>
      </c>
      <c r="FL56" s="182">
        <f t="shared" si="472"/>
        <v>3000</v>
      </c>
      <c r="FM56" s="182">
        <f t="shared" si="473"/>
        <v>3210792.7287276709</v>
      </c>
      <c r="FN56" s="5"/>
      <c r="FO56" s="182">
        <f t="shared" si="660"/>
        <v>1230.8038793456071</v>
      </c>
      <c r="FP56" s="182">
        <f t="shared" si="474"/>
        <v>3000</v>
      </c>
      <c r="FQ56" s="182">
        <f t="shared" si="475"/>
        <v>3692411.6380368215</v>
      </c>
      <c r="FR56" s="5"/>
      <c r="FS56" s="182">
        <f t="shared" si="661"/>
        <v>1415.4244612474481</v>
      </c>
      <c r="FT56" s="182">
        <f t="shared" si="476"/>
        <v>3000</v>
      </c>
      <c r="FU56" s="182">
        <f t="shared" si="477"/>
        <v>4246273.3837423446</v>
      </c>
      <c r="FV56" s="5"/>
      <c r="FW56" s="182">
        <f t="shared" si="662"/>
        <v>1790.5119434780217</v>
      </c>
      <c r="FX56" s="182">
        <f t="shared" si="478"/>
        <v>3000</v>
      </c>
      <c r="FY56" s="182">
        <f t="shared" si="479"/>
        <v>5371535.8304340653</v>
      </c>
      <c r="FZ56" s="5"/>
      <c r="GA56" s="182">
        <f t="shared" si="663"/>
        <v>2059.0887349997247</v>
      </c>
      <c r="GB56" s="182">
        <f t="shared" si="480"/>
        <v>3000</v>
      </c>
      <c r="GC56" s="182">
        <f t="shared" si="481"/>
        <v>6177266.204999174</v>
      </c>
      <c r="GD56" s="5"/>
      <c r="GE56" s="182">
        <f t="shared" si="664"/>
        <v>2367.9520452496831</v>
      </c>
      <c r="GF56" s="182">
        <f t="shared" si="482"/>
        <v>3000</v>
      </c>
      <c r="GG56" s="182">
        <f t="shared" si="483"/>
        <v>7103856.1357490495</v>
      </c>
      <c r="GH56" s="5"/>
      <c r="GI56" s="182">
        <f t="shared" si="665"/>
        <v>2723.1448520371355</v>
      </c>
      <c r="GJ56" s="182">
        <f t="shared" si="484"/>
        <v>3000</v>
      </c>
      <c r="GK56" s="182">
        <f t="shared" si="485"/>
        <v>8169434.5561114065</v>
      </c>
      <c r="GL56" s="5"/>
      <c r="GM56" s="182">
        <f t="shared" si="666"/>
        <v>3131.6165798427055</v>
      </c>
      <c r="GN56" s="182">
        <f t="shared" si="486"/>
        <v>3000</v>
      </c>
      <c r="GO56" s="182">
        <f t="shared" si="487"/>
        <v>9394849.7395281158</v>
      </c>
      <c r="GP56" s="5"/>
      <c r="GQ56" s="182">
        <f t="shared" si="667"/>
        <v>3601.3590668191109</v>
      </c>
      <c r="GR56" s="182">
        <f t="shared" si="488"/>
        <v>3000</v>
      </c>
      <c r="GS56" s="182">
        <f t="shared" si="489"/>
        <v>10804077.200457333</v>
      </c>
      <c r="GT56" s="5"/>
      <c r="GU56" s="182">
        <f t="shared" si="668"/>
        <v>4141.5629268419771</v>
      </c>
      <c r="GV56" s="182">
        <f t="shared" si="490"/>
        <v>3000</v>
      </c>
      <c r="GW56" s="182">
        <f t="shared" si="491"/>
        <v>12424688.780525932</v>
      </c>
      <c r="GX56" s="5"/>
      <c r="GY56" s="182">
        <f t="shared" si="669"/>
        <v>4762.7973658682731</v>
      </c>
      <c r="GZ56" s="182">
        <f t="shared" si="492"/>
        <v>3000</v>
      </c>
      <c r="HA56" s="182">
        <f t="shared" si="493"/>
        <v>14288392.097604819</v>
      </c>
      <c r="HB56" s="5"/>
      <c r="HC56" s="182">
        <f t="shared" si="670"/>
        <v>5477.2169707485136</v>
      </c>
      <c r="HD56" s="182">
        <f t="shared" si="494"/>
        <v>3000</v>
      </c>
      <c r="HE56" s="182">
        <f t="shared" si="495"/>
        <v>16431650.912245542</v>
      </c>
      <c r="HF56" s="5"/>
      <c r="HG56" s="182">
        <f t="shared" si="671"/>
        <v>6298.7995163607902</v>
      </c>
      <c r="HH56" s="182">
        <f t="shared" si="496"/>
        <v>3000</v>
      </c>
      <c r="HI56" s="182">
        <f t="shared" si="497"/>
        <v>18896398.549082372</v>
      </c>
      <c r="HJ56" s="5"/>
      <c r="HK56" s="182">
        <f t="shared" si="672"/>
        <v>7243.6194438149078</v>
      </c>
      <c r="HL56" s="182">
        <f t="shared" si="498"/>
        <v>3000</v>
      </c>
      <c r="HM56" s="182">
        <f t="shared" si="499"/>
        <v>21730858.331444722</v>
      </c>
      <c r="HN56" s="5"/>
      <c r="HO56" s="182">
        <f t="shared" si="673"/>
        <v>8330.1623603871431</v>
      </c>
      <c r="HP56" s="182">
        <f t="shared" si="500"/>
        <v>3000</v>
      </c>
      <c r="HQ56" s="182">
        <f t="shared" si="501"/>
        <v>24990487.081161428</v>
      </c>
      <c r="HR56" s="5"/>
      <c r="HS56" s="182">
        <f t="shared" si="674"/>
        <v>11016.639721611995</v>
      </c>
      <c r="HT56" s="182">
        <f t="shared" si="502"/>
        <v>3000</v>
      </c>
      <c r="HU56" s="182">
        <f t="shared" si="503"/>
        <v>33049919.164835986</v>
      </c>
      <c r="HV56" s="5"/>
      <c r="HW56" s="182">
        <f t="shared" si="675"/>
        <v>12669.135679853793</v>
      </c>
      <c r="HX56" s="182">
        <f t="shared" si="504"/>
        <v>3000</v>
      </c>
      <c r="HY56" s="182">
        <f t="shared" si="505"/>
        <v>38007407.039561376</v>
      </c>
      <c r="HZ56" s="5"/>
      <c r="IA56" s="182">
        <f t="shared" si="676"/>
        <v>14569.506031831861</v>
      </c>
      <c r="IB56" s="182">
        <f t="shared" si="506"/>
        <v>3000</v>
      </c>
      <c r="IC56" s="182">
        <f t="shared" si="507"/>
        <v>43708518.095495582</v>
      </c>
      <c r="ID56" s="5"/>
      <c r="IE56" s="182">
        <f t="shared" si="677"/>
        <v>16754.931936606637</v>
      </c>
      <c r="IF56" s="182">
        <f t="shared" si="508"/>
        <v>3000</v>
      </c>
      <c r="IG56" s="182">
        <f t="shared" si="509"/>
        <v>50264795.809819914</v>
      </c>
      <c r="IH56" s="5"/>
      <c r="II56" s="182">
        <f t="shared" si="678"/>
        <v>19268.171727097633</v>
      </c>
      <c r="IJ56" s="182">
        <f t="shared" si="510"/>
        <v>3000</v>
      </c>
      <c r="IK56" s="182">
        <f t="shared" si="511"/>
        <v>57804515.181292899</v>
      </c>
      <c r="IL56" s="5"/>
      <c r="IM56" s="182">
        <f t="shared" si="679"/>
        <v>22158.397486162277</v>
      </c>
      <c r="IN56" s="182">
        <f t="shared" si="512"/>
        <v>3000</v>
      </c>
      <c r="IO56" s="182">
        <f t="shared" si="513"/>
        <v>66475192.458486833</v>
      </c>
      <c r="IP56" s="5"/>
      <c r="IQ56" s="182">
        <f t="shared" si="680"/>
        <v>25482.157109086616</v>
      </c>
      <c r="IR56" s="182">
        <f t="shared" si="514"/>
        <v>3000</v>
      </c>
      <c r="IS56" s="182">
        <f t="shared" si="515"/>
        <v>76446471.327259853</v>
      </c>
      <c r="IT56" s="5"/>
      <c r="IU56" s="182">
        <f t="shared" si="681"/>
        <v>29304.480675449606</v>
      </c>
      <c r="IV56" s="182">
        <f t="shared" si="516"/>
        <v>3000</v>
      </c>
      <c r="IW56" s="182">
        <f t="shared" si="517"/>
        <v>87913442.026348814</v>
      </c>
      <c r="IX56" s="5"/>
      <c r="IY56" s="182">
        <f t="shared" si="682"/>
        <v>33700.152776767041</v>
      </c>
      <c r="IZ56" s="182">
        <f t="shared" si="518"/>
        <v>3000</v>
      </c>
      <c r="JA56" s="182">
        <f t="shared" si="519"/>
        <v>101100458.33030112</v>
      </c>
      <c r="JB56" s="5"/>
      <c r="JC56" s="182">
        <f t="shared" si="683"/>
        <v>38755.175693282094</v>
      </c>
      <c r="JD56" s="182">
        <f t="shared" si="520"/>
        <v>3000</v>
      </c>
      <c r="JE56" s="182">
        <f t="shared" si="521"/>
        <v>116265527.07984628</v>
      </c>
      <c r="JF56" s="5"/>
      <c r="JG56" s="182">
        <f t="shared" si="684"/>
        <v>44568.452047274404</v>
      </c>
      <c r="JH56" s="182">
        <f t="shared" si="522"/>
        <v>3000</v>
      </c>
      <c r="JI56" s="182">
        <f t="shared" si="523"/>
        <v>133705356.14182322</v>
      </c>
      <c r="JJ56" s="5"/>
      <c r="JK56" s="182">
        <f t="shared" si="685"/>
        <v>51253.719854365561</v>
      </c>
      <c r="JL56" s="182">
        <f t="shared" si="524"/>
        <v>3000</v>
      </c>
      <c r="JM56" s="182">
        <f t="shared" si="525"/>
        <v>153761159.56309667</v>
      </c>
      <c r="JN56" s="5"/>
      <c r="JO56" s="182">
        <f t="shared" si="686"/>
        <v>59531.1956108456</v>
      </c>
      <c r="JP56" s="182">
        <f t="shared" si="608"/>
        <v>3000</v>
      </c>
      <c r="JQ56" s="182">
        <f t="shared" si="609"/>
        <v>178593586.83253679</v>
      </c>
      <c r="JR56" s="5"/>
      <c r="JS56" s="182">
        <f t="shared" si="687"/>
        <v>68460.874952472441</v>
      </c>
      <c r="JT56" s="182">
        <f t="shared" si="610"/>
        <v>3000</v>
      </c>
      <c r="JU56" s="182">
        <f t="shared" si="611"/>
        <v>205382624.85741732</v>
      </c>
      <c r="JV56" s="5"/>
      <c r="JW56" s="182">
        <f t="shared" si="688"/>
        <v>78730.006195343303</v>
      </c>
      <c r="JX56" s="182">
        <f t="shared" si="612"/>
        <v>3000</v>
      </c>
      <c r="JY56" s="182">
        <f t="shared" si="613"/>
        <v>236190018.58602992</v>
      </c>
      <c r="JZ56" s="5"/>
      <c r="KA56" s="182">
        <f t="shared" si="689"/>
        <v>90539.507124644791</v>
      </c>
      <c r="KB56" s="182">
        <f t="shared" si="614"/>
        <v>3000</v>
      </c>
      <c r="KC56" s="182">
        <f t="shared" si="615"/>
        <v>271618521.37393439</v>
      </c>
      <c r="KD56" s="5"/>
      <c r="KE56" s="182">
        <f t="shared" si="690"/>
        <v>104120.43319334151</v>
      </c>
      <c r="KF56" s="182">
        <f t="shared" si="616"/>
        <v>3000</v>
      </c>
      <c r="KG56" s="182">
        <f t="shared" si="617"/>
        <v>312361299.58002454</v>
      </c>
      <c r="KH56" s="5"/>
      <c r="KI56" s="183">
        <f t="shared" si="182"/>
        <v>14.949227390624994</v>
      </c>
      <c r="KJ56" s="183">
        <f t="shared" si="183"/>
        <v>3000</v>
      </c>
      <c r="KK56" s="183">
        <f t="shared" si="184"/>
        <v>44847.682171874985</v>
      </c>
      <c r="KM56" s="183">
        <f t="shared" si="185"/>
        <v>233.51313818048021</v>
      </c>
      <c r="KN56" s="183">
        <f t="shared" si="186"/>
        <v>2999.9999999999995</v>
      </c>
      <c r="KO56" s="183">
        <f t="shared" si="187"/>
        <v>700539.41454144055</v>
      </c>
      <c r="KQ56" s="183">
        <f t="shared" si="188"/>
        <v>1499.2244306155328</v>
      </c>
      <c r="KR56" s="183">
        <f t="shared" si="189"/>
        <v>3000</v>
      </c>
      <c r="KS56" s="183">
        <f t="shared" si="190"/>
        <v>4497673.2918465985</v>
      </c>
      <c r="KU56" s="183">
        <f t="shared" si="191"/>
        <v>8823.3482348324651</v>
      </c>
      <c r="KV56" s="183">
        <f t="shared" si="192"/>
        <v>2999.9999999999995</v>
      </c>
      <c r="KW56" s="183">
        <f t="shared" si="193"/>
        <v>26470044.704497393</v>
      </c>
      <c r="KY56" s="183">
        <f t="shared" si="194"/>
        <v>51927.83180644799</v>
      </c>
      <c r="KZ56" s="183">
        <f t="shared" si="195"/>
        <v>2999.9999999999995</v>
      </c>
      <c r="LA56" s="183">
        <f t="shared" si="196"/>
        <v>155783495.41934395</v>
      </c>
      <c r="LC56" s="183">
        <f t="shared" si="197"/>
        <v>319500.92073938955</v>
      </c>
      <c r="LD56" s="183">
        <f t="shared" si="198"/>
        <v>2999.9999999999995</v>
      </c>
      <c r="LE56" s="183">
        <f t="shared" si="199"/>
        <v>958502762.2181685</v>
      </c>
    </row>
    <row r="57" spans="2:317" ht="18.75">
      <c r="B57" s="172"/>
      <c r="C57" s="180"/>
      <c r="D57" s="180"/>
      <c r="E57" s="180" t="str">
        <f>'A.I Revenue Streams - P1'!F57</f>
        <v>UST+Exercises-Advance</v>
      </c>
      <c r="F57" s="184"/>
      <c r="G57" s="182"/>
      <c r="H57" s="182">
        <f>'A.I Revenue Streams - P1'!J57</f>
        <v>5000</v>
      </c>
      <c r="I57" s="182">
        <f t="shared" si="618"/>
        <v>0</v>
      </c>
      <c r="J57" s="5"/>
      <c r="K57" s="182">
        <f>'A.I Revenue Streams - P1'!H57*K$2*L$2</f>
        <v>0.89999999999999991</v>
      </c>
      <c r="L57" s="182">
        <f t="shared" si="619"/>
        <v>5000</v>
      </c>
      <c r="M57" s="182">
        <f t="shared" si="620"/>
        <v>4500</v>
      </c>
      <c r="N57" s="5"/>
      <c r="O57" s="182">
        <f t="shared" si="621"/>
        <v>0.96074999999999977</v>
      </c>
      <c r="P57" s="182">
        <f t="shared" si="600"/>
        <v>5000</v>
      </c>
      <c r="Q57" s="182">
        <f t="shared" si="601"/>
        <v>4803.7499999999991</v>
      </c>
      <c r="R57" s="5"/>
      <c r="S57" s="182">
        <f t="shared" si="622"/>
        <v>1.4731499999999995</v>
      </c>
      <c r="T57" s="182">
        <f t="shared" si="602"/>
        <v>5000</v>
      </c>
      <c r="U57" s="182">
        <f t="shared" si="603"/>
        <v>7365.7499999999973</v>
      </c>
      <c r="V57" s="5"/>
      <c r="W57" s="182">
        <f t="shared" si="623"/>
        <v>2.117653124999999</v>
      </c>
      <c r="X57" s="182">
        <f t="shared" si="604"/>
        <v>5000</v>
      </c>
      <c r="Y57" s="182">
        <f t="shared" si="605"/>
        <v>10588.265624999995</v>
      </c>
      <c r="Z57" s="5"/>
      <c r="AA57" s="182">
        <f t="shared" si="624"/>
        <v>3.8964817499999982</v>
      </c>
      <c r="AB57" s="182">
        <f t="shared" si="606"/>
        <v>5000</v>
      </c>
      <c r="AC57" s="182">
        <f t="shared" si="607"/>
        <v>19482.408749999991</v>
      </c>
      <c r="AD57" s="5"/>
      <c r="AE57" s="182">
        <f t="shared" si="625"/>
        <v>5.6011925156249971</v>
      </c>
      <c r="AF57" s="182">
        <f t="shared" si="404"/>
        <v>5000</v>
      </c>
      <c r="AG57" s="182">
        <f t="shared" si="405"/>
        <v>28005.962578124985</v>
      </c>
      <c r="AH57" s="5"/>
      <c r="AI57" s="182">
        <f t="shared" si="626"/>
        <v>8.0517142412109326</v>
      </c>
      <c r="AJ57" s="182">
        <f t="shared" si="406"/>
        <v>5000</v>
      </c>
      <c r="AK57" s="182">
        <f t="shared" si="407"/>
        <v>40258.571206054665</v>
      </c>
      <c r="AL57" s="5"/>
      <c r="AM57" s="182">
        <f t="shared" si="627"/>
        <v>9.2594713773925719</v>
      </c>
      <c r="AN57" s="182">
        <f t="shared" si="408"/>
        <v>5000</v>
      </c>
      <c r="AO57" s="182">
        <f t="shared" si="409"/>
        <v>46297.356886962858</v>
      </c>
      <c r="AP57" s="5"/>
      <c r="AQ57" s="182">
        <f t="shared" si="628"/>
        <v>10.648392084001458</v>
      </c>
      <c r="AR57" s="182">
        <f t="shared" si="410"/>
        <v>5000</v>
      </c>
      <c r="AS57" s="182">
        <f t="shared" si="411"/>
        <v>53241.960420007286</v>
      </c>
      <c r="AT57" s="5"/>
      <c r="AU57" s="182">
        <f t="shared" si="629"/>
        <v>12.245650896601676</v>
      </c>
      <c r="AV57" s="182">
        <f t="shared" si="412"/>
        <v>5000</v>
      </c>
      <c r="AW57" s="182">
        <f t="shared" si="413"/>
        <v>61228.254483008379</v>
      </c>
      <c r="AX57" s="5"/>
      <c r="AY57" s="182">
        <f t="shared" si="630"/>
        <v>14.082498531091927</v>
      </c>
      <c r="AZ57" s="182">
        <f t="shared" si="414"/>
        <v>5000</v>
      </c>
      <c r="BA57" s="182">
        <f t="shared" si="415"/>
        <v>70412.492655459631</v>
      </c>
      <c r="BB57" s="5"/>
      <c r="BC57" s="182">
        <f t="shared" si="631"/>
        <v>16.194873310755714</v>
      </c>
      <c r="BD57" s="182">
        <f t="shared" si="416"/>
        <v>5000</v>
      </c>
      <c r="BE57" s="182">
        <f t="shared" si="417"/>
        <v>80974.366553778571</v>
      </c>
      <c r="BF57" s="5"/>
      <c r="BG57" s="182">
        <f t="shared" si="632"/>
        <v>18.62410430736907</v>
      </c>
      <c r="BH57" s="182">
        <f t="shared" si="418"/>
        <v>5000</v>
      </c>
      <c r="BI57" s="182">
        <f t="shared" si="419"/>
        <v>93120.52153684535</v>
      </c>
      <c r="BJ57" s="5"/>
      <c r="BK57" s="182">
        <f t="shared" si="633"/>
        <v>21.417719953474428</v>
      </c>
      <c r="BL57" s="182">
        <f t="shared" si="420"/>
        <v>5000</v>
      </c>
      <c r="BM57" s="182">
        <f t="shared" si="421"/>
        <v>107088.59976737214</v>
      </c>
      <c r="BN57" s="5"/>
      <c r="BO57" s="182">
        <f t="shared" si="634"/>
        <v>24.630377946495592</v>
      </c>
      <c r="BP57" s="182">
        <f t="shared" si="422"/>
        <v>5000</v>
      </c>
      <c r="BQ57" s="182">
        <f t="shared" si="423"/>
        <v>123151.88973247797</v>
      </c>
      <c r="BR57" s="5"/>
      <c r="BS57" s="182">
        <f t="shared" si="635"/>
        <v>28.32493463846993</v>
      </c>
      <c r="BT57" s="182">
        <f t="shared" si="424"/>
        <v>5000</v>
      </c>
      <c r="BU57" s="182">
        <f t="shared" si="425"/>
        <v>141624.67319234964</v>
      </c>
      <c r="BV57" s="5"/>
      <c r="BW57" s="182">
        <f t="shared" si="636"/>
        <v>32.573674834240421</v>
      </c>
      <c r="BX57" s="182">
        <f t="shared" si="426"/>
        <v>5000</v>
      </c>
      <c r="BY57" s="182">
        <f t="shared" si="427"/>
        <v>162868.3741712021</v>
      </c>
      <c r="BZ57" s="5"/>
      <c r="CA57" s="182">
        <f t="shared" si="637"/>
        <v>37.459726059376479</v>
      </c>
      <c r="CB57" s="182">
        <f t="shared" si="428"/>
        <v>5000</v>
      </c>
      <c r="CC57" s="182">
        <f t="shared" si="429"/>
        <v>187298.63029688239</v>
      </c>
      <c r="CD57" s="5"/>
      <c r="CE57" s="182">
        <f t="shared" si="638"/>
        <v>51.69442196193954</v>
      </c>
      <c r="CF57" s="182">
        <f t="shared" si="430"/>
        <v>5000</v>
      </c>
      <c r="CG57" s="182">
        <f t="shared" si="431"/>
        <v>258472.10980969769</v>
      </c>
      <c r="CH57" s="5"/>
      <c r="CI57" s="182">
        <f t="shared" si="639"/>
        <v>59.448585256230466</v>
      </c>
      <c r="CJ57" s="182">
        <f t="shared" si="432"/>
        <v>5000</v>
      </c>
      <c r="CK57" s="182">
        <f t="shared" si="433"/>
        <v>297242.92628115235</v>
      </c>
      <c r="CL57" s="5"/>
      <c r="CM57" s="182">
        <f t="shared" si="640"/>
        <v>68.365873044665037</v>
      </c>
      <c r="CN57" s="182">
        <f t="shared" si="434"/>
        <v>5000</v>
      </c>
      <c r="CO57" s="182">
        <f t="shared" si="435"/>
        <v>341829.36522332521</v>
      </c>
      <c r="CP57" s="5"/>
      <c r="CQ57" s="182">
        <f t="shared" si="641"/>
        <v>78.620754001364787</v>
      </c>
      <c r="CR57" s="182">
        <f t="shared" si="436"/>
        <v>5000</v>
      </c>
      <c r="CS57" s="182">
        <f t="shared" si="437"/>
        <v>393103.77000682394</v>
      </c>
      <c r="CT57" s="5"/>
      <c r="CU57" s="182">
        <f t="shared" si="642"/>
        <v>90.413867101569494</v>
      </c>
      <c r="CV57" s="182">
        <f t="shared" si="438"/>
        <v>5000</v>
      </c>
      <c r="CW57" s="182">
        <f t="shared" si="439"/>
        <v>452069.33550784749</v>
      </c>
      <c r="CX57" s="5"/>
      <c r="CY57" s="182">
        <f t="shared" si="643"/>
        <v>103.97594716680491</v>
      </c>
      <c r="CZ57" s="182">
        <f t="shared" si="440"/>
        <v>5000</v>
      </c>
      <c r="DA57" s="182">
        <f t="shared" si="441"/>
        <v>519879.73583402456</v>
      </c>
      <c r="DB57" s="5"/>
      <c r="DC57" s="182">
        <f t="shared" si="644"/>
        <v>119.57233924182565</v>
      </c>
      <c r="DD57" s="182">
        <f t="shared" si="442"/>
        <v>5000</v>
      </c>
      <c r="DE57" s="182">
        <f t="shared" si="443"/>
        <v>597861.69620912825</v>
      </c>
      <c r="DF57" s="5"/>
      <c r="DG57" s="182">
        <f t="shared" si="645"/>
        <v>137.50819012809947</v>
      </c>
      <c r="DH57" s="182">
        <f t="shared" si="444"/>
        <v>5000</v>
      </c>
      <c r="DI57" s="182">
        <f t="shared" si="445"/>
        <v>687540.95064049738</v>
      </c>
      <c r="DJ57" s="5"/>
      <c r="DK57" s="182">
        <f t="shared" si="646"/>
        <v>158.13441864731439</v>
      </c>
      <c r="DL57" s="182">
        <f t="shared" si="446"/>
        <v>5000</v>
      </c>
      <c r="DM57" s="182">
        <f t="shared" si="447"/>
        <v>790672.09323657199</v>
      </c>
      <c r="DN57" s="5"/>
      <c r="DO57" s="182">
        <f t="shared" si="647"/>
        <v>181.85458144441154</v>
      </c>
      <c r="DP57" s="182">
        <f t="shared" si="448"/>
        <v>5000</v>
      </c>
      <c r="DQ57" s="182">
        <f t="shared" si="449"/>
        <v>909272.90722205769</v>
      </c>
      <c r="DR57" s="5"/>
      <c r="DS57" s="182">
        <f t="shared" si="648"/>
        <v>209.13276866107324</v>
      </c>
      <c r="DT57" s="182">
        <f t="shared" si="450"/>
        <v>5000</v>
      </c>
      <c r="DU57" s="182">
        <f t="shared" si="451"/>
        <v>1045663.8433053662</v>
      </c>
      <c r="DV57" s="5"/>
      <c r="DW57" s="182">
        <f t="shared" si="649"/>
        <v>240.50268396023424</v>
      </c>
      <c r="DX57" s="182">
        <f t="shared" si="452"/>
        <v>5000</v>
      </c>
      <c r="DY57" s="182">
        <f t="shared" si="453"/>
        <v>1202513.4198011712</v>
      </c>
      <c r="DZ57" s="5"/>
      <c r="EA57" s="182">
        <f t="shared" si="650"/>
        <v>304.23589520969631</v>
      </c>
      <c r="EB57" s="182">
        <f t="shared" si="454"/>
        <v>5000</v>
      </c>
      <c r="EC57" s="182">
        <f t="shared" si="455"/>
        <v>1521179.4760484817</v>
      </c>
      <c r="ED57" s="5"/>
      <c r="EE57" s="182">
        <f t="shared" si="651"/>
        <v>349.87127949115074</v>
      </c>
      <c r="EF57" s="182">
        <f t="shared" si="456"/>
        <v>5000</v>
      </c>
      <c r="EG57" s="182">
        <f t="shared" si="457"/>
        <v>1749356.3974557538</v>
      </c>
      <c r="EH57" s="5"/>
      <c r="EI57" s="182">
        <f t="shared" si="652"/>
        <v>402.35197141482331</v>
      </c>
      <c r="EJ57" s="182">
        <f t="shared" si="458"/>
        <v>5000</v>
      </c>
      <c r="EK57" s="182">
        <f t="shared" si="459"/>
        <v>2011759.8570741166</v>
      </c>
      <c r="EL57" s="5"/>
      <c r="EM57" s="182">
        <f t="shared" si="653"/>
        <v>462.70476712704675</v>
      </c>
      <c r="EN57" s="182">
        <f t="shared" si="460"/>
        <v>5000</v>
      </c>
      <c r="EO57" s="182">
        <f t="shared" si="461"/>
        <v>2313523.8356352337</v>
      </c>
      <c r="EP57" s="5"/>
      <c r="EQ57" s="182">
        <f t="shared" si="654"/>
        <v>532.1104821961037</v>
      </c>
      <c r="ER57" s="182">
        <f t="shared" si="462"/>
        <v>5000</v>
      </c>
      <c r="ES57" s="182">
        <f t="shared" si="463"/>
        <v>2660552.4109805184</v>
      </c>
      <c r="ET57" s="5"/>
      <c r="EU57" s="182">
        <f t="shared" si="655"/>
        <v>611.92705452551922</v>
      </c>
      <c r="EV57" s="182">
        <f t="shared" si="464"/>
        <v>5000</v>
      </c>
      <c r="EW57" s="182">
        <f t="shared" si="465"/>
        <v>3059635.2726275963</v>
      </c>
      <c r="EX57" s="5"/>
      <c r="EY57" s="182">
        <f t="shared" si="656"/>
        <v>703.7161127043471</v>
      </c>
      <c r="EZ57" s="182">
        <f t="shared" si="466"/>
        <v>5000</v>
      </c>
      <c r="FA57" s="182">
        <f t="shared" si="467"/>
        <v>3518580.5635217354</v>
      </c>
      <c r="FB57" s="5"/>
      <c r="FC57" s="182">
        <f t="shared" si="657"/>
        <v>809.27352960999906</v>
      </c>
      <c r="FD57" s="182">
        <f t="shared" si="468"/>
        <v>5000</v>
      </c>
      <c r="FE57" s="182">
        <f t="shared" si="469"/>
        <v>4046367.6480499953</v>
      </c>
      <c r="FF57" s="5"/>
      <c r="FG57" s="182">
        <f t="shared" si="658"/>
        <v>930.66455905149883</v>
      </c>
      <c r="FH57" s="182">
        <f t="shared" si="470"/>
        <v>5000</v>
      </c>
      <c r="FI57" s="182">
        <f t="shared" si="471"/>
        <v>4653322.7952574939</v>
      </c>
      <c r="FJ57" s="5"/>
      <c r="FK57" s="182">
        <f t="shared" si="659"/>
        <v>1070.2642429092236</v>
      </c>
      <c r="FL57" s="182">
        <f t="shared" si="472"/>
        <v>5000</v>
      </c>
      <c r="FM57" s="182">
        <f t="shared" si="473"/>
        <v>5351321.2145461179</v>
      </c>
      <c r="FN57" s="5"/>
      <c r="FO57" s="182">
        <f t="shared" si="660"/>
        <v>1230.8038793456071</v>
      </c>
      <c r="FP57" s="182">
        <f t="shared" si="474"/>
        <v>5000</v>
      </c>
      <c r="FQ57" s="182">
        <f t="shared" si="475"/>
        <v>6154019.396728036</v>
      </c>
      <c r="FR57" s="5"/>
      <c r="FS57" s="182">
        <f t="shared" si="661"/>
        <v>1415.4244612474481</v>
      </c>
      <c r="FT57" s="182">
        <f t="shared" si="476"/>
        <v>5000</v>
      </c>
      <c r="FU57" s="182">
        <f t="shared" si="477"/>
        <v>7077122.3062372403</v>
      </c>
      <c r="FV57" s="5"/>
      <c r="FW57" s="182">
        <f t="shared" si="662"/>
        <v>1790.5119434780217</v>
      </c>
      <c r="FX57" s="182">
        <f t="shared" si="478"/>
        <v>5000</v>
      </c>
      <c r="FY57" s="182">
        <f t="shared" si="479"/>
        <v>8952559.7173901089</v>
      </c>
      <c r="FZ57" s="5"/>
      <c r="GA57" s="182">
        <f t="shared" si="663"/>
        <v>2059.0887349997247</v>
      </c>
      <c r="GB57" s="182">
        <f t="shared" si="480"/>
        <v>5000</v>
      </c>
      <c r="GC57" s="182">
        <f t="shared" si="481"/>
        <v>10295443.674998624</v>
      </c>
      <c r="GD57" s="5"/>
      <c r="GE57" s="182">
        <f t="shared" si="664"/>
        <v>2367.9520452496831</v>
      </c>
      <c r="GF57" s="182">
        <f t="shared" si="482"/>
        <v>5000</v>
      </c>
      <c r="GG57" s="182">
        <f t="shared" si="483"/>
        <v>11839760.226248415</v>
      </c>
      <c r="GH57" s="5"/>
      <c r="GI57" s="182">
        <f t="shared" si="665"/>
        <v>2723.1448520371355</v>
      </c>
      <c r="GJ57" s="182">
        <f t="shared" si="484"/>
        <v>5000</v>
      </c>
      <c r="GK57" s="182">
        <f t="shared" si="485"/>
        <v>13615724.260185678</v>
      </c>
      <c r="GL57" s="5"/>
      <c r="GM57" s="182">
        <f t="shared" si="666"/>
        <v>3131.6165798427055</v>
      </c>
      <c r="GN57" s="182">
        <f t="shared" si="486"/>
        <v>5000</v>
      </c>
      <c r="GO57" s="182">
        <f t="shared" si="487"/>
        <v>15658082.899213528</v>
      </c>
      <c r="GP57" s="5"/>
      <c r="GQ57" s="182">
        <f t="shared" si="667"/>
        <v>3601.3590668191109</v>
      </c>
      <c r="GR57" s="182">
        <f t="shared" si="488"/>
        <v>5000</v>
      </c>
      <c r="GS57" s="182">
        <f t="shared" si="489"/>
        <v>18006795.334095556</v>
      </c>
      <c r="GT57" s="5"/>
      <c r="GU57" s="182">
        <f t="shared" si="668"/>
        <v>4141.5629268419771</v>
      </c>
      <c r="GV57" s="182">
        <f t="shared" si="490"/>
        <v>5000</v>
      </c>
      <c r="GW57" s="182">
        <f t="shared" si="491"/>
        <v>20707814.634209886</v>
      </c>
      <c r="GX57" s="5"/>
      <c r="GY57" s="182">
        <f t="shared" si="669"/>
        <v>4762.7973658682731</v>
      </c>
      <c r="GZ57" s="182">
        <f t="shared" si="492"/>
        <v>5000</v>
      </c>
      <c r="HA57" s="182">
        <f t="shared" si="493"/>
        <v>23813986.829341367</v>
      </c>
      <c r="HB57" s="5"/>
      <c r="HC57" s="182">
        <f t="shared" si="670"/>
        <v>5477.2169707485136</v>
      </c>
      <c r="HD57" s="182">
        <f t="shared" si="494"/>
        <v>5000</v>
      </c>
      <c r="HE57" s="182">
        <f t="shared" si="495"/>
        <v>27386084.85374257</v>
      </c>
      <c r="HF57" s="5"/>
      <c r="HG57" s="182">
        <f t="shared" si="671"/>
        <v>6298.7995163607902</v>
      </c>
      <c r="HH57" s="182">
        <f t="shared" si="496"/>
        <v>5000</v>
      </c>
      <c r="HI57" s="182">
        <f t="shared" si="497"/>
        <v>31493997.581803951</v>
      </c>
      <c r="HJ57" s="5"/>
      <c r="HK57" s="182">
        <f t="shared" si="672"/>
        <v>7243.6194438149078</v>
      </c>
      <c r="HL57" s="182">
        <f t="shared" si="498"/>
        <v>5000</v>
      </c>
      <c r="HM57" s="182">
        <f t="shared" si="499"/>
        <v>36218097.21907454</v>
      </c>
      <c r="HN57" s="5"/>
      <c r="HO57" s="182">
        <f t="shared" si="673"/>
        <v>8330.1623603871431</v>
      </c>
      <c r="HP57" s="182">
        <f t="shared" si="500"/>
        <v>5000</v>
      </c>
      <c r="HQ57" s="182">
        <f t="shared" si="501"/>
        <v>41650811.801935717</v>
      </c>
      <c r="HR57" s="5"/>
      <c r="HS57" s="182">
        <f t="shared" si="674"/>
        <v>11016.639721611995</v>
      </c>
      <c r="HT57" s="182">
        <f t="shared" si="502"/>
        <v>5000</v>
      </c>
      <c r="HU57" s="182">
        <f t="shared" si="503"/>
        <v>55083198.608059973</v>
      </c>
      <c r="HV57" s="5"/>
      <c r="HW57" s="182">
        <f t="shared" si="675"/>
        <v>12669.135679853793</v>
      </c>
      <c r="HX57" s="182">
        <f t="shared" si="504"/>
        <v>5000</v>
      </c>
      <c r="HY57" s="182">
        <f t="shared" si="505"/>
        <v>63345678.399268962</v>
      </c>
      <c r="HZ57" s="5"/>
      <c r="IA57" s="182">
        <f t="shared" si="676"/>
        <v>14569.506031831861</v>
      </c>
      <c r="IB57" s="182">
        <f t="shared" si="506"/>
        <v>5000</v>
      </c>
      <c r="IC57" s="182">
        <f t="shared" si="507"/>
        <v>72847530.159159303</v>
      </c>
      <c r="ID57" s="5"/>
      <c r="IE57" s="182">
        <f t="shared" si="677"/>
        <v>16754.931936606637</v>
      </c>
      <c r="IF57" s="182">
        <f t="shared" si="508"/>
        <v>5000</v>
      </c>
      <c r="IG57" s="182">
        <f t="shared" si="509"/>
        <v>83774659.683033183</v>
      </c>
      <c r="IH57" s="5"/>
      <c r="II57" s="182">
        <f t="shared" si="678"/>
        <v>19268.171727097633</v>
      </c>
      <c r="IJ57" s="182">
        <f t="shared" si="510"/>
        <v>5000</v>
      </c>
      <c r="IK57" s="182">
        <f t="shared" si="511"/>
        <v>96340858.635488167</v>
      </c>
      <c r="IL57" s="5"/>
      <c r="IM57" s="182">
        <f t="shared" si="679"/>
        <v>22158.397486162277</v>
      </c>
      <c r="IN57" s="182">
        <f t="shared" si="512"/>
        <v>5000</v>
      </c>
      <c r="IO57" s="182">
        <f t="shared" si="513"/>
        <v>110791987.43081139</v>
      </c>
      <c r="IP57" s="5"/>
      <c r="IQ57" s="182">
        <f t="shared" si="680"/>
        <v>25482.157109086616</v>
      </c>
      <c r="IR57" s="182">
        <f t="shared" si="514"/>
        <v>5000</v>
      </c>
      <c r="IS57" s="182">
        <f t="shared" si="515"/>
        <v>127410785.54543309</v>
      </c>
      <c r="IT57" s="5"/>
      <c r="IU57" s="182">
        <f t="shared" si="681"/>
        <v>29304.480675449606</v>
      </c>
      <c r="IV57" s="182">
        <f t="shared" si="516"/>
        <v>5000</v>
      </c>
      <c r="IW57" s="182">
        <f t="shared" si="517"/>
        <v>146522403.37724802</v>
      </c>
      <c r="IX57" s="5"/>
      <c r="IY57" s="182">
        <f t="shared" si="682"/>
        <v>33700.152776767041</v>
      </c>
      <c r="IZ57" s="182">
        <f t="shared" si="518"/>
        <v>5000</v>
      </c>
      <c r="JA57" s="182">
        <f t="shared" si="519"/>
        <v>168500763.8838352</v>
      </c>
      <c r="JB57" s="5"/>
      <c r="JC57" s="182">
        <f t="shared" si="683"/>
        <v>38755.175693282094</v>
      </c>
      <c r="JD57" s="182">
        <f t="shared" si="520"/>
        <v>5000</v>
      </c>
      <c r="JE57" s="182">
        <f t="shared" si="521"/>
        <v>193775878.46641046</v>
      </c>
      <c r="JF57" s="5"/>
      <c r="JG57" s="182">
        <f t="shared" si="684"/>
        <v>44568.452047274404</v>
      </c>
      <c r="JH57" s="182">
        <f t="shared" si="522"/>
        <v>5000</v>
      </c>
      <c r="JI57" s="182">
        <f t="shared" si="523"/>
        <v>222842260.23637202</v>
      </c>
      <c r="JJ57" s="5"/>
      <c r="JK57" s="182">
        <f t="shared" si="685"/>
        <v>51253.719854365561</v>
      </c>
      <c r="JL57" s="182">
        <f t="shared" si="524"/>
        <v>5000</v>
      </c>
      <c r="JM57" s="182">
        <f t="shared" si="525"/>
        <v>256268599.27182782</v>
      </c>
      <c r="JN57" s="5"/>
      <c r="JO57" s="182">
        <f t="shared" si="686"/>
        <v>59531.1956108456</v>
      </c>
      <c r="JP57" s="182">
        <f t="shared" si="608"/>
        <v>5000</v>
      </c>
      <c r="JQ57" s="182">
        <f t="shared" si="609"/>
        <v>297655978.05422801</v>
      </c>
      <c r="JR57" s="5"/>
      <c r="JS57" s="182">
        <f t="shared" si="687"/>
        <v>68460.874952472441</v>
      </c>
      <c r="JT57" s="182">
        <f t="shared" si="610"/>
        <v>5000</v>
      </c>
      <c r="JU57" s="182">
        <f t="shared" si="611"/>
        <v>342304374.76236218</v>
      </c>
      <c r="JV57" s="5"/>
      <c r="JW57" s="182">
        <f t="shared" si="688"/>
        <v>78730.006195343303</v>
      </c>
      <c r="JX57" s="182">
        <f t="shared" si="612"/>
        <v>5000</v>
      </c>
      <c r="JY57" s="182">
        <f t="shared" si="613"/>
        <v>393650030.97671652</v>
      </c>
      <c r="JZ57" s="5"/>
      <c r="KA57" s="182">
        <f t="shared" si="689"/>
        <v>90539.507124644791</v>
      </c>
      <c r="KB57" s="182">
        <f t="shared" si="614"/>
        <v>5000</v>
      </c>
      <c r="KC57" s="182">
        <f t="shared" si="615"/>
        <v>452697535.62322396</v>
      </c>
      <c r="KD57" s="5"/>
      <c r="KE57" s="182">
        <f t="shared" si="690"/>
        <v>104120.43319334151</v>
      </c>
      <c r="KF57" s="182">
        <f t="shared" si="616"/>
        <v>5000</v>
      </c>
      <c r="KG57" s="182">
        <f t="shared" si="617"/>
        <v>520602165.96670753</v>
      </c>
      <c r="KH57" s="5"/>
      <c r="KI57" s="183">
        <f t="shared" si="182"/>
        <v>14.949227390624994</v>
      </c>
      <c r="KJ57" s="183">
        <f t="shared" si="183"/>
        <v>5000.0000000000009</v>
      </c>
      <c r="KK57" s="183">
        <f t="shared" si="184"/>
        <v>74746.13695312498</v>
      </c>
      <c r="KM57" s="183">
        <f t="shared" si="185"/>
        <v>233.51313818048021</v>
      </c>
      <c r="KN57" s="183">
        <f t="shared" si="186"/>
        <v>5000</v>
      </c>
      <c r="KO57" s="183">
        <f t="shared" si="187"/>
        <v>1167565.690902401</v>
      </c>
      <c r="KQ57" s="183">
        <f t="shared" si="188"/>
        <v>1499.2244306155328</v>
      </c>
      <c r="KR57" s="183">
        <f t="shared" si="189"/>
        <v>4999.9999999999991</v>
      </c>
      <c r="KS57" s="183">
        <f t="shared" si="190"/>
        <v>7496122.1530776629</v>
      </c>
      <c r="KU57" s="183">
        <f t="shared" si="191"/>
        <v>8823.3482348324651</v>
      </c>
      <c r="KV57" s="183">
        <f t="shared" si="192"/>
        <v>4999.9999999999991</v>
      </c>
      <c r="KW57" s="183">
        <f t="shared" si="193"/>
        <v>44116741.174162321</v>
      </c>
      <c r="KY57" s="183">
        <f t="shared" si="194"/>
        <v>51927.83180644799</v>
      </c>
      <c r="KZ57" s="183">
        <f t="shared" si="195"/>
        <v>4999.9999999999991</v>
      </c>
      <c r="LA57" s="183">
        <f t="shared" si="196"/>
        <v>259639159.03223991</v>
      </c>
      <c r="LC57" s="183">
        <f t="shared" si="197"/>
        <v>319500.92073938955</v>
      </c>
      <c r="LD57" s="183">
        <f t="shared" si="198"/>
        <v>4999.9999999999991</v>
      </c>
      <c r="LE57" s="183">
        <f t="shared" si="199"/>
        <v>1597504603.6969476</v>
      </c>
    </row>
    <row r="58" spans="2:317" ht="18.75">
      <c r="B58" s="172"/>
      <c r="C58" s="180"/>
      <c r="D58" s="180"/>
      <c r="E58" s="180"/>
      <c r="F58" s="184"/>
      <c r="G58" s="182"/>
      <c r="H58" s="182"/>
      <c r="I58" s="182"/>
      <c r="J58" s="5"/>
      <c r="K58" s="182"/>
      <c r="L58" s="182"/>
      <c r="M58" s="182"/>
      <c r="N58" s="5"/>
      <c r="O58" s="182"/>
      <c r="P58" s="182"/>
      <c r="Q58" s="182"/>
      <c r="R58" s="5"/>
      <c r="S58" s="182"/>
      <c r="T58" s="182"/>
      <c r="U58" s="182"/>
      <c r="V58" s="5"/>
      <c r="W58" s="182"/>
      <c r="X58" s="182"/>
      <c r="Y58" s="182"/>
      <c r="Z58" s="5"/>
      <c r="AA58" s="182"/>
      <c r="AB58" s="182"/>
      <c r="AC58" s="182"/>
      <c r="AD58" s="5"/>
      <c r="AE58" s="182"/>
      <c r="AF58" s="182"/>
      <c r="AG58" s="182"/>
      <c r="AH58" s="5"/>
      <c r="AI58" s="182"/>
      <c r="AJ58" s="182"/>
      <c r="AK58" s="182"/>
      <c r="AL58" s="5"/>
      <c r="AM58" s="182"/>
      <c r="AN58" s="182"/>
      <c r="AO58" s="182"/>
      <c r="AP58" s="5"/>
      <c r="AQ58" s="182"/>
      <c r="AR58" s="182"/>
      <c r="AS58" s="182"/>
      <c r="AT58" s="5"/>
      <c r="AU58" s="182"/>
      <c r="AV58" s="182"/>
      <c r="AW58" s="182"/>
      <c r="AX58" s="5"/>
      <c r="AY58" s="182"/>
      <c r="AZ58" s="182"/>
      <c r="BA58" s="182"/>
      <c r="BB58" s="5"/>
      <c r="BC58" s="182"/>
      <c r="BD58" s="182"/>
      <c r="BE58" s="182"/>
      <c r="BF58" s="5"/>
      <c r="BG58" s="182"/>
      <c r="BH58" s="182"/>
      <c r="BI58" s="182"/>
      <c r="BJ58" s="5"/>
      <c r="BK58" s="182"/>
      <c r="BL58" s="182"/>
      <c r="BM58" s="182"/>
      <c r="BN58" s="5"/>
      <c r="BO58" s="182"/>
      <c r="BP58" s="182"/>
      <c r="BQ58" s="182"/>
      <c r="BR58" s="5"/>
      <c r="BS58" s="182"/>
      <c r="BT58" s="182"/>
      <c r="BU58" s="182"/>
      <c r="BV58" s="5"/>
      <c r="BW58" s="182"/>
      <c r="BX58" s="182"/>
      <c r="BY58" s="182"/>
      <c r="BZ58" s="5"/>
      <c r="CA58" s="182"/>
      <c r="CB58" s="182"/>
      <c r="CC58" s="182"/>
      <c r="CD58" s="5"/>
      <c r="CE58" s="182"/>
      <c r="CF58" s="182"/>
      <c r="CG58" s="182"/>
      <c r="CH58" s="5"/>
      <c r="CI58" s="182"/>
      <c r="CJ58" s="182"/>
      <c r="CK58" s="182"/>
      <c r="CL58" s="5"/>
      <c r="CM58" s="182"/>
      <c r="CN58" s="182"/>
      <c r="CO58" s="182"/>
      <c r="CP58" s="5"/>
      <c r="CQ58" s="182"/>
      <c r="CR58" s="182"/>
      <c r="CS58" s="182"/>
      <c r="CT58" s="5"/>
      <c r="CU58" s="182"/>
      <c r="CV58" s="182"/>
      <c r="CW58" s="182"/>
      <c r="CX58" s="5"/>
      <c r="CY58" s="182"/>
      <c r="CZ58" s="182"/>
      <c r="DA58" s="182"/>
      <c r="DB58" s="5"/>
      <c r="DC58" s="182"/>
      <c r="DD58" s="182"/>
      <c r="DE58" s="182"/>
      <c r="DF58" s="5"/>
      <c r="DG58" s="182"/>
      <c r="DH58" s="182"/>
      <c r="DI58" s="182"/>
      <c r="DJ58" s="5"/>
      <c r="DK58" s="182"/>
      <c r="DL58" s="182"/>
      <c r="DM58" s="182"/>
      <c r="DN58" s="5"/>
      <c r="DO58" s="182"/>
      <c r="DP58" s="182"/>
      <c r="DQ58" s="182"/>
      <c r="DR58" s="5"/>
      <c r="DS58" s="182"/>
      <c r="DT58" s="182"/>
      <c r="DU58" s="182"/>
      <c r="DV58" s="5"/>
      <c r="DW58" s="182"/>
      <c r="DX58" s="182"/>
      <c r="DY58" s="182"/>
      <c r="DZ58" s="5"/>
      <c r="EA58" s="182"/>
      <c r="EB58" s="182"/>
      <c r="EC58" s="182"/>
      <c r="ED58" s="5"/>
      <c r="EE58" s="182"/>
      <c r="EF58" s="182"/>
      <c r="EG58" s="182"/>
      <c r="EH58" s="5"/>
      <c r="EI58" s="182"/>
      <c r="EJ58" s="182"/>
      <c r="EK58" s="182"/>
      <c r="EL58" s="5"/>
      <c r="EM58" s="182"/>
      <c r="EN58" s="182"/>
      <c r="EO58" s="182"/>
      <c r="EP58" s="5"/>
      <c r="EQ58" s="182"/>
      <c r="ER58" s="182"/>
      <c r="ES58" s="182"/>
      <c r="ET58" s="5"/>
      <c r="EU58" s="182"/>
      <c r="EV58" s="182"/>
      <c r="EW58" s="182"/>
      <c r="EX58" s="5"/>
      <c r="EY58" s="182"/>
      <c r="EZ58" s="182"/>
      <c r="FA58" s="182"/>
      <c r="FB58" s="5"/>
      <c r="FC58" s="182"/>
      <c r="FD58" s="182"/>
      <c r="FE58" s="182"/>
      <c r="FF58" s="5"/>
      <c r="FG58" s="182"/>
      <c r="FH58" s="182"/>
      <c r="FI58" s="182"/>
      <c r="FJ58" s="5"/>
      <c r="FK58" s="182"/>
      <c r="FL58" s="182"/>
      <c r="FM58" s="182"/>
      <c r="FN58" s="5"/>
      <c r="FO58" s="182"/>
      <c r="FP58" s="182"/>
      <c r="FQ58" s="182"/>
      <c r="FR58" s="5"/>
      <c r="FS58" s="182"/>
      <c r="FT58" s="182"/>
      <c r="FU58" s="182"/>
      <c r="FV58" s="5"/>
      <c r="FW58" s="182"/>
      <c r="FX58" s="182"/>
      <c r="FY58" s="182"/>
      <c r="FZ58" s="5"/>
      <c r="GA58" s="182"/>
      <c r="GB58" s="182"/>
      <c r="GC58" s="182"/>
      <c r="GD58" s="5"/>
      <c r="GE58" s="182"/>
      <c r="GF58" s="182"/>
      <c r="GG58" s="182"/>
      <c r="GH58" s="5"/>
      <c r="GI58" s="182"/>
      <c r="GJ58" s="182"/>
      <c r="GK58" s="182"/>
      <c r="GL58" s="5"/>
      <c r="GM58" s="182"/>
      <c r="GN58" s="182"/>
      <c r="GO58" s="182"/>
      <c r="GP58" s="5"/>
      <c r="GQ58" s="182"/>
      <c r="GR58" s="182"/>
      <c r="GS58" s="182"/>
      <c r="GT58" s="5"/>
      <c r="GU58" s="182"/>
      <c r="GV58" s="182"/>
      <c r="GW58" s="182"/>
      <c r="GX58" s="5"/>
      <c r="GY58" s="182"/>
      <c r="GZ58" s="182"/>
      <c r="HA58" s="182"/>
      <c r="HB58" s="5"/>
      <c r="HC58" s="182"/>
      <c r="HD58" s="182"/>
      <c r="HE58" s="182"/>
      <c r="HF58" s="5"/>
      <c r="HG58" s="182"/>
      <c r="HH58" s="182"/>
      <c r="HI58" s="182"/>
      <c r="HJ58" s="5"/>
      <c r="HK58" s="182"/>
      <c r="HL58" s="182"/>
      <c r="HM58" s="182"/>
      <c r="HN58" s="5"/>
      <c r="HO58" s="182"/>
      <c r="HP58" s="182"/>
      <c r="HQ58" s="182"/>
      <c r="HR58" s="5"/>
      <c r="HS58" s="182"/>
      <c r="HT58" s="182"/>
      <c r="HU58" s="182"/>
      <c r="HV58" s="5"/>
      <c r="HW58" s="182"/>
      <c r="HX58" s="182"/>
      <c r="HY58" s="182"/>
      <c r="HZ58" s="5"/>
      <c r="IA58" s="182"/>
      <c r="IB58" s="182"/>
      <c r="IC58" s="182"/>
      <c r="ID58" s="5"/>
      <c r="IE58" s="182"/>
      <c r="IF58" s="182"/>
      <c r="IG58" s="182"/>
      <c r="IH58" s="5"/>
      <c r="II58" s="182"/>
      <c r="IJ58" s="182"/>
      <c r="IK58" s="182"/>
      <c r="IL58" s="5"/>
      <c r="IM58" s="182"/>
      <c r="IN58" s="182"/>
      <c r="IO58" s="182"/>
      <c r="IP58" s="5"/>
      <c r="IQ58" s="182"/>
      <c r="IR58" s="182"/>
      <c r="IS58" s="182"/>
      <c r="IT58" s="5"/>
      <c r="IU58" s="182"/>
      <c r="IV58" s="182"/>
      <c r="IW58" s="182"/>
      <c r="IX58" s="5"/>
      <c r="IY58" s="182"/>
      <c r="IZ58" s="182"/>
      <c r="JA58" s="182"/>
      <c r="JB58" s="5"/>
      <c r="JC58" s="182"/>
      <c r="JD58" s="182"/>
      <c r="JE58" s="182"/>
      <c r="JF58" s="5"/>
      <c r="JG58" s="182"/>
      <c r="JH58" s="182"/>
      <c r="JI58" s="182"/>
      <c r="JJ58" s="5"/>
      <c r="JK58" s="182"/>
      <c r="JL58" s="182"/>
      <c r="JM58" s="182"/>
      <c r="JN58" s="5"/>
      <c r="JO58" s="182"/>
      <c r="JP58" s="182"/>
      <c r="JQ58" s="182"/>
      <c r="JR58" s="5"/>
      <c r="JS58" s="182"/>
      <c r="JT58" s="182"/>
      <c r="JU58" s="182"/>
      <c r="JV58" s="5"/>
      <c r="JW58" s="182"/>
      <c r="JX58" s="182"/>
      <c r="JY58" s="182"/>
      <c r="JZ58" s="5"/>
      <c r="KA58" s="182"/>
      <c r="KB58" s="182"/>
      <c r="KC58" s="182"/>
      <c r="KD58" s="5"/>
      <c r="KE58" s="182"/>
      <c r="KF58" s="182"/>
      <c r="KG58" s="182"/>
      <c r="KH58" s="5"/>
      <c r="KI58" s="183"/>
      <c r="KJ58" s="183"/>
      <c r="KK58" s="183"/>
      <c r="KM58" s="183"/>
      <c r="KN58" s="183"/>
      <c r="KO58" s="183"/>
      <c r="KQ58" s="183"/>
      <c r="KR58" s="183"/>
      <c r="KS58" s="183"/>
      <c r="KU58" s="183"/>
      <c r="KV58" s="183"/>
      <c r="KW58" s="183"/>
      <c r="KY58" s="183"/>
      <c r="KZ58" s="183"/>
      <c r="LA58" s="183"/>
      <c r="LC58" s="183"/>
      <c r="LD58" s="183"/>
      <c r="LE58" s="183"/>
    </row>
    <row r="59" spans="2:317" ht="18.75">
      <c r="B59" s="172"/>
      <c r="C59" s="180"/>
      <c r="D59" s="180" t="str">
        <f>'A.I Revenue Streams - P1'!E59</f>
        <v>DayCare</v>
      </c>
      <c r="E59" s="180"/>
      <c r="F59" s="184"/>
      <c r="G59" s="182"/>
      <c r="H59" s="182"/>
      <c r="I59" s="182"/>
      <c r="J59" s="5"/>
      <c r="K59" s="182"/>
      <c r="L59" s="182"/>
      <c r="M59" s="182"/>
      <c r="N59" s="5"/>
      <c r="O59" s="182"/>
      <c r="P59" s="182"/>
      <c r="Q59" s="182"/>
      <c r="R59" s="5"/>
      <c r="S59" s="182"/>
      <c r="T59" s="182"/>
      <c r="U59" s="182"/>
      <c r="V59" s="5"/>
      <c r="W59" s="182"/>
      <c r="X59" s="182"/>
      <c r="Y59" s="182"/>
      <c r="Z59" s="5"/>
      <c r="AA59" s="182"/>
      <c r="AB59" s="182"/>
      <c r="AC59" s="182"/>
      <c r="AD59" s="5"/>
      <c r="AE59" s="182"/>
      <c r="AF59" s="182"/>
      <c r="AG59" s="182"/>
      <c r="AH59" s="5"/>
      <c r="AI59" s="182"/>
      <c r="AJ59" s="182"/>
      <c r="AK59" s="182"/>
      <c r="AL59" s="5"/>
      <c r="AM59" s="182"/>
      <c r="AN59" s="182"/>
      <c r="AO59" s="182"/>
      <c r="AP59" s="5"/>
      <c r="AQ59" s="182"/>
      <c r="AR59" s="182"/>
      <c r="AS59" s="182"/>
      <c r="AT59" s="5"/>
      <c r="AU59" s="182"/>
      <c r="AV59" s="182"/>
      <c r="AW59" s="182"/>
      <c r="AX59" s="5"/>
      <c r="AY59" s="182"/>
      <c r="AZ59" s="182"/>
      <c r="BA59" s="182"/>
      <c r="BB59" s="5"/>
      <c r="BC59" s="182"/>
      <c r="BD59" s="182"/>
      <c r="BE59" s="182"/>
      <c r="BF59" s="5"/>
      <c r="BG59" s="182"/>
      <c r="BH59" s="182"/>
      <c r="BI59" s="182"/>
      <c r="BJ59" s="5"/>
      <c r="BK59" s="182"/>
      <c r="BL59" s="182"/>
      <c r="BM59" s="182"/>
      <c r="BN59" s="5"/>
      <c r="BO59" s="182"/>
      <c r="BP59" s="182"/>
      <c r="BQ59" s="182"/>
      <c r="BR59" s="5"/>
      <c r="BS59" s="182"/>
      <c r="BT59" s="182"/>
      <c r="BU59" s="182"/>
      <c r="BV59" s="5"/>
      <c r="BW59" s="182"/>
      <c r="BX59" s="182"/>
      <c r="BY59" s="182"/>
      <c r="BZ59" s="5"/>
      <c r="CA59" s="182"/>
      <c r="CB59" s="182"/>
      <c r="CC59" s="182"/>
      <c r="CD59" s="5"/>
      <c r="CE59" s="182"/>
      <c r="CF59" s="182"/>
      <c r="CG59" s="182"/>
      <c r="CH59" s="5"/>
      <c r="CI59" s="182"/>
      <c r="CJ59" s="182"/>
      <c r="CK59" s="182"/>
      <c r="CL59" s="5"/>
      <c r="CM59" s="182"/>
      <c r="CN59" s="182"/>
      <c r="CO59" s="182"/>
      <c r="CP59" s="5"/>
      <c r="CQ59" s="182"/>
      <c r="CR59" s="182"/>
      <c r="CS59" s="182"/>
      <c r="CT59" s="5"/>
      <c r="CU59" s="182"/>
      <c r="CV59" s="182"/>
      <c r="CW59" s="182"/>
      <c r="CX59" s="5"/>
      <c r="CY59" s="182"/>
      <c r="CZ59" s="182"/>
      <c r="DA59" s="182"/>
      <c r="DB59" s="5"/>
      <c r="DC59" s="182"/>
      <c r="DD59" s="182"/>
      <c r="DE59" s="182"/>
      <c r="DF59" s="5"/>
      <c r="DG59" s="182"/>
      <c r="DH59" s="182"/>
      <c r="DI59" s="182"/>
      <c r="DJ59" s="5"/>
      <c r="DK59" s="182"/>
      <c r="DL59" s="182"/>
      <c r="DM59" s="182"/>
      <c r="DN59" s="5"/>
      <c r="DO59" s="182"/>
      <c r="DP59" s="182"/>
      <c r="DQ59" s="182"/>
      <c r="DR59" s="5"/>
      <c r="DS59" s="182"/>
      <c r="DT59" s="182"/>
      <c r="DU59" s="182"/>
      <c r="DV59" s="5"/>
      <c r="DW59" s="182"/>
      <c r="DX59" s="182"/>
      <c r="DY59" s="182"/>
      <c r="DZ59" s="5"/>
      <c r="EA59" s="182"/>
      <c r="EB59" s="182"/>
      <c r="EC59" s="182"/>
      <c r="ED59" s="5"/>
      <c r="EE59" s="182"/>
      <c r="EF59" s="182"/>
      <c r="EG59" s="182"/>
      <c r="EH59" s="5"/>
      <c r="EI59" s="182"/>
      <c r="EJ59" s="182"/>
      <c r="EK59" s="182"/>
      <c r="EL59" s="5"/>
      <c r="EM59" s="182"/>
      <c r="EN59" s="182"/>
      <c r="EO59" s="182"/>
      <c r="EP59" s="5"/>
      <c r="EQ59" s="182"/>
      <c r="ER59" s="182"/>
      <c r="ES59" s="182"/>
      <c r="ET59" s="5"/>
      <c r="EU59" s="182"/>
      <c r="EV59" s="182"/>
      <c r="EW59" s="182"/>
      <c r="EX59" s="5"/>
      <c r="EY59" s="182"/>
      <c r="EZ59" s="182"/>
      <c r="FA59" s="182"/>
      <c r="FB59" s="5"/>
      <c r="FC59" s="182"/>
      <c r="FD59" s="182"/>
      <c r="FE59" s="182"/>
      <c r="FF59" s="5"/>
      <c r="FG59" s="182"/>
      <c r="FH59" s="182"/>
      <c r="FI59" s="182"/>
      <c r="FJ59" s="5"/>
      <c r="FK59" s="182"/>
      <c r="FL59" s="182"/>
      <c r="FM59" s="182"/>
      <c r="FN59" s="5"/>
      <c r="FO59" s="182"/>
      <c r="FP59" s="182"/>
      <c r="FQ59" s="182"/>
      <c r="FR59" s="5"/>
      <c r="FS59" s="182"/>
      <c r="FT59" s="182"/>
      <c r="FU59" s="182"/>
      <c r="FV59" s="5"/>
      <c r="FW59" s="182"/>
      <c r="FX59" s="182"/>
      <c r="FY59" s="182"/>
      <c r="FZ59" s="5"/>
      <c r="GA59" s="182"/>
      <c r="GB59" s="182"/>
      <c r="GC59" s="182"/>
      <c r="GD59" s="5"/>
      <c r="GE59" s="182"/>
      <c r="GF59" s="182"/>
      <c r="GG59" s="182"/>
      <c r="GH59" s="5"/>
      <c r="GI59" s="182"/>
      <c r="GJ59" s="182"/>
      <c r="GK59" s="182"/>
      <c r="GL59" s="5"/>
      <c r="GM59" s="182"/>
      <c r="GN59" s="182"/>
      <c r="GO59" s="182"/>
      <c r="GP59" s="5"/>
      <c r="GQ59" s="182"/>
      <c r="GR59" s="182"/>
      <c r="GS59" s="182"/>
      <c r="GT59" s="5"/>
      <c r="GU59" s="182"/>
      <c r="GV59" s="182"/>
      <c r="GW59" s="182"/>
      <c r="GX59" s="5"/>
      <c r="GY59" s="182"/>
      <c r="GZ59" s="182"/>
      <c r="HA59" s="182"/>
      <c r="HB59" s="5"/>
      <c r="HC59" s="182"/>
      <c r="HD59" s="182"/>
      <c r="HE59" s="182"/>
      <c r="HF59" s="5"/>
      <c r="HG59" s="182"/>
      <c r="HH59" s="182"/>
      <c r="HI59" s="182"/>
      <c r="HJ59" s="5"/>
      <c r="HK59" s="182"/>
      <c r="HL59" s="182"/>
      <c r="HM59" s="182"/>
      <c r="HN59" s="5"/>
      <c r="HO59" s="182"/>
      <c r="HP59" s="182"/>
      <c r="HQ59" s="182"/>
      <c r="HR59" s="5"/>
      <c r="HS59" s="182"/>
      <c r="HT59" s="182"/>
      <c r="HU59" s="182"/>
      <c r="HV59" s="5"/>
      <c r="HW59" s="182"/>
      <c r="HX59" s="182"/>
      <c r="HY59" s="182"/>
      <c r="HZ59" s="5"/>
      <c r="IA59" s="182"/>
      <c r="IB59" s="182"/>
      <c r="IC59" s="182"/>
      <c r="ID59" s="5"/>
      <c r="IE59" s="182"/>
      <c r="IF59" s="182"/>
      <c r="IG59" s="182"/>
      <c r="IH59" s="5"/>
      <c r="II59" s="182"/>
      <c r="IJ59" s="182"/>
      <c r="IK59" s="182"/>
      <c r="IL59" s="5"/>
      <c r="IM59" s="182"/>
      <c r="IN59" s="182"/>
      <c r="IO59" s="182"/>
      <c r="IP59" s="5"/>
      <c r="IQ59" s="182"/>
      <c r="IR59" s="182"/>
      <c r="IS59" s="182"/>
      <c r="IT59" s="5"/>
      <c r="IU59" s="182"/>
      <c r="IV59" s="182"/>
      <c r="IW59" s="182"/>
      <c r="IX59" s="5"/>
      <c r="IY59" s="182"/>
      <c r="IZ59" s="182"/>
      <c r="JA59" s="182"/>
      <c r="JB59" s="5"/>
      <c r="JC59" s="182"/>
      <c r="JD59" s="182"/>
      <c r="JE59" s="182"/>
      <c r="JF59" s="5"/>
      <c r="JG59" s="182"/>
      <c r="JH59" s="182"/>
      <c r="JI59" s="182"/>
      <c r="JJ59" s="5"/>
      <c r="JK59" s="182"/>
      <c r="JL59" s="182"/>
      <c r="JM59" s="182"/>
      <c r="JN59" s="5"/>
      <c r="JO59" s="182"/>
      <c r="JP59" s="182"/>
      <c r="JQ59" s="182"/>
      <c r="JR59" s="5"/>
      <c r="JS59" s="182"/>
      <c r="JT59" s="182"/>
      <c r="JU59" s="182"/>
      <c r="JV59" s="5"/>
      <c r="JW59" s="182"/>
      <c r="JX59" s="182"/>
      <c r="JY59" s="182"/>
      <c r="JZ59" s="5"/>
      <c r="KA59" s="182"/>
      <c r="KB59" s="182"/>
      <c r="KC59" s="182"/>
      <c r="KD59" s="5"/>
      <c r="KE59" s="182"/>
      <c r="KF59" s="182"/>
      <c r="KG59" s="182"/>
      <c r="KH59" s="5"/>
      <c r="KI59" s="183"/>
      <c r="KJ59" s="183"/>
      <c r="KK59" s="183"/>
      <c r="KM59" s="183"/>
      <c r="KN59" s="183"/>
      <c r="KO59" s="183"/>
      <c r="KQ59" s="183"/>
      <c r="KR59" s="183"/>
      <c r="KS59" s="183"/>
      <c r="KU59" s="183"/>
      <c r="KV59" s="183"/>
      <c r="KW59" s="183"/>
      <c r="KY59" s="183"/>
      <c r="KZ59" s="183"/>
      <c r="LA59" s="183"/>
      <c r="LC59" s="183"/>
      <c r="LD59" s="183"/>
      <c r="LE59" s="183"/>
    </row>
    <row r="60" spans="2:317" ht="18.75">
      <c r="B60" s="172"/>
      <c r="C60" s="180"/>
      <c r="D60" s="180"/>
      <c r="E60" s="180" t="str">
        <f>'A.I Revenue Streams - P1'!F60</f>
        <v>IV fluid therapy</v>
      </c>
      <c r="F60" s="184"/>
      <c r="G60" s="182"/>
      <c r="H60" s="182">
        <f>'A.I Revenue Streams - P1'!J60</f>
        <v>250</v>
      </c>
      <c r="I60" s="182">
        <f t="shared" si="618"/>
        <v>0</v>
      </c>
      <c r="J60" s="5"/>
      <c r="K60" s="182">
        <f>'A.I Revenue Streams - P1'!H60*K$2*L$2</f>
        <v>13.5</v>
      </c>
      <c r="L60" s="182">
        <f t="shared" si="619"/>
        <v>250</v>
      </c>
      <c r="M60" s="182">
        <f t="shared" si="620"/>
        <v>3375</v>
      </c>
      <c r="N60" s="5"/>
      <c r="O60" s="182">
        <f>K60*O$8*O$2/K$2*P$2</f>
        <v>14.411249999999999</v>
      </c>
      <c r="P60" s="182">
        <f t="shared" si="600"/>
        <v>250</v>
      </c>
      <c r="Q60" s="182">
        <f t="shared" si="601"/>
        <v>3602.8124999999995</v>
      </c>
      <c r="R60" s="5"/>
      <c r="S60" s="182">
        <f>O60*S$8*S$2/O$2*T$2</f>
        <v>22.097249999999999</v>
      </c>
      <c r="T60" s="182">
        <f t="shared" si="602"/>
        <v>250</v>
      </c>
      <c r="U60" s="182">
        <f t="shared" si="603"/>
        <v>5524.3125</v>
      </c>
      <c r="V60" s="5"/>
      <c r="W60" s="182">
        <f>S60*W$8*W$2/S$2*X$2</f>
        <v>31.764796874999998</v>
      </c>
      <c r="X60" s="182">
        <f t="shared" si="604"/>
        <v>250</v>
      </c>
      <c r="Y60" s="182">
        <f t="shared" si="605"/>
        <v>7941.19921875</v>
      </c>
      <c r="Z60" s="5"/>
      <c r="AA60" s="182">
        <f>W60*AA$8*AA$2/W$2*AB$2</f>
        <v>58.447226249999986</v>
      </c>
      <c r="AB60" s="182">
        <f t="shared" si="606"/>
        <v>250</v>
      </c>
      <c r="AC60" s="182">
        <f t="shared" si="607"/>
        <v>14611.806562499996</v>
      </c>
      <c r="AD60" s="5"/>
      <c r="AE60" s="182">
        <f>AA60*AE$8*AE$2/AA$2*AF$2</f>
        <v>84.017887734374966</v>
      </c>
      <c r="AF60" s="182">
        <f t="shared" si="404"/>
        <v>250</v>
      </c>
      <c r="AG60" s="182">
        <f t="shared" si="405"/>
        <v>21004.471933593741</v>
      </c>
      <c r="AH60" s="5"/>
      <c r="AI60" s="182">
        <f>AE60*AI$8*AI$2/AE$2*AJ$2</f>
        <v>120.77571361816399</v>
      </c>
      <c r="AJ60" s="182">
        <f t="shared" si="406"/>
        <v>250</v>
      </c>
      <c r="AK60" s="182">
        <f t="shared" si="407"/>
        <v>30193.928404540999</v>
      </c>
      <c r="AL60" s="5"/>
      <c r="AM60" s="182">
        <f>AI60*AM$8*AM$2/AI$2*AN$2</f>
        <v>138.89207066088858</v>
      </c>
      <c r="AN60" s="182">
        <f t="shared" si="408"/>
        <v>250</v>
      </c>
      <c r="AO60" s="182">
        <f t="shared" si="409"/>
        <v>34723.017665222142</v>
      </c>
      <c r="AP60" s="5"/>
      <c r="AQ60" s="182">
        <f>AM60*AQ$8*AQ$2/AM$2*AR$2</f>
        <v>159.72588126002185</v>
      </c>
      <c r="AR60" s="182">
        <f t="shared" si="410"/>
        <v>250</v>
      </c>
      <c r="AS60" s="182">
        <f t="shared" si="411"/>
        <v>39931.470315005463</v>
      </c>
      <c r="AT60" s="5"/>
      <c r="AU60" s="182">
        <f>AQ60*AU$8*AU$2/AQ$2*AV$2</f>
        <v>183.68476344902513</v>
      </c>
      <c r="AV60" s="182">
        <f t="shared" si="412"/>
        <v>250</v>
      </c>
      <c r="AW60" s="182">
        <f t="shared" si="413"/>
        <v>45921.190862256284</v>
      </c>
      <c r="AX60" s="5"/>
      <c r="AY60" s="182">
        <f>AU60*AY$8*AY$2/AU$2*AZ$2</f>
        <v>211.23747796637889</v>
      </c>
      <c r="AZ60" s="182">
        <f t="shared" si="414"/>
        <v>250</v>
      </c>
      <c r="BA60" s="182">
        <f t="shared" si="415"/>
        <v>52809.36949159472</v>
      </c>
      <c r="BB60" s="5"/>
      <c r="BC60" s="182">
        <f>AY60*BC$8*BC$2/AY$2*BD$2</f>
        <v>242.9230996613357</v>
      </c>
      <c r="BD60" s="182">
        <f t="shared" si="416"/>
        <v>250</v>
      </c>
      <c r="BE60" s="182">
        <f t="shared" si="417"/>
        <v>60730.774915333925</v>
      </c>
      <c r="BF60" s="5"/>
      <c r="BG60" s="182">
        <f>BC60*BG$8*BG$2/BC$2*BH$2</f>
        <v>279.36156461053605</v>
      </c>
      <c r="BH60" s="182">
        <f t="shared" si="418"/>
        <v>250</v>
      </c>
      <c r="BI60" s="182">
        <f t="shared" si="419"/>
        <v>69840.391152634009</v>
      </c>
      <c r="BJ60" s="5"/>
      <c r="BK60" s="182">
        <f>BG60*BK$8*BK$2/BG$2*BL$2</f>
        <v>321.26579930211642</v>
      </c>
      <c r="BL60" s="182">
        <f t="shared" si="420"/>
        <v>250</v>
      </c>
      <c r="BM60" s="182">
        <f t="shared" si="421"/>
        <v>80316.449825529111</v>
      </c>
      <c r="BN60" s="5"/>
      <c r="BO60" s="182">
        <f>BK60*BO$8*BO$2/BK$2*BP$2</f>
        <v>369.45566919743385</v>
      </c>
      <c r="BP60" s="182">
        <f t="shared" si="422"/>
        <v>250</v>
      </c>
      <c r="BQ60" s="182">
        <f t="shared" si="423"/>
        <v>92363.917299358465</v>
      </c>
      <c r="BR60" s="5"/>
      <c r="BS60" s="182">
        <f>BO60*BS$8*BS$2/BO$2*BT$2</f>
        <v>424.8740195770489</v>
      </c>
      <c r="BT60" s="182">
        <f t="shared" si="424"/>
        <v>250</v>
      </c>
      <c r="BU60" s="182">
        <f t="shared" si="425"/>
        <v>106218.50489426222</v>
      </c>
      <c r="BV60" s="5"/>
      <c r="BW60" s="182">
        <f>BS60*BW$8*BW$2/BS$2*BX$2</f>
        <v>488.6051225136062</v>
      </c>
      <c r="BX60" s="182">
        <f t="shared" si="426"/>
        <v>250</v>
      </c>
      <c r="BY60" s="182">
        <f t="shared" si="427"/>
        <v>122151.28062840155</v>
      </c>
      <c r="BZ60" s="5"/>
      <c r="CA60" s="182">
        <f>BW60*CA$8*CA$2/BW$2*CB$2</f>
        <v>561.89589089064714</v>
      </c>
      <c r="CB60" s="182">
        <f t="shared" si="428"/>
        <v>250</v>
      </c>
      <c r="CC60" s="182">
        <f t="shared" si="429"/>
        <v>140473.9727226618</v>
      </c>
      <c r="CD60" s="5"/>
      <c r="CE60" s="182">
        <f>CA60*CE$8*CE$2/CA$2*CF$2</f>
        <v>775.41632942909303</v>
      </c>
      <c r="CF60" s="182">
        <f t="shared" si="430"/>
        <v>250</v>
      </c>
      <c r="CG60" s="182">
        <f t="shared" si="431"/>
        <v>193854.08235727326</v>
      </c>
      <c r="CH60" s="5"/>
      <c r="CI60" s="182">
        <f>CE60*CI$8*CI$2/CE$2*CJ$2</f>
        <v>891.72877884345689</v>
      </c>
      <c r="CJ60" s="182">
        <f t="shared" si="432"/>
        <v>250</v>
      </c>
      <c r="CK60" s="182">
        <f t="shared" si="433"/>
        <v>222932.19471086422</v>
      </c>
      <c r="CL60" s="5"/>
      <c r="CM60" s="182">
        <f>CI60*CM$8*CM$2/CI$2*CN$2</f>
        <v>1025.4880956699753</v>
      </c>
      <c r="CN60" s="182">
        <f t="shared" si="434"/>
        <v>250</v>
      </c>
      <c r="CO60" s="182">
        <f t="shared" si="435"/>
        <v>256372.02391749385</v>
      </c>
      <c r="CP60" s="5"/>
      <c r="CQ60" s="182">
        <f>CM60*CQ$8*CQ$2/CM$2*CR$2</f>
        <v>1179.3113100204716</v>
      </c>
      <c r="CR60" s="182">
        <f t="shared" si="436"/>
        <v>250</v>
      </c>
      <c r="CS60" s="182">
        <f t="shared" si="437"/>
        <v>294827.82750511792</v>
      </c>
      <c r="CT60" s="5"/>
      <c r="CU60" s="182">
        <f>CQ60*CU$8*CU$2/CQ$2*CV$2</f>
        <v>1356.2080065235423</v>
      </c>
      <c r="CV60" s="182">
        <f t="shared" si="438"/>
        <v>250</v>
      </c>
      <c r="CW60" s="182">
        <f t="shared" si="439"/>
        <v>339052.00163088558</v>
      </c>
      <c r="CX60" s="5"/>
      <c r="CY60" s="182">
        <f>CU60*CY$8*CY$2/CU$2*CZ$2</f>
        <v>1559.6392075020735</v>
      </c>
      <c r="CZ60" s="182">
        <f t="shared" si="440"/>
        <v>250</v>
      </c>
      <c r="DA60" s="182">
        <f t="shared" si="441"/>
        <v>389909.8018755184</v>
      </c>
      <c r="DB60" s="5"/>
      <c r="DC60" s="182">
        <f>CY60*DC$8*DC$2/CY$2*DD$2</f>
        <v>1793.5850886273845</v>
      </c>
      <c r="DD60" s="182">
        <f t="shared" si="442"/>
        <v>250</v>
      </c>
      <c r="DE60" s="182">
        <f t="shared" si="443"/>
        <v>448396.27215684613</v>
      </c>
      <c r="DF60" s="5"/>
      <c r="DG60" s="182">
        <f>DC60*DG$8*DG$2/DC$2*DH$2</f>
        <v>2062.6228519214919</v>
      </c>
      <c r="DH60" s="182">
        <f t="shared" si="444"/>
        <v>250</v>
      </c>
      <c r="DI60" s="182">
        <f t="shared" si="445"/>
        <v>515655.71298037301</v>
      </c>
      <c r="DJ60" s="5"/>
      <c r="DK60" s="182">
        <f>DG60*DK$8*DK$2/DG$2*DL$2</f>
        <v>2372.0162797097155</v>
      </c>
      <c r="DL60" s="182">
        <f t="shared" si="446"/>
        <v>250</v>
      </c>
      <c r="DM60" s="182">
        <f t="shared" si="447"/>
        <v>593004.06992742885</v>
      </c>
      <c r="DN60" s="5"/>
      <c r="DO60" s="182">
        <f>DK60*DO$8*DO$2/DK$2*DP$2</f>
        <v>2727.8187216661727</v>
      </c>
      <c r="DP60" s="182">
        <f t="shared" si="448"/>
        <v>250</v>
      </c>
      <c r="DQ60" s="182">
        <f t="shared" si="449"/>
        <v>681954.68041654315</v>
      </c>
      <c r="DR60" s="5"/>
      <c r="DS60" s="182">
        <f>DO60*DS$8*DS$2/DO$2*DT$2</f>
        <v>3136.9915299160984</v>
      </c>
      <c r="DT60" s="182">
        <f t="shared" si="450"/>
        <v>250</v>
      </c>
      <c r="DU60" s="182">
        <f t="shared" si="451"/>
        <v>784247.88247902459</v>
      </c>
      <c r="DV60" s="5"/>
      <c r="DW60" s="182">
        <f>DS60*DW$8*DW$2/DS$2*DX$2</f>
        <v>3607.5402594035131</v>
      </c>
      <c r="DX60" s="182">
        <f t="shared" si="452"/>
        <v>250</v>
      </c>
      <c r="DY60" s="182">
        <f t="shared" si="453"/>
        <v>901885.06485087832</v>
      </c>
      <c r="DZ60" s="5"/>
      <c r="EA60" s="182">
        <f>DW60*EA$8*EA$2/DW$2*EB$2</f>
        <v>4563.5384281454435</v>
      </c>
      <c r="EB60" s="182">
        <f t="shared" si="454"/>
        <v>250</v>
      </c>
      <c r="EC60" s="182">
        <f t="shared" si="455"/>
        <v>1140884.6070363608</v>
      </c>
      <c r="ED60" s="5"/>
      <c r="EE60" s="182">
        <f>EA60*EE$8*EE$2/EA$2*EF$2</f>
        <v>5248.0691923672593</v>
      </c>
      <c r="EF60" s="182">
        <f t="shared" si="456"/>
        <v>250</v>
      </c>
      <c r="EG60" s="182">
        <f t="shared" si="457"/>
        <v>1312017.2980918149</v>
      </c>
      <c r="EH60" s="5"/>
      <c r="EI60" s="182">
        <f>EE60*EI$8*EI$2/EE$2*EJ$2</f>
        <v>6035.2795712223478</v>
      </c>
      <c r="EJ60" s="182">
        <f t="shared" si="458"/>
        <v>250</v>
      </c>
      <c r="EK60" s="182">
        <f t="shared" si="459"/>
        <v>1508819.892805587</v>
      </c>
      <c r="EL60" s="5"/>
      <c r="EM60" s="182">
        <f>EI60*EM$8*EM$2/EI$2*EN$2</f>
        <v>6940.5715069056996</v>
      </c>
      <c r="EN60" s="182">
        <f t="shared" si="460"/>
        <v>250</v>
      </c>
      <c r="EO60" s="182">
        <f t="shared" si="461"/>
        <v>1735142.8767264248</v>
      </c>
      <c r="EP60" s="5"/>
      <c r="EQ60" s="182">
        <f>EM60*EQ$8*EQ$2/EM$2*ER$2</f>
        <v>7981.657232941554</v>
      </c>
      <c r="ER60" s="182">
        <f t="shared" si="462"/>
        <v>250</v>
      </c>
      <c r="ES60" s="182">
        <f t="shared" si="463"/>
        <v>1995414.3082353885</v>
      </c>
      <c r="ET60" s="5"/>
      <c r="EU60" s="182">
        <f>EQ60*EU$8*EU$2/EQ$2*EV$2</f>
        <v>9178.9058178827854</v>
      </c>
      <c r="EV60" s="182">
        <f t="shared" si="464"/>
        <v>250</v>
      </c>
      <c r="EW60" s="182">
        <f t="shared" si="465"/>
        <v>2294726.4544706964</v>
      </c>
      <c r="EX60" s="5"/>
      <c r="EY60" s="182">
        <f>EU60*EY$8*EY$2/EU$2*EZ$2</f>
        <v>10555.741690565203</v>
      </c>
      <c r="EZ60" s="182">
        <f t="shared" si="466"/>
        <v>250</v>
      </c>
      <c r="FA60" s="182">
        <f t="shared" si="467"/>
        <v>2638935.4226413006</v>
      </c>
      <c r="FB60" s="5"/>
      <c r="FC60" s="182">
        <f>EY60*FC$8*FC$2/EY$2*FD$2</f>
        <v>12139.102944149981</v>
      </c>
      <c r="FD60" s="182">
        <f t="shared" si="468"/>
        <v>250</v>
      </c>
      <c r="FE60" s="182">
        <f t="shared" si="469"/>
        <v>3034775.7360374955</v>
      </c>
      <c r="FF60" s="5"/>
      <c r="FG60" s="182">
        <f>FC60*FG$8*FG$2/FC$2*FH$2</f>
        <v>13959.968385772478</v>
      </c>
      <c r="FH60" s="182">
        <f t="shared" si="470"/>
        <v>250</v>
      </c>
      <c r="FI60" s="182">
        <f t="shared" si="471"/>
        <v>3489992.0964431195</v>
      </c>
      <c r="FJ60" s="5"/>
      <c r="FK60" s="182">
        <f>FG60*FK$8*FK$2/FG$2*FL$2</f>
        <v>16053.963643638348</v>
      </c>
      <c r="FL60" s="182">
        <f t="shared" si="472"/>
        <v>250</v>
      </c>
      <c r="FM60" s="182">
        <f t="shared" si="473"/>
        <v>4013490.9109095871</v>
      </c>
      <c r="FN60" s="5"/>
      <c r="FO60" s="182">
        <f>FK60*FO$8*FO$2/FK$2*FP$2</f>
        <v>18462.0581901841</v>
      </c>
      <c r="FP60" s="182">
        <f t="shared" si="474"/>
        <v>250</v>
      </c>
      <c r="FQ60" s="182">
        <f t="shared" si="475"/>
        <v>4615514.5475460254</v>
      </c>
      <c r="FR60" s="5"/>
      <c r="FS60" s="182">
        <f>FO60*FS$8*FS$2/FO$2*FT$2</f>
        <v>21231.366918711712</v>
      </c>
      <c r="FT60" s="182">
        <f t="shared" si="476"/>
        <v>250</v>
      </c>
      <c r="FU60" s="182">
        <f t="shared" si="477"/>
        <v>5307841.7296779277</v>
      </c>
      <c r="FV60" s="5"/>
      <c r="FW60" s="182">
        <f>FS60*FW$8*FW$2/FS$2*FX$2</f>
        <v>26857.679152170316</v>
      </c>
      <c r="FX60" s="182">
        <f t="shared" si="478"/>
        <v>250</v>
      </c>
      <c r="FY60" s="182">
        <f t="shared" si="479"/>
        <v>6714419.7880425788</v>
      </c>
      <c r="FZ60" s="5"/>
      <c r="GA60" s="182">
        <f>FW60*GA$8*GA$2/FW$2*GB$2</f>
        <v>30886.331024995867</v>
      </c>
      <c r="GB60" s="182">
        <f t="shared" si="480"/>
        <v>250</v>
      </c>
      <c r="GC60" s="182">
        <f t="shared" si="481"/>
        <v>7721582.7562489668</v>
      </c>
      <c r="GD60" s="5"/>
      <c r="GE60" s="182">
        <f>GA60*GE$8*GE$2/GA$2*GF$2</f>
        <v>35519.280678745243</v>
      </c>
      <c r="GF60" s="182">
        <f t="shared" si="482"/>
        <v>250</v>
      </c>
      <c r="GG60" s="182">
        <f t="shared" si="483"/>
        <v>8879820.16968631</v>
      </c>
      <c r="GH60" s="5"/>
      <c r="GI60" s="182">
        <f>GE60*GI$8*GI$2/GE$2*GJ$2</f>
        <v>40847.172780557026</v>
      </c>
      <c r="GJ60" s="182">
        <f t="shared" si="484"/>
        <v>250</v>
      </c>
      <c r="GK60" s="182">
        <f t="shared" si="485"/>
        <v>10211793.195139257</v>
      </c>
      <c r="GL60" s="5"/>
      <c r="GM60" s="182">
        <f>GI60*GM$8*GM$2/GI$2*GN$2</f>
        <v>46974.248697640578</v>
      </c>
      <c r="GN60" s="182">
        <f t="shared" si="486"/>
        <v>250</v>
      </c>
      <c r="GO60" s="182">
        <f t="shared" si="487"/>
        <v>11743562.174410144</v>
      </c>
      <c r="GP60" s="5"/>
      <c r="GQ60" s="182">
        <f>GM60*GQ$8*GQ$2/GM$2*GR$2</f>
        <v>54020.386002286657</v>
      </c>
      <c r="GR60" s="182">
        <f t="shared" si="488"/>
        <v>250</v>
      </c>
      <c r="GS60" s="182">
        <f t="shared" si="489"/>
        <v>13505096.500571664</v>
      </c>
      <c r="GT60" s="5"/>
      <c r="GU60" s="182">
        <f>GQ60*GU$8*GU$2/GQ$2*GV$2</f>
        <v>62123.44390262966</v>
      </c>
      <c r="GV60" s="182">
        <f t="shared" si="490"/>
        <v>250</v>
      </c>
      <c r="GW60" s="182">
        <f t="shared" si="491"/>
        <v>15530860.975657415</v>
      </c>
      <c r="GX60" s="5"/>
      <c r="GY60" s="182">
        <f>GU60*GY$8*GY$2/GU$2*GZ$2</f>
        <v>71441.96048802411</v>
      </c>
      <c r="GZ60" s="182">
        <f t="shared" si="492"/>
        <v>250</v>
      </c>
      <c r="HA60" s="182">
        <f t="shared" si="493"/>
        <v>17860490.122006029</v>
      </c>
      <c r="HB60" s="5"/>
      <c r="HC60" s="182">
        <f>GY60*HC$8*HC$2/GY$2*HD$2</f>
        <v>82158.254561227717</v>
      </c>
      <c r="HD60" s="182">
        <f t="shared" si="494"/>
        <v>250</v>
      </c>
      <c r="HE60" s="182">
        <f t="shared" si="495"/>
        <v>20539563.640306931</v>
      </c>
      <c r="HF60" s="5"/>
      <c r="HG60" s="182">
        <f>HC60*HG$8*HG$2/HC$2*HH$2</f>
        <v>94481.992745411873</v>
      </c>
      <c r="HH60" s="182">
        <f t="shared" si="496"/>
        <v>250</v>
      </c>
      <c r="HI60" s="182">
        <f t="shared" si="497"/>
        <v>23620498.186352968</v>
      </c>
      <c r="HJ60" s="5"/>
      <c r="HK60" s="182">
        <f>HG60*HK$8*HK$2/HG$2*HL$2</f>
        <v>108654.29165722364</v>
      </c>
      <c r="HL60" s="182">
        <f t="shared" si="498"/>
        <v>250</v>
      </c>
      <c r="HM60" s="182">
        <f t="shared" si="499"/>
        <v>27163572.91430591</v>
      </c>
      <c r="HN60" s="5"/>
      <c r="HO60" s="182">
        <f>HK60*HO$8*HO$2/HK$2*HP$2</f>
        <v>124952.43540580718</v>
      </c>
      <c r="HP60" s="182">
        <f t="shared" si="500"/>
        <v>250</v>
      </c>
      <c r="HQ60" s="182">
        <f t="shared" si="501"/>
        <v>31238108.851451796</v>
      </c>
      <c r="HR60" s="5"/>
      <c r="HS60" s="182">
        <f>HO60*HS$8*HS$2/HO$2*HT$2</f>
        <v>165249.59582417997</v>
      </c>
      <c r="HT60" s="182">
        <f t="shared" si="502"/>
        <v>250</v>
      </c>
      <c r="HU60" s="182">
        <f t="shared" si="503"/>
        <v>41312398.956044994</v>
      </c>
      <c r="HV60" s="5"/>
      <c r="HW60" s="182">
        <f>HS60*HW$8*HW$2/HS$2*HX$2</f>
        <v>190037.03519780695</v>
      </c>
      <c r="HX60" s="182">
        <f t="shared" si="504"/>
        <v>250</v>
      </c>
      <c r="HY60" s="182">
        <f t="shared" si="505"/>
        <v>47509258.799451739</v>
      </c>
      <c r="HZ60" s="5"/>
      <c r="IA60" s="182">
        <f>HW60*IA$8*IA$2/HW$2*IB$2</f>
        <v>218542.59047747799</v>
      </c>
      <c r="IB60" s="182">
        <f t="shared" si="506"/>
        <v>250</v>
      </c>
      <c r="IC60" s="182">
        <f t="shared" si="507"/>
        <v>54635647.619369499</v>
      </c>
      <c r="ID60" s="5"/>
      <c r="IE60" s="182">
        <f>IA60*IE$8*IE$2/IA$2*IF$2</f>
        <v>251323.97904909967</v>
      </c>
      <c r="IF60" s="182">
        <f t="shared" si="508"/>
        <v>250</v>
      </c>
      <c r="IG60" s="182">
        <f t="shared" si="509"/>
        <v>62830994.762274913</v>
      </c>
      <c r="IH60" s="5"/>
      <c r="II60" s="182">
        <f>IE60*II$8*II$2/IE$2*IJ$2</f>
        <v>289022.5759064646</v>
      </c>
      <c r="IJ60" s="182">
        <f t="shared" si="510"/>
        <v>250</v>
      </c>
      <c r="IK60" s="182">
        <f t="shared" si="511"/>
        <v>72255643.976616144</v>
      </c>
      <c r="IL60" s="5"/>
      <c r="IM60" s="182">
        <f>II60*IM$8*IM$2/II$2*IN$2</f>
        <v>332375.96229243424</v>
      </c>
      <c r="IN60" s="182">
        <f t="shared" si="512"/>
        <v>250</v>
      </c>
      <c r="IO60" s="182">
        <f t="shared" si="513"/>
        <v>83093990.573108554</v>
      </c>
      <c r="IP60" s="5"/>
      <c r="IQ60" s="182">
        <f>IM60*IQ$8*IQ$2/IM$2*IR$2</f>
        <v>382232.35663629934</v>
      </c>
      <c r="IR60" s="182">
        <f t="shared" si="514"/>
        <v>250</v>
      </c>
      <c r="IS60" s="182">
        <f t="shared" si="515"/>
        <v>95558089.159074843</v>
      </c>
      <c r="IT60" s="5"/>
      <c r="IU60" s="182">
        <f>IQ60*IU$8*IU$2/IQ$2*IV$2</f>
        <v>439567.21013174421</v>
      </c>
      <c r="IV60" s="182">
        <f t="shared" si="516"/>
        <v>250</v>
      </c>
      <c r="IW60" s="182">
        <f t="shared" si="517"/>
        <v>109891802.53293605</v>
      </c>
      <c r="IX60" s="5"/>
      <c r="IY60" s="182">
        <f>IU60*IY$8*IY$2/IU$2*IZ$2</f>
        <v>505502.2916515058</v>
      </c>
      <c r="IZ60" s="182">
        <f t="shared" si="518"/>
        <v>250</v>
      </c>
      <c r="JA60" s="182">
        <f t="shared" si="519"/>
        <v>126375572.91287646</v>
      </c>
      <c r="JB60" s="5"/>
      <c r="JC60" s="182">
        <f>IY60*JC$8*JC$2/IY$2*JD$2</f>
        <v>581327.63539923157</v>
      </c>
      <c r="JD60" s="182">
        <f t="shared" si="520"/>
        <v>250</v>
      </c>
      <c r="JE60" s="182">
        <f t="shared" si="521"/>
        <v>145331908.84980789</v>
      </c>
      <c r="JF60" s="5"/>
      <c r="JG60" s="182">
        <f>JC60*JG$8*JG$2/JC$2*JH$2</f>
        <v>668526.78070911625</v>
      </c>
      <c r="JH60" s="182">
        <f t="shared" si="522"/>
        <v>250</v>
      </c>
      <c r="JI60" s="182">
        <f t="shared" si="523"/>
        <v>167131695.17727906</v>
      </c>
      <c r="JJ60" s="5"/>
      <c r="JK60" s="182">
        <f>JG60*JK$8*JK$2/JG$2*JL$2</f>
        <v>768805.79781548365</v>
      </c>
      <c r="JL60" s="182">
        <f t="shared" si="524"/>
        <v>250</v>
      </c>
      <c r="JM60" s="182">
        <f t="shared" si="525"/>
        <v>192201449.45387092</v>
      </c>
      <c r="JN60" s="5"/>
      <c r="JO60" s="182">
        <f>JK60*JO$8*JO$2/JK$2*JP$2</f>
        <v>892967.93416268425</v>
      </c>
      <c r="JP60" s="182">
        <f t="shared" ref="JP60:JP65" si="691">JL60*JP$8</f>
        <v>250</v>
      </c>
      <c r="JQ60" s="182">
        <f t="shared" ref="JQ60:JQ65" si="692">JO60*JP60</f>
        <v>223241983.54067105</v>
      </c>
      <c r="JR60" s="5"/>
      <c r="JS60" s="182">
        <f>JO60*JS$8*JS$2/JO$2*JT$2</f>
        <v>1026913.1242870867</v>
      </c>
      <c r="JT60" s="182">
        <f t="shared" ref="JT60:JT65" si="693">JP60*JT$8</f>
        <v>250</v>
      </c>
      <c r="JU60" s="182">
        <f t="shared" ref="JU60:JU65" si="694">JS60*JT60</f>
        <v>256728281.07177165</v>
      </c>
      <c r="JV60" s="5"/>
      <c r="JW60" s="182">
        <f>JS60*JW$8*JW$2/JS$2*JX$2</f>
        <v>1180950.0929301498</v>
      </c>
      <c r="JX60" s="182">
        <f t="shared" ref="JX60:JX65" si="695">JT60*JX$8</f>
        <v>250</v>
      </c>
      <c r="JY60" s="182">
        <f t="shared" ref="JY60:JY65" si="696">JW60*JX60</f>
        <v>295237523.23253745</v>
      </c>
      <c r="JZ60" s="5"/>
      <c r="KA60" s="182">
        <f>JW60*KA$8*KA$2/JW$2*KB$2</f>
        <v>1358092.6068696722</v>
      </c>
      <c r="KB60" s="182">
        <f t="shared" ref="KB60:KB65" si="697">JX60*KB$8</f>
        <v>250</v>
      </c>
      <c r="KC60" s="182">
        <f t="shared" ref="KC60:KC65" si="698">KA60*KB60</f>
        <v>339523151.71741807</v>
      </c>
      <c r="KD60" s="5"/>
      <c r="KE60" s="182">
        <f>KA60*KE$8*KE$2/KA$2*KF$2</f>
        <v>1561806.497900123</v>
      </c>
      <c r="KF60" s="182">
        <f t="shared" ref="KF60:KF65" si="699">KB60*KF$8</f>
        <v>250</v>
      </c>
      <c r="KG60" s="182">
        <f t="shared" ref="KG60:KG65" si="700">KE60*KF60</f>
        <v>390451624.47503078</v>
      </c>
      <c r="KH60" s="5"/>
      <c r="KI60" s="183">
        <f t="shared" si="182"/>
        <v>224.23841085937497</v>
      </c>
      <c r="KJ60" s="183">
        <f t="shared" si="183"/>
        <v>249.99999999999997</v>
      </c>
      <c r="KK60" s="183">
        <f t="shared" si="184"/>
        <v>56059.602714843735</v>
      </c>
      <c r="KM60" s="183">
        <f t="shared" si="185"/>
        <v>3502.6970727072026</v>
      </c>
      <c r="KN60" s="183">
        <f t="shared" si="186"/>
        <v>250.00000000000003</v>
      </c>
      <c r="KO60" s="183">
        <f t="shared" si="187"/>
        <v>875674.26817680069</v>
      </c>
      <c r="KQ60" s="183">
        <f t="shared" si="188"/>
        <v>22488.366459232988</v>
      </c>
      <c r="KR60" s="183">
        <f t="shared" si="189"/>
        <v>249.99999999999997</v>
      </c>
      <c r="KS60" s="183">
        <f t="shared" si="190"/>
        <v>5622091.6148082465</v>
      </c>
      <c r="KU60" s="183">
        <f t="shared" si="191"/>
        <v>132350.22352248692</v>
      </c>
      <c r="KV60" s="183">
        <f t="shared" si="192"/>
        <v>249.99999999999997</v>
      </c>
      <c r="KW60" s="183">
        <f t="shared" si="193"/>
        <v>33087555.880621728</v>
      </c>
      <c r="KY60" s="183">
        <f t="shared" si="194"/>
        <v>778917.47709671978</v>
      </c>
      <c r="KZ60" s="183">
        <f t="shared" si="195"/>
        <v>250.00000000000003</v>
      </c>
      <c r="LA60" s="183">
        <f t="shared" si="196"/>
        <v>194729369.27417997</v>
      </c>
      <c r="LC60" s="183">
        <f t="shared" si="197"/>
        <v>4792513.8110908447</v>
      </c>
      <c r="LD60" s="183">
        <f t="shared" si="198"/>
        <v>250.00000000000003</v>
      </c>
      <c r="LE60" s="183">
        <f t="shared" si="199"/>
        <v>1198128452.7727113</v>
      </c>
    </row>
    <row r="61" spans="2:317" ht="18.75">
      <c r="B61" s="172"/>
      <c r="C61" s="180"/>
      <c r="D61" s="180"/>
      <c r="E61" s="180" t="str">
        <f>'A.I Revenue Streams - P1'!F61</f>
        <v>IM/IV Injection</v>
      </c>
      <c r="F61" s="184"/>
      <c r="G61" s="182"/>
      <c r="H61" s="182">
        <f>'A.I Revenue Streams - P1'!J61</f>
        <v>100</v>
      </c>
      <c r="I61" s="182">
        <f t="shared" si="618"/>
        <v>0</v>
      </c>
      <c r="J61" s="5"/>
      <c r="K61" s="182">
        <f>'A.I Revenue Streams - P1'!H61*K$2*L$2</f>
        <v>135</v>
      </c>
      <c r="L61" s="182">
        <f t="shared" si="619"/>
        <v>100</v>
      </c>
      <c r="M61" s="182">
        <f t="shared" si="620"/>
        <v>13500</v>
      </c>
      <c r="N61" s="5"/>
      <c r="O61" s="182">
        <f t="shared" ref="O61:O65" si="701">K61*O$8*O$2/K$2*P$2</f>
        <v>144.11249999999998</v>
      </c>
      <c r="P61" s="182">
        <f t="shared" si="600"/>
        <v>100</v>
      </c>
      <c r="Q61" s="182">
        <f t="shared" si="601"/>
        <v>14411.249999999998</v>
      </c>
      <c r="R61" s="5"/>
      <c r="S61" s="182">
        <f t="shared" ref="S61:S65" si="702">O61*S$8*S$2/O$2*T$2</f>
        <v>220.97249999999997</v>
      </c>
      <c r="T61" s="182">
        <f t="shared" si="602"/>
        <v>100</v>
      </c>
      <c r="U61" s="182">
        <f t="shared" si="603"/>
        <v>22097.249999999996</v>
      </c>
      <c r="V61" s="5"/>
      <c r="W61" s="182">
        <f t="shared" ref="W61:W65" si="703">S61*W$8*W$2/S$2*X$2</f>
        <v>317.6479687499999</v>
      </c>
      <c r="X61" s="182">
        <f t="shared" si="604"/>
        <v>100</v>
      </c>
      <c r="Y61" s="182">
        <f t="shared" si="605"/>
        <v>31764.796874999989</v>
      </c>
      <c r="Z61" s="5"/>
      <c r="AA61" s="182">
        <f t="shared" ref="AA61:AA65" si="704">W61*AA$8*AA$2/W$2*AB$2</f>
        <v>584.47226249999983</v>
      </c>
      <c r="AB61" s="182">
        <f t="shared" si="606"/>
        <v>100</v>
      </c>
      <c r="AC61" s="182">
        <f t="shared" si="607"/>
        <v>58447.226249999985</v>
      </c>
      <c r="AD61" s="5"/>
      <c r="AE61" s="182">
        <f t="shared" ref="AE61:AE65" si="705">AA61*AE$8*AE$2/AA$2*AF$2</f>
        <v>840.17887734374972</v>
      </c>
      <c r="AF61" s="182">
        <f t="shared" si="404"/>
        <v>100</v>
      </c>
      <c r="AG61" s="182">
        <f t="shared" si="405"/>
        <v>84017.887734374977</v>
      </c>
      <c r="AH61" s="5"/>
      <c r="AI61" s="182">
        <f t="shared" ref="AI61:AI65" si="706">AE61*AI$8*AI$2/AE$2*AJ$2</f>
        <v>1207.7571361816399</v>
      </c>
      <c r="AJ61" s="182">
        <f t="shared" si="406"/>
        <v>100</v>
      </c>
      <c r="AK61" s="182">
        <f t="shared" si="407"/>
        <v>120775.71361816399</v>
      </c>
      <c r="AL61" s="5"/>
      <c r="AM61" s="182">
        <f t="shared" ref="AM61:AM65" si="707">AI61*AM$8*AM$2/AI$2*AN$2</f>
        <v>1388.9207066088859</v>
      </c>
      <c r="AN61" s="182">
        <f t="shared" si="408"/>
        <v>100</v>
      </c>
      <c r="AO61" s="182">
        <f t="shared" si="409"/>
        <v>138892.0706608886</v>
      </c>
      <c r="AP61" s="5"/>
      <c r="AQ61" s="182">
        <f t="shared" ref="AQ61:AQ65" si="708">AM61*AQ$8*AQ$2/AM$2*AR$2</f>
        <v>1597.2588126002186</v>
      </c>
      <c r="AR61" s="182">
        <f t="shared" si="410"/>
        <v>100</v>
      </c>
      <c r="AS61" s="182">
        <f t="shared" si="411"/>
        <v>159725.88126002185</v>
      </c>
      <c r="AT61" s="5"/>
      <c r="AU61" s="182">
        <f t="shared" ref="AU61:AU65" si="709">AQ61*AU$8*AU$2/AQ$2*AV$2</f>
        <v>1836.8476344902513</v>
      </c>
      <c r="AV61" s="182">
        <f t="shared" si="412"/>
        <v>100</v>
      </c>
      <c r="AW61" s="182">
        <f t="shared" si="413"/>
        <v>183684.76344902514</v>
      </c>
      <c r="AX61" s="5"/>
      <c r="AY61" s="182">
        <f t="shared" ref="AY61:AY65" si="710">AU61*AY$8*AY$2/AU$2*AZ$2</f>
        <v>2112.374779663789</v>
      </c>
      <c r="AZ61" s="182">
        <f t="shared" si="414"/>
        <v>100</v>
      </c>
      <c r="BA61" s="182">
        <f t="shared" si="415"/>
        <v>211237.47796637891</v>
      </c>
      <c r="BB61" s="5"/>
      <c r="BC61" s="182">
        <f t="shared" ref="BC61:BC65" si="711">AY61*BC$8*BC$2/AY$2*BD$2</f>
        <v>2429.2309966133571</v>
      </c>
      <c r="BD61" s="182">
        <f t="shared" si="416"/>
        <v>100</v>
      </c>
      <c r="BE61" s="182">
        <f t="shared" si="417"/>
        <v>242923.0996613357</v>
      </c>
      <c r="BF61" s="5"/>
      <c r="BG61" s="182">
        <f t="shared" ref="BG61:BG65" si="712">BC61*BG$8*BG$2/BC$2*BH$2</f>
        <v>2793.6156461053606</v>
      </c>
      <c r="BH61" s="182">
        <f t="shared" si="418"/>
        <v>100</v>
      </c>
      <c r="BI61" s="182">
        <f t="shared" si="419"/>
        <v>279361.56461053604</v>
      </c>
      <c r="BJ61" s="5"/>
      <c r="BK61" s="182">
        <f t="shared" ref="BK61:BK65" si="713">BG61*BK$8*BK$2/BG$2*BL$2</f>
        <v>3212.6579930211647</v>
      </c>
      <c r="BL61" s="182">
        <f t="shared" si="420"/>
        <v>100</v>
      </c>
      <c r="BM61" s="182">
        <f t="shared" si="421"/>
        <v>321265.79930211644</v>
      </c>
      <c r="BN61" s="5"/>
      <c r="BO61" s="182">
        <f t="shared" ref="BO61:BO65" si="714">BK61*BO$8*BO$2/BK$2*BP$2</f>
        <v>3694.5566919743392</v>
      </c>
      <c r="BP61" s="182">
        <f t="shared" si="422"/>
        <v>100</v>
      </c>
      <c r="BQ61" s="182">
        <f t="shared" si="423"/>
        <v>369455.66919743392</v>
      </c>
      <c r="BR61" s="5"/>
      <c r="BS61" s="182">
        <f t="shared" ref="BS61:BS65" si="715">BO61*BS$8*BS$2/BO$2*BT$2</f>
        <v>4248.7401957704888</v>
      </c>
      <c r="BT61" s="182">
        <f t="shared" si="424"/>
        <v>100</v>
      </c>
      <c r="BU61" s="182">
        <f t="shared" si="425"/>
        <v>424874.01957704889</v>
      </c>
      <c r="BV61" s="5"/>
      <c r="BW61" s="182">
        <f t="shared" ref="BW61:BW65" si="716">BS61*BW$8*BW$2/BS$2*BX$2</f>
        <v>4886.0512251360615</v>
      </c>
      <c r="BX61" s="182">
        <f t="shared" si="426"/>
        <v>100</v>
      </c>
      <c r="BY61" s="182">
        <f t="shared" si="427"/>
        <v>488605.12251360615</v>
      </c>
      <c r="BZ61" s="5"/>
      <c r="CA61" s="182">
        <f t="shared" ref="CA61:CA65" si="717">BW61*CA$8*CA$2/BW$2*CB$2</f>
        <v>5618.9589089064702</v>
      </c>
      <c r="CB61" s="182">
        <f t="shared" si="428"/>
        <v>100</v>
      </c>
      <c r="CC61" s="182">
        <f t="shared" si="429"/>
        <v>561895.89089064708</v>
      </c>
      <c r="CD61" s="5"/>
      <c r="CE61" s="182">
        <f t="shared" ref="CE61:CE65" si="718">CA61*CE$8*CE$2/CA$2*CF$2</f>
        <v>7754.1632942909291</v>
      </c>
      <c r="CF61" s="182">
        <f t="shared" si="430"/>
        <v>100</v>
      </c>
      <c r="CG61" s="182">
        <f t="shared" si="431"/>
        <v>775416.32942909293</v>
      </c>
      <c r="CH61" s="5"/>
      <c r="CI61" s="182">
        <f t="shared" ref="CI61:CI65" si="719">CE61*CI$8*CI$2/CE$2*CJ$2</f>
        <v>8917.2877884345671</v>
      </c>
      <c r="CJ61" s="182">
        <f t="shared" si="432"/>
        <v>100</v>
      </c>
      <c r="CK61" s="182">
        <f t="shared" si="433"/>
        <v>891728.77884345676</v>
      </c>
      <c r="CL61" s="5"/>
      <c r="CM61" s="182">
        <f t="shared" ref="CM61:CM65" si="720">CI61*CM$8*CM$2/CI$2*CN$2</f>
        <v>10254.880956699752</v>
      </c>
      <c r="CN61" s="182">
        <f t="shared" si="434"/>
        <v>100</v>
      </c>
      <c r="CO61" s="182">
        <f t="shared" si="435"/>
        <v>1025488.0956699752</v>
      </c>
      <c r="CP61" s="5"/>
      <c r="CQ61" s="182">
        <f t="shared" ref="CQ61:CQ65" si="721">CM61*CQ$8*CQ$2/CM$2*CR$2</f>
        <v>11793.113100204713</v>
      </c>
      <c r="CR61" s="182">
        <f t="shared" si="436"/>
        <v>100</v>
      </c>
      <c r="CS61" s="182">
        <f t="shared" si="437"/>
        <v>1179311.3100204712</v>
      </c>
      <c r="CT61" s="5"/>
      <c r="CU61" s="182">
        <f t="shared" ref="CU61:CU65" si="722">CQ61*CU$8*CU$2/CQ$2*CV$2</f>
        <v>13562.080065235419</v>
      </c>
      <c r="CV61" s="182">
        <f t="shared" si="438"/>
        <v>100</v>
      </c>
      <c r="CW61" s="182">
        <f t="shared" si="439"/>
        <v>1356208.0065235419</v>
      </c>
      <c r="CX61" s="5"/>
      <c r="CY61" s="182">
        <f t="shared" ref="CY61:CY65" si="723">CU61*CY$8*CY$2/CU$2*CZ$2</f>
        <v>15596.392075020731</v>
      </c>
      <c r="CZ61" s="182">
        <f t="shared" si="440"/>
        <v>100</v>
      </c>
      <c r="DA61" s="182">
        <f t="shared" si="441"/>
        <v>1559639.2075020731</v>
      </c>
      <c r="DB61" s="5"/>
      <c r="DC61" s="182">
        <f t="shared" ref="DC61:DC65" si="724">CY61*DC$8*DC$2/CY$2*DD$2</f>
        <v>17935.850886273838</v>
      </c>
      <c r="DD61" s="182">
        <f t="shared" si="442"/>
        <v>100</v>
      </c>
      <c r="DE61" s="182">
        <f t="shared" si="443"/>
        <v>1793585.0886273838</v>
      </c>
      <c r="DF61" s="5"/>
      <c r="DG61" s="182">
        <f t="shared" ref="DG61:DG65" si="725">DC61*DG$8*DG$2/DC$2*DH$2</f>
        <v>20626.228519214914</v>
      </c>
      <c r="DH61" s="182">
        <f t="shared" si="444"/>
        <v>100</v>
      </c>
      <c r="DI61" s="182">
        <f t="shared" si="445"/>
        <v>2062622.8519214913</v>
      </c>
      <c r="DJ61" s="5"/>
      <c r="DK61" s="182">
        <f t="shared" ref="DK61:DK65" si="726">DG61*DK$8*DK$2/DG$2*DL$2</f>
        <v>23720.162797097149</v>
      </c>
      <c r="DL61" s="182">
        <f t="shared" si="446"/>
        <v>100</v>
      </c>
      <c r="DM61" s="182">
        <f t="shared" si="447"/>
        <v>2372016.2797097149</v>
      </c>
      <c r="DN61" s="5"/>
      <c r="DO61" s="182">
        <f t="shared" ref="DO61:DO65" si="727">DK61*DO$8*DO$2/DK$2*DP$2</f>
        <v>27278.187216661721</v>
      </c>
      <c r="DP61" s="182">
        <f t="shared" si="448"/>
        <v>100</v>
      </c>
      <c r="DQ61" s="182">
        <f t="shared" si="449"/>
        <v>2727818.7216661721</v>
      </c>
      <c r="DR61" s="5"/>
      <c r="DS61" s="182">
        <f t="shared" ref="DS61:DS65" si="728">DO61*DS$8*DS$2/DO$2*DT$2</f>
        <v>31369.915299160974</v>
      </c>
      <c r="DT61" s="182">
        <f t="shared" si="450"/>
        <v>100</v>
      </c>
      <c r="DU61" s="182">
        <f t="shared" si="451"/>
        <v>3136991.5299160974</v>
      </c>
      <c r="DV61" s="5"/>
      <c r="DW61" s="182">
        <f t="shared" ref="DW61:DW65" si="729">DS61*DW$8*DW$2/DS$2*DX$2</f>
        <v>36075.40259403512</v>
      </c>
      <c r="DX61" s="182">
        <f t="shared" si="452"/>
        <v>100</v>
      </c>
      <c r="DY61" s="182">
        <f t="shared" si="453"/>
        <v>3607540.2594035119</v>
      </c>
      <c r="DZ61" s="5"/>
      <c r="EA61" s="182">
        <f t="shared" ref="EA61:EA65" si="730">DW61*EA$8*EA$2/DW$2*EB$2</f>
        <v>45635.384281454433</v>
      </c>
      <c r="EB61" s="182">
        <f t="shared" si="454"/>
        <v>100</v>
      </c>
      <c r="EC61" s="182">
        <f t="shared" si="455"/>
        <v>4563538.4281454431</v>
      </c>
      <c r="ED61" s="5"/>
      <c r="EE61" s="182">
        <f t="shared" ref="EE61:EE65" si="731">EA61*EE$8*EE$2/EA$2*EF$2</f>
        <v>52480.691923672595</v>
      </c>
      <c r="EF61" s="182">
        <f t="shared" si="456"/>
        <v>100</v>
      </c>
      <c r="EG61" s="182">
        <f t="shared" si="457"/>
        <v>5248069.1923672594</v>
      </c>
      <c r="EH61" s="5"/>
      <c r="EI61" s="182">
        <f t="shared" ref="EI61:EI65" si="732">EE61*EI$8*EI$2/EE$2*EJ$2</f>
        <v>60352.795712223473</v>
      </c>
      <c r="EJ61" s="182">
        <f t="shared" si="458"/>
        <v>100</v>
      </c>
      <c r="EK61" s="182">
        <f t="shared" si="459"/>
        <v>6035279.5712223472</v>
      </c>
      <c r="EL61" s="5"/>
      <c r="EM61" s="182">
        <f t="shared" ref="EM61:EM65" si="733">EI61*EM$8*EM$2/EI$2*EN$2</f>
        <v>69405.715069056983</v>
      </c>
      <c r="EN61" s="182">
        <f t="shared" si="460"/>
        <v>100</v>
      </c>
      <c r="EO61" s="182">
        <f t="shared" si="461"/>
        <v>6940571.5069056982</v>
      </c>
      <c r="EP61" s="5"/>
      <c r="EQ61" s="182">
        <f t="shared" ref="EQ61:EQ65" si="734">EM61*EQ$8*EQ$2/EM$2*ER$2</f>
        <v>79816.572329415518</v>
      </c>
      <c r="ER61" s="182">
        <f t="shared" si="462"/>
        <v>100</v>
      </c>
      <c r="ES61" s="182">
        <f t="shared" si="463"/>
        <v>7981657.2329415521</v>
      </c>
      <c r="ET61" s="5"/>
      <c r="EU61" s="182">
        <f t="shared" ref="EU61:EU65" si="735">EQ61*EU$8*EU$2/EQ$2*EV$2</f>
        <v>91789.058178827836</v>
      </c>
      <c r="EV61" s="182">
        <f t="shared" si="464"/>
        <v>100</v>
      </c>
      <c r="EW61" s="182">
        <f t="shared" si="465"/>
        <v>9178905.8178827837</v>
      </c>
      <c r="EX61" s="5"/>
      <c r="EY61" s="182">
        <f t="shared" ref="EY61:EY65" si="736">EU61*EY$8*EY$2/EU$2*EZ$2</f>
        <v>105557.416905652</v>
      </c>
      <c r="EZ61" s="182">
        <f t="shared" si="466"/>
        <v>100</v>
      </c>
      <c r="FA61" s="182">
        <f t="shared" si="467"/>
        <v>10555741.690565201</v>
      </c>
      <c r="FB61" s="5"/>
      <c r="FC61" s="182">
        <f t="shared" ref="FC61:FC65" si="737">EY61*FC$8*FC$2/EY$2*FD$2</f>
        <v>121391.02944149979</v>
      </c>
      <c r="FD61" s="182">
        <f t="shared" si="468"/>
        <v>100</v>
      </c>
      <c r="FE61" s="182">
        <f t="shared" si="469"/>
        <v>12139102.944149978</v>
      </c>
      <c r="FF61" s="5"/>
      <c r="FG61" s="182">
        <f t="shared" ref="FG61:FG65" si="738">FC61*FG$8*FG$2/FC$2*FH$2</f>
        <v>139599.68385772477</v>
      </c>
      <c r="FH61" s="182">
        <f t="shared" si="470"/>
        <v>100</v>
      </c>
      <c r="FI61" s="182">
        <f t="shared" si="471"/>
        <v>13959968.385772478</v>
      </c>
      <c r="FJ61" s="5"/>
      <c r="FK61" s="182">
        <f t="shared" ref="FK61:FK65" si="739">FG61*FK$8*FK$2/FG$2*FL$2</f>
        <v>160539.63643638347</v>
      </c>
      <c r="FL61" s="182">
        <f t="shared" si="472"/>
        <v>100</v>
      </c>
      <c r="FM61" s="182">
        <f t="shared" si="473"/>
        <v>16053963.643638346</v>
      </c>
      <c r="FN61" s="5"/>
      <c r="FO61" s="182">
        <f t="shared" ref="FO61:FO65" si="740">FK61*FO$8*FO$2/FK$2*FP$2</f>
        <v>184620.58190184098</v>
      </c>
      <c r="FP61" s="182">
        <f t="shared" si="474"/>
        <v>100</v>
      </c>
      <c r="FQ61" s="182">
        <f t="shared" si="475"/>
        <v>18462058.190184098</v>
      </c>
      <c r="FR61" s="5"/>
      <c r="FS61" s="182">
        <f t="shared" ref="FS61:FS65" si="741">FO61*FS$8*FS$2/FO$2*FT$2</f>
        <v>212313.66918711711</v>
      </c>
      <c r="FT61" s="182">
        <f t="shared" si="476"/>
        <v>100</v>
      </c>
      <c r="FU61" s="182">
        <f t="shared" si="477"/>
        <v>21231366.918711711</v>
      </c>
      <c r="FV61" s="5"/>
      <c r="FW61" s="182">
        <f t="shared" ref="FW61:FW65" si="742">FS61*FW$8*FW$2/FS$2*FX$2</f>
        <v>268576.79152170313</v>
      </c>
      <c r="FX61" s="182">
        <f t="shared" si="478"/>
        <v>100</v>
      </c>
      <c r="FY61" s="182">
        <f t="shared" si="479"/>
        <v>26857679.152170312</v>
      </c>
      <c r="FZ61" s="5"/>
      <c r="GA61" s="182">
        <f t="shared" ref="GA61:GA65" si="743">FW61*GA$8*GA$2/FW$2*GB$2</f>
        <v>308863.31024995859</v>
      </c>
      <c r="GB61" s="182">
        <f t="shared" si="480"/>
        <v>100</v>
      </c>
      <c r="GC61" s="182">
        <f t="shared" si="481"/>
        <v>30886331.02499586</v>
      </c>
      <c r="GD61" s="5"/>
      <c r="GE61" s="182">
        <f t="shared" ref="GE61:GE65" si="744">GA61*GE$8*GE$2/GA$2*GF$2</f>
        <v>355192.80678745237</v>
      </c>
      <c r="GF61" s="182">
        <f t="shared" si="482"/>
        <v>100</v>
      </c>
      <c r="GG61" s="182">
        <f t="shared" si="483"/>
        <v>35519280.67874524</v>
      </c>
      <c r="GH61" s="5"/>
      <c r="GI61" s="182">
        <f t="shared" ref="GI61:GI65" si="745">GE61*GI$8*GI$2/GE$2*GJ$2</f>
        <v>408471.72780557018</v>
      </c>
      <c r="GJ61" s="182">
        <f t="shared" si="484"/>
        <v>100</v>
      </c>
      <c r="GK61" s="182">
        <f t="shared" si="485"/>
        <v>40847172.780557014</v>
      </c>
      <c r="GL61" s="5"/>
      <c r="GM61" s="182">
        <f t="shared" ref="GM61:GM65" si="746">GI61*GM$8*GM$2/GI$2*GN$2</f>
        <v>469742.48697640566</v>
      </c>
      <c r="GN61" s="182">
        <f t="shared" si="486"/>
        <v>100</v>
      </c>
      <c r="GO61" s="182">
        <f t="shared" si="487"/>
        <v>46974248.697640568</v>
      </c>
      <c r="GP61" s="5"/>
      <c r="GQ61" s="182">
        <f t="shared" ref="GQ61:GQ65" si="747">GM61*GQ$8*GQ$2/GM$2*GR$2</f>
        <v>540203.86002286652</v>
      </c>
      <c r="GR61" s="182">
        <f t="shared" si="488"/>
        <v>100</v>
      </c>
      <c r="GS61" s="182">
        <f t="shared" si="489"/>
        <v>54020386.00228665</v>
      </c>
      <c r="GT61" s="5"/>
      <c r="GU61" s="182">
        <f t="shared" ref="GU61:GU65" si="748">GQ61*GU$8*GU$2/GQ$2*GV$2</f>
        <v>621234.43902629649</v>
      </c>
      <c r="GV61" s="182">
        <f t="shared" si="490"/>
        <v>100</v>
      </c>
      <c r="GW61" s="182">
        <f t="shared" si="491"/>
        <v>62123443.902629651</v>
      </c>
      <c r="GX61" s="5"/>
      <c r="GY61" s="182">
        <f t="shared" ref="GY61:GY65" si="749">GU61*GY$8*GY$2/GU$2*GZ$2</f>
        <v>714419.60488024086</v>
      </c>
      <c r="GZ61" s="182">
        <f t="shared" si="492"/>
        <v>100</v>
      </c>
      <c r="HA61" s="182">
        <f t="shared" si="493"/>
        <v>71441960.488024086</v>
      </c>
      <c r="HB61" s="5"/>
      <c r="HC61" s="182">
        <f t="shared" ref="HC61:HC65" si="750">GY61*HC$8*HC$2/GY$2*HD$2</f>
        <v>821582.54561227688</v>
      </c>
      <c r="HD61" s="182">
        <f t="shared" si="494"/>
        <v>100</v>
      </c>
      <c r="HE61" s="182">
        <f t="shared" si="495"/>
        <v>82158254.561227694</v>
      </c>
      <c r="HF61" s="5"/>
      <c r="HG61" s="182">
        <f t="shared" ref="HG61:HG65" si="751">HC61*HG$8*HG$2/HC$2*HH$2</f>
        <v>944819.92745411838</v>
      </c>
      <c r="HH61" s="182">
        <f t="shared" si="496"/>
        <v>100</v>
      </c>
      <c r="HI61" s="182">
        <f t="shared" si="497"/>
        <v>94481992.745411843</v>
      </c>
      <c r="HJ61" s="5"/>
      <c r="HK61" s="182">
        <f t="shared" ref="HK61:HK65" si="752">HG61*HK$8*HK$2/HG$2*HL$2</f>
        <v>1086542.916572236</v>
      </c>
      <c r="HL61" s="182">
        <f t="shared" si="498"/>
        <v>100</v>
      </c>
      <c r="HM61" s="182">
        <f t="shared" si="499"/>
        <v>108654291.6572236</v>
      </c>
      <c r="HN61" s="5"/>
      <c r="HO61" s="182">
        <f t="shared" ref="HO61:HO65" si="753">HK61*HO$8*HO$2/HK$2*HP$2</f>
        <v>1249524.3540580713</v>
      </c>
      <c r="HP61" s="182">
        <f t="shared" si="500"/>
        <v>100</v>
      </c>
      <c r="HQ61" s="182">
        <f t="shared" si="501"/>
        <v>124952435.40580712</v>
      </c>
      <c r="HR61" s="5"/>
      <c r="HS61" s="182">
        <f t="shared" ref="HS61:HS65" si="754">HO61*HS$8*HS$2/HO$2*HT$2</f>
        <v>1652495.9582417991</v>
      </c>
      <c r="HT61" s="182">
        <f t="shared" si="502"/>
        <v>100</v>
      </c>
      <c r="HU61" s="182">
        <f t="shared" si="503"/>
        <v>165249595.82417992</v>
      </c>
      <c r="HV61" s="5"/>
      <c r="HW61" s="182">
        <f t="shared" ref="HW61:HW65" si="755">HS61*HW$8*HW$2/HS$2*HX$2</f>
        <v>1900370.3519780689</v>
      </c>
      <c r="HX61" s="182">
        <f t="shared" si="504"/>
        <v>100</v>
      </c>
      <c r="HY61" s="182">
        <f t="shared" si="505"/>
        <v>190037035.19780689</v>
      </c>
      <c r="HZ61" s="5"/>
      <c r="IA61" s="182">
        <f t="shared" ref="IA61:IA65" si="756">HW61*IA$8*IA$2/HW$2*IB$2</f>
        <v>2185425.904774779</v>
      </c>
      <c r="IB61" s="182">
        <f t="shared" si="506"/>
        <v>100</v>
      </c>
      <c r="IC61" s="182">
        <f t="shared" si="507"/>
        <v>218542590.47747791</v>
      </c>
      <c r="ID61" s="5"/>
      <c r="IE61" s="182">
        <f t="shared" ref="IE61:IE65" si="757">IA61*IE$8*IE$2/IA$2*IF$2</f>
        <v>2513239.7904909956</v>
      </c>
      <c r="IF61" s="182">
        <f t="shared" si="508"/>
        <v>100</v>
      </c>
      <c r="IG61" s="182">
        <f t="shared" si="509"/>
        <v>251323979.04909956</v>
      </c>
      <c r="IH61" s="5"/>
      <c r="II61" s="182">
        <f t="shared" ref="II61:II65" si="758">IE61*II$8*II$2/IE$2*IJ$2</f>
        <v>2890225.7590646446</v>
      </c>
      <c r="IJ61" s="182">
        <f t="shared" si="510"/>
        <v>100</v>
      </c>
      <c r="IK61" s="182">
        <f t="shared" si="511"/>
        <v>289022575.90646446</v>
      </c>
      <c r="IL61" s="5"/>
      <c r="IM61" s="182">
        <f t="shared" ref="IM61:IM65" si="759">II61*IM$8*IM$2/II$2*IN$2</f>
        <v>3323759.6229243409</v>
      </c>
      <c r="IN61" s="182">
        <f t="shared" si="512"/>
        <v>100</v>
      </c>
      <c r="IO61" s="182">
        <f t="shared" si="513"/>
        <v>332375962.2924341</v>
      </c>
      <c r="IP61" s="5"/>
      <c r="IQ61" s="182">
        <f t="shared" ref="IQ61:IQ65" si="760">IM61*IQ$8*IQ$2/IM$2*IR$2</f>
        <v>3822323.5663629919</v>
      </c>
      <c r="IR61" s="182">
        <f t="shared" si="514"/>
        <v>100</v>
      </c>
      <c r="IS61" s="182">
        <f t="shared" si="515"/>
        <v>382232356.63629919</v>
      </c>
      <c r="IT61" s="5"/>
      <c r="IU61" s="182">
        <f t="shared" ref="IU61:IU65" si="761">IQ61*IU$8*IU$2/IQ$2*IV$2</f>
        <v>4395672.1013174402</v>
      </c>
      <c r="IV61" s="182">
        <f t="shared" si="516"/>
        <v>100</v>
      </c>
      <c r="IW61" s="182">
        <f t="shared" si="517"/>
        <v>439567210.13174403</v>
      </c>
      <c r="IX61" s="5"/>
      <c r="IY61" s="182">
        <f t="shared" ref="IY61:IY65" si="762">IU61*IY$8*IY$2/IU$2*IZ$2</f>
        <v>5055022.916515056</v>
      </c>
      <c r="IZ61" s="182">
        <f t="shared" si="518"/>
        <v>100</v>
      </c>
      <c r="JA61" s="182">
        <f t="shared" si="519"/>
        <v>505502291.65150559</v>
      </c>
      <c r="JB61" s="5"/>
      <c r="JC61" s="182">
        <f t="shared" ref="JC61:JC65" si="763">IY61*JC$8*JC$2/IY$2*JD$2</f>
        <v>5813276.3539923141</v>
      </c>
      <c r="JD61" s="182">
        <f t="shared" si="520"/>
        <v>100</v>
      </c>
      <c r="JE61" s="182">
        <f t="shared" si="521"/>
        <v>581327635.39923143</v>
      </c>
      <c r="JF61" s="5"/>
      <c r="JG61" s="182">
        <f t="shared" ref="JG61:JG65" si="764">JC61*JG$8*JG$2/JC$2*JH$2</f>
        <v>6685267.8070911607</v>
      </c>
      <c r="JH61" s="182">
        <f t="shared" si="522"/>
        <v>100</v>
      </c>
      <c r="JI61" s="182">
        <f t="shared" si="523"/>
        <v>668526780.7091161</v>
      </c>
      <c r="JJ61" s="5"/>
      <c r="JK61" s="182">
        <f t="shared" ref="JK61:JK65" si="765">JG61*JK$8*JK$2/JG$2*JL$2</f>
        <v>7688057.9781548344</v>
      </c>
      <c r="JL61" s="182">
        <f t="shared" si="524"/>
        <v>100</v>
      </c>
      <c r="JM61" s="182">
        <f t="shared" si="525"/>
        <v>768805797.81548345</v>
      </c>
      <c r="JN61" s="5"/>
      <c r="JO61" s="182">
        <f t="shared" ref="JO61:JO65" si="766">JK61*JO$8*JO$2/JK$2*JP$2</f>
        <v>8929679.3416268397</v>
      </c>
      <c r="JP61" s="182">
        <f t="shared" si="691"/>
        <v>100</v>
      </c>
      <c r="JQ61" s="182">
        <f t="shared" si="692"/>
        <v>892967934.16268396</v>
      </c>
      <c r="JR61" s="5"/>
      <c r="JS61" s="182">
        <f t="shared" ref="JS61:JS65" si="767">JO61*JS$8*JS$2/JO$2*JT$2</f>
        <v>10269131.242870865</v>
      </c>
      <c r="JT61" s="182">
        <f t="shared" si="693"/>
        <v>100</v>
      </c>
      <c r="JU61" s="182">
        <f t="shared" si="694"/>
        <v>1026913124.2870865</v>
      </c>
      <c r="JV61" s="5"/>
      <c r="JW61" s="182">
        <f t="shared" ref="JW61:JW65" si="768">JS61*JW$8*JW$2/JS$2*JX$2</f>
        <v>11809500.929301495</v>
      </c>
      <c r="JX61" s="182">
        <f t="shared" si="695"/>
        <v>100</v>
      </c>
      <c r="JY61" s="182">
        <f t="shared" si="696"/>
        <v>1180950092.9301496</v>
      </c>
      <c r="JZ61" s="5"/>
      <c r="KA61" s="182">
        <f t="shared" ref="KA61:KA65" si="769">JW61*KA$8*KA$2/JW$2*KB$2</f>
        <v>13580926.068696719</v>
      </c>
      <c r="KB61" s="182">
        <f t="shared" si="697"/>
        <v>100</v>
      </c>
      <c r="KC61" s="182">
        <f t="shared" si="698"/>
        <v>1358092606.8696718</v>
      </c>
      <c r="KD61" s="5"/>
      <c r="KE61" s="182">
        <f t="shared" ref="KE61:KE65" si="770">KA61*KE$8*KE$2/KA$2*KF$2</f>
        <v>15618064.979001226</v>
      </c>
      <c r="KF61" s="182">
        <f t="shared" si="699"/>
        <v>100</v>
      </c>
      <c r="KG61" s="182">
        <f t="shared" si="700"/>
        <v>1561806497.9001226</v>
      </c>
      <c r="KH61" s="5"/>
      <c r="KI61" s="183">
        <f t="shared" si="182"/>
        <v>2242.3841085937493</v>
      </c>
      <c r="KJ61" s="183">
        <f t="shared" si="183"/>
        <v>100.00000000000001</v>
      </c>
      <c r="KK61" s="183">
        <f t="shared" si="184"/>
        <v>224238.41085937497</v>
      </c>
      <c r="KM61" s="183">
        <f t="shared" si="185"/>
        <v>35026.970727072025</v>
      </c>
      <c r="KN61" s="183">
        <f t="shared" si="186"/>
        <v>100.00000000000001</v>
      </c>
      <c r="KO61" s="183">
        <f t="shared" si="187"/>
        <v>3502697.0727072028</v>
      </c>
      <c r="KQ61" s="183">
        <f t="shared" si="188"/>
        <v>224883.66459232979</v>
      </c>
      <c r="KR61" s="183">
        <f t="shared" si="189"/>
        <v>100.00000000000001</v>
      </c>
      <c r="KS61" s="183">
        <f t="shared" si="190"/>
        <v>22488366.459232982</v>
      </c>
      <c r="KU61" s="183">
        <f t="shared" si="191"/>
        <v>1323502.2352248689</v>
      </c>
      <c r="KV61" s="183">
        <f t="shared" si="192"/>
        <v>100</v>
      </c>
      <c r="KW61" s="183">
        <f t="shared" si="193"/>
        <v>132350223.52248688</v>
      </c>
      <c r="KY61" s="183">
        <f t="shared" si="194"/>
        <v>7789174.7709671957</v>
      </c>
      <c r="KZ61" s="183">
        <f t="shared" si="195"/>
        <v>100</v>
      </c>
      <c r="LA61" s="183">
        <f t="shared" si="196"/>
        <v>778917477.09671962</v>
      </c>
      <c r="LC61" s="183">
        <f t="shared" si="197"/>
        <v>47925138.110908419</v>
      </c>
      <c r="LD61" s="183">
        <f t="shared" si="198"/>
        <v>100.00000000000001</v>
      </c>
      <c r="LE61" s="183">
        <f t="shared" si="199"/>
        <v>4792513811.0908422</v>
      </c>
    </row>
    <row r="62" spans="2:317" ht="18.75">
      <c r="B62" s="172"/>
      <c r="C62" s="180"/>
      <c r="D62" s="180"/>
      <c r="E62" s="180" t="str">
        <f>'A.I Revenue Streams - P1'!F62</f>
        <v>GRBS checking</v>
      </c>
      <c r="F62" s="184"/>
      <c r="G62" s="182"/>
      <c r="H62" s="182">
        <f>'A.I Revenue Streams - P1'!J62</f>
        <v>0</v>
      </c>
      <c r="I62" s="182">
        <f t="shared" si="618"/>
        <v>0</v>
      </c>
      <c r="J62" s="5"/>
      <c r="K62" s="182">
        <f>'A.I Revenue Streams - P1'!H62*K$2</f>
        <v>0</v>
      </c>
      <c r="L62" s="182">
        <f t="shared" si="619"/>
        <v>0</v>
      </c>
      <c r="M62" s="182">
        <f t="shared" si="620"/>
        <v>0</v>
      </c>
      <c r="N62" s="5"/>
      <c r="O62" s="182">
        <f t="shared" si="701"/>
        <v>0</v>
      </c>
      <c r="P62" s="182">
        <f t="shared" si="600"/>
        <v>0</v>
      </c>
      <c r="Q62" s="182">
        <f t="shared" si="601"/>
        <v>0</v>
      </c>
      <c r="R62" s="5"/>
      <c r="S62" s="182">
        <f t="shared" si="702"/>
        <v>0</v>
      </c>
      <c r="T62" s="182">
        <f t="shared" si="602"/>
        <v>0</v>
      </c>
      <c r="U62" s="182">
        <f t="shared" si="603"/>
        <v>0</v>
      </c>
      <c r="V62" s="5"/>
      <c r="W62" s="182">
        <f t="shared" si="703"/>
        <v>0</v>
      </c>
      <c r="X62" s="182">
        <f t="shared" si="604"/>
        <v>0</v>
      </c>
      <c r="Y62" s="182">
        <f t="shared" si="605"/>
        <v>0</v>
      </c>
      <c r="Z62" s="5"/>
      <c r="AA62" s="182">
        <f t="shared" si="704"/>
        <v>0</v>
      </c>
      <c r="AB62" s="182">
        <f t="shared" si="606"/>
        <v>0</v>
      </c>
      <c r="AC62" s="182">
        <f t="shared" si="607"/>
        <v>0</v>
      </c>
      <c r="AD62" s="5"/>
      <c r="AE62" s="182">
        <f t="shared" si="705"/>
        <v>0</v>
      </c>
      <c r="AF62" s="182">
        <f t="shared" si="404"/>
        <v>0</v>
      </c>
      <c r="AG62" s="182">
        <f t="shared" si="405"/>
        <v>0</v>
      </c>
      <c r="AH62" s="5"/>
      <c r="AI62" s="182">
        <f t="shared" si="706"/>
        <v>0</v>
      </c>
      <c r="AJ62" s="182">
        <f t="shared" si="406"/>
        <v>0</v>
      </c>
      <c r="AK62" s="182">
        <f t="shared" si="407"/>
        <v>0</v>
      </c>
      <c r="AL62" s="5"/>
      <c r="AM62" s="182">
        <f t="shared" si="707"/>
        <v>0</v>
      </c>
      <c r="AN62" s="182">
        <f t="shared" si="408"/>
        <v>0</v>
      </c>
      <c r="AO62" s="182">
        <f t="shared" si="409"/>
        <v>0</v>
      </c>
      <c r="AP62" s="5"/>
      <c r="AQ62" s="182">
        <f t="shared" si="708"/>
        <v>0</v>
      </c>
      <c r="AR62" s="182">
        <f t="shared" si="410"/>
        <v>0</v>
      </c>
      <c r="AS62" s="182">
        <f t="shared" si="411"/>
        <v>0</v>
      </c>
      <c r="AT62" s="5"/>
      <c r="AU62" s="182">
        <f t="shared" si="709"/>
        <v>0</v>
      </c>
      <c r="AV62" s="182">
        <f t="shared" si="412"/>
        <v>0</v>
      </c>
      <c r="AW62" s="182">
        <f t="shared" si="413"/>
        <v>0</v>
      </c>
      <c r="AX62" s="5"/>
      <c r="AY62" s="182">
        <f t="shared" si="710"/>
        <v>0</v>
      </c>
      <c r="AZ62" s="182">
        <f t="shared" si="414"/>
        <v>0</v>
      </c>
      <c r="BA62" s="182">
        <f t="shared" si="415"/>
        <v>0</v>
      </c>
      <c r="BB62" s="5"/>
      <c r="BC62" s="182">
        <f t="shared" si="711"/>
        <v>0</v>
      </c>
      <c r="BD62" s="182">
        <f t="shared" si="416"/>
        <v>0</v>
      </c>
      <c r="BE62" s="182">
        <f t="shared" si="417"/>
        <v>0</v>
      </c>
      <c r="BF62" s="5"/>
      <c r="BG62" s="182">
        <f t="shared" si="712"/>
        <v>0</v>
      </c>
      <c r="BH62" s="182">
        <f t="shared" si="418"/>
        <v>0</v>
      </c>
      <c r="BI62" s="182">
        <f t="shared" si="419"/>
        <v>0</v>
      </c>
      <c r="BJ62" s="5"/>
      <c r="BK62" s="182">
        <f t="shared" si="713"/>
        <v>0</v>
      </c>
      <c r="BL62" s="182">
        <f t="shared" si="420"/>
        <v>0</v>
      </c>
      <c r="BM62" s="182">
        <f t="shared" si="421"/>
        <v>0</v>
      </c>
      <c r="BN62" s="5"/>
      <c r="BO62" s="182">
        <f t="shared" si="714"/>
        <v>0</v>
      </c>
      <c r="BP62" s="182">
        <f t="shared" si="422"/>
        <v>0</v>
      </c>
      <c r="BQ62" s="182">
        <f t="shared" si="423"/>
        <v>0</v>
      </c>
      <c r="BR62" s="5"/>
      <c r="BS62" s="182">
        <f t="shared" si="715"/>
        <v>0</v>
      </c>
      <c r="BT62" s="182">
        <f t="shared" si="424"/>
        <v>0</v>
      </c>
      <c r="BU62" s="182">
        <f t="shared" si="425"/>
        <v>0</v>
      </c>
      <c r="BV62" s="5"/>
      <c r="BW62" s="182">
        <f t="shared" si="716"/>
        <v>0</v>
      </c>
      <c r="BX62" s="182">
        <f t="shared" si="426"/>
        <v>0</v>
      </c>
      <c r="BY62" s="182">
        <f t="shared" si="427"/>
        <v>0</v>
      </c>
      <c r="BZ62" s="5"/>
      <c r="CA62" s="182">
        <f t="shared" si="717"/>
        <v>0</v>
      </c>
      <c r="CB62" s="182">
        <f t="shared" si="428"/>
        <v>0</v>
      </c>
      <c r="CC62" s="182">
        <f t="shared" si="429"/>
        <v>0</v>
      </c>
      <c r="CD62" s="5"/>
      <c r="CE62" s="182">
        <f t="shared" si="718"/>
        <v>0</v>
      </c>
      <c r="CF62" s="182">
        <f t="shared" si="430"/>
        <v>0</v>
      </c>
      <c r="CG62" s="182">
        <f t="shared" si="431"/>
        <v>0</v>
      </c>
      <c r="CH62" s="5"/>
      <c r="CI62" s="182">
        <f t="shared" si="719"/>
        <v>0</v>
      </c>
      <c r="CJ62" s="182">
        <f t="shared" si="432"/>
        <v>0</v>
      </c>
      <c r="CK62" s="182">
        <f t="shared" si="433"/>
        <v>0</v>
      </c>
      <c r="CL62" s="5"/>
      <c r="CM62" s="182">
        <f t="shared" si="720"/>
        <v>0</v>
      </c>
      <c r="CN62" s="182">
        <f t="shared" si="434"/>
        <v>0</v>
      </c>
      <c r="CO62" s="182">
        <f t="shared" si="435"/>
        <v>0</v>
      </c>
      <c r="CP62" s="5"/>
      <c r="CQ62" s="182">
        <f t="shared" si="721"/>
        <v>0</v>
      </c>
      <c r="CR62" s="182">
        <f t="shared" si="436"/>
        <v>0</v>
      </c>
      <c r="CS62" s="182">
        <f t="shared" si="437"/>
        <v>0</v>
      </c>
      <c r="CT62" s="5"/>
      <c r="CU62" s="182">
        <f t="shared" si="722"/>
        <v>0</v>
      </c>
      <c r="CV62" s="182">
        <f t="shared" si="438"/>
        <v>0</v>
      </c>
      <c r="CW62" s="182">
        <f t="shared" si="439"/>
        <v>0</v>
      </c>
      <c r="CX62" s="5"/>
      <c r="CY62" s="182">
        <f t="shared" si="723"/>
        <v>0</v>
      </c>
      <c r="CZ62" s="182">
        <f t="shared" si="440"/>
        <v>0</v>
      </c>
      <c r="DA62" s="182">
        <f t="shared" si="441"/>
        <v>0</v>
      </c>
      <c r="DB62" s="5"/>
      <c r="DC62" s="182">
        <f t="shared" si="724"/>
        <v>0</v>
      </c>
      <c r="DD62" s="182">
        <f t="shared" si="442"/>
        <v>0</v>
      </c>
      <c r="DE62" s="182">
        <f t="shared" si="443"/>
        <v>0</v>
      </c>
      <c r="DF62" s="5"/>
      <c r="DG62" s="182">
        <f t="shared" si="725"/>
        <v>0</v>
      </c>
      <c r="DH62" s="182">
        <f t="shared" si="444"/>
        <v>0</v>
      </c>
      <c r="DI62" s="182">
        <f t="shared" si="445"/>
        <v>0</v>
      </c>
      <c r="DJ62" s="5"/>
      <c r="DK62" s="182">
        <f t="shared" si="726"/>
        <v>0</v>
      </c>
      <c r="DL62" s="182">
        <f t="shared" si="446"/>
        <v>0</v>
      </c>
      <c r="DM62" s="182">
        <f t="shared" si="447"/>
        <v>0</v>
      </c>
      <c r="DN62" s="5"/>
      <c r="DO62" s="182">
        <f t="shared" si="727"/>
        <v>0</v>
      </c>
      <c r="DP62" s="182">
        <f t="shared" si="448"/>
        <v>0</v>
      </c>
      <c r="DQ62" s="182">
        <f t="shared" si="449"/>
        <v>0</v>
      </c>
      <c r="DR62" s="5"/>
      <c r="DS62" s="182">
        <f t="shared" si="728"/>
        <v>0</v>
      </c>
      <c r="DT62" s="182">
        <f t="shared" si="450"/>
        <v>0</v>
      </c>
      <c r="DU62" s="182">
        <f t="shared" si="451"/>
        <v>0</v>
      </c>
      <c r="DV62" s="5"/>
      <c r="DW62" s="182">
        <f t="shared" si="729"/>
        <v>0</v>
      </c>
      <c r="DX62" s="182">
        <f t="shared" si="452"/>
        <v>0</v>
      </c>
      <c r="DY62" s="182">
        <f t="shared" si="453"/>
        <v>0</v>
      </c>
      <c r="DZ62" s="5"/>
      <c r="EA62" s="182">
        <f t="shared" si="730"/>
        <v>0</v>
      </c>
      <c r="EB62" s="182">
        <f t="shared" si="454"/>
        <v>0</v>
      </c>
      <c r="EC62" s="182">
        <f t="shared" si="455"/>
        <v>0</v>
      </c>
      <c r="ED62" s="5"/>
      <c r="EE62" s="182">
        <f t="shared" si="731"/>
        <v>0</v>
      </c>
      <c r="EF62" s="182">
        <f t="shared" si="456"/>
        <v>0</v>
      </c>
      <c r="EG62" s="182">
        <f t="shared" si="457"/>
        <v>0</v>
      </c>
      <c r="EH62" s="5"/>
      <c r="EI62" s="182">
        <f t="shared" si="732"/>
        <v>0</v>
      </c>
      <c r="EJ62" s="182">
        <f t="shared" si="458"/>
        <v>0</v>
      </c>
      <c r="EK62" s="182">
        <f t="shared" si="459"/>
        <v>0</v>
      </c>
      <c r="EL62" s="5"/>
      <c r="EM62" s="182">
        <f t="shared" si="733"/>
        <v>0</v>
      </c>
      <c r="EN62" s="182">
        <f t="shared" si="460"/>
        <v>0</v>
      </c>
      <c r="EO62" s="182">
        <f t="shared" si="461"/>
        <v>0</v>
      </c>
      <c r="EP62" s="5"/>
      <c r="EQ62" s="182">
        <f t="shared" si="734"/>
        <v>0</v>
      </c>
      <c r="ER62" s="182">
        <f t="shared" si="462"/>
        <v>0</v>
      </c>
      <c r="ES62" s="182">
        <f t="shared" si="463"/>
        <v>0</v>
      </c>
      <c r="ET62" s="5"/>
      <c r="EU62" s="182">
        <f t="shared" si="735"/>
        <v>0</v>
      </c>
      <c r="EV62" s="182">
        <f t="shared" si="464"/>
        <v>0</v>
      </c>
      <c r="EW62" s="182">
        <f t="shared" si="465"/>
        <v>0</v>
      </c>
      <c r="EX62" s="5"/>
      <c r="EY62" s="182">
        <f t="shared" si="736"/>
        <v>0</v>
      </c>
      <c r="EZ62" s="182">
        <f t="shared" si="466"/>
        <v>0</v>
      </c>
      <c r="FA62" s="182">
        <f t="shared" si="467"/>
        <v>0</v>
      </c>
      <c r="FB62" s="5"/>
      <c r="FC62" s="182">
        <f t="shared" si="737"/>
        <v>0</v>
      </c>
      <c r="FD62" s="182">
        <f t="shared" si="468"/>
        <v>0</v>
      </c>
      <c r="FE62" s="182">
        <f t="shared" si="469"/>
        <v>0</v>
      </c>
      <c r="FF62" s="5"/>
      <c r="FG62" s="182">
        <f t="shared" si="738"/>
        <v>0</v>
      </c>
      <c r="FH62" s="182">
        <f t="shared" si="470"/>
        <v>0</v>
      </c>
      <c r="FI62" s="182">
        <f t="shared" si="471"/>
        <v>0</v>
      </c>
      <c r="FJ62" s="5"/>
      <c r="FK62" s="182">
        <f t="shared" si="739"/>
        <v>0</v>
      </c>
      <c r="FL62" s="182">
        <f t="shared" si="472"/>
        <v>0</v>
      </c>
      <c r="FM62" s="182">
        <f t="shared" si="473"/>
        <v>0</v>
      </c>
      <c r="FN62" s="5"/>
      <c r="FO62" s="182">
        <f t="shared" si="740"/>
        <v>0</v>
      </c>
      <c r="FP62" s="182">
        <f t="shared" si="474"/>
        <v>0</v>
      </c>
      <c r="FQ62" s="182">
        <f t="shared" si="475"/>
        <v>0</v>
      </c>
      <c r="FR62" s="5"/>
      <c r="FS62" s="182">
        <f t="shared" si="741"/>
        <v>0</v>
      </c>
      <c r="FT62" s="182">
        <f t="shared" si="476"/>
        <v>0</v>
      </c>
      <c r="FU62" s="182">
        <f t="shared" si="477"/>
        <v>0</v>
      </c>
      <c r="FV62" s="5"/>
      <c r="FW62" s="182">
        <f t="shared" si="742"/>
        <v>0</v>
      </c>
      <c r="FX62" s="182">
        <f t="shared" si="478"/>
        <v>0</v>
      </c>
      <c r="FY62" s="182">
        <f t="shared" si="479"/>
        <v>0</v>
      </c>
      <c r="FZ62" s="5"/>
      <c r="GA62" s="182">
        <f t="shared" si="743"/>
        <v>0</v>
      </c>
      <c r="GB62" s="182">
        <f t="shared" si="480"/>
        <v>0</v>
      </c>
      <c r="GC62" s="182">
        <f t="shared" si="481"/>
        <v>0</v>
      </c>
      <c r="GD62" s="5"/>
      <c r="GE62" s="182">
        <f t="shared" si="744"/>
        <v>0</v>
      </c>
      <c r="GF62" s="182">
        <f t="shared" si="482"/>
        <v>0</v>
      </c>
      <c r="GG62" s="182">
        <f t="shared" si="483"/>
        <v>0</v>
      </c>
      <c r="GH62" s="5"/>
      <c r="GI62" s="182">
        <f t="shared" si="745"/>
        <v>0</v>
      </c>
      <c r="GJ62" s="182">
        <f t="shared" si="484"/>
        <v>0</v>
      </c>
      <c r="GK62" s="182">
        <f t="shared" si="485"/>
        <v>0</v>
      </c>
      <c r="GL62" s="5"/>
      <c r="GM62" s="182">
        <f t="shared" si="746"/>
        <v>0</v>
      </c>
      <c r="GN62" s="182">
        <f t="shared" si="486"/>
        <v>0</v>
      </c>
      <c r="GO62" s="182">
        <f t="shared" si="487"/>
        <v>0</v>
      </c>
      <c r="GP62" s="5"/>
      <c r="GQ62" s="182">
        <f t="shared" si="747"/>
        <v>0</v>
      </c>
      <c r="GR62" s="182">
        <f t="shared" si="488"/>
        <v>0</v>
      </c>
      <c r="GS62" s="182">
        <f t="shared" si="489"/>
        <v>0</v>
      </c>
      <c r="GT62" s="5"/>
      <c r="GU62" s="182">
        <f t="shared" si="748"/>
        <v>0</v>
      </c>
      <c r="GV62" s="182">
        <f t="shared" si="490"/>
        <v>0</v>
      </c>
      <c r="GW62" s="182">
        <f t="shared" si="491"/>
        <v>0</v>
      </c>
      <c r="GX62" s="5"/>
      <c r="GY62" s="182">
        <f t="shared" si="749"/>
        <v>0</v>
      </c>
      <c r="GZ62" s="182">
        <f t="shared" si="492"/>
        <v>0</v>
      </c>
      <c r="HA62" s="182">
        <f t="shared" si="493"/>
        <v>0</v>
      </c>
      <c r="HB62" s="5"/>
      <c r="HC62" s="182">
        <f t="shared" si="750"/>
        <v>0</v>
      </c>
      <c r="HD62" s="182">
        <f t="shared" si="494"/>
        <v>0</v>
      </c>
      <c r="HE62" s="182">
        <f t="shared" si="495"/>
        <v>0</v>
      </c>
      <c r="HF62" s="5"/>
      <c r="HG62" s="182">
        <f t="shared" si="751"/>
        <v>0</v>
      </c>
      <c r="HH62" s="182">
        <f t="shared" si="496"/>
        <v>0</v>
      </c>
      <c r="HI62" s="182">
        <f t="shared" si="497"/>
        <v>0</v>
      </c>
      <c r="HJ62" s="5"/>
      <c r="HK62" s="182">
        <f t="shared" si="752"/>
        <v>0</v>
      </c>
      <c r="HL62" s="182">
        <f t="shared" si="498"/>
        <v>0</v>
      </c>
      <c r="HM62" s="182">
        <f t="shared" si="499"/>
        <v>0</v>
      </c>
      <c r="HN62" s="5"/>
      <c r="HO62" s="182">
        <f t="shared" si="753"/>
        <v>0</v>
      </c>
      <c r="HP62" s="182">
        <f t="shared" si="500"/>
        <v>0</v>
      </c>
      <c r="HQ62" s="182">
        <f t="shared" si="501"/>
        <v>0</v>
      </c>
      <c r="HR62" s="5"/>
      <c r="HS62" s="182">
        <f t="shared" si="754"/>
        <v>0</v>
      </c>
      <c r="HT62" s="182">
        <f t="shared" si="502"/>
        <v>0</v>
      </c>
      <c r="HU62" s="182">
        <f t="shared" si="503"/>
        <v>0</v>
      </c>
      <c r="HV62" s="5"/>
      <c r="HW62" s="182">
        <f t="shared" si="755"/>
        <v>0</v>
      </c>
      <c r="HX62" s="182">
        <f t="shared" si="504"/>
        <v>0</v>
      </c>
      <c r="HY62" s="182">
        <f t="shared" si="505"/>
        <v>0</v>
      </c>
      <c r="HZ62" s="5"/>
      <c r="IA62" s="182">
        <f t="shared" si="756"/>
        <v>0</v>
      </c>
      <c r="IB62" s="182">
        <f t="shared" si="506"/>
        <v>0</v>
      </c>
      <c r="IC62" s="182">
        <f t="shared" si="507"/>
        <v>0</v>
      </c>
      <c r="ID62" s="5"/>
      <c r="IE62" s="182">
        <f t="shared" si="757"/>
        <v>0</v>
      </c>
      <c r="IF62" s="182">
        <f t="shared" si="508"/>
        <v>0</v>
      </c>
      <c r="IG62" s="182">
        <f t="shared" si="509"/>
        <v>0</v>
      </c>
      <c r="IH62" s="5"/>
      <c r="II62" s="182">
        <f t="shared" si="758"/>
        <v>0</v>
      </c>
      <c r="IJ62" s="182">
        <f t="shared" si="510"/>
        <v>0</v>
      </c>
      <c r="IK62" s="182">
        <f t="shared" si="511"/>
        <v>0</v>
      </c>
      <c r="IL62" s="5"/>
      <c r="IM62" s="182">
        <f t="shared" si="759"/>
        <v>0</v>
      </c>
      <c r="IN62" s="182">
        <f t="shared" si="512"/>
        <v>0</v>
      </c>
      <c r="IO62" s="182">
        <f t="shared" si="513"/>
        <v>0</v>
      </c>
      <c r="IP62" s="5"/>
      <c r="IQ62" s="182">
        <f t="shared" si="760"/>
        <v>0</v>
      </c>
      <c r="IR62" s="182">
        <f t="shared" si="514"/>
        <v>0</v>
      </c>
      <c r="IS62" s="182">
        <f t="shared" si="515"/>
        <v>0</v>
      </c>
      <c r="IT62" s="5"/>
      <c r="IU62" s="182">
        <f t="shared" si="761"/>
        <v>0</v>
      </c>
      <c r="IV62" s="182">
        <f t="shared" si="516"/>
        <v>0</v>
      </c>
      <c r="IW62" s="182">
        <f t="shared" si="517"/>
        <v>0</v>
      </c>
      <c r="IX62" s="5"/>
      <c r="IY62" s="182">
        <f t="shared" si="762"/>
        <v>0</v>
      </c>
      <c r="IZ62" s="182">
        <f t="shared" si="518"/>
        <v>0</v>
      </c>
      <c r="JA62" s="182">
        <f t="shared" si="519"/>
        <v>0</v>
      </c>
      <c r="JB62" s="5"/>
      <c r="JC62" s="182">
        <f t="shared" si="763"/>
        <v>0</v>
      </c>
      <c r="JD62" s="182">
        <f t="shared" si="520"/>
        <v>0</v>
      </c>
      <c r="JE62" s="182">
        <f t="shared" si="521"/>
        <v>0</v>
      </c>
      <c r="JF62" s="5"/>
      <c r="JG62" s="182">
        <f t="shared" si="764"/>
        <v>0</v>
      </c>
      <c r="JH62" s="182">
        <f t="shared" si="522"/>
        <v>0</v>
      </c>
      <c r="JI62" s="182">
        <f t="shared" si="523"/>
        <v>0</v>
      </c>
      <c r="JJ62" s="5"/>
      <c r="JK62" s="182">
        <f t="shared" si="765"/>
        <v>0</v>
      </c>
      <c r="JL62" s="182">
        <f t="shared" si="524"/>
        <v>0</v>
      </c>
      <c r="JM62" s="182">
        <f t="shared" si="525"/>
        <v>0</v>
      </c>
      <c r="JN62" s="5"/>
      <c r="JO62" s="182">
        <f t="shared" si="766"/>
        <v>0</v>
      </c>
      <c r="JP62" s="182">
        <f t="shared" si="691"/>
        <v>0</v>
      </c>
      <c r="JQ62" s="182">
        <f t="shared" si="692"/>
        <v>0</v>
      </c>
      <c r="JR62" s="5"/>
      <c r="JS62" s="182">
        <f t="shared" si="767"/>
        <v>0</v>
      </c>
      <c r="JT62" s="182">
        <f t="shared" si="693"/>
        <v>0</v>
      </c>
      <c r="JU62" s="182">
        <f t="shared" si="694"/>
        <v>0</v>
      </c>
      <c r="JV62" s="5"/>
      <c r="JW62" s="182">
        <f t="shared" si="768"/>
        <v>0</v>
      </c>
      <c r="JX62" s="182">
        <f t="shared" si="695"/>
        <v>0</v>
      </c>
      <c r="JY62" s="182">
        <f t="shared" si="696"/>
        <v>0</v>
      </c>
      <c r="JZ62" s="5"/>
      <c r="KA62" s="182">
        <f t="shared" si="769"/>
        <v>0</v>
      </c>
      <c r="KB62" s="182">
        <f t="shared" si="697"/>
        <v>0</v>
      </c>
      <c r="KC62" s="182">
        <f t="shared" si="698"/>
        <v>0</v>
      </c>
      <c r="KD62" s="5"/>
      <c r="KE62" s="182">
        <f t="shared" si="770"/>
        <v>0</v>
      </c>
      <c r="KF62" s="182">
        <f t="shared" si="699"/>
        <v>0</v>
      </c>
      <c r="KG62" s="182">
        <f t="shared" si="700"/>
        <v>0</v>
      </c>
      <c r="KH62" s="5"/>
      <c r="KI62" s="183"/>
      <c r="KJ62" s="183"/>
      <c r="KK62" s="183"/>
      <c r="KM62" s="183"/>
      <c r="KN62" s="183"/>
      <c r="KO62" s="183"/>
      <c r="KQ62" s="183"/>
      <c r="KR62" s="183"/>
      <c r="KS62" s="183"/>
      <c r="KU62" s="183"/>
      <c r="KV62" s="183"/>
      <c r="KW62" s="183"/>
      <c r="KY62" s="183"/>
      <c r="KZ62" s="183"/>
      <c r="LA62" s="183"/>
      <c r="LC62" s="183"/>
      <c r="LD62" s="183"/>
      <c r="LE62" s="183"/>
    </row>
    <row r="63" spans="2:317" ht="18.75">
      <c r="B63" s="172"/>
      <c r="C63" s="180"/>
      <c r="D63" s="180"/>
      <c r="E63" s="180" t="str">
        <f>'A.I Revenue Streams - P1'!F63</f>
        <v>Foleys Catheterization</v>
      </c>
      <c r="F63" s="184"/>
      <c r="G63" s="182"/>
      <c r="H63" s="182">
        <f>'A.I Revenue Streams - P1'!J63</f>
        <v>500</v>
      </c>
      <c r="I63" s="182">
        <f t="shared" si="618"/>
        <v>0</v>
      </c>
      <c r="J63" s="5"/>
      <c r="K63" s="182">
        <f>'A.I Revenue Streams - P1'!H63*K$2*L$2</f>
        <v>2.25</v>
      </c>
      <c r="L63" s="182">
        <f t="shared" si="619"/>
        <v>500</v>
      </c>
      <c r="M63" s="182">
        <f t="shared" si="620"/>
        <v>1125</v>
      </c>
      <c r="N63" s="5"/>
      <c r="O63" s="182">
        <f t="shared" si="701"/>
        <v>2.4018749999999995</v>
      </c>
      <c r="P63" s="182">
        <f t="shared" si="600"/>
        <v>500</v>
      </c>
      <c r="Q63" s="182">
        <f t="shared" si="601"/>
        <v>1200.9374999999998</v>
      </c>
      <c r="R63" s="5"/>
      <c r="S63" s="182">
        <f t="shared" si="702"/>
        <v>3.6828749999999988</v>
      </c>
      <c r="T63" s="182">
        <f t="shared" si="602"/>
        <v>500</v>
      </c>
      <c r="U63" s="182">
        <f t="shared" si="603"/>
        <v>1841.4374999999993</v>
      </c>
      <c r="V63" s="5"/>
      <c r="W63" s="182">
        <f t="shared" si="703"/>
        <v>5.2941328124999973</v>
      </c>
      <c r="X63" s="182">
        <f t="shared" si="604"/>
        <v>500</v>
      </c>
      <c r="Y63" s="182">
        <f t="shared" si="605"/>
        <v>2647.0664062499986</v>
      </c>
      <c r="Z63" s="5"/>
      <c r="AA63" s="182">
        <f t="shared" si="704"/>
        <v>9.7412043749999953</v>
      </c>
      <c r="AB63" s="182">
        <f t="shared" si="606"/>
        <v>500</v>
      </c>
      <c r="AC63" s="182">
        <f t="shared" si="607"/>
        <v>4870.6021874999979</v>
      </c>
      <c r="AD63" s="5"/>
      <c r="AE63" s="182">
        <f t="shared" si="705"/>
        <v>14.002981289062491</v>
      </c>
      <c r="AF63" s="182">
        <f t="shared" si="404"/>
        <v>500</v>
      </c>
      <c r="AG63" s="182">
        <f t="shared" si="405"/>
        <v>7001.4906445312454</v>
      </c>
      <c r="AH63" s="5"/>
      <c r="AI63" s="182">
        <f t="shared" si="706"/>
        <v>20.129285603027331</v>
      </c>
      <c r="AJ63" s="182">
        <f t="shared" si="406"/>
        <v>500</v>
      </c>
      <c r="AK63" s="182">
        <f t="shared" si="407"/>
        <v>10064.642801513666</v>
      </c>
      <c r="AL63" s="5"/>
      <c r="AM63" s="182">
        <f t="shared" si="707"/>
        <v>23.14867844348143</v>
      </c>
      <c r="AN63" s="182">
        <f t="shared" si="408"/>
        <v>500</v>
      </c>
      <c r="AO63" s="182">
        <f t="shared" si="409"/>
        <v>11574.339221740714</v>
      </c>
      <c r="AP63" s="5"/>
      <c r="AQ63" s="182">
        <f t="shared" si="708"/>
        <v>26.620980210003641</v>
      </c>
      <c r="AR63" s="182">
        <f t="shared" si="410"/>
        <v>500</v>
      </c>
      <c r="AS63" s="182">
        <f t="shared" si="411"/>
        <v>13310.49010500182</v>
      </c>
      <c r="AT63" s="5"/>
      <c r="AU63" s="182">
        <f t="shared" si="709"/>
        <v>30.614127241504189</v>
      </c>
      <c r="AV63" s="182">
        <f t="shared" si="412"/>
        <v>500</v>
      </c>
      <c r="AW63" s="182">
        <f t="shared" si="413"/>
        <v>15307.063620752095</v>
      </c>
      <c r="AX63" s="5"/>
      <c r="AY63" s="182">
        <f t="shared" si="710"/>
        <v>35.206246327729815</v>
      </c>
      <c r="AZ63" s="182">
        <f t="shared" si="414"/>
        <v>500</v>
      </c>
      <c r="BA63" s="182">
        <f t="shared" si="415"/>
        <v>17603.123163864908</v>
      </c>
      <c r="BB63" s="5"/>
      <c r="BC63" s="182">
        <f t="shared" si="711"/>
        <v>40.487183276889283</v>
      </c>
      <c r="BD63" s="182">
        <f t="shared" si="416"/>
        <v>500</v>
      </c>
      <c r="BE63" s="182">
        <f t="shared" si="417"/>
        <v>20243.591638444643</v>
      </c>
      <c r="BF63" s="5"/>
      <c r="BG63" s="182">
        <f t="shared" si="712"/>
        <v>46.560260768422673</v>
      </c>
      <c r="BH63" s="182">
        <f t="shared" si="418"/>
        <v>500</v>
      </c>
      <c r="BI63" s="182">
        <f t="shared" si="419"/>
        <v>23280.130384211338</v>
      </c>
      <c r="BJ63" s="5"/>
      <c r="BK63" s="182">
        <f t="shared" si="713"/>
        <v>53.544299883686072</v>
      </c>
      <c r="BL63" s="182">
        <f t="shared" si="420"/>
        <v>500</v>
      </c>
      <c r="BM63" s="182">
        <f t="shared" si="421"/>
        <v>26772.149941843036</v>
      </c>
      <c r="BN63" s="5"/>
      <c r="BO63" s="182">
        <f t="shared" si="714"/>
        <v>61.575944866238977</v>
      </c>
      <c r="BP63" s="182">
        <f t="shared" si="422"/>
        <v>500</v>
      </c>
      <c r="BQ63" s="182">
        <f t="shared" si="423"/>
        <v>30787.972433119488</v>
      </c>
      <c r="BR63" s="5"/>
      <c r="BS63" s="182">
        <f t="shared" si="715"/>
        <v>70.812336596174816</v>
      </c>
      <c r="BT63" s="182">
        <f t="shared" si="424"/>
        <v>500</v>
      </c>
      <c r="BU63" s="182">
        <f t="shared" si="425"/>
        <v>35406.16829808741</v>
      </c>
      <c r="BV63" s="5"/>
      <c r="BW63" s="182">
        <f t="shared" si="716"/>
        <v>81.434187085601039</v>
      </c>
      <c r="BX63" s="182">
        <f t="shared" si="426"/>
        <v>500</v>
      </c>
      <c r="BY63" s="182">
        <f t="shared" si="427"/>
        <v>40717.093542800518</v>
      </c>
      <c r="BZ63" s="5"/>
      <c r="CA63" s="182">
        <f t="shared" si="717"/>
        <v>93.64931514844119</v>
      </c>
      <c r="CB63" s="182">
        <f t="shared" si="428"/>
        <v>500</v>
      </c>
      <c r="CC63" s="182">
        <f t="shared" si="429"/>
        <v>46824.657574220597</v>
      </c>
      <c r="CD63" s="5"/>
      <c r="CE63" s="182">
        <f t="shared" si="718"/>
        <v>129.23605490484883</v>
      </c>
      <c r="CF63" s="182">
        <f t="shared" si="430"/>
        <v>500</v>
      </c>
      <c r="CG63" s="182">
        <f t="shared" si="431"/>
        <v>64618.027452424416</v>
      </c>
      <c r="CH63" s="5"/>
      <c r="CI63" s="182">
        <f t="shared" si="719"/>
        <v>148.62146314057614</v>
      </c>
      <c r="CJ63" s="182">
        <f t="shared" si="432"/>
        <v>500</v>
      </c>
      <c r="CK63" s="182">
        <f t="shared" si="433"/>
        <v>74310.731570288073</v>
      </c>
      <c r="CL63" s="5"/>
      <c r="CM63" s="182">
        <f t="shared" si="720"/>
        <v>170.91468261166256</v>
      </c>
      <c r="CN63" s="182">
        <f t="shared" si="434"/>
        <v>500</v>
      </c>
      <c r="CO63" s="182">
        <f t="shared" si="435"/>
        <v>85457.341305831273</v>
      </c>
      <c r="CP63" s="5"/>
      <c r="CQ63" s="182">
        <f t="shared" si="721"/>
        <v>196.55188500341191</v>
      </c>
      <c r="CR63" s="182">
        <f t="shared" si="436"/>
        <v>500</v>
      </c>
      <c r="CS63" s="182">
        <f t="shared" si="437"/>
        <v>98275.942501705955</v>
      </c>
      <c r="CT63" s="5"/>
      <c r="CU63" s="182">
        <f t="shared" si="722"/>
        <v>226.03466775392369</v>
      </c>
      <c r="CV63" s="182">
        <f t="shared" si="438"/>
        <v>500</v>
      </c>
      <c r="CW63" s="182">
        <f t="shared" si="439"/>
        <v>113017.33387696184</v>
      </c>
      <c r="CX63" s="5"/>
      <c r="CY63" s="182">
        <f t="shared" si="723"/>
        <v>259.93986791701218</v>
      </c>
      <c r="CZ63" s="182">
        <f t="shared" si="440"/>
        <v>500</v>
      </c>
      <c r="DA63" s="182">
        <f t="shared" si="441"/>
        <v>129969.9339585061</v>
      </c>
      <c r="DB63" s="5"/>
      <c r="DC63" s="182">
        <f t="shared" si="724"/>
        <v>298.93084810456401</v>
      </c>
      <c r="DD63" s="182">
        <f t="shared" si="442"/>
        <v>500</v>
      </c>
      <c r="DE63" s="182">
        <f t="shared" si="443"/>
        <v>149465.424052282</v>
      </c>
      <c r="DF63" s="5"/>
      <c r="DG63" s="182">
        <f t="shared" si="725"/>
        <v>343.77047532024858</v>
      </c>
      <c r="DH63" s="182">
        <f t="shared" si="444"/>
        <v>500</v>
      </c>
      <c r="DI63" s="182">
        <f t="shared" si="445"/>
        <v>171885.23766012429</v>
      </c>
      <c r="DJ63" s="5"/>
      <c r="DK63" s="182">
        <f t="shared" si="726"/>
        <v>395.33604661828582</v>
      </c>
      <c r="DL63" s="182">
        <f t="shared" si="446"/>
        <v>500</v>
      </c>
      <c r="DM63" s="182">
        <f t="shared" si="447"/>
        <v>197668.02330914291</v>
      </c>
      <c r="DN63" s="5"/>
      <c r="DO63" s="182">
        <f t="shared" si="727"/>
        <v>454.63645361102868</v>
      </c>
      <c r="DP63" s="182">
        <f t="shared" si="448"/>
        <v>500</v>
      </c>
      <c r="DQ63" s="182">
        <f t="shared" si="449"/>
        <v>227318.22680551434</v>
      </c>
      <c r="DR63" s="5"/>
      <c r="DS63" s="182">
        <f t="shared" si="728"/>
        <v>522.83192165268304</v>
      </c>
      <c r="DT63" s="182">
        <f t="shared" si="450"/>
        <v>500</v>
      </c>
      <c r="DU63" s="182">
        <f t="shared" si="451"/>
        <v>261415.96082634153</v>
      </c>
      <c r="DV63" s="5"/>
      <c r="DW63" s="182">
        <f t="shared" si="729"/>
        <v>601.25670990058541</v>
      </c>
      <c r="DX63" s="182">
        <f t="shared" si="452"/>
        <v>500</v>
      </c>
      <c r="DY63" s="182">
        <f t="shared" si="453"/>
        <v>300628.35495029268</v>
      </c>
      <c r="DZ63" s="5"/>
      <c r="EA63" s="182">
        <f t="shared" si="730"/>
        <v>760.58973802424055</v>
      </c>
      <c r="EB63" s="182">
        <f t="shared" si="454"/>
        <v>500</v>
      </c>
      <c r="EC63" s="182">
        <f t="shared" si="455"/>
        <v>380294.8690121203</v>
      </c>
      <c r="ED63" s="5"/>
      <c r="EE63" s="182">
        <f t="shared" si="731"/>
        <v>874.67819872787652</v>
      </c>
      <c r="EF63" s="182">
        <f t="shared" si="456"/>
        <v>500</v>
      </c>
      <c r="EG63" s="182">
        <f t="shared" si="457"/>
        <v>437339.09936393827</v>
      </c>
      <c r="EH63" s="5"/>
      <c r="EI63" s="182">
        <f t="shared" si="732"/>
        <v>1005.879928537058</v>
      </c>
      <c r="EJ63" s="182">
        <f t="shared" si="458"/>
        <v>500</v>
      </c>
      <c r="EK63" s="182">
        <f t="shared" si="459"/>
        <v>502939.96426852903</v>
      </c>
      <c r="EL63" s="5"/>
      <c r="EM63" s="182">
        <f t="shared" si="733"/>
        <v>1156.7619178176167</v>
      </c>
      <c r="EN63" s="182">
        <f t="shared" si="460"/>
        <v>500</v>
      </c>
      <c r="EO63" s="182">
        <f t="shared" si="461"/>
        <v>578380.9589088083</v>
      </c>
      <c r="EP63" s="5"/>
      <c r="EQ63" s="182">
        <f t="shared" si="734"/>
        <v>1330.2762054902591</v>
      </c>
      <c r="ER63" s="182">
        <f t="shared" si="462"/>
        <v>500</v>
      </c>
      <c r="ES63" s="182">
        <f t="shared" si="463"/>
        <v>665138.10274512961</v>
      </c>
      <c r="ET63" s="5"/>
      <c r="EU63" s="182">
        <f t="shared" si="735"/>
        <v>1529.8176363137979</v>
      </c>
      <c r="EV63" s="182">
        <f t="shared" si="464"/>
        <v>500</v>
      </c>
      <c r="EW63" s="182">
        <f t="shared" si="465"/>
        <v>764908.81815689895</v>
      </c>
      <c r="EX63" s="5"/>
      <c r="EY63" s="182">
        <f t="shared" si="736"/>
        <v>1759.2902817608674</v>
      </c>
      <c r="EZ63" s="182">
        <f t="shared" si="466"/>
        <v>500</v>
      </c>
      <c r="FA63" s="182">
        <f t="shared" si="467"/>
        <v>879645.14088043373</v>
      </c>
      <c r="FB63" s="5"/>
      <c r="FC63" s="182">
        <f t="shared" si="737"/>
        <v>2023.1838240249972</v>
      </c>
      <c r="FD63" s="182">
        <f t="shared" si="468"/>
        <v>500</v>
      </c>
      <c r="FE63" s="182">
        <f t="shared" si="469"/>
        <v>1011591.9120124986</v>
      </c>
      <c r="FF63" s="5"/>
      <c r="FG63" s="182">
        <f t="shared" si="738"/>
        <v>2326.6613976287463</v>
      </c>
      <c r="FH63" s="182">
        <f t="shared" si="470"/>
        <v>500</v>
      </c>
      <c r="FI63" s="182">
        <f t="shared" si="471"/>
        <v>1163330.6988143732</v>
      </c>
      <c r="FJ63" s="5"/>
      <c r="FK63" s="182">
        <f t="shared" si="739"/>
        <v>2675.6606072730578</v>
      </c>
      <c r="FL63" s="182">
        <f t="shared" si="472"/>
        <v>500</v>
      </c>
      <c r="FM63" s="182">
        <f t="shared" si="473"/>
        <v>1337830.303636529</v>
      </c>
      <c r="FN63" s="5"/>
      <c r="FO63" s="182">
        <f t="shared" si="740"/>
        <v>3077.0096983640165</v>
      </c>
      <c r="FP63" s="182">
        <f t="shared" si="474"/>
        <v>500</v>
      </c>
      <c r="FQ63" s="182">
        <f t="shared" si="475"/>
        <v>1538504.8491820083</v>
      </c>
      <c r="FR63" s="5"/>
      <c r="FS63" s="182">
        <f t="shared" si="741"/>
        <v>3538.5611531186187</v>
      </c>
      <c r="FT63" s="182">
        <f t="shared" si="476"/>
        <v>500</v>
      </c>
      <c r="FU63" s="182">
        <f t="shared" si="477"/>
        <v>1769280.5765593094</v>
      </c>
      <c r="FV63" s="5"/>
      <c r="FW63" s="182">
        <f t="shared" si="742"/>
        <v>4476.279858695053</v>
      </c>
      <c r="FX63" s="182">
        <f t="shared" si="478"/>
        <v>500</v>
      </c>
      <c r="FY63" s="182">
        <f t="shared" si="479"/>
        <v>2238139.9293475263</v>
      </c>
      <c r="FZ63" s="5"/>
      <c r="GA63" s="182">
        <f t="shared" si="743"/>
        <v>5147.7218374993108</v>
      </c>
      <c r="GB63" s="182">
        <f t="shared" si="480"/>
        <v>500</v>
      </c>
      <c r="GC63" s="182">
        <f t="shared" si="481"/>
        <v>2573860.9187496556</v>
      </c>
      <c r="GD63" s="5"/>
      <c r="GE63" s="182">
        <f t="shared" si="744"/>
        <v>5919.8801131242071</v>
      </c>
      <c r="GF63" s="182">
        <f t="shared" si="482"/>
        <v>500</v>
      </c>
      <c r="GG63" s="182">
        <f t="shared" si="483"/>
        <v>2959940.0565621033</v>
      </c>
      <c r="GH63" s="5"/>
      <c r="GI63" s="182">
        <f t="shared" si="745"/>
        <v>6807.862130092838</v>
      </c>
      <c r="GJ63" s="182">
        <f t="shared" si="484"/>
        <v>500</v>
      </c>
      <c r="GK63" s="182">
        <f t="shared" si="485"/>
        <v>3403931.0650464189</v>
      </c>
      <c r="GL63" s="5"/>
      <c r="GM63" s="182">
        <f t="shared" si="746"/>
        <v>7829.0414496067633</v>
      </c>
      <c r="GN63" s="182">
        <f t="shared" si="486"/>
        <v>500</v>
      </c>
      <c r="GO63" s="182">
        <f t="shared" si="487"/>
        <v>3914520.7248033816</v>
      </c>
      <c r="GP63" s="5"/>
      <c r="GQ63" s="182">
        <f t="shared" si="747"/>
        <v>9003.3976670477768</v>
      </c>
      <c r="GR63" s="182">
        <f t="shared" si="488"/>
        <v>500</v>
      </c>
      <c r="GS63" s="182">
        <f t="shared" si="489"/>
        <v>4501698.8335238881</v>
      </c>
      <c r="GT63" s="5"/>
      <c r="GU63" s="182">
        <f t="shared" si="748"/>
        <v>10353.907317104942</v>
      </c>
      <c r="GV63" s="182">
        <f t="shared" si="490"/>
        <v>500</v>
      </c>
      <c r="GW63" s="182">
        <f t="shared" si="491"/>
        <v>5176953.6585524715</v>
      </c>
      <c r="GX63" s="5"/>
      <c r="GY63" s="182">
        <f t="shared" si="749"/>
        <v>11906.993414670682</v>
      </c>
      <c r="GZ63" s="182">
        <f t="shared" si="492"/>
        <v>500</v>
      </c>
      <c r="HA63" s="182">
        <f t="shared" si="493"/>
        <v>5953496.7073353408</v>
      </c>
      <c r="HB63" s="5"/>
      <c r="HC63" s="182">
        <f t="shared" si="750"/>
        <v>13693.042426871283</v>
      </c>
      <c r="HD63" s="182">
        <f t="shared" si="494"/>
        <v>500</v>
      </c>
      <c r="HE63" s="182">
        <f t="shared" si="495"/>
        <v>6846521.2134356415</v>
      </c>
      <c r="HF63" s="5"/>
      <c r="HG63" s="182">
        <f t="shared" si="751"/>
        <v>15746.998790901976</v>
      </c>
      <c r="HH63" s="182">
        <f t="shared" si="496"/>
        <v>500</v>
      </c>
      <c r="HI63" s="182">
        <f t="shared" si="497"/>
        <v>7873499.3954509879</v>
      </c>
      <c r="HJ63" s="5"/>
      <c r="HK63" s="182">
        <f t="shared" si="752"/>
        <v>18109.048609537269</v>
      </c>
      <c r="HL63" s="182">
        <f t="shared" si="498"/>
        <v>500</v>
      </c>
      <c r="HM63" s="182">
        <f t="shared" si="499"/>
        <v>9054524.304768635</v>
      </c>
      <c r="HN63" s="5"/>
      <c r="HO63" s="182">
        <f t="shared" si="753"/>
        <v>20825.405900967857</v>
      </c>
      <c r="HP63" s="182">
        <f t="shared" si="500"/>
        <v>500</v>
      </c>
      <c r="HQ63" s="182">
        <f t="shared" si="501"/>
        <v>10412702.950483928</v>
      </c>
      <c r="HR63" s="5"/>
      <c r="HS63" s="182">
        <f t="shared" si="754"/>
        <v>27541.599304029987</v>
      </c>
      <c r="HT63" s="182">
        <f t="shared" si="502"/>
        <v>500</v>
      </c>
      <c r="HU63" s="182">
        <f t="shared" si="503"/>
        <v>13770799.652014993</v>
      </c>
      <c r="HV63" s="5"/>
      <c r="HW63" s="182">
        <f t="shared" si="755"/>
        <v>31672.839199634484</v>
      </c>
      <c r="HX63" s="182">
        <f t="shared" si="504"/>
        <v>500</v>
      </c>
      <c r="HY63" s="182">
        <f t="shared" si="505"/>
        <v>15836419.599817242</v>
      </c>
      <c r="HZ63" s="5"/>
      <c r="IA63" s="182">
        <f t="shared" si="756"/>
        <v>36423.765079579651</v>
      </c>
      <c r="IB63" s="182">
        <f t="shared" si="506"/>
        <v>500</v>
      </c>
      <c r="IC63" s="182">
        <f t="shared" si="507"/>
        <v>18211882.539789826</v>
      </c>
      <c r="ID63" s="5"/>
      <c r="IE63" s="182">
        <f t="shared" si="757"/>
        <v>41887.329841516592</v>
      </c>
      <c r="IF63" s="182">
        <f t="shared" si="508"/>
        <v>500</v>
      </c>
      <c r="IG63" s="182">
        <f t="shared" si="509"/>
        <v>20943664.920758296</v>
      </c>
      <c r="IH63" s="5"/>
      <c r="II63" s="182">
        <f t="shared" si="758"/>
        <v>48170.429317744078</v>
      </c>
      <c r="IJ63" s="182">
        <f t="shared" si="510"/>
        <v>500</v>
      </c>
      <c r="IK63" s="182">
        <f t="shared" si="511"/>
        <v>24085214.658872038</v>
      </c>
      <c r="IL63" s="5"/>
      <c r="IM63" s="182">
        <f t="shared" si="759"/>
        <v>55395.993715405682</v>
      </c>
      <c r="IN63" s="182">
        <f t="shared" si="512"/>
        <v>500</v>
      </c>
      <c r="IO63" s="182">
        <f t="shared" si="513"/>
        <v>27697996.85770284</v>
      </c>
      <c r="IP63" s="5"/>
      <c r="IQ63" s="182">
        <f t="shared" si="760"/>
        <v>63705.392772716528</v>
      </c>
      <c r="IR63" s="182">
        <f t="shared" si="514"/>
        <v>500</v>
      </c>
      <c r="IS63" s="182">
        <f t="shared" si="515"/>
        <v>31852696.386358265</v>
      </c>
      <c r="IT63" s="5"/>
      <c r="IU63" s="182">
        <f t="shared" si="761"/>
        <v>73261.201688624002</v>
      </c>
      <c r="IV63" s="182">
        <f t="shared" si="516"/>
        <v>500</v>
      </c>
      <c r="IW63" s="182">
        <f t="shared" si="517"/>
        <v>36630600.844311997</v>
      </c>
      <c r="IX63" s="5"/>
      <c r="IY63" s="182">
        <f t="shared" si="762"/>
        <v>84250.3819419176</v>
      </c>
      <c r="IZ63" s="182">
        <f t="shared" si="518"/>
        <v>500</v>
      </c>
      <c r="JA63" s="182">
        <f t="shared" si="519"/>
        <v>42125190.970958799</v>
      </c>
      <c r="JB63" s="5"/>
      <c r="JC63" s="182">
        <f t="shared" si="763"/>
        <v>96887.939233205238</v>
      </c>
      <c r="JD63" s="182">
        <f t="shared" si="520"/>
        <v>500</v>
      </c>
      <c r="JE63" s="182">
        <f t="shared" si="521"/>
        <v>48443969.616602622</v>
      </c>
      <c r="JF63" s="5"/>
      <c r="JG63" s="182">
        <f t="shared" si="764"/>
        <v>111421.13011818602</v>
      </c>
      <c r="JH63" s="182">
        <f t="shared" si="522"/>
        <v>500</v>
      </c>
      <c r="JI63" s="182">
        <f t="shared" si="523"/>
        <v>55710565.059093006</v>
      </c>
      <c r="JJ63" s="5"/>
      <c r="JK63" s="182">
        <f t="shared" si="765"/>
        <v>128134.29963591392</v>
      </c>
      <c r="JL63" s="182">
        <f t="shared" si="524"/>
        <v>500</v>
      </c>
      <c r="JM63" s="182">
        <f t="shared" si="525"/>
        <v>64067149.817956962</v>
      </c>
      <c r="JN63" s="5"/>
      <c r="JO63" s="182">
        <f t="shared" si="766"/>
        <v>148827.989027114</v>
      </c>
      <c r="JP63" s="182">
        <f t="shared" si="691"/>
        <v>500</v>
      </c>
      <c r="JQ63" s="182">
        <f t="shared" si="692"/>
        <v>74413994.513557002</v>
      </c>
      <c r="JR63" s="5"/>
      <c r="JS63" s="182">
        <f t="shared" si="767"/>
        <v>171152.18738118108</v>
      </c>
      <c r="JT63" s="182">
        <f t="shared" si="693"/>
        <v>500</v>
      </c>
      <c r="JU63" s="182">
        <f t="shared" si="694"/>
        <v>85576093.690590546</v>
      </c>
      <c r="JV63" s="5"/>
      <c r="JW63" s="182">
        <f t="shared" si="768"/>
        <v>196825.01548835821</v>
      </c>
      <c r="JX63" s="182">
        <f t="shared" si="695"/>
        <v>500</v>
      </c>
      <c r="JY63" s="182">
        <f t="shared" si="696"/>
        <v>98412507.7441791</v>
      </c>
      <c r="JZ63" s="5"/>
      <c r="KA63" s="182">
        <f t="shared" si="769"/>
        <v>226348.76781161194</v>
      </c>
      <c r="KB63" s="182">
        <f t="shared" si="697"/>
        <v>500</v>
      </c>
      <c r="KC63" s="182">
        <f t="shared" si="698"/>
        <v>113174383.90580596</v>
      </c>
      <c r="KD63" s="5"/>
      <c r="KE63" s="182">
        <f t="shared" si="770"/>
        <v>260301.0829833537</v>
      </c>
      <c r="KF63" s="182">
        <f t="shared" si="699"/>
        <v>500</v>
      </c>
      <c r="KG63" s="182">
        <f t="shared" si="700"/>
        <v>130150541.49167685</v>
      </c>
      <c r="KH63" s="5"/>
      <c r="KI63" s="183">
        <f t="shared" si="182"/>
        <v>37.37306847656248</v>
      </c>
      <c r="KJ63" s="183">
        <f t="shared" si="183"/>
        <v>500.00000000000006</v>
      </c>
      <c r="KK63" s="183">
        <f t="shared" si="184"/>
        <v>18686.534238281241</v>
      </c>
      <c r="KM63" s="183">
        <f t="shared" si="185"/>
        <v>583.78284545120039</v>
      </c>
      <c r="KN63" s="183">
        <f t="shared" si="186"/>
        <v>500.00000000000011</v>
      </c>
      <c r="KO63" s="183">
        <f t="shared" si="187"/>
        <v>291891.42272560025</v>
      </c>
      <c r="KQ63" s="183">
        <f t="shared" si="188"/>
        <v>3748.061076538831</v>
      </c>
      <c r="KR63" s="183">
        <f t="shared" si="189"/>
        <v>500</v>
      </c>
      <c r="KS63" s="183">
        <f t="shared" si="190"/>
        <v>1874030.5382694155</v>
      </c>
      <c r="KU63" s="183">
        <f t="shared" si="191"/>
        <v>22058.370587081154</v>
      </c>
      <c r="KV63" s="183">
        <f t="shared" si="192"/>
        <v>500</v>
      </c>
      <c r="KW63" s="183">
        <f t="shared" si="193"/>
        <v>11029185.293540576</v>
      </c>
      <c r="KY63" s="183">
        <f t="shared" si="194"/>
        <v>129819.57951611996</v>
      </c>
      <c r="KZ63" s="183">
        <f t="shared" si="195"/>
        <v>500</v>
      </c>
      <c r="LA63" s="183">
        <f t="shared" si="196"/>
        <v>64909789.758059978</v>
      </c>
      <c r="LC63" s="183">
        <f t="shared" si="197"/>
        <v>798752.30184847373</v>
      </c>
      <c r="LD63" s="183">
        <f t="shared" si="198"/>
        <v>500.00000000000006</v>
      </c>
      <c r="LE63" s="183">
        <f t="shared" si="199"/>
        <v>399376150.92423689</v>
      </c>
    </row>
    <row r="64" spans="2:317" ht="18.75">
      <c r="B64" s="172"/>
      <c r="C64" s="180"/>
      <c r="D64" s="180"/>
      <c r="E64" s="180" t="str">
        <f>'A.I Revenue Streams - P1'!F64</f>
        <v>Wound Dressing</v>
      </c>
      <c r="F64" s="184"/>
      <c r="G64" s="182"/>
      <c r="H64" s="182">
        <f>'A.I Revenue Streams - P1'!J64</f>
        <v>100</v>
      </c>
      <c r="I64" s="182">
        <f t="shared" si="618"/>
        <v>0</v>
      </c>
      <c r="J64" s="5"/>
      <c r="K64" s="182">
        <f>'A.I Revenue Streams - P1'!H64*K$2*L$2</f>
        <v>18</v>
      </c>
      <c r="L64" s="182">
        <f t="shared" si="619"/>
        <v>100</v>
      </c>
      <c r="M64" s="182">
        <f t="shared" si="620"/>
        <v>1800</v>
      </c>
      <c r="N64" s="5"/>
      <c r="O64" s="182">
        <f t="shared" si="701"/>
        <v>19.214999999999996</v>
      </c>
      <c r="P64" s="182">
        <f t="shared" si="600"/>
        <v>100</v>
      </c>
      <c r="Q64" s="182">
        <f t="shared" si="601"/>
        <v>1921.4999999999995</v>
      </c>
      <c r="R64" s="5"/>
      <c r="S64" s="182">
        <f t="shared" si="702"/>
        <v>29.46299999999999</v>
      </c>
      <c r="T64" s="182">
        <f t="shared" si="602"/>
        <v>100</v>
      </c>
      <c r="U64" s="182">
        <f t="shared" si="603"/>
        <v>2946.2999999999988</v>
      </c>
      <c r="V64" s="5"/>
      <c r="W64" s="182">
        <f t="shared" si="703"/>
        <v>42.353062499999979</v>
      </c>
      <c r="X64" s="182">
        <f t="shared" si="604"/>
        <v>100</v>
      </c>
      <c r="Y64" s="182">
        <f t="shared" si="605"/>
        <v>4235.3062499999978</v>
      </c>
      <c r="Z64" s="5"/>
      <c r="AA64" s="182">
        <f t="shared" si="704"/>
        <v>77.929634999999962</v>
      </c>
      <c r="AB64" s="182">
        <f t="shared" si="606"/>
        <v>100</v>
      </c>
      <c r="AC64" s="182">
        <f t="shared" si="607"/>
        <v>7792.9634999999962</v>
      </c>
      <c r="AD64" s="5"/>
      <c r="AE64" s="182">
        <f t="shared" si="705"/>
        <v>112.02385031249993</v>
      </c>
      <c r="AF64" s="182">
        <f t="shared" si="404"/>
        <v>100</v>
      </c>
      <c r="AG64" s="182">
        <f t="shared" si="405"/>
        <v>11202.385031249993</v>
      </c>
      <c r="AH64" s="5"/>
      <c r="AI64" s="182">
        <f t="shared" si="706"/>
        <v>161.03428482421864</v>
      </c>
      <c r="AJ64" s="182">
        <f t="shared" si="406"/>
        <v>100</v>
      </c>
      <c r="AK64" s="182">
        <f t="shared" si="407"/>
        <v>16103.428482421865</v>
      </c>
      <c r="AL64" s="5"/>
      <c r="AM64" s="182">
        <f t="shared" si="707"/>
        <v>185.18942754785144</v>
      </c>
      <c r="AN64" s="182">
        <f t="shared" si="408"/>
        <v>100</v>
      </c>
      <c r="AO64" s="182">
        <f t="shared" si="409"/>
        <v>18518.942754785145</v>
      </c>
      <c r="AP64" s="5"/>
      <c r="AQ64" s="182">
        <f t="shared" si="708"/>
        <v>212.96784168002912</v>
      </c>
      <c r="AR64" s="182">
        <f t="shared" si="410"/>
        <v>100</v>
      </c>
      <c r="AS64" s="182">
        <f t="shared" si="411"/>
        <v>21296.784168002912</v>
      </c>
      <c r="AT64" s="5"/>
      <c r="AU64" s="182">
        <f t="shared" si="709"/>
        <v>244.91301793203351</v>
      </c>
      <c r="AV64" s="182">
        <f t="shared" si="412"/>
        <v>100</v>
      </c>
      <c r="AW64" s="182">
        <f t="shared" si="413"/>
        <v>24491.301793203351</v>
      </c>
      <c r="AX64" s="5"/>
      <c r="AY64" s="182">
        <f t="shared" si="710"/>
        <v>281.64997062183852</v>
      </c>
      <c r="AZ64" s="182">
        <f t="shared" si="414"/>
        <v>100</v>
      </c>
      <c r="BA64" s="182">
        <f t="shared" si="415"/>
        <v>28164.997062183851</v>
      </c>
      <c r="BB64" s="5"/>
      <c r="BC64" s="182">
        <f t="shared" si="711"/>
        <v>323.89746621511426</v>
      </c>
      <c r="BD64" s="182">
        <f t="shared" si="416"/>
        <v>100</v>
      </c>
      <c r="BE64" s="182">
        <f t="shared" si="417"/>
        <v>32389.746621511425</v>
      </c>
      <c r="BF64" s="5"/>
      <c r="BG64" s="182">
        <f t="shared" si="712"/>
        <v>372.48208614738138</v>
      </c>
      <c r="BH64" s="182">
        <f t="shared" si="418"/>
        <v>100</v>
      </c>
      <c r="BI64" s="182">
        <f t="shared" si="419"/>
        <v>37248.208614738141</v>
      </c>
      <c r="BJ64" s="5"/>
      <c r="BK64" s="182">
        <f t="shared" si="713"/>
        <v>428.35439906948858</v>
      </c>
      <c r="BL64" s="182">
        <f t="shared" si="420"/>
        <v>100</v>
      </c>
      <c r="BM64" s="182">
        <f t="shared" si="421"/>
        <v>42835.439906948857</v>
      </c>
      <c r="BN64" s="5"/>
      <c r="BO64" s="182">
        <f t="shared" si="714"/>
        <v>492.60755892991182</v>
      </c>
      <c r="BP64" s="182">
        <f t="shared" si="422"/>
        <v>100</v>
      </c>
      <c r="BQ64" s="182">
        <f t="shared" si="423"/>
        <v>49260.755892991183</v>
      </c>
      <c r="BR64" s="5"/>
      <c r="BS64" s="182">
        <f t="shared" si="715"/>
        <v>566.49869276939853</v>
      </c>
      <c r="BT64" s="182">
        <f t="shared" si="424"/>
        <v>100</v>
      </c>
      <c r="BU64" s="182">
        <f t="shared" si="425"/>
        <v>56649.869276939855</v>
      </c>
      <c r="BV64" s="5"/>
      <c r="BW64" s="182">
        <f t="shared" si="716"/>
        <v>651.47349668480831</v>
      </c>
      <c r="BX64" s="182">
        <f t="shared" si="426"/>
        <v>100</v>
      </c>
      <c r="BY64" s="182">
        <f t="shared" si="427"/>
        <v>65147.349668480834</v>
      </c>
      <c r="BZ64" s="5"/>
      <c r="CA64" s="182">
        <f t="shared" si="717"/>
        <v>749.19452118752952</v>
      </c>
      <c r="CB64" s="182">
        <f t="shared" si="428"/>
        <v>100</v>
      </c>
      <c r="CC64" s="182">
        <f t="shared" si="429"/>
        <v>74919.452118752946</v>
      </c>
      <c r="CD64" s="5"/>
      <c r="CE64" s="182">
        <f t="shared" si="718"/>
        <v>1033.8884392387906</v>
      </c>
      <c r="CF64" s="182">
        <f t="shared" si="430"/>
        <v>100</v>
      </c>
      <c r="CG64" s="182">
        <f t="shared" si="431"/>
        <v>103388.84392387906</v>
      </c>
      <c r="CH64" s="5"/>
      <c r="CI64" s="182">
        <f t="shared" si="719"/>
        <v>1188.9717051246091</v>
      </c>
      <c r="CJ64" s="182">
        <f t="shared" si="432"/>
        <v>100</v>
      </c>
      <c r="CK64" s="182">
        <f t="shared" si="433"/>
        <v>118897.17051246091</v>
      </c>
      <c r="CL64" s="5"/>
      <c r="CM64" s="182">
        <f t="shared" si="720"/>
        <v>1367.3174608933004</v>
      </c>
      <c r="CN64" s="182">
        <f t="shared" si="434"/>
        <v>100</v>
      </c>
      <c r="CO64" s="182">
        <f t="shared" si="435"/>
        <v>136731.74608933006</v>
      </c>
      <c r="CP64" s="5"/>
      <c r="CQ64" s="182">
        <f t="shared" si="721"/>
        <v>1572.4150800272953</v>
      </c>
      <c r="CR64" s="182">
        <f t="shared" si="436"/>
        <v>100</v>
      </c>
      <c r="CS64" s="182">
        <f t="shared" si="437"/>
        <v>157241.50800272953</v>
      </c>
      <c r="CT64" s="5"/>
      <c r="CU64" s="182">
        <f t="shared" si="722"/>
        <v>1808.2773420313895</v>
      </c>
      <c r="CV64" s="182">
        <f t="shared" si="438"/>
        <v>100</v>
      </c>
      <c r="CW64" s="182">
        <f t="shared" si="439"/>
        <v>180827.73420313894</v>
      </c>
      <c r="CX64" s="5"/>
      <c r="CY64" s="182">
        <f t="shared" si="723"/>
        <v>2079.5189433360974</v>
      </c>
      <c r="CZ64" s="182">
        <f t="shared" si="440"/>
        <v>100</v>
      </c>
      <c r="DA64" s="182">
        <f t="shared" si="441"/>
        <v>207951.89433360973</v>
      </c>
      <c r="DB64" s="5"/>
      <c r="DC64" s="182">
        <f t="shared" si="724"/>
        <v>2391.4467848365121</v>
      </c>
      <c r="DD64" s="182">
        <f t="shared" si="442"/>
        <v>100</v>
      </c>
      <c r="DE64" s="182">
        <f t="shared" si="443"/>
        <v>239144.67848365119</v>
      </c>
      <c r="DF64" s="5"/>
      <c r="DG64" s="182">
        <f t="shared" si="725"/>
        <v>2750.1638025619886</v>
      </c>
      <c r="DH64" s="182">
        <f t="shared" si="444"/>
        <v>100</v>
      </c>
      <c r="DI64" s="182">
        <f t="shared" si="445"/>
        <v>275016.38025619887</v>
      </c>
      <c r="DJ64" s="5"/>
      <c r="DK64" s="182">
        <f t="shared" si="726"/>
        <v>3162.6883729462866</v>
      </c>
      <c r="DL64" s="182">
        <f t="shared" si="446"/>
        <v>100</v>
      </c>
      <c r="DM64" s="182">
        <f t="shared" si="447"/>
        <v>316268.83729462867</v>
      </c>
      <c r="DN64" s="5"/>
      <c r="DO64" s="182">
        <f t="shared" si="727"/>
        <v>3637.0916288882295</v>
      </c>
      <c r="DP64" s="182">
        <f t="shared" si="448"/>
        <v>100</v>
      </c>
      <c r="DQ64" s="182">
        <f t="shared" si="449"/>
        <v>363709.16288882296</v>
      </c>
      <c r="DR64" s="5"/>
      <c r="DS64" s="182">
        <f t="shared" si="728"/>
        <v>4182.6553732214643</v>
      </c>
      <c r="DT64" s="182">
        <f t="shared" si="450"/>
        <v>100</v>
      </c>
      <c r="DU64" s="182">
        <f t="shared" si="451"/>
        <v>418265.53732214641</v>
      </c>
      <c r="DV64" s="5"/>
      <c r="DW64" s="182">
        <f t="shared" si="729"/>
        <v>4810.0536792046832</v>
      </c>
      <c r="DX64" s="182">
        <f t="shared" si="452"/>
        <v>100</v>
      </c>
      <c r="DY64" s="182">
        <f t="shared" si="453"/>
        <v>481005.36792046833</v>
      </c>
      <c r="DZ64" s="5"/>
      <c r="EA64" s="182">
        <f t="shared" si="730"/>
        <v>6084.7179041939244</v>
      </c>
      <c r="EB64" s="182">
        <f t="shared" si="454"/>
        <v>100</v>
      </c>
      <c r="EC64" s="182">
        <f t="shared" si="455"/>
        <v>608471.7904193924</v>
      </c>
      <c r="ED64" s="5"/>
      <c r="EE64" s="182">
        <f t="shared" si="731"/>
        <v>6997.4255898230122</v>
      </c>
      <c r="EF64" s="182">
        <f t="shared" si="456"/>
        <v>100</v>
      </c>
      <c r="EG64" s="182">
        <f t="shared" si="457"/>
        <v>699742.55898230127</v>
      </c>
      <c r="EH64" s="5"/>
      <c r="EI64" s="182">
        <f t="shared" si="732"/>
        <v>8047.0394282964644</v>
      </c>
      <c r="EJ64" s="182">
        <f t="shared" si="458"/>
        <v>100</v>
      </c>
      <c r="EK64" s="182">
        <f t="shared" si="459"/>
        <v>804703.9428296464</v>
      </c>
      <c r="EL64" s="5"/>
      <c r="EM64" s="182">
        <f t="shared" si="733"/>
        <v>9254.0953425409334</v>
      </c>
      <c r="EN64" s="182">
        <f t="shared" si="460"/>
        <v>100</v>
      </c>
      <c r="EO64" s="182">
        <f t="shared" si="461"/>
        <v>925409.53425409331</v>
      </c>
      <c r="EP64" s="5"/>
      <c r="EQ64" s="182">
        <f t="shared" si="734"/>
        <v>10642.209643922073</v>
      </c>
      <c r="ER64" s="182">
        <f t="shared" si="462"/>
        <v>100</v>
      </c>
      <c r="ES64" s="182">
        <f t="shared" si="463"/>
        <v>1064220.9643922073</v>
      </c>
      <c r="ET64" s="5"/>
      <c r="EU64" s="182">
        <f t="shared" si="735"/>
        <v>12238.541090510384</v>
      </c>
      <c r="EV64" s="182">
        <f t="shared" si="464"/>
        <v>100</v>
      </c>
      <c r="EW64" s="182">
        <f t="shared" si="465"/>
        <v>1223854.1090510383</v>
      </c>
      <c r="EX64" s="5"/>
      <c r="EY64" s="182">
        <f t="shared" si="736"/>
        <v>14074.322254086939</v>
      </c>
      <c r="EZ64" s="182">
        <f t="shared" si="466"/>
        <v>100</v>
      </c>
      <c r="FA64" s="182">
        <f t="shared" si="467"/>
        <v>1407432.225408694</v>
      </c>
      <c r="FB64" s="5"/>
      <c r="FC64" s="182">
        <f t="shared" si="737"/>
        <v>16185.470592199978</v>
      </c>
      <c r="FD64" s="182">
        <f t="shared" si="468"/>
        <v>100</v>
      </c>
      <c r="FE64" s="182">
        <f t="shared" si="469"/>
        <v>1618547.0592199978</v>
      </c>
      <c r="FF64" s="5"/>
      <c r="FG64" s="182">
        <f t="shared" si="738"/>
        <v>18613.29118102997</v>
      </c>
      <c r="FH64" s="182">
        <f t="shared" si="470"/>
        <v>100</v>
      </c>
      <c r="FI64" s="182">
        <f t="shared" si="471"/>
        <v>1861329.1181029971</v>
      </c>
      <c r="FJ64" s="5"/>
      <c r="FK64" s="182">
        <f t="shared" si="739"/>
        <v>21405.284858184463</v>
      </c>
      <c r="FL64" s="182">
        <f t="shared" si="472"/>
        <v>100</v>
      </c>
      <c r="FM64" s="182">
        <f t="shared" si="473"/>
        <v>2140528.4858184461</v>
      </c>
      <c r="FN64" s="5"/>
      <c r="FO64" s="182">
        <f t="shared" si="740"/>
        <v>24616.077586912132</v>
      </c>
      <c r="FP64" s="182">
        <f t="shared" si="474"/>
        <v>100</v>
      </c>
      <c r="FQ64" s="182">
        <f t="shared" si="475"/>
        <v>2461607.7586912131</v>
      </c>
      <c r="FR64" s="5"/>
      <c r="FS64" s="182">
        <f t="shared" si="741"/>
        <v>28308.489224948949</v>
      </c>
      <c r="FT64" s="182">
        <f t="shared" si="476"/>
        <v>100</v>
      </c>
      <c r="FU64" s="182">
        <f t="shared" si="477"/>
        <v>2830848.9224948948</v>
      </c>
      <c r="FV64" s="5"/>
      <c r="FW64" s="182">
        <f t="shared" si="742"/>
        <v>35810.238869560424</v>
      </c>
      <c r="FX64" s="182">
        <f t="shared" si="478"/>
        <v>100</v>
      </c>
      <c r="FY64" s="182">
        <f t="shared" si="479"/>
        <v>3581023.8869560426</v>
      </c>
      <c r="FZ64" s="5"/>
      <c r="GA64" s="182">
        <f t="shared" si="743"/>
        <v>41181.774699994487</v>
      </c>
      <c r="GB64" s="182">
        <f t="shared" si="480"/>
        <v>100</v>
      </c>
      <c r="GC64" s="182">
        <f t="shared" si="481"/>
        <v>4118177.4699994489</v>
      </c>
      <c r="GD64" s="5"/>
      <c r="GE64" s="182">
        <f t="shared" si="744"/>
        <v>47359.040904993657</v>
      </c>
      <c r="GF64" s="182">
        <f t="shared" si="482"/>
        <v>100</v>
      </c>
      <c r="GG64" s="182">
        <f t="shared" si="483"/>
        <v>4735904.0904993657</v>
      </c>
      <c r="GH64" s="5"/>
      <c r="GI64" s="182">
        <f t="shared" si="745"/>
        <v>54462.897040742704</v>
      </c>
      <c r="GJ64" s="182">
        <f t="shared" si="484"/>
        <v>100</v>
      </c>
      <c r="GK64" s="182">
        <f t="shared" si="485"/>
        <v>5446289.7040742701</v>
      </c>
      <c r="GL64" s="5"/>
      <c r="GM64" s="182">
        <f t="shared" si="746"/>
        <v>62632.331596854106</v>
      </c>
      <c r="GN64" s="182">
        <f t="shared" si="486"/>
        <v>100</v>
      </c>
      <c r="GO64" s="182">
        <f t="shared" si="487"/>
        <v>6263233.1596854106</v>
      </c>
      <c r="GP64" s="5"/>
      <c r="GQ64" s="182">
        <f t="shared" si="747"/>
        <v>72027.181336382215</v>
      </c>
      <c r="GR64" s="182">
        <f t="shared" si="488"/>
        <v>100</v>
      </c>
      <c r="GS64" s="182">
        <f t="shared" si="489"/>
        <v>7202718.1336382218</v>
      </c>
      <c r="GT64" s="5"/>
      <c r="GU64" s="182">
        <f t="shared" si="748"/>
        <v>82831.258536839538</v>
      </c>
      <c r="GV64" s="182">
        <f t="shared" si="490"/>
        <v>100</v>
      </c>
      <c r="GW64" s="182">
        <f t="shared" si="491"/>
        <v>8283125.8536839541</v>
      </c>
      <c r="GX64" s="5"/>
      <c r="GY64" s="182">
        <f t="shared" si="749"/>
        <v>95255.947317365455</v>
      </c>
      <c r="GZ64" s="182">
        <f t="shared" si="492"/>
        <v>100</v>
      </c>
      <c r="HA64" s="182">
        <f t="shared" si="493"/>
        <v>9525594.7317365464</v>
      </c>
      <c r="HB64" s="5"/>
      <c r="HC64" s="182">
        <f t="shared" si="750"/>
        <v>109544.33941497027</v>
      </c>
      <c r="HD64" s="182">
        <f t="shared" si="494"/>
        <v>100</v>
      </c>
      <c r="HE64" s="182">
        <f t="shared" si="495"/>
        <v>10954433.941497026</v>
      </c>
      <c r="HF64" s="5"/>
      <c r="HG64" s="182">
        <f t="shared" si="751"/>
        <v>125975.99032721581</v>
      </c>
      <c r="HH64" s="182">
        <f t="shared" si="496"/>
        <v>100</v>
      </c>
      <c r="HI64" s="182">
        <f t="shared" si="497"/>
        <v>12597599.032721581</v>
      </c>
      <c r="HJ64" s="5"/>
      <c r="HK64" s="182">
        <f t="shared" si="752"/>
        <v>144872.38887629815</v>
      </c>
      <c r="HL64" s="182">
        <f t="shared" si="498"/>
        <v>100</v>
      </c>
      <c r="HM64" s="182">
        <f t="shared" si="499"/>
        <v>14487238.887629814</v>
      </c>
      <c r="HN64" s="5"/>
      <c r="HO64" s="182">
        <f t="shared" si="753"/>
        <v>166603.24720774285</v>
      </c>
      <c r="HP64" s="182">
        <f t="shared" si="500"/>
        <v>100</v>
      </c>
      <c r="HQ64" s="182">
        <f t="shared" si="501"/>
        <v>16660324.720774285</v>
      </c>
      <c r="HR64" s="5"/>
      <c r="HS64" s="182">
        <f t="shared" si="754"/>
        <v>220332.7944322399</v>
      </c>
      <c r="HT64" s="182">
        <f t="shared" si="502"/>
        <v>100</v>
      </c>
      <c r="HU64" s="182">
        <f t="shared" si="503"/>
        <v>22033279.44322399</v>
      </c>
      <c r="HV64" s="5"/>
      <c r="HW64" s="182">
        <f t="shared" si="755"/>
        <v>253382.71359707587</v>
      </c>
      <c r="HX64" s="182">
        <f t="shared" si="504"/>
        <v>100</v>
      </c>
      <c r="HY64" s="182">
        <f t="shared" si="505"/>
        <v>25338271.359707586</v>
      </c>
      <c r="HZ64" s="5"/>
      <c r="IA64" s="182">
        <f t="shared" si="756"/>
        <v>291390.12063663721</v>
      </c>
      <c r="IB64" s="182">
        <f t="shared" si="506"/>
        <v>100</v>
      </c>
      <c r="IC64" s="182">
        <f t="shared" si="507"/>
        <v>29139012.063663721</v>
      </c>
      <c r="ID64" s="5"/>
      <c r="IE64" s="182">
        <f t="shared" si="757"/>
        <v>335098.63873213273</v>
      </c>
      <c r="IF64" s="182">
        <f t="shared" si="508"/>
        <v>100</v>
      </c>
      <c r="IG64" s="182">
        <f t="shared" si="509"/>
        <v>33509863.873213273</v>
      </c>
      <c r="IH64" s="5"/>
      <c r="II64" s="182">
        <f t="shared" si="758"/>
        <v>385363.43454195262</v>
      </c>
      <c r="IJ64" s="182">
        <f t="shared" si="510"/>
        <v>100</v>
      </c>
      <c r="IK64" s="182">
        <f t="shared" si="511"/>
        <v>38536343.454195261</v>
      </c>
      <c r="IL64" s="5"/>
      <c r="IM64" s="182">
        <f t="shared" si="759"/>
        <v>443167.94972324546</v>
      </c>
      <c r="IN64" s="182">
        <f t="shared" si="512"/>
        <v>100</v>
      </c>
      <c r="IO64" s="182">
        <f t="shared" si="513"/>
        <v>44316794.972324543</v>
      </c>
      <c r="IP64" s="5"/>
      <c r="IQ64" s="182">
        <f t="shared" si="760"/>
        <v>509643.14218173223</v>
      </c>
      <c r="IR64" s="182">
        <f t="shared" si="514"/>
        <v>100</v>
      </c>
      <c r="IS64" s="182">
        <f t="shared" si="515"/>
        <v>50964314.218173221</v>
      </c>
      <c r="IT64" s="5"/>
      <c r="IU64" s="182">
        <f t="shared" si="761"/>
        <v>586089.61350899201</v>
      </c>
      <c r="IV64" s="182">
        <f t="shared" si="516"/>
        <v>100</v>
      </c>
      <c r="IW64" s="182">
        <f t="shared" si="517"/>
        <v>58608961.350899205</v>
      </c>
      <c r="IX64" s="5"/>
      <c r="IY64" s="182">
        <f t="shared" si="762"/>
        <v>674003.0555353408</v>
      </c>
      <c r="IZ64" s="182">
        <f t="shared" si="518"/>
        <v>100</v>
      </c>
      <c r="JA64" s="182">
        <f t="shared" si="519"/>
        <v>67400305.553534076</v>
      </c>
      <c r="JB64" s="5"/>
      <c r="JC64" s="182">
        <f t="shared" si="763"/>
        <v>775103.5138656419</v>
      </c>
      <c r="JD64" s="182">
        <f t="shared" si="520"/>
        <v>100</v>
      </c>
      <c r="JE64" s="182">
        <f t="shared" si="521"/>
        <v>77510351.386564195</v>
      </c>
      <c r="JF64" s="5"/>
      <c r="JG64" s="182">
        <f t="shared" si="764"/>
        <v>891369.04094548814</v>
      </c>
      <c r="JH64" s="182">
        <f t="shared" si="522"/>
        <v>100</v>
      </c>
      <c r="JI64" s="182">
        <f t="shared" si="523"/>
        <v>89136904.094548821</v>
      </c>
      <c r="JJ64" s="5"/>
      <c r="JK64" s="182">
        <f t="shared" si="765"/>
        <v>1025074.3970873114</v>
      </c>
      <c r="JL64" s="182">
        <f t="shared" si="524"/>
        <v>100</v>
      </c>
      <c r="JM64" s="182">
        <f t="shared" si="525"/>
        <v>102507439.70873114</v>
      </c>
      <c r="JN64" s="5"/>
      <c r="JO64" s="182">
        <f t="shared" si="766"/>
        <v>1190623.912216912</v>
      </c>
      <c r="JP64" s="182">
        <f t="shared" si="691"/>
        <v>100</v>
      </c>
      <c r="JQ64" s="182">
        <f t="shared" si="692"/>
        <v>119062391.22169121</v>
      </c>
      <c r="JR64" s="5"/>
      <c r="JS64" s="182">
        <f t="shared" si="767"/>
        <v>1369217.4990494486</v>
      </c>
      <c r="JT64" s="182">
        <f t="shared" si="693"/>
        <v>100</v>
      </c>
      <c r="JU64" s="182">
        <f t="shared" si="694"/>
        <v>136921749.90494487</v>
      </c>
      <c r="JV64" s="5"/>
      <c r="JW64" s="182">
        <f t="shared" si="768"/>
        <v>1574600.1239068657</v>
      </c>
      <c r="JX64" s="182">
        <f t="shared" si="695"/>
        <v>100</v>
      </c>
      <c r="JY64" s="182">
        <f t="shared" si="696"/>
        <v>157460012.39068657</v>
      </c>
      <c r="JZ64" s="5"/>
      <c r="KA64" s="182">
        <f t="shared" si="769"/>
        <v>1810790.1424928955</v>
      </c>
      <c r="KB64" s="182">
        <f t="shared" si="697"/>
        <v>100</v>
      </c>
      <c r="KC64" s="182">
        <f t="shared" si="698"/>
        <v>181079014.24928954</v>
      </c>
      <c r="KD64" s="5"/>
      <c r="KE64" s="182">
        <f t="shared" si="770"/>
        <v>2082408.6638668296</v>
      </c>
      <c r="KF64" s="182">
        <f t="shared" si="699"/>
        <v>100</v>
      </c>
      <c r="KG64" s="182">
        <f t="shared" si="700"/>
        <v>208240866.38668296</v>
      </c>
      <c r="KH64" s="5"/>
      <c r="KI64" s="183">
        <f t="shared" si="182"/>
        <v>298.98454781249984</v>
      </c>
      <c r="KJ64" s="183">
        <f t="shared" si="183"/>
        <v>100.00000000000001</v>
      </c>
      <c r="KK64" s="183">
        <f t="shared" si="184"/>
        <v>29898.454781249988</v>
      </c>
      <c r="KM64" s="183">
        <f t="shared" si="185"/>
        <v>4670.2627636096031</v>
      </c>
      <c r="KN64" s="183">
        <f t="shared" si="186"/>
        <v>99.999999999999986</v>
      </c>
      <c r="KO64" s="183">
        <f t="shared" si="187"/>
        <v>467026.27636096027</v>
      </c>
      <c r="KQ64" s="183">
        <f t="shared" si="188"/>
        <v>29984.488612310648</v>
      </c>
      <c r="KR64" s="183">
        <f t="shared" si="189"/>
        <v>99.999999999999986</v>
      </c>
      <c r="KS64" s="183">
        <f t="shared" si="190"/>
        <v>2998448.8612310644</v>
      </c>
      <c r="KU64" s="183">
        <f t="shared" si="191"/>
        <v>176466.96469664923</v>
      </c>
      <c r="KV64" s="183">
        <f t="shared" si="192"/>
        <v>100</v>
      </c>
      <c r="KW64" s="183">
        <f t="shared" si="193"/>
        <v>17646696.469664924</v>
      </c>
      <c r="KY64" s="183">
        <f t="shared" si="194"/>
        <v>1038556.6361289597</v>
      </c>
      <c r="KZ64" s="183">
        <f t="shared" si="195"/>
        <v>100</v>
      </c>
      <c r="LA64" s="183">
        <f t="shared" si="196"/>
        <v>103855663.61289597</v>
      </c>
      <c r="LC64" s="183">
        <f t="shared" si="197"/>
        <v>6390018.4147877898</v>
      </c>
      <c r="LD64" s="183">
        <f t="shared" si="198"/>
        <v>100.00000000000001</v>
      </c>
      <c r="LE64" s="183">
        <f t="shared" si="199"/>
        <v>639001841.47877908</v>
      </c>
    </row>
    <row r="65" spans="2:317" ht="18.75">
      <c r="B65" s="172"/>
      <c r="C65" s="180"/>
      <c r="D65" s="180"/>
      <c r="E65" s="180" t="str">
        <f>'A.I Revenue Streams - P1'!F65</f>
        <v>IV Cannulaization</v>
      </c>
      <c r="F65" s="184"/>
      <c r="G65" s="182"/>
      <c r="H65" s="182">
        <f>'A.I Revenue Streams - P1'!J65</f>
        <v>150</v>
      </c>
      <c r="I65" s="182">
        <f t="shared" si="618"/>
        <v>0</v>
      </c>
      <c r="J65" s="5"/>
      <c r="K65" s="182">
        <f>'A.I Revenue Streams - P1'!H65*K$2*L$2</f>
        <v>9</v>
      </c>
      <c r="L65" s="182">
        <f t="shared" si="619"/>
        <v>150</v>
      </c>
      <c r="M65" s="182">
        <f t="shared" si="620"/>
        <v>1350</v>
      </c>
      <c r="N65" s="5"/>
      <c r="O65" s="182">
        <f t="shared" si="701"/>
        <v>9.6074999999999982</v>
      </c>
      <c r="P65" s="182">
        <f t="shared" si="600"/>
        <v>150</v>
      </c>
      <c r="Q65" s="182">
        <f t="shared" si="601"/>
        <v>1441.1249999999998</v>
      </c>
      <c r="R65" s="5"/>
      <c r="S65" s="182">
        <f t="shared" si="702"/>
        <v>14.731499999999995</v>
      </c>
      <c r="T65" s="182">
        <f t="shared" si="602"/>
        <v>150</v>
      </c>
      <c r="U65" s="182">
        <f t="shared" si="603"/>
        <v>2209.7249999999995</v>
      </c>
      <c r="V65" s="5"/>
      <c r="W65" s="182">
        <f t="shared" si="703"/>
        <v>21.176531249999989</v>
      </c>
      <c r="X65" s="182">
        <f t="shared" si="604"/>
        <v>150</v>
      </c>
      <c r="Y65" s="182">
        <f t="shared" si="605"/>
        <v>3176.4796874999984</v>
      </c>
      <c r="Z65" s="5"/>
      <c r="AA65" s="182">
        <f t="shared" si="704"/>
        <v>38.964817499999981</v>
      </c>
      <c r="AB65" s="182">
        <f t="shared" si="606"/>
        <v>150</v>
      </c>
      <c r="AC65" s="182">
        <f t="shared" si="607"/>
        <v>5844.7226249999967</v>
      </c>
      <c r="AD65" s="5"/>
      <c r="AE65" s="182">
        <f t="shared" si="705"/>
        <v>56.011925156249966</v>
      </c>
      <c r="AF65" s="182">
        <f t="shared" si="404"/>
        <v>150</v>
      </c>
      <c r="AG65" s="182">
        <f t="shared" si="405"/>
        <v>8401.7887734374945</v>
      </c>
      <c r="AH65" s="5"/>
      <c r="AI65" s="182">
        <f t="shared" si="706"/>
        <v>80.517142412109322</v>
      </c>
      <c r="AJ65" s="182">
        <f t="shared" si="406"/>
        <v>150</v>
      </c>
      <c r="AK65" s="182">
        <f t="shared" si="407"/>
        <v>12077.571361816399</v>
      </c>
      <c r="AL65" s="5"/>
      <c r="AM65" s="182">
        <f t="shared" si="707"/>
        <v>92.594713773925719</v>
      </c>
      <c r="AN65" s="182">
        <f t="shared" si="408"/>
        <v>150</v>
      </c>
      <c r="AO65" s="182">
        <f t="shared" si="409"/>
        <v>13889.207066088858</v>
      </c>
      <c r="AP65" s="5"/>
      <c r="AQ65" s="182">
        <f t="shared" si="708"/>
        <v>106.48392084001456</v>
      </c>
      <c r="AR65" s="182">
        <f t="shared" si="410"/>
        <v>150</v>
      </c>
      <c r="AS65" s="182">
        <f t="shared" si="411"/>
        <v>15972.588126002185</v>
      </c>
      <c r="AT65" s="5"/>
      <c r="AU65" s="182">
        <f t="shared" si="709"/>
        <v>122.45650896601676</v>
      </c>
      <c r="AV65" s="182">
        <f t="shared" si="412"/>
        <v>150</v>
      </c>
      <c r="AW65" s="182">
        <f t="shared" si="413"/>
        <v>18368.476344902512</v>
      </c>
      <c r="AX65" s="5"/>
      <c r="AY65" s="182">
        <f t="shared" si="710"/>
        <v>140.82498531091926</v>
      </c>
      <c r="AZ65" s="182">
        <f t="shared" si="414"/>
        <v>150</v>
      </c>
      <c r="BA65" s="182">
        <f t="shared" si="415"/>
        <v>21123.74779663789</v>
      </c>
      <c r="BB65" s="5"/>
      <c r="BC65" s="182">
        <f t="shared" si="711"/>
        <v>161.94873310755713</v>
      </c>
      <c r="BD65" s="182">
        <f t="shared" si="416"/>
        <v>150</v>
      </c>
      <c r="BE65" s="182">
        <f t="shared" si="417"/>
        <v>24292.309966133569</v>
      </c>
      <c r="BF65" s="5"/>
      <c r="BG65" s="182">
        <f t="shared" si="712"/>
        <v>186.24104307369069</v>
      </c>
      <c r="BH65" s="182">
        <f t="shared" si="418"/>
        <v>150</v>
      </c>
      <c r="BI65" s="182">
        <f t="shared" si="419"/>
        <v>27936.156461053604</v>
      </c>
      <c r="BJ65" s="5"/>
      <c r="BK65" s="182">
        <f t="shared" si="713"/>
        <v>214.17719953474429</v>
      </c>
      <c r="BL65" s="182">
        <f t="shared" si="420"/>
        <v>150</v>
      </c>
      <c r="BM65" s="182">
        <f t="shared" si="421"/>
        <v>32126.579930211643</v>
      </c>
      <c r="BN65" s="5"/>
      <c r="BO65" s="182">
        <f t="shared" si="714"/>
        <v>246.30377946495591</v>
      </c>
      <c r="BP65" s="182">
        <f t="shared" si="422"/>
        <v>150</v>
      </c>
      <c r="BQ65" s="182">
        <f t="shared" si="423"/>
        <v>36945.566919743389</v>
      </c>
      <c r="BR65" s="5"/>
      <c r="BS65" s="182">
        <f t="shared" si="715"/>
        <v>283.24934638469927</v>
      </c>
      <c r="BT65" s="182">
        <f t="shared" si="424"/>
        <v>150</v>
      </c>
      <c r="BU65" s="182">
        <f t="shared" si="425"/>
        <v>42487.401957704889</v>
      </c>
      <c r="BV65" s="5"/>
      <c r="BW65" s="182">
        <f t="shared" si="716"/>
        <v>325.73674834240416</v>
      </c>
      <c r="BX65" s="182">
        <f t="shared" si="426"/>
        <v>150</v>
      </c>
      <c r="BY65" s="182">
        <f t="shared" si="427"/>
        <v>48860.512251360626</v>
      </c>
      <c r="BZ65" s="5"/>
      <c r="CA65" s="182">
        <f t="shared" si="717"/>
        <v>374.59726059376476</v>
      </c>
      <c r="CB65" s="182">
        <f t="shared" si="428"/>
        <v>150</v>
      </c>
      <c r="CC65" s="182">
        <f t="shared" si="429"/>
        <v>56189.589089064713</v>
      </c>
      <c r="CD65" s="5"/>
      <c r="CE65" s="182">
        <f t="shared" si="718"/>
        <v>516.94421961939531</v>
      </c>
      <c r="CF65" s="182">
        <f t="shared" si="430"/>
        <v>150</v>
      </c>
      <c r="CG65" s="182">
        <f t="shared" si="431"/>
        <v>77541.632942909302</v>
      </c>
      <c r="CH65" s="5"/>
      <c r="CI65" s="182">
        <f t="shared" si="719"/>
        <v>594.48585256230456</v>
      </c>
      <c r="CJ65" s="182">
        <f t="shared" si="432"/>
        <v>150</v>
      </c>
      <c r="CK65" s="182">
        <f t="shared" si="433"/>
        <v>89172.877884345682</v>
      </c>
      <c r="CL65" s="5"/>
      <c r="CM65" s="182">
        <f t="shared" si="720"/>
        <v>683.65873044665022</v>
      </c>
      <c r="CN65" s="182">
        <f t="shared" si="434"/>
        <v>150</v>
      </c>
      <c r="CO65" s="182">
        <f t="shared" si="435"/>
        <v>102548.80956699753</v>
      </c>
      <c r="CP65" s="5"/>
      <c r="CQ65" s="182">
        <f t="shared" si="721"/>
        <v>786.20754001364764</v>
      </c>
      <c r="CR65" s="182">
        <f t="shared" si="436"/>
        <v>150</v>
      </c>
      <c r="CS65" s="182">
        <f t="shared" si="437"/>
        <v>117931.13100204714</v>
      </c>
      <c r="CT65" s="5"/>
      <c r="CU65" s="182">
        <f t="shared" si="722"/>
        <v>904.13867101569474</v>
      </c>
      <c r="CV65" s="182">
        <f t="shared" si="438"/>
        <v>150</v>
      </c>
      <c r="CW65" s="182">
        <f t="shared" si="439"/>
        <v>135620.8006523542</v>
      </c>
      <c r="CX65" s="5"/>
      <c r="CY65" s="182">
        <f t="shared" si="723"/>
        <v>1039.7594716680487</v>
      </c>
      <c r="CZ65" s="182">
        <f t="shared" si="440"/>
        <v>150</v>
      </c>
      <c r="DA65" s="182">
        <f t="shared" si="441"/>
        <v>155963.9207502073</v>
      </c>
      <c r="DB65" s="5"/>
      <c r="DC65" s="182">
        <f t="shared" si="724"/>
        <v>1195.723392418256</v>
      </c>
      <c r="DD65" s="182">
        <f t="shared" si="442"/>
        <v>150</v>
      </c>
      <c r="DE65" s="182">
        <f t="shared" si="443"/>
        <v>179358.50886273841</v>
      </c>
      <c r="DF65" s="5"/>
      <c r="DG65" s="182">
        <f t="shared" si="725"/>
        <v>1375.0819012809943</v>
      </c>
      <c r="DH65" s="182">
        <f t="shared" si="444"/>
        <v>150</v>
      </c>
      <c r="DI65" s="182">
        <f t="shared" si="445"/>
        <v>206262.28519214914</v>
      </c>
      <c r="DJ65" s="5"/>
      <c r="DK65" s="182">
        <f t="shared" si="726"/>
        <v>1581.3441864731433</v>
      </c>
      <c r="DL65" s="182">
        <f t="shared" si="446"/>
        <v>150</v>
      </c>
      <c r="DM65" s="182">
        <f t="shared" si="447"/>
        <v>237201.62797097149</v>
      </c>
      <c r="DN65" s="5"/>
      <c r="DO65" s="182">
        <f t="shared" si="727"/>
        <v>1818.5458144441147</v>
      </c>
      <c r="DP65" s="182">
        <f t="shared" si="448"/>
        <v>150</v>
      </c>
      <c r="DQ65" s="182">
        <f t="shared" si="449"/>
        <v>272781.87216661719</v>
      </c>
      <c r="DR65" s="5"/>
      <c r="DS65" s="182">
        <f t="shared" si="728"/>
        <v>2091.3276866107321</v>
      </c>
      <c r="DT65" s="182">
        <f t="shared" si="450"/>
        <v>150</v>
      </c>
      <c r="DU65" s="182">
        <f t="shared" si="451"/>
        <v>313699.15299160982</v>
      </c>
      <c r="DV65" s="5"/>
      <c r="DW65" s="182">
        <f t="shared" si="729"/>
        <v>2405.0268396023416</v>
      </c>
      <c r="DX65" s="182">
        <f t="shared" si="452"/>
        <v>150</v>
      </c>
      <c r="DY65" s="182">
        <f t="shared" si="453"/>
        <v>360754.02594035125</v>
      </c>
      <c r="DZ65" s="5"/>
      <c r="EA65" s="182">
        <f t="shared" si="730"/>
        <v>3042.3589520969622</v>
      </c>
      <c r="EB65" s="182">
        <f t="shared" si="454"/>
        <v>150</v>
      </c>
      <c r="EC65" s="182">
        <f t="shared" si="455"/>
        <v>456353.84281454433</v>
      </c>
      <c r="ED65" s="5"/>
      <c r="EE65" s="182">
        <f t="shared" si="731"/>
        <v>3498.7127949115061</v>
      </c>
      <c r="EF65" s="182">
        <f t="shared" si="456"/>
        <v>150</v>
      </c>
      <c r="EG65" s="182">
        <f t="shared" si="457"/>
        <v>524806.91923672589</v>
      </c>
      <c r="EH65" s="5"/>
      <c r="EI65" s="182">
        <f t="shared" si="732"/>
        <v>4023.5197141482322</v>
      </c>
      <c r="EJ65" s="182">
        <f t="shared" si="458"/>
        <v>150</v>
      </c>
      <c r="EK65" s="182">
        <f t="shared" si="459"/>
        <v>603527.95712223486</v>
      </c>
      <c r="EL65" s="5"/>
      <c r="EM65" s="182">
        <f t="shared" si="733"/>
        <v>4627.0476712704667</v>
      </c>
      <c r="EN65" s="182">
        <f t="shared" si="460"/>
        <v>150</v>
      </c>
      <c r="EO65" s="182">
        <f t="shared" si="461"/>
        <v>694057.15069057001</v>
      </c>
      <c r="EP65" s="5"/>
      <c r="EQ65" s="182">
        <f t="shared" si="734"/>
        <v>5321.1048219610366</v>
      </c>
      <c r="ER65" s="182">
        <f t="shared" si="462"/>
        <v>150</v>
      </c>
      <c r="ES65" s="182">
        <f t="shared" si="463"/>
        <v>798165.72329415544</v>
      </c>
      <c r="ET65" s="5"/>
      <c r="EU65" s="182">
        <f t="shared" si="735"/>
        <v>6119.2705452551918</v>
      </c>
      <c r="EV65" s="182">
        <f t="shared" si="464"/>
        <v>150</v>
      </c>
      <c r="EW65" s="182">
        <f t="shared" si="465"/>
        <v>917890.58178827877</v>
      </c>
      <c r="EX65" s="5"/>
      <c r="EY65" s="182">
        <f t="shared" si="736"/>
        <v>7037.1611270434696</v>
      </c>
      <c r="EZ65" s="182">
        <f t="shared" si="466"/>
        <v>150</v>
      </c>
      <c r="FA65" s="182">
        <f t="shared" si="467"/>
        <v>1055574.1690565203</v>
      </c>
      <c r="FB65" s="5"/>
      <c r="FC65" s="182">
        <f t="shared" si="737"/>
        <v>8092.7352960999888</v>
      </c>
      <c r="FD65" s="182">
        <f t="shared" si="468"/>
        <v>150</v>
      </c>
      <c r="FE65" s="182">
        <f t="shared" si="469"/>
        <v>1213910.2944149983</v>
      </c>
      <c r="FF65" s="5"/>
      <c r="FG65" s="182">
        <f t="shared" si="738"/>
        <v>9306.6455905149851</v>
      </c>
      <c r="FH65" s="182">
        <f t="shared" si="470"/>
        <v>150</v>
      </c>
      <c r="FI65" s="182">
        <f t="shared" si="471"/>
        <v>1395996.8385772477</v>
      </c>
      <c r="FJ65" s="5"/>
      <c r="FK65" s="182">
        <f t="shared" si="739"/>
        <v>10702.642429092231</v>
      </c>
      <c r="FL65" s="182">
        <f t="shared" si="472"/>
        <v>150</v>
      </c>
      <c r="FM65" s="182">
        <f t="shared" si="473"/>
        <v>1605396.3643638347</v>
      </c>
      <c r="FN65" s="5"/>
      <c r="FO65" s="182">
        <f t="shared" si="740"/>
        <v>12308.038793456066</v>
      </c>
      <c r="FP65" s="182">
        <f t="shared" si="474"/>
        <v>150</v>
      </c>
      <c r="FQ65" s="182">
        <f t="shared" si="475"/>
        <v>1846205.8190184098</v>
      </c>
      <c r="FR65" s="5"/>
      <c r="FS65" s="182">
        <f t="shared" si="741"/>
        <v>14154.244612474475</v>
      </c>
      <c r="FT65" s="182">
        <f t="shared" si="476"/>
        <v>150</v>
      </c>
      <c r="FU65" s="182">
        <f t="shared" si="477"/>
        <v>2123136.6918711714</v>
      </c>
      <c r="FV65" s="5"/>
      <c r="FW65" s="182">
        <f t="shared" si="742"/>
        <v>17905.119434780212</v>
      </c>
      <c r="FX65" s="182">
        <f t="shared" si="478"/>
        <v>150</v>
      </c>
      <c r="FY65" s="182">
        <f t="shared" si="479"/>
        <v>2685767.9152170317</v>
      </c>
      <c r="FZ65" s="5"/>
      <c r="GA65" s="182">
        <f t="shared" si="743"/>
        <v>20590.887349997243</v>
      </c>
      <c r="GB65" s="182">
        <f t="shared" si="480"/>
        <v>150</v>
      </c>
      <c r="GC65" s="182">
        <f t="shared" si="481"/>
        <v>3088633.1024995865</v>
      </c>
      <c r="GD65" s="5"/>
      <c r="GE65" s="182">
        <f t="shared" si="744"/>
        <v>23679.520452496829</v>
      </c>
      <c r="GF65" s="182">
        <f t="shared" si="482"/>
        <v>150</v>
      </c>
      <c r="GG65" s="182">
        <f t="shared" si="483"/>
        <v>3551928.0678745243</v>
      </c>
      <c r="GH65" s="5"/>
      <c r="GI65" s="182">
        <f t="shared" si="745"/>
        <v>27231.448520371352</v>
      </c>
      <c r="GJ65" s="182">
        <f t="shared" si="484"/>
        <v>150</v>
      </c>
      <c r="GK65" s="182">
        <f t="shared" si="485"/>
        <v>4084717.2780557028</v>
      </c>
      <c r="GL65" s="5"/>
      <c r="GM65" s="182">
        <f t="shared" si="746"/>
        <v>31316.165798427053</v>
      </c>
      <c r="GN65" s="182">
        <f t="shared" si="486"/>
        <v>150</v>
      </c>
      <c r="GO65" s="182">
        <f t="shared" si="487"/>
        <v>4697424.8697640579</v>
      </c>
      <c r="GP65" s="5"/>
      <c r="GQ65" s="182">
        <f t="shared" si="747"/>
        <v>36013.590668191107</v>
      </c>
      <c r="GR65" s="182">
        <f t="shared" si="488"/>
        <v>150</v>
      </c>
      <c r="GS65" s="182">
        <f t="shared" si="489"/>
        <v>5402038.6002286663</v>
      </c>
      <c r="GT65" s="5"/>
      <c r="GU65" s="182">
        <f t="shared" si="748"/>
        <v>41415.629268419769</v>
      </c>
      <c r="GV65" s="182">
        <f t="shared" si="490"/>
        <v>150</v>
      </c>
      <c r="GW65" s="182">
        <f t="shared" si="491"/>
        <v>6212344.3902629651</v>
      </c>
      <c r="GX65" s="5"/>
      <c r="GY65" s="182">
        <f t="shared" si="749"/>
        <v>47627.973658682728</v>
      </c>
      <c r="GZ65" s="182">
        <f t="shared" si="492"/>
        <v>150</v>
      </c>
      <c r="HA65" s="182">
        <f t="shared" si="493"/>
        <v>7144196.0488024093</v>
      </c>
      <c r="HB65" s="5"/>
      <c r="HC65" s="182">
        <f t="shared" si="750"/>
        <v>54772.169707485133</v>
      </c>
      <c r="HD65" s="182">
        <f t="shared" si="494"/>
        <v>150</v>
      </c>
      <c r="HE65" s="182">
        <f t="shared" si="495"/>
        <v>8215825.45612277</v>
      </c>
      <c r="HF65" s="5"/>
      <c r="HG65" s="182">
        <f t="shared" si="751"/>
        <v>62987.995163607906</v>
      </c>
      <c r="HH65" s="182">
        <f t="shared" si="496"/>
        <v>150</v>
      </c>
      <c r="HI65" s="182">
        <f t="shared" si="497"/>
        <v>9448199.2745411862</v>
      </c>
      <c r="HJ65" s="5"/>
      <c r="HK65" s="182">
        <f t="shared" si="752"/>
        <v>72436.194438149076</v>
      </c>
      <c r="HL65" s="182">
        <f t="shared" si="498"/>
        <v>150</v>
      </c>
      <c r="HM65" s="182">
        <f t="shared" si="499"/>
        <v>10865429.165722361</v>
      </c>
      <c r="HN65" s="5"/>
      <c r="HO65" s="182">
        <f t="shared" si="753"/>
        <v>83301.623603871427</v>
      </c>
      <c r="HP65" s="182">
        <f t="shared" si="500"/>
        <v>150</v>
      </c>
      <c r="HQ65" s="182">
        <f t="shared" si="501"/>
        <v>12495243.540580714</v>
      </c>
      <c r="HR65" s="5"/>
      <c r="HS65" s="182">
        <f t="shared" si="754"/>
        <v>110166.39721611995</v>
      </c>
      <c r="HT65" s="182">
        <f t="shared" si="502"/>
        <v>150</v>
      </c>
      <c r="HU65" s="182">
        <f t="shared" si="503"/>
        <v>16524959.582417993</v>
      </c>
      <c r="HV65" s="5"/>
      <c r="HW65" s="182">
        <f t="shared" si="755"/>
        <v>126691.35679853793</v>
      </c>
      <c r="HX65" s="182">
        <f t="shared" si="504"/>
        <v>150</v>
      </c>
      <c r="HY65" s="182">
        <f t="shared" si="505"/>
        <v>19003703.519780692</v>
      </c>
      <c r="HZ65" s="5"/>
      <c r="IA65" s="182">
        <f t="shared" si="756"/>
        <v>145695.0603183186</v>
      </c>
      <c r="IB65" s="182">
        <f t="shared" si="506"/>
        <v>150</v>
      </c>
      <c r="IC65" s="182">
        <f t="shared" si="507"/>
        <v>21854259.047747791</v>
      </c>
      <c r="ID65" s="5"/>
      <c r="IE65" s="182">
        <f t="shared" si="757"/>
        <v>167549.31936606637</v>
      </c>
      <c r="IF65" s="182">
        <f t="shared" si="508"/>
        <v>150</v>
      </c>
      <c r="IG65" s="182">
        <f t="shared" si="509"/>
        <v>25132397.904909953</v>
      </c>
      <c r="IH65" s="5"/>
      <c r="II65" s="182">
        <f t="shared" si="758"/>
        <v>192681.71727097631</v>
      </c>
      <c r="IJ65" s="182">
        <f t="shared" si="510"/>
        <v>150</v>
      </c>
      <c r="IK65" s="182">
        <f t="shared" si="511"/>
        <v>28902257.590646446</v>
      </c>
      <c r="IL65" s="5"/>
      <c r="IM65" s="182">
        <f t="shared" si="759"/>
        <v>221583.97486162273</v>
      </c>
      <c r="IN65" s="182">
        <f t="shared" si="512"/>
        <v>150</v>
      </c>
      <c r="IO65" s="182">
        <f t="shared" si="513"/>
        <v>33237596.229243409</v>
      </c>
      <c r="IP65" s="5"/>
      <c r="IQ65" s="182">
        <f t="shared" si="760"/>
        <v>254821.57109086611</v>
      </c>
      <c r="IR65" s="182">
        <f t="shared" si="514"/>
        <v>150</v>
      </c>
      <c r="IS65" s="182">
        <f t="shared" si="515"/>
        <v>38223235.663629919</v>
      </c>
      <c r="IT65" s="5"/>
      <c r="IU65" s="182">
        <f t="shared" si="761"/>
        <v>293044.80675449601</v>
      </c>
      <c r="IV65" s="182">
        <f t="shared" si="516"/>
        <v>150</v>
      </c>
      <c r="IW65" s="182">
        <f t="shared" si="517"/>
        <v>43956721.0131744</v>
      </c>
      <c r="IX65" s="5"/>
      <c r="IY65" s="182">
        <f t="shared" si="762"/>
        <v>337001.5277676704</v>
      </c>
      <c r="IZ65" s="182">
        <f t="shared" si="518"/>
        <v>150</v>
      </c>
      <c r="JA65" s="182">
        <f t="shared" si="519"/>
        <v>50550229.16515056</v>
      </c>
      <c r="JB65" s="5"/>
      <c r="JC65" s="182">
        <f t="shared" si="763"/>
        <v>387551.75693282095</v>
      </c>
      <c r="JD65" s="182">
        <f t="shared" si="520"/>
        <v>150</v>
      </c>
      <c r="JE65" s="182">
        <f t="shared" si="521"/>
        <v>58132763.539923139</v>
      </c>
      <c r="JF65" s="5"/>
      <c r="JG65" s="182">
        <f t="shared" si="764"/>
        <v>445684.52047274407</v>
      </c>
      <c r="JH65" s="182">
        <f t="shared" si="522"/>
        <v>150</v>
      </c>
      <c r="JI65" s="182">
        <f t="shared" si="523"/>
        <v>66852678.070911609</v>
      </c>
      <c r="JJ65" s="5"/>
      <c r="JK65" s="182">
        <f t="shared" si="765"/>
        <v>512537.19854365569</v>
      </c>
      <c r="JL65" s="182">
        <f t="shared" si="524"/>
        <v>150</v>
      </c>
      <c r="JM65" s="182">
        <f t="shared" si="525"/>
        <v>76880579.781548351</v>
      </c>
      <c r="JN65" s="5"/>
      <c r="JO65" s="182">
        <f t="shared" si="766"/>
        <v>595311.95610845601</v>
      </c>
      <c r="JP65" s="182">
        <f t="shared" si="691"/>
        <v>150</v>
      </c>
      <c r="JQ65" s="182">
        <f t="shared" si="692"/>
        <v>89296793.416268408</v>
      </c>
      <c r="JR65" s="5"/>
      <c r="JS65" s="182">
        <f t="shared" si="767"/>
        <v>684608.74952472432</v>
      </c>
      <c r="JT65" s="182">
        <f t="shared" si="693"/>
        <v>150</v>
      </c>
      <c r="JU65" s="182">
        <f t="shared" si="694"/>
        <v>102691312.42870864</v>
      </c>
      <c r="JV65" s="5"/>
      <c r="JW65" s="182">
        <f t="shared" si="768"/>
        <v>787300.06195343286</v>
      </c>
      <c r="JX65" s="182">
        <f t="shared" si="695"/>
        <v>150</v>
      </c>
      <c r="JY65" s="182">
        <f t="shared" si="696"/>
        <v>118095009.29301493</v>
      </c>
      <c r="JZ65" s="5"/>
      <c r="KA65" s="182">
        <f t="shared" si="769"/>
        <v>905395.07124644774</v>
      </c>
      <c r="KB65" s="182">
        <f t="shared" si="697"/>
        <v>150</v>
      </c>
      <c r="KC65" s="182">
        <f t="shared" si="698"/>
        <v>135809260.68696716</v>
      </c>
      <c r="KD65" s="5"/>
      <c r="KE65" s="182">
        <f t="shared" si="770"/>
        <v>1041204.3319334148</v>
      </c>
      <c r="KF65" s="182">
        <f t="shared" si="699"/>
        <v>150</v>
      </c>
      <c r="KG65" s="182">
        <f t="shared" si="700"/>
        <v>156180649.79001221</v>
      </c>
      <c r="KH65" s="5"/>
      <c r="KI65" s="183">
        <f t="shared" si="182"/>
        <v>149.49227390624992</v>
      </c>
      <c r="KJ65" s="183">
        <f t="shared" si="183"/>
        <v>150</v>
      </c>
      <c r="KK65" s="183">
        <f t="shared" si="184"/>
        <v>22423.841085937489</v>
      </c>
      <c r="KM65" s="183">
        <f t="shared" si="185"/>
        <v>2335.1313818048015</v>
      </c>
      <c r="KN65" s="183">
        <f t="shared" si="186"/>
        <v>150.00000000000003</v>
      </c>
      <c r="KO65" s="183">
        <f t="shared" si="187"/>
        <v>350269.70727072028</v>
      </c>
      <c r="KQ65" s="183">
        <f t="shared" si="188"/>
        <v>14992.244306155324</v>
      </c>
      <c r="KR65" s="183">
        <f t="shared" si="189"/>
        <v>150</v>
      </c>
      <c r="KS65" s="183">
        <f t="shared" si="190"/>
        <v>2248836.6459232988</v>
      </c>
      <c r="KU65" s="183">
        <f t="shared" si="191"/>
        <v>88233.482348324615</v>
      </c>
      <c r="KV65" s="183">
        <f t="shared" si="192"/>
        <v>150</v>
      </c>
      <c r="KW65" s="183">
        <f t="shared" si="193"/>
        <v>13235022.352248691</v>
      </c>
      <c r="KY65" s="183">
        <f t="shared" si="194"/>
        <v>519278.31806447986</v>
      </c>
      <c r="KZ65" s="183">
        <f t="shared" si="195"/>
        <v>150</v>
      </c>
      <c r="LA65" s="183">
        <f t="shared" si="196"/>
        <v>77891747.709671974</v>
      </c>
      <c r="LC65" s="183">
        <f t="shared" si="197"/>
        <v>3195009.2073938949</v>
      </c>
      <c r="LD65" s="183">
        <f t="shared" si="198"/>
        <v>150</v>
      </c>
      <c r="LE65" s="183">
        <f t="shared" si="199"/>
        <v>479251381.10908425</v>
      </c>
    </row>
    <row r="66" spans="2:317" ht="18.75">
      <c r="B66" s="172"/>
      <c r="C66" s="180"/>
      <c r="D66" s="180"/>
      <c r="E66" s="180"/>
      <c r="F66" s="184"/>
      <c r="G66" s="182"/>
      <c r="H66" s="182"/>
      <c r="I66" s="182"/>
      <c r="J66" s="5"/>
      <c r="K66" s="182"/>
      <c r="L66" s="182"/>
      <c r="M66" s="182"/>
      <c r="N66" s="5"/>
      <c r="O66" s="182"/>
      <c r="P66" s="182"/>
      <c r="Q66" s="182"/>
      <c r="R66" s="5"/>
      <c r="S66" s="182"/>
      <c r="T66" s="182"/>
      <c r="U66" s="182"/>
      <c r="V66" s="5"/>
      <c r="W66" s="182"/>
      <c r="X66" s="182"/>
      <c r="Y66" s="182"/>
      <c r="Z66" s="5"/>
      <c r="AA66" s="182"/>
      <c r="AB66" s="182"/>
      <c r="AC66" s="182"/>
      <c r="AD66" s="5"/>
      <c r="AE66" s="182"/>
      <c r="AF66" s="182"/>
      <c r="AG66" s="182"/>
      <c r="AH66" s="5"/>
      <c r="AI66" s="182"/>
      <c r="AJ66" s="182"/>
      <c r="AK66" s="182"/>
      <c r="AL66" s="5"/>
      <c r="AM66" s="182"/>
      <c r="AN66" s="182"/>
      <c r="AO66" s="182"/>
      <c r="AP66" s="5"/>
      <c r="AQ66" s="182"/>
      <c r="AR66" s="182"/>
      <c r="AS66" s="182"/>
      <c r="AT66" s="5"/>
      <c r="AU66" s="182"/>
      <c r="AV66" s="182"/>
      <c r="AW66" s="182"/>
      <c r="AX66" s="5"/>
      <c r="AY66" s="182"/>
      <c r="AZ66" s="182"/>
      <c r="BA66" s="182"/>
      <c r="BB66" s="5"/>
      <c r="BC66" s="182"/>
      <c r="BD66" s="182"/>
      <c r="BE66" s="182"/>
      <c r="BF66" s="5"/>
      <c r="BG66" s="182"/>
      <c r="BH66" s="182"/>
      <c r="BI66" s="182"/>
      <c r="BJ66" s="5"/>
      <c r="BK66" s="182"/>
      <c r="BL66" s="182"/>
      <c r="BM66" s="182"/>
      <c r="BN66" s="5"/>
      <c r="BO66" s="182"/>
      <c r="BP66" s="182"/>
      <c r="BQ66" s="182"/>
      <c r="BR66" s="5"/>
      <c r="BS66" s="182"/>
      <c r="BT66" s="182"/>
      <c r="BU66" s="182"/>
      <c r="BV66" s="5"/>
      <c r="BW66" s="182"/>
      <c r="BX66" s="182"/>
      <c r="BY66" s="182"/>
      <c r="BZ66" s="5"/>
      <c r="CA66" s="182"/>
      <c r="CB66" s="182"/>
      <c r="CC66" s="182"/>
      <c r="CD66" s="5"/>
      <c r="CE66" s="182"/>
      <c r="CF66" s="182"/>
      <c r="CG66" s="182"/>
      <c r="CH66" s="5"/>
      <c r="CI66" s="182"/>
      <c r="CJ66" s="182"/>
      <c r="CK66" s="182"/>
      <c r="CL66" s="5"/>
      <c r="CM66" s="182"/>
      <c r="CN66" s="182"/>
      <c r="CO66" s="182"/>
      <c r="CP66" s="5"/>
      <c r="CQ66" s="182"/>
      <c r="CR66" s="182"/>
      <c r="CS66" s="182"/>
      <c r="CT66" s="5"/>
      <c r="CU66" s="182"/>
      <c r="CV66" s="182"/>
      <c r="CW66" s="182"/>
      <c r="CX66" s="5"/>
      <c r="CY66" s="182"/>
      <c r="CZ66" s="182"/>
      <c r="DA66" s="182"/>
      <c r="DB66" s="5"/>
      <c r="DC66" s="182"/>
      <c r="DD66" s="182"/>
      <c r="DE66" s="182"/>
      <c r="DF66" s="5"/>
      <c r="DG66" s="182"/>
      <c r="DH66" s="182"/>
      <c r="DI66" s="182"/>
      <c r="DJ66" s="5"/>
      <c r="DK66" s="182"/>
      <c r="DL66" s="182"/>
      <c r="DM66" s="182"/>
      <c r="DN66" s="5"/>
      <c r="DO66" s="182"/>
      <c r="DP66" s="182"/>
      <c r="DQ66" s="182"/>
      <c r="DR66" s="5"/>
      <c r="DS66" s="182"/>
      <c r="DT66" s="182"/>
      <c r="DU66" s="182"/>
      <c r="DV66" s="5"/>
      <c r="DW66" s="182"/>
      <c r="DX66" s="182"/>
      <c r="DY66" s="182"/>
      <c r="DZ66" s="5"/>
      <c r="EA66" s="182"/>
      <c r="EB66" s="182"/>
      <c r="EC66" s="182"/>
      <c r="ED66" s="5"/>
      <c r="EE66" s="182"/>
      <c r="EF66" s="182"/>
      <c r="EG66" s="182"/>
      <c r="EH66" s="5"/>
      <c r="EI66" s="182"/>
      <c r="EJ66" s="182"/>
      <c r="EK66" s="182"/>
      <c r="EL66" s="5"/>
      <c r="EM66" s="182"/>
      <c r="EN66" s="182"/>
      <c r="EO66" s="182"/>
      <c r="EP66" s="5"/>
      <c r="EQ66" s="182"/>
      <c r="ER66" s="182"/>
      <c r="ES66" s="182"/>
      <c r="ET66" s="5"/>
      <c r="EU66" s="182"/>
      <c r="EV66" s="182"/>
      <c r="EW66" s="182"/>
      <c r="EX66" s="5"/>
      <c r="EY66" s="182"/>
      <c r="EZ66" s="182"/>
      <c r="FA66" s="182"/>
      <c r="FB66" s="5"/>
      <c r="FC66" s="182"/>
      <c r="FD66" s="182"/>
      <c r="FE66" s="182"/>
      <c r="FF66" s="5"/>
      <c r="FG66" s="182"/>
      <c r="FH66" s="182"/>
      <c r="FI66" s="182"/>
      <c r="FJ66" s="5"/>
      <c r="FK66" s="182"/>
      <c r="FL66" s="182"/>
      <c r="FM66" s="182"/>
      <c r="FN66" s="5"/>
      <c r="FO66" s="182"/>
      <c r="FP66" s="182"/>
      <c r="FQ66" s="182"/>
      <c r="FR66" s="5"/>
      <c r="FS66" s="182"/>
      <c r="FT66" s="182"/>
      <c r="FU66" s="182"/>
      <c r="FV66" s="5"/>
      <c r="FW66" s="182"/>
      <c r="FX66" s="182"/>
      <c r="FY66" s="182"/>
      <c r="FZ66" s="5"/>
      <c r="GA66" s="182"/>
      <c r="GB66" s="182"/>
      <c r="GC66" s="182"/>
      <c r="GD66" s="5"/>
      <c r="GE66" s="182"/>
      <c r="GF66" s="182"/>
      <c r="GG66" s="182"/>
      <c r="GH66" s="5"/>
      <c r="GI66" s="182"/>
      <c r="GJ66" s="182"/>
      <c r="GK66" s="182"/>
      <c r="GL66" s="5"/>
      <c r="GM66" s="182"/>
      <c r="GN66" s="182"/>
      <c r="GO66" s="182"/>
      <c r="GP66" s="5"/>
      <c r="GQ66" s="182"/>
      <c r="GR66" s="182"/>
      <c r="GS66" s="182"/>
      <c r="GT66" s="5"/>
      <c r="GU66" s="182"/>
      <c r="GV66" s="182"/>
      <c r="GW66" s="182"/>
      <c r="GX66" s="5"/>
      <c r="GY66" s="182"/>
      <c r="GZ66" s="182"/>
      <c r="HA66" s="182"/>
      <c r="HB66" s="5"/>
      <c r="HC66" s="182"/>
      <c r="HD66" s="182"/>
      <c r="HE66" s="182"/>
      <c r="HF66" s="5"/>
      <c r="HG66" s="182"/>
      <c r="HH66" s="182"/>
      <c r="HI66" s="182"/>
      <c r="HJ66" s="5"/>
      <c r="HK66" s="182"/>
      <c r="HL66" s="182"/>
      <c r="HM66" s="182"/>
      <c r="HN66" s="5"/>
      <c r="HO66" s="182"/>
      <c r="HP66" s="182"/>
      <c r="HQ66" s="182"/>
      <c r="HR66" s="5"/>
      <c r="HS66" s="182"/>
      <c r="HT66" s="182"/>
      <c r="HU66" s="182"/>
      <c r="HV66" s="5"/>
      <c r="HW66" s="182"/>
      <c r="HX66" s="182"/>
      <c r="HY66" s="182"/>
      <c r="HZ66" s="5"/>
      <c r="IA66" s="182"/>
      <c r="IB66" s="182"/>
      <c r="IC66" s="182"/>
      <c r="ID66" s="5"/>
      <c r="IE66" s="182"/>
      <c r="IF66" s="182"/>
      <c r="IG66" s="182"/>
      <c r="IH66" s="5"/>
      <c r="II66" s="182"/>
      <c r="IJ66" s="182"/>
      <c r="IK66" s="182"/>
      <c r="IL66" s="5"/>
      <c r="IM66" s="182"/>
      <c r="IN66" s="182"/>
      <c r="IO66" s="182"/>
      <c r="IP66" s="5"/>
      <c r="IQ66" s="182"/>
      <c r="IR66" s="182"/>
      <c r="IS66" s="182"/>
      <c r="IT66" s="5"/>
      <c r="IU66" s="182"/>
      <c r="IV66" s="182"/>
      <c r="IW66" s="182"/>
      <c r="IX66" s="5"/>
      <c r="IY66" s="182"/>
      <c r="IZ66" s="182"/>
      <c r="JA66" s="182"/>
      <c r="JB66" s="5"/>
      <c r="JC66" s="182"/>
      <c r="JD66" s="182"/>
      <c r="JE66" s="182"/>
      <c r="JF66" s="5"/>
      <c r="JG66" s="182"/>
      <c r="JH66" s="182"/>
      <c r="JI66" s="182"/>
      <c r="JJ66" s="5"/>
      <c r="JK66" s="182"/>
      <c r="JL66" s="182"/>
      <c r="JM66" s="182"/>
      <c r="JN66" s="5"/>
      <c r="JO66" s="182"/>
      <c r="JP66" s="182"/>
      <c r="JQ66" s="182"/>
      <c r="JR66" s="5"/>
      <c r="JS66" s="182"/>
      <c r="JT66" s="182"/>
      <c r="JU66" s="182"/>
      <c r="JV66" s="5"/>
      <c r="JW66" s="182"/>
      <c r="JX66" s="182"/>
      <c r="JY66" s="182"/>
      <c r="JZ66" s="5"/>
      <c r="KA66" s="182"/>
      <c r="KB66" s="182"/>
      <c r="KC66" s="182"/>
      <c r="KD66" s="5"/>
      <c r="KE66" s="182"/>
      <c r="KF66" s="182"/>
      <c r="KG66" s="182"/>
      <c r="KH66" s="5"/>
      <c r="KI66" s="183"/>
      <c r="KJ66" s="183"/>
      <c r="KK66" s="183"/>
      <c r="KM66" s="183"/>
      <c r="KN66" s="183"/>
      <c r="KO66" s="183"/>
      <c r="KQ66" s="183"/>
      <c r="KR66" s="183"/>
      <c r="KS66" s="183"/>
      <c r="KU66" s="183"/>
      <c r="KV66" s="183"/>
      <c r="KW66" s="183"/>
      <c r="KY66" s="183"/>
      <c r="KZ66" s="183"/>
      <c r="LA66" s="183"/>
      <c r="LC66" s="183"/>
      <c r="LD66" s="183"/>
      <c r="LE66" s="183"/>
    </row>
    <row r="67" spans="2:317" ht="18.75">
      <c r="B67" s="172"/>
      <c r="C67" s="180"/>
      <c r="D67" s="180"/>
      <c r="E67" s="180"/>
      <c r="F67" s="184"/>
      <c r="G67" s="182"/>
      <c r="H67" s="182"/>
      <c r="I67" s="182"/>
      <c r="J67" s="5"/>
      <c r="K67" s="182"/>
      <c r="L67" s="182"/>
      <c r="M67" s="182"/>
      <c r="N67" s="5"/>
      <c r="O67" s="182"/>
      <c r="P67" s="182"/>
      <c r="Q67" s="182"/>
      <c r="R67" s="5"/>
      <c r="S67" s="182"/>
      <c r="T67" s="182"/>
      <c r="U67" s="182"/>
      <c r="V67" s="5"/>
      <c r="W67" s="182"/>
      <c r="X67" s="182"/>
      <c r="Y67" s="182"/>
      <c r="Z67" s="5"/>
      <c r="AA67" s="182"/>
      <c r="AB67" s="182"/>
      <c r="AC67" s="182"/>
      <c r="AD67" s="5"/>
      <c r="AE67" s="182"/>
      <c r="AF67" s="182"/>
      <c r="AG67" s="182"/>
      <c r="AH67" s="5"/>
      <c r="AI67" s="182"/>
      <c r="AJ67" s="182"/>
      <c r="AK67" s="182"/>
      <c r="AL67" s="5"/>
      <c r="AM67" s="182"/>
      <c r="AN67" s="182"/>
      <c r="AO67" s="182"/>
      <c r="AP67" s="5"/>
      <c r="AQ67" s="182"/>
      <c r="AR67" s="182"/>
      <c r="AS67" s="182"/>
      <c r="AT67" s="5"/>
      <c r="AU67" s="182"/>
      <c r="AV67" s="182"/>
      <c r="AW67" s="182"/>
      <c r="AX67" s="5"/>
      <c r="AY67" s="182"/>
      <c r="AZ67" s="182"/>
      <c r="BA67" s="182"/>
      <c r="BB67" s="5"/>
      <c r="BC67" s="182"/>
      <c r="BD67" s="182"/>
      <c r="BE67" s="182"/>
      <c r="BF67" s="5"/>
      <c r="BG67" s="182"/>
      <c r="BH67" s="182"/>
      <c r="BI67" s="182"/>
      <c r="BJ67" s="5"/>
      <c r="BK67" s="182"/>
      <c r="BL67" s="182"/>
      <c r="BM67" s="182"/>
      <c r="BN67" s="5"/>
      <c r="BO67" s="182"/>
      <c r="BP67" s="182"/>
      <c r="BQ67" s="182"/>
      <c r="BR67" s="5"/>
      <c r="BS67" s="182"/>
      <c r="BT67" s="182"/>
      <c r="BU67" s="182"/>
      <c r="BV67" s="5"/>
      <c r="BW67" s="182"/>
      <c r="BX67" s="182"/>
      <c r="BY67" s="182"/>
      <c r="BZ67" s="5"/>
      <c r="CA67" s="182"/>
      <c r="CB67" s="182"/>
      <c r="CC67" s="182"/>
      <c r="CD67" s="5"/>
      <c r="CE67" s="182"/>
      <c r="CF67" s="182"/>
      <c r="CG67" s="182"/>
      <c r="CH67" s="5"/>
      <c r="CI67" s="182"/>
      <c r="CJ67" s="182"/>
      <c r="CK67" s="182"/>
      <c r="CL67" s="5"/>
      <c r="CM67" s="182"/>
      <c r="CN67" s="182"/>
      <c r="CO67" s="182"/>
      <c r="CP67" s="5"/>
      <c r="CQ67" s="182"/>
      <c r="CR67" s="182"/>
      <c r="CS67" s="182"/>
      <c r="CT67" s="5"/>
      <c r="CU67" s="182"/>
      <c r="CV67" s="182"/>
      <c r="CW67" s="182"/>
      <c r="CX67" s="5"/>
      <c r="CY67" s="182"/>
      <c r="CZ67" s="182"/>
      <c r="DA67" s="182"/>
      <c r="DB67" s="5"/>
      <c r="DC67" s="182"/>
      <c r="DD67" s="182"/>
      <c r="DE67" s="182"/>
      <c r="DF67" s="5"/>
      <c r="DG67" s="182"/>
      <c r="DH67" s="182"/>
      <c r="DI67" s="182"/>
      <c r="DJ67" s="5"/>
      <c r="DK67" s="182"/>
      <c r="DL67" s="182"/>
      <c r="DM67" s="182"/>
      <c r="DN67" s="5"/>
      <c r="DO67" s="182"/>
      <c r="DP67" s="182"/>
      <c r="DQ67" s="182"/>
      <c r="DR67" s="5"/>
      <c r="DS67" s="182"/>
      <c r="DT67" s="182"/>
      <c r="DU67" s="182"/>
      <c r="DV67" s="5"/>
      <c r="DW67" s="182"/>
      <c r="DX67" s="182"/>
      <c r="DY67" s="182"/>
      <c r="DZ67" s="5"/>
      <c r="EA67" s="182"/>
      <c r="EB67" s="182"/>
      <c r="EC67" s="182"/>
      <c r="ED67" s="5"/>
      <c r="EE67" s="182"/>
      <c r="EF67" s="182"/>
      <c r="EG67" s="182"/>
      <c r="EH67" s="5"/>
      <c r="EI67" s="182"/>
      <c r="EJ67" s="182"/>
      <c r="EK67" s="182"/>
      <c r="EL67" s="5"/>
      <c r="EM67" s="182"/>
      <c r="EN67" s="182"/>
      <c r="EO67" s="182"/>
      <c r="EP67" s="5"/>
      <c r="EQ67" s="182"/>
      <c r="ER67" s="182"/>
      <c r="ES67" s="182"/>
      <c r="ET67" s="5"/>
      <c r="EU67" s="182"/>
      <c r="EV67" s="182"/>
      <c r="EW67" s="182"/>
      <c r="EX67" s="5"/>
      <c r="EY67" s="182"/>
      <c r="EZ67" s="182"/>
      <c r="FA67" s="182"/>
      <c r="FB67" s="5"/>
      <c r="FC67" s="182"/>
      <c r="FD67" s="182"/>
      <c r="FE67" s="182"/>
      <c r="FF67" s="5"/>
      <c r="FG67" s="182"/>
      <c r="FH67" s="182"/>
      <c r="FI67" s="182"/>
      <c r="FJ67" s="5"/>
      <c r="FK67" s="182"/>
      <c r="FL67" s="182"/>
      <c r="FM67" s="182"/>
      <c r="FN67" s="5"/>
      <c r="FO67" s="182"/>
      <c r="FP67" s="182"/>
      <c r="FQ67" s="182"/>
      <c r="FR67" s="5"/>
      <c r="FS67" s="182"/>
      <c r="FT67" s="182"/>
      <c r="FU67" s="182"/>
      <c r="FV67" s="5"/>
      <c r="FW67" s="182"/>
      <c r="FX67" s="182"/>
      <c r="FY67" s="182"/>
      <c r="FZ67" s="5"/>
      <c r="GA67" s="182"/>
      <c r="GB67" s="182"/>
      <c r="GC67" s="182"/>
      <c r="GD67" s="5"/>
      <c r="GE67" s="182"/>
      <c r="GF67" s="182"/>
      <c r="GG67" s="182"/>
      <c r="GH67" s="5"/>
      <c r="GI67" s="182"/>
      <c r="GJ67" s="182"/>
      <c r="GK67" s="182"/>
      <c r="GL67" s="5"/>
      <c r="GM67" s="182"/>
      <c r="GN67" s="182"/>
      <c r="GO67" s="182"/>
      <c r="GP67" s="5"/>
      <c r="GQ67" s="182"/>
      <c r="GR67" s="182"/>
      <c r="GS67" s="182"/>
      <c r="GT67" s="5"/>
      <c r="GU67" s="182"/>
      <c r="GV67" s="182"/>
      <c r="GW67" s="182"/>
      <c r="GX67" s="5"/>
      <c r="GY67" s="182"/>
      <c r="GZ67" s="182"/>
      <c r="HA67" s="182"/>
      <c r="HB67" s="5"/>
      <c r="HC67" s="182"/>
      <c r="HD67" s="182"/>
      <c r="HE67" s="182"/>
      <c r="HF67" s="5"/>
      <c r="HG67" s="182"/>
      <c r="HH67" s="182"/>
      <c r="HI67" s="182"/>
      <c r="HJ67" s="5"/>
      <c r="HK67" s="182"/>
      <c r="HL67" s="182"/>
      <c r="HM67" s="182"/>
      <c r="HN67" s="5"/>
      <c r="HO67" s="182"/>
      <c r="HP67" s="182"/>
      <c r="HQ67" s="182"/>
      <c r="HR67" s="5"/>
      <c r="HS67" s="182"/>
      <c r="HT67" s="182"/>
      <c r="HU67" s="182"/>
      <c r="HV67" s="5"/>
      <c r="HW67" s="182"/>
      <c r="HX67" s="182"/>
      <c r="HY67" s="182"/>
      <c r="HZ67" s="5"/>
      <c r="IA67" s="182"/>
      <c r="IB67" s="182"/>
      <c r="IC67" s="182"/>
      <c r="ID67" s="5"/>
      <c r="IE67" s="182"/>
      <c r="IF67" s="182"/>
      <c r="IG67" s="182"/>
      <c r="IH67" s="5"/>
      <c r="II67" s="182"/>
      <c r="IJ67" s="182"/>
      <c r="IK67" s="182"/>
      <c r="IL67" s="5"/>
      <c r="IM67" s="182"/>
      <c r="IN67" s="182"/>
      <c r="IO67" s="182"/>
      <c r="IP67" s="5"/>
      <c r="IQ67" s="182"/>
      <c r="IR67" s="182"/>
      <c r="IS67" s="182"/>
      <c r="IT67" s="5"/>
      <c r="IU67" s="182"/>
      <c r="IV67" s="182"/>
      <c r="IW67" s="182"/>
      <c r="IX67" s="5"/>
      <c r="IY67" s="182"/>
      <c r="IZ67" s="182"/>
      <c r="JA67" s="182"/>
      <c r="JB67" s="5"/>
      <c r="JC67" s="182"/>
      <c r="JD67" s="182"/>
      <c r="JE67" s="182"/>
      <c r="JF67" s="5"/>
      <c r="JG67" s="182"/>
      <c r="JH67" s="182"/>
      <c r="JI67" s="182"/>
      <c r="JJ67" s="5"/>
      <c r="JK67" s="182"/>
      <c r="JL67" s="182"/>
      <c r="JM67" s="182"/>
      <c r="JN67" s="5"/>
      <c r="JO67" s="182"/>
      <c r="JP67" s="182"/>
      <c r="JQ67" s="182"/>
      <c r="JR67" s="5"/>
      <c r="JS67" s="182"/>
      <c r="JT67" s="182"/>
      <c r="JU67" s="182"/>
      <c r="JV67" s="5"/>
      <c r="JW67" s="182"/>
      <c r="JX67" s="182"/>
      <c r="JY67" s="182"/>
      <c r="JZ67" s="5"/>
      <c r="KA67" s="182"/>
      <c r="KB67" s="182"/>
      <c r="KC67" s="182"/>
      <c r="KD67" s="5"/>
      <c r="KE67" s="182"/>
      <c r="KF67" s="182"/>
      <c r="KG67" s="182"/>
      <c r="KH67" s="5"/>
      <c r="KI67" s="183"/>
      <c r="KJ67" s="183"/>
      <c r="KK67" s="183"/>
      <c r="KM67" s="183"/>
      <c r="KN67" s="183"/>
      <c r="KO67" s="183"/>
      <c r="KQ67" s="183"/>
      <c r="KR67" s="183"/>
      <c r="KS67" s="183"/>
      <c r="KU67" s="183"/>
      <c r="KV67" s="183"/>
      <c r="KW67" s="183"/>
      <c r="KY67" s="183"/>
      <c r="KZ67" s="183"/>
      <c r="LA67" s="183"/>
      <c r="LC67" s="183"/>
      <c r="LD67" s="183"/>
      <c r="LE67" s="183"/>
    </row>
    <row r="68" spans="2:317" s="3" customFormat="1" ht="18.75">
      <c r="B68" s="362" t="s">
        <v>164</v>
      </c>
      <c r="C68" s="362"/>
      <c r="D68" s="362"/>
      <c r="E68" s="362"/>
      <c r="F68" s="187"/>
      <c r="G68" s="188">
        <f>SUM(G10:G67)</f>
        <v>0</v>
      </c>
      <c r="H68" s="188"/>
      <c r="I68" s="188" t="e">
        <f>SUM(I10:I67)</f>
        <v>#VALUE!</v>
      </c>
      <c r="J68" s="188"/>
      <c r="K68" s="188">
        <f>SUM(K10:K67)</f>
        <v>742.95</v>
      </c>
      <c r="L68" s="188"/>
      <c r="M68" s="188" t="e">
        <f>SUM(M10:M67)</f>
        <v>#VALUE!</v>
      </c>
      <c r="N68" s="188"/>
      <c r="O68" s="188">
        <f>SUM(O10:O67)</f>
        <v>793.09912499999928</v>
      </c>
      <c r="P68" s="188"/>
      <c r="Q68" s="188" t="e">
        <f>SUM(Q10:Q67)</f>
        <v>#VALUE!</v>
      </c>
      <c r="R68" s="188"/>
      <c r="S68" s="188">
        <f>SUM(S10:S67)</f>
        <v>1216.0853250000005</v>
      </c>
      <c r="T68" s="188"/>
      <c r="U68" s="188" t="e">
        <f>SUM(U10:U67)</f>
        <v>#VALUE!</v>
      </c>
      <c r="V68" s="188"/>
      <c r="W68" s="188">
        <f>SUM(W10:W67)</f>
        <v>1748.1226546875002</v>
      </c>
      <c r="X68" s="188"/>
      <c r="Y68" s="188" t="e">
        <f>SUM(Y10:Y67)</f>
        <v>#VALUE!</v>
      </c>
      <c r="Z68" s="188"/>
      <c r="AA68" s="188">
        <f>SUM(AA10:AA67)</f>
        <v>3216.5456846249999</v>
      </c>
      <c r="AB68" s="188"/>
      <c r="AC68" s="188" t="e">
        <f>SUM(AC10:AC67)</f>
        <v>#VALUE!</v>
      </c>
      <c r="AD68" s="188"/>
      <c r="AE68" s="188">
        <f>SUM(AE10:AE67)</f>
        <v>4623.7844216484373</v>
      </c>
      <c r="AF68" s="188"/>
      <c r="AG68" s="188" t="e">
        <f>SUM(AG10:AG67)</f>
        <v>#VALUE!</v>
      </c>
      <c r="AH68" s="188"/>
      <c r="AI68" s="188">
        <f>SUM(AI10:AI67)</f>
        <v>6646.6901061196249</v>
      </c>
      <c r="AJ68" s="188"/>
      <c r="AK68" s="188" t="e">
        <f>SUM(AK10:AK67)</f>
        <v>#VALUE!</v>
      </c>
      <c r="AL68" s="188"/>
      <c r="AM68" s="188">
        <f>SUM(AM10:AM67)</f>
        <v>7643.6936220375701</v>
      </c>
      <c r="AN68" s="188"/>
      <c r="AO68" s="188" t="e">
        <f>SUM(AO10:AO67)</f>
        <v>#VALUE!</v>
      </c>
      <c r="AP68" s="188"/>
      <c r="AQ68" s="188">
        <f>SUM(AQ10:AQ67)</f>
        <v>8790.2476653432077</v>
      </c>
      <c r="AR68" s="188"/>
      <c r="AS68" s="188" t="e">
        <f>SUM(AS10:AS67)</f>
        <v>#VALUE!</v>
      </c>
      <c r="AT68" s="188"/>
      <c r="AU68" s="188">
        <f>SUM(AU10:AU67)</f>
        <v>10108.784815144685</v>
      </c>
      <c r="AV68" s="188"/>
      <c r="AW68" s="188" t="e">
        <f>SUM(AW10:AW67)</f>
        <v>#VALUE!</v>
      </c>
      <c r="AX68" s="188"/>
      <c r="AY68" s="188">
        <f>SUM(AY10:AY67)</f>
        <v>11625.102537416386</v>
      </c>
      <c r="AZ68" s="188"/>
      <c r="BA68" s="188" t="e">
        <f>SUM(BA10:BA67)</f>
        <v>#VALUE!</v>
      </c>
      <c r="BB68" s="188"/>
      <c r="BC68" s="188">
        <f>SUM(BC10:BC67)</f>
        <v>13368.867918028842</v>
      </c>
      <c r="BD68" s="188"/>
      <c r="BE68" s="188" t="e">
        <f>SUM(BE10:BE67)</f>
        <v>#VALUE!</v>
      </c>
      <c r="BF68" s="188"/>
      <c r="BG68" s="188">
        <f>SUM(BG10:BG67)</f>
        <v>15374.198105733174</v>
      </c>
      <c r="BH68" s="188"/>
      <c r="BI68" s="188" t="e">
        <f>SUM(BI10:BI67)</f>
        <v>#VALUE!</v>
      </c>
      <c r="BJ68" s="188"/>
      <c r="BK68" s="188">
        <f>SUM(BK10:BK67)</f>
        <v>17680.327821593142</v>
      </c>
      <c r="BL68" s="188"/>
      <c r="BM68" s="188" t="e">
        <f>SUM(BM10:BM67)</f>
        <v>#VALUE!</v>
      </c>
      <c r="BN68" s="188"/>
      <c r="BO68" s="188">
        <f>SUM(BO10:BO67)</f>
        <v>20332.376994832117</v>
      </c>
      <c r="BP68" s="188"/>
      <c r="BQ68" s="188" t="e">
        <f>SUM(BQ10:BQ67)</f>
        <v>#VALUE!</v>
      </c>
      <c r="BR68" s="188"/>
      <c r="BS68" s="188">
        <f>SUM(BS10:BS67)</f>
        <v>23382.233544056922</v>
      </c>
      <c r="BT68" s="188"/>
      <c r="BU68" s="188" t="e">
        <f>SUM(BU10:BU67)</f>
        <v>#VALUE!</v>
      </c>
      <c r="BV68" s="188"/>
      <c r="BW68" s="188">
        <f>SUM(BW10:BW67)</f>
        <v>26889.568575665457</v>
      </c>
      <c r="BX68" s="188"/>
      <c r="BY68" s="188" t="e">
        <f>SUM(BY10:BY67)</f>
        <v>#VALUE!</v>
      </c>
      <c r="BZ68" s="188"/>
      <c r="CA68" s="188">
        <f>SUM(CA10:CA67)</f>
        <v>30923.003862015266</v>
      </c>
      <c r="CB68" s="188"/>
      <c r="CC68" s="188" t="e">
        <f>SUM(CC10:CC67)</f>
        <v>#VALUE!</v>
      </c>
      <c r="CD68" s="188"/>
      <c r="CE68" s="188">
        <f>SUM(CE10:CE67)</f>
        <v>42673.745329581092</v>
      </c>
      <c r="CF68" s="188"/>
      <c r="CG68" s="188" t="e">
        <f>SUM(CG10:CG67)</f>
        <v>#VALUE!</v>
      </c>
      <c r="CH68" s="188"/>
      <c r="CI68" s="188">
        <f>SUM(CI10:CI67)</f>
        <v>49074.807129018212</v>
      </c>
      <c r="CJ68" s="188"/>
      <c r="CK68" s="188" t="e">
        <f>SUM(CK10:CK67)</f>
        <v>#VALUE!</v>
      </c>
      <c r="CL68" s="188"/>
      <c r="CM68" s="188">
        <f>SUM(CM10:CM67)</f>
        <v>56436.028198371001</v>
      </c>
      <c r="CN68" s="188"/>
      <c r="CO68" s="188" t="e">
        <f>SUM(CO10:CO67)</f>
        <v>#VALUE!</v>
      </c>
      <c r="CP68" s="188"/>
      <c r="CQ68" s="188">
        <f>SUM(CQ10:CQ67)</f>
        <v>64901.432428126638</v>
      </c>
      <c r="CR68" s="188"/>
      <c r="CS68" s="188" t="e">
        <f>SUM(CS10:CS67)</f>
        <v>#VALUE!</v>
      </c>
      <c r="CT68" s="188"/>
      <c r="CU68" s="188">
        <f>SUM(CU10:CU67)</f>
        <v>74636.647292345588</v>
      </c>
      <c r="CV68" s="188"/>
      <c r="CW68" s="188" t="e">
        <f>SUM(CW10:CW67)</f>
        <v>#VALUE!</v>
      </c>
      <c r="CX68" s="188"/>
      <c r="CY68" s="188">
        <f>SUM(CY10:CY67)</f>
        <v>85832.144386197469</v>
      </c>
      <c r="CZ68" s="188"/>
      <c r="DA68" s="188" t="e">
        <f>SUM(DA10:DA67)</f>
        <v>#VALUE!</v>
      </c>
      <c r="DB68" s="188"/>
      <c r="DC68" s="188">
        <f>SUM(DC10:DC67)</f>
        <v>98706.966044127068</v>
      </c>
      <c r="DD68" s="188"/>
      <c r="DE68" s="188" t="e">
        <f>SUM(DE10:DE67)</f>
        <v>#VALUE!</v>
      </c>
      <c r="DF68" s="188"/>
      <c r="DG68" s="188">
        <f>SUM(DG10:DG67)</f>
        <v>113513.01095074609</v>
      </c>
      <c r="DH68" s="188"/>
      <c r="DI68" s="188" t="e">
        <f>SUM(DI10:DI67)</f>
        <v>#VALUE!</v>
      </c>
      <c r="DJ68" s="188"/>
      <c r="DK68" s="188">
        <f>SUM(DK10:DK67)</f>
        <v>130539.962593358</v>
      </c>
      <c r="DL68" s="188"/>
      <c r="DM68" s="188" t="e">
        <f>SUM(DM10:DM67)</f>
        <v>#VALUE!</v>
      </c>
      <c r="DN68" s="188"/>
      <c r="DO68" s="188">
        <f>SUM(DO10:DO67)</f>
        <v>150120.95698236165</v>
      </c>
      <c r="DP68" s="188"/>
      <c r="DQ68" s="188" t="e">
        <f>SUM(DQ10:DQ67)</f>
        <v>#VALUE!</v>
      </c>
      <c r="DR68" s="188"/>
      <c r="DS68" s="188">
        <f>SUM(DS10:DS67)</f>
        <v>172639.10052971597</v>
      </c>
      <c r="DT68" s="188"/>
      <c r="DU68" s="188" t="e">
        <f>SUM(DU10:DU67)</f>
        <v>#VALUE!</v>
      </c>
      <c r="DV68" s="188"/>
      <c r="DW68" s="188">
        <f>SUM(DW10:DW67)</f>
        <v>198534.96560917332</v>
      </c>
      <c r="DX68" s="188"/>
      <c r="DY68" s="188" t="e">
        <f>SUM(DY10:DY67)</f>
        <v>#VALUE!</v>
      </c>
      <c r="DZ68" s="188"/>
      <c r="EA68" s="188">
        <f>SUM(EA10:EA67)</f>
        <v>251146.73149560415</v>
      </c>
      <c r="EB68" s="188"/>
      <c r="EC68" s="188" t="e">
        <f>SUM(EC10:EC67)</f>
        <v>#VALUE!</v>
      </c>
      <c r="ED68" s="188"/>
      <c r="EE68" s="188">
        <f>SUM(EE10:EE67)</f>
        <v>288818.74121994461</v>
      </c>
      <c r="EF68" s="188"/>
      <c r="EG68" s="188" t="e">
        <f>SUM(EG10:EG67)</f>
        <v>#VALUE!</v>
      </c>
      <c r="EH68" s="188"/>
      <c r="EI68" s="188">
        <f>SUM(EI10:EI67)</f>
        <v>332141.55240293627</v>
      </c>
      <c r="EJ68" s="188"/>
      <c r="EK68" s="188" t="e">
        <f>SUM(EK10:EK67)</f>
        <v>#VALUE!</v>
      </c>
      <c r="EL68" s="188"/>
      <c r="EM68" s="188">
        <f>SUM(EM10:EM67)</f>
        <v>381962.78526337695</v>
      </c>
      <c r="EN68" s="188"/>
      <c r="EO68" s="188" t="e">
        <f>SUM(EO10:EO67)</f>
        <v>#VALUE!</v>
      </c>
      <c r="EP68" s="188"/>
      <c r="EQ68" s="188">
        <f>SUM(EQ10:EQ67)</f>
        <v>439257.20305288327</v>
      </c>
      <c r="ER68" s="188"/>
      <c r="ES68" s="188" t="e">
        <f>SUM(ES10:ES67)</f>
        <v>#VALUE!</v>
      </c>
      <c r="ET68" s="188"/>
      <c r="EU68" s="188">
        <f>SUM(EU10:EU67)</f>
        <v>505145.78351081576</v>
      </c>
      <c r="EV68" s="188"/>
      <c r="EW68" s="188" t="e">
        <f>SUM(EW10:EW67)</f>
        <v>#VALUE!</v>
      </c>
      <c r="EX68" s="188"/>
      <c r="EY68" s="188">
        <f>SUM(EY10:EY67)</f>
        <v>580917.65103743842</v>
      </c>
      <c r="EZ68" s="188"/>
      <c r="FA68" s="188" t="e">
        <f>SUM(FA10:FA67)</f>
        <v>#VALUE!</v>
      </c>
      <c r="FB68" s="188"/>
      <c r="FC68" s="188">
        <f>SUM(FC10:FC67)</f>
        <v>668055.29869305401</v>
      </c>
      <c r="FD68" s="188"/>
      <c r="FE68" s="188" t="e">
        <f>SUM(FE10:FE67)</f>
        <v>#VALUE!</v>
      </c>
      <c r="FF68" s="188"/>
      <c r="FG68" s="188">
        <f>SUM(FG10:FG67)</f>
        <v>768263.59349701239</v>
      </c>
      <c r="FH68" s="188"/>
      <c r="FI68" s="188" t="e">
        <f>SUM(FI10:FI67)</f>
        <v>#VALUE!</v>
      </c>
      <c r="FJ68" s="188"/>
      <c r="FK68" s="188">
        <f>SUM(FK10:FK67)</f>
        <v>883503.13252156449</v>
      </c>
      <c r="FL68" s="188"/>
      <c r="FM68" s="188" t="e">
        <f>SUM(FM10:FM67)</f>
        <v>#VALUE!</v>
      </c>
      <c r="FN68" s="188"/>
      <c r="FO68" s="188">
        <f>SUM(FO10:FO67)</f>
        <v>1016028.602399798</v>
      </c>
      <c r="FP68" s="188"/>
      <c r="FQ68" s="188" t="e">
        <f>SUM(FQ10:FQ67)</f>
        <v>#VALUE!</v>
      </c>
      <c r="FR68" s="188"/>
      <c r="FS68" s="188">
        <f>SUM(FS10:FS67)</f>
        <v>1168432.8927597678</v>
      </c>
      <c r="FT68" s="188"/>
      <c r="FU68" s="188" t="e">
        <f>SUM(FU10:FU67)</f>
        <v>#VALUE!</v>
      </c>
      <c r="FV68" s="188"/>
      <c r="FW68" s="188">
        <f>SUM(FW10:FW67)</f>
        <v>1478067.6093411075</v>
      </c>
      <c r="FX68" s="188"/>
      <c r="FY68" s="188" t="e">
        <f>SUM(FY10:FY67)</f>
        <v>#VALUE!</v>
      </c>
      <c r="FZ68" s="188"/>
      <c r="GA68" s="188">
        <f>SUM(GA10:GA67)</f>
        <v>1699777.7507422715</v>
      </c>
      <c r="GB68" s="188"/>
      <c r="GC68" s="188" t="e">
        <f>SUM(GC10:GC67)</f>
        <v>#VALUE!</v>
      </c>
      <c r="GE68" s="188">
        <f>SUM(GE10:GE67)</f>
        <v>1954744.4133536147</v>
      </c>
      <c r="GF68" s="188"/>
      <c r="GG68" s="188" t="e">
        <f>SUM(GG10:GG67)</f>
        <v>#VALUE!</v>
      </c>
      <c r="GH68" s="188"/>
      <c r="GI68" s="188">
        <f>SUM(GI10:GI67)</f>
        <v>2247956.0753566548</v>
      </c>
      <c r="GJ68" s="188"/>
      <c r="GK68" s="188" t="e">
        <f>SUM(GK10:GK67)</f>
        <v>#VALUE!</v>
      </c>
      <c r="GL68" s="188"/>
      <c r="GM68" s="188">
        <f>SUM(GM10:GM67)</f>
        <v>2585149.4866601531</v>
      </c>
      <c r="GN68" s="188"/>
      <c r="GO68" s="188" t="e">
        <f>SUM(GO10:GO67)</f>
        <v>#VALUE!</v>
      </c>
      <c r="GP68" s="188"/>
      <c r="GQ68" s="188">
        <f>SUM(GQ10:GQ67)</f>
        <v>2972921.9096591761</v>
      </c>
      <c r="GR68" s="188"/>
      <c r="GS68" s="188" t="e">
        <f>SUM(GS10:GS67)</f>
        <v>#VALUE!</v>
      </c>
      <c r="GT68" s="188"/>
      <c r="GU68" s="188">
        <f>SUM(GU10:GU67)</f>
        <v>3418860.1961080516</v>
      </c>
      <c r="GV68" s="188"/>
      <c r="GW68" s="188" t="e">
        <f>SUM(GW10:GW67)</f>
        <v>#VALUE!</v>
      </c>
      <c r="GX68" s="188"/>
      <c r="GY68" s="188">
        <f>SUM(GY10:GY67)</f>
        <v>3931689.2255242597</v>
      </c>
      <c r="GZ68" s="188"/>
      <c r="HA68" s="188" t="e">
        <f>SUM(HA10:HA67)</f>
        <v>#VALUE!</v>
      </c>
      <c r="HB68" s="188"/>
      <c r="HC68" s="188">
        <f>SUM(HC10:HC67)</f>
        <v>4521442.6093528997</v>
      </c>
      <c r="HD68" s="188"/>
      <c r="HE68" s="188" t="e">
        <f>SUM(HE10:HE67)</f>
        <v>#VALUE!</v>
      </c>
      <c r="HF68" s="188"/>
      <c r="HG68" s="188">
        <f>SUM(HG10:HG67)</f>
        <v>5199659.0007558307</v>
      </c>
      <c r="HH68" s="188"/>
      <c r="HI68" s="188" t="e">
        <f>SUM(HI10:HI67)</f>
        <v>#VALUE!</v>
      </c>
      <c r="HJ68" s="188"/>
      <c r="HK68" s="188">
        <f>SUM(HK10:HK67)</f>
        <v>5979607.8508692086</v>
      </c>
      <c r="HL68" s="188"/>
      <c r="HM68" s="188" t="e">
        <f>SUM(HM10:HM67)</f>
        <v>#VALUE!</v>
      </c>
      <c r="HN68" s="188"/>
      <c r="HO68" s="188">
        <f>SUM(HO10:HO67)</f>
        <v>6876549.0284995865</v>
      </c>
      <c r="HP68" s="188"/>
      <c r="HQ68" s="188" t="e">
        <f>SUM(HQ10:HQ67)</f>
        <v>#VALUE!</v>
      </c>
      <c r="HR68" s="188"/>
      <c r="HS68" s="188">
        <f>SUM(HS10:HS67)</f>
        <v>9094236.0901907086</v>
      </c>
      <c r="HT68" s="188"/>
      <c r="HU68" s="188" t="e">
        <f>SUM(HU10:HU67)</f>
        <v>#VALUE!</v>
      </c>
      <c r="HV68" s="188"/>
      <c r="HW68" s="188">
        <f>SUM(HW10:HW67)</f>
        <v>10458371.503719307</v>
      </c>
      <c r="HX68" s="188"/>
      <c r="HY68" s="188" t="e">
        <f>SUM(HY10:HY67)</f>
        <v>#VALUE!</v>
      </c>
      <c r="IA68" s="188">
        <f>SUM(IA10:IA67)</f>
        <v>12027127.229277197</v>
      </c>
      <c r="IB68" s="188"/>
      <c r="IC68" s="188" t="e">
        <f>SUM(IC10:IC67)</f>
        <v>#VALUE!</v>
      </c>
      <c r="ID68" s="188"/>
      <c r="IE68" s="188">
        <f>SUM(IE10:IE67)</f>
        <v>13831196.313668787</v>
      </c>
      <c r="IF68" s="188"/>
      <c r="IG68" s="188" t="e">
        <f>SUM(IG10:IG67)</f>
        <v>#VALUE!</v>
      </c>
      <c r="IH68" s="188"/>
      <c r="II68" s="188">
        <f>SUM(II10:II67)</f>
        <v>15905875.760719102</v>
      </c>
      <c r="IJ68" s="188"/>
      <c r="IK68" s="188" t="e">
        <f>SUM(IK10:IK67)</f>
        <v>#VALUE!</v>
      </c>
      <c r="IL68" s="188"/>
      <c r="IM68" s="188">
        <f>SUM(IM10:IM67)</f>
        <v>18291757.124826953</v>
      </c>
      <c r="IN68" s="188"/>
      <c r="IO68" s="188" t="e">
        <f>SUM(IO10:IO67)</f>
        <v>#VALUE!</v>
      </c>
      <c r="IP68" s="188"/>
      <c r="IQ68" s="188">
        <f>SUM(IQ10:IQ67)</f>
        <v>21035520.693550993</v>
      </c>
      <c r="IR68" s="188"/>
      <c r="IS68" s="188" t="e">
        <f>SUM(IS10:IS67)</f>
        <v>#VALUE!</v>
      </c>
      <c r="IT68" s="188"/>
      <c r="IU68" s="188">
        <f>SUM(IU10:IU67)</f>
        <v>24190848.797583666</v>
      </c>
      <c r="IV68" s="188"/>
      <c r="IW68" s="188" t="e">
        <f>SUM(IW10:IW67)</f>
        <v>#VALUE!</v>
      </c>
      <c r="IX68" s="188"/>
      <c r="IY68" s="188">
        <f>SUM(IY10:IY67)</f>
        <v>27819476.11722121</v>
      </c>
      <c r="IZ68" s="188"/>
      <c r="JA68" s="188" t="e">
        <f>SUM(JA10:JA67)</f>
        <v>#VALUE!</v>
      </c>
      <c r="JB68" s="188"/>
      <c r="JC68" s="188">
        <f>SUM(JC10:JC67)</f>
        <v>31992397.53480434</v>
      </c>
      <c r="JD68" s="188"/>
      <c r="JE68" s="188" t="e">
        <f>SUM(JE10:JE67)</f>
        <v>#VALUE!</v>
      </c>
      <c r="JF68" s="188"/>
      <c r="JG68" s="188">
        <f>SUM(JG10:JG67)</f>
        <v>36791257.165025018</v>
      </c>
      <c r="JH68" s="188"/>
      <c r="JI68" s="188" t="e">
        <f>SUM(JI10:JI67)</f>
        <v>#VALUE!</v>
      </c>
      <c r="JJ68" s="299"/>
      <c r="JK68" s="188">
        <f>SUM(JK10:JK67)</f>
        <v>42309945.739778757</v>
      </c>
      <c r="JL68" s="188"/>
      <c r="JM68" s="188" t="e">
        <f>SUM(JM10:JM67)</f>
        <v>#VALUE!</v>
      </c>
      <c r="JN68" s="188"/>
      <c r="JO68" s="188">
        <f>SUM(JO10:JO67)</f>
        <v>49143001.976753026</v>
      </c>
      <c r="JP68" s="188"/>
      <c r="JQ68" s="188" t="e">
        <f>SUM(JQ10:JQ67)</f>
        <v>#VALUE!</v>
      </c>
      <c r="JR68" s="188"/>
      <c r="JS68" s="188">
        <f>SUM(JS10:JS67)</f>
        <v>56514452.273265995</v>
      </c>
      <c r="JT68" s="188"/>
      <c r="JU68" s="188" t="e">
        <f>SUM(JU10:JU67)</f>
        <v>#VALUE!</v>
      </c>
      <c r="JV68" s="188"/>
      <c r="JW68" s="188">
        <f>SUM(JW10:JW67)</f>
        <v>64991620.114255942</v>
      </c>
      <c r="JX68" s="188"/>
      <c r="JY68" s="188" t="e">
        <f>SUM(JY10:JY67)</f>
        <v>#VALUE!</v>
      </c>
      <c r="JZ68" s="188"/>
      <c r="KA68" s="188">
        <f>SUM(KA10:KA67)</f>
        <v>74740363.131394342</v>
      </c>
      <c r="KB68" s="188"/>
      <c r="KC68" s="188" t="e">
        <f>SUM(KC10:KC67)</f>
        <v>#VALUE!</v>
      </c>
      <c r="KD68" s="188"/>
      <c r="KE68" s="188">
        <f>SUM(KE10:KE67)</f>
        <v>85951417.60110338</v>
      </c>
      <c r="KF68" s="188"/>
      <c r="KG68" s="188" t="e">
        <f>SUM(KG10:KG67)</f>
        <v>#VALUE!</v>
      </c>
      <c r="KH68" s="188"/>
      <c r="KI68" s="188">
        <f>SUM(KI10:KI67)</f>
        <v>12340.58721096093</v>
      </c>
      <c r="KJ68" s="188"/>
      <c r="KK68" s="188" t="e">
        <f>SUM(KK10:KK67)</f>
        <v>#VALUE!</v>
      </c>
      <c r="KM68" s="188">
        <f>SUM(KM10:KM67)</f>
        <v>192765.09556798649</v>
      </c>
      <c r="KN68" s="188"/>
      <c r="KO68" s="188" t="e">
        <f>SUM(KO10:KO67)</f>
        <v>#VALUE!</v>
      </c>
      <c r="KQ68" s="188">
        <f>SUM(KQ10:KQ67)</f>
        <v>1237609.7674731214</v>
      </c>
      <c r="KR68" s="188"/>
      <c r="KS68" s="188" t="e">
        <f>SUM(KS10:KS67)</f>
        <v>#VALUE!</v>
      </c>
      <c r="KU68" s="188">
        <f>SUM(KU10:KU67)</f>
        <v>7283673.9678541981</v>
      </c>
      <c r="KV68" s="188"/>
      <c r="KW68" s="188" t="e">
        <f>SUM(KW10:KW67)</f>
        <v>#VALUE!</v>
      </c>
      <c r="KY68" s="188">
        <f>SUM(KY10:KY67)</f>
        <v>42866425.156222828</v>
      </c>
      <c r="KZ68" s="188"/>
      <c r="LA68" s="188" t="e">
        <f>SUM(LA10:LA67)</f>
        <v>#VALUE!</v>
      </c>
      <c r="LC68" s="188">
        <f>SUM(LC10:LC67)</f>
        <v>263748010.07036605</v>
      </c>
      <c r="LD68" s="188"/>
      <c r="LE68" s="188" t="e">
        <f>SUM(LE10:LE67)</f>
        <v>#VALUE!</v>
      </c>
    </row>
    <row r="69" spans="2:317" ht="9.75" customHeight="1">
      <c r="B69" s="3"/>
      <c r="C69" s="184"/>
      <c r="D69" s="184"/>
      <c r="E69" s="184"/>
      <c r="F69" s="184"/>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294"/>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M69" s="5"/>
      <c r="KN69" s="5"/>
      <c r="KO69" s="5"/>
      <c r="KQ69" s="5"/>
      <c r="KR69" s="5"/>
      <c r="KS69" s="5"/>
      <c r="KU69" s="5"/>
      <c r="KV69" s="5"/>
      <c r="KW69" s="5"/>
      <c r="KY69" s="5"/>
      <c r="KZ69" s="5"/>
      <c r="LA69" s="5"/>
      <c r="LC69" s="5"/>
      <c r="LD69" s="5"/>
      <c r="LE69" s="5"/>
    </row>
    <row r="70" spans="2:317" ht="18.75">
      <c r="B70" s="3"/>
      <c r="C70" s="184"/>
      <c r="D70" s="184"/>
      <c r="E70" s="179"/>
      <c r="F70" s="179"/>
      <c r="G70" s="179"/>
      <c r="H70" s="5"/>
      <c r="I70" s="5"/>
      <c r="J70" s="5"/>
      <c r="K70" s="207">
        <f>K8</f>
        <v>1</v>
      </c>
      <c r="L70" s="207">
        <f>$L$8</f>
        <v>1</v>
      </c>
      <c r="M70" s="178"/>
      <c r="N70" s="178"/>
      <c r="O70" s="207">
        <v>1</v>
      </c>
      <c r="P70" s="207">
        <v>1</v>
      </c>
      <c r="Q70" s="178"/>
      <c r="R70" s="178"/>
      <c r="S70" s="207">
        <f>O70</f>
        <v>1</v>
      </c>
      <c r="T70" s="207">
        <v>1</v>
      </c>
      <c r="U70" s="178"/>
      <c r="V70" s="178"/>
      <c r="W70" s="207">
        <f>S70</f>
        <v>1</v>
      </c>
      <c r="X70" s="207">
        <v>1</v>
      </c>
      <c r="Y70" s="178"/>
      <c r="Z70" s="178"/>
      <c r="AA70" s="207">
        <f>W70</f>
        <v>1</v>
      </c>
      <c r="AB70" s="207">
        <v>1</v>
      </c>
      <c r="AC70" s="178"/>
      <c r="AD70" s="178"/>
      <c r="AE70" s="207">
        <f>AA70</f>
        <v>1</v>
      </c>
      <c r="AF70" s="207">
        <v>1</v>
      </c>
      <c r="AG70" s="178"/>
      <c r="AH70" s="178"/>
      <c r="AI70" s="207">
        <f>AE70</f>
        <v>1</v>
      </c>
      <c r="AJ70" s="207">
        <v>1</v>
      </c>
      <c r="AK70" s="178"/>
      <c r="AL70" s="178"/>
      <c r="AM70" s="207">
        <f>AI70</f>
        <v>1</v>
      </c>
      <c r="AN70" s="207">
        <v>1</v>
      </c>
      <c r="AO70" s="178"/>
      <c r="AP70" s="5"/>
      <c r="AQ70" s="207">
        <f>AM70</f>
        <v>1</v>
      </c>
      <c r="AR70" s="207">
        <v>1</v>
      </c>
      <c r="AS70" s="178"/>
      <c r="AT70" s="5"/>
      <c r="AU70" s="207">
        <f>AQ70</f>
        <v>1</v>
      </c>
      <c r="AV70" s="207">
        <v>1</v>
      </c>
      <c r="AW70" s="178"/>
      <c r="AX70" s="178"/>
      <c r="AY70" s="207">
        <f>AU70</f>
        <v>1</v>
      </c>
      <c r="AZ70" s="207">
        <v>1</v>
      </c>
      <c r="BA70" s="178"/>
      <c r="BB70" s="178"/>
      <c r="BC70" s="207">
        <f>AY70</f>
        <v>1</v>
      </c>
      <c r="BD70" s="250">
        <v>1</v>
      </c>
      <c r="BE70" s="178"/>
      <c r="BF70" s="178"/>
      <c r="BG70" s="207">
        <f>BC70</f>
        <v>1</v>
      </c>
      <c r="BH70" s="207">
        <v>1</v>
      </c>
      <c r="BI70" s="178"/>
      <c r="BJ70" s="178"/>
      <c r="BK70" s="207">
        <f>BG70</f>
        <v>1</v>
      </c>
      <c r="BL70" s="207">
        <v>1</v>
      </c>
      <c r="BM70" s="178"/>
      <c r="BN70" s="178"/>
      <c r="BO70" s="207">
        <f>BK70</f>
        <v>1</v>
      </c>
      <c r="BP70" s="250">
        <v>1</v>
      </c>
      <c r="BQ70" s="178"/>
      <c r="BR70" s="178"/>
      <c r="BS70" s="207">
        <f>BO70</f>
        <v>1</v>
      </c>
      <c r="BT70" s="207">
        <v>1</v>
      </c>
      <c r="BU70" s="178"/>
      <c r="BV70" s="178"/>
      <c r="BW70" s="207">
        <f>BS70</f>
        <v>1</v>
      </c>
      <c r="BX70" s="207">
        <v>1</v>
      </c>
      <c r="BY70" s="178"/>
      <c r="BZ70" s="178"/>
      <c r="CA70" s="207">
        <f>BW70</f>
        <v>1</v>
      </c>
      <c r="CB70" s="207">
        <v>1</v>
      </c>
      <c r="CC70" s="178"/>
      <c r="CD70" s="178"/>
      <c r="CE70" s="207">
        <f>CA70</f>
        <v>1</v>
      </c>
      <c r="CF70" s="207">
        <v>1</v>
      </c>
      <c r="CG70" s="178"/>
      <c r="CH70" s="178"/>
      <c r="CI70" s="207">
        <f>CE70</f>
        <v>1</v>
      </c>
      <c r="CJ70" s="250">
        <v>1</v>
      </c>
      <c r="CK70" s="178"/>
      <c r="CL70" s="178"/>
      <c r="CM70" s="207">
        <f>CI70</f>
        <v>1</v>
      </c>
      <c r="CN70" s="207">
        <v>1</v>
      </c>
      <c r="CO70" s="178"/>
      <c r="CP70" s="5"/>
      <c r="CQ70" s="207">
        <f>CM70</f>
        <v>1</v>
      </c>
      <c r="CR70" s="207">
        <v>1</v>
      </c>
      <c r="CS70" s="178"/>
      <c r="CT70" s="178"/>
      <c r="CU70" s="207">
        <f>CQ70</f>
        <v>1</v>
      </c>
      <c r="CV70" s="207">
        <v>1</v>
      </c>
      <c r="CW70" s="178"/>
      <c r="CX70" s="178"/>
      <c r="CY70" s="207">
        <f>CU70</f>
        <v>1</v>
      </c>
      <c r="CZ70" s="250">
        <v>1</v>
      </c>
      <c r="DA70" s="178"/>
      <c r="DB70" s="178"/>
      <c r="DC70" s="207">
        <f>CY70</f>
        <v>1</v>
      </c>
      <c r="DD70" s="207">
        <v>1</v>
      </c>
      <c r="DE70" s="178"/>
      <c r="DF70" s="178"/>
      <c r="DG70" s="207">
        <f>DC70</f>
        <v>1</v>
      </c>
      <c r="DH70" s="207">
        <v>1</v>
      </c>
      <c r="DI70" s="178"/>
      <c r="DJ70" s="178"/>
      <c r="DK70" s="207">
        <f>DG70</f>
        <v>1</v>
      </c>
      <c r="DL70" s="250">
        <v>1</v>
      </c>
      <c r="DM70" s="178"/>
      <c r="DN70" s="178"/>
      <c r="DO70" s="207">
        <f>DK70</f>
        <v>1</v>
      </c>
      <c r="DP70" s="207">
        <v>1</v>
      </c>
      <c r="DQ70" s="178"/>
      <c r="DR70" s="178"/>
      <c r="DS70" s="207">
        <f>DO70</f>
        <v>1</v>
      </c>
      <c r="DT70" s="207">
        <v>1</v>
      </c>
      <c r="DU70" s="178"/>
      <c r="DV70" s="178"/>
      <c r="DW70" s="207">
        <f>DS70</f>
        <v>1</v>
      </c>
      <c r="DX70" s="207">
        <v>1</v>
      </c>
      <c r="DY70" s="178"/>
      <c r="DZ70" s="178"/>
      <c r="EA70" s="207">
        <f>DW70</f>
        <v>1</v>
      </c>
      <c r="EB70" s="207">
        <v>1</v>
      </c>
      <c r="EC70" s="178"/>
      <c r="ED70" s="178"/>
      <c r="EE70" s="207">
        <f>EA70</f>
        <v>1</v>
      </c>
      <c r="EF70" s="250">
        <v>1</v>
      </c>
      <c r="EG70" s="178"/>
      <c r="EH70" s="178"/>
      <c r="EI70" s="207">
        <f>EE70</f>
        <v>1</v>
      </c>
      <c r="EJ70" s="207">
        <v>1</v>
      </c>
      <c r="EK70" s="178"/>
      <c r="EL70" s="5"/>
      <c r="EM70" s="207">
        <f>EI70</f>
        <v>1</v>
      </c>
      <c r="EN70" s="207">
        <v>1</v>
      </c>
      <c r="EO70" s="178"/>
      <c r="EP70" s="178"/>
      <c r="EQ70" s="207">
        <f>EM70</f>
        <v>1</v>
      </c>
      <c r="ER70" s="207">
        <v>1</v>
      </c>
      <c r="ES70" s="178"/>
      <c r="ET70" s="178"/>
      <c r="EU70" s="207">
        <f>EQ70</f>
        <v>1</v>
      </c>
      <c r="EV70" s="250">
        <v>1</v>
      </c>
      <c r="EW70" s="178"/>
      <c r="EX70" s="178"/>
      <c r="EY70" s="207">
        <f>EU70</f>
        <v>1</v>
      </c>
      <c r="EZ70" s="207">
        <v>1</v>
      </c>
      <c r="FA70" s="178"/>
      <c r="FB70" s="178"/>
      <c r="FC70" s="207">
        <f>EY70</f>
        <v>1</v>
      </c>
      <c r="FD70" s="207">
        <v>1</v>
      </c>
      <c r="FE70" s="178"/>
      <c r="FF70" s="178"/>
      <c r="FG70" s="207">
        <f>FC70</f>
        <v>1</v>
      </c>
      <c r="FH70" s="250">
        <v>1</v>
      </c>
      <c r="FI70" s="178"/>
      <c r="FJ70" s="178"/>
      <c r="FK70" s="207">
        <f>FG70</f>
        <v>1</v>
      </c>
      <c r="FL70" s="207">
        <v>1</v>
      </c>
      <c r="FM70" s="178"/>
      <c r="FN70" s="178"/>
      <c r="FO70" s="207">
        <f>FK70</f>
        <v>1</v>
      </c>
      <c r="FP70" s="207">
        <v>1</v>
      </c>
      <c r="FQ70" s="178"/>
      <c r="FR70" s="178"/>
      <c r="FS70" s="207">
        <f>FO70</f>
        <v>1</v>
      </c>
      <c r="FT70" s="207">
        <v>1</v>
      </c>
      <c r="FU70" s="178"/>
      <c r="FV70" s="178"/>
      <c r="FW70" s="207">
        <f>FS70</f>
        <v>1</v>
      </c>
      <c r="FX70" s="207">
        <v>1</v>
      </c>
      <c r="FY70" s="178"/>
      <c r="FZ70" s="178"/>
      <c r="GA70" s="207">
        <f>FW70</f>
        <v>1</v>
      </c>
      <c r="GB70" s="250">
        <v>1</v>
      </c>
      <c r="GC70" s="178"/>
      <c r="GD70" s="179"/>
      <c r="GE70" s="207">
        <f>GA70</f>
        <v>1</v>
      </c>
      <c r="GF70" s="207">
        <v>1</v>
      </c>
      <c r="GG70" s="178"/>
      <c r="GH70" s="5"/>
      <c r="GI70" s="207">
        <f>GE70</f>
        <v>1</v>
      </c>
      <c r="GJ70" s="207">
        <v>1</v>
      </c>
      <c r="GK70" s="178"/>
      <c r="GL70" s="178"/>
      <c r="GM70" s="207">
        <f>GI70</f>
        <v>1</v>
      </c>
      <c r="GN70" s="207">
        <v>1</v>
      </c>
      <c r="GO70" s="178"/>
      <c r="GP70" s="178"/>
      <c r="GQ70" s="207">
        <f>GM70</f>
        <v>1</v>
      </c>
      <c r="GR70" s="250">
        <v>1</v>
      </c>
      <c r="GS70" s="178"/>
      <c r="GT70" s="178"/>
      <c r="GU70" s="207">
        <f>GQ70</f>
        <v>1</v>
      </c>
      <c r="GV70" s="207">
        <v>1</v>
      </c>
      <c r="GW70" s="178"/>
      <c r="GX70" s="178"/>
      <c r="GY70" s="207">
        <f>GU70</f>
        <v>1</v>
      </c>
      <c r="GZ70" s="207">
        <v>1</v>
      </c>
      <c r="HA70" s="178"/>
      <c r="HB70" s="178"/>
      <c r="HC70" s="207">
        <f>GY70</f>
        <v>1</v>
      </c>
      <c r="HD70" s="250">
        <v>1</v>
      </c>
      <c r="HE70" s="178"/>
      <c r="HF70" s="178"/>
      <c r="HG70" s="207">
        <f>HC70</f>
        <v>1</v>
      </c>
      <c r="HH70" s="207">
        <v>1</v>
      </c>
      <c r="HI70" s="178"/>
      <c r="HJ70" s="178"/>
      <c r="HK70" s="207">
        <f>HG70</f>
        <v>1</v>
      </c>
      <c r="HL70" s="207">
        <v>1</v>
      </c>
      <c r="HM70" s="178"/>
      <c r="HN70" s="178"/>
      <c r="HO70" s="207">
        <f>HK70</f>
        <v>1</v>
      </c>
      <c r="HP70" s="207">
        <v>1</v>
      </c>
      <c r="HQ70" s="178"/>
      <c r="HR70" s="178"/>
      <c r="HS70" s="207">
        <f>HO70</f>
        <v>1</v>
      </c>
      <c r="HT70" s="207">
        <v>1</v>
      </c>
      <c r="HU70" s="178"/>
      <c r="HV70" s="178"/>
      <c r="HW70" s="207">
        <f>HS70</f>
        <v>1</v>
      </c>
      <c r="HX70" s="250">
        <v>1</v>
      </c>
      <c r="HY70" s="178"/>
      <c r="HZ70" s="179"/>
      <c r="IA70" s="207">
        <f>HW70</f>
        <v>1</v>
      </c>
      <c r="IB70" s="207">
        <v>1</v>
      </c>
      <c r="IC70" s="178"/>
      <c r="ID70" s="5"/>
      <c r="IE70" s="207">
        <f>IA70</f>
        <v>1</v>
      </c>
      <c r="IF70" s="207">
        <v>1</v>
      </c>
      <c r="IG70" s="178"/>
      <c r="IH70" s="178"/>
      <c r="II70" s="207">
        <f>IE70</f>
        <v>1</v>
      </c>
      <c r="IJ70" s="207">
        <v>1</v>
      </c>
      <c r="IK70" s="178"/>
      <c r="IL70" s="178"/>
      <c r="IM70" s="207">
        <f>II70</f>
        <v>1</v>
      </c>
      <c r="IN70" s="207">
        <v>1</v>
      </c>
      <c r="IO70" s="178"/>
      <c r="IP70" s="178"/>
      <c r="IQ70" s="207">
        <f>IM70</f>
        <v>1</v>
      </c>
      <c r="IR70" s="207">
        <v>1</v>
      </c>
      <c r="IS70" s="178"/>
      <c r="IT70" s="178"/>
      <c r="IU70" s="207">
        <f>IQ70</f>
        <v>1</v>
      </c>
      <c r="IV70" s="207">
        <v>1</v>
      </c>
      <c r="IW70" s="178"/>
      <c r="IX70" s="178"/>
      <c r="IY70" s="207">
        <f>IU70</f>
        <v>1</v>
      </c>
      <c r="IZ70" s="207">
        <v>1</v>
      </c>
      <c r="JA70" s="178"/>
      <c r="JB70" s="178"/>
      <c r="JC70" s="207">
        <f>IY70</f>
        <v>1</v>
      </c>
      <c r="JD70" s="207">
        <v>1</v>
      </c>
      <c r="JE70" s="178"/>
      <c r="JF70" s="178"/>
      <c r="JG70" s="207">
        <f>JC70</f>
        <v>1</v>
      </c>
      <c r="JH70" s="207">
        <v>1</v>
      </c>
      <c r="JI70" s="178"/>
      <c r="JJ70" s="298"/>
      <c r="JK70" s="207">
        <f>JG70</f>
        <v>1</v>
      </c>
      <c r="JL70" s="207">
        <v>1</v>
      </c>
      <c r="JM70" s="178"/>
      <c r="JN70" s="178"/>
      <c r="JO70" s="207">
        <f>JK70</f>
        <v>1</v>
      </c>
      <c r="JP70" s="207">
        <v>1</v>
      </c>
      <c r="JQ70" s="178"/>
      <c r="JR70" s="178"/>
      <c r="JS70" s="207">
        <f>JO70</f>
        <v>1</v>
      </c>
      <c r="JT70" s="207">
        <v>1</v>
      </c>
      <c r="JU70" s="178"/>
      <c r="JV70" s="178"/>
      <c r="JW70" s="207">
        <f>JS70</f>
        <v>1</v>
      </c>
      <c r="JX70" s="207">
        <v>1</v>
      </c>
      <c r="JY70" s="178"/>
      <c r="JZ70" s="178"/>
      <c r="KA70" s="207">
        <f>JW70</f>
        <v>1</v>
      </c>
      <c r="KB70" s="207">
        <v>1</v>
      </c>
      <c r="KC70" s="178"/>
      <c r="KD70" s="178"/>
      <c r="KE70" s="207">
        <f>KA70</f>
        <v>1</v>
      </c>
      <c r="KF70" s="207">
        <v>1</v>
      </c>
      <c r="KG70" s="178"/>
      <c r="KH70" s="178"/>
      <c r="KI70" s="207">
        <f>'A.I Revenue Streams - P2'!DI19+100%</f>
        <v>1</v>
      </c>
      <c r="KJ70" s="207">
        <v>1</v>
      </c>
      <c r="KK70" s="5"/>
      <c r="KM70" s="207">
        <f>'A.I Revenue Streams - P2'!DM19+100%</f>
        <v>1</v>
      </c>
      <c r="KN70" s="207">
        <v>1</v>
      </c>
      <c r="KO70" s="5"/>
      <c r="KQ70" s="207">
        <f>'A.I Revenue Streams - P2'!DQ19+100%</f>
        <v>1</v>
      </c>
      <c r="KR70" s="207">
        <v>1</v>
      </c>
      <c r="KS70" s="5"/>
      <c r="KU70" s="207">
        <f>'A.I Revenue Streams - P2'!DU19+100%</f>
        <v>1</v>
      </c>
      <c r="KV70" s="207">
        <v>1</v>
      </c>
      <c r="KW70" s="5"/>
      <c r="KY70" s="207">
        <f>'A.I Revenue Streams - P2'!DY19+100%</f>
        <v>1</v>
      </c>
      <c r="KZ70" s="207">
        <v>1</v>
      </c>
      <c r="LA70" s="5"/>
      <c r="LC70" s="207">
        <f>'A.I Revenue Streams - P2'!EC19+100%</f>
        <v>1</v>
      </c>
      <c r="LD70" s="207">
        <v>1</v>
      </c>
      <c r="LE70" s="5"/>
    </row>
    <row r="71" spans="2:317" ht="18.75">
      <c r="B71" s="172">
        <v>2</v>
      </c>
      <c r="C71" s="180" t="str">
        <f>'A.I Revenue Streams - P1'!D69</f>
        <v>Docty Pharma</v>
      </c>
      <c r="D71" s="180"/>
      <c r="E71" s="181"/>
      <c r="F71" s="179"/>
      <c r="G71" s="182"/>
      <c r="H71" s="182"/>
      <c r="I71" s="182"/>
      <c r="J71" s="5"/>
      <c r="K71" s="182"/>
      <c r="L71" s="182"/>
      <c r="M71" s="182"/>
      <c r="N71" s="5"/>
      <c r="O71" s="182"/>
      <c r="P71" s="182"/>
      <c r="Q71" s="182"/>
      <c r="R71" s="5"/>
      <c r="S71" s="182"/>
      <c r="T71" s="182"/>
      <c r="U71" s="182"/>
      <c r="V71" s="5"/>
      <c r="W71" s="182"/>
      <c r="X71" s="182"/>
      <c r="Y71" s="182"/>
      <c r="Z71" s="5"/>
      <c r="AA71" s="182"/>
      <c r="AB71" s="182"/>
      <c r="AC71" s="182"/>
      <c r="AD71" s="5"/>
      <c r="AE71" s="182"/>
      <c r="AF71" s="182"/>
      <c r="AG71" s="182"/>
      <c r="AH71" s="5"/>
      <c r="AI71" s="182"/>
      <c r="AJ71" s="182"/>
      <c r="AK71" s="182"/>
      <c r="AL71" s="5"/>
      <c r="AM71" s="182"/>
      <c r="AN71" s="182"/>
      <c r="AO71" s="182"/>
      <c r="AP71" s="5"/>
      <c r="AQ71" s="182"/>
      <c r="AR71" s="182"/>
      <c r="AS71" s="182"/>
      <c r="AT71" s="5"/>
      <c r="AU71" s="182"/>
      <c r="AV71" s="182"/>
      <c r="AW71" s="182"/>
      <c r="AX71" s="5"/>
      <c r="AY71" s="182"/>
      <c r="AZ71" s="182"/>
      <c r="BA71" s="182"/>
      <c r="BB71" s="5"/>
      <c r="BC71" s="182"/>
      <c r="BD71" s="182"/>
      <c r="BE71" s="182"/>
      <c r="BF71" s="5"/>
      <c r="BG71" s="182"/>
      <c r="BH71" s="182"/>
      <c r="BI71" s="182"/>
      <c r="BJ71" s="5"/>
      <c r="BK71" s="182"/>
      <c r="BL71" s="182"/>
      <c r="BM71" s="182"/>
      <c r="BN71" s="5"/>
      <c r="BO71" s="182"/>
      <c r="BP71" s="182"/>
      <c r="BQ71" s="182"/>
      <c r="BR71" s="5"/>
      <c r="BS71" s="182"/>
      <c r="BT71" s="182"/>
      <c r="BU71" s="182"/>
      <c r="BV71" s="5"/>
      <c r="BW71" s="182"/>
      <c r="BX71" s="182"/>
      <c r="BY71" s="182"/>
      <c r="BZ71" s="5"/>
      <c r="CA71" s="182"/>
      <c r="CB71" s="182"/>
      <c r="CC71" s="182"/>
      <c r="CD71" s="5"/>
      <c r="CE71" s="182"/>
      <c r="CF71" s="182"/>
      <c r="CG71" s="182"/>
      <c r="CH71" s="5"/>
      <c r="CI71" s="182"/>
      <c r="CJ71" s="182"/>
      <c r="CK71" s="182"/>
      <c r="CL71" s="5"/>
      <c r="CM71" s="182"/>
      <c r="CN71" s="182"/>
      <c r="CO71" s="182"/>
      <c r="CP71" s="5"/>
      <c r="CQ71" s="182"/>
      <c r="CR71" s="182"/>
      <c r="CS71" s="182"/>
      <c r="CT71" s="5"/>
      <c r="CU71" s="182"/>
      <c r="CV71" s="182"/>
      <c r="CW71" s="182"/>
      <c r="CX71" s="5"/>
      <c r="CY71" s="182"/>
      <c r="CZ71" s="182"/>
      <c r="DA71" s="182"/>
      <c r="DB71" s="5"/>
      <c r="DC71" s="182"/>
      <c r="DD71" s="182"/>
      <c r="DE71" s="182"/>
      <c r="DF71" s="5"/>
      <c r="DG71" s="182"/>
      <c r="DH71" s="182"/>
      <c r="DI71" s="182"/>
      <c r="DJ71" s="5"/>
      <c r="DK71" s="182"/>
      <c r="DL71" s="182"/>
      <c r="DM71" s="182"/>
      <c r="DN71" s="5"/>
      <c r="DO71" s="182"/>
      <c r="DP71" s="182"/>
      <c r="DQ71" s="182"/>
      <c r="DR71" s="5"/>
      <c r="DS71" s="182"/>
      <c r="DT71" s="182"/>
      <c r="DU71" s="182"/>
      <c r="DV71" s="5"/>
      <c r="DW71" s="182"/>
      <c r="DX71" s="182"/>
      <c r="DY71" s="182"/>
      <c r="DZ71" s="5"/>
      <c r="EA71" s="182"/>
      <c r="EB71" s="182"/>
      <c r="EC71" s="182"/>
      <c r="ED71" s="5"/>
      <c r="EE71" s="182"/>
      <c r="EF71" s="182"/>
      <c r="EG71" s="182"/>
      <c r="EH71" s="5"/>
      <c r="EI71" s="182"/>
      <c r="EJ71" s="182"/>
      <c r="EK71" s="182"/>
      <c r="EL71" s="5"/>
      <c r="EM71" s="182"/>
      <c r="EN71" s="182"/>
      <c r="EO71" s="182"/>
      <c r="EP71" s="5"/>
      <c r="EQ71" s="182"/>
      <c r="ER71" s="182"/>
      <c r="ES71" s="182"/>
      <c r="ET71" s="5"/>
      <c r="EU71" s="182"/>
      <c r="EV71" s="182"/>
      <c r="EW71" s="182"/>
      <c r="EX71" s="5"/>
      <c r="EY71" s="182"/>
      <c r="EZ71" s="182"/>
      <c r="FA71" s="182"/>
      <c r="FB71" s="5"/>
      <c r="FC71" s="182"/>
      <c r="FD71" s="182"/>
      <c r="FE71" s="182"/>
      <c r="FF71" s="5"/>
      <c r="FG71" s="182"/>
      <c r="FH71" s="182"/>
      <c r="FI71" s="182"/>
      <c r="FJ71" s="5"/>
      <c r="FK71" s="182"/>
      <c r="FL71" s="182"/>
      <c r="FM71" s="182"/>
      <c r="FN71" s="5"/>
      <c r="FO71" s="182"/>
      <c r="FP71" s="182"/>
      <c r="FQ71" s="182"/>
      <c r="FR71" s="5"/>
      <c r="FS71" s="182"/>
      <c r="FT71" s="182"/>
      <c r="FU71" s="182"/>
      <c r="FV71" s="5"/>
      <c r="FW71" s="182"/>
      <c r="FX71" s="182"/>
      <c r="FY71" s="182"/>
      <c r="FZ71" s="5"/>
      <c r="GA71" s="182"/>
      <c r="GB71" s="182"/>
      <c r="GC71" s="182"/>
      <c r="GE71" s="182"/>
      <c r="GF71" s="182"/>
      <c r="GG71" s="182"/>
      <c r="GH71" s="5"/>
      <c r="GI71" s="182"/>
      <c r="GJ71" s="182"/>
      <c r="GK71" s="182"/>
      <c r="GL71" s="5"/>
      <c r="GM71" s="182"/>
      <c r="GN71" s="182"/>
      <c r="GO71" s="182"/>
      <c r="GP71" s="5"/>
      <c r="GQ71" s="182"/>
      <c r="GR71" s="182"/>
      <c r="GS71" s="182"/>
      <c r="GT71" s="5"/>
      <c r="GU71" s="182"/>
      <c r="GV71" s="182"/>
      <c r="GW71" s="182"/>
      <c r="GX71" s="5"/>
      <c r="GY71" s="182"/>
      <c r="GZ71" s="182"/>
      <c r="HA71" s="182"/>
      <c r="HB71" s="5"/>
      <c r="HC71" s="182"/>
      <c r="HD71" s="182"/>
      <c r="HE71" s="182"/>
      <c r="HF71" s="5"/>
      <c r="HG71" s="182"/>
      <c r="HH71" s="182"/>
      <c r="HI71" s="182"/>
      <c r="HJ71" s="5"/>
      <c r="HK71" s="182"/>
      <c r="HL71" s="182"/>
      <c r="HM71" s="182"/>
      <c r="HN71" s="5"/>
      <c r="HO71" s="182"/>
      <c r="HP71" s="182"/>
      <c r="HQ71" s="182"/>
      <c r="HR71" s="5"/>
      <c r="HS71" s="182"/>
      <c r="HT71" s="182"/>
      <c r="HU71" s="182"/>
      <c r="HV71" s="5"/>
      <c r="HW71" s="182"/>
      <c r="HX71" s="182"/>
      <c r="HY71" s="182"/>
      <c r="IA71" s="182"/>
      <c r="IB71" s="182"/>
      <c r="IC71" s="182"/>
      <c r="ID71" s="5"/>
      <c r="IE71" s="182"/>
      <c r="IF71" s="182"/>
      <c r="IG71" s="182"/>
      <c r="IH71" s="5"/>
      <c r="II71" s="182"/>
      <c r="IJ71" s="182"/>
      <c r="IK71" s="182"/>
      <c r="IL71" s="5"/>
      <c r="IM71" s="182"/>
      <c r="IN71" s="182"/>
      <c r="IO71" s="182"/>
      <c r="IP71" s="5"/>
      <c r="IQ71" s="182"/>
      <c r="IR71" s="182"/>
      <c r="IS71" s="182"/>
      <c r="IT71" s="5"/>
      <c r="IU71" s="182"/>
      <c r="IV71" s="182"/>
      <c r="IW71" s="182"/>
      <c r="IX71" s="5"/>
      <c r="IY71" s="182"/>
      <c r="IZ71" s="182"/>
      <c r="JA71" s="182"/>
      <c r="JB71" s="5"/>
      <c r="JC71" s="182"/>
      <c r="JD71" s="182"/>
      <c r="JE71" s="182"/>
      <c r="JF71" s="5"/>
      <c r="JG71" s="182"/>
      <c r="JH71" s="182"/>
      <c r="JI71" s="182"/>
      <c r="JJ71" s="294"/>
      <c r="JK71" s="182"/>
      <c r="JL71" s="182"/>
      <c r="JM71" s="182"/>
      <c r="JN71" s="5"/>
      <c r="JO71" s="182"/>
      <c r="JP71" s="182"/>
      <c r="JQ71" s="182"/>
      <c r="JR71" s="5"/>
      <c r="JS71" s="182"/>
      <c r="JT71" s="182"/>
      <c r="JU71" s="182"/>
      <c r="JV71" s="5"/>
      <c r="JW71" s="182"/>
      <c r="JX71" s="182"/>
      <c r="JY71" s="182"/>
      <c r="JZ71" s="5"/>
      <c r="KA71" s="182"/>
      <c r="KB71" s="182"/>
      <c r="KC71" s="182"/>
      <c r="KD71" s="5"/>
      <c r="KE71" s="182"/>
      <c r="KF71" s="182"/>
      <c r="KG71" s="182"/>
      <c r="KH71" s="5"/>
      <c r="KI71" s="183"/>
      <c r="KJ71" s="183"/>
      <c r="KK71" s="183"/>
      <c r="KM71" s="183"/>
      <c r="KN71" s="183"/>
      <c r="KO71" s="183"/>
      <c r="KQ71" s="183"/>
      <c r="KR71" s="183"/>
      <c r="KS71" s="183"/>
      <c r="KU71" s="183"/>
      <c r="KV71" s="183"/>
      <c r="KW71" s="183"/>
      <c r="KY71" s="183"/>
      <c r="KZ71" s="183"/>
      <c r="LA71" s="183"/>
      <c r="LC71" s="183"/>
      <c r="LD71" s="183"/>
      <c r="LE71" s="183"/>
    </row>
    <row r="72" spans="2:317" ht="18.75">
      <c r="B72" s="172" t="s">
        <v>166</v>
      </c>
      <c r="C72" s="180"/>
      <c r="D72" s="180"/>
      <c r="E72" s="180" t="str">
        <f>'A.I Revenue Streams - P1'!F70</f>
        <v>Ethical drugs</v>
      </c>
      <c r="F72" s="184"/>
      <c r="G72" s="182"/>
      <c r="H72" s="182">
        <f>'A.I Revenue Streams - P1'!J70</f>
        <v>500</v>
      </c>
      <c r="I72" s="182">
        <f>G72*H72</f>
        <v>0</v>
      </c>
      <c r="J72" s="5"/>
      <c r="K72" s="182">
        <f>'A.I Revenue Streams - P1'!H72*K$2*L$2</f>
        <v>225</v>
      </c>
      <c r="L72" s="182">
        <f>H72*$L$70</f>
        <v>500</v>
      </c>
      <c r="M72" s="182">
        <f>K72*L72</f>
        <v>112500</v>
      </c>
      <c r="N72" s="5"/>
      <c r="O72" s="182">
        <f>K72*O$8*O$2/K$2*P$2</f>
        <v>240.18749999999997</v>
      </c>
      <c r="P72" s="182">
        <f>L72*P$70</f>
        <v>500</v>
      </c>
      <c r="Q72" s="182">
        <f>O72*P72</f>
        <v>120093.74999999999</v>
      </c>
      <c r="R72" s="5"/>
      <c r="S72" s="182">
        <f>O72*S$8*S$2/O$2*T$2</f>
        <v>368.28749999999991</v>
      </c>
      <c r="T72" s="182">
        <f>P72*T$70</f>
        <v>500</v>
      </c>
      <c r="U72" s="182">
        <f>S72*T72</f>
        <v>184143.74999999994</v>
      </c>
      <c r="V72" s="5"/>
      <c r="W72" s="182">
        <f>S72*W$8*W$2/S$2*X$2</f>
        <v>529.41328124999984</v>
      </c>
      <c r="X72" s="182">
        <f>T72*X$70</f>
        <v>500</v>
      </c>
      <c r="Y72" s="182">
        <f>W72*X72</f>
        <v>264706.64062499994</v>
      </c>
      <c r="Z72" s="5"/>
      <c r="AA72" s="182">
        <f>W72*AA$8*AA$2/W$2*AB$2</f>
        <v>974.12043749999964</v>
      </c>
      <c r="AB72" s="182">
        <f>X72*AB$70</f>
        <v>500</v>
      </c>
      <c r="AC72" s="182">
        <f>AA72*AB72</f>
        <v>487060.21874999983</v>
      </c>
      <c r="AD72" s="5"/>
      <c r="AE72" s="182">
        <f>AA72*AE$8*AE$2/AA$2*AF$2</f>
        <v>1400.2981289062493</v>
      </c>
      <c r="AF72" s="182">
        <f>AB72*AF$70</f>
        <v>500</v>
      </c>
      <c r="AG72" s="182">
        <f>AE72*AF72</f>
        <v>700149.06445312465</v>
      </c>
      <c r="AH72" s="5"/>
      <c r="AI72" s="182">
        <f>AE72*AI$8*AI$2/AE$2*AJ$2</f>
        <v>2012.9285603027331</v>
      </c>
      <c r="AJ72" s="182">
        <f>AF72*AJ$70</f>
        <v>500</v>
      </c>
      <c r="AK72" s="182">
        <f>AI72*AJ72</f>
        <v>1006464.2801513666</v>
      </c>
      <c r="AL72" s="5"/>
      <c r="AM72" s="182">
        <f>AI72*AM$8*AM$2/AI$2*AN$2</f>
        <v>2314.8678443481431</v>
      </c>
      <c r="AN72" s="182">
        <f>AJ72*AN$70</f>
        <v>500</v>
      </c>
      <c r="AO72" s="182">
        <f>AM72*AN72</f>
        <v>1157433.9221740714</v>
      </c>
      <c r="AP72" s="5"/>
      <c r="AQ72" s="182">
        <f>AM72*AQ$8*AQ$2/AM$2*AR$2</f>
        <v>2662.0980210003645</v>
      </c>
      <c r="AR72" s="182">
        <f>AN72*AR$70</f>
        <v>500</v>
      </c>
      <c r="AS72" s="182">
        <f>AQ72*AR72</f>
        <v>1331049.0105001822</v>
      </c>
      <c r="AT72" s="5"/>
      <c r="AU72" s="182">
        <f>AQ72*AU$8*AU$2/AQ$2*AV$2</f>
        <v>3061.4127241504189</v>
      </c>
      <c r="AV72" s="182">
        <f>AR72*AV$70</f>
        <v>500</v>
      </c>
      <c r="AW72" s="182">
        <f>AU72*AV72</f>
        <v>1530706.3620752094</v>
      </c>
      <c r="AX72" s="5"/>
      <c r="AY72" s="182">
        <f>AU72*AY$8*AY$2/AU$2*AZ$2</f>
        <v>3520.6246327729814</v>
      </c>
      <c r="AZ72" s="182">
        <f>AV72*AZ$70</f>
        <v>500</v>
      </c>
      <c r="BA72" s="182">
        <f>AY72*AZ72</f>
        <v>1760312.3163864906</v>
      </c>
      <c r="BB72" s="5"/>
      <c r="BC72" s="182">
        <f>AY72*BC$8*BC$2/AY$2*BD$2</f>
        <v>4048.7183276889282</v>
      </c>
      <c r="BD72" s="182">
        <f>AZ72*BD$70</f>
        <v>500</v>
      </c>
      <c r="BE72" s="182">
        <f>BC72*BD72</f>
        <v>2024359.1638444641</v>
      </c>
      <c r="BF72" s="5"/>
      <c r="BG72" s="182">
        <f>BC72*BG$8*BG$2/BC$2*BH$2</f>
        <v>4656.0260768422668</v>
      </c>
      <c r="BH72" s="182">
        <f>BD72*BH$70</f>
        <v>500</v>
      </c>
      <c r="BI72" s="182">
        <f>BG72*BH72</f>
        <v>2328013.0384211335</v>
      </c>
      <c r="BJ72" s="5"/>
      <c r="BK72" s="182">
        <f>BG72*BK$8*BK$2/BG$2*BL$2</f>
        <v>5354.4299883686062</v>
      </c>
      <c r="BL72" s="182">
        <f>BH72*BL$70</f>
        <v>500</v>
      </c>
      <c r="BM72" s="182">
        <f>BK72*BL72</f>
        <v>2677214.9941843031</v>
      </c>
      <c r="BN72" s="5"/>
      <c r="BO72" s="182">
        <f>BK72*BO$8*BO$2/BK$2*BP$2</f>
        <v>6157.594486623897</v>
      </c>
      <c r="BP72" s="182">
        <f>BL72*BP$70</f>
        <v>500</v>
      </c>
      <c r="BQ72" s="182">
        <f>BO72*BP72</f>
        <v>3078797.2433119486</v>
      </c>
      <c r="BR72" s="5"/>
      <c r="BS72" s="182">
        <f>BO72*BS$8*BS$2/BO$2*BT$2</f>
        <v>7081.233659617481</v>
      </c>
      <c r="BT72" s="182">
        <f>BP72*BT$70</f>
        <v>500</v>
      </c>
      <c r="BU72" s="182">
        <f>BS72*BT72</f>
        <v>3540616.8298087404</v>
      </c>
      <c r="BV72" s="5"/>
      <c r="BW72" s="182">
        <f>BS72*BW$8*BW$2/BS$2*BX$2</f>
        <v>8143.4187085601025</v>
      </c>
      <c r="BX72" s="182">
        <f>BT72*BX$70</f>
        <v>500</v>
      </c>
      <c r="BY72" s="182">
        <f>BW72*BX72</f>
        <v>4071709.3542800513</v>
      </c>
      <c r="BZ72" s="5"/>
      <c r="CA72" s="182">
        <f>BW72*CA$8*CA$2/BW$2*CB$2</f>
        <v>9364.9315148441165</v>
      </c>
      <c r="CB72" s="182">
        <f>BX72*CB$70</f>
        <v>500</v>
      </c>
      <c r="CC72" s="182">
        <f>CA72*CB72</f>
        <v>4682465.7574220579</v>
      </c>
      <c r="CD72" s="5"/>
      <c r="CE72" s="182">
        <f>CA72*CE$8*CE$2/CA$2*CF$2</f>
        <v>12923.605490484879</v>
      </c>
      <c r="CF72" s="182">
        <f>CB72*CF$70</f>
        <v>500</v>
      </c>
      <c r="CG72" s="182">
        <f>CE72*CF72</f>
        <v>6461802.7452424392</v>
      </c>
      <c r="CH72" s="5"/>
      <c r="CI72" s="182">
        <f>CE72*CI$8*CI$2/CE$2*CJ$2</f>
        <v>14862.146314057609</v>
      </c>
      <c r="CJ72" s="182">
        <f>CF72*CJ$70</f>
        <v>500</v>
      </c>
      <c r="CK72" s="182">
        <f>CI72*CJ72</f>
        <v>7431073.1570288045</v>
      </c>
      <c r="CL72" s="5"/>
      <c r="CM72" s="182">
        <f>CI72*CM$8*CM$2/CI$2*CN$2</f>
        <v>17091.46826116625</v>
      </c>
      <c r="CN72" s="182">
        <f>CJ72*CN$70</f>
        <v>500</v>
      </c>
      <c r="CO72" s="182">
        <f>CM72*CN72</f>
        <v>8545734.1305831242</v>
      </c>
      <c r="CP72" s="5"/>
      <c r="CQ72" s="182">
        <f>CM72*CQ$8*CQ$2/CM$2*CR$2</f>
        <v>19655.188500341184</v>
      </c>
      <c r="CR72" s="182">
        <f>CN72*CR$70</f>
        <v>500</v>
      </c>
      <c r="CS72" s="182">
        <f>CQ72*CR72</f>
        <v>9827594.2501705922</v>
      </c>
      <c r="CT72" s="5"/>
      <c r="CU72" s="182">
        <f>CQ72*CU$8*CU$2/CQ$2*CV$2</f>
        <v>22603.46677539236</v>
      </c>
      <c r="CV72" s="182">
        <f>CR72*CV$70</f>
        <v>500</v>
      </c>
      <c r="CW72" s="182">
        <f>CU72*CV72</f>
        <v>11301733.38769618</v>
      </c>
      <c r="CX72" s="5"/>
      <c r="CY72" s="182">
        <f>CU72*CY$8*CY$2/CU$2*CZ$2</f>
        <v>25993.986791701212</v>
      </c>
      <c r="CZ72" s="182">
        <f>CV72*CZ$70</f>
        <v>500</v>
      </c>
      <c r="DA72" s="182">
        <f>CY72*CZ72</f>
        <v>12996993.395850606</v>
      </c>
      <c r="DB72" s="5"/>
      <c r="DC72" s="182">
        <f>CY72*DC$8*DC$2/CY$2*DD$2</f>
        <v>29893.084810456392</v>
      </c>
      <c r="DD72" s="182">
        <f>CZ72*DD$70</f>
        <v>500</v>
      </c>
      <c r="DE72" s="182">
        <f>DC72*DD72</f>
        <v>14946542.405228196</v>
      </c>
      <c r="DF72" s="5"/>
      <c r="DG72" s="182">
        <f>DC72*DG$8*DG$2/DC$2*DH$2</f>
        <v>34377.047532024844</v>
      </c>
      <c r="DH72" s="182">
        <f>DD72*DH$70</f>
        <v>500</v>
      </c>
      <c r="DI72" s="182">
        <f>DG72*DH72</f>
        <v>17188523.766012423</v>
      </c>
      <c r="DJ72" s="5"/>
      <c r="DK72" s="182">
        <f>DG72*DK$8*DK$2/DG$2*DL$2</f>
        <v>39533.604661828569</v>
      </c>
      <c r="DL72" s="182">
        <f>DH72*DL$70</f>
        <v>500</v>
      </c>
      <c r="DM72" s="182">
        <f>DK72*DL72</f>
        <v>19766802.330914285</v>
      </c>
      <c r="DN72" s="5"/>
      <c r="DO72" s="182">
        <f>DK72*DO$8*DO$2/DK$2*DP$2</f>
        <v>45463.645361102848</v>
      </c>
      <c r="DP72" s="182">
        <f>DL72*DP$70</f>
        <v>500</v>
      </c>
      <c r="DQ72" s="182">
        <f>DO72*DP72</f>
        <v>22731822.680551425</v>
      </c>
      <c r="DR72" s="5"/>
      <c r="DS72" s="182">
        <f>DO72*DS$8*DS$2/DO$2*DT$2</f>
        <v>52283.192165268272</v>
      </c>
      <c r="DT72" s="182">
        <f>DP72*DT$70</f>
        <v>500</v>
      </c>
      <c r="DU72" s="182">
        <f>DS72*DT72</f>
        <v>26141596.082634136</v>
      </c>
      <c r="DV72" s="5"/>
      <c r="DW72" s="182">
        <f>DS72*DW$8*DW$2/DS$2*DX$2</f>
        <v>60125.670990058512</v>
      </c>
      <c r="DX72" s="182">
        <f>DT72*DX$70</f>
        <v>500</v>
      </c>
      <c r="DY72" s="182">
        <f>DW72*DX72</f>
        <v>30062835.495029256</v>
      </c>
      <c r="DZ72" s="5"/>
      <c r="EA72" s="182">
        <f>DW72*EA$8*EA$2/DW$2*EB$2</f>
        <v>76058.973802424021</v>
      </c>
      <c r="EB72" s="182">
        <f>DX72*EB$70</f>
        <v>500</v>
      </c>
      <c r="EC72" s="182">
        <f>EA72*EB72</f>
        <v>38029486.901212014</v>
      </c>
      <c r="ED72" s="5"/>
      <c r="EE72" s="182">
        <f>EA72*EE$8*EE$2/EA$2*EF$2</f>
        <v>87467.819872787615</v>
      </c>
      <c r="EF72" s="182">
        <f>EB72*EF$70</f>
        <v>500</v>
      </c>
      <c r="EG72" s="182">
        <f>EE72*EF72</f>
        <v>43733909.936393805</v>
      </c>
      <c r="EH72" s="5"/>
      <c r="EI72" s="182">
        <f>EE72*EI$8*EI$2/EE$2*EJ$2</f>
        <v>100587.99285370576</v>
      </c>
      <c r="EJ72" s="182">
        <f>EF72*EJ$70</f>
        <v>500</v>
      </c>
      <c r="EK72" s="182">
        <f>EI72*EJ72</f>
        <v>50293996.426852882</v>
      </c>
      <c r="EL72" s="5"/>
      <c r="EM72" s="182">
        <f>EI72*EM$8*EM$2/EI$2*EN$2</f>
        <v>115676.1917817616</v>
      </c>
      <c r="EN72" s="182">
        <f>EJ72*EN$70</f>
        <v>500</v>
      </c>
      <c r="EO72" s="182">
        <f>EM72*EN72</f>
        <v>57838095.890880801</v>
      </c>
      <c r="EP72" s="5"/>
      <c r="EQ72" s="182">
        <f>EM72*EQ$8*EQ$2/EM$2*ER$2</f>
        <v>133027.62054902586</v>
      </c>
      <c r="ER72" s="182">
        <f>EN72*ER$70</f>
        <v>500</v>
      </c>
      <c r="ES72" s="182">
        <f>EQ72*ER72</f>
        <v>66513810.274512932</v>
      </c>
      <c r="ET72" s="5"/>
      <c r="EU72" s="182">
        <f>EQ72*EU$8*EU$2/EQ$2*EV$2</f>
        <v>152981.76363137973</v>
      </c>
      <c r="EV72" s="182">
        <f>ER72*EV$70</f>
        <v>500</v>
      </c>
      <c r="EW72" s="182">
        <f>EU72*EV72</f>
        <v>76490881.815689862</v>
      </c>
      <c r="EX72" s="5"/>
      <c r="EY72" s="182">
        <f>EU72*EY$8*EY$2/EU$2*EZ$2</f>
        <v>175929.02817608666</v>
      </c>
      <c r="EZ72" s="182">
        <f>EV72*EZ$70</f>
        <v>500</v>
      </c>
      <c r="FA72" s="182">
        <f>EY72*EZ72</f>
        <v>87964514.088043332</v>
      </c>
      <c r="FB72" s="5"/>
      <c r="FC72" s="182">
        <f>EY72*FC$8*FC$2/EY$2*FD$2</f>
        <v>202318.38240249964</v>
      </c>
      <c r="FD72" s="182">
        <f>EZ72*FD$70</f>
        <v>500</v>
      </c>
      <c r="FE72" s="182">
        <f>FC72*FD72</f>
        <v>101159191.20124982</v>
      </c>
      <c r="FF72" s="5"/>
      <c r="FG72" s="182">
        <f>FC72*FG$8*FG$2/FC$2*FH$2</f>
        <v>232666.13976287458</v>
      </c>
      <c r="FH72" s="182">
        <f>FD72*FH$70</f>
        <v>500</v>
      </c>
      <c r="FI72" s="182">
        <f>FG72*FH72</f>
        <v>116333069.88143729</v>
      </c>
      <c r="FJ72" s="5"/>
      <c r="FK72" s="182">
        <f>FG72*FK$8*FK$2/FG$2*FL$2</f>
        <v>267566.06072730577</v>
      </c>
      <c r="FL72" s="182">
        <f>FH72*FL$70</f>
        <v>500</v>
      </c>
      <c r="FM72" s="182">
        <f>FK72*FL72</f>
        <v>133783030.36365288</v>
      </c>
      <c r="FN72" s="5"/>
      <c r="FO72" s="182">
        <f>FK72*FO$8*FO$2/FK$2*FP$2</f>
        <v>307700.96983640164</v>
      </c>
      <c r="FP72" s="182">
        <f>FL72*FP$70</f>
        <v>500</v>
      </c>
      <c r="FQ72" s="182">
        <f>FO72*FP72</f>
        <v>153850484.91820082</v>
      </c>
      <c r="FR72" s="5"/>
      <c r="FS72" s="182">
        <f>FO72*FS$8*FS$2/FO$2*FT$2</f>
        <v>353856.11531186185</v>
      </c>
      <c r="FT72" s="182">
        <f>FP72*FT$70</f>
        <v>500</v>
      </c>
      <c r="FU72" s="182">
        <f>FS72*FT72</f>
        <v>176928057.65593094</v>
      </c>
      <c r="FV72" s="5"/>
      <c r="FW72" s="182">
        <f>FS72*FW$8*FW$2/FS$2*FX$2</f>
        <v>447627.98586950521</v>
      </c>
      <c r="FX72" s="182">
        <f>FT72*FX$70</f>
        <v>500</v>
      </c>
      <c r="FY72" s="182">
        <f>FW72*FX72</f>
        <v>223813992.93475261</v>
      </c>
      <c r="FZ72" s="5"/>
      <c r="GA72" s="182">
        <f>FW72*GA$8*GA$2/FW$2*GB$2</f>
        <v>514772.18374993099</v>
      </c>
      <c r="GB72" s="182">
        <f>FX72*GB$70</f>
        <v>500</v>
      </c>
      <c r="GC72" s="182">
        <f>GA72*GB72</f>
        <v>257386091.87496549</v>
      </c>
      <c r="GD72" s="5"/>
      <c r="GE72" s="182">
        <f>GA72*GE$8*GE$2/GA$2*GF$2</f>
        <v>591988.01131242071</v>
      </c>
      <c r="GF72" s="182">
        <f>GB72*GF$70</f>
        <v>500</v>
      </c>
      <c r="GG72" s="182">
        <f>GE72*GF72</f>
        <v>295994005.65621036</v>
      </c>
      <c r="GH72" s="5"/>
      <c r="GI72" s="182">
        <f>GE72*GI$8*GI$2/GE$2*GJ$2</f>
        <v>680786.21300928376</v>
      </c>
      <c r="GJ72" s="182">
        <f>GF72*GJ$70</f>
        <v>500</v>
      </c>
      <c r="GK72" s="182">
        <f>GI72*GJ72</f>
        <v>340393106.50464189</v>
      </c>
      <c r="GL72" s="5"/>
      <c r="GM72" s="182">
        <f>GI72*GM$8*GM$2/GI$2*GN$2</f>
        <v>782904.14496067632</v>
      </c>
      <c r="GN72" s="182">
        <f>GJ72*GN$70</f>
        <v>500</v>
      </c>
      <c r="GO72" s="182">
        <f>GM72*GN72</f>
        <v>391452072.48033816</v>
      </c>
      <c r="GP72" s="5"/>
      <c r="GQ72" s="182">
        <f>GM72*GQ$8*GQ$2/GM$2*GR$2</f>
        <v>900339.76670477772</v>
      </c>
      <c r="GR72" s="182">
        <f>GN72*GR$70</f>
        <v>500</v>
      </c>
      <c r="GS72" s="182">
        <f>GQ72*GR72</f>
        <v>450169883.35238886</v>
      </c>
      <c r="GT72" s="5"/>
      <c r="GU72" s="182">
        <f>GQ72*GU$8*GU$2/GQ$2*GV$2</f>
        <v>1035390.7317104941</v>
      </c>
      <c r="GV72" s="182">
        <f>GR72*GV$70</f>
        <v>500</v>
      </c>
      <c r="GW72" s="182">
        <f>GU72*GV72</f>
        <v>517695365.85524708</v>
      </c>
      <c r="GX72" s="5"/>
      <c r="GY72" s="182">
        <f>GU72*GY$8*GY$2/GU$2*GZ$2</f>
        <v>1190699.3414670681</v>
      </c>
      <c r="GZ72" s="182">
        <f>GV72*GZ$70</f>
        <v>500</v>
      </c>
      <c r="HA72" s="182">
        <f>GY72*GZ72</f>
        <v>595349670.73353398</v>
      </c>
      <c r="HB72" s="5"/>
      <c r="HC72" s="182">
        <f>GY72*HC$8*HC$2/GY$2*HD$2</f>
        <v>1369304.2426871283</v>
      </c>
      <c r="HD72" s="182">
        <f>GZ72*HD$70</f>
        <v>500</v>
      </c>
      <c r="HE72" s="182">
        <f>HC72*HD72</f>
        <v>684652121.34356415</v>
      </c>
      <c r="HF72" s="5"/>
      <c r="HG72" s="182">
        <f>HC72*HG$8*HG$2/HC$2*HH$2</f>
        <v>1574699.8790901974</v>
      </c>
      <c r="HH72" s="182">
        <f>HD72*HH$70</f>
        <v>500</v>
      </c>
      <c r="HI72" s="182">
        <f>HG72*HH72</f>
        <v>787349939.54509866</v>
      </c>
      <c r="HJ72" s="5"/>
      <c r="HK72" s="182">
        <f>HG72*HK$8*HK$2/HG$2*HL$2</f>
        <v>1810904.8609537268</v>
      </c>
      <c r="HL72" s="182">
        <f>HH72*HL$70</f>
        <v>500</v>
      </c>
      <c r="HM72" s="182">
        <f>HK72*HL72</f>
        <v>905452430.47686338</v>
      </c>
      <c r="HN72" s="5"/>
      <c r="HO72" s="182">
        <f>HK72*HO$8*HO$2/HK$2*HP$2</f>
        <v>2082540.5900967855</v>
      </c>
      <c r="HP72" s="182">
        <f>HL72*HP$70</f>
        <v>500</v>
      </c>
      <c r="HQ72" s="182">
        <f>HO72*HP72</f>
        <v>1041270295.0483928</v>
      </c>
      <c r="HR72" s="5"/>
      <c r="HS72" s="182">
        <f>HO72*HS$8*HS$2/HO$2*HT$2</f>
        <v>2754159.9304029983</v>
      </c>
      <c r="HT72" s="182">
        <f>HP72*HT$70</f>
        <v>500</v>
      </c>
      <c r="HU72" s="182">
        <f>HS72*HT72</f>
        <v>1377079965.2014992</v>
      </c>
      <c r="HV72" s="5"/>
      <c r="HW72" s="182">
        <f>HS72*HW$8*HW$2/HS$2*HX$2</f>
        <v>3167283.9199634478</v>
      </c>
      <c r="HX72" s="182">
        <f>HT72*HX$70</f>
        <v>500</v>
      </c>
      <c r="HY72" s="182">
        <f>HW72*HX72</f>
        <v>1583641959.981724</v>
      </c>
      <c r="HZ72" s="5"/>
      <c r="IA72" s="182">
        <f>HW72*IA$8*IA$2/HW$2*IB$2</f>
        <v>3642376.5079579647</v>
      </c>
      <c r="IB72" s="182">
        <f>HX72*IB$70</f>
        <v>500</v>
      </c>
      <c r="IC72" s="182">
        <f>IA72*IB72</f>
        <v>1821188253.9789824</v>
      </c>
      <c r="ID72" s="5"/>
      <c r="IE72" s="182">
        <f>IA72*IE$8*IE$2/IA$2*IF$2</f>
        <v>4188732.9841516586</v>
      </c>
      <c r="IF72" s="182">
        <f>IB72*IF$70</f>
        <v>500</v>
      </c>
      <c r="IG72" s="182">
        <f>IE72*IF72</f>
        <v>2094366492.0758293</v>
      </c>
      <c r="IH72" s="5"/>
      <c r="II72" s="182">
        <f>IE72*II$8*II$2/IE$2*IJ$2</f>
        <v>4817042.9317744067</v>
      </c>
      <c r="IJ72" s="182">
        <f>IF72*IJ$70</f>
        <v>500</v>
      </c>
      <c r="IK72" s="182">
        <f>II72*IJ72</f>
        <v>2408521465.8872032</v>
      </c>
      <c r="IL72" s="5"/>
      <c r="IM72" s="182">
        <f>II72*IM$8*IM$2/II$2*IN$2</f>
        <v>5539599.3715405669</v>
      </c>
      <c r="IN72" s="182">
        <f>IJ72*IN$70</f>
        <v>500</v>
      </c>
      <c r="IO72" s="182">
        <f>IM72*IN72</f>
        <v>2769799685.7702832</v>
      </c>
      <c r="IP72" s="5"/>
      <c r="IQ72" s="182">
        <f>IM72*IQ$8*IQ$2/IM$2*IR$2</f>
        <v>6370539.2772716517</v>
      </c>
      <c r="IR72" s="182">
        <f>IN72*IR$70</f>
        <v>500</v>
      </c>
      <c r="IS72" s="182">
        <f>IQ72*IR72</f>
        <v>3185269638.6358256</v>
      </c>
      <c r="IT72" s="5"/>
      <c r="IU72" s="182">
        <f>IQ72*IU$8*IU$2/IQ$2*IV$2</f>
        <v>7326120.1688623987</v>
      </c>
      <c r="IV72" s="182">
        <f>IR72*IV$70</f>
        <v>500</v>
      </c>
      <c r="IW72" s="182">
        <f>IU72*IV72</f>
        <v>3663060084.4311996</v>
      </c>
      <c r="IX72" s="5"/>
      <c r="IY72" s="182">
        <f>IU72*IY$8*IY$2/IU$2*IZ$2</f>
        <v>8425038.1941917595</v>
      </c>
      <c r="IZ72" s="182">
        <f>IV72*IZ$70</f>
        <v>500</v>
      </c>
      <c r="JA72" s="182">
        <f>IY72*IZ72</f>
        <v>4212519097.0958796</v>
      </c>
      <c r="JB72" s="5"/>
      <c r="JC72" s="182">
        <f>IY72*JC$8*JC$2/IY$2*JD$2</f>
        <v>9688793.9233205225</v>
      </c>
      <c r="JD72" s="182">
        <f>IZ72*JD$70</f>
        <v>500</v>
      </c>
      <c r="JE72" s="182">
        <f>JC72*JD72</f>
        <v>4844396961.6602612</v>
      </c>
      <c r="JF72" s="5"/>
      <c r="JG72" s="182">
        <f>JC72*JG$8*JG$2/JC$2*JH$2</f>
        <v>11142113.011818601</v>
      </c>
      <c r="JH72" s="182">
        <f>JD72*JH$70</f>
        <v>500</v>
      </c>
      <c r="JI72" s="182">
        <f>JG72*JH72</f>
        <v>5571056505.9093008</v>
      </c>
      <c r="JJ72" s="5"/>
      <c r="JK72" s="182">
        <f>JG72*JK$8*JK$2/JG$2*JL$2</f>
        <v>12813429.963591389</v>
      </c>
      <c r="JL72" s="182">
        <f>JH72*JL$70</f>
        <v>500</v>
      </c>
      <c r="JM72" s="182">
        <f>JK72*JL72</f>
        <v>6406714981.7956944</v>
      </c>
      <c r="JN72" s="5"/>
      <c r="JO72" s="182">
        <f>JK72*JO$8*JO$2/JK$2*JP$2</f>
        <v>14882798.902711397</v>
      </c>
      <c r="JP72" s="182">
        <f>JL72*JP$70</f>
        <v>500</v>
      </c>
      <c r="JQ72" s="182">
        <f>JO72*JP72</f>
        <v>7441399451.3556986</v>
      </c>
      <c r="JR72" s="5"/>
      <c r="JS72" s="182">
        <f>JO72*JS$8*JS$2/JO$2*JT$2</f>
        <v>17115218.738118105</v>
      </c>
      <c r="JT72" s="182">
        <f>JP72*JT$70</f>
        <v>500</v>
      </c>
      <c r="JU72" s="182">
        <f>JS72*JT72</f>
        <v>8557609369.0590525</v>
      </c>
      <c r="JV72" s="5"/>
      <c r="JW72" s="182">
        <f>JS72*JW$8*JW$2/JS$2*JX$2</f>
        <v>19682501.548835818</v>
      </c>
      <c r="JX72" s="182">
        <f>JT72*JX$70</f>
        <v>500</v>
      </c>
      <c r="JY72" s="182">
        <f>JW72*JX72</f>
        <v>9841250774.4179096</v>
      </c>
      <c r="JZ72" s="5"/>
      <c r="KA72" s="182">
        <f>JW72*KA$8*KA$2/JW$2*KB$2</f>
        <v>22634876.781161189</v>
      </c>
      <c r="KB72" s="182">
        <f>JX72*KB$70</f>
        <v>500</v>
      </c>
      <c r="KC72" s="182">
        <f>KA72*KB72</f>
        <v>11317438390.580595</v>
      </c>
      <c r="KD72" s="5"/>
      <c r="KE72" s="182">
        <f>KA72*KE$8*KE$2/KA$2*KF$2</f>
        <v>26030108.298335366</v>
      </c>
      <c r="KF72" s="182">
        <f>KB72*KF$70</f>
        <v>500</v>
      </c>
      <c r="KG72" s="182">
        <f>KE72*KF72</f>
        <v>13015054149.167683</v>
      </c>
      <c r="KH72" s="5"/>
      <c r="KI72" s="183">
        <f>SUMIFS($G72:$KG72,$G$3:$KG$3,KI$5,$G$6:$KG$6,KI$6)</f>
        <v>3737.3068476562485</v>
      </c>
      <c r="KJ72" s="183">
        <f t="shared" ref="KJ72" si="771">KK72/KI72</f>
        <v>500.00000000000006</v>
      </c>
      <c r="KK72" s="183">
        <f>SUMIFS($G72:$KG72,$G$3:$KG$3,KI$5,$G$6:$KG$6,KK$6)</f>
        <v>1868653.4238281245</v>
      </c>
      <c r="KM72" s="183">
        <f>SUMIFS($G72:$KG72,$G$3:$KG$3,KM$5,$G$6:$KG$6,KM$6)</f>
        <v>58378.284545120034</v>
      </c>
      <c r="KN72" s="183">
        <f>KO72/KM72</f>
        <v>500.00000000000011</v>
      </c>
      <c r="KO72" s="183">
        <f>SUMIFS($G72:$KG72,$G$3:$KG$3,KM$5,$G$6:$KG$6,KO$6)</f>
        <v>29189142.272560023</v>
      </c>
      <c r="KQ72" s="183">
        <f>SUMIFS($G72:$KG72,$G$3:$KG$3,KQ$5,$G$6:$KG$6,KQ$6)</f>
        <v>374806.10765388299</v>
      </c>
      <c r="KR72" s="183">
        <f>KS72/KQ72</f>
        <v>500</v>
      </c>
      <c r="KS72" s="183">
        <f>SUMIFS($G72:$KG72,$G$3:$KG$3,KQ$5,$G$6:$KG$6,KS$6)</f>
        <v>187403053.82694149</v>
      </c>
      <c r="KU72" s="183">
        <f>SUMIFS($G72:$KG72,$G$3:$KG$3,KU$5,$G$6:$KG$6,KU$6)</f>
        <v>2205837.058708115</v>
      </c>
      <c r="KV72" s="183">
        <f>KW72/KU72</f>
        <v>499.99999999999989</v>
      </c>
      <c r="KW72" s="183">
        <f>SUMIFS($G72:$KG72,$G$3:$KG$3,KU$5,$G$6:$KG$6,KW$6)</f>
        <v>1102918529.3540573</v>
      </c>
      <c r="KY72" s="183">
        <f>SUMIFS($G72:$KG72,$G$3:$KG$3,KY$5,$G$6:$KG$6,KY$6)</f>
        <v>12981957.951611994</v>
      </c>
      <c r="KZ72" s="183">
        <f>LA72/KY72</f>
        <v>500.00000000000006</v>
      </c>
      <c r="LA72" s="183">
        <f>SUMIFS($G72:$KG72,$G$3:$KG$3,KY$5,$G$6:$KG$6,LA$6)</f>
        <v>6490978975.8059978</v>
      </c>
      <c r="LC72" s="183">
        <f>SUMIFS($G72:$KG72,$G$3:$KG$3,LC$5,$G$6:$KG$6,LC$6)</f>
        <v>79875230.184847385</v>
      </c>
      <c r="LD72" s="183">
        <f>LE72/LC72</f>
        <v>499.99999999999989</v>
      </c>
      <c r="LE72" s="183">
        <f>SUMIFS($G72:$KG72,$G$3:$KG$3,LC$5,$G$6:$KG$6,LE$6)</f>
        <v>39937615092.423683</v>
      </c>
    </row>
    <row r="73" spans="2:317" ht="18.75">
      <c r="B73" s="172" t="s">
        <v>168</v>
      </c>
      <c r="C73" s="180"/>
      <c r="D73" s="180"/>
      <c r="E73" s="180" t="str">
        <f>'A.I Revenue Streams - P1'!F71</f>
        <v>Generic drugs</v>
      </c>
      <c r="F73" s="184"/>
      <c r="G73" s="182"/>
      <c r="H73" s="182">
        <f>'A.I Revenue Streams - P1'!J71</f>
        <v>200</v>
      </c>
      <c r="I73" s="182">
        <f>G73*H73</f>
        <v>0</v>
      </c>
      <c r="J73" s="5"/>
      <c r="K73" s="182">
        <f>'A.I Revenue Streams - P1'!H73*K$2*L$2</f>
        <v>270</v>
      </c>
      <c r="L73" s="182">
        <f>H73*$L$70</f>
        <v>200</v>
      </c>
      <c r="M73" s="182">
        <f>K73*L73</f>
        <v>54000</v>
      </c>
      <c r="N73" s="5"/>
      <c r="O73" s="182">
        <f t="shared" ref="O73:O75" si="772">K73*O$8*O$2/K$2*P$2</f>
        <v>288.22499999999997</v>
      </c>
      <c r="P73" s="182">
        <f t="shared" ref="P73:P76" si="773">L73*P$70</f>
        <v>200</v>
      </c>
      <c r="Q73" s="182">
        <f t="shared" ref="Q73:Q76" si="774">O73*P73</f>
        <v>57644.999999999993</v>
      </c>
      <c r="R73" s="5"/>
      <c r="S73" s="182">
        <f t="shared" ref="S73:S75" si="775">O73*S$8*S$2/O$2*T$2</f>
        <v>441.94499999999994</v>
      </c>
      <c r="T73" s="182">
        <f t="shared" ref="T73:T76" si="776">P73*T$70</f>
        <v>200</v>
      </c>
      <c r="U73" s="182">
        <f t="shared" ref="U73:U76" si="777">S73*T73</f>
        <v>88388.999999999985</v>
      </c>
      <c r="V73" s="5"/>
      <c r="W73" s="182">
        <f t="shared" ref="W73:W75" si="778">S73*W$8*W$2/S$2*X$2</f>
        <v>635.29593749999981</v>
      </c>
      <c r="X73" s="182">
        <f t="shared" ref="X73:X76" si="779">T73*X$70</f>
        <v>200</v>
      </c>
      <c r="Y73" s="182">
        <f t="shared" ref="Y73:Y76" si="780">W73*X73</f>
        <v>127059.18749999996</v>
      </c>
      <c r="Z73" s="5"/>
      <c r="AA73" s="182">
        <f t="shared" ref="AA73:AA75" si="781">W73*AA$8*AA$2/W$2*AB$2</f>
        <v>1168.9445249999997</v>
      </c>
      <c r="AB73" s="182">
        <f t="shared" ref="AB73:AB76" si="782">X73*AB$70</f>
        <v>200</v>
      </c>
      <c r="AC73" s="182">
        <f t="shared" ref="AC73:AC76" si="783">AA73*AB73</f>
        <v>233788.90499999994</v>
      </c>
      <c r="AD73" s="5"/>
      <c r="AE73" s="182">
        <f t="shared" ref="AE73:AE75" si="784">AA73*AE$8*AE$2/AA$2*AF$2</f>
        <v>1680.3577546874994</v>
      </c>
      <c r="AF73" s="182">
        <f t="shared" ref="AF73:AF76" si="785">AB73*AF$70</f>
        <v>200</v>
      </c>
      <c r="AG73" s="182">
        <f t="shared" ref="AG73:AG76" si="786">AE73*AF73</f>
        <v>336071.55093749991</v>
      </c>
      <c r="AH73" s="5"/>
      <c r="AI73" s="182">
        <f t="shared" ref="AI73:AI75" si="787">AE73*AI$8*AI$2/AE$2*AJ$2</f>
        <v>2415.5142723632798</v>
      </c>
      <c r="AJ73" s="182">
        <f t="shared" ref="AJ73:AJ76" si="788">AF73*AJ$70</f>
        <v>200</v>
      </c>
      <c r="AK73" s="182">
        <f t="shared" ref="AK73:AK76" si="789">AI73*AJ73</f>
        <v>483102.85447265598</v>
      </c>
      <c r="AL73" s="5"/>
      <c r="AM73" s="182">
        <f t="shared" ref="AM73:AM75" si="790">AI73*AM$8*AM$2/AI$2*AN$2</f>
        <v>2777.8414132177718</v>
      </c>
      <c r="AN73" s="182">
        <f t="shared" ref="AN73:AN76" si="791">AJ73*AN$70</f>
        <v>200</v>
      </c>
      <c r="AO73" s="182">
        <f t="shared" ref="AO73:AO76" si="792">AM73*AN73</f>
        <v>555568.28264355438</v>
      </c>
      <c r="AP73" s="5"/>
      <c r="AQ73" s="182">
        <f t="shared" ref="AQ73:AQ75" si="793">AM73*AQ$8*AQ$2/AM$2*AR$2</f>
        <v>3194.5176252004371</v>
      </c>
      <c r="AR73" s="182">
        <f t="shared" ref="AR73:AR76" si="794">AN73*AR$70</f>
        <v>200</v>
      </c>
      <c r="AS73" s="182">
        <f t="shared" ref="AS73:AS76" si="795">AQ73*AR73</f>
        <v>638903.52504008741</v>
      </c>
      <c r="AT73" s="5"/>
      <c r="AU73" s="182">
        <f t="shared" ref="AU73:AU75" si="796">AQ73*AU$8*AU$2/AQ$2*AV$2</f>
        <v>3673.6952689805025</v>
      </c>
      <c r="AV73" s="182">
        <f t="shared" ref="AV73:AV76" si="797">AR73*AV$70</f>
        <v>200</v>
      </c>
      <c r="AW73" s="182">
        <f t="shared" ref="AW73:AW76" si="798">AU73*AV73</f>
        <v>734739.05379610055</v>
      </c>
      <c r="AX73" s="5"/>
      <c r="AY73" s="182">
        <f t="shared" ref="AY73:AY75" si="799">AU73*AY$8*AY$2/AU$2*AZ$2</f>
        <v>4224.749559327578</v>
      </c>
      <c r="AZ73" s="182">
        <f t="shared" ref="AZ73:AZ76" si="800">AV73*AZ$70</f>
        <v>200</v>
      </c>
      <c r="BA73" s="182">
        <f t="shared" ref="BA73:BA76" si="801">AY73*AZ73</f>
        <v>844949.91186551563</v>
      </c>
      <c r="BB73" s="5"/>
      <c r="BC73" s="182">
        <f t="shared" ref="BC73:BC75" si="802">AY73*BC$8*BC$2/AY$2*BD$2</f>
        <v>4858.4619932267142</v>
      </c>
      <c r="BD73" s="182">
        <f t="shared" ref="BD73:BD76" si="803">AZ73*BD$70</f>
        <v>200</v>
      </c>
      <c r="BE73" s="182">
        <f t="shared" ref="BE73:BE76" si="804">BC73*BD73</f>
        <v>971692.39864534279</v>
      </c>
      <c r="BF73" s="5"/>
      <c r="BG73" s="182">
        <f t="shared" ref="BG73:BG75" si="805">BC73*BG$8*BG$2/BC$2*BH$2</f>
        <v>5587.2312922107212</v>
      </c>
      <c r="BH73" s="182">
        <f t="shared" ref="BH73:BH76" si="806">BD73*BH$70</f>
        <v>200</v>
      </c>
      <c r="BI73" s="182">
        <f t="shared" ref="BI73:BI76" si="807">BG73*BH73</f>
        <v>1117446.2584421441</v>
      </c>
      <c r="BJ73" s="5"/>
      <c r="BK73" s="182">
        <f t="shared" ref="BK73:BK75" si="808">BG73*BK$8*BK$2/BG$2*BL$2</f>
        <v>6425.3159860423293</v>
      </c>
      <c r="BL73" s="182">
        <f t="shared" ref="BL73:BL76" si="809">BH73*BL$70</f>
        <v>200</v>
      </c>
      <c r="BM73" s="182">
        <f t="shared" ref="BM73:BM76" si="810">BK73*BL73</f>
        <v>1285063.1972084658</v>
      </c>
      <c r="BN73" s="5"/>
      <c r="BO73" s="182">
        <f t="shared" ref="BO73:BO75" si="811">BK73*BO$8*BO$2/BK$2*BP$2</f>
        <v>7389.1133839486783</v>
      </c>
      <c r="BP73" s="182">
        <f t="shared" ref="BP73:BP76" si="812">BL73*BP$70</f>
        <v>200</v>
      </c>
      <c r="BQ73" s="182">
        <f t="shared" ref="BQ73:BQ76" si="813">BO73*BP73</f>
        <v>1477822.6767897357</v>
      </c>
      <c r="BR73" s="5"/>
      <c r="BS73" s="182">
        <f t="shared" ref="BS73:BS75" si="814">BO73*BS$8*BS$2/BO$2*BT$2</f>
        <v>8497.4803915409775</v>
      </c>
      <c r="BT73" s="182">
        <f t="shared" ref="BT73:BT76" si="815">BP73*BT$70</f>
        <v>200</v>
      </c>
      <c r="BU73" s="182">
        <f t="shared" ref="BU73:BU76" si="816">BS73*BT73</f>
        <v>1699496.0783081956</v>
      </c>
      <c r="BV73" s="5"/>
      <c r="BW73" s="182">
        <f t="shared" ref="BW73:BW75" si="817">BS73*BW$8*BW$2/BS$2*BX$2</f>
        <v>9772.102450272123</v>
      </c>
      <c r="BX73" s="182">
        <f t="shared" ref="BX73:BX76" si="818">BT73*BX$70</f>
        <v>200</v>
      </c>
      <c r="BY73" s="182">
        <f t="shared" ref="BY73:BY76" si="819">BW73*BX73</f>
        <v>1954420.4900544246</v>
      </c>
      <c r="BZ73" s="5"/>
      <c r="CA73" s="182">
        <f t="shared" ref="CA73:CA75" si="820">BW73*CA$8*CA$2/BW$2*CB$2</f>
        <v>11237.91781781294</v>
      </c>
      <c r="CB73" s="182">
        <f t="shared" ref="CB73:CB76" si="821">BX73*CB$70</f>
        <v>200</v>
      </c>
      <c r="CC73" s="182">
        <f t="shared" ref="CC73:CC76" si="822">CA73*CB73</f>
        <v>2247583.5635625883</v>
      </c>
      <c r="CD73" s="5"/>
      <c r="CE73" s="182">
        <f t="shared" ref="CE73:CE75" si="823">CA73*CE$8*CE$2/CA$2*CF$2</f>
        <v>15508.326588581858</v>
      </c>
      <c r="CF73" s="182">
        <f t="shared" ref="CF73:CF76" si="824">CB73*CF$70</f>
        <v>200</v>
      </c>
      <c r="CG73" s="182">
        <f t="shared" ref="CG73:CG76" si="825">CE73*CF73</f>
        <v>3101665.3177163717</v>
      </c>
      <c r="CH73" s="5"/>
      <c r="CI73" s="182">
        <f t="shared" ref="CI73:CI75" si="826">CE73*CI$8*CI$2/CE$2*CJ$2</f>
        <v>17834.575576869134</v>
      </c>
      <c r="CJ73" s="182">
        <f t="shared" ref="CJ73:CJ76" si="827">CF73*CJ$70</f>
        <v>200</v>
      </c>
      <c r="CK73" s="182">
        <f t="shared" ref="CK73:CK76" si="828">CI73*CJ73</f>
        <v>3566915.1153738271</v>
      </c>
      <c r="CL73" s="5"/>
      <c r="CM73" s="182">
        <f t="shared" ref="CM73:CM75" si="829">CI73*CM$8*CM$2/CI$2*CN$2</f>
        <v>20509.761913399503</v>
      </c>
      <c r="CN73" s="182">
        <f t="shared" ref="CN73:CN76" si="830">CJ73*CN$70</f>
        <v>200</v>
      </c>
      <c r="CO73" s="182">
        <f t="shared" ref="CO73:CO76" si="831">CM73*CN73</f>
        <v>4101952.3826799006</v>
      </c>
      <c r="CP73" s="5"/>
      <c r="CQ73" s="182">
        <f t="shared" ref="CQ73:CQ75" si="832">CM73*CQ$8*CQ$2/CM$2*CR$2</f>
        <v>23586.226200409426</v>
      </c>
      <c r="CR73" s="182">
        <f t="shared" ref="CR73:CR76" si="833">CN73*CR$70</f>
        <v>200</v>
      </c>
      <c r="CS73" s="182">
        <f t="shared" ref="CS73:CS76" si="834">CQ73*CR73</f>
        <v>4717245.2400818849</v>
      </c>
      <c r="CT73" s="5"/>
      <c r="CU73" s="182">
        <f t="shared" ref="CU73:CU75" si="835">CQ73*CU$8*CU$2/CQ$2*CV$2</f>
        <v>27124.160130470838</v>
      </c>
      <c r="CV73" s="182">
        <f t="shared" ref="CV73:CV76" si="836">CR73*CV$70</f>
        <v>200</v>
      </c>
      <c r="CW73" s="182">
        <f t="shared" ref="CW73:CW76" si="837">CU73*CV73</f>
        <v>5424832.0260941675</v>
      </c>
      <c r="CX73" s="5"/>
      <c r="CY73" s="182">
        <f t="shared" ref="CY73:CY75" si="838">CU73*CY$8*CY$2/CU$2*CZ$2</f>
        <v>31192.784150041462</v>
      </c>
      <c r="CZ73" s="182">
        <f t="shared" ref="CZ73:CZ76" si="839">CV73*CZ$70</f>
        <v>200</v>
      </c>
      <c r="DA73" s="182">
        <f t="shared" ref="DA73:DA76" si="840">CY73*CZ73</f>
        <v>6238556.8300082926</v>
      </c>
      <c r="DB73" s="5"/>
      <c r="DC73" s="182">
        <f t="shared" ref="DC73:DC75" si="841">CY73*DC$8*DC$2/CY$2*DD$2</f>
        <v>35871.701772547676</v>
      </c>
      <c r="DD73" s="182">
        <f t="shared" ref="DD73:DD76" si="842">CZ73*DD$70</f>
        <v>200</v>
      </c>
      <c r="DE73" s="182">
        <f t="shared" ref="DE73:DE76" si="843">DC73*DD73</f>
        <v>7174340.3545095352</v>
      </c>
      <c r="DF73" s="5"/>
      <c r="DG73" s="182">
        <f t="shared" ref="DG73:DG75" si="844">DC73*DG$8*DG$2/DC$2*DH$2</f>
        <v>41252.457038429828</v>
      </c>
      <c r="DH73" s="182">
        <f t="shared" ref="DH73:DH76" si="845">DD73*DH$70</f>
        <v>200</v>
      </c>
      <c r="DI73" s="182">
        <f t="shared" ref="DI73:DI76" si="846">DG73*DH73</f>
        <v>8250491.4076859653</v>
      </c>
      <c r="DJ73" s="5"/>
      <c r="DK73" s="182">
        <f t="shared" ref="DK73:DK75" si="847">DG73*DK$8*DK$2/DG$2*DL$2</f>
        <v>47440.325594194299</v>
      </c>
      <c r="DL73" s="182">
        <f t="shared" ref="DL73:DL76" si="848">DH73*DL$70</f>
        <v>200</v>
      </c>
      <c r="DM73" s="182">
        <f t="shared" ref="DM73:DM76" si="849">DK73*DL73</f>
        <v>9488065.1188388597</v>
      </c>
      <c r="DN73" s="5"/>
      <c r="DO73" s="182">
        <f t="shared" ref="DO73:DO75" si="850">DK73*DO$8*DO$2/DK$2*DP$2</f>
        <v>54556.374433323443</v>
      </c>
      <c r="DP73" s="182">
        <f t="shared" ref="DP73:DP76" si="851">DL73*DP$70</f>
        <v>200</v>
      </c>
      <c r="DQ73" s="182">
        <f t="shared" ref="DQ73:DQ76" si="852">DO73*DP73</f>
        <v>10911274.886664689</v>
      </c>
      <c r="DR73" s="5"/>
      <c r="DS73" s="182">
        <f t="shared" ref="DS73:DS75" si="853">DO73*DS$8*DS$2/DO$2*DT$2</f>
        <v>62739.830598321947</v>
      </c>
      <c r="DT73" s="182">
        <f t="shared" ref="DT73:DT76" si="854">DP73*DT$70</f>
        <v>200</v>
      </c>
      <c r="DU73" s="182">
        <f t="shared" ref="DU73:DU76" si="855">DS73*DT73</f>
        <v>12547966.11966439</v>
      </c>
      <c r="DV73" s="5"/>
      <c r="DW73" s="182">
        <f t="shared" ref="DW73:DW75" si="856">DS73*DW$8*DW$2/DS$2*DX$2</f>
        <v>72150.805188070241</v>
      </c>
      <c r="DX73" s="182">
        <f t="shared" ref="DX73:DX76" si="857">DT73*DX$70</f>
        <v>200</v>
      </c>
      <c r="DY73" s="182">
        <f t="shared" ref="DY73:DY76" si="858">DW73*DX73</f>
        <v>14430161.037614048</v>
      </c>
      <c r="DZ73" s="5"/>
      <c r="EA73" s="182">
        <f t="shared" ref="EA73:EA75" si="859">DW73*EA$8*EA$2/DW$2*EB$2</f>
        <v>91270.768562908866</v>
      </c>
      <c r="EB73" s="182">
        <f t="shared" ref="EB73:EB76" si="860">DX73*EB$70</f>
        <v>200</v>
      </c>
      <c r="EC73" s="182">
        <f t="shared" ref="EC73:EC76" si="861">EA73*EB73</f>
        <v>18254153.712581772</v>
      </c>
      <c r="ED73" s="5"/>
      <c r="EE73" s="182">
        <f t="shared" ref="EE73:EE75" si="862">EA73*EE$8*EE$2/EA$2*EF$2</f>
        <v>104961.38384734519</v>
      </c>
      <c r="EF73" s="182">
        <f t="shared" ref="EF73:EF76" si="863">EB73*EF$70</f>
        <v>200</v>
      </c>
      <c r="EG73" s="182">
        <f t="shared" ref="EG73:EG76" si="864">EE73*EF73</f>
        <v>20992276.769469038</v>
      </c>
      <c r="EH73" s="5"/>
      <c r="EI73" s="182">
        <f t="shared" ref="EI73:EI75" si="865">EE73*EI$8*EI$2/EE$2*EJ$2</f>
        <v>120705.59142444695</v>
      </c>
      <c r="EJ73" s="182">
        <f t="shared" ref="EJ73:EJ76" si="866">EF73*EJ$70</f>
        <v>200</v>
      </c>
      <c r="EK73" s="182">
        <f t="shared" ref="EK73:EK76" si="867">EI73*EJ73</f>
        <v>24141118.284889389</v>
      </c>
      <c r="EL73" s="5"/>
      <c r="EM73" s="182">
        <f t="shared" ref="EM73:EM75" si="868">EI73*EM$8*EM$2/EI$2*EN$2</f>
        <v>138811.43013811397</v>
      </c>
      <c r="EN73" s="182">
        <f t="shared" ref="EN73:EN76" si="869">EJ73*EN$70</f>
        <v>200</v>
      </c>
      <c r="EO73" s="182">
        <f t="shared" ref="EO73:EO76" si="870">EM73*EN73</f>
        <v>27762286.027622793</v>
      </c>
      <c r="EP73" s="5"/>
      <c r="EQ73" s="182">
        <f t="shared" ref="EQ73:EQ75" si="871">EM73*EQ$8*EQ$2/EM$2*ER$2</f>
        <v>159633.14465883104</v>
      </c>
      <c r="ER73" s="182">
        <f t="shared" ref="ER73:ER76" si="872">EN73*ER$70</f>
        <v>200</v>
      </c>
      <c r="ES73" s="182">
        <f t="shared" ref="ES73:ES76" si="873">EQ73*ER73</f>
        <v>31926628.931766208</v>
      </c>
      <c r="ET73" s="5"/>
      <c r="EU73" s="182">
        <f t="shared" ref="EU73:EU75" si="874">EQ73*EU$8*EU$2/EQ$2*EV$2</f>
        <v>183578.11635765567</v>
      </c>
      <c r="EV73" s="182">
        <f t="shared" ref="EV73:EV76" si="875">ER73*EV$70</f>
        <v>200</v>
      </c>
      <c r="EW73" s="182">
        <f t="shared" ref="EW73:EW76" si="876">EU73*EV73</f>
        <v>36715623.271531135</v>
      </c>
      <c r="EX73" s="5"/>
      <c r="EY73" s="182">
        <f t="shared" ref="EY73:EY75" si="877">EU73*EY$8*EY$2/EU$2*EZ$2</f>
        <v>211114.83381130401</v>
      </c>
      <c r="EZ73" s="182">
        <f t="shared" ref="EZ73:EZ76" si="878">EV73*EZ$70</f>
        <v>200</v>
      </c>
      <c r="FA73" s="182">
        <f t="shared" ref="FA73:FA76" si="879">EY73*EZ73</f>
        <v>42222966.762260802</v>
      </c>
      <c r="FB73" s="5"/>
      <c r="FC73" s="182">
        <f t="shared" ref="FC73:FC75" si="880">EY73*FC$8*FC$2/EY$2*FD$2</f>
        <v>242782.05888299958</v>
      </c>
      <c r="FD73" s="182">
        <f t="shared" ref="FD73:FD76" si="881">EZ73*FD$70</f>
        <v>200</v>
      </c>
      <c r="FE73" s="182">
        <f t="shared" ref="FE73:FE76" si="882">FC73*FD73</f>
        <v>48556411.776599914</v>
      </c>
      <c r="FF73" s="5"/>
      <c r="FG73" s="182">
        <f t="shared" ref="FG73:FG75" si="883">FC73*FG$8*FG$2/FC$2*FH$2</f>
        <v>279199.36771544954</v>
      </c>
      <c r="FH73" s="182">
        <f t="shared" ref="FH73:FH76" si="884">FD73*FH$70</f>
        <v>200</v>
      </c>
      <c r="FI73" s="182">
        <f t="shared" ref="FI73:FI76" si="885">FG73*FH73</f>
        <v>55839873.543089911</v>
      </c>
      <c r="FJ73" s="5"/>
      <c r="FK73" s="182">
        <f t="shared" ref="FK73:FK75" si="886">FG73*FK$8*FK$2/FG$2*FL$2</f>
        <v>321079.27287276695</v>
      </c>
      <c r="FL73" s="182">
        <f t="shared" ref="FL73:FL76" si="887">FH73*FL$70</f>
        <v>200</v>
      </c>
      <c r="FM73" s="182">
        <f t="shared" ref="FM73:FM76" si="888">FK73*FL73</f>
        <v>64215854.574553385</v>
      </c>
      <c r="FN73" s="5"/>
      <c r="FO73" s="182">
        <f t="shared" ref="FO73:FO75" si="889">FK73*FO$8*FO$2/FK$2*FP$2</f>
        <v>369241.16380368196</v>
      </c>
      <c r="FP73" s="182">
        <f t="shared" ref="FP73:FP76" si="890">FL73*FP$70</f>
        <v>200</v>
      </c>
      <c r="FQ73" s="182">
        <f t="shared" ref="FQ73:FQ76" si="891">FO73*FP73</f>
        <v>73848232.760736391</v>
      </c>
      <c r="FR73" s="5"/>
      <c r="FS73" s="182">
        <f t="shared" ref="FS73:FS75" si="892">FO73*FS$8*FS$2/FO$2*FT$2</f>
        <v>424627.33837423421</v>
      </c>
      <c r="FT73" s="182">
        <f t="shared" ref="FT73:FT76" si="893">FP73*FT$70</f>
        <v>200</v>
      </c>
      <c r="FU73" s="182">
        <f t="shared" ref="FU73:FU76" si="894">FS73*FT73</f>
        <v>84925467.674846843</v>
      </c>
      <c r="FV73" s="5"/>
      <c r="FW73" s="182">
        <f t="shared" ref="FW73:FW75" si="895">FS73*FW$8*FW$2/FS$2*FX$2</f>
        <v>537153.58304340625</v>
      </c>
      <c r="FX73" s="182">
        <f t="shared" ref="FX73:FX76" si="896">FT73*FX$70</f>
        <v>200</v>
      </c>
      <c r="FY73" s="182">
        <f t="shared" ref="FY73:FY76" si="897">FW73*FX73</f>
        <v>107430716.60868125</v>
      </c>
      <c r="FZ73" s="5"/>
      <c r="GA73" s="182">
        <f t="shared" ref="GA73:GA75" si="898">FW73*GA$8*GA$2/FW$2*GB$2</f>
        <v>617726.62049991719</v>
      </c>
      <c r="GB73" s="182">
        <f t="shared" ref="GB73:GB76" si="899">FX73*GB$70</f>
        <v>200</v>
      </c>
      <c r="GC73" s="182">
        <f t="shared" ref="GC73:GC76" si="900">GA73*GB73</f>
        <v>123545324.09998344</v>
      </c>
      <c r="GD73" s="5"/>
      <c r="GE73" s="182">
        <f t="shared" ref="GE73:GE75" si="901">GA73*GE$8*GE$2/GA$2*GF$2</f>
        <v>710385.61357490474</v>
      </c>
      <c r="GF73" s="182">
        <f t="shared" ref="GF73:GF76" si="902">GB73*GF$70</f>
        <v>200</v>
      </c>
      <c r="GG73" s="182">
        <f t="shared" ref="GG73:GG76" si="903">GE73*GF73</f>
        <v>142077122.71498096</v>
      </c>
      <c r="GH73" s="5"/>
      <c r="GI73" s="182">
        <f t="shared" ref="GI73:GI75" si="904">GE73*GI$8*GI$2/GE$2*GJ$2</f>
        <v>816943.45561114035</v>
      </c>
      <c r="GJ73" s="182">
        <f t="shared" ref="GJ73:GJ76" si="905">GF73*GJ$70</f>
        <v>200</v>
      </c>
      <c r="GK73" s="182">
        <f t="shared" ref="GK73:GK76" si="906">GI73*GJ73</f>
        <v>163388691.12222806</v>
      </c>
      <c r="GL73" s="5"/>
      <c r="GM73" s="182">
        <f t="shared" ref="GM73:GM75" si="907">GI73*GM$8*GM$2/GI$2*GN$2</f>
        <v>939484.97395281133</v>
      </c>
      <c r="GN73" s="182">
        <f t="shared" ref="GN73:GN76" si="908">GJ73*GN$70</f>
        <v>200</v>
      </c>
      <c r="GO73" s="182">
        <f t="shared" ref="GO73:GO76" si="909">GM73*GN73</f>
        <v>187896994.79056227</v>
      </c>
      <c r="GP73" s="5"/>
      <c r="GQ73" s="182">
        <f t="shared" ref="GQ73:GQ75" si="910">GM73*GQ$8*GQ$2/GM$2*GR$2</f>
        <v>1080407.720045733</v>
      </c>
      <c r="GR73" s="182">
        <f t="shared" ref="GR73:GR76" si="911">GN73*GR$70</f>
        <v>200</v>
      </c>
      <c r="GS73" s="182">
        <f t="shared" ref="GS73:GS76" si="912">GQ73*GR73</f>
        <v>216081544.0091466</v>
      </c>
      <c r="GT73" s="5"/>
      <c r="GU73" s="182">
        <f t="shared" ref="GU73:GU75" si="913">GQ73*GU$8*GU$2/GQ$2*GV$2</f>
        <v>1242468.878052593</v>
      </c>
      <c r="GV73" s="182">
        <f t="shared" ref="GV73:GV76" si="914">GR73*GV$70</f>
        <v>200</v>
      </c>
      <c r="GW73" s="182">
        <f t="shared" ref="GW73:GW76" si="915">GU73*GV73</f>
        <v>248493775.6105186</v>
      </c>
      <c r="GX73" s="5"/>
      <c r="GY73" s="182">
        <f t="shared" ref="GY73:GY75" si="916">GU73*GY$8*GY$2/GU$2*GZ$2</f>
        <v>1428839.2097604817</v>
      </c>
      <c r="GZ73" s="182">
        <f t="shared" ref="GZ73:GZ76" si="917">GV73*GZ$70</f>
        <v>200</v>
      </c>
      <c r="HA73" s="182">
        <f t="shared" ref="HA73:HA76" si="918">GY73*GZ73</f>
        <v>285767841.95209634</v>
      </c>
      <c r="HB73" s="5"/>
      <c r="HC73" s="182">
        <f t="shared" ref="HC73:HC75" si="919">GY73*HC$8*HC$2/GY$2*HD$2</f>
        <v>1643165.0912245538</v>
      </c>
      <c r="HD73" s="182">
        <f t="shared" ref="HD73:HD76" si="920">GZ73*HD$70</f>
        <v>200</v>
      </c>
      <c r="HE73" s="182">
        <f t="shared" ref="HE73:HE76" si="921">HC73*HD73</f>
        <v>328633018.24491078</v>
      </c>
      <c r="HF73" s="5"/>
      <c r="HG73" s="182">
        <f t="shared" ref="HG73:HG75" si="922">HC73*HG$8*HG$2/HC$2*HH$2</f>
        <v>1889639.8549082368</v>
      </c>
      <c r="HH73" s="182">
        <f t="shared" ref="HH73:HH76" si="923">HD73*HH$70</f>
        <v>200</v>
      </c>
      <c r="HI73" s="182">
        <f t="shared" ref="HI73:HI76" si="924">HG73*HH73</f>
        <v>377927970.98164737</v>
      </c>
      <c r="HJ73" s="5"/>
      <c r="HK73" s="182">
        <f t="shared" ref="HK73:HK75" si="925">HG73*HK$8*HK$2/HG$2*HL$2</f>
        <v>2173085.833144472</v>
      </c>
      <c r="HL73" s="182">
        <f t="shared" ref="HL73:HL76" si="926">HH73*HL$70</f>
        <v>200</v>
      </c>
      <c r="HM73" s="182">
        <f t="shared" ref="HM73:HM76" si="927">HK73*HL73</f>
        <v>434617166.62889439</v>
      </c>
      <c r="HN73" s="5"/>
      <c r="HO73" s="182">
        <f t="shared" ref="HO73:HO75" si="928">HK73*HO$8*HO$2/HK$2*HP$2</f>
        <v>2499048.7081161425</v>
      </c>
      <c r="HP73" s="182">
        <f t="shared" ref="HP73:HP76" si="929">HL73*HP$70</f>
        <v>200</v>
      </c>
      <c r="HQ73" s="182">
        <f t="shared" ref="HQ73:HQ76" si="930">HO73*HP73</f>
        <v>499809741.62322849</v>
      </c>
      <c r="HR73" s="5"/>
      <c r="HS73" s="182">
        <f t="shared" ref="HS73:HS75" si="931">HO73*HS$8*HS$2/HO$2*HT$2</f>
        <v>3304991.9164835983</v>
      </c>
      <c r="HT73" s="182">
        <f t="shared" ref="HT73:HT76" si="932">HP73*HT$70</f>
        <v>200</v>
      </c>
      <c r="HU73" s="182">
        <f t="shared" ref="HU73:HU76" si="933">HS73*HT73</f>
        <v>660998383.29671967</v>
      </c>
      <c r="HV73" s="5"/>
      <c r="HW73" s="182">
        <f t="shared" ref="HW73:HW75" si="934">HS73*HW$8*HW$2/HS$2*HX$2</f>
        <v>3800740.7039561379</v>
      </c>
      <c r="HX73" s="182">
        <f t="shared" ref="HX73:HX76" si="935">HT73*HX$70</f>
        <v>200</v>
      </c>
      <c r="HY73" s="182">
        <f t="shared" ref="HY73:HY76" si="936">HW73*HX73</f>
        <v>760148140.79122758</v>
      </c>
      <c r="HZ73" s="5"/>
      <c r="IA73" s="182">
        <f t="shared" ref="IA73:IA75" si="937">HW73*IA$8*IA$2/HW$2*IB$2</f>
        <v>4370851.809549558</v>
      </c>
      <c r="IB73" s="182">
        <f t="shared" ref="IB73:IB76" si="938">HX73*IB$70</f>
        <v>200</v>
      </c>
      <c r="IC73" s="182">
        <f t="shared" ref="IC73:IC76" si="939">IA73*IB73</f>
        <v>874170361.90991163</v>
      </c>
      <c r="ID73" s="5"/>
      <c r="IE73" s="182">
        <f t="shared" ref="IE73:IE75" si="940">IA73*IE$8*IE$2/IA$2*IF$2</f>
        <v>5026479.5809819913</v>
      </c>
      <c r="IF73" s="182">
        <f t="shared" ref="IF73:IF76" si="941">IB73*IF$70</f>
        <v>200</v>
      </c>
      <c r="IG73" s="182">
        <f t="shared" ref="IG73:IG76" si="942">IE73*IF73</f>
        <v>1005295916.1963983</v>
      </c>
      <c r="IH73" s="5"/>
      <c r="II73" s="182">
        <f t="shared" ref="II73:II75" si="943">IE73*II$8*II$2/IE$2*IJ$2</f>
        <v>5780451.5181292892</v>
      </c>
      <c r="IJ73" s="182">
        <f t="shared" ref="IJ73:IJ76" si="944">IF73*IJ$70</f>
        <v>200</v>
      </c>
      <c r="IK73" s="182">
        <f t="shared" ref="IK73:IK76" si="945">II73*IJ73</f>
        <v>1156090303.6258578</v>
      </c>
      <c r="IL73" s="5"/>
      <c r="IM73" s="182">
        <f t="shared" ref="IM73:IM75" si="946">II73*IM$8*IM$2/II$2*IN$2</f>
        <v>6647519.2458486818</v>
      </c>
      <c r="IN73" s="182">
        <f t="shared" ref="IN73:IN76" si="947">IJ73*IN$70</f>
        <v>200</v>
      </c>
      <c r="IO73" s="182">
        <f t="shared" ref="IO73:IO76" si="948">IM73*IN73</f>
        <v>1329503849.1697364</v>
      </c>
      <c r="IP73" s="5"/>
      <c r="IQ73" s="182">
        <f t="shared" ref="IQ73:IQ75" si="949">IM73*IQ$8*IQ$2/IM$2*IR$2</f>
        <v>7644647.1327259839</v>
      </c>
      <c r="IR73" s="182">
        <f t="shared" ref="IR73:IR76" si="950">IN73*IR$70</f>
        <v>200</v>
      </c>
      <c r="IS73" s="182">
        <f t="shared" ref="IS73:IS76" si="951">IQ73*IR73</f>
        <v>1528929426.5451968</v>
      </c>
      <c r="IT73" s="5"/>
      <c r="IU73" s="182">
        <f t="shared" ref="IU73:IU75" si="952">IQ73*IU$8*IU$2/IQ$2*IV$2</f>
        <v>8791344.2026348803</v>
      </c>
      <c r="IV73" s="182">
        <f t="shared" ref="IV73:IV76" si="953">IR73*IV$70</f>
        <v>200</v>
      </c>
      <c r="IW73" s="182">
        <f t="shared" ref="IW73:IW76" si="954">IU73*IV73</f>
        <v>1758268840.5269761</v>
      </c>
      <c r="IX73" s="5"/>
      <c r="IY73" s="182">
        <f t="shared" ref="IY73:IY75" si="955">IU73*IY$8*IY$2/IU$2*IZ$2</f>
        <v>10110045.833030112</v>
      </c>
      <c r="IZ73" s="182">
        <f t="shared" ref="IZ73:IZ76" si="956">IV73*IZ$70</f>
        <v>200</v>
      </c>
      <c r="JA73" s="182">
        <f t="shared" ref="JA73:JA76" si="957">IY73*IZ73</f>
        <v>2022009166.6060224</v>
      </c>
      <c r="JB73" s="5"/>
      <c r="JC73" s="182">
        <f t="shared" ref="JC73:JC75" si="958">IY73*JC$8*JC$2/IY$2*JD$2</f>
        <v>11626552.707984628</v>
      </c>
      <c r="JD73" s="182">
        <f t="shared" ref="JD73:JD76" si="959">IZ73*JD$70</f>
        <v>200</v>
      </c>
      <c r="JE73" s="182">
        <f t="shared" ref="JE73:JE76" si="960">JC73*JD73</f>
        <v>2325310541.5969257</v>
      </c>
      <c r="JF73" s="5"/>
      <c r="JG73" s="182">
        <f t="shared" ref="JG73:JG75" si="961">JC73*JG$8*JG$2/JC$2*JH$2</f>
        <v>13370535.614182321</v>
      </c>
      <c r="JH73" s="182">
        <f t="shared" ref="JH73:JH76" si="962">JD73*JH$70</f>
        <v>200</v>
      </c>
      <c r="JI73" s="182">
        <f t="shared" ref="JI73:JI76" si="963">JG73*JH73</f>
        <v>2674107122.8364644</v>
      </c>
      <c r="JJ73" s="5"/>
      <c r="JK73" s="182">
        <f t="shared" ref="JK73:JK75" si="964">JG73*JK$8*JK$2/JG$2*JL$2</f>
        <v>15376115.956309669</v>
      </c>
      <c r="JL73" s="182">
        <f t="shared" ref="JL73:JL76" si="965">JH73*JL$70</f>
        <v>200</v>
      </c>
      <c r="JM73" s="182">
        <f t="shared" ref="JM73:JM76" si="966">JK73*JL73</f>
        <v>3075223191.2619338</v>
      </c>
      <c r="JN73" s="5"/>
      <c r="JO73" s="182">
        <f t="shared" ref="JO73:JO75" si="967">JK73*JO$8*JO$2/JK$2*JP$2</f>
        <v>17859358.683253679</v>
      </c>
      <c r="JP73" s="182">
        <f t="shared" ref="JP73:JP76" si="968">JL73*JP$70</f>
        <v>200</v>
      </c>
      <c r="JQ73" s="182">
        <f t="shared" ref="JQ73:JQ76" si="969">JO73*JP73</f>
        <v>3571871736.6507359</v>
      </c>
      <c r="JR73" s="5"/>
      <c r="JS73" s="182">
        <f t="shared" ref="JS73:JS75" si="970">JO73*JS$8*JS$2/JO$2*JT$2</f>
        <v>20538262.485741731</v>
      </c>
      <c r="JT73" s="182">
        <f t="shared" ref="JT73:JT76" si="971">JP73*JT$70</f>
        <v>200</v>
      </c>
      <c r="JU73" s="182">
        <f t="shared" ref="JU73:JU76" si="972">JS73*JT73</f>
        <v>4107652497.1483459</v>
      </c>
      <c r="JV73" s="5"/>
      <c r="JW73" s="182">
        <f t="shared" ref="JW73:JW75" si="973">JS73*JW$8*JW$2/JS$2*JX$2</f>
        <v>23619001.858602989</v>
      </c>
      <c r="JX73" s="182">
        <f t="shared" ref="JX73:JX76" si="974">JT73*JX$70</f>
        <v>200</v>
      </c>
      <c r="JY73" s="182">
        <f t="shared" ref="JY73:JY76" si="975">JW73*JX73</f>
        <v>4723800371.7205982</v>
      </c>
      <c r="JZ73" s="5"/>
      <c r="KA73" s="182">
        <f t="shared" ref="KA73:KA75" si="976">JW73*KA$8*KA$2/JW$2*KB$2</f>
        <v>27161852.137393437</v>
      </c>
      <c r="KB73" s="182">
        <f t="shared" ref="KB73:KB76" si="977">JX73*KB$70</f>
        <v>200</v>
      </c>
      <c r="KC73" s="182">
        <f t="shared" ref="KC73:KC76" si="978">KA73*KB73</f>
        <v>5432370427.4786873</v>
      </c>
      <c r="KD73" s="5"/>
      <c r="KE73" s="182">
        <f t="shared" ref="KE73:KE75" si="979">KA73*KE$8*KE$2/KA$2*KF$2</f>
        <v>31236129.958002452</v>
      </c>
      <c r="KF73" s="182">
        <f t="shared" ref="KF73:KF76" si="980">KB73*KF$70</f>
        <v>200</v>
      </c>
      <c r="KG73" s="182">
        <f t="shared" ref="KG73:KG76" si="981">KE73*KF73</f>
        <v>6247225991.6004906</v>
      </c>
      <c r="KH73" s="5"/>
      <c r="KI73" s="183">
        <f t="shared" ref="KI73:KI76" si="982">SUMIFS($G73:$KG73,$G$3:$KG$3,KI$5,$G$6:$KG$6,KI$6)</f>
        <v>4484.7682171874985</v>
      </c>
      <c r="KJ73" s="183">
        <f t="shared" ref="KJ73:KJ76" si="983">KK73/KI73</f>
        <v>200.00000000000003</v>
      </c>
      <c r="KK73" s="183">
        <f t="shared" ref="KK73:KK76" si="984">SUMIFS($G73:$KG73,$G$3:$KG$3,KI$5,$G$6:$KG$6,KK$6)</f>
        <v>896953.64343749988</v>
      </c>
      <c r="KM73" s="183">
        <f t="shared" ref="KM73:KM76" si="985">SUMIFS($G73:$KG73,$G$3:$KG$3,KM$5,$G$6:$KG$6,KM$6)</f>
        <v>70053.941454144049</v>
      </c>
      <c r="KN73" s="183">
        <f t="shared" ref="KN73:KN76" si="986">KO73/KM73</f>
        <v>200.00000000000003</v>
      </c>
      <c r="KO73" s="183">
        <f t="shared" ref="KO73:KO76" si="987">SUMIFS($G73:$KG73,$G$3:$KG$3,KM$5,$G$6:$KG$6,KO$6)</f>
        <v>14010788.290828811</v>
      </c>
      <c r="KQ73" s="183">
        <f t="shared" ref="KQ73:KQ76" si="988">SUMIFS($G73:$KG73,$G$3:$KG$3,KQ$5,$G$6:$KG$6,KQ$6)</f>
        <v>449767.32918465958</v>
      </c>
      <c r="KR73" s="183">
        <f t="shared" ref="KR73:KR76" si="989">KS73/KQ73</f>
        <v>200.00000000000003</v>
      </c>
      <c r="KS73" s="183">
        <f t="shared" ref="KS73:KS76" si="990">SUMIFS($G73:$KG73,$G$3:$KG$3,KQ$5,$G$6:$KG$6,KS$6)</f>
        <v>89953465.836931929</v>
      </c>
      <c r="KU73" s="183">
        <f t="shared" ref="KU73:KU76" si="991">SUMIFS($G73:$KG73,$G$3:$KG$3,KU$5,$G$6:$KG$6,KU$6)</f>
        <v>2647004.4704497377</v>
      </c>
      <c r="KV73" s="183">
        <f t="shared" ref="KV73:KV76" si="992">KW73/KU73</f>
        <v>200</v>
      </c>
      <c r="KW73" s="183">
        <f t="shared" ref="KW73:KW76" si="993">SUMIFS($G73:$KG73,$G$3:$KG$3,KU$5,$G$6:$KG$6,KW$6)</f>
        <v>529400894.08994752</v>
      </c>
      <c r="KY73" s="183">
        <f t="shared" ref="KY73:KY76" si="994">SUMIFS($G73:$KG73,$G$3:$KG$3,KY$5,$G$6:$KG$6,KY$6)</f>
        <v>15578349.541934391</v>
      </c>
      <c r="KZ73" s="183">
        <f t="shared" ref="KZ73:KZ76" si="995">LA73/KY73</f>
        <v>200</v>
      </c>
      <c r="LA73" s="183">
        <f t="shared" ref="LA73:LA76" si="996">SUMIFS($G73:$KG73,$G$3:$KG$3,KY$5,$G$6:$KG$6,LA$6)</f>
        <v>3115669908.3868785</v>
      </c>
      <c r="LC73" s="183">
        <f t="shared" ref="LC73:LC76" si="997">SUMIFS($G73:$KG73,$G$3:$KG$3,LC$5,$G$6:$KG$6,LC$6)</f>
        <v>95850276.221816838</v>
      </c>
      <c r="LD73" s="183">
        <f t="shared" ref="LD73:LD76" si="998">LE73/LC73</f>
        <v>200.00000000000003</v>
      </c>
      <c r="LE73" s="183">
        <f t="shared" ref="LE73:LE76" si="999">SUMIFS($G73:$KG73,$G$3:$KG$3,LC$5,$G$6:$KG$6,LE$6)</f>
        <v>19170055244.363369</v>
      </c>
    </row>
    <row r="74" spans="2:317" ht="18.75">
      <c r="B74" s="172" t="s">
        <v>170</v>
      </c>
      <c r="C74" s="180"/>
      <c r="D74" s="180"/>
      <c r="E74" s="180" t="str">
        <f>'A.I Revenue Streams - P1'!F72</f>
        <v>Nurtraceuticals</v>
      </c>
      <c r="F74" s="184"/>
      <c r="G74" s="182"/>
      <c r="H74" s="182">
        <f>'A.I Revenue Streams - P1'!J72</f>
        <v>700</v>
      </c>
      <c r="I74" s="182">
        <f>G74*H74</f>
        <v>0</v>
      </c>
      <c r="J74" s="5"/>
      <c r="K74" s="182">
        <f>'A.I Revenue Streams - P1'!H74*K$2*L$2</f>
        <v>135</v>
      </c>
      <c r="L74" s="182">
        <f>H74*$L$70</f>
        <v>700</v>
      </c>
      <c r="M74" s="182">
        <f>K74*L74</f>
        <v>94500</v>
      </c>
      <c r="N74" s="5"/>
      <c r="O74" s="182">
        <f t="shared" si="772"/>
        <v>144.11249999999998</v>
      </c>
      <c r="P74" s="182">
        <f t="shared" si="773"/>
        <v>700</v>
      </c>
      <c r="Q74" s="182">
        <f t="shared" si="774"/>
        <v>100878.74999999999</v>
      </c>
      <c r="R74" s="5"/>
      <c r="S74" s="182">
        <f t="shared" si="775"/>
        <v>220.97249999999997</v>
      </c>
      <c r="T74" s="182">
        <f t="shared" si="776"/>
        <v>700</v>
      </c>
      <c r="U74" s="182">
        <f t="shared" si="777"/>
        <v>154680.74999999997</v>
      </c>
      <c r="V74" s="5"/>
      <c r="W74" s="182">
        <f t="shared" si="778"/>
        <v>317.6479687499999</v>
      </c>
      <c r="X74" s="182">
        <f t="shared" si="779"/>
        <v>700</v>
      </c>
      <c r="Y74" s="182">
        <f t="shared" si="780"/>
        <v>222353.57812499994</v>
      </c>
      <c r="Z74" s="5"/>
      <c r="AA74" s="182">
        <f t="shared" si="781"/>
        <v>584.47226249999983</v>
      </c>
      <c r="AB74" s="182">
        <f t="shared" si="782"/>
        <v>700</v>
      </c>
      <c r="AC74" s="182">
        <f t="shared" si="783"/>
        <v>409130.58374999987</v>
      </c>
      <c r="AD74" s="5"/>
      <c r="AE74" s="182">
        <f t="shared" si="784"/>
        <v>840.17887734374972</v>
      </c>
      <c r="AF74" s="182">
        <f t="shared" si="785"/>
        <v>700</v>
      </c>
      <c r="AG74" s="182">
        <f t="shared" si="786"/>
        <v>588125.21414062486</v>
      </c>
      <c r="AH74" s="5"/>
      <c r="AI74" s="182">
        <f t="shared" si="787"/>
        <v>1207.7571361816399</v>
      </c>
      <c r="AJ74" s="182">
        <f t="shared" si="788"/>
        <v>700</v>
      </c>
      <c r="AK74" s="182">
        <f t="shared" si="789"/>
        <v>845429.99532714789</v>
      </c>
      <c r="AL74" s="5"/>
      <c r="AM74" s="182">
        <f t="shared" si="790"/>
        <v>1388.9207066088859</v>
      </c>
      <c r="AN74" s="182">
        <f t="shared" si="791"/>
        <v>700</v>
      </c>
      <c r="AO74" s="182">
        <f t="shared" si="792"/>
        <v>972244.49462622008</v>
      </c>
      <c r="AP74" s="5"/>
      <c r="AQ74" s="182">
        <f t="shared" si="793"/>
        <v>1597.2588126002186</v>
      </c>
      <c r="AR74" s="182">
        <f t="shared" si="794"/>
        <v>700</v>
      </c>
      <c r="AS74" s="182">
        <f t="shared" si="795"/>
        <v>1118081.168820153</v>
      </c>
      <c r="AT74" s="5"/>
      <c r="AU74" s="182">
        <f t="shared" si="796"/>
        <v>1836.8476344902513</v>
      </c>
      <c r="AV74" s="182">
        <f t="shared" si="797"/>
        <v>700</v>
      </c>
      <c r="AW74" s="182">
        <f t="shared" si="798"/>
        <v>1285793.344143176</v>
      </c>
      <c r="AX74" s="5"/>
      <c r="AY74" s="182">
        <f t="shared" si="799"/>
        <v>2112.374779663789</v>
      </c>
      <c r="AZ74" s="182">
        <f t="shared" si="800"/>
        <v>700</v>
      </c>
      <c r="BA74" s="182">
        <f t="shared" si="801"/>
        <v>1478662.3457646524</v>
      </c>
      <c r="BB74" s="5"/>
      <c r="BC74" s="182">
        <f t="shared" si="802"/>
        <v>2429.2309966133571</v>
      </c>
      <c r="BD74" s="182">
        <f t="shared" si="803"/>
        <v>700</v>
      </c>
      <c r="BE74" s="182">
        <f t="shared" si="804"/>
        <v>1700461.69762935</v>
      </c>
      <c r="BF74" s="5"/>
      <c r="BG74" s="182">
        <f t="shared" si="805"/>
        <v>2793.6156461053606</v>
      </c>
      <c r="BH74" s="182">
        <f t="shared" si="806"/>
        <v>700</v>
      </c>
      <c r="BI74" s="182">
        <f t="shared" si="807"/>
        <v>1955530.9522737525</v>
      </c>
      <c r="BJ74" s="5"/>
      <c r="BK74" s="182">
        <f t="shared" si="808"/>
        <v>3212.6579930211647</v>
      </c>
      <c r="BL74" s="182">
        <f t="shared" si="809"/>
        <v>700</v>
      </c>
      <c r="BM74" s="182">
        <f t="shared" si="810"/>
        <v>2248860.595114815</v>
      </c>
      <c r="BN74" s="5"/>
      <c r="BO74" s="182">
        <f t="shared" si="811"/>
        <v>3694.5566919743392</v>
      </c>
      <c r="BP74" s="182">
        <f t="shared" si="812"/>
        <v>700</v>
      </c>
      <c r="BQ74" s="182">
        <f t="shared" si="813"/>
        <v>2586189.6843820373</v>
      </c>
      <c r="BR74" s="5"/>
      <c r="BS74" s="182">
        <f t="shared" si="814"/>
        <v>4248.7401957704888</v>
      </c>
      <c r="BT74" s="182">
        <f t="shared" si="815"/>
        <v>700</v>
      </c>
      <c r="BU74" s="182">
        <f t="shared" si="816"/>
        <v>2974118.137039342</v>
      </c>
      <c r="BV74" s="5"/>
      <c r="BW74" s="182">
        <f t="shared" si="817"/>
        <v>4886.0512251360615</v>
      </c>
      <c r="BX74" s="182">
        <f t="shared" si="818"/>
        <v>700</v>
      </c>
      <c r="BY74" s="182">
        <f t="shared" si="819"/>
        <v>3420235.857595243</v>
      </c>
      <c r="BZ74" s="5"/>
      <c r="CA74" s="182">
        <f t="shared" si="820"/>
        <v>5618.9589089064702</v>
      </c>
      <c r="CB74" s="182">
        <f t="shared" si="821"/>
        <v>700</v>
      </c>
      <c r="CC74" s="182">
        <f t="shared" si="822"/>
        <v>3933271.2362345289</v>
      </c>
      <c r="CD74" s="5"/>
      <c r="CE74" s="182">
        <f t="shared" si="823"/>
        <v>7754.1632942909291</v>
      </c>
      <c r="CF74" s="182">
        <f t="shared" si="824"/>
        <v>700</v>
      </c>
      <c r="CG74" s="182">
        <f t="shared" si="825"/>
        <v>5427914.3060036507</v>
      </c>
      <c r="CH74" s="5"/>
      <c r="CI74" s="182">
        <f t="shared" si="826"/>
        <v>8917.2877884345671</v>
      </c>
      <c r="CJ74" s="182">
        <f t="shared" si="827"/>
        <v>700</v>
      </c>
      <c r="CK74" s="182">
        <f t="shared" si="828"/>
        <v>6242101.4519041972</v>
      </c>
      <c r="CL74" s="5"/>
      <c r="CM74" s="182">
        <f t="shared" si="829"/>
        <v>10254.880956699752</v>
      </c>
      <c r="CN74" s="182">
        <f t="shared" si="830"/>
        <v>700</v>
      </c>
      <c r="CO74" s="182">
        <f t="shared" si="831"/>
        <v>7178416.6696898257</v>
      </c>
      <c r="CP74" s="5"/>
      <c r="CQ74" s="182">
        <f t="shared" si="832"/>
        <v>11793.113100204713</v>
      </c>
      <c r="CR74" s="182">
        <f t="shared" si="833"/>
        <v>700</v>
      </c>
      <c r="CS74" s="182">
        <f t="shared" si="834"/>
        <v>8255179.1701432988</v>
      </c>
      <c r="CT74" s="5"/>
      <c r="CU74" s="182">
        <f t="shared" si="835"/>
        <v>13562.080065235419</v>
      </c>
      <c r="CV74" s="182">
        <f t="shared" si="836"/>
        <v>700</v>
      </c>
      <c r="CW74" s="182">
        <f t="shared" si="837"/>
        <v>9493456.0456647929</v>
      </c>
      <c r="CX74" s="5"/>
      <c r="CY74" s="182">
        <f t="shared" si="838"/>
        <v>15596.392075020731</v>
      </c>
      <c r="CZ74" s="182">
        <f t="shared" si="839"/>
        <v>700</v>
      </c>
      <c r="DA74" s="182">
        <f t="shared" si="840"/>
        <v>10917474.452514512</v>
      </c>
      <c r="DB74" s="5"/>
      <c r="DC74" s="182">
        <f t="shared" si="841"/>
        <v>17935.850886273838</v>
      </c>
      <c r="DD74" s="182">
        <f t="shared" si="842"/>
        <v>700</v>
      </c>
      <c r="DE74" s="182">
        <f t="shared" si="843"/>
        <v>12555095.620391687</v>
      </c>
      <c r="DF74" s="5"/>
      <c r="DG74" s="182">
        <f t="shared" si="844"/>
        <v>20626.228519214914</v>
      </c>
      <c r="DH74" s="182">
        <f t="shared" si="845"/>
        <v>700</v>
      </c>
      <c r="DI74" s="182">
        <f t="shared" si="846"/>
        <v>14438359.963450439</v>
      </c>
      <c r="DJ74" s="5"/>
      <c r="DK74" s="182">
        <f t="shared" si="847"/>
        <v>23720.162797097149</v>
      </c>
      <c r="DL74" s="182">
        <f t="shared" si="848"/>
        <v>700</v>
      </c>
      <c r="DM74" s="182">
        <f t="shared" si="849"/>
        <v>16604113.957968004</v>
      </c>
      <c r="DN74" s="5"/>
      <c r="DO74" s="182">
        <f t="shared" si="850"/>
        <v>27278.187216661721</v>
      </c>
      <c r="DP74" s="182">
        <f t="shared" si="851"/>
        <v>700</v>
      </c>
      <c r="DQ74" s="182">
        <f t="shared" si="852"/>
        <v>19094731.051663205</v>
      </c>
      <c r="DR74" s="5"/>
      <c r="DS74" s="182">
        <f t="shared" si="853"/>
        <v>31369.915299160974</v>
      </c>
      <c r="DT74" s="182">
        <f t="shared" si="854"/>
        <v>700</v>
      </c>
      <c r="DU74" s="182">
        <f t="shared" si="855"/>
        <v>21958940.709412683</v>
      </c>
      <c r="DV74" s="5"/>
      <c r="DW74" s="182">
        <f t="shared" si="856"/>
        <v>36075.40259403512</v>
      </c>
      <c r="DX74" s="182">
        <f t="shared" si="857"/>
        <v>700</v>
      </c>
      <c r="DY74" s="182">
        <f t="shared" si="858"/>
        <v>25252781.815824583</v>
      </c>
      <c r="DZ74" s="5"/>
      <c r="EA74" s="182">
        <f t="shared" si="859"/>
        <v>45635.384281454433</v>
      </c>
      <c r="EB74" s="182">
        <f t="shared" si="860"/>
        <v>700</v>
      </c>
      <c r="EC74" s="182">
        <f t="shared" si="861"/>
        <v>31944768.997018103</v>
      </c>
      <c r="ED74" s="5"/>
      <c r="EE74" s="182">
        <f t="shared" si="862"/>
        <v>52480.691923672595</v>
      </c>
      <c r="EF74" s="182">
        <f t="shared" si="863"/>
        <v>700</v>
      </c>
      <c r="EG74" s="182">
        <f t="shared" si="864"/>
        <v>36736484.34657082</v>
      </c>
      <c r="EH74" s="5"/>
      <c r="EI74" s="182">
        <f t="shared" si="865"/>
        <v>60352.795712223473</v>
      </c>
      <c r="EJ74" s="182">
        <f t="shared" si="866"/>
        <v>700</v>
      </c>
      <c r="EK74" s="182">
        <f t="shared" si="867"/>
        <v>42246956.998556428</v>
      </c>
      <c r="EL74" s="5"/>
      <c r="EM74" s="182">
        <f t="shared" si="868"/>
        <v>69405.715069056983</v>
      </c>
      <c r="EN74" s="182">
        <f t="shared" si="869"/>
        <v>700</v>
      </c>
      <c r="EO74" s="182">
        <f t="shared" si="870"/>
        <v>48584000.548339888</v>
      </c>
      <c r="EP74" s="5"/>
      <c r="EQ74" s="182">
        <f t="shared" si="871"/>
        <v>79816.572329415518</v>
      </c>
      <c r="ER74" s="182">
        <f t="shared" si="872"/>
        <v>700</v>
      </c>
      <c r="ES74" s="182">
        <f t="shared" si="873"/>
        <v>55871600.630590864</v>
      </c>
      <c r="ET74" s="5"/>
      <c r="EU74" s="182">
        <f t="shared" si="874"/>
        <v>91789.058178827836</v>
      </c>
      <c r="EV74" s="182">
        <f t="shared" si="875"/>
        <v>700</v>
      </c>
      <c r="EW74" s="182">
        <f t="shared" si="876"/>
        <v>64252340.725179486</v>
      </c>
      <c r="EX74" s="5"/>
      <c r="EY74" s="182">
        <f t="shared" si="877"/>
        <v>105557.416905652</v>
      </c>
      <c r="EZ74" s="182">
        <f t="shared" si="878"/>
        <v>700</v>
      </c>
      <c r="FA74" s="182">
        <f t="shared" si="879"/>
        <v>73890191.833956406</v>
      </c>
      <c r="FB74" s="5"/>
      <c r="FC74" s="182">
        <f t="shared" si="880"/>
        <v>121391.02944149979</v>
      </c>
      <c r="FD74" s="182">
        <f t="shared" si="881"/>
        <v>700</v>
      </c>
      <c r="FE74" s="182">
        <f t="shared" si="882"/>
        <v>84973720.609049857</v>
      </c>
      <c r="FF74" s="5"/>
      <c r="FG74" s="182">
        <f t="shared" si="883"/>
        <v>139599.68385772477</v>
      </c>
      <c r="FH74" s="182">
        <f t="shared" si="884"/>
        <v>700</v>
      </c>
      <c r="FI74" s="182">
        <f t="shared" si="885"/>
        <v>97719778.700407341</v>
      </c>
      <c r="FJ74" s="5"/>
      <c r="FK74" s="182">
        <f t="shared" si="886"/>
        <v>160539.63643638347</v>
      </c>
      <c r="FL74" s="182">
        <f t="shared" si="887"/>
        <v>700</v>
      </c>
      <c r="FM74" s="182">
        <f t="shared" si="888"/>
        <v>112377745.50546843</v>
      </c>
      <c r="FN74" s="5"/>
      <c r="FO74" s="182">
        <f t="shared" si="889"/>
        <v>184620.58190184098</v>
      </c>
      <c r="FP74" s="182">
        <f t="shared" si="890"/>
        <v>700</v>
      </c>
      <c r="FQ74" s="182">
        <f t="shared" si="891"/>
        <v>129234407.33128868</v>
      </c>
      <c r="FR74" s="5"/>
      <c r="FS74" s="182">
        <f t="shared" si="892"/>
        <v>212313.66918711711</v>
      </c>
      <c r="FT74" s="182">
        <f t="shared" si="893"/>
        <v>700</v>
      </c>
      <c r="FU74" s="182">
        <f t="shared" si="894"/>
        <v>148619568.43098196</v>
      </c>
      <c r="FV74" s="5"/>
      <c r="FW74" s="182">
        <f t="shared" si="895"/>
        <v>268576.79152170313</v>
      </c>
      <c r="FX74" s="182">
        <f t="shared" si="896"/>
        <v>700</v>
      </c>
      <c r="FY74" s="182">
        <f t="shared" si="897"/>
        <v>188003754.06519219</v>
      </c>
      <c r="FZ74" s="5"/>
      <c r="GA74" s="182">
        <f t="shared" si="898"/>
        <v>308863.31024995859</v>
      </c>
      <c r="GB74" s="182">
        <f t="shared" si="899"/>
        <v>700</v>
      </c>
      <c r="GC74" s="182">
        <f t="shared" si="900"/>
        <v>216204317.17497101</v>
      </c>
      <c r="GD74" s="5"/>
      <c r="GE74" s="182">
        <f t="shared" si="901"/>
        <v>355192.80678745237</v>
      </c>
      <c r="GF74" s="182">
        <f t="shared" si="902"/>
        <v>700</v>
      </c>
      <c r="GG74" s="182">
        <f t="shared" si="903"/>
        <v>248634964.75121665</v>
      </c>
      <c r="GH74" s="5"/>
      <c r="GI74" s="182">
        <f t="shared" si="904"/>
        <v>408471.72780557018</v>
      </c>
      <c r="GJ74" s="182">
        <f t="shared" si="905"/>
        <v>700</v>
      </c>
      <c r="GK74" s="182">
        <f t="shared" si="906"/>
        <v>285930209.46389914</v>
      </c>
      <c r="GL74" s="5"/>
      <c r="GM74" s="182">
        <f t="shared" si="907"/>
        <v>469742.48697640566</v>
      </c>
      <c r="GN74" s="182">
        <f t="shared" si="908"/>
        <v>700</v>
      </c>
      <c r="GO74" s="182">
        <f t="shared" si="909"/>
        <v>328819740.88348395</v>
      </c>
      <c r="GP74" s="5"/>
      <c r="GQ74" s="182">
        <f t="shared" si="910"/>
        <v>540203.86002286652</v>
      </c>
      <c r="GR74" s="182">
        <f t="shared" si="911"/>
        <v>700</v>
      </c>
      <c r="GS74" s="182">
        <f t="shared" si="912"/>
        <v>378142702.01600659</v>
      </c>
      <c r="GT74" s="5"/>
      <c r="GU74" s="182">
        <f t="shared" si="913"/>
        <v>621234.43902629649</v>
      </c>
      <c r="GV74" s="182">
        <f t="shared" si="914"/>
        <v>700</v>
      </c>
      <c r="GW74" s="182">
        <f t="shared" si="915"/>
        <v>434864107.31840754</v>
      </c>
      <c r="GX74" s="5"/>
      <c r="GY74" s="182">
        <f t="shared" si="916"/>
        <v>714419.60488024086</v>
      </c>
      <c r="GZ74" s="182">
        <f t="shared" si="917"/>
        <v>700</v>
      </c>
      <c r="HA74" s="182">
        <f t="shared" si="918"/>
        <v>500093723.41616863</v>
      </c>
      <c r="HB74" s="5"/>
      <c r="HC74" s="182">
        <f t="shared" si="919"/>
        <v>821582.54561227688</v>
      </c>
      <c r="HD74" s="182">
        <f t="shared" si="920"/>
        <v>700</v>
      </c>
      <c r="HE74" s="182">
        <f t="shared" si="921"/>
        <v>575107781.92859387</v>
      </c>
      <c r="HF74" s="5"/>
      <c r="HG74" s="182">
        <f t="shared" si="922"/>
        <v>944819.92745411838</v>
      </c>
      <c r="HH74" s="182">
        <f t="shared" si="923"/>
        <v>700</v>
      </c>
      <c r="HI74" s="182">
        <f t="shared" si="924"/>
        <v>661373949.21788287</v>
      </c>
      <c r="HJ74" s="5"/>
      <c r="HK74" s="182">
        <f t="shared" si="925"/>
        <v>1086542.916572236</v>
      </c>
      <c r="HL74" s="182">
        <f t="shared" si="926"/>
        <v>700</v>
      </c>
      <c r="HM74" s="182">
        <f t="shared" si="927"/>
        <v>760580041.6005652</v>
      </c>
      <c r="HN74" s="5"/>
      <c r="HO74" s="182">
        <f t="shared" si="928"/>
        <v>1249524.3540580713</v>
      </c>
      <c r="HP74" s="182">
        <f t="shared" si="929"/>
        <v>700</v>
      </c>
      <c r="HQ74" s="182">
        <f t="shared" si="930"/>
        <v>874667047.84064984</v>
      </c>
      <c r="HR74" s="5"/>
      <c r="HS74" s="182">
        <f t="shared" si="931"/>
        <v>1652495.9582417991</v>
      </c>
      <c r="HT74" s="182">
        <f t="shared" si="932"/>
        <v>700</v>
      </c>
      <c r="HU74" s="182">
        <f t="shared" si="933"/>
        <v>1156747170.7692595</v>
      </c>
      <c r="HV74" s="5"/>
      <c r="HW74" s="182">
        <f t="shared" si="934"/>
        <v>1900370.3519780689</v>
      </c>
      <c r="HX74" s="182">
        <f t="shared" si="935"/>
        <v>700</v>
      </c>
      <c r="HY74" s="182">
        <f t="shared" si="936"/>
        <v>1330259246.3846483</v>
      </c>
      <c r="HZ74" s="5"/>
      <c r="IA74" s="182">
        <f t="shared" si="937"/>
        <v>2185425.904774779</v>
      </c>
      <c r="IB74" s="182">
        <f t="shared" si="938"/>
        <v>700</v>
      </c>
      <c r="IC74" s="182">
        <f t="shared" si="939"/>
        <v>1529798133.3423452</v>
      </c>
      <c r="ID74" s="5"/>
      <c r="IE74" s="182">
        <f t="shared" si="940"/>
        <v>2513239.7904909956</v>
      </c>
      <c r="IF74" s="182">
        <f t="shared" si="941"/>
        <v>700</v>
      </c>
      <c r="IG74" s="182">
        <f t="shared" si="942"/>
        <v>1759267853.3436968</v>
      </c>
      <c r="IH74" s="5"/>
      <c r="II74" s="182">
        <f t="shared" si="943"/>
        <v>2890225.7590646446</v>
      </c>
      <c r="IJ74" s="182">
        <f t="shared" si="944"/>
        <v>700</v>
      </c>
      <c r="IK74" s="182">
        <f t="shared" si="945"/>
        <v>2023158031.3452511</v>
      </c>
      <c r="IL74" s="5"/>
      <c r="IM74" s="182">
        <f t="shared" si="946"/>
        <v>3323759.6229243409</v>
      </c>
      <c r="IN74" s="182">
        <f t="shared" si="947"/>
        <v>700</v>
      </c>
      <c r="IO74" s="182">
        <f t="shared" si="948"/>
        <v>2326631736.0470386</v>
      </c>
      <c r="IP74" s="5"/>
      <c r="IQ74" s="182">
        <f t="shared" si="949"/>
        <v>3822323.5663629919</v>
      </c>
      <c r="IR74" s="182">
        <f t="shared" si="950"/>
        <v>700</v>
      </c>
      <c r="IS74" s="182">
        <f t="shared" si="951"/>
        <v>2675626496.4540944</v>
      </c>
      <c r="IT74" s="5"/>
      <c r="IU74" s="182">
        <f t="shared" si="952"/>
        <v>4395672.1013174402</v>
      </c>
      <c r="IV74" s="182">
        <f t="shared" si="953"/>
        <v>700</v>
      </c>
      <c r="IW74" s="182">
        <f t="shared" si="954"/>
        <v>3076970470.9222083</v>
      </c>
      <c r="IX74" s="5"/>
      <c r="IY74" s="182">
        <f t="shared" si="955"/>
        <v>5055022.916515056</v>
      </c>
      <c r="IZ74" s="182">
        <f t="shared" si="956"/>
        <v>700</v>
      </c>
      <c r="JA74" s="182">
        <f t="shared" si="957"/>
        <v>3538516041.5605392</v>
      </c>
      <c r="JB74" s="5"/>
      <c r="JC74" s="182">
        <f t="shared" si="958"/>
        <v>5813276.3539923141</v>
      </c>
      <c r="JD74" s="182">
        <f t="shared" si="959"/>
        <v>700</v>
      </c>
      <c r="JE74" s="182">
        <f t="shared" si="960"/>
        <v>4069293447.79462</v>
      </c>
      <c r="JF74" s="5"/>
      <c r="JG74" s="182">
        <f t="shared" si="961"/>
        <v>6685267.8070911607</v>
      </c>
      <c r="JH74" s="182">
        <f t="shared" si="962"/>
        <v>700</v>
      </c>
      <c r="JI74" s="182">
        <f t="shared" si="963"/>
        <v>4679687464.9638128</v>
      </c>
      <c r="JJ74" s="5"/>
      <c r="JK74" s="182">
        <f t="shared" si="964"/>
        <v>7688057.9781548344</v>
      </c>
      <c r="JL74" s="182">
        <f t="shared" si="965"/>
        <v>700</v>
      </c>
      <c r="JM74" s="182">
        <f t="shared" si="966"/>
        <v>5381640584.7083845</v>
      </c>
      <c r="JN74" s="5"/>
      <c r="JO74" s="182">
        <f t="shared" si="967"/>
        <v>8929679.3416268397</v>
      </c>
      <c r="JP74" s="182">
        <f t="shared" si="968"/>
        <v>700</v>
      </c>
      <c r="JQ74" s="182">
        <f t="shared" si="969"/>
        <v>6250775539.1387882</v>
      </c>
      <c r="JR74" s="5"/>
      <c r="JS74" s="182">
        <f t="shared" si="970"/>
        <v>10269131.242870865</v>
      </c>
      <c r="JT74" s="182">
        <f t="shared" si="971"/>
        <v>700</v>
      </c>
      <c r="JU74" s="182">
        <f t="shared" si="972"/>
        <v>7188391870.0096054</v>
      </c>
      <c r="JV74" s="5"/>
      <c r="JW74" s="182">
        <f t="shared" si="973"/>
        <v>11809500.929301495</v>
      </c>
      <c r="JX74" s="182">
        <f t="shared" si="974"/>
        <v>700</v>
      </c>
      <c r="JY74" s="182">
        <f t="shared" si="975"/>
        <v>8266650650.5110464</v>
      </c>
      <c r="JZ74" s="5"/>
      <c r="KA74" s="182">
        <f t="shared" si="976"/>
        <v>13580926.068696719</v>
      </c>
      <c r="KB74" s="182">
        <f t="shared" si="977"/>
        <v>700</v>
      </c>
      <c r="KC74" s="182">
        <f t="shared" si="978"/>
        <v>9506648248.0877037</v>
      </c>
      <c r="KD74" s="5"/>
      <c r="KE74" s="182">
        <f t="shared" si="979"/>
        <v>15618064.979001226</v>
      </c>
      <c r="KF74" s="182">
        <f t="shared" si="980"/>
        <v>700</v>
      </c>
      <c r="KG74" s="182">
        <f t="shared" si="981"/>
        <v>10932645485.300858</v>
      </c>
      <c r="KH74" s="5"/>
      <c r="KI74" s="183">
        <f t="shared" si="982"/>
        <v>2242.3841085937493</v>
      </c>
      <c r="KJ74" s="183">
        <f t="shared" si="983"/>
        <v>700.00000000000011</v>
      </c>
      <c r="KK74" s="183">
        <f t="shared" si="984"/>
        <v>1569668.8760156247</v>
      </c>
      <c r="KM74" s="183">
        <f t="shared" si="985"/>
        <v>35026.970727072025</v>
      </c>
      <c r="KN74" s="183">
        <f t="shared" si="986"/>
        <v>700.00000000000011</v>
      </c>
      <c r="KO74" s="183">
        <f t="shared" si="987"/>
        <v>24518879.50895042</v>
      </c>
      <c r="KQ74" s="183">
        <f t="shared" si="988"/>
        <v>224883.66459232979</v>
      </c>
      <c r="KR74" s="183">
        <f t="shared" si="989"/>
        <v>700.00000000000023</v>
      </c>
      <c r="KS74" s="183">
        <f t="shared" si="990"/>
        <v>157418565.2146309</v>
      </c>
      <c r="KU74" s="183">
        <f t="shared" si="991"/>
        <v>1323502.2352248689</v>
      </c>
      <c r="KV74" s="183">
        <f t="shared" si="992"/>
        <v>700</v>
      </c>
      <c r="KW74" s="183">
        <f t="shared" si="993"/>
        <v>926451564.65740824</v>
      </c>
      <c r="KY74" s="183">
        <f t="shared" si="994"/>
        <v>7789174.7709671957</v>
      </c>
      <c r="KZ74" s="183">
        <f t="shared" si="995"/>
        <v>700</v>
      </c>
      <c r="LA74" s="183">
        <f t="shared" si="996"/>
        <v>5452422339.6770372</v>
      </c>
      <c r="LC74" s="183">
        <f t="shared" si="997"/>
        <v>47925138.110908419</v>
      </c>
      <c r="LD74" s="183">
        <f t="shared" si="998"/>
        <v>700.00000000000023</v>
      </c>
      <c r="LE74" s="183">
        <f t="shared" si="999"/>
        <v>33547596677.635902</v>
      </c>
    </row>
    <row r="75" spans="2:317" ht="18.75">
      <c r="B75" s="172" t="s">
        <v>172</v>
      </c>
      <c r="C75" s="180"/>
      <c r="D75" s="180"/>
      <c r="E75" s="180" t="str">
        <f>'A.I Revenue Streams - P1'!F73</f>
        <v>FMCG</v>
      </c>
      <c r="F75" s="184"/>
      <c r="G75" s="182"/>
      <c r="H75" s="182">
        <f>'A.I Revenue Streams - P1'!J73</f>
        <v>300</v>
      </c>
      <c r="I75" s="182">
        <f>G75*H75</f>
        <v>0</v>
      </c>
      <c r="J75" s="5"/>
      <c r="K75" s="182">
        <f>'A.I Revenue Streams - P1'!H75*K$2</f>
        <v>0</v>
      </c>
      <c r="L75" s="182">
        <f>H75*$L$70</f>
        <v>300</v>
      </c>
      <c r="M75" s="182">
        <f>K75*L75</f>
        <v>0</v>
      </c>
      <c r="N75" s="5"/>
      <c r="O75" s="182">
        <f t="shared" si="772"/>
        <v>0</v>
      </c>
      <c r="P75" s="182">
        <f t="shared" si="773"/>
        <v>300</v>
      </c>
      <c r="Q75" s="182">
        <f t="shared" si="774"/>
        <v>0</v>
      </c>
      <c r="R75" s="5"/>
      <c r="S75" s="182">
        <f t="shared" si="775"/>
        <v>0</v>
      </c>
      <c r="T75" s="182">
        <f t="shared" si="776"/>
        <v>300</v>
      </c>
      <c r="U75" s="182">
        <f t="shared" si="777"/>
        <v>0</v>
      </c>
      <c r="V75" s="5"/>
      <c r="W75" s="182">
        <f t="shared" si="778"/>
        <v>0</v>
      </c>
      <c r="X75" s="182">
        <f t="shared" si="779"/>
        <v>300</v>
      </c>
      <c r="Y75" s="182">
        <f t="shared" si="780"/>
        <v>0</v>
      </c>
      <c r="Z75" s="5"/>
      <c r="AA75" s="182">
        <f t="shared" si="781"/>
        <v>0</v>
      </c>
      <c r="AB75" s="182">
        <f t="shared" si="782"/>
        <v>300</v>
      </c>
      <c r="AC75" s="182">
        <f t="shared" si="783"/>
        <v>0</v>
      </c>
      <c r="AD75" s="5"/>
      <c r="AE75" s="182">
        <f t="shared" si="784"/>
        <v>0</v>
      </c>
      <c r="AF75" s="182">
        <f t="shared" si="785"/>
        <v>300</v>
      </c>
      <c r="AG75" s="182">
        <f t="shared" si="786"/>
        <v>0</v>
      </c>
      <c r="AH75" s="5"/>
      <c r="AI75" s="182">
        <f t="shared" si="787"/>
        <v>0</v>
      </c>
      <c r="AJ75" s="182">
        <f t="shared" si="788"/>
        <v>300</v>
      </c>
      <c r="AK75" s="182">
        <f t="shared" si="789"/>
        <v>0</v>
      </c>
      <c r="AL75" s="5"/>
      <c r="AM75" s="182">
        <f t="shared" si="790"/>
        <v>0</v>
      </c>
      <c r="AN75" s="182">
        <f t="shared" si="791"/>
        <v>300</v>
      </c>
      <c r="AO75" s="182">
        <f t="shared" si="792"/>
        <v>0</v>
      </c>
      <c r="AP75" s="5"/>
      <c r="AQ75" s="182">
        <f t="shared" si="793"/>
        <v>0</v>
      </c>
      <c r="AR75" s="182">
        <f t="shared" si="794"/>
        <v>300</v>
      </c>
      <c r="AS75" s="182">
        <f t="shared" si="795"/>
        <v>0</v>
      </c>
      <c r="AT75" s="5"/>
      <c r="AU75" s="182">
        <f t="shared" si="796"/>
        <v>0</v>
      </c>
      <c r="AV75" s="182">
        <f t="shared" si="797"/>
        <v>300</v>
      </c>
      <c r="AW75" s="182">
        <f t="shared" si="798"/>
        <v>0</v>
      </c>
      <c r="AX75" s="5"/>
      <c r="AY75" s="182">
        <f t="shared" si="799"/>
        <v>0</v>
      </c>
      <c r="AZ75" s="182">
        <f t="shared" si="800"/>
        <v>300</v>
      </c>
      <c r="BA75" s="182">
        <f t="shared" si="801"/>
        <v>0</v>
      </c>
      <c r="BB75" s="5"/>
      <c r="BC75" s="182">
        <f t="shared" si="802"/>
        <v>0</v>
      </c>
      <c r="BD75" s="182">
        <f t="shared" si="803"/>
        <v>300</v>
      </c>
      <c r="BE75" s="182">
        <f t="shared" si="804"/>
        <v>0</v>
      </c>
      <c r="BF75" s="5"/>
      <c r="BG75" s="182">
        <f t="shared" si="805"/>
        <v>0</v>
      </c>
      <c r="BH75" s="182">
        <f t="shared" si="806"/>
        <v>300</v>
      </c>
      <c r="BI75" s="182">
        <f t="shared" si="807"/>
        <v>0</v>
      </c>
      <c r="BJ75" s="5"/>
      <c r="BK75" s="182">
        <f t="shared" si="808"/>
        <v>0</v>
      </c>
      <c r="BL75" s="182">
        <f t="shared" si="809"/>
        <v>300</v>
      </c>
      <c r="BM75" s="182">
        <f t="shared" si="810"/>
        <v>0</v>
      </c>
      <c r="BN75" s="5"/>
      <c r="BO75" s="182">
        <f t="shared" si="811"/>
        <v>0</v>
      </c>
      <c r="BP75" s="182">
        <f t="shared" si="812"/>
        <v>300</v>
      </c>
      <c r="BQ75" s="182">
        <f t="shared" si="813"/>
        <v>0</v>
      </c>
      <c r="BR75" s="5"/>
      <c r="BS75" s="182">
        <f t="shared" si="814"/>
        <v>0</v>
      </c>
      <c r="BT75" s="182">
        <f t="shared" si="815"/>
        <v>300</v>
      </c>
      <c r="BU75" s="182">
        <f t="shared" si="816"/>
        <v>0</v>
      </c>
      <c r="BV75" s="5"/>
      <c r="BW75" s="182">
        <f t="shared" si="817"/>
        <v>0</v>
      </c>
      <c r="BX75" s="182">
        <f t="shared" si="818"/>
        <v>300</v>
      </c>
      <c r="BY75" s="182">
        <f t="shared" si="819"/>
        <v>0</v>
      </c>
      <c r="BZ75" s="5"/>
      <c r="CA75" s="182">
        <f t="shared" si="820"/>
        <v>0</v>
      </c>
      <c r="CB75" s="182">
        <f t="shared" si="821"/>
        <v>300</v>
      </c>
      <c r="CC75" s="182">
        <f t="shared" si="822"/>
        <v>0</v>
      </c>
      <c r="CD75" s="5"/>
      <c r="CE75" s="182">
        <f t="shared" si="823"/>
        <v>0</v>
      </c>
      <c r="CF75" s="182">
        <f t="shared" si="824"/>
        <v>300</v>
      </c>
      <c r="CG75" s="182">
        <f t="shared" si="825"/>
        <v>0</v>
      </c>
      <c r="CH75" s="5"/>
      <c r="CI75" s="182">
        <f t="shared" si="826"/>
        <v>0</v>
      </c>
      <c r="CJ75" s="182">
        <f t="shared" si="827"/>
        <v>300</v>
      </c>
      <c r="CK75" s="182">
        <f t="shared" si="828"/>
        <v>0</v>
      </c>
      <c r="CL75" s="5"/>
      <c r="CM75" s="182">
        <f t="shared" si="829"/>
        <v>0</v>
      </c>
      <c r="CN75" s="182">
        <f t="shared" si="830"/>
        <v>300</v>
      </c>
      <c r="CO75" s="182">
        <f t="shared" si="831"/>
        <v>0</v>
      </c>
      <c r="CP75" s="5"/>
      <c r="CQ75" s="182">
        <f t="shared" si="832"/>
        <v>0</v>
      </c>
      <c r="CR75" s="182">
        <f t="shared" si="833"/>
        <v>300</v>
      </c>
      <c r="CS75" s="182">
        <f t="shared" si="834"/>
        <v>0</v>
      </c>
      <c r="CT75" s="5"/>
      <c r="CU75" s="182">
        <f t="shared" si="835"/>
        <v>0</v>
      </c>
      <c r="CV75" s="182">
        <f t="shared" si="836"/>
        <v>300</v>
      </c>
      <c r="CW75" s="182">
        <f t="shared" si="837"/>
        <v>0</v>
      </c>
      <c r="CX75" s="5"/>
      <c r="CY75" s="182">
        <f t="shared" si="838"/>
        <v>0</v>
      </c>
      <c r="CZ75" s="182">
        <f t="shared" si="839"/>
        <v>300</v>
      </c>
      <c r="DA75" s="182">
        <f t="shared" si="840"/>
        <v>0</v>
      </c>
      <c r="DB75" s="5"/>
      <c r="DC75" s="182">
        <f t="shared" si="841"/>
        <v>0</v>
      </c>
      <c r="DD75" s="182">
        <f t="shared" si="842"/>
        <v>300</v>
      </c>
      <c r="DE75" s="182">
        <f t="shared" si="843"/>
        <v>0</v>
      </c>
      <c r="DF75" s="5"/>
      <c r="DG75" s="182">
        <f t="shared" si="844"/>
        <v>0</v>
      </c>
      <c r="DH75" s="182">
        <f t="shared" si="845"/>
        <v>300</v>
      </c>
      <c r="DI75" s="182">
        <f t="shared" si="846"/>
        <v>0</v>
      </c>
      <c r="DJ75" s="5"/>
      <c r="DK75" s="182">
        <f t="shared" si="847"/>
        <v>0</v>
      </c>
      <c r="DL75" s="182">
        <f t="shared" si="848"/>
        <v>300</v>
      </c>
      <c r="DM75" s="182">
        <f t="shared" si="849"/>
        <v>0</v>
      </c>
      <c r="DN75" s="5"/>
      <c r="DO75" s="182">
        <f t="shared" si="850"/>
        <v>0</v>
      </c>
      <c r="DP75" s="182">
        <f t="shared" si="851"/>
        <v>300</v>
      </c>
      <c r="DQ75" s="182">
        <f t="shared" si="852"/>
        <v>0</v>
      </c>
      <c r="DR75" s="5"/>
      <c r="DS75" s="182">
        <f t="shared" si="853"/>
        <v>0</v>
      </c>
      <c r="DT75" s="182">
        <f t="shared" si="854"/>
        <v>300</v>
      </c>
      <c r="DU75" s="182">
        <f t="shared" si="855"/>
        <v>0</v>
      </c>
      <c r="DV75" s="5"/>
      <c r="DW75" s="182">
        <f t="shared" si="856"/>
        <v>0</v>
      </c>
      <c r="DX75" s="182">
        <f t="shared" si="857"/>
        <v>300</v>
      </c>
      <c r="DY75" s="182">
        <f t="shared" si="858"/>
        <v>0</v>
      </c>
      <c r="DZ75" s="5"/>
      <c r="EA75" s="182">
        <f t="shared" si="859"/>
        <v>0</v>
      </c>
      <c r="EB75" s="182">
        <f t="shared" si="860"/>
        <v>300</v>
      </c>
      <c r="EC75" s="182">
        <f t="shared" si="861"/>
        <v>0</v>
      </c>
      <c r="ED75" s="5"/>
      <c r="EE75" s="182">
        <f t="shared" si="862"/>
        <v>0</v>
      </c>
      <c r="EF75" s="182">
        <f t="shared" si="863"/>
        <v>300</v>
      </c>
      <c r="EG75" s="182">
        <f t="shared" si="864"/>
        <v>0</v>
      </c>
      <c r="EH75" s="5"/>
      <c r="EI75" s="182">
        <f t="shared" si="865"/>
        <v>0</v>
      </c>
      <c r="EJ75" s="182">
        <f t="shared" si="866"/>
        <v>300</v>
      </c>
      <c r="EK75" s="182">
        <f t="shared" si="867"/>
        <v>0</v>
      </c>
      <c r="EL75" s="5"/>
      <c r="EM75" s="182">
        <f t="shared" si="868"/>
        <v>0</v>
      </c>
      <c r="EN75" s="182">
        <f t="shared" si="869"/>
        <v>300</v>
      </c>
      <c r="EO75" s="182">
        <f t="shared" si="870"/>
        <v>0</v>
      </c>
      <c r="EP75" s="5"/>
      <c r="EQ75" s="182">
        <f t="shared" si="871"/>
        <v>0</v>
      </c>
      <c r="ER75" s="182">
        <f t="shared" si="872"/>
        <v>300</v>
      </c>
      <c r="ES75" s="182">
        <f t="shared" si="873"/>
        <v>0</v>
      </c>
      <c r="ET75" s="5"/>
      <c r="EU75" s="182">
        <f t="shared" si="874"/>
        <v>0</v>
      </c>
      <c r="EV75" s="182">
        <f t="shared" si="875"/>
        <v>300</v>
      </c>
      <c r="EW75" s="182">
        <f t="shared" si="876"/>
        <v>0</v>
      </c>
      <c r="EX75" s="5"/>
      <c r="EY75" s="182">
        <f t="shared" si="877"/>
        <v>0</v>
      </c>
      <c r="EZ75" s="182">
        <f t="shared" si="878"/>
        <v>300</v>
      </c>
      <c r="FA75" s="182">
        <f t="shared" si="879"/>
        <v>0</v>
      </c>
      <c r="FB75" s="5"/>
      <c r="FC75" s="182">
        <f t="shared" si="880"/>
        <v>0</v>
      </c>
      <c r="FD75" s="182">
        <f t="shared" si="881"/>
        <v>300</v>
      </c>
      <c r="FE75" s="182">
        <f t="shared" si="882"/>
        <v>0</v>
      </c>
      <c r="FF75" s="5"/>
      <c r="FG75" s="182">
        <f t="shared" si="883"/>
        <v>0</v>
      </c>
      <c r="FH75" s="182">
        <f t="shared" si="884"/>
        <v>300</v>
      </c>
      <c r="FI75" s="182">
        <f t="shared" si="885"/>
        <v>0</v>
      </c>
      <c r="FJ75" s="5"/>
      <c r="FK75" s="182">
        <f t="shared" si="886"/>
        <v>0</v>
      </c>
      <c r="FL75" s="182">
        <f t="shared" si="887"/>
        <v>300</v>
      </c>
      <c r="FM75" s="182">
        <f t="shared" si="888"/>
        <v>0</v>
      </c>
      <c r="FN75" s="5"/>
      <c r="FO75" s="182">
        <f t="shared" si="889"/>
        <v>0</v>
      </c>
      <c r="FP75" s="182">
        <f t="shared" si="890"/>
        <v>300</v>
      </c>
      <c r="FQ75" s="182">
        <f t="shared" si="891"/>
        <v>0</v>
      </c>
      <c r="FR75" s="5"/>
      <c r="FS75" s="182">
        <f t="shared" si="892"/>
        <v>0</v>
      </c>
      <c r="FT75" s="182">
        <f t="shared" si="893"/>
        <v>300</v>
      </c>
      <c r="FU75" s="182">
        <f t="shared" si="894"/>
        <v>0</v>
      </c>
      <c r="FV75" s="5"/>
      <c r="FW75" s="182">
        <f t="shared" si="895"/>
        <v>0</v>
      </c>
      <c r="FX75" s="182">
        <f t="shared" si="896"/>
        <v>300</v>
      </c>
      <c r="FY75" s="182">
        <f t="shared" si="897"/>
        <v>0</v>
      </c>
      <c r="FZ75" s="5"/>
      <c r="GA75" s="182">
        <f t="shared" si="898"/>
        <v>0</v>
      </c>
      <c r="GB75" s="182">
        <f t="shared" si="899"/>
        <v>300</v>
      </c>
      <c r="GC75" s="182">
        <f t="shared" si="900"/>
        <v>0</v>
      </c>
      <c r="GD75" s="5"/>
      <c r="GE75" s="182">
        <f t="shared" si="901"/>
        <v>0</v>
      </c>
      <c r="GF75" s="182">
        <f t="shared" si="902"/>
        <v>300</v>
      </c>
      <c r="GG75" s="182">
        <f t="shared" si="903"/>
        <v>0</v>
      </c>
      <c r="GH75" s="5"/>
      <c r="GI75" s="182">
        <f t="shared" si="904"/>
        <v>0</v>
      </c>
      <c r="GJ75" s="182">
        <f t="shared" si="905"/>
        <v>300</v>
      </c>
      <c r="GK75" s="182">
        <f t="shared" si="906"/>
        <v>0</v>
      </c>
      <c r="GL75" s="5"/>
      <c r="GM75" s="182">
        <f t="shared" si="907"/>
        <v>0</v>
      </c>
      <c r="GN75" s="182">
        <f t="shared" si="908"/>
        <v>300</v>
      </c>
      <c r="GO75" s="182">
        <f t="shared" si="909"/>
        <v>0</v>
      </c>
      <c r="GP75" s="5"/>
      <c r="GQ75" s="182">
        <f t="shared" si="910"/>
        <v>0</v>
      </c>
      <c r="GR75" s="182">
        <f t="shared" si="911"/>
        <v>300</v>
      </c>
      <c r="GS75" s="182">
        <f t="shared" si="912"/>
        <v>0</v>
      </c>
      <c r="GT75" s="5"/>
      <c r="GU75" s="182">
        <f t="shared" si="913"/>
        <v>0</v>
      </c>
      <c r="GV75" s="182">
        <f t="shared" si="914"/>
        <v>300</v>
      </c>
      <c r="GW75" s="182">
        <f t="shared" si="915"/>
        <v>0</v>
      </c>
      <c r="GX75" s="5"/>
      <c r="GY75" s="182">
        <f t="shared" si="916"/>
        <v>0</v>
      </c>
      <c r="GZ75" s="182">
        <f t="shared" si="917"/>
        <v>300</v>
      </c>
      <c r="HA75" s="182">
        <f t="shared" si="918"/>
        <v>0</v>
      </c>
      <c r="HB75" s="5"/>
      <c r="HC75" s="182">
        <f t="shared" si="919"/>
        <v>0</v>
      </c>
      <c r="HD75" s="182">
        <f t="shared" si="920"/>
        <v>300</v>
      </c>
      <c r="HE75" s="182">
        <f t="shared" si="921"/>
        <v>0</v>
      </c>
      <c r="HF75" s="5"/>
      <c r="HG75" s="182">
        <f t="shared" si="922"/>
        <v>0</v>
      </c>
      <c r="HH75" s="182">
        <f t="shared" si="923"/>
        <v>300</v>
      </c>
      <c r="HI75" s="182">
        <f t="shared" si="924"/>
        <v>0</v>
      </c>
      <c r="HJ75" s="5"/>
      <c r="HK75" s="182">
        <f t="shared" si="925"/>
        <v>0</v>
      </c>
      <c r="HL75" s="182">
        <f t="shared" si="926"/>
        <v>300</v>
      </c>
      <c r="HM75" s="182">
        <f t="shared" si="927"/>
        <v>0</v>
      </c>
      <c r="HN75" s="5"/>
      <c r="HO75" s="182">
        <f t="shared" si="928"/>
        <v>0</v>
      </c>
      <c r="HP75" s="182">
        <f t="shared" si="929"/>
        <v>300</v>
      </c>
      <c r="HQ75" s="182">
        <f t="shared" si="930"/>
        <v>0</v>
      </c>
      <c r="HR75" s="5"/>
      <c r="HS75" s="182">
        <f t="shared" si="931"/>
        <v>0</v>
      </c>
      <c r="HT75" s="182">
        <f t="shared" si="932"/>
        <v>300</v>
      </c>
      <c r="HU75" s="182">
        <f t="shared" si="933"/>
        <v>0</v>
      </c>
      <c r="HV75" s="5"/>
      <c r="HW75" s="182">
        <f t="shared" si="934"/>
        <v>0</v>
      </c>
      <c r="HX75" s="182">
        <f t="shared" si="935"/>
        <v>300</v>
      </c>
      <c r="HY75" s="182">
        <f t="shared" si="936"/>
        <v>0</v>
      </c>
      <c r="HZ75" s="5"/>
      <c r="IA75" s="182">
        <f t="shared" si="937"/>
        <v>0</v>
      </c>
      <c r="IB75" s="182">
        <f t="shared" si="938"/>
        <v>300</v>
      </c>
      <c r="IC75" s="182">
        <f t="shared" si="939"/>
        <v>0</v>
      </c>
      <c r="ID75" s="5"/>
      <c r="IE75" s="182">
        <f t="shared" si="940"/>
        <v>0</v>
      </c>
      <c r="IF75" s="182">
        <f t="shared" si="941"/>
        <v>300</v>
      </c>
      <c r="IG75" s="182">
        <f t="shared" si="942"/>
        <v>0</v>
      </c>
      <c r="IH75" s="5"/>
      <c r="II75" s="182">
        <f t="shared" si="943"/>
        <v>0</v>
      </c>
      <c r="IJ75" s="182">
        <f t="shared" si="944"/>
        <v>300</v>
      </c>
      <c r="IK75" s="182">
        <f t="shared" si="945"/>
        <v>0</v>
      </c>
      <c r="IL75" s="5"/>
      <c r="IM75" s="182">
        <f t="shared" si="946"/>
        <v>0</v>
      </c>
      <c r="IN75" s="182">
        <f t="shared" si="947"/>
        <v>300</v>
      </c>
      <c r="IO75" s="182">
        <f t="shared" si="948"/>
        <v>0</v>
      </c>
      <c r="IP75" s="5"/>
      <c r="IQ75" s="182">
        <f t="shared" si="949"/>
        <v>0</v>
      </c>
      <c r="IR75" s="182">
        <f t="shared" si="950"/>
        <v>300</v>
      </c>
      <c r="IS75" s="182">
        <f t="shared" si="951"/>
        <v>0</v>
      </c>
      <c r="IT75" s="5"/>
      <c r="IU75" s="182">
        <f t="shared" si="952"/>
        <v>0</v>
      </c>
      <c r="IV75" s="182">
        <f t="shared" si="953"/>
        <v>300</v>
      </c>
      <c r="IW75" s="182">
        <f t="shared" si="954"/>
        <v>0</v>
      </c>
      <c r="IX75" s="5"/>
      <c r="IY75" s="182">
        <f t="shared" si="955"/>
        <v>0</v>
      </c>
      <c r="IZ75" s="182">
        <f t="shared" si="956"/>
        <v>300</v>
      </c>
      <c r="JA75" s="182">
        <f t="shared" si="957"/>
        <v>0</v>
      </c>
      <c r="JB75" s="5"/>
      <c r="JC75" s="182">
        <f t="shared" si="958"/>
        <v>0</v>
      </c>
      <c r="JD75" s="182">
        <f t="shared" si="959"/>
        <v>300</v>
      </c>
      <c r="JE75" s="182">
        <f t="shared" si="960"/>
        <v>0</v>
      </c>
      <c r="JF75" s="5"/>
      <c r="JG75" s="182">
        <f t="shared" si="961"/>
        <v>0</v>
      </c>
      <c r="JH75" s="182">
        <f t="shared" si="962"/>
        <v>300</v>
      </c>
      <c r="JI75" s="182">
        <f t="shared" si="963"/>
        <v>0</v>
      </c>
      <c r="JJ75" s="5"/>
      <c r="JK75" s="182">
        <f t="shared" si="964"/>
        <v>0</v>
      </c>
      <c r="JL75" s="182">
        <f t="shared" si="965"/>
        <v>300</v>
      </c>
      <c r="JM75" s="182">
        <f t="shared" si="966"/>
        <v>0</v>
      </c>
      <c r="JN75" s="5"/>
      <c r="JO75" s="182">
        <f t="shared" si="967"/>
        <v>0</v>
      </c>
      <c r="JP75" s="182">
        <f t="shared" si="968"/>
        <v>300</v>
      </c>
      <c r="JQ75" s="182">
        <f t="shared" si="969"/>
        <v>0</v>
      </c>
      <c r="JR75" s="5"/>
      <c r="JS75" s="182">
        <f t="shared" si="970"/>
        <v>0</v>
      </c>
      <c r="JT75" s="182">
        <f t="shared" si="971"/>
        <v>300</v>
      </c>
      <c r="JU75" s="182">
        <f t="shared" si="972"/>
        <v>0</v>
      </c>
      <c r="JV75" s="5"/>
      <c r="JW75" s="182">
        <f t="shared" si="973"/>
        <v>0</v>
      </c>
      <c r="JX75" s="182">
        <f t="shared" si="974"/>
        <v>300</v>
      </c>
      <c r="JY75" s="182">
        <f t="shared" si="975"/>
        <v>0</v>
      </c>
      <c r="JZ75" s="5"/>
      <c r="KA75" s="182">
        <f t="shared" si="976"/>
        <v>0</v>
      </c>
      <c r="KB75" s="182">
        <f t="shared" si="977"/>
        <v>300</v>
      </c>
      <c r="KC75" s="182">
        <f t="shared" si="978"/>
        <v>0</v>
      </c>
      <c r="KD75" s="5"/>
      <c r="KE75" s="182">
        <f t="shared" si="979"/>
        <v>0</v>
      </c>
      <c r="KF75" s="182">
        <f t="shared" si="980"/>
        <v>300</v>
      </c>
      <c r="KG75" s="182">
        <f t="shared" si="981"/>
        <v>0</v>
      </c>
      <c r="KH75" s="5"/>
      <c r="KI75" s="183">
        <f t="shared" si="982"/>
        <v>0</v>
      </c>
      <c r="KJ75" s="183" t="e">
        <f t="shared" si="983"/>
        <v>#DIV/0!</v>
      </c>
      <c r="KK75" s="183">
        <f t="shared" si="984"/>
        <v>0</v>
      </c>
      <c r="KM75" s="183">
        <f t="shared" si="985"/>
        <v>0</v>
      </c>
      <c r="KN75" s="183" t="e">
        <f t="shared" si="986"/>
        <v>#DIV/0!</v>
      </c>
      <c r="KO75" s="183">
        <f t="shared" si="987"/>
        <v>0</v>
      </c>
      <c r="KQ75" s="183">
        <f t="shared" si="988"/>
        <v>0</v>
      </c>
      <c r="KR75" s="183" t="e">
        <f t="shared" si="989"/>
        <v>#DIV/0!</v>
      </c>
      <c r="KS75" s="183">
        <f t="shared" si="990"/>
        <v>0</v>
      </c>
      <c r="KU75" s="183">
        <f t="shared" si="991"/>
        <v>0</v>
      </c>
      <c r="KV75" s="183" t="e">
        <f t="shared" si="992"/>
        <v>#DIV/0!</v>
      </c>
      <c r="KW75" s="183">
        <f t="shared" si="993"/>
        <v>0</v>
      </c>
      <c r="KY75" s="183">
        <f t="shared" si="994"/>
        <v>0</v>
      </c>
      <c r="KZ75" s="183" t="e">
        <f t="shared" si="995"/>
        <v>#DIV/0!</v>
      </c>
      <c r="LA75" s="183">
        <f t="shared" si="996"/>
        <v>0</v>
      </c>
      <c r="LC75" s="183">
        <f t="shared" si="997"/>
        <v>0</v>
      </c>
      <c r="LD75" s="183" t="e">
        <f t="shared" si="998"/>
        <v>#DIV/0!</v>
      </c>
      <c r="LE75" s="183">
        <f t="shared" si="999"/>
        <v>0</v>
      </c>
    </row>
    <row r="76" spans="2:317" ht="18.75">
      <c r="B76" s="172" t="s">
        <v>172</v>
      </c>
      <c r="C76" s="180"/>
      <c r="D76" s="180"/>
      <c r="E76" s="180" t="str">
        <f>'A.I Revenue Streams - P1'!F74</f>
        <v>Surgicals</v>
      </c>
      <c r="F76" s="184"/>
      <c r="G76" s="182"/>
      <c r="H76" s="182">
        <f>'A.I Revenue Streams - P1'!J74</f>
        <v>500</v>
      </c>
      <c r="I76" s="182">
        <f>G76*H76</f>
        <v>0</v>
      </c>
      <c r="J76" s="5"/>
      <c r="K76" s="182">
        <f>'A.I Revenue Streams - P1'!H76*K$2</f>
        <v>0</v>
      </c>
      <c r="L76" s="182">
        <f>H76*$L$70</f>
        <v>500</v>
      </c>
      <c r="M76" s="182">
        <f>K76*L76</f>
        <v>0</v>
      </c>
      <c r="N76" s="5"/>
      <c r="O76" s="182">
        <f>K76*O$8*O$2/K$2*P$2</f>
        <v>0</v>
      </c>
      <c r="P76" s="182">
        <f t="shared" si="773"/>
        <v>500</v>
      </c>
      <c r="Q76" s="182">
        <f t="shared" si="774"/>
        <v>0</v>
      </c>
      <c r="R76" s="5"/>
      <c r="S76" s="182">
        <f>O76*S$8*S$2/O$2*T$2</f>
        <v>0</v>
      </c>
      <c r="T76" s="182">
        <f t="shared" si="776"/>
        <v>500</v>
      </c>
      <c r="U76" s="182">
        <f t="shared" si="777"/>
        <v>0</v>
      </c>
      <c r="V76" s="5"/>
      <c r="W76" s="182">
        <f>S76*W$8*W$2/S$2*X$2</f>
        <v>0</v>
      </c>
      <c r="X76" s="182">
        <f t="shared" si="779"/>
        <v>500</v>
      </c>
      <c r="Y76" s="182">
        <f t="shared" si="780"/>
        <v>0</v>
      </c>
      <c r="Z76" s="5"/>
      <c r="AA76" s="182">
        <f>W76*AA$8*AA$2/W$2*AB$2</f>
        <v>0</v>
      </c>
      <c r="AB76" s="182">
        <f t="shared" si="782"/>
        <v>500</v>
      </c>
      <c r="AC76" s="182">
        <f t="shared" si="783"/>
        <v>0</v>
      </c>
      <c r="AD76" s="5"/>
      <c r="AE76" s="182">
        <f>AA76*AE$8*AE$2/AA$2*AF$2</f>
        <v>0</v>
      </c>
      <c r="AF76" s="182">
        <f t="shared" si="785"/>
        <v>500</v>
      </c>
      <c r="AG76" s="182">
        <f t="shared" si="786"/>
        <v>0</v>
      </c>
      <c r="AH76" s="5"/>
      <c r="AI76" s="182">
        <f>AE76*AI$8*AI$2/AE$2*AJ$2</f>
        <v>0</v>
      </c>
      <c r="AJ76" s="182">
        <f t="shared" si="788"/>
        <v>500</v>
      </c>
      <c r="AK76" s="182">
        <f t="shared" si="789"/>
        <v>0</v>
      </c>
      <c r="AL76" s="5"/>
      <c r="AM76" s="182">
        <f>AI76*AM$8*AM$2/AI$2*AN$2</f>
        <v>0</v>
      </c>
      <c r="AN76" s="182">
        <f t="shared" si="791"/>
        <v>500</v>
      </c>
      <c r="AO76" s="182">
        <f t="shared" si="792"/>
        <v>0</v>
      </c>
      <c r="AP76" s="5"/>
      <c r="AQ76" s="182">
        <f>AM76*AQ$8*AQ$2/AM$2*AR$2</f>
        <v>0</v>
      </c>
      <c r="AR76" s="182">
        <f t="shared" si="794"/>
        <v>500</v>
      </c>
      <c r="AS76" s="182">
        <f t="shared" si="795"/>
        <v>0</v>
      </c>
      <c r="AT76" s="5"/>
      <c r="AU76" s="182">
        <f>AQ76*AU$8*AU$2/AQ$2*AV$2</f>
        <v>0</v>
      </c>
      <c r="AV76" s="182">
        <f t="shared" si="797"/>
        <v>500</v>
      </c>
      <c r="AW76" s="182">
        <f t="shared" si="798"/>
        <v>0</v>
      </c>
      <c r="AX76" s="5"/>
      <c r="AY76" s="182">
        <f>AU76*AY$8*AY$2/AU$2*AZ$2</f>
        <v>0</v>
      </c>
      <c r="AZ76" s="182">
        <f t="shared" si="800"/>
        <v>500</v>
      </c>
      <c r="BA76" s="182">
        <f t="shared" si="801"/>
        <v>0</v>
      </c>
      <c r="BB76" s="5"/>
      <c r="BC76" s="182">
        <f>AY76*BC$8*BC$2/AY$2*BD$2</f>
        <v>0</v>
      </c>
      <c r="BD76" s="182">
        <f t="shared" si="803"/>
        <v>500</v>
      </c>
      <c r="BE76" s="182">
        <f t="shared" si="804"/>
        <v>0</v>
      </c>
      <c r="BF76" s="5"/>
      <c r="BG76" s="182">
        <f>BC76*BG$8*BG$2/BC$2*BH$2</f>
        <v>0</v>
      </c>
      <c r="BH76" s="182">
        <f t="shared" si="806"/>
        <v>500</v>
      </c>
      <c r="BI76" s="182">
        <f t="shared" si="807"/>
        <v>0</v>
      </c>
      <c r="BJ76" s="5"/>
      <c r="BK76" s="182">
        <f>BG76*BK$8*BK$2/BG$2*BL$2</f>
        <v>0</v>
      </c>
      <c r="BL76" s="182">
        <f t="shared" si="809"/>
        <v>500</v>
      </c>
      <c r="BM76" s="182">
        <f t="shared" si="810"/>
        <v>0</v>
      </c>
      <c r="BN76" s="5"/>
      <c r="BO76" s="182">
        <f>BK76*BO$8*BO$2/BK$2*BP$2</f>
        <v>0</v>
      </c>
      <c r="BP76" s="182">
        <f t="shared" si="812"/>
        <v>500</v>
      </c>
      <c r="BQ76" s="182">
        <f t="shared" si="813"/>
        <v>0</v>
      </c>
      <c r="BR76" s="5"/>
      <c r="BS76" s="182">
        <f>BO76*BS$8*BS$2/BO$2*BT$2</f>
        <v>0</v>
      </c>
      <c r="BT76" s="182">
        <f t="shared" si="815"/>
        <v>500</v>
      </c>
      <c r="BU76" s="182">
        <f t="shared" si="816"/>
        <v>0</v>
      </c>
      <c r="BV76" s="5"/>
      <c r="BW76" s="182">
        <f>BS76*BW$8*BW$2/BS$2*BX$2</f>
        <v>0</v>
      </c>
      <c r="BX76" s="182">
        <f t="shared" si="818"/>
        <v>500</v>
      </c>
      <c r="BY76" s="182">
        <f t="shared" si="819"/>
        <v>0</v>
      </c>
      <c r="BZ76" s="5"/>
      <c r="CA76" s="182">
        <f>BW76*CA$8*CA$2/BW$2*CB$2</f>
        <v>0</v>
      </c>
      <c r="CB76" s="182">
        <f t="shared" si="821"/>
        <v>500</v>
      </c>
      <c r="CC76" s="182">
        <f t="shared" si="822"/>
        <v>0</v>
      </c>
      <c r="CD76" s="5"/>
      <c r="CE76" s="182">
        <f>CA76*CE$8*CE$2/CA$2*CF$2</f>
        <v>0</v>
      </c>
      <c r="CF76" s="182">
        <f t="shared" si="824"/>
        <v>500</v>
      </c>
      <c r="CG76" s="182">
        <f t="shared" si="825"/>
        <v>0</v>
      </c>
      <c r="CH76" s="5"/>
      <c r="CI76" s="182">
        <f>CE76*CI$8*CI$2/CE$2*CJ$2</f>
        <v>0</v>
      </c>
      <c r="CJ76" s="182">
        <f t="shared" si="827"/>
        <v>500</v>
      </c>
      <c r="CK76" s="182">
        <f t="shared" si="828"/>
        <v>0</v>
      </c>
      <c r="CL76" s="5"/>
      <c r="CM76" s="182">
        <f>CI76*CM$8*CM$2/CI$2*CN$2</f>
        <v>0</v>
      </c>
      <c r="CN76" s="182">
        <f t="shared" si="830"/>
        <v>500</v>
      </c>
      <c r="CO76" s="182">
        <f t="shared" si="831"/>
        <v>0</v>
      </c>
      <c r="CP76" s="5"/>
      <c r="CQ76" s="182">
        <f>CM76*CQ$8*CQ$2/CM$2*CR$2</f>
        <v>0</v>
      </c>
      <c r="CR76" s="182">
        <f t="shared" si="833"/>
        <v>500</v>
      </c>
      <c r="CS76" s="182">
        <f t="shared" si="834"/>
        <v>0</v>
      </c>
      <c r="CT76" s="5"/>
      <c r="CU76" s="182">
        <f>CQ76*CU$8*CU$2/CQ$2*CV$2</f>
        <v>0</v>
      </c>
      <c r="CV76" s="182">
        <f t="shared" si="836"/>
        <v>500</v>
      </c>
      <c r="CW76" s="182">
        <f t="shared" si="837"/>
        <v>0</v>
      </c>
      <c r="CX76" s="5"/>
      <c r="CY76" s="182">
        <f>CU76*CY$8*CY$2/CU$2*CZ$2</f>
        <v>0</v>
      </c>
      <c r="CZ76" s="182">
        <f t="shared" si="839"/>
        <v>500</v>
      </c>
      <c r="DA76" s="182">
        <f t="shared" si="840"/>
        <v>0</v>
      </c>
      <c r="DB76" s="5"/>
      <c r="DC76" s="182">
        <f>CY76*DC$8*DC$2/CY$2*DD$2</f>
        <v>0</v>
      </c>
      <c r="DD76" s="182">
        <f t="shared" si="842"/>
        <v>500</v>
      </c>
      <c r="DE76" s="182">
        <f t="shared" si="843"/>
        <v>0</v>
      </c>
      <c r="DF76" s="5"/>
      <c r="DG76" s="182">
        <f>DC76*DG$8*DG$2/DC$2*DH$2</f>
        <v>0</v>
      </c>
      <c r="DH76" s="182">
        <f t="shared" si="845"/>
        <v>500</v>
      </c>
      <c r="DI76" s="182">
        <f t="shared" si="846"/>
        <v>0</v>
      </c>
      <c r="DJ76" s="5"/>
      <c r="DK76" s="182">
        <f>DG76*DK$8*DK$2/DG$2*DL$2</f>
        <v>0</v>
      </c>
      <c r="DL76" s="182">
        <f t="shared" si="848"/>
        <v>500</v>
      </c>
      <c r="DM76" s="182">
        <f t="shared" si="849"/>
        <v>0</v>
      </c>
      <c r="DN76" s="5"/>
      <c r="DO76" s="182">
        <f>DK76*DO$8*DO$2/DK$2*DP$2</f>
        <v>0</v>
      </c>
      <c r="DP76" s="182">
        <f t="shared" si="851"/>
        <v>500</v>
      </c>
      <c r="DQ76" s="182">
        <f t="shared" si="852"/>
        <v>0</v>
      </c>
      <c r="DR76" s="5"/>
      <c r="DS76" s="182">
        <f>DO76*DS$8*DS$2/DO$2*DT$2</f>
        <v>0</v>
      </c>
      <c r="DT76" s="182">
        <f t="shared" si="854"/>
        <v>500</v>
      </c>
      <c r="DU76" s="182">
        <f t="shared" si="855"/>
        <v>0</v>
      </c>
      <c r="DV76" s="5"/>
      <c r="DW76" s="182">
        <f>DS76*DW$8*DW$2/DS$2*DX$2</f>
        <v>0</v>
      </c>
      <c r="DX76" s="182">
        <f t="shared" si="857"/>
        <v>500</v>
      </c>
      <c r="DY76" s="182">
        <f t="shared" si="858"/>
        <v>0</v>
      </c>
      <c r="DZ76" s="5"/>
      <c r="EA76" s="182">
        <f>DW76*EA$8*EA$2/DW$2*EB$2</f>
        <v>0</v>
      </c>
      <c r="EB76" s="182">
        <f t="shared" si="860"/>
        <v>500</v>
      </c>
      <c r="EC76" s="182">
        <f t="shared" si="861"/>
        <v>0</v>
      </c>
      <c r="ED76" s="5"/>
      <c r="EE76" s="182">
        <f>EA76*EE$8*EE$2/EA$2*EF$2</f>
        <v>0</v>
      </c>
      <c r="EF76" s="182">
        <f t="shared" si="863"/>
        <v>500</v>
      </c>
      <c r="EG76" s="182">
        <f t="shared" si="864"/>
        <v>0</v>
      </c>
      <c r="EH76" s="5"/>
      <c r="EI76" s="182">
        <f>EE76*EI$8*EI$2/EE$2*EJ$2</f>
        <v>0</v>
      </c>
      <c r="EJ76" s="182">
        <f t="shared" si="866"/>
        <v>500</v>
      </c>
      <c r="EK76" s="182">
        <f t="shared" si="867"/>
        <v>0</v>
      </c>
      <c r="EL76" s="5"/>
      <c r="EM76" s="182">
        <f>EI76*EM$8*EM$2/EI$2*EN$2</f>
        <v>0</v>
      </c>
      <c r="EN76" s="182">
        <f t="shared" si="869"/>
        <v>500</v>
      </c>
      <c r="EO76" s="182">
        <f t="shared" si="870"/>
        <v>0</v>
      </c>
      <c r="EP76" s="5"/>
      <c r="EQ76" s="182">
        <f>EM76*EQ$8*EQ$2/EM$2*ER$2</f>
        <v>0</v>
      </c>
      <c r="ER76" s="182">
        <f t="shared" si="872"/>
        <v>500</v>
      </c>
      <c r="ES76" s="182">
        <f t="shared" si="873"/>
        <v>0</v>
      </c>
      <c r="ET76" s="5"/>
      <c r="EU76" s="182">
        <f>EQ76*EU$8*EU$2/EQ$2*EV$2</f>
        <v>0</v>
      </c>
      <c r="EV76" s="182">
        <f t="shared" si="875"/>
        <v>500</v>
      </c>
      <c r="EW76" s="182">
        <f t="shared" si="876"/>
        <v>0</v>
      </c>
      <c r="EX76" s="5"/>
      <c r="EY76" s="182">
        <f>EU76*EY$8*EY$2/EU$2*EZ$2</f>
        <v>0</v>
      </c>
      <c r="EZ76" s="182">
        <f t="shared" si="878"/>
        <v>500</v>
      </c>
      <c r="FA76" s="182">
        <f t="shared" si="879"/>
        <v>0</v>
      </c>
      <c r="FB76" s="5"/>
      <c r="FC76" s="182">
        <f>EY76*FC$8*FC$2/EY$2*FD$2</f>
        <v>0</v>
      </c>
      <c r="FD76" s="182">
        <f t="shared" si="881"/>
        <v>500</v>
      </c>
      <c r="FE76" s="182">
        <f t="shared" si="882"/>
        <v>0</v>
      </c>
      <c r="FF76" s="5"/>
      <c r="FG76" s="182">
        <f>FC76*FG$8*FG$2/FC$2*FH$2</f>
        <v>0</v>
      </c>
      <c r="FH76" s="182">
        <f t="shared" si="884"/>
        <v>500</v>
      </c>
      <c r="FI76" s="182">
        <f t="shared" si="885"/>
        <v>0</v>
      </c>
      <c r="FJ76" s="5"/>
      <c r="FK76" s="182">
        <f>FG76*FK$8*FK$2/FG$2*FL$2</f>
        <v>0</v>
      </c>
      <c r="FL76" s="182">
        <f t="shared" si="887"/>
        <v>500</v>
      </c>
      <c r="FM76" s="182">
        <f t="shared" si="888"/>
        <v>0</v>
      </c>
      <c r="FN76" s="5"/>
      <c r="FO76" s="182">
        <f>FK76*FO$8*FO$2/FK$2*FP$2</f>
        <v>0</v>
      </c>
      <c r="FP76" s="182">
        <f t="shared" si="890"/>
        <v>500</v>
      </c>
      <c r="FQ76" s="182">
        <f t="shared" si="891"/>
        <v>0</v>
      </c>
      <c r="FR76" s="5"/>
      <c r="FS76" s="182">
        <f>FO76*FS$8*FS$2/FO$2*FT$2</f>
        <v>0</v>
      </c>
      <c r="FT76" s="182">
        <f t="shared" si="893"/>
        <v>500</v>
      </c>
      <c r="FU76" s="182">
        <f t="shared" si="894"/>
        <v>0</v>
      </c>
      <c r="FV76" s="5"/>
      <c r="FW76" s="182">
        <f>FS76*FW$8*FW$2/FS$2*FX$2</f>
        <v>0</v>
      </c>
      <c r="FX76" s="182">
        <f t="shared" si="896"/>
        <v>500</v>
      </c>
      <c r="FY76" s="182">
        <f t="shared" si="897"/>
        <v>0</v>
      </c>
      <c r="FZ76" s="5"/>
      <c r="GA76" s="182">
        <f>FW76*GA$8*GA$2/FW$2*GB$2</f>
        <v>0</v>
      </c>
      <c r="GB76" s="182">
        <f t="shared" si="899"/>
        <v>500</v>
      </c>
      <c r="GC76" s="182">
        <f t="shared" si="900"/>
        <v>0</v>
      </c>
      <c r="GD76" s="5"/>
      <c r="GE76" s="182">
        <f>GA76*GE$8*GE$2/GA$2*GF$2</f>
        <v>0</v>
      </c>
      <c r="GF76" s="182">
        <f t="shared" si="902"/>
        <v>500</v>
      </c>
      <c r="GG76" s="182">
        <f t="shared" si="903"/>
        <v>0</v>
      </c>
      <c r="GH76" s="5"/>
      <c r="GI76" s="182">
        <f>GE76*GI$8*GI$2/GE$2*GJ$2</f>
        <v>0</v>
      </c>
      <c r="GJ76" s="182">
        <f t="shared" si="905"/>
        <v>500</v>
      </c>
      <c r="GK76" s="182">
        <f t="shared" si="906"/>
        <v>0</v>
      </c>
      <c r="GL76" s="5"/>
      <c r="GM76" s="182">
        <f>GI76*GM$8*GM$2/GI$2*GN$2</f>
        <v>0</v>
      </c>
      <c r="GN76" s="182">
        <f t="shared" si="908"/>
        <v>500</v>
      </c>
      <c r="GO76" s="182">
        <f t="shared" si="909"/>
        <v>0</v>
      </c>
      <c r="GP76" s="5"/>
      <c r="GQ76" s="182">
        <f>GM76*GQ$8*GQ$2/GM$2*GR$2</f>
        <v>0</v>
      </c>
      <c r="GR76" s="182">
        <f t="shared" si="911"/>
        <v>500</v>
      </c>
      <c r="GS76" s="182">
        <f t="shared" si="912"/>
        <v>0</v>
      </c>
      <c r="GT76" s="5"/>
      <c r="GU76" s="182">
        <f>GQ76*GU$8*GU$2/GQ$2*GV$2</f>
        <v>0</v>
      </c>
      <c r="GV76" s="182">
        <f t="shared" si="914"/>
        <v>500</v>
      </c>
      <c r="GW76" s="182">
        <f t="shared" si="915"/>
        <v>0</v>
      </c>
      <c r="GX76" s="5"/>
      <c r="GY76" s="182">
        <f>GU76*GY$8*GY$2/GU$2*GZ$2</f>
        <v>0</v>
      </c>
      <c r="GZ76" s="182">
        <f t="shared" si="917"/>
        <v>500</v>
      </c>
      <c r="HA76" s="182">
        <f t="shared" si="918"/>
        <v>0</v>
      </c>
      <c r="HB76" s="5"/>
      <c r="HC76" s="182">
        <f>GY76*HC$8*HC$2/GY$2*HD$2</f>
        <v>0</v>
      </c>
      <c r="HD76" s="182">
        <f t="shared" si="920"/>
        <v>500</v>
      </c>
      <c r="HE76" s="182">
        <f t="shared" si="921"/>
        <v>0</v>
      </c>
      <c r="HF76" s="5"/>
      <c r="HG76" s="182">
        <f>HC76*HG$8*HG$2/HC$2*HH$2</f>
        <v>0</v>
      </c>
      <c r="HH76" s="182">
        <f t="shared" si="923"/>
        <v>500</v>
      </c>
      <c r="HI76" s="182">
        <f t="shared" si="924"/>
        <v>0</v>
      </c>
      <c r="HJ76" s="5"/>
      <c r="HK76" s="182">
        <f>HG76*HK$8*HK$2/HG$2*HL$2</f>
        <v>0</v>
      </c>
      <c r="HL76" s="182">
        <f t="shared" si="926"/>
        <v>500</v>
      </c>
      <c r="HM76" s="182">
        <f t="shared" si="927"/>
        <v>0</v>
      </c>
      <c r="HN76" s="5"/>
      <c r="HO76" s="182">
        <f>HK76*HO$8*HO$2/HK$2*HP$2</f>
        <v>0</v>
      </c>
      <c r="HP76" s="182">
        <f t="shared" si="929"/>
        <v>500</v>
      </c>
      <c r="HQ76" s="182">
        <f t="shared" si="930"/>
        <v>0</v>
      </c>
      <c r="HR76" s="5"/>
      <c r="HS76" s="182">
        <f>HO76*HS$8*HS$2/HO$2*HT$2</f>
        <v>0</v>
      </c>
      <c r="HT76" s="182">
        <f t="shared" si="932"/>
        <v>500</v>
      </c>
      <c r="HU76" s="182">
        <f t="shared" si="933"/>
        <v>0</v>
      </c>
      <c r="HV76" s="5"/>
      <c r="HW76" s="182">
        <f>HS76*HW$8*HW$2/HS$2*HX$2</f>
        <v>0</v>
      </c>
      <c r="HX76" s="182">
        <f t="shared" si="935"/>
        <v>500</v>
      </c>
      <c r="HY76" s="182">
        <f t="shared" si="936"/>
        <v>0</v>
      </c>
      <c r="HZ76" s="5"/>
      <c r="IA76" s="182">
        <f>HW76*IA$8*IA$2/HW$2*IB$2</f>
        <v>0</v>
      </c>
      <c r="IB76" s="182">
        <f t="shared" si="938"/>
        <v>500</v>
      </c>
      <c r="IC76" s="182">
        <f t="shared" si="939"/>
        <v>0</v>
      </c>
      <c r="ID76" s="5"/>
      <c r="IE76" s="182">
        <f>IA76*IE$8*IE$2/IA$2*IF$2</f>
        <v>0</v>
      </c>
      <c r="IF76" s="182">
        <f t="shared" si="941"/>
        <v>500</v>
      </c>
      <c r="IG76" s="182">
        <f t="shared" si="942"/>
        <v>0</v>
      </c>
      <c r="IH76" s="5"/>
      <c r="II76" s="182">
        <f>IE76*II$8*II$2/IE$2*IJ$2</f>
        <v>0</v>
      </c>
      <c r="IJ76" s="182">
        <f t="shared" si="944"/>
        <v>500</v>
      </c>
      <c r="IK76" s="182">
        <f t="shared" si="945"/>
        <v>0</v>
      </c>
      <c r="IL76" s="5"/>
      <c r="IM76" s="182">
        <f>II76*IM$8*IM$2/II$2*IN$2</f>
        <v>0</v>
      </c>
      <c r="IN76" s="182">
        <f t="shared" si="947"/>
        <v>500</v>
      </c>
      <c r="IO76" s="182">
        <f t="shared" si="948"/>
        <v>0</v>
      </c>
      <c r="IP76" s="5"/>
      <c r="IQ76" s="182">
        <f>IM76*IQ$8*IQ$2/IM$2*IR$2</f>
        <v>0</v>
      </c>
      <c r="IR76" s="182">
        <f t="shared" si="950"/>
        <v>500</v>
      </c>
      <c r="IS76" s="182">
        <f t="shared" si="951"/>
        <v>0</v>
      </c>
      <c r="IT76" s="5"/>
      <c r="IU76" s="182">
        <f>IQ76*IU$8*IU$2/IQ$2*IV$2</f>
        <v>0</v>
      </c>
      <c r="IV76" s="182">
        <f t="shared" si="953"/>
        <v>500</v>
      </c>
      <c r="IW76" s="182">
        <f t="shared" si="954"/>
        <v>0</v>
      </c>
      <c r="IX76" s="5"/>
      <c r="IY76" s="182">
        <f>IU76*IY$8*IY$2/IU$2*IZ$2</f>
        <v>0</v>
      </c>
      <c r="IZ76" s="182">
        <f t="shared" si="956"/>
        <v>500</v>
      </c>
      <c r="JA76" s="182">
        <f t="shared" si="957"/>
        <v>0</v>
      </c>
      <c r="JB76" s="5"/>
      <c r="JC76" s="182">
        <f>IY76*JC$8*JC$2/IY$2*JD$2</f>
        <v>0</v>
      </c>
      <c r="JD76" s="182">
        <f t="shared" si="959"/>
        <v>500</v>
      </c>
      <c r="JE76" s="182">
        <f t="shared" si="960"/>
        <v>0</v>
      </c>
      <c r="JF76" s="5"/>
      <c r="JG76" s="182">
        <f>JC76*JG$8*JG$2/JC$2*JH$2</f>
        <v>0</v>
      </c>
      <c r="JH76" s="182">
        <f t="shared" si="962"/>
        <v>500</v>
      </c>
      <c r="JI76" s="182">
        <f t="shared" si="963"/>
        <v>0</v>
      </c>
      <c r="JJ76" s="5"/>
      <c r="JK76" s="182">
        <f>JG76*JK$8*JK$2/JG$2*JL$2</f>
        <v>0</v>
      </c>
      <c r="JL76" s="182">
        <f t="shared" si="965"/>
        <v>500</v>
      </c>
      <c r="JM76" s="182">
        <f t="shared" si="966"/>
        <v>0</v>
      </c>
      <c r="JN76" s="5"/>
      <c r="JO76" s="182">
        <f>JK76*JO$8*JO$2/JK$2*JP$2</f>
        <v>0</v>
      </c>
      <c r="JP76" s="182">
        <f t="shared" si="968"/>
        <v>500</v>
      </c>
      <c r="JQ76" s="182">
        <f t="shared" si="969"/>
        <v>0</v>
      </c>
      <c r="JR76" s="5"/>
      <c r="JS76" s="182">
        <f>JO76*JS$8*JS$2/JO$2*JT$2</f>
        <v>0</v>
      </c>
      <c r="JT76" s="182">
        <f t="shared" si="971"/>
        <v>500</v>
      </c>
      <c r="JU76" s="182">
        <f t="shared" si="972"/>
        <v>0</v>
      </c>
      <c r="JV76" s="5"/>
      <c r="JW76" s="182">
        <f>JS76*JW$8*JW$2/JS$2*JX$2</f>
        <v>0</v>
      </c>
      <c r="JX76" s="182">
        <f t="shared" si="974"/>
        <v>500</v>
      </c>
      <c r="JY76" s="182">
        <f t="shared" si="975"/>
        <v>0</v>
      </c>
      <c r="JZ76" s="5"/>
      <c r="KA76" s="182">
        <f>JW76*KA$8*KA$2/JW$2*KB$2</f>
        <v>0</v>
      </c>
      <c r="KB76" s="182">
        <f t="shared" si="977"/>
        <v>500</v>
      </c>
      <c r="KC76" s="182">
        <f t="shared" si="978"/>
        <v>0</v>
      </c>
      <c r="KD76" s="5"/>
      <c r="KE76" s="182">
        <f>KA76*KE$8*KE$2/KA$2*KF$2</f>
        <v>0</v>
      </c>
      <c r="KF76" s="182">
        <f t="shared" si="980"/>
        <v>500</v>
      </c>
      <c r="KG76" s="182">
        <f t="shared" si="981"/>
        <v>0</v>
      </c>
      <c r="KH76" s="5"/>
      <c r="KI76" s="183">
        <f t="shared" si="982"/>
        <v>0</v>
      </c>
      <c r="KJ76" s="183" t="e">
        <f t="shared" si="983"/>
        <v>#DIV/0!</v>
      </c>
      <c r="KK76" s="183">
        <f t="shared" si="984"/>
        <v>0</v>
      </c>
      <c r="KM76" s="183">
        <f t="shared" si="985"/>
        <v>0</v>
      </c>
      <c r="KN76" s="183" t="e">
        <f t="shared" si="986"/>
        <v>#DIV/0!</v>
      </c>
      <c r="KO76" s="183">
        <f t="shared" si="987"/>
        <v>0</v>
      </c>
      <c r="KQ76" s="183">
        <f t="shared" si="988"/>
        <v>0</v>
      </c>
      <c r="KR76" s="183" t="e">
        <f t="shared" si="989"/>
        <v>#DIV/0!</v>
      </c>
      <c r="KS76" s="183">
        <f t="shared" si="990"/>
        <v>0</v>
      </c>
      <c r="KU76" s="183">
        <f t="shared" si="991"/>
        <v>0</v>
      </c>
      <c r="KV76" s="183" t="e">
        <f t="shared" si="992"/>
        <v>#DIV/0!</v>
      </c>
      <c r="KW76" s="183">
        <f t="shared" si="993"/>
        <v>0</v>
      </c>
      <c r="KY76" s="183">
        <f t="shared" si="994"/>
        <v>0</v>
      </c>
      <c r="KZ76" s="183" t="e">
        <f t="shared" si="995"/>
        <v>#DIV/0!</v>
      </c>
      <c r="LA76" s="183">
        <f t="shared" si="996"/>
        <v>0</v>
      </c>
      <c r="LC76" s="183">
        <f t="shared" si="997"/>
        <v>0</v>
      </c>
      <c r="LD76" s="183" t="e">
        <f t="shared" si="998"/>
        <v>#DIV/0!</v>
      </c>
      <c r="LE76" s="183">
        <f t="shared" si="999"/>
        <v>0</v>
      </c>
    </row>
    <row r="77" spans="2:317" ht="18.75">
      <c r="B77" s="172" t="s">
        <v>174</v>
      </c>
      <c r="C77" s="180"/>
      <c r="D77" s="180"/>
      <c r="E77" s="180"/>
      <c r="F77" s="184"/>
      <c r="G77" s="182"/>
      <c r="H77" s="182"/>
      <c r="I77" s="182"/>
      <c r="J77" s="5"/>
      <c r="K77" s="182"/>
      <c r="L77" s="182"/>
      <c r="M77" s="182"/>
      <c r="N77" s="5"/>
      <c r="O77" s="182">
        <f t="shared" ref="O77" si="1000">K77*O$8*O$2/K$2</f>
        <v>0</v>
      </c>
      <c r="P77" s="182"/>
      <c r="Q77" s="182"/>
      <c r="R77" s="5"/>
      <c r="S77" s="182"/>
      <c r="T77" s="182"/>
      <c r="U77" s="182"/>
      <c r="V77" s="5"/>
      <c r="W77" s="182"/>
      <c r="X77" s="182"/>
      <c r="Y77" s="182"/>
      <c r="Z77" s="5"/>
      <c r="AA77" s="182"/>
      <c r="AB77" s="182"/>
      <c r="AC77" s="182"/>
      <c r="AD77" s="5"/>
      <c r="AE77" s="182"/>
      <c r="AF77" s="182"/>
      <c r="AG77" s="182"/>
      <c r="AH77" s="5"/>
      <c r="AI77" s="182"/>
      <c r="AJ77" s="182"/>
      <c r="AK77" s="182"/>
      <c r="AL77" s="5"/>
      <c r="AM77" s="182"/>
      <c r="AN77" s="182"/>
      <c r="AO77" s="182"/>
      <c r="AP77" s="5"/>
      <c r="AQ77" s="182"/>
      <c r="AR77" s="182"/>
      <c r="AS77" s="182"/>
      <c r="AT77" s="5"/>
      <c r="AU77" s="182"/>
      <c r="AV77" s="182"/>
      <c r="AW77" s="182"/>
      <c r="AX77" s="5"/>
      <c r="AY77" s="182"/>
      <c r="AZ77" s="182"/>
      <c r="BA77" s="182"/>
      <c r="BB77" s="5"/>
      <c r="BC77" s="182"/>
      <c r="BD77" s="182"/>
      <c r="BE77" s="182"/>
      <c r="BF77" s="5"/>
      <c r="BG77" s="182"/>
      <c r="BH77" s="182"/>
      <c r="BI77" s="182"/>
      <c r="BJ77" s="5"/>
      <c r="BK77" s="182"/>
      <c r="BL77" s="182"/>
      <c r="BM77" s="182"/>
      <c r="BN77" s="5"/>
      <c r="BO77" s="182"/>
      <c r="BP77" s="182"/>
      <c r="BQ77" s="182"/>
      <c r="BR77" s="5"/>
      <c r="BS77" s="182"/>
      <c r="BT77" s="182"/>
      <c r="BU77" s="182"/>
      <c r="BV77" s="5"/>
      <c r="BW77" s="182"/>
      <c r="BX77" s="182"/>
      <c r="BY77" s="182"/>
      <c r="BZ77" s="5"/>
      <c r="CA77" s="182"/>
      <c r="CB77" s="182"/>
      <c r="CC77" s="182"/>
      <c r="CD77" s="5"/>
      <c r="CE77" s="182"/>
      <c r="CF77" s="182"/>
      <c r="CG77" s="182"/>
      <c r="CH77" s="5"/>
      <c r="CI77" s="182"/>
      <c r="CJ77" s="182"/>
      <c r="CK77" s="182"/>
      <c r="CL77" s="5"/>
      <c r="CM77" s="182"/>
      <c r="CN77" s="182"/>
      <c r="CO77" s="182"/>
      <c r="CP77" s="5"/>
      <c r="CQ77" s="182"/>
      <c r="CR77" s="182"/>
      <c r="CS77" s="182"/>
      <c r="CT77" s="5"/>
      <c r="CU77" s="182"/>
      <c r="CV77" s="182"/>
      <c r="CW77" s="182"/>
      <c r="CX77" s="5"/>
      <c r="CY77" s="182"/>
      <c r="CZ77" s="182"/>
      <c r="DA77" s="182"/>
      <c r="DB77" s="5"/>
      <c r="DC77" s="182"/>
      <c r="DD77" s="182"/>
      <c r="DE77" s="182"/>
      <c r="DF77" s="5"/>
      <c r="DG77" s="182"/>
      <c r="DH77" s="182"/>
      <c r="DI77" s="182"/>
      <c r="DJ77" s="5"/>
      <c r="DK77" s="182"/>
      <c r="DL77" s="182"/>
      <c r="DM77" s="182"/>
      <c r="DN77" s="5"/>
      <c r="DO77" s="182"/>
      <c r="DP77" s="182"/>
      <c r="DQ77" s="182"/>
      <c r="DR77" s="5"/>
      <c r="DS77" s="182"/>
      <c r="DT77" s="182"/>
      <c r="DU77" s="182"/>
      <c r="DV77" s="5"/>
      <c r="DW77" s="182"/>
      <c r="DX77" s="182"/>
      <c r="DY77" s="182"/>
      <c r="DZ77" s="5"/>
      <c r="EA77" s="182"/>
      <c r="EB77" s="182"/>
      <c r="EC77" s="182"/>
      <c r="ED77" s="5"/>
      <c r="EE77" s="182"/>
      <c r="EF77" s="182"/>
      <c r="EG77" s="182"/>
      <c r="EH77" s="5"/>
      <c r="EI77" s="182"/>
      <c r="EJ77" s="182"/>
      <c r="EK77" s="182"/>
      <c r="EL77" s="5"/>
      <c r="EM77" s="182"/>
      <c r="EN77" s="182"/>
      <c r="EO77" s="182"/>
      <c r="EP77" s="5"/>
      <c r="EQ77" s="182"/>
      <c r="ER77" s="182"/>
      <c r="ES77" s="182"/>
      <c r="ET77" s="5"/>
      <c r="EU77" s="182"/>
      <c r="EV77" s="182"/>
      <c r="EW77" s="182"/>
      <c r="EX77" s="5"/>
      <c r="EY77" s="182"/>
      <c r="EZ77" s="182"/>
      <c r="FA77" s="182"/>
      <c r="FB77" s="5"/>
      <c r="FC77" s="182"/>
      <c r="FD77" s="182"/>
      <c r="FE77" s="182"/>
      <c r="FF77" s="5"/>
      <c r="FG77" s="182"/>
      <c r="FH77" s="182"/>
      <c r="FI77" s="182"/>
      <c r="FJ77" s="5"/>
      <c r="FK77" s="182"/>
      <c r="FL77" s="182"/>
      <c r="FM77" s="182"/>
      <c r="FN77" s="5"/>
      <c r="FO77" s="182"/>
      <c r="FP77" s="182"/>
      <c r="FQ77" s="182"/>
      <c r="FR77" s="5"/>
      <c r="FS77" s="182"/>
      <c r="FT77" s="182"/>
      <c r="FU77" s="182"/>
      <c r="FV77" s="5"/>
      <c r="FW77" s="182"/>
      <c r="FX77" s="182"/>
      <c r="FY77" s="182"/>
      <c r="FZ77" s="5"/>
      <c r="GA77" s="182"/>
      <c r="GB77" s="182"/>
      <c r="GC77" s="182"/>
      <c r="GE77" s="182"/>
      <c r="GF77" s="182"/>
      <c r="GG77" s="182"/>
      <c r="GH77" s="5"/>
      <c r="GI77" s="182"/>
      <c r="GJ77" s="182"/>
      <c r="GK77" s="182"/>
      <c r="GL77" s="5"/>
      <c r="GM77" s="182"/>
      <c r="GN77" s="182"/>
      <c r="GO77" s="182"/>
      <c r="GP77" s="5"/>
      <c r="GQ77" s="182"/>
      <c r="GR77" s="182"/>
      <c r="GS77" s="182"/>
      <c r="GT77" s="5"/>
      <c r="GU77" s="182"/>
      <c r="GV77" s="182"/>
      <c r="GW77" s="182"/>
      <c r="GX77" s="5"/>
      <c r="GY77" s="182"/>
      <c r="GZ77" s="182"/>
      <c r="HA77" s="182"/>
      <c r="HB77" s="5"/>
      <c r="HC77" s="182"/>
      <c r="HD77" s="182"/>
      <c r="HE77" s="182"/>
      <c r="HF77" s="5"/>
      <c r="HG77" s="182"/>
      <c r="HH77" s="182"/>
      <c r="HI77" s="182"/>
      <c r="HJ77" s="5"/>
      <c r="HK77" s="182"/>
      <c r="HL77" s="182"/>
      <c r="HM77" s="182"/>
      <c r="HN77" s="5"/>
      <c r="HO77" s="182"/>
      <c r="HP77" s="182"/>
      <c r="HQ77" s="182"/>
      <c r="HR77" s="5"/>
      <c r="HS77" s="182"/>
      <c r="HT77" s="182"/>
      <c r="HU77" s="182"/>
      <c r="HV77" s="5"/>
      <c r="HW77" s="182"/>
      <c r="HX77" s="182"/>
      <c r="HY77" s="182"/>
      <c r="IA77" s="182"/>
      <c r="IB77" s="182"/>
      <c r="IC77" s="182"/>
      <c r="ID77" s="5"/>
      <c r="IE77" s="182"/>
      <c r="IF77" s="182"/>
      <c r="IG77" s="182"/>
      <c r="IH77" s="5"/>
      <c r="II77" s="182"/>
      <c r="IJ77" s="182"/>
      <c r="IK77" s="182"/>
      <c r="IL77" s="5"/>
      <c r="IM77" s="182"/>
      <c r="IN77" s="182"/>
      <c r="IO77" s="182"/>
      <c r="IP77" s="5"/>
      <c r="IQ77" s="182"/>
      <c r="IR77" s="182"/>
      <c r="IS77" s="182"/>
      <c r="IT77" s="5"/>
      <c r="IU77" s="182"/>
      <c r="IV77" s="182"/>
      <c r="IW77" s="182"/>
      <c r="IX77" s="5"/>
      <c r="IY77" s="182"/>
      <c r="IZ77" s="182"/>
      <c r="JA77" s="182"/>
      <c r="JB77" s="5"/>
      <c r="JC77" s="182"/>
      <c r="JD77" s="182"/>
      <c r="JE77" s="182"/>
      <c r="JF77" s="5"/>
      <c r="JG77" s="182"/>
      <c r="JH77" s="182"/>
      <c r="JI77" s="182"/>
      <c r="JJ77" s="294"/>
      <c r="JK77" s="182"/>
      <c r="JL77" s="182"/>
      <c r="JM77" s="182"/>
      <c r="JN77" s="5"/>
      <c r="JO77" s="182"/>
      <c r="JP77" s="182"/>
      <c r="JQ77" s="182"/>
      <c r="JR77" s="5"/>
      <c r="JS77" s="182"/>
      <c r="JT77" s="182"/>
      <c r="JU77" s="182"/>
      <c r="JV77" s="5"/>
      <c r="JW77" s="182"/>
      <c r="JX77" s="182"/>
      <c r="JY77" s="182"/>
      <c r="JZ77" s="5"/>
      <c r="KA77" s="182"/>
      <c r="KB77" s="182"/>
      <c r="KC77" s="182"/>
      <c r="KD77" s="5"/>
      <c r="KE77" s="182"/>
      <c r="KF77" s="182"/>
      <c r="KG77" s="182"/>
      <c r="KH77" s="5"/>
      <c r="KI77" s="183"/>
      <c r="KJ77" s="183"/>
      <c r="KK77" s="183"/>
      <c r="KM77" s="183"/>
      <c r="KN77" s="183"/>
      <c r="KO77" s="183"/>
      <c r="KQ77" s="183"/>
      <c r="KR77" s="183"/>
      <c r="KS77" s="183"/>
      <c r="KU77" s="183"/>
      <c r="KV77" s="183"/>
      <c r="KW77" s="183"/>
      <c r="KY77" s="183"/>
      <c r="KZ77" s="183"/>
      <c r="LA77" s="183"/>
      <c r="LC77" s="183"/>
      <c r="LD77" s="183"/>
      <c r="LE77" s="183"/>
    </row>
    <row r="78" spans="2:317" ht="18.75">
      <c r="B78" s="362" t="s">
        <v>164</v>
      </c>
      <c r="C78" s="362"/>
      <c r="D78" s="362"/>
      <c r="E78" s="362"/>
      <c r="F78" s="184"/>
      <c r="G78" s="188">
        <f>SUM(G72:G76)</f>
        <v>0</v>
      </c>
      <c r="H78" s="188"/>
      <c r="I78" s="188">
        <f>SUM(I72:I76)</f>
        <v>0</v>
      </c>
      <c r="J78" s="188"/>
      <c r="K78" s="188">
        <f>SUM(K72:K76)</f>
        <v>630</v>
      </c>
      <c r="L78" s="188"/>
      <c r="M78" s="188">
        <f>SUM(M72:M76)</f>
        <v>261000</v>
      </c>
      <c r="N78" s="188"/>
      <c r="O78" s="188">
        <f>SUM(O72:O76)</f>
        <v>672.52499999999986</v>
      </c>
      <c r="P78" s="188"/>
      <c r="Q78" s="188">
        <f>SUM(Q72:Q76)</f>
        <v>278617.49999999994</v>
      </c>
      <c r="R78" s="188"/>
      <c r="S78" s="188">
        <f>SUM(S72:S76)</f>
        <v>1031.2049999999999</v>
      </c>
      <c r="T78" s="188"/>
      <c r="U78" s="188">
        <f>SUM(U72:U76)</f>
        <v>427213.49999999988</v>
      </c>
      <c r="V78" s="188"/>
      <c r="W78" s="188">
        <f>SUM(W72:W76)</f>
        <v>1482.3571874999998</v>
      </c>
      <c r="X78" s="188"/>
      <c r="Y78" s="188">
        <f>SUM(Y72:Y76)</f>
        <v>614119.40624999977</v>
      </c>
      <c r="Z78" s="188"/>
      <c r="AA78" s="188">
        <f>SUM(AA72:AA76)</f>
        <v>2727.5372249999991</v>
      </c>
      <c r="AB78" s="188"/>
      <c r="AC78" s="188">
        <f>SUM(AC72:AC76)</f>
        <v>1129979.7074999996</v>
      </c>
      <c r="AD78" s="188"/>
      <c r="AE78" s="188">
        <f>SUM(AE72:AE76)</f>
        <v>3920.8347609374982</v>
      </c>
      <c r="AF78" s="188"/>
      <c r="AG78" s="188">
        <f>SUM(AG72:AG76)</f>
        <v>1624345.8295312496</v>
      </c>
      <c r="AH78" s="188"/>
      <c r="AI78" s="188">
        <f>SUM(AI72:AI76)</f>
        <v>5636.1999688476526</v>
      </c>
      <c r="AJ78" s="188"/>
      <c r="AK78" s="188">
        <f>SUM(AK72:AK76)</f>
        <v>2334997.1299511706</v>
      </c>
      <c r="AL78" s="188"/>
      <c r="AM78" s="188">
        <f>SUM(AM72:AM76)</f>
        <v>6481.629964174801</v>
      </c>
      <c r="AN78" s="188"/>
      <c r="AO78" s="188">
        <f>SUM(AO72:AO76)</f>
        <v>2685246.699443846</v>
      </c>
      <c r="AP78" s="188"/>
      <c r="AQ78" s="188">
        <f>SUM(AQ72:AQ76)</f>
        <v>7453.8744588010204</v>
      </c>
      <c r="AR78" s="188"/>
      <c r="AS78" s="188">
        <f>SUM(AS72:AS76)</f>
        <v>3088033.7043604227</v>
      </c>
      <c r="AT78" s="188"/>
      <c r="AU78" s="188">
        <f>SUM(AU72:AU76)</f>
        <v>8571.9556276211733</v>
      </c>
      <c r="AV78" s="188"/>
      <c r="AW78" s="188">
        <f>SUM(AW72:AW76)</f>
        <v>3551238.760014486</v>
      </c>
      <c r="AX78" s="188"/>
      <c r="AY78" s="188">
        <f>SUM(AY72:AY76)</f>
        <v>9857.7489717643475</v>
      </c>
      <c r="AZ78" s="188"/>
      <c r="BA78" s="188">
        <f>SUM(BA72:BA76)</f>
        <v>4083924.5740166586</v>
      </c>
      <c r="BB78" s="188"/>
      <c r="BC78" s="188">
        <f>SUM(BC72:BC76)</f>
        <v>11336.411317529</v>
      </c>
      <c r="BD78" s="188"/>
      <c r="BE78" s="188">
        <f>SUM(BE72:BE76)</f>
        <v>4696513.2601191569</v>
      </c>
      <c r="BF78" s="188"/>
      <c r="BG78" s="188">
        <f>SUM(BG72:BG76)</f>
        <v>13036.873015158348</v>
      </c>
      <c r="BH78" s="188"/>
      <c r="BI78" s="188">
        <f>SUM(BI72:BI76)</f>
        <v>5400990.24913703</v>
      </c>
      <c r="BJ78" s="188"/>
      <c r="BK78" s="188">
        <f>SUM(BK72:BK76)</f>
        <v>14992.403967432101</v>
      </c>
      <c r="BL78" s="188"/>
      <c r="BM78" s="188">
        <f>SUM(BM72:BM76)</f>
        <v>6211138.7865075842</v>
      </c>
      <c r="BN78" s="188"/>
      <c r="BO78" s="188">
        <f>SUM(BO72:BO76)</f>
        <v>17241.264562546916</v>
      </c>
      <c r="BP78" s="188"/>
      <c r="BQ78" s="188">
        <f>SUM(BQ72:BQ76)</f>
        <v>7142809.6044837218</v>
      </c>
      <c r="BR78" s="188"/>
      <c r="BS78" s="188">
        <f>SUM(BS72:BS76)</f>
        <v>19827.454246928948</v>
      </c>
      <c r="BT78" s="188"/>
      <c r="BU78" s="188">
        <f>SUM(BU72:BU76)</f>
        <v>8214231.0451562777</v>
      </c>
      <c r="BV78" s="188"/>
      <c r="BW78" s="188">
        <f>SUM(BW72:BW76)</f>
        <v>22801.572383968291</v>
      </c>
      <c r="BX78" s="188"/>
      <c r="BY78" s="188">
        <f>SUM(BY72:BY76)</f>
        <v>9446365.7019297183</v>
      </c>
      <c r="BZ78" s="188"/>
      <c r="CA78" s="188">
        <f>SUM(CA72:CA76)</f>
        <v>26221.808241563529</v>
      </c>
      <c r="CB78" s="188"/>
      <c r="CC78" s="188">
        <f>SUM(CC72:CC76)</f>
        <v>10863320.557219176</v>
      </c>
      <c r="CD78" s="188"/>
      <c r="CE78" s="188">
        <f>SUM(CE72:CE76)</f>
        <v>36186.095373357668</v>
      </c>
      <c r="CF78" s="188"/>
      <c r="CG78" s="188">
        <f>SUM(CG72:CG76)</f>
        <v>14991382.368962461</v>
      </c>
      <c r="CH78" s="188"/>
      <c r="CI78" s="188">
        <f>SUM(CI72:CI76)</f>
        <v>41614.009679361312</v>
      </c>
      <c r="CJ78" s="188"/>
      <c r="CK78" s="188">
        <f>SUM(CK72:CK76)</f>
        <v>17240089.724306829</v>
      </c>
      <c r="CL78" s="188"/>
      <c r="CM78" s="188">
        <f>SUM(CM72:CM76)</f>
        <v>47856.111131265505</v>
      </c>
      <c r="CN78" s="188"/>
      <c r="CO78" s="188">
        <f>SUM(CO72:CO76)</f>
        <v>19826103.182952851</v>
      </c>
      <c r="CP78" s="188"/>
      <c r="CQ78" s="188">
        <f>SUM(CQ72:CQ76)</f>
        <v>55034.527800955322</v>
      </c>
      <c r="CR78" s="188"/>
      <c r="CS78" s="188">
        <f>SUM(CS72:CS76)</f>
        <v>22800018.660395775</v>
      </c>
      <c r="CT78" s="188"/>
      <c r="CU78" s="188">
        <f>SUM(CU72:CU76)</f>
        <v>63289.706971098625</v>
      </c>
      <c r="CV78" s="188"/>
      <c r="CW78" s="188">
        <f>SUM(CW72:CW76)</f>
        <v>26220021.45945514</v>
      </c>
      <c r="CX78" s="188"/>
      <c r="CY78" s="188">
        <f>SUM(CY72:CY76)</f>
        <v>72783.163016763399</v>
      </c>
      <c r="CZ78" s="188"/>
      <c r="DA78" s="188">
        <f>SUM(DA72:DA76)</f>
        <v>30153024.678373411</v>
      </c>
      <c r="DB78" s="188"/>
      <c r="DC78" s="188">
        <f>SUM(DC72:DC76)</f>
        <v>83700.637469277906</v>
      </c>
      <c r="DD78" s="188"/>
      <c r="DE78" s="188">
        <f>SUM(DE72:DE76)</f>
        <v>34675978.380129419</v>
      </c>
      <c r="DF78" s="188"/>
      <c r="DG78" s="188">
        <f>SUM(DG72:DG76)</f>
        <v>96255.733089669593</v>
      </c>
      <c r="DH78" s="188"/>
      <c r="DI78" s="188">
        <f>SUM(DI72:DI76)</f>
        <v>39877375.137148827</v>
      </c>
      <c r="DJ78" s="188"/>
      <c r="DK78" s="188">
        <f>SUM(DK72:DK76)</f>
        <v>110694.09305312001</v>
      </c>
      <c r="DL78" s="188"/>
      <c r="DM78" s="188">
        <f>SUM(DM72:DM76)</f>
        <v>45858981.407721147</v>
      </c>
      <c r="DN78" s="188"/>
      <c r="DO78" s="188">
        <f>SUM(DO72:DO76)</f>
        <v>127298.20701108802</v>
      </c>
      <c r="DP78" s="188"/>
      <c r="DQ78" s="188">
        <f>SUM(DQ72:DQ76)</f>
        <v>52737828.618879318</v>
      </c>
      <c r="DR78" s="188"/>
      <c r="DS78" s="188">
        <f>SUM(DS72:DS76)</f>
        <v>146392.9380627512</v>
      </c>
      <c r="DT78" s="188"/>
      <c r="DU78" s="188">
        <f>SUM(DU72:DU76)</f>
        <v>60648502.911711201</v>
      </c>
      <c r="DV78" s="188"/>
      <c r="DW78" s="188">
        <f>SUM(DW72:DW76)</f>
        <v>168351.87877216385</v>
      </c>
      <c r="DX78" s="188"/>
      <c r="DY78" s="188">
        <f>SUM(DY72:DY76)</f>
        <v>69745778.348467886</v>
      </c>
      <c r="DZ78" s="188"/>
      <c r="EA78" s="188">
        <f>SUM(EA72:EA76)</f>
        <v>212965.12664678734</v>
      </c>
      <c r="EB78" s="188"/>
      <c r="EC78" s="188">
        <f>SUM(EC72:EC76)</f>
        <v>88228409.610811889</v>
      </c>
      <c r="ED78" s="188"/>
      <c r="EE78" s="188">
        <f>SUM(EE72:EE76)</f>
        <v>244909.89564380542</v>
      </c>
      <c r="EF78" s="188"/>
      <c r="EG78" s="188">
        <f>SUM(EG72:EG76)</f>
        <v>101462671.05243367</v>
      </c>
      <c r="EH78" s="188"/>
      <c r="EI78" s="188">
        <f>SUM(EI72:EI76)</f>
        <v>281646.37999037618</v>
      </c>
      <c r="EJ78" s="188"/>
      <c r="EK78" s="188">
        <f>SUM(EK72:EK76)</f>
        <v>116682071.71029869</v>
      </c>
      <c r="EL78" s="188"/>
      <c r="EM78" s="188">
        <f>SUM(EM72:EM76)</f>
        <v>323893.33698893257</v>
      </c>
      <c r="EN78" s="188"/>
      <c r="EO78" s="188">
        <f>SUM(EO72:EO76)</f>
        <v>134184382.46684349</v>
      </c>
      <c r="EP78" s="188"/>
      <c r="EQ78" s="188">
        <f>SUM(EQ72:EQ76)</f>
        <v>372477.33753727243</v>
      </c>
      <c r="ER78" s="188"/>
      <c r="ES78" s="188">
        <f>SUM(ES72:ES76)</f>
        <v>154312039.83687001</v>
      </c>
      <c r="ET78" s="188"/>
      <c r="EU78" s="188">
        <f>SUM(EU72:EU76)</f>
        <v>428348.93816786329</v>
      </c>
      <c r="EV78" s="188"/>
      <c r="EW78" s="188">
        <f>SUM(EW72:EW76)</f>
        <v>177458845.81240049</v>
      </c>
      <c r="EX78" s="188"/>
      <c r="EY78" s="188">
        <f>SUM(EY72:EY76)</f>
        <v>492601.27889304271</v>
      </c>
      <c r="EZ78" s="188"/>
      <c r="FA78" s="188">
        <f>SUM(FA72:FA76)</f>
        <v>204077672.68426055</v>
      </c>
      <c r="FB78" s="188"/>
      <c r="FC78" s="188">
        <f>SUM(FC72:FC76)</f>
        <v>566491.47072699899</v>
      </c>
      <c r="FD78" s="188"/>
      <c r="FE78" s="188">
        <f>SUM(FE72:FE76)</f>
        <v>234689323.58689958</v>
      </c>
      <c r="FF78" s="188"/>
      <c r="FG78" s="188">
        <f>SUM(FG72:FG76)</f>
        <v>651465.19133604888</v>
      </c>
      <c r="FH78" s="188"/>
      <c r="FI78" s="188">
        <f>SUM(FI72:FI76)</f>
        <v>269892722.12493455</v>
      </c>
      <c r="FJ78" s="188"/>
      <c r="FK78" s="188">
        <f>SUM(FK72:FK76)</f>
        <v>749184.97003645613</v>
      </c>
      <c r="FL78" s="188"/>
      <c r="FM78" s="188">
        <f>SUM(FM72:FM76)</f>
        <v>310376630.44367468</v>
      </c>
      <c r="FN78" s="188"/>
      <c r="FO78" s="188">
        <f>SUM(FO72:FO76)</f>
        <v>861562.71554192458</v>
      </c>
      <c r="FP78" s="188"/>
      <c r="FQ78" s="188">
        <f>SUM(FQ72:FQ76)</f>
        <v>356933125.01022589</v>
      </c>
      <c r="FR78" s="188"/>
      <c r="FS78" s="188">
        <f>SUM(FS72:FS76)</f>
        <v>990797.12287321314</v>
      </c>
      <c r="FT78" s="188"/>
      <c r="FU78" s="188">
        <f>SUM(FU72:FU76)</f>
        <v>410473093.76175976</v>
      </c>
      <c r="FV78" s="188"/>
      <c r="FW78" s="188">
        <f>SUM(FW72:FW76)</f>
        <v>1253358.3604346146</v>
      </c>
      <c r="FX78" s="188"/>
      <c r="FY78" s="188">
        <f>SUM(FY72:FY76)</f>
        <v>519248463.60862601</v>
      </c>
      <c r="FZ78" s="188"/>
      <c r="GA78" s="188">
        <f>SUM(GA72:GA76)</f>
        <v>1441362.1144998069</v>
      </c>
      <c r="GB78" s="188"/>
      <c r="GC78" s="188">
        <f>SUM(GC72:GC76)</f>
        <v>597135733.14991999</v>
      </c>
      <c r="GD78" s="3"/>
      <c r="GE78" s="188">
        <f>SUM(GE72:GE76)</f>
        <v>1657566.4316747778</v>
      </c>
      <c r="GF78" s="188"/>
      <c r="GG78" s="188">
        <f>SUM(GG72:GG76)</f>
        <v>686706093.12240791</v>
      </c>
      <c r="GH78" s="188"/>
      <c r="GI78" s="188">
        <f>SUM(GI72:GI76)</f>
        <v>1906201.3964259943</v>
      </c>
      <c r="GJ78" s="188"/>
      <c r="GK78" s="188">
        <f>SUM(GK72:GK76)</f>
        <v>789712007.09076905</v>
      </c>
      <c r="GL78" s="188"/>
      <c r="GM78" s="188">
        <f>SUM(GM72:GM76)</f>
        <v>2192131.6058898931</v>
      </c>
      <c r="GN78" s="188"/>
      <c r="GO78" s="188">
        <f>SUM(GO72:GO76)</f>
        <v>908168808.15438437</v>
      </c>
      <c r="GP78" s="188"/>
      <c r="GQ78" s="188">
        <f>SUM(GQ72:GQ76)</f>
        <v>2520951.3467733772</v>
      </c>
      <c r="GR78" s="188"/>
      <c r="GS78" s="188">
        <f>SUM(GS72:GS76)</f>
        <v>1044394129.377542</v>
      </c>
      <c r="GT78" s="188"/>
      <c r="GU78" s="188">
        <f>SUM(GU72:GU76)</f>
        <v>2899094.0487893838</v>
      </c>
      <c r="GV78" s="188"/>
      <c r="GW78" s="188">
        <f>SUM(GW72:GW76)</f>
        <v>1201053248.7841733</v>
      </c>
      <c r="GX78" s="188"/>
      <c r="GY78" s="188">
        <f>SUM(GY72:GY76)</f>
        <v>3333958.1561077908</v>
      </c>
      <c r="GZ78" s="188"/>
      <c r="HA78" s="188">
        <f>SUM(HA72:HA76)</f>
        <v>1381211236.101799</v>
      </c>
      <c r="HB78" s="188"/>
      <c r="HC78" s="188">
        <f>SUM(HC72:HC76)</f>
        <v>3834051.879523959</v>
      </c>
      <c r="HD78" s="188"/>
      <c r="HE78" s="188">
        <f>SUM(HE72:HE76)</f>
        <v>1588392921.5170689</v>
      </c>
      <c r="HF78" s="188"/>
      <c r="HG78" s="188">
        <f>SUM(HG72:HG76)</f>
        <v>4409159.6614525523</v>
      </c>
      <c r="HH78" s="188"/>
      <c r="HI78" s="188">
        <f>SUM(HI72:HI76)</f>
        <v>1826651859.7446289</v>
      </c>
      <c r="HJ78" s="188"/>
      <c r="HK78" s="188">
        <f>SUM(HK72:HK76)</f>
        <v>5070533.6106704343</v>
      </c>
      <c r="HL78" s="188"/>
      <c r="HM78" s="188">
        <f>SUM(HM72:HM76)</f>
        <v>2100649638.7063229</v>
      </c>
      <c r="HN78" s="188"/>
      <c r="HO78" s="188">
        <f>SUM(HO72:HO76)</f>
        <v>5831113.6522709988</v>
      </c>
      <c r="HP78" s="188"/>
      <c r="HQ78" s="188">
        <f>SUM(HQ72:HQ76)</f>
        <v>2415747084.5122709</v>
      </c>
      <c r="HR78" s="188"/>
      <c r="HS78" s="188">
        <f>SUM(HS72:HS76)</f>
        <v>7711647.8051283956</v>
      </c>
      <c r="HT78" s="188"/>
      <c r="HU78" s="188">
        <f>SUM(HU72:HU76)</f>
        <v>3194825519.2674785</v>
      </c>
      <c r="HV78" s="188"/>
      <c r="HW78" s="188">
        <f>SUM(HW72:HW76)</f>
        <v>8868394.9758976549</v>
      </c>
      <c r="HX78" s="188"/>
      <c r="HY78" s="188">
        <f>SUM(HY72:HY76)</f>
        <v>3674049347.1575999</v>
      </c>
      <c r="HZ78" s="3"/>
      <c r="IA78" s="188">
        <f>SUM(IA72:IA76)</f>
        <v>10198654.222282302</v>
      </c>
      <c r="IB78" s="188"/>
      <c r="IC78" s="188">
        <f>SUM(IC72:IC76)</f>
        <v>4225156749.2312393</v>
      </c>
      <c r="ID78" s="188"/>
      <c r="IE78" s="188">
        <f>SUM(IE72:IE76)</f>
        <v>11728452.355624646</v>
      </c>
      <c r="IF78" s="188"/>
      <c r="IG78" s="188">
        <f>SUM(IG72:IG76)</f>
        <v>4858930261.6159239</v>
      </c>
      <c r="IH78" s="188"/>
      <c r="II78" s="188">
        <f>SUM(II72:II76)</f>
        <v>13487720.208968341</v>
      </c>
      <c r="IJ78" s="188"/>
      <c r="IK78" s="188">
        <f>SUM(IK72:IK76)</f>
        <v>5587769800.8583126</v>
      </c>
      <c r="IL78" s="188"/>
      <c r="IM78" s="188">
        <f>SUM(IM72:IM76)</f>
        <v>15510878.24031359</v>
      </c>
      <c r="IN78" s="188"/>
      <c r="IO78" s="188">
        <f>SUM(IO72:IO76)</f>
        <v>6425935270.9870586</v>
      </c>
      <c r="IP78" s="188"/>
      <c r="IQ78" s="188">
        <f>SUM(IQ72:IQ76)</f>
        <v>17837509.976360627</v>
      </c>
      <c r="IR78" s="188"/>
      <c r="IS78" s="188">
        <f>SUM(IS72:IS76)</f>
        <v>7389825561.6351166</v>
      </c>
      <c r="IT78" s="188"/>
      <c r="IU78" s="188">
        <f>SUM(IU72:IU76)</f>
        <v>20513136.47281472</v>
      </c>
      <c r="IV78" s="188"/>
      <c r="IW78" s="188">
        <f>SUM(IW72:IW76)</f>
        <v>8498299395.8803844</v>
      </c>
      <c r="IX78" s="188"/>
      <c r="IY78" s="188">
        <f>SUM(IY72:IY76)</f>
        <v>23590106.943736929</v>
      </c>
      <c r="IZ78" s="188"/>
      <c r="JA78" s="188">
        <f>SUM(JA72:JA76)</f>
        <v>9773044305.2624416</v>
      </c>
      <c r="JB78" s="188"/>
      <c r="JC78" s="188">
        <f>SUM(JC72:JC76)</f>
        <v>27128622.985297464</v>
      </c>
      <c r="JD78" s="188"/>
      <c r="JE78" s="188">
        <f>SUM(JE72:JE76)</f>
        <v>11239000951.051807</v>
      </c>
      <c r="JF78" s="188"/>
      <c r="JG78" s="188">
        <f>SUM(JG72:JG76)</f>
        <v>31197916.433092084</v>
      </c>
      <c r="JH78" s="188"/>
      <c r="JI78" s="188">
        <f>SUM(JI72:JI76)</f>
        <v>12924851093.709579</v>
      </c>
      <c r="JJ78" s="299"/>
      <c r="JK78" s="188">
        <f>SUM(JK72:JK76)</f>
        <v>35877603.898055896</v>
      </c>
      <c r="JL78" s="188"/>
      <c r="JM78" s="188">
        <f>SUM(JM72:JM76)</f>
        <v>14863578757.766014</v>
      </c>
      <c r="JN78" s="188"/>
      <c r="JO78" s="188">
        <f>SUM(JO72:JO76)</f>
        <v>41671836.927591912</v>
      </c>
      <c r="JP78" s="188"/>
      <c r="JQ78" s="188">
        <f>SUM(JQ72:JQ76)</f>
        <v>17264046727.145226</v>
      </c>
      <c r="JR78" s="188"/>
      <c r="JS78" s="188">
        <f>SUM(JS72:JS76)</f>
        <v>47922612.466730699</v>
      </c>
      <c r="JT78" s="188"/>
      <c r="JU78" s="188">
        <f>SUM(JU72:JU76)</f>
        <v>19853653736.217003</v>
      </c>
      <c r="JV78" s="188"/>
      <c r="JW78" s="188">
        <f>SUM(JW72:JW76)</f>
        <v>55111004.3367403</v>
      </c>
      <c r="JX78" s="188"/>
      <c r="JY78" s="188">
        <f>SUM(JY72:JY76)</f>
        <v>22831701796.649555</v>
      </c>
      <c r="JZ78" s="188"/>
      <c r="KA78" s="188">
        <f>SUM(KA72:KA76)</f>
        <v>63377654.987251341</v>
      </c>
      <c r="KB78" s="188"/>
      <c r="KC78" s="188">
        <f>SUM(KC72:KC76)</f>
        <v>26256457066.146988</v>
      </c>
      <c r="KD78" s="188"/>
      <c r="KE78" s="188">
        <f>SUM(KE72:KE76)</f>
        <v>72884303.235339046</v>
      </c>
      <c r="KF78" s="188"/>
      <c r="KG78" s="188">
        <f>SUM(KG72:KG76)</f>
        <v>30194925626.069031</v>
      </c>
      <c r="KH78" s="188"/>
      <c r="KI78" s="188">
        <f>SUM(KI72:KI76)</f>
        <v>10464.459173437495</v>
      </c>
      <c r="KJ78" s="188"/>
      <c r="KK78" s="188">
        <f>SUM(KK72:KK76)</f>
        <v>4335275.9432812491</v>
      </c>
      <c r="KM78" s="188">
        <f>SUM(KM72:KM76)</f>
        <v>163459.19672633609</v>
      </c>
      <c r="KN78" s="188"/>
      <c r="KO78" s="188">
        <f>SUM(KO72:KO76)</f>
        <v>67718810.072339252</v>
      </c>
      <c r="KQ78" s="188">
        <f>SUM(KQ72:KQ76)</f>
        <v>1049457.1014308725</v>
      </c>
      <c r="KR78" s="188"/>
      <c r="KS78" s="188">
        <f>SUM(KS72:KS76)</f>
        <v>434775084.87850434</v>
      </c>
      <c r="KU78" s="188">
        <f>SUM(KU72:KU76)</f>
        <v>6176343.7643827219</v>
      </c>
      <c r="KV78" s="188"/>
      <c r="KW78" s="188">
        <f>SUM(KW72:KW76)</f>
        <v>2558770988.1014128</v>
      </c>
      <c r="KY78" s="188">
        <f>SUM(KY72:KY76)</f>
        <v>36349482.264513582</v>
      </c>
      <c r="KZ78" s="188"/>
      <c r="LA78" s="188">
        <f>SUM(LA72:LA76)</f>
        <v>15059071223.869915</v>
      </c>
      <c r="LC78" s="188">
        <f>SUM(LC72:LC76)</f>
        <v>223650644.51757264</v>
      </c>
      <c r="LD78" s="188"/>
      <c r="LE78" s="188">
        <f>SUM(LE72:LE76)</f>
        <v>92655267014.422943</v>
      </c>
    </row>
    <row r="79" spans="2:317" ht="9.75" customHeight="1">
      <c r="B79" s="3"/>
      <c r="C79" s="184"/>
      <c r="D79" s="184"/>
      <c r="E79" s="184"/>
      <c r="F79" s="184"/>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294"/>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M79" s="5"/>
      <c r="KN79" s="5"/>
      <c r="KO79" s="5"/>
      <c r="KQ79" s="5"/>
      <c r="KR79" s="5"/>
      <c r="KS79" s="5"/>
      <c r="KU79" s="5"/>
      <c r="KV79" s="5"/>
      <c r="KW79" s="5"/>
      <c r="KY79" s="5"/>
      <c r="KZ79" s="5"/>
      <c r="LA79" s="5"/>
      <c r="LC79" s="5"/>
      <c r="LD79" s="5"/>
      <c r="LE79" s="5"/>
    </row>
    <row r="80" spans="2:317" ht="18.75">
      <c r="B80" s="3"/>
      <c r="C80" s="184"/>
      <c r="D80" s="184"/>
      <c r="E80" s="179"/>
      <c r="F80" s="179"/>
      <c r="G80" s="179"/>
      <c r="H80" s="5"/>
      <c r="I80" s="5"/>
      <c r="J80" s="5"/>
      <c r="K80" s="207">
        <v>1</v>
      </c>
      <c r="L80" s="207">
        <f>$L$8</f>
        <v>1</v>
      </c>
      <c r="M80" s="178"/>
      <c r="N80" s="178"/>
      <c r="O80" s="207">
        <v>1</v>
      </c>
      <c r="P80" s="207">
        <v>1</v>
      </c>
      <c r="Q80" s="178"/>
      <c r="R80" s="178"/>
      <c r="S80" s="207">
        <f>O80</f>
        <v>1</v>
      </c>
      <c r="T80" s="207">
        <v>1</v>
      </c>
      <c r="U80" s="178"/>
      <c r="V80" s="178"/>
      <c r="W80" s="207">
        <f>S80</f>
        <v>1</v>
      </c>
      <c r="X80" s="207">
        <v>1</v>
      </c>
      <c r="Y80" s="178"/>
      <c r="Z80" s="178"/>
      <c r="AA80" s="207">
        <f>W80</f>
        <v>1</v>
      </c>
      <c r="AB80" s="207">
        <v>1</v>
      </c>
      <c r="AC80" s="178"/>
      <c r="AD80" s="178"/>
      <c r="AE80" s="207">
        <f>AA80</f>
        <v>1</v>
      </c>
      <c r="AF80" s="207">
        <v>1</v>
      </c>
      <c r="AG80" s="178"/>
      <c r="AH80" s="178"/>
      <c r="AI80" s="207">
        <f>AE80</f>
        <v>1</v>
      </c>
      <c r="AJ80" s="207">
        <v>1</v>
      </c>
      <c r="AK80" s="178"/>
      <c r="AL80" s="178"/>
      <c r="AM80" s="207">
        <f>AI80</f>
        <v>1</v>
      </c>
      <c r="AN80" s="207">
        <v>1</v>
      </c>
      <c r="AO80" s="178"/>
      <c r="AP80" s="5"/>
      <c r="AQ80" s="207">
        <f>AM80</f>
        <v>1</v>
      </c>
      <c r="AR80" s="207">
        <v>1</v>
      </c>
      <c r="AS80" s="178"/>
      <c r="AT80" s="5"/>
      <c r="AU80" s="207">
        <f>AQ80</f>
        <v>1</v>
      </c>
      <c r="AV80" s="207">
        <v>1</v>
      </c>
      <c r="AW80" s="178"/>
      <c r="AX80" s="178"/>
      <c r="AY80" s="207">
        <f>AU80</f>
        <v>1</v>
      </c>
      <c r="AZ80" s="207">
        <v>1</v>
      </c>
      <c r="BA80" s="178"/>
      <c r="BB80" s="178"/>
      <c r="BC80" s="207">
        <f>AY80</f>
        <v>1</v>
      </c>
      <c r="BD80" s="250">
        <v>1</v>
      </c>
      <c r="BE80" s="178"/>
      <c r="BF80" s="178"/>
      <c r="BG80" s="207">
        <f>BC80</f>
        <v>1</v>
      </c>
      <c r="BH80" s="207">
        <v>1</v>
      </c>
      <c r="BI80" s="178"/>
      <c r="BJ80" s="178"/>
      <c r="BK80" s="207">
        <f>BG80</f>
        <v>1</v>
      </c>
      <c r="BL80" s="207">
        <v>1</v>
      </c>
      <c r="BM80" s="178"/>
      <c r="BN80" s="178"/>
      <c r="BO80" s="207">
        <f>BK80</f>
        <v>1</v>
      </c>
      <c r="BP80" s="250">
        <v>1</v>
      </c>
      <c r="BQ80" s="178"/>
      <c r="BR80" s="178"/>
      <c r="BS80" s="207">
        <f>BO80</f>
        <v>1</v>
      </c>
      <c r="BT80" s="207">
        <v>1</v>
      </c>
      <c r="BU80" s="178"/>
      <c r="BV80" s="178"/>
      <c r="BW80" s="207">
        <f>BS80</f>
        <v>1</v>
      </c>
      <c r="BX80" s="207">
        <v>1</v>
      </c>
      <c r="BY80" s="178"/>
      <c r="BZ80" s="178"/>
      <c r="CA80" s="207">
        <f>BW80</f>
        <v>1</v>
      </c>
      <c r="CB80" s="207">
        <v>1</v>
      </c>
      <c r="CC80" s="178"/>
      <c r="CD80" s="178"/>
      <c r="CE80" s="207">
        <f>CA80</f>
        <v>1</v>
      </c>
      <c r="CF80" s="207">
        <v>1</v>
      </c>
      <c r="CG80" s="178"/>
      <c r="CH80" s="178"/>
      <c r="CI80" s="207">
        <f>CE80</f>
        <v>1</v>
      </c>
      <c r="CJ80" s="250">
        <v>1</v>
      </c>
      <c r="CK80" s="178"/>
      <c r="CL80" s="178"/>
      <c r="CM80" s="207">
        <f>CI80</f>
        <v>1</v>
      </c>
      <c r="CN80" s="207">
        <v>1</v>
      </c>
      <c r="CO80" s="178"/>
      <c r="CP80" s="5"/>
      <c r="CQ80" s="207">
        <f>CM80</f>
        <v>1</v>
      </c>
      <c r="CR80" s="207">
        <v>1</v>
      </c>
      <c r="CS80" s="178"/>
      <c r="CT80" s="178"/>
      <c r="CU80" s="207">
        <f>CQ80</f>
        <v>1</v>
      </c>
      <c r="CV80" s="207">
        <v>1</v>
      </c>
      <c r="CW80" s="178"/>
      <c r="CX80" s="178"/>
      <c r="CY80" s="207">
        <f>CU80</f>
        <v>1</v>
      </c>
      <c r="CZ80" s="250">
        <v>1</v>
      </c>
      <c r="DA80" s="178"/>
      <c r="DB80" s="178"/>
      <c r="DC80" s="207">
        <f>CY80</f>
        <v>1</v>
      </c>
      <c r="DD80" s="207">
        <v>1</v>
      </c>
      <c r="DE80" s="178"/>
      <c r="DF80" s="178"/>
      <c r="DG80" s="207">
        <f>DC80</f>
        <v>1</v>
      </c>
      <c r="DH80" s="207">
        <v>1</v>
      </c>
      <c r="DI80" s="178"/>
      <c r="DJ80" s="178"/>
      <c r="DK80" s="207">
        <f>DG80</f>
        <v>1</v>
      </c>
      <c r="DL80" s="250">
        <v>1</v>
      </c>
      <c r="DM80" s="178"/>
      <c r="DN80" s="178"/>
      <c r="DO80" s="207">
        <f>DK80</f>
        <v>1</v>
      </c>
      <c r="DP80" s="207">
        <v>1</v>
      </c>
      <c r="DQ80" s="178"/>
      <c r="DR80" s="178"/>
      <c r="DS80" s="207">
        <f>DO80</f>
        <v>1</v>
      </c>
      <c r="DT80" s="207">
        <v>1</v>
      </c>
      <c r="DU80" s="178"/>
      <c r="DV80" s="178"/>
      <c r="DW80" s="207">
        <f>DS80</f>
        <v>1</v>
      </c>
      <c r="DX80" s="207">
        <v>1</v>
      </c>
      <c r="DY80" s="178"/>
      <c r="DZ80" s="178"/>
      <c r="EA80" s="207">
        <f>DW80</f>
        <v>1</v>
      </c>
      <c r="EB80" s="207">
        <v>1</v>
      </c>
      <c r="EC80" s="178"/>
      <c r="ED80" s="178"/>
      <c r="EE80" s="207">
        <f>EA80</f>
        <v>1</v>
      </c>
      <c r="EF80" s="250">
        <v>1</v>
      </c>
      <c r="EG80" s="178"/>
      <c r="EH80" s="178"/>
      <c r="EI80" s="207">
        <f>EE80</f>
        <v>1</v>
      </c>
      <c r="EJ80" s="207">
        <v>1</v>
      </c>
      <c r="EK80" s="178"/>
      <c r="EL80" s="5"/>
      <c r="EM80" s="207">
        <f>EI80</f>
        <v>1</v>
      </c>
      <c r="EN80" s="207">
        <v>1</v>
      </c>
      <c r="EO80" s="178"/>
      <c r="EP80" s="178"/>
      <c r="EQ80" s="207">
        <f>EM80</f>
        <v>1</v>
      </c>
      <c r="ER80" s="207">
        <v>1</v>
      </c>
      <c r="ES80" s="178"/>
      <c r="ET80" s="178"/>
      <c r="EU80" s="207">
        <f>EQ80</f>
        <v>1</v>
      </c>
      <c r="EV80" s="250">
        <v>1</v>
      </c>
      <c r="EW80" s="178"/>
      <c r="EX80" s="178"/>
      <c r="EY80" s="207">
        <f>EU80</f>
        <v>1</v>
      </c>
      <c r="EZ80" s="207">
        <v>1</v>
      </c>
      <c r="FA80" s="178"/>
      <c r="FB80" s="178"/>
      <c r="FC80" s="207">
        <f>EY80</f>
        <v>1</v>
      </c>
      <c r="FD80" s="207">
        <v>1</v>
      </c>
      <c r="FE80" s="178"/>
      <c r="FF80" s="178"/>
      <c r="FG80" s="207">
        <f>FC80</f>
        <v>1</v>
      </c>
      <c r="FH80" s="250">
        <v>1</v>
      </c>
      <c r="FI80" s="178"/>
      <c r="FJ80" s="178"/>
      <c r="FK80" s="207">
        <f>FG80</f>
        <v>1</v>
      </c>
      <c r="FL80" s="207">
        <v>1</v>
      </c>
      <c r="FM80" s="178"/>
      <c r="FN80" s="178"/>
      <c r="FO80" s="207">
        <f>FK80</f>
        <v>1</v>
      </c>
      <c r="FP80" s="207">
        <v>1</v>
      </c>
      <c r="FQ80" s="178"/>
      <c r="FR80" s="178"/>
      <c r="FS80" s="207">
        <f>FO80</f>
        <v>1</v>
      </c>
      <c r="FT80" s="207">
        <v>1</v>
      </c>
      <c r="FU80" s="178"/>
      <c r="FV80" s="178"/>
      <c r="FW80" s="207">
        <f>FS80</f>
        <v>1</v>
      </c>
      <c r="FX80" s="207">
        <v>1</v>
      </c>
      <c r="FY80" s="178"/>
      <c r="FZ80" s="178"/>
      <c r="GA80" s="207">
        <f>FW80</f>
        <v>1</v>
      </c>
      <c r="GB80" s="250">
        <v>1</v>
      </c>
      <c r="GC80" s="178"/>
      <c r="GD80" s="179"/>
      <c r="GE80" s="207">
        <f>GA80</f>
        <v>1</v>
      </c>
      <c r="GF80" s="207">
        <v>1</v>
      </c>
      <c r="GG80" s="178"/>
      <c r="GH80" s="5"/>
      <c r="GI80" s="207">
        <f>GE80</f>
        <v>1</v>
      </c>
      <c r="GJ80" s="207">
        <v>1</v>
      </c>
      <c r="GK80" s="178"/>
      <c r="GL80" s="178"/>
      <c r="GM80" s="207">
        <f>GI80</f>
        <v>1</v>
      </c>
      <c r="GN80" s="207">
        <v>1</v>
      </c>
      <c r="GO80" s="178"/>
      <c r="GP80" s="178"/>
      <c r="GQ80" s="207">
        <f>GM80</f>
        <v>1</v>
      </c>
      <c r="GR80" s="250">
        <v>1</v>
      </c>
      <c r="GS80" s="178"/>
      <c r="GT80" s="178"/>
      <c r="GU80" s="207">
        <f>GQ80</f>
        <v>1</v>
      </c>
      <c r="GV80" s="207">
        <v>1</v>
      </c>
      <c r="GW80" s="178"/>
      <c r="GX80" s="178"/>
      <c r="GY80" s="207">
        <f>GU80</f>
        <v>1</v>
      </c>
      <c r="GZ80" s="207">
        <v>1</v>
      </c>
      <c r="HA80" s="178"/>
      <c r="HB80" s="178"/>
      <c r="HC80" s="207">
        <f>GY80</f>
        <v>1</v>
      </c>
      <c r="HD80" s="250">
        <v>1</v>
      </c>
      <c r="HE80" s="178"/>
      <c r="HF80" s="178"/>
      <c r="HG80" s="207">
        <f>HC80</f>
        <v>1</v>
      </c>
      <c r="HH80" s="207">
        <v>1</v>
      </c>
      <c r="HI80" s="178"/>
      <c r="HJ80" s="178"/>
      <c r="HK80" s="207">
        <f>HG80</f>
        <v>1</v>
      </c>
      <c r="HL80" s="207">
        <v>1</v>
      </c>
      <c r="HM80" s="178"/>
      <c r="HN80" s="178"/>
      <c r="HO80" s="207">
        <f>HK80</f>
        <v>1</v>
      </c>
      <c r="HP80" s="207">
        <v>1</v>
      </c>
      <c r="HQ80" s="178"/>
      <c r="HR80" s="178"/>
      <c r="HS80" s="207">
        <f>HO80</f>
        <v>1</v>
      </c>
      <c r="HT80" s="207">
        <v>1</v>
      </c>
      <c r="HU80" s="178"/>
      <c r="HV80" s="178"/>
      <c r="HW80" s="207">
        <f>HS80</f>
        <v>1</v>
      </c>
      <c r="HX80" s="250">
        <v>1</v>
      </c>
      <c r="HY80" s="178"/>
      <c r="HZ80" s="179"/>
      <c r="IA80" s="207">
        <f>HW80</f>
        <v>1</v>
      </c>
      <c r="IB80" s="207">
        <v>1</v>
      </c>
      <c r="IC80" s="178"/>
      <c r="ID80" s="5"/>
      <c r="IE80" s="207">
        <f>IA80</f>
        <v>1</v>
      </c>
      <c r="IF80" s="207">
        <v>1</v>
      </c>
      <c r="IG80" s="178"/>
      <c r="IH80" s="178"/>
      <c r="II80" s="207">
        <f>IE80</f>
        <v>1</v>
      </c>
      <c r="IJ80" s="207">
        <v>1</v>
      </c>
      <c r="IK80" s="178"/>
      <c r="IL80" s="178"/>
      <c r="IM80" s="207">
        <f>II80</f>
        <v>1</v>
      </c>
      <c r="IN80" s="207">
        <v>1</v>
      </c>
      <c r="IO80" s="178"/>
      <c r="IP80" s="178"/>
      <c r="IQ80" s="207">
        <f>IM80</f>
        <v>1</v>
      </c>
      <c r="IR80" s="207">
        <v>1</v>
      </c>
      <c r="IS80" s="178"/>
      <c r="IT80" s="178"/>
      <c r="IU80" s="207">
        <f>IQ80</f>
        <v>1</v>
      </c>
      <c r="IV80" s="207">
        <v>1</v>
      </c>
      <c r="IW80" s="178"/>
      <c r="IX80" s="178"/>
      <c r="IY80" s="207">
        <f>IU80</f>
        <v>1</v>
      </c>
      <c r="IZ80" s="207">
        <v>1</v>
      </c>
      <c r="JA80" s="178"/>
      <c r="JB80" s="178"/>
      <c r="JC80" s="207">
        <f>IY80</f>
        <v>1</v>
      </c>
      <c r="JD80" s="207">
        <v>1</v>
      </c>
      <c r="JE80" s="178"/>
      <c r="JF80" s="178"/>
      <c r="JG80" s="207">
        <f>JC80</f>
        <v>1</v>
      </c>
      <c r="JH80" s="207">
        <v>1</v>
      </c>
      <c r="JI80" s="178"/>
      <c r="JJ80" s="298"/>
      <c r="JK80" s="207">
        <f>JG80</f>
        <v>1</v>
      </c>
      <c r="JL80" s="207">
        <v>1</v>
      </c>
      <c r="JM80" s="178"/>
      <c r="JN80" s="178"/>
      <c r="JO80" s="207">
        <f>JK80</f>
        <v>1</v>
      </c>
      <c r="JP80" s="207">
        <v>1</v>
      </c>
      <c r="JQ80" s="178"/>
      <c r="JR80" s="178"/>
      <c r="JS80" s="207">
        <f>JO80</f>
        <v>1</v>
      </c>
      <c r="JT80" s="207">
        <v>1</v>
      </c>
      <c r="JU80" s="178"/>
      <c r="JV80" s="178"/>
      <c r="JW80" s="207">
        <f>JS80</f>
        <v>1</v>
      </c>
      <c r="JX80" s="207">
        <v>1</v>
      </c>
      <c r="JY80" s="178"/>
      <c r="JZ80" s="178"/>
      <c r="KA80" s="207">
        <f>JW80</f>
        <v>1</v>
      </c>
      <c r="KB80" s="207">
        <v>1</v>
      </c>
      <c r="KC80" s="178"/>
      <c r="KD80" s="178"/>
      <c r="KE80" s="207">
        <f>KA80</f>
        <v>1</v>
      </c>
      <c r="KF80" s="207">
        <v>1</v>
      </c>
      <c r="KG80" s="178"/>
      <c r="KH80" s="178"/>
      <c r="KI80" s="207">
        <f>'A.I Revenue Streams - P2'!DI28+100%</f>
        <v>1</v>
      </c>
      <c r="KJ80" s="207">
        <v>1</v>
      </c>
      <c r="KK80" s="5"/>
      <c r="KM80" s="207">
        <f>'A.I Revenue Streams - P2'!DM28+100%</f>
        <v>1</v>
      </c>
      <c r="KN80" s="207">
        <v>1</v>
      </c>
      <c r="KO80" s="5"/>
      <c r="KQ80" s="207">
        <f>'A.I Revenue Streams - P2'!DQ28+100%</f>
        <v>1</v>
      </c>
      <c r="KR80" s="207">
        <v>1</v>
      </c>
      <c r="KS80" s="5"/>
      <c r="KU80" s="207">
        <f>'A.I Revenue Streams - P2'!DU28+100%</f>
        <v>1</v>
      </c>
      <c r="KV80" s="207">
        <v>1</v>
      </c>
      <c r="KW80" s="5"/>
      <c r="KY80" s="207">
        <f>'A.I Revenue Streams - P2'!DY28+100%</f>
        <v>1</v>
      </c>
      <c r="KZ80" s="207">
        <v>1</v>
      </c>
      <c r="LA80" s="5"/>
      <c r="LC80" s="207">
        <f>'A.I Revenue Streams - P2'!EC28+100%</f>
        <v>1</v>
      </c>
      <c r="LD80" s="207">
        <v>1</v>
      </c>
      <c r="LE80" s="5"/>
    </row>
    <row r="81" spans="2:317" ht="18.75">
      <c r="B81" s="172">
        <v>3</v>
      </c>
      <c r="C81" s="180" t="str">
        <f>'A.I Revenue Streams - P1'!D79</f>
        <v>Lab &amp; Diagnostics</v>
      </c>
      <c r="D81" s="180" t="str">
        <f>'A.I Revenue Streams - P1'!E79</f>
        <v>Serology &amp; Immunology</v>
      </c>
      <c r="E81" s="181"/>
      <c r="F81" s="179"/>
      <c r="G81" s="182"/>
      <c r="H81" s="182"/>
      <c r="I81" s="182"/>
      <c r="J81" s="5"/>
      <c r="K81" s="182"/>
      <c r="L81" s="182"/>
      <c r="M81" s="182"/>
      <c r="N81" s="5"/>
      <c r="O81" s="182"/>
      <c r="P81" s="182"/>
      <c r="Q81" s="182"/>
      <c r="R81" s="5"/>
      <c r="S81" s="182"/>
      <c r="T81" s="182"/>
      <c r="U81" s="182"/>
      <c r="V81" s="5"/>
      <c r="W81" s="182"/>
      <c r="X81" s="182"/>
      <c r="Y81" s="182"/>
      <c r="Z81" s="5"/>
      <c r="AA81" s="182"/>
      <c r="AB81" s="182"/>
      <c r="AC81" s="182"/>
      <c r="AD81" s="5"/>
      <c r="AE81" s="182"/>
      <c r="AF81" s="182"/>
      <c r="AG81" s="182"/>
      <c r="AH81" s="5"/>
      <c r="AI81" s="182"/>
      <c r="AJ81" s="182"/>
      <c r="AK81" s="182"/>
      <c r="AL81" s="5"/>
      <c r="AM81" s="182"/>
      <c r="AN81" s="182"/>
      <c r="AO81" s="182"/>
      <c r="AP81" s="5"/>
      <c r="AQ81" s="182"/>
      <c r="AR81" s="182"/>
      <c r="AS81" s="182"/>
      <c r="AT81" s="5"/>
      <c r="AU81" s="182"/>
      <c r="AV81" s="182"/>
      <c r="AW81" s="182"/>
      <c r="AX81" s="5"/>
      <c r="AY81" s="182"/>
      <c r="AZ81" s="182"/>
      <c r="BA81" s="182"/>
      <c r="BB81" s="5"/>
      <c r="BC81" s="182"/>
      <c r="BD81" s="182"/>
      <c r="BE81" s="182"/>
      <c r="BF81" s="5"/>
      <c r="BG81" s="182"/>
      <c r="BH81" s="182"/>
      <c r="BI81" s="182"/>
      <c r="BJ81" s="5"/>
      <c r="BK81" s="182"/>
      <c r="BL81" s="182"/>
      <c r="BM81" s="182"/>
      <c r="BN81" s="5"/>
      <c r="BO81" s="182"/>
      <c r="BP81" s="182"/>
      <c r="BQ81" s="182"/>
      <c r="BR81" s="5"/>
      <c r="BS81" s="182"/>
      <c r="BT81" s="182"/>
      <c r="BU81" s="182"/>
      <c r="BV81" s="5"/>
      <c r="BW81" s="182"/>
      <c r="BX81" s="182"/>
      <c r="BY81" s="182"/>
      <c r="BZ81" s="5"/>
      <c r="CA81" s="182"/>
      <c r="CB81" s="182"/>
      <c r="CC81" s="182"/>
      <c r="CD81" s="5"/>
      <c r="CE81" s="182"/>
      <c r="CF81" s="182"/>
      <c r="CG81" s="182"/>
      <c r="CH81" s="5"/>
      <c r="CI81" s="182"/>
      <c r="CJ81" s="182"/>
      <c r="CK81" s="182"/>
      <c r="CL81" s="5"/>
      <c r="CM81" s="182"/>
      <c r="CN81" s="182"/>
      <c r="CO81" s="182"/>
      <c r="CP81" s="5"/>
      <c r="CQ81" s="182"/>
      <c r="CR81" s="182"/>
      <c r="CS81" s="182"/>
      <c r="CT81" s="5"/>
      <c r="CU81" s="182"/>
      <c r="CV81" s="182"/>
      <c r="CW81" s="182"/>
      <c r="CX81" s="5"/>
      <c r="CY81" s="182"/>
      <c r="CZ81" s="182"/>
      <c r="DA81" s="182"/>
      <c r="DB81" s="5"/>
      <c r="DC81" s="182"/>
      <c r="DD81" s="182"/>
      <c r="DE81" s="182"/>
      <c r="DF81" s="5"/>
      <c r="DG81" s="182"/>
      <c r="DH81" s="182"/>
      <c r="DI81" s="182"/>
      <c r="DJ81" s="5"/>
      <c r="DK81" s="182"/>
      <c r="DL81" s="182"/>
      <c r="DM81" s="182"/>
      <c r="DN81" s="5"/>
      <c r="DO81" s="182"/>
      <c r="DP81" s="182"/>
      <c r="DQ81" s="182"/>
      <c r="DR81" s="5"/>
      <c r="DS81" s="182"/>
      <c r="DT81" s="182"/>
      <c r="DU81" s="182"/>
      <c r="DV81" s="5"/>
      <c r="DW81" s="182"/>
      <c r="DX81" s="182"/>
      <c r="DY81" s="182"/>
      <c r="DZ81" s="5"/>
      <c r="EA81" s="182"/>
      <c r="EB81" s="182"/>
      <c r="EC81" s="182"/>
      <c r="ED81" s="5"/>
      <c r="EE81" s="182"/>
      <c r="EF81" s="182"/>
      <c r="EG81" s="182"/>
      <c r="EH81" s="5"/>
      <c r="EI81" s="182"/>
      <c r="EJ81" s="182"/>
      <c r="EK81" s="182"/>
      <c r="EL81" s="5"/>
      <c r="EM81" s="182"/>
      <c r="EN81" s="182"/>
      <c r="EO81" s="182"/>
      <c r="EP81" s="5"/>
      <c r="EQ81" s="182"/>
      <c r="ER81" s="182"/>
      <c r="ES81" s="182"/>
      <c r="ET81" s="5"/>
      <c r="EU81" s="182"/>
      <c r="EV81" s="182"/>
      <c r="EW81" s="182"/>
      <c r="EX81" s="5"/>
      <c r="EY81" s="182"/>
      <c r="EZ81" s="182"/>
      <c r="FA81" s="182"/>
      <c r="FB81" s="5"/>
      <c r="FC81" s="182"/>
      <c r="FD81" s="182"/>
      <c r="FE81" s="182"/>
      <c r="FF81" s="5"/>
      <c r="FG81" s="182"/>
      <c r="FH81" s="182"/>
      <c r="FI81" s="182"/>
      <c r="FJ81" s="5"/>
      <c r="FK81" s="182"/>
      <c r="FL81" s="182"/>
      <c r="FM81" s="182"/>
      <c r="FN81" s="5"/>
      <c r="FO81" s="182"/>
      <c r="FP81" s="182"/>
      <c r="FQ81" s="182"/>
      <c r="FR81" s="5"/>
      <c r="FS81" s="182"/>
      <c r="FT81" s="182"/>
      <c r="FU81" s="182"/>
      <c r="FV81" s="5"/>
      <c r="FW81" s="182"/>
      <c r="FX81" s="182"/>
      <c r="FY81" s="182"/>
      <c r="FZ81" s="5"/>
      <c r="GA81" s="182"/>
      <c r="GB81" s="182"/>
      <c r="GC81" s="182"/>
      <c r="GE81" s="182"/>
      <c r="GF81" s="182"/>
      <c r="GG81" s="182"/>
      <c r="GH81" s="5"/>
      <c r="GI81" s="182"/>
      <c r="GJ81" s="182"/>
      <c r="GK81" s="182"/>
      <c r="GL81" s="5"/>
      <c r="GM81" s="182"/>
      <c r="GN81" s="182"/>
      <c r="GO81" s="182"/>
      <c r="GP81" s="5"/>
      <c r="GQ81" s="182"/>
      <c r="GR81" s="182"/>
      <c r="GS81" s="182"/>
      <c r="GT81" s="5"/>
      <c r="GU81" s="182"/>
      <c r="GV81" s="182"/>
      <c r="GW81" s="182"/>
      <c r="GX81" s="5"/>
      <c r="GY81" s="182"/>
      <c r="GZ81" s="182"/>
      <c r="HA81" s="182"/>
      <c r="HB81" s="5"/>
      <c r="HC81" s="182"/>
      <c r="HD81" s="182"/>
      <c r="HE81" s="182"/>
      <c r="HF81" s="5"/>
      <c r="HG81" s="182"/>
      <c r="HH81" s="182"/>
      <c r="HI81" s="182"/>
      <c r="HJ81" s="5"/>
      <c r="HK81" s="182"/>
      <c r="HL81" s="182"/>
      <c r="HM81" s="182"/>
      <c r="HN81" s="5"/>
      <c r="HO81" s="182"/>
      <c r="HP81" s="182"/>
      <c r="HQ81" s="182"/>
      <c r="HR81" s="5"/>
      <c r="HS81" s="182"/>
      <c r="HT81" s="182"/>
      <c r="HU81" s="182"/>
      <c r="HV81" s="5"/>
      <c r="HW81" s="182"/>
      <c r="HX81" s="182"/>
      <c r="HY81" s="182"/>
      <c r="IA81" s="182"/>
      <c r="IB81" s="182"/>
      <c r="IC81" s="182"/>
      <c r="ID81" s="5"/>
      <c r="IE81" s="182"/>
      <c r="IF81" s="182"/>
      <c r="IG81" s="182"/>
      <c r="IH81" s="5"/>
      <c r="II81" s="182"/>
      <c r="IJ81" s="182"/>
      <c r="IK81" s="182"/>
      <c r="IL81" s="5"/>
      <c r="IM81" s="182"/>
      <c r="IN81" s="182"/>
      <c r="IO81" s="182"/>
      <c r="IP81" s="5"/>
      <c r="IQ81" s="182"/>
      <c r="IR81" s="182"/>
      <c r="IS81" s="182"/>
      <c r="IT81" s="5"/>
      <c r="IU81" s="182"/>
      <c r="IV81" s="182"/>
      <c r="IW81" s="182"/>
      <c r="IX81" s="5"/>
      <c r="IY81" s="182"/>
      <c r="IZ81" s="182"/>
      <c r="JA81" s="182"/>
      <c r="JB81" s="5"/>
      <c r="JC81" s="182"/>
      <c r="JD81" s="182"/>
      <c r="JE81" s="182"/>
      <c r="JF81" s="5"/>
      <c r="JG81" s="182"/>
      <c r="JH81" s="182"/>
      <c r="JI81" s="182"/>
      <c r="JJ81" s="294"/>
      <c r="JK81" s="182"/>
      <c r="JL81" s="182"/>
      <c r="JM81" s="182"/>
      <c r="JN81" s="5"/>
      <c r="JO81" s="182"/>
      <c r="JP81" s="182"/>
      <c r="JQ81" s="182"/>
      <c r="JR81" s="5"/>
      <c r="JS81" s="182"/>
      <c r="JT81" s="182"/>
      <c r="JU81" s="182"/>
      <c r="JV81" s="5"/>
      <c r="JW81" s="182"/>
      <c r="JX81" s="182"/>
      <c r="JY81" s="182"/>
      <c r="JZ81" s="5"/>
      <c r="KA81" s="182"/>
      <c r="KB81" s="182"/>
      <c r="KC81" s="182"/>
      <c r="KD81" s="5"/>
      <c r="KE81" s="182"/>
      <c r="KF81" s="182"/>
      <c r="KG81" s="182"/>
      <c r="KH81" s="5"/>
      <c r="KI81" s="183"/>
      <c r="KJ81" s="183"/>
      <c r="KK81" s="183"/>
      <c r="KM81" s="183"/>
      <c r="KN81" s="183"/>
      <c r="KO81" s="183"/>
      <c r="KQ81" s="183"/>
      <c r="KR81" s="183"/>
      <c r="KS81" s="183"/>
      <c r="KU81" s="183"/>
      <c r="KV81" s="183"/>
      <c r="KW81" s="183"/>
      <c r="KY81" s="183"/>
      <c r="KZ81" s="183"/>
      <c r="LA81" s="183"/>
      <c r="LC81" s="183"/>
      <c r="LD81" s="183"/>
      <c r="LE81" s="183"/>
    </row>
    <row r="82" spans="2:317" ht="18.75">
      <c r="B82" s="172" t="s">
        <v>178</v>
      </c>
      <c r="C82" s="180"/>
      <c r="D82" s="180"/>
      <c r="E82" s="180" t="str">
        <f>D81</f>
        <v>Serology &amp; Immunology</v>
      </c>
      <c r="F82" s="184"/>
      <c r="G82" s="182"/>
      <c r="H82" s="182">
        <f>'A.I Revenue Streams - P1'!J80</f>
        <v>1000</v>
      </c>
      <c r="I82" s="182">
        <f>G82*H82</f>
        <v>0</v>
      </c>
      <c r="J82" s="5"/>
      <c r="K82" s="182">
        <f>'A.I Revenue Streams - P1'!H80*K$2*L$2</f>
        <v>40.5</v>
      </c>
      <c r="L82" s="182">
        <f>H82*$L$80</f>
        <v>1000</v>
      </c>
      <c r="M82" s="182">
        <f>K82*L82</f>
        <v>40500</v>
      </c>
      <c r="N82" s="5"/>
      <c r="O82" s="182">
        <f>K82*O$8*O$2/K$2*P$2</f>
        <v>43.233749999999993</v>
      </c>
      <c r="P82" s="182">
        <f>L82*$L$80</f>
        <v>1000</v>
      </c>
      <c r="Q82" s="182">
        <f t="shared" ref="Q82" si="1001">O82*P82</f>
        <v>43233.749999999993</v>
      </c>
      <c r="R82" s="5"/>
      <c r="S82" s="182">
        <f>O82*S$8*S$2/O$2*T$2</f>
        <v>66.291749999999979</v>
      </c>
      <c r="T82" s="182">
        <f>P82*$L$80</f>
        <v>1000</v>
      </c>
      <c r="U82" s="182">
        <f t="shared" ref="U82" si="1002">S82*T82</f>
        <v>66291.749999999985</v>
      </c>
      <c r="V82" s="5"/>
      <c r="W82" s="182">
        <f>S82*W$8*W$2/S$2*X$2</f>
        <v>95.294390624999963</v>
      </c>
      <c r="X82" s="182">
        <f>T82*X$80</f>
        <v>1000</v>
      </c>
      <c r="Y82" s="182">
        <f t="shared" ref="Y82" si="1003">W82*X82</f>
        <v>95294.390624999956</v>
      </c>
      <c r="Z82" s="5"/>
      <c r="AA82" s="182">
        <f>W82*AA$8*AA$2/W$2*AB$2</f>
        <v>175.34167874999991</v>
      </c>
      <c r="AB82" s="182">
        <f>X82*AB$80</f>
        <v>1000</v>
      </c>
      <c r="AC82" s="182">
        <f t="shared" ref="AC82" si="1004">AA82*AB82</f>
        <v>175341.6787499999</v>
      </c>
      <c r="AD82" s="5"/>
      <c r="AE82" s="182">
        <f>AA82*AE$8*AE$2/AA$2*AF$2</f>
        <v>252.05366320312487</v>
      </c>
      <c r="AF82" s="182">
        <f>AB82*AF$80</f>
        <v>1000</v>
      </c>
      <c r="AG82" s="182">
        <f t="shared" ref="AG82" si="1005">AE82*AF82</f>
        <v>252053.66320312486</v>
      </c>
      <c r="AH82" s="5"/>
      <c r="AI82" s="182">
        <f>AE82*AI$8*AI$2/AE$2*AJ$2</f>
        <v>362.32714085449197</v>
      </c>
      <c r="AJ82" s="182">
        <f>AF82*AJ$80</f>
        <v>1000</v>
      </c>
      <c r="AK82" s="182">
        <f>AI82*AJ82</f>
        <v>362327.14085449197</v>
      </c>
      <c r="AL82" s="5"/>
      <c r="AM82" s="182">
        <f>AI82*AM$8*AM$2/AI$2*AN$2</f>
        <v>416.67621198266573</v>
      </c>
      <c r="AN82" s="182">
        <f>AJ82*AN$80</f>
        <v>1000</v>
      </c>
      <c r="AO82" s="182">
        <f>AM82*AN82</f>
        <v>416676.21198266576</v>
      </c>
      <c r="AP82" s="5"/>
      <c r="AQ82" s="182">
        <f>AM82*AQ$8*AQ$2/AM$2*AR$2</f>
        <v>479.17764378006547</v>
      </c>
      <c r="AR82" s="182">
        <f>AN82*AR$80</f>
        <v>1000</v>
      </c>
      <c r="AS82" s="182">
        <f>AQ82*AR82</f>
        <v>479177.64378006547</v>
      </c>
      <c r="AT82" s="5"/>
      <c r="AU82" s="182">
        <f>AQ82*AU$8*AU$2/AQ$2*AV$2</f>
        <v>551.05429034707527</v>
      </c>
      <c r="AV82" s="182">
        <f>AR82*AV$80</f>
        <v>1000</v>
      </c>
      <c r="AW82" s="182">
        <f>AU82*AV82</f>
        <v>551054.29034707532</v>
      </c>
      <c r="AX82" s="5"/>
      <c r="AY82" s="182">
        <f>AU82*AY$8*AY$2/AU$2*AZ$2</f>
        <v>633.7124338991365</v>
      </c>
      <c r="AZ82" s="182">
        <f>AV82*AZ$80</f>
        <v>1000</v>
      </c>
      <c r="BA82" s="182">
        <f>AY82*AZ82</f>
        <v>633712.43389913649</v>
      </c>
      <c r="BB82" s="5"/>
      <c r="BC82" s="182">
        <f>AY82*BC$8*BC$2/AY$2*BD$2</f>
        <v>728.76929898400692</v>
      </c>
      <c r="BD82" s="182">
        <f>AZ82*BD$80</f>
        <v>1000</v>
      </c>
      <c r="BE82" s="182">
        <f>BC82*BD82</f>
        <v>728769.29898400698</v>
      </c>
      <c r="BF82" s="5"/>
      <c r="BG82" s="182">
        <f>BC82*BG$8*BG$2/BC$2*BH$2</f>
        <v>838.08469383160786</v>
      </c>
      <c r="BH82" s="182">
        <f>BD82*BH$80</f>
        <v>1000</v>
      </c>
      <c r="BI82" s="182">
        <f>BG82*BH82</f>
        <v>838084.69383160782</v>
      </c>
      <c r="BJ82" s="5"/>
      <c r="BK82" s="182">
        <f>BG82*BK$8*BK$2/BG$2*BL$2</f>
        <v>963.79739790634892</v>
      </c>
      <c r="BL82" s="182">
        <f>BH82*BL$80</f>
        <v>1000</v>
      </c>
      <c r="BM82" s="182">
        <f>BK82*BL82</f>
        <v>963797.39790634892</v>
      </c>
      <c r="BN82" s="5"/>
      <c r="BO82" s="182">
        <f>BK82*BO$8*BO$2/BK$2*BP$2</f>
        <v>1108.367007592301</v>
      </c>
      <c r="BP82" s="182">
        <f>BL82*BP$80</f>
        <v>1000</v>
      </c>
      <c r="BQ82" s="182">
        <f>BO82*BP82</f>
        <v>1108367.0075923009</v>
      </c>
      <c r="BR82" s="5"/>
      <c r="BS82" s="182">
        <f>BO82*BS$8*BS$2/BO$2*BT$2</f>
        <v>1274.6220587311461</v>
      </c>
      <c r="BT82" s="182">
        <f>BP82*BT$80</f>
        <v>1000</v>
      </c>
      <c r="BU82" s="182">
        <f>BS82*BT82</f>
        <v>1274622.0587311462</v>
      </c>
      <c r="BV82" s="5"/>
      <c r="BW82" s="182">
        <f>BS82*BW$8*BW$2/BS$2*BX$2</f>
        <v>1465.815367540818</v>
      </c>
      <c r="BX82" s="182">
        <f>BT82*BX$80</f>
        <v>1000</v>
      </c>
      <c r="BY82" s="182">
        <f>BW82*BX82</f>
        <v>1465815.3675408179</v>
      </c>
      <c r="BZ82" s="5"/>
      <c r="CA82" s="182">
        <f>BW82*CA$8*CA$2/BW$2*CB$2</f>
        <v>1685.6876726719406</v>
      </c>
      <c r="CB82" s="182">
        <f>BX82*CB$80</f>
        <v>1000</v>
      </c>
      <c r="CC82" s="182">
        <f>CA82*CB82</f>
        <v>1685687.6726719406</v>
      </c>
      <c r="CD82" s="5"/>
      <c r="CE82" s="182">
        <f>CA82*CE$8*CE$2/CA$2*CF$2</f>
        <v>2326.2489882872783</v>
      </c>
      <c r="CF82" s="182">
        <f>CB82*CF$80</f>
        <v>1000</v>
      </c>
      <c r="CG82" s="182">
        <f>CE82*CF82</f>
        <v>2326248.9882872785</v>
      </c>
      <c r="CH82" s="5"/>
      <c r="CI82" s="182">
        <f>CE82*CI$8*CI$2/CE$2*CJ$2</f>
        <v>2675.1863365303698</v>
      </c>
      <c r="CJ82" s="182">
        <f>CF82*CJ$80</f>
        <v>1000</v>
      </c>
      <c r="CK82" s="182">
        <f>CI82*CJ82</f>
        <v>2675186.3365303697</v>
      </c>
      <c r="CL82" s="5"/>
      <c r="CM82" s="182">
        <f>CI82*CM$8*CM$2/CI$2*CN$2</f>
        <v>3076.4642870099251</v>
      </c>
      <c r="CN82" s="182">
        <f>CJ82*CN$80</f>
        <v>1000</v>
      </c>
      <c r="CO82" s="182">
        <f>CM82*CN82</f>
        <v>3076464.2870099251</v>
      </c>
      <c r="CP82" s="5"/>
      <c r="CQ82" s="182">
        <f>CM82*CQ$8*CQ$2/CM$2*CR$2</f>
        <v>3537.9339300614138</v>
      </c>
      <c r="CR82" s="182">
        <f>CN82*CR$80</f>
        <v>1000</v>
      </c>
      <c r="CS82" s="182">
        <f>CQ82*CR82</f>
        <v>3537933.9300614139</v>
      </c>
      <c r="CT82" s="5"/>
      <c r="CU82" s="182">
        <f>CQ82*CU$8*CU$2/CQ$2*CV$2</f>
        <v>4068.6240195706259</v>
      </c>
      <c r="CV82" s="182">
        <f>CR82*CV$80</f>
        <v>1000</v>
      </c>
      <c r="CW82" s="182">
        <f>CU82*CV82</f>
        <v>4068624.0195706259</v>
      </c>
      <c r="CX82" s="5"/>
      <c r="CY82" s="182">
        <f>CU82*CY$8*CY$2/CU$2*CZ$2</f>
        <v>4678.9176225062192</v>
      </c>
      <c r="CZ82" s="182">
        <f>CV82*CZ$80</f>
        <v>1000</v>
      </c>
      <c r="DA82" s="182">
        <f>CY82*CZ82</f>
        <v>4678917.622506219</v>
      </c>
      <c r="DB82" s="5"/>
      <c r="DC82" s="182">
        <f>CY82*DC$8*DC$2/CY$2*DD$2</f>
        <v>5380.7552658821514</v>
      </c>
      <c r="DD82" s="182">
        <f>CZ82*DD$80</f>
        <v>1000</v>
      </c>
      <c r="DE82" s="182">
        <f>DC82*DD82</f>
        <v>5380755.2658821512</v>
      </c>
      <c r="DF82" s="5"/>
      <c r="DG82" s="182">
        <f>DC82*DG$8*DG$2/DC$2*DH$2</f>
        <v>6187.868555764474</v>
      </c>
      <c r="DH82" s="182">
        <f>DD82*DH$80</f>
        <v>1000</v>
      </c>
      <c r="DI82" s="182">
        <f>DG82*DH82</f>
        <v>6187868.555764474</v>
      </c>
      <c r="DJ82" s="5"/>
      <c r="DK82" s="182">
        <f>DG82*DK$8*DK$2/DG$2*DL$2</f>
        <v>7116.0488391291447</v>
      </c>
      <c r="DL82" s="182">
        <f>DH82*DL$80</f>
        <v>1000</v>
      </c>
      <c r="DM82" s="182">
        <f>DK82*DL82</f>
        <v>7116048.8391291443</v>
      </c>
      <c r="DN82" s="5"/>
      <c r="DO82" s="182">
        <f>DK82*DO$8*DO$2/DK$2*DP$2</f>
        <v>8183.4561649985171</v>
      </c>
      <c r="DP82" s="182">
        <f>DL82*DP$80</f>
        <v>1000</v>
      </c>
      <c r="DQ82" s="182">
        <f>DO82*DP82</f>
        <v>8183456.1649985174</v>
      </c>
      <c r="DR82" s="5"/>
      <c r="DS82" s="182">
        <f>DO82*DS$8*DS$2/DO$2*DT$2</f>
        <v>9410.9745897482935</v>
      </c>
      <c r="DT82" s="182">
        <f>DP82*DT$80</f>
        <v>1000</v>
      </c>
      <c r="DU82" s="182">
        <f>DS82*DT82</f>
        <v>9410974.5897482932</v>
      </c>
      <c r="DV82" s="5"/>
      <c r="DW82" s="182">
        <f>DS82*DW$8*DW$2/DS$2*DX$2</f>
        <v>10822.620778210538</v>
      </c>
      <c r="DX82" s="182">
        <f>DT82*DX$80</f>
        <v>1000</v>
      </c>
      <c r="DY82" s="182">
        <f>DW82*DX82</f>
        <v>10822620.778210538</v>
      </c>
      <c r="DZ82" s="5"/>
      <c r="EA82" s="182">
        <f>DW82*EA$8*EA$2/DW$2*EB$2</f>
        <v>13690.61528443633</v>
      </c>
      <c r="EB82" s="182">
        <f>DX82*EB$80</f>
        <v>1000</v>
      </c>
      <c r="EC82" s="182">
        <f>EA82*EB82</f>
        <v>13690615.28443633</v>
      </c>
      <c r="ED82" s="5"/>
      <c r="EE82" s="182">
        <f>EA82*EE$8*EE$2/EA$2*EF$2</f>
        <v>15744.207577101777</v>
      </c>
      <c r="EF82" s="182">
        <f>EB82*EF$80</f>
        <v>1000</v>
      </c>
      <c r="EG82" s="182">
        <f>EE82*EF82</f>
        <v>15744207.577101776</v>
      </c>
      <c r="EH82" s="5"/>
      <c r="EI82" s="182">
        <f>EE82*EI$8*EI$2/EE$2*EJ$2</f>
        <v>18105.838713667039</v>
      </c>
      <c r="EJ82" s="182">
        <f>EF82*EJ$80</f>
        <v>1000</v>
      </c>
      <c r="EK82" s="182">
        <f>EI82*EJ82</f>
        <v>18105838.713667039</v>
      </c>
      <c r="EL82" s="5"/>
      <c r="EM82" s="182">
        <f>EI82*EM$8*EM$2/EI$2*EN$2</f>
        <v>20821.714520717094</v>
      </c>
      <c r="EN82" s="182">
        <f>EJ82*EN$80</f>
        <v>1000</v>
      </c>
      <c r="EO82" s="182">
        <f>EM82*EN82</f>
        <v>20821714.520717096</v>
      </c>
      <c r="EP82" s="5"/>
      <c r="EQ82" s="182">
        <f>EM82*EQ$8*EQ$2/EM$2*ER$2</f>
        <v>23944.971698824658</v>
      </c>
      <c r="ER82" s="182">
        <f>EN82*ER$80</f>
        <v>1000</v>
      </c>
      <c r="ES82" s="182">
        <f>EQ82*ER82</f>
        <v>23944971.698824659</v>
      </c>
      <c r="ET82" s="5"/>
      <c r="EU82" s="182">
        <f>EQ82*EU$8*EU$2/EQ$2*EV$2</f>
        <v>27536.717453648354</v>
      </c>
      <c r="EV82" s="182">
        <f>ER82*EV$80</f>
        <v>1000</v>
      </c>
      <c r="EW82" s="182">
        <f>EU82*EV82</f>
        <v>27536717.453648355</v>
      </c>
      <c r="EX82" s="5"/>
      <c r="EY82" s="182">
        <f>EU82*EY$8*EY$2/EU$2*EZ$2</f>
        <v>31667.225071695604</v>
      </c>
      <c r="EZ82" s="182">
        <f>EV82*EZ$80</f>
        <v>1000</v>
      </c>
      <c r="FA82" s="182">
        <f>EY82*EZ82</f>
        <v>31667225.071695603</v>
      </c>
      <c r="FB82" s="5"/>
      <c r="FC82" s="182">
        <f>EY82*FC$8*FC$2/EY$2*FD$2</f>
        <v>36417.30883244994</v>
      </c>
      <c r="FD82" s="182">
        <f>EZ82*FD$80</f>
        <v>1000</v>
      </c>
      <c r="FE82" s="182">
        <f>FC82*FD82</f>
        <v>36417308.832449943</v>
      </c>
      <c r="FF82" s="5"/>
      <c r="FG82" s="182">
        <f>FC82*FG$8*FG$2/FC$2*FH$2</f>
        <v>41879.905157317429</v>
      </c>
      <c r="FH82" s="182">
        <f>FD82*FH$80</f>
        <v>1000</v>
      </c>
      <c r="FI82" s="182">
        <f>FG82*FH82</f>
        <v>41879905.15731743</v>
      </c>
      <c r="FJ82" s="5"/>
      <c r="FK82" s="182">
        <f>FG82*FK$8*FK$2/FG$2*FL$2</f>
        <v>48161.89093091504</v>
      </c>
      <c r="FL82" s="182">
        <f>FH82*FL$80</f>
        <v>1000</v>
      </c>
      <c r="FM82" s="182">
        <f>FK82*FL82</f>
        <v>48161890.930915043</v>
      </c>
      <c r="FN82" s="5"/>
      <c r="FO82" s="182">
        <f>FK82*FO$8*FO$2/FK$2*FP$2</f>
        <v>55386.174570552292</v>
      </c>
      <c r="FP82" s="182">
        <f>FL82*FP$80</f>
        <v>1000</v>
      </c>
      <c r="FQ82" s="182">
        <f>FO82*FP82</f>
        <v>55386174.570552289</v>
      </c>
      <c r="FR82" s="5"/>
      <c r="FS82" s="182">
        <f>FO82*FS$8*FS$2/FO$2*FT$2</f>
        <v>63694.100756135129</v>
      </c>
      <c r="FT82" s="182">
        <f>FP82*FT$80</f>
        <v>1000</v>
      </c>
      <c r="FU82" s="182">
        <f>FS82*FT82</f>
        <v>63694100.756135128</v>
      </c>
      <c r="FV82" s="5"/>
      <c r="FW82" s="182">
        <f>FS82*FW$8*FW$2/FS$2*FX$2</f>
        <v>80573.037456510938</v>
      </c>
      <c r="FX82" s="182">
        <f>FT82*FX$80</f>
        <v>1000</v>
      </c>
      <c r="FY82" s="182">
        <f>FW82*FX82</f>
        <v>80573037.456510931</v>
      </c>
      <c r="FZ82" s="5"/>
      <c r="GA82" s="182">
        <f>FW82*GA$8*GA$2/FW$2*GB$2</f>
        <v>92658.993074987578</v>
      </c>
      <c r="GB82" s="182">
        <f>FX82*GB$80</f>
        <v>1000</v>
      </c>
      <c r="GC82" s="182">
        <f>GA82*GB82</f>
        <v>92658993.074987575</v>
      </c>
      <c r="GD82" s="5"/>
      <c r="GE82" s="182">
        <f>GA82*GE$8*GE$2/GA$2*GF$2</f>
        <v>106557.84203623571</v>
      </c>
      <c r="GF82" s="182">
        <f>GB82*GF$80</f>
        <v>1000</v>
      </c>
      <c r="GG82" s="182">
        <f>GE82*GF82</f>
        <v>106557842.03623572</v>
      </c>
      <c r="GH82" s="5"/>
      <c r="GI82" s="182">
        <f>GE82*GI$8*GI$2/GE$2*GJ$2</f>
        <v>122541.51834167105</v>
      </c>
      <c r="GJ82" s="182">
        <f>GF82*GJ$80</f>
        <v>1000</v>
      </c>
      <c r="GK82" s="182">
        <f>GI82*GJ82</f>
        <v>122541518.34167105</v>
      </c>
      <c r="GL82" s="5"/>
      <c r="GM82" s="182">
        <f>GI82*GM$8*GM$2/GI$2*GN$2</f>
        <v>140922.7460929217</v>
      </c>
      <c r="GN82" s="182">
        <f>GJ82*GN$80</f>
        <v>1000</v>
      </c>
      <c r="GO82" s="182">
        <f>GM82*GN82</f>
        <v>140922746.0929217</v>
      </c>
      <c r="GP82" s="5"/>
      <c r="GQ82" s="182">
        <f>GM82*GQ$8*GQ$2/GM$2*GR$2</f>
        <v>162061.15800685994</v>
      </c>
      <c r="GR82" s="182">
        <f>GN82*GR$80</f>
        <v>1000</v>
      </c>
      <c r="GS82" s="182">
        <f>GQ82*GR82</f>
        <v>162061158.00685996</v>
      </c>
      <c r="GT82" s="5"/>
      <c r="GU82" s="182">
        <f>GQ82*GU$8*GU$2/GQ$2*GV$2</f>
        <v>186370.33170788892</v>
      </c>
      <c r="GV82" s="182">
        <f>GR82*GV$80</f>
        <v>1000</v>
      </c>
      <c r="GW82" s="182">
        <f>GU82*GV82</f>
        <v>186370331.70788893</v>
      </c>
      <c r="GX82" s="5"/>
      <c r="GY82" s="182">
        <f>GU82*GY$8*GY$2/GU$2*GZ$2</f>
        <v>214325.88146407224</v>
      </c>
      <c r="GZ82" s="182">
        <f>GV82*GZ$80</f>
        <v>1000</v>
      </c>
      <c r="HA82" s="182">
        <f>GY82*GZ82</f>
        <v>214325881.46407223</v>
      </c>
      <c r="HB82" s="5"/>
      <c r="HC82" s="182">
        <f>GY82*HC$8*HC$2/GY$2*HD$2</f>
        <v>246474.76368368304</v>
      </c>
      <c r="HD82" s="182">
        <f>GZ82*HD$80</f>
        <v>1000</v>
      </c>
      <c r="HE82" s="182">
        <f>HC82*HD82</f>
        <v>246474763.68368304</v>
      </c>
      <c r="HF82" s="5"/>
      <c r="HG82" s="182">
        <f>HC82*HG$8*HG$2/HC$2*HH$2</f>
        <v>283445.9782362355</v>
      </c>
      <c r="HH82" s="182">
        <f>HD82*HH$80</f>
        <v>1000</v>
      </c>
      <c r="HI82" s="182">
        <f>HG82*HH82</f>
        <v>283445978.2362355</v>
      </c>
      <c r="HJ82" s="5"/>
      <c r="HK82" s="182">
        <f>HG82*HK$8*HK$2/HG$2*HL$2</f>
        <v>325962.8749716708</v>
      </c>
      <c r="HL82" s="182">
        <f>HH82*HL$80</f>
        <v>1000</v>
      </c>
      <c r="HM82" s="182">
        <f>HK82*HL82</f>
        <v>325962874.97167081</v>
      </c>
      <c r="HN82" s="5"/>
      <c r="HO82" s="182">
        <f>HK82*HO$8*HO$2/HK$2*HP$2</f>
        <v>374857.30621742137</v>
      </c>
      <c r="HP82" s="182">
        <f>HL82*HP$80</f>
        <v>1000</v>
      </c>
      <c r="HQ82" s="182">
        <f>HO82*HP82</f>
        <v>374857306.21742135</v>
      </c>
      <c r="HR82" s="5"/>
      <c r="HS82" s="182">
        <f>HO82*HS$8*HS$2/HO$2*HT$2</f>
        <v>495748.7874725397</v>
      </c>
      <c r="HT82" s="182">
        <f>HP82*HT$80</f>
        <v>1000</v>
      </c>
      <c r="HU82" s="182">
        <f>HS82*HT82</f>
        <v>495748787.47253972</v>
      </c>
      <c r="HV82" s="5"/>
      <c r="HW82" s="182">
        <f>HS82*HW$8*HW$2/HS$2*HX$2</f>
        <v>570111.10559342057</v>
      </c>
      <c r="HX82" s="182">
        <f>HT82*HX$80</f>
        <v>1000</v>
      </c>
      <c r="HY82" s="182">
        <f>HW82*HX82</f>
        <v>570111105.59342051</v>
      </c>
      <c r="HZ82" s="5"/>
      <c r="IA82" s="182">
        <f>HW82*IA$8*IA$2/HW$2*IB$2</f>
        <v>655627.77143243363</v>
      </c>
      <c r="IB82" s="182">
        <f>HX82*IB$80</f>
        <v>1000</v>
      </c>
      <c r="IC82" s="182">
        <f>IA82*IB82</f>
        <v>655627771.43243361</v>
      </c>
      <c r="ID82" s="5"/>
      <c r="IE82" s="182">
        <f>IA82*IE$8*IE$2/IA$2*IF$2</f>
        <v>753971.93714729859</v>
      </c>
      <c r="IF82" s="182">
        <f>IB82*IF$80</f>
        <v>1000</v>
      </c>
      <c r="IG82" s="182">
        <f>IE82*IF82</f>
        <v>753971937.14729857</v>
      </c>
      <c r="IH82" s="5"/>
      <c r="II82" s="182">
        <f>IE82*II$8*II$2/IE$2*IJ$2</f>
        <v>867067.72771939333</v>
      </c>
      <c r="IJ82" s="182">
        <f>IF82*IJ$80</f>
        <v>1000</v>
      </c>
      <c r="IK82" s="182">
        <f>II82*IJ82</f>
        <v>867067727.71939337</v>
      </c>
      <c r="IL82" s="5"/>
      <c r="IM82" s="182">
        <f>II82*IM$8*IM$2/II$2*IN$2</f>
        <v>997127.8868773022</v>
      </c>
      <c r="IN82" s="182">
        <f>IJ82*IN$80</f>
        <v>1000</v>
      </c>
      <c r="IO82" s="182">
        <f>IM82*IN82</f>
        <v>997127886.87730217</v>
      </c>
      <c r="IP82" s="5"/>
      <c r="IQ82" s="182">
        <f>IM82*IQ$8*IQ$2/IM$2*IR$2</f>
        <v>1146697.0699088976</v>
      </c>
      <c r="IR82" s="182">
        <f>IN82*IR$80</f>
        <v>1000</v>
      </c>
      <c r="IS82" s="182">
        <f>IQ82*IR82</f>
        <v>1146697069.9088976</v>
      </c>
      <c r="IT82" s="5"/>
      <c r="IU82" s="182">
        <f>IQ82*IU$8*IU$2/IQ$2*IV$2</f>
        <v>1318701.6303952322</v>
      </c>
      <c r="IV82" s="182">
        <f>IR82*IV$80</f>
        <v>1000</v>
      </c>
      <c r="IW82" s="182">
        <f>IU82*IV82</f>
        <v>1318701630.3952322</v>
      </c>
      <c r="IX82" s="5"/>
      <c r="IY82" s="182">
        <f>IU82*IY$8*IY$2/IU$2*IZ$2</f>
        <v>1516506.874954517</v>
      </c>
      <c r="IZ82" s="182">
        <f>IV82*IZ$80</f>
        <v>1000</v>
      </c>
      <c r="JA82" s="182">
        <f>IY82*IZ82</f>
        <v>1516506874.9545169</v>
      </c>
      <c r="JB82" s="5"/>
      <c r="JC82" s="182">
        <f>IY82*JC$8*JC$2/IY$2*JD$2</f>
        <v>1743982.9061976944</v>
      </c>
      <c r="JD82" s="182">
        <f>IZ82*JD$80</f>
        <v>1000</v>
      </c>
      <c r="JE82" s="182">
        <f>JC82*JD82</f>
        <v>1743982906.1976943</v>
      </c>
      <c r="JF82" s="5"/>
      <c r="JG82" s="182">
        <f>JC82*JG$8*JG$2/JC$2*JH$2</f>
        <v>2005580.3421273483</v>
      </c>
      <c r="JH82" s="182">
        <f>JD82*JH$80</f>
        <v>1000</v>
      </c>
      <c r="JI82" s="182">
        <f>JG82*JH82</f>
        <v>2005580342.1273482</v>
      </c>
      <c r="JJ82" s="5"/>
      <c r="JK82" s="182">
        <f>JG82*JK$8*JK$2/JG$2*JL$2</f>
        <v>2306417.3934464506</v>
      </c>
      <c r="JL82" s="182">
        <f>JH82*JL$80</f>
        <v>1000</v>
      </c>
      <c r="JM82" s="182">
        <f>JK82*JL82</f>
        <v>2306417393.4464507</v>
      </c>
      <c r="JN82" s="5"/>
      <c r="JO82" s="182">
        <f>JK82*JO$8*JO$2/JK$2*JP$2</f>
        <v>2678903.8024880518</v>
      </c>
      <c r="JP82" s="182">
        <f>JL82*JP$80</f>
        <v>1000</v>
      </c>
      <c r="JQ82" s="182">
        <f>JO82*JP82</f>
        <v>2678903802.4880519</v>
      </c>
      <c r="JR82" s="5"/>
      <c r="JS82" s="182">
        <f>JO82*JS$8*JS$2/JO$2*JT$2</f>
        <v>3080739.3728612592</v>
      </c>
      <c r="JT82" s="182">
        <f>JP82*JT$80</f>
        <v>1000</v>
      </c>
      <c r="JU82" s="182">
        <f>JS82*JT82</f>
        <v>3080739372.861259</v>
      </c>
      <c r="JV82" s="5"/>
      <c r="JW82" s="182">
        <f>JS82*JW$8*JW$2/JS$2*JX$2</f>
        <v>3542850.2787904479</v>
      </c>
      <c r="JX82" s="182">
        <f>JT82*JX$80</f>
        <v>1000</v>
      </c>
      <c r="JY82" s="182">
        <f>JW82*JX82</f>
        <v>3542850278.7904477</v>
      </c>
      <c r="JZ82" s="5"/>
      <c r="KA82" s="182">
        <f>JW82*KA$8*KA$2/JW$2*KB$2</f>
        <v>4074277.8206090149</v>
      </c>
      <c r="KB82" s="182">
        <f>JX82*KB$80</f>
        <v>1000</v>
      </c>
      <c r="KC82" s="182">
        <f>KA82*KB82</f>
        <v>4074277820.609015</v>
      </c>
      <c r="KD82" s="5"/>
      <c r="KE82" s="182">
        <f>KA82*KE$8*KE$2/KA$2*KF$2</f>
        <v>4685419.4937003674</v>
      </c>
      <c r="KF82" s="182">
        <f>KB82*KF$80</f>
        <v>1000</v>
      </c>
      <c r="KG82" s="182">
        <f>KE82*KF82</f>
        <v>4685419493.700367</v>
      </c>
      <c r="KH82" s="5"/>
      <c r="KI82" s="183">
        <f>SUMIFS($G82:$KG82,$G$3:$KG$3,KI$5,$G$6:$KG$6,KI$6)</f>
        <v>672.71523257812464</v>
      </c>
      <c r="KJ82" s="183">
        <f t="shared" ref="KJ82" si="1006">KK82/KI82</f>
        <v>1000.0000000000001</v>
      </c>
      <c r="KK82" s="183">
        <f>SUMIFS($G82:$KG82,$G$3:$KG$3,KI$5,$G$6:$KG$6,KK$6)</f>
        <v>672715.23257812473</v>
      </c>
      <c r="KM82" s="183">
        <f>SUMIFS($G82:$KG82,$G$3:$KG$3,KM$5,$G$6:$KG$6,KM$6)</f>
        <v>10508.091218121604</v>
      </c>
      <c r="KN82" s="183">
        <f t="shared" ref="KN82" si="1007">KO82/KM82</f>
        <v>999.99999999999989</v>
      </c>
      <c r="KO82" s="183">
        <f>SUMIFS($G82:$KG82,$G$3:$KG$3,KM$5,$G$6:$KG$6,KO$6)</f>
        <v>10508091.218121603</v>
      </c>
      <c r="KQ82" s="183">
        <f>SUMIFS($G82:$KG82,$G$3:$KG$3,KQ$5,$G$6:$KG$6,KQ$6)</f>
        <v>67465.099377698949</v>
      </c>
      <c r="KR82" s="183">
        <f>KS82/KQ82</f>
        <v>999.99999999999989</v>
      </c>
      <c r="KS82" s="183">
        <f>SUMIFS($G82:$KG82,$G$3:$KG$3,KQ$5,$G$6:$KG$6,KS$6)</f>
        <v>67465099.377698943</v>
      </c>
      <c r="KU82" s="183">
        <f>SUMIFS($G82:$KG82,$G$3:$KG$3,KU$5,$G$6:$KG$6,KU$6)</f>
        <v>397050.67056746071</v>
      </c>
      <c r="KV82" s="183">
        <f>KW82/KU82</f>
        <v>999.99999999999989</v>
      </c>
      <c r="KW82" s="183">
        <f>SUMIFS($G82:$KG82,$G$3:$KG$3,KU$5,$G$6:$KG$6,KW$6)</f>
        <v>397050670.56746066</v>
      </c>
      <c r="KY82" s="183">
        <f>SUMIFS($G82:$KG82,$G$3:$KG$3,KY$5,$G$6:$KG$6,KY$6)</f>
        <v>2336752.431290159</v>
      </c>
      <c r="KZ82" s="183">
        <f>LA82/KY82</f>
        <v>999.99999999999989</v>
      </c>
      <c r="LA82" s="183">
        <f>SUMIFS($G82:$KG82,$G$3:$KG$3,KY$5,$G$6:$KG$6,LA$6)</f>
        <v>2336752431.2901587</v>
      </c>
      <c r="LC82" s="183">
        <f>SUMIFS($G82:$KG82,$G$3:$KG$3,LC$5,$G$6:$KG$6,LC$6)</f>
        <v>14377541.433272528</v>
      </c>
      <c r="LD82" s="183">
        <f>LE82/LC82</f>
        <v>1000</v>
      </c>
      <c r="LE82" s="183">
        <f>SUMIFS($G82:$KG82,$G$3:$KG$3,LC$5,$G$6:$KG$6,LE$6)</f>
        <v>14377541433.272528</v>
      </c>
    </row>
    <row r="83" spans="2:317" ht="18.75">
      <c r="B83" s="172"/>
      <c r="C83" s="180"/>
      <c r="D83" s="180" t="str">
        <f>'A.I Revenue Streams - P1'!E81</f>
        <v>Molecular Biology</v>
      </c>
      <c r="E83" s="180"/>
      <c r="F83" s="184"/>
      <c r="G83" s="182"/>
      <c r="H83" s="182"/>
      <c r="I83" s="182"/>
      <c r="J83" s="5"/>
      <c r="K83" s="182">
        <f>'A.I Revenue Streams - P1'!H81*K$2</f>
        <v>0</v>
      </c>
      <c r="L83" s="182">
        <f t="shared" ref="L83:L125" si="1008">H83*$L$80</f>
        <v>0</v>
      </c>
      <c r="M83" s="182"/>
      <c r="N83" s="5"/>
      <c r="O83" s="182">
        <f t="shared" ref="O83:O146" si="1009">K83*O$8*O$2/K$2*P$2</f>
        <v>0</v>
      </c>
      <c r="P83" s="182">
        <f t="shared" ref="P83:P125" si="1010">L83*$L$80</f>
        <v>0</v>
      </c>
      <c r="Q83" s="182">
        <f t="shared" ref="Q83:Q125" si="1011">O83*P83</f>
        <v>0</v>
      </c>
      <c r="R83" s="5"/>
      <c r="S83" s="182">
        <f t="shared" ref="S83:S146" si="1012">O83*S$8*S$2/O$2*T$2</f>
        <v>0</v>
      </c>
      <c r="T83" s="182">
        <f t="shared" ref="T83:T125" si="1013">P83*$L$80</f>
        <v>0</v>
      </c>
      <c r="U83" s="182">
        <f t="shared" ref="U83:U125" si="1014">S83*T83</f>
        <v>0</v>
      </c>
      <c r="V83" s="5"/>
      <c r="W83" s="182">
        <f t="shared" ref="W83:W146" si="1015">S83*W$8*W$2/S$2*X$2</f>
        <v>0</v>
      </c>
      <c r="X83" s="182">
        <f t="shared" ref="X83:X125" si="1016">T83*X$80</f>
        <v>0</v>
      </c>
      <c r="Y83" s="182">
        <f t="shared" ref="Y83:Y125" si="1017">W83*X83</f>
        <v>0</v>
      </c>
      <c r="Z83" s="5"/>
      <c r="AA83" s="182">
        <f t="shared" ref="AA83:AA146" si="1018">W83*AA$8*AA$2/W$2*AB$2</f>
        <v>0</v>
      </c>
      <c r="AB83" s="182">
        <f t="shared" ref="AB83:AB125" si="1019">X83*AB$80</f>
        <v>0</v>
      </c>
      <c r="AC83" s="182">
        <f t="shared" ref="AC83:AC125" si="1020">AA83*AB83</f>
        <v>0</v>
      </c>
      <c r="AD83" s="5"/>
      <c r="AE83" s="182">
        <f t="shared" ref="AE83:AE146" si="1021">AA83*AE$8*AE$2/AA$2*AF$2</f>
        <v>0</v>
      </c>
      <c r="AF83" s="182">
        <f t="shared" ref="AF83:AF125" si="1022">AB83*AF$80</f>
        <v>0</v>
      </c>
      <c r="AG83" s="182">
        <f t="shared" ref="AG83:AG125" si="1023">AE83*AF83</f>
        <v>0</v>
      </c>
      <c r="AH83" s="5"/>
      <c r="AI83" s="182">
        <f t="shared" ref="AI83:AI146" si="1024">AE83*AI$8*AI$2/AE$2*AJ$2</f>
        <v>0</v>
      </c>
      <c r="AJ83" s="182">
        <f t="shared" ref="AJ83:AJ125" si="1025">AF83*AJ$80</f>
        <v>0</v>
      </c>
      <c r="AK83" s="182">
        <f t="shared" ref="AK83:AK125" si="1026">AI83*AJ83</f>
        <v>0</v>
      </c>
      <c r="AL83" s="5"/>
      <c r="AM83" s="182">
        <f t="shared" ref="AM83:AM146" si="1027">AI83*AM$8*AM$2/AI$2*AN$2</f>
        <v>0</v>
      </c>
      <c r="AN83" s="182">
        <f t="shared" ref="AN83:AN125" si="1028">AJ83*AN$80</f>
        <v>0</v>
      </c>
      <c r="AO83" s="182">
        <f t="shared" ref="AO83:AO125" si="1029">AM83*AN83</f>
        <v>0</v>
      </c>
      <c r="AP83" s="5"/>
      <c r="AQ83" s="182">
        <f t="shared" ref="AQ83:AQ146" si="1030">AM83*AQ$8*AQ$2/AM$2*AR$2</f>
        <v>0</v>
      </c>
      <c r="AR83" s="182">
        <f t="shared" ref="AR83:AR125" si="1031">AN83*AR$80</f>
        <v>0</v>
      </c>
      <c r="AS83" s="182">
        <f t="shared" ref="AS83:AS125" si="1032">AQ83*AR83</f>
        <v>0</v>
      </c>
      <c r="AT83" s="5"/>
      <c r="AU83" s="182">
        <f t="shared" ref="AU83:AU146" si="1033">AQ83*AU$8*AU$2/AQ$2*AV$2</f>
        <v>0</v>
      </c>
      <c r="AV83" s="182">
        <f t="shared" ref="AV83:AV125" si="1034">AR83*AV$80</f>
        <v>0</v>
      </c>
      <c r="AW83" s="182">
        <f t="shared" ref="AW83:AW125" si="1035">AU83*AV83</f>
        <v>0</v>
      </c>
      <c r="AX83" s="5"/>
      <c r="AY83" s="182">
        <f t="shared" ref="AY83:AY146" si="1036">AU83*AY$8*AY$2/AU$2*AZ$2</f>
        <v>0</v>
      </c>
      <c r="AZ83" s="182">
        <f t="shared" ref="AZ83:AZ125" si="1037">AV83*AZ$80</f>
        <v>0</v>
      </c>
      <c r="BA83" s="182">
        <f t="shared" ref="BA83:BA125" si="1038">AY83*AZ83</f>
        <v>0</v>
      </c>
      <c r="BB83" s="5"/>
      <c r="BC83" s="182">
        <f t="shared" ref="BC83:BC146" si="1039">AY83*BC$8*BC$2/AY$2*BD$2</f>
        <v>0</v>
      </c>
      <c r="BD83" s="182">
        <f t="shared" ref="BD83:BD125" si="1040">AZ83*BD$80</f>
        <v>0</v>
      </c>
      <c r="BE83" s="182">
        <f t="shared" ref="BE83:BE125" si="1041">BC83*BD83</f>
        <v>0</v>
      </c>
      <c r="BF83" s="5"/>
      <c r="BG83" s="182">
        <f t="shared" ref="BG83:BG146" si="1042">BC83*BG$8*BG$2/BC$2*BH$2</f>
        <v>0</v>
      </c>
      <c r="BH83" s="182">
        <f t="shared" ref="BH83:BH125" si="1043">BD83*BH$80</f>
        <v>0</v>
      </c>
      <c r="BI83" s="182">
        <f t="shared" ref="BI83:BI125" si="1044">BG83*BH83</f>
        <v>0</v>
      </c>
      <c r="BJ83" s="5"/>
      <c r="BK83" s="182">
        <f t="shared" ref="BK83:BK146" si="1045">BG83*BK$8*BK$2/BG$2*BL$2</f>
        <v>0</v>
      </c>
      <c r="BL83" s="182">
        <f t="shared" ref="BL83:BL125" si="1046">BH83*BL$80</f>
        <v>0</v>
      </c>
      <c r="BM83" s="182">
        <f t="shared" ref="BM83:BM125" si="1047">BK83*BL83</f>
        <v>0</v>
      </c>
      <c r="BN83" s="5"/>
      <c r="BO83" s="182">
        <f t="shared" ref="BO83:BO146" si="1048">BK83*BO$8*BO$2/BK$2*BP$2</f>
        <v>0</v>
      </c>
      <c r="BP83" s="182">
        <f t="shared" ref="BP83:BP125" si="1049">BL83*BP$80</f>
        <v>0</v>
      </c>
      <c r="BQ83" s="182">
        <f t="shared" ref="BQ83:BQ125" si="1050">BO83*BP83</f>
        <v>0</v>
      </c>
      <c r="BR83" s="5"/>
      <c r="BS83" s="182">
        <f t="shared" ref="BS83:BS146" si="1051">BO83*BS$8*BS$2/BO$2*BT$2</f>
        <v>0</v>
      </c>
      <c r="BT83" s="182">
        <f t="shared" ref="BT83:BT125" si="1052">BP83*BT$80</f>
        <v>0</v>
      </c>
      <c r="BU83" s="182">
        <f t="shared" ref="BU83:BU125" si="1053">BS83*BT83</f>
        <v>0</v>
      </c>
      <c r="BV83" s="5"/>
      <c r="BW83" s="182">
        <f t="shared" ref="BW83:BW146" si="1054">BS83*BW$8*BW$2/BS$2*BX$2</f>
        <v>0</v>
      </c>
      <c r="BX83" s="182">
        <f t="shared" ref="BX83:BX125" si="1055">BT83*BX$80</f>
        <v>0</v>
      </c>
      <c r="BY83" s="182">
        <f t="shared" ref="BY83:BY125" si="1056">BW83*BX83</f>
        <v>0</v>
      </c>
      <c r="BZ83" s="5"/>
      <c r="CA83" s="182">
        <f t="shared" ref="CA83:CA146" si="1057">BW83*CA$8*CA$2/BW$2*CB$2</f>
        <v>0</v>
      </c>
      <c r="CB83" s="182">
        <f t="shared" ref="CB83:CB125" si="1058">BX83*CB$80</f>
        <v>0</v>
      </c>
      <c r="CC83" s="182">
        <f t="shared" ref="CC83:CC125" si="1059">CA83*CB83</f>
        <v>0</v>
      </c>
      <c r="CD83" s="5"/>
      <c r="CE83" s="182">
        <f t="shared" ref="CE83:CE146" si="1060">CA83*CE$8*CE$2/CA$2*CF$2</f>
        <v>0</v>
      </c>
      <c r="CF83" s="182">
        <f t="shared" ref="CF83:CF125" si="1061">CB83*CF$80</f>
        <v>0</v>
      </c>
      <c r="CG83" s="182">
        <f t="shared" ref="CG83:CG125" si="1062">CE83*CF83</f>
        <v>0</v>
      </c>
      <c r="CH83" s="5"/>
      <c r="CI83" s="182">
        <f t="shared" ref="CI83:CI146" si="1063">CE83*CI$8*CI$2/CE$2*CJ$2</f>
        <v>0</v>
      </c>
      <c r="CJ83" s="182">
        <f t="shared" ref="CJ83:CJ125" si="1064">CF83*CJ$80</f>
        <v>0</v>
      </c>
      <c r="CK83" s="182">
        <f t="shared" ref="CK83:CK125" si="1065">CI83*CJ83</f>
        <v>0</v>
      </c>
      <c r="CL83" s="5"/>
      <c r="CM83" s="182">
        <f t="shared" ref="CM83:CM146" si="1066">CI83*CM$8*CM$2/CI$2*CN$2</f>
        <v>0</v>
      </c>
      <c r="CN83" s="182">
        <f t="shared" ref="CN83:CN125" si="1067">CJ83*CN$80</f>
        <v>0</v>
      </c>
      <c r="CO83" s="182">
        <f t="shared" ref="CO83:CO125" si="1068">CM83*CN83</f>
        <v>0</v>
      </c>
      <c r="CP83" s="5"/>
      <c r="CQ83" s="182">
        <f t="shared" ref="CQ83:CQ146" si="1069">CM83*CQ$8*CQ$2/CM$2*CR$2</f>
        <v>0</v>
      </c>
      <c r="CR83" s="182">
        <f t="shared" ref="CR83:CR125" si="1070">CN83*CR$80</f>
        <v>0</v>
      </c>
      <c r="CS83" s="182">
        <f t="shared" ref="CS83:CS125" si="1071">CQ83*CR83</f>
        <v>0</v>
      </c>
      <c r="CT83" s="5"/>
      <c r="CU83" s="182">
        <f t="shared" ref="CU83:CU146" si="1072">CQ83*CU$8*CU$2/CQ$2*CV$2</f>
        <v>0</v>
      </c>
      <c r="CV83" s="182">
        <f t="shared" ref="CV83:CV125" si="1073">CR83*CV$80</f>
        <v>0</v>
      </c>
      <c r="CW83" s="182">
        <f t="shared" ref="CW83:CW125" si="1074">CU83*CV83</f>
        <v>0</v>
      </c>
      <c r="CX83" s="5"/>
      <c r="CY83" s="182">
        <f t="shared" ref="CY83:CY146" si="1075">CU83*CY$8*CY$2/CU$2*CZ$2</f>
        <v>0</v>
      </c>
      <c r="CZ83" s="182">
        <f t="shared" ref="CZ83:CZ125" si="1076">CV83*CZ$80</f>
        <v>0</v>
      </c>
      <c r="DA83" s="182">
        <f t="shared" ref="DA83:DA125" si="1077">CY83*CZ83</f>
        <v>0</v>
      </c>
      <c r="DB83" s="5"/>
      <c r="DC83" s="182">
        <f t="shared" ref="DC83:DC146" si="1078">CY83*DC$8*DC$2/CY$2*DD$2</f>
        <v>0</v>
      </c>
      <c r="DD83" s="182">
        <f t="shared" ref="DD83:DD125" si="1079">CZ83*DD$80</f>
        <v>0</v>
      </c>
      <c r="DE83" s="182">
        <f t="shared" ref="DE83:DE125" si="1080">DC83*DD83</f>
        <v>0</v>
      </c>
      <c r="DF83" s="5"/>
      <c r="DG83" s="182">
        <f t="shared" ref="DG83:DG146" si="1081">DC83*DG$8*DG$2/DC$2*DH$2</f>
        <v>0</v>
      </c>
      <c r="DH83" s="182">
        <f t="shared" ref="DH83:DH125" si="1082">DD83*DH$80</f>
        <v>0</v>
      </c>
      <c r="DI83" s="182">
        <f t="shared" ref="DI83:DI125" si="1083">DG83*DH83</f>
        <v>0</v>
      </c>
      <c r="DJ83" s="5"/>
      <c r="DK83" s="182">
        <f t="shared" ref="DK83:DK146" si="1084">DG83*DK$8*DK$2/DG$2*DL$2</f>
        <v>0</v>
      </c>
      <c r="DL83" s="182">
        <f t="shared" ref="DL83:DL125" si="1085">DH83*DL$80</f>
        <v>0</v>
      </c>
      <c r="DM83" s="182">
        <f t="shared" ref="DM83:DM125" si="1086">DK83*DL83</f>
        <v>0</v>
      </c>
      <c r="DN83" s="5"/>
      <c r="DO83" s="182">
        <f t="shared" ref="DO83:DO146" si="1087">DK83*DO$8*DO$2/DK$2*DP$2</f>
        <v>0</v>
      </c>
      <c r="DP83" s="182">
        <f t="shared" ref="DP83:DP125" si="1088">DL83*DP$80</f>
        <v>0</v>
      </c>
      <c r="DQ83" s="182">
        <f t="shared" ref="DQ83:DQ125" si="1089">DO83*DP83</f>
        <v>0</v>
      </c>
      <c r="DR83" s="5"/>
      <c r="DS83" s="182">
        <f t="shared" ref="DS83:DS146" si="1090">DO83*DS$8*DS$2/DO$2*DT$2</f>
        <v>0</v>
      </c>
      <c r="DT83" s="182">
        <f t="shared" ref="DT83:DT125" si="1091">DP83*DT$80</f>
        <v>0</v>
      </c>
      <c r="DU83" s="182">
        <f t="shared" ref="DU83:DU125" si="1092">DS83*DT83</f>
        <v>0</v>
      </c>
      <c r="DV83" s="5"/>
      <c r="DW83" s="182">
        <f t="shared" ref="DW83:DW146" si="1093">DS83*DW$8*DW$2/DS$2*DX$2</f>
        <v>0</v>
      </c>
      <c r="DX83" s="182">
        <f t="shared" ref="DX83:DX125" si="1094">DT83*DX$80</f>
        <v>0</v>
      </c>
      <c r="DY83" s="182">
        <f t="shared" ref="DY83:DY125" si="1095">DW83*DX83</f>
        <v>0</v>
      </c>
      <c r="DZ83" s="5"/>
      <c r="EA83" s="182">
        <f t="shared" ref="EA83:EA146" si="1096">DW83*EA$8*EA$2/DW$2*EB$2</f>
        <v>0</v>
      </c>
      <c r="EB83" s="182">
        <f t="shared" ref="EB83:EB125" si="1097">DX83*EB$80</f>
        <v>0</v>
      </c>
      <c r="EC83" s="182">
        <f t="shared" ref="EC83:EC125" si="1098">EA83*EB83</f>
        <v>0</v>
      </c>
      <c r="ED83" s="5"/>
      <c r="EE83" s="182">
        <f t="shared" ref="EE83:EE146" si="1099">EA83*EE$8*EE$2/EA$2*EF$2</f>
        <v>0</v>
      </c>
      <c r="EF83" s="182">
        <f t="shared" ref="EF83:EF125" si="1100">EB83*EF$80</f>
        <v>0</v>
      </c>
      <c r="EG83" s="182">
        <f t="shared" ref="EG83:EG125" si="1101">EE83*EF83</f>
        <v>0</v>
      </c>
      <c r="EH83" s="5"/>
      <c r="EI83" s="182">
        <f t="shared" ref="EI83:EI146" si="1102">EE83*EI$8*EI$2/EE$2*EJ$2</f>
        <v>0</v>
      </c>
      <c r="EJ83" s="182">
        <f t="shared" ref="EJ83:EJ125" si="1103">EF83*EJ$80</f>
        <v>0</v>
      </c>
      <c r="EK83" s="182">
        <f t="shared" ref="EK83:EK125" si="1104">EI83*EJ83</f>
        <v>0</v>
      </c>
      <c r="EL83" s="5"/>
      <c r="EM83" s="182">
        <f t="shared" ref="EM83:EM146" si="1105">EI83*EM$8*EM$2/EI$2*EN$2</f>
        <v>0</v>
      </c>
      <c r="EN83" s="182">
        <f t="shared" ref="EN83:EN125" si="1106">EJ83*EN$80</f>
        <v>0</v>
      </c>
      <c r="EO83" s="182">
        <f t="shared" ref="EO83:EO125" si="1107">EM83*EN83</f>
        <v>0</v>
      </c>
      <c r="EP83" s="5"/>
      <c r="EQ83" s="182">
        <f t="shared" ref="EQ83:EQ146" si="1108">EM83*EQ$8*EQ$2/EM$2*ER$2</f>
        <v>0</v>
      </c>
      <c r="ER83" s="182">
        <f t="shared" ref="ER83:ER125" si="1109">EN83*ER$80</f>
        <v>0</v>
      </c>
      <c r="ES83" s="182">
        <f t="shared" ref="ES83:ES125" si="1110">EQ83*ER83</f>
        <v>0</v>
      </c>
      <c r="ET83" s="5"/>
      <c r="EU83" s="182">
        <f t="shared" ref="EU83:EU146" si="1111">EQ83*EU$8*EU$2/EQ$2*EV$2</f>
        <v>0</v>
      </c>
      <c r="EV83" s="182">
        <f t="shared" ref="EV83:EV125" si="1112">ER83*EV$80</f>
        <v>0</v>
      </c>
      <c r="EW83" s="182">
        <f t="shared" ref="EW83:EW125" si="1113">EU83*EV83</f>
        <v>0</v>
      </c>
      <c r="EX83" s="5"/>
      <c r="EY83" s="182">
        <f t="shared" ref="EY83:EY146" si="1114">EU83*EY$8*EY$2/EU$2*EZ$2</f>
        <v>0</v>
      </c>
      <c r="EZ83" s="182">
        <f t="shared" ref="EZ83:EZ125" si="1115">EV83*EZ$80</f>
        <v>0</v>
      </c>
      <c r="FA83" s="182">
        <f t="shared" ref="FA83:FA125" si="1116">EY83*EZ83</f>
        <v>0</v>
      </c>
      <c r="FB83" s="5"/>
      <c r="FC83" s="182">
        <f t="shared" ref="FC83:FC146" si="1117">EY83*FC$8*FC$2/EY$2*FD$2</f>
        <v>0</v>
      </c>
      <c r="FD83" s="182">
        <f t="shared" ref="FD83:FD125" si="1118">EZ83*FD$80</f>
        <v>0</v>
      </c>
      <c r="FE83" s="182">
        <f t="shared" ref="FE83:FE125" si="1119">FC83*FD83</f>
        <v>0</v>
      </c>
      <c r="FF83" s="5"/>
      <c r="FG83" s="182">
        <f t="shared" ref="FG83:FG146" si="1120">FC83*FG$8*FG$2/FC$2*FH$2</f>
        <v>0</v>
      </c>
      <c r="FH83" s="182">
        <f t="shared" ref="FH83:FH125" si="1121">FD83*FH$80</f>
        <v>0</v>
      </c>
      <c r="FI83" s="182">
        <f t="shared" ref="FI83:FI125" si="1122">FG83*FH83</f>
        <v>0</v>
      </c>
      <c r="FJ83" s="5"/>
      <c r="FK83" s="182">
        <f t="shared" ref="FK83:FK146" si="1123">FG83*FK$8*FK$2/FG$2*FL$2</f>
        <v>0</v>
      </c>
      <c r="FL83" s="182">
        <f t="shared" ref="FL83:FL125" si="1124">FH83*FL$80</f>
        <v>0</v>
      </c>
      <c r="FM83" s="182">
        <f t="shared" ref="FM83:FM125" si="1125">FK83*FL83</f>
        <v>0</v>
      </c>
      <c r="FN83" s="5"/>
      <c r="FO83" s="182">
        <f t="shared" ref="FO83:FO146" si="1126">FK83*FO$8*FO$2/FK$2*FP$2</f>
        <v>0</v>
      </c>
      <c r="FP83" s="182">
        <f t="shared" ref="FP83:FP125" si="1127">FL83*FP$80</f>
        <v>0</v>
      </c>
      <c r="FQ83" s="182">
        <f t="shared" ref="FQ83:FQ125" si="1128">FO83*FP83</f>
        <v>0</v>
      </c>
      <c r="FR83" s="5"/>
      <c r="FS83" s="182">
        <f t="shared" ref="FS83:FS146" si="1129">FO83*FS$8*FS$2/FO$2*FT$2</f>
        <v>0</v>
      </c>
      <c r="FT83" s="182">
        <f t="shared" ref="FT83:FT125" si="1130">FP83*FT$80</f>
        <v>0</v>
      </c>
      <c r="FU83" s="182">
        <f t="shared" ref="FU83:FU125" si="1131">FS83*FT83</f>
        <v>0</v>
      </c>
      <c r="FV83" s="5"/>
      <c r="FW83" s="182">
        <f t="shared" ref="FW83:FW146" si="1132">FS83*FW$8*FW$2/FS$2*FX$2</f>
        <v>0</v>
      </c>
      <c r="FX83" s="182">
        <f t="shared" ref="FX83:FX125" si="1133">FT83*FX$80</f>
        <v>0</v>
      </c>
      <c r="FY83" s="182">
        <f t="shared" ref="FY83:FY125" si="1134">FW83*FX83</f>
        <v>0</v>
      </c>
      <c r="FZ83" s="5"/>
      <c r="GA83" s="182">
        <f t="shared" ref="GA83:GA146" si="1135">FW83*GA$8*GA$2/FW$2*GB$2</f>
        <v>0</v>
      </c>
      <c r="GB83" s="182">
        <f t="shared" ref="GB83:GB125" si="1136">FX83*GB$80</f>
        <v>0</v>
      </c>
      <c r="GC83" s="182">
        <f t="shared" ref="GC83:GC125" si="1137">GA83*GB83</f>
        <v>0</v>
      </c>
      <c r="GD83" s="5"/>
      <c r="GE83" s="182">
        <f t="shared" ref="GE83:GE146" si="1138">GA83*GE$8*GE$2/GA$2*GF$2</f>
        <v>0</v>
      </c>
      <c r="GF83" s="182">
        <f t="shared" ref="GF83:GF125" si="1139">GB83*GF$80</f>
        <v>0</v>
      </c>
      <c r="GG83" s="182">
        <f t="shared" ref="GG83:GG125" si="1140">GE83*GF83</f>
        <v>0</v>
      </c>
      <c r="GH83" s="5"/>
      <c r="GI83" s="182">
        <f t="shared" ref="GI83:GI146" si="1141">GE83*GI$8*GI$2/GE$2*GJ$2</f>
        <v>0</v>
      </c>
      <c r="GJ83" s="182">
        <f t="shared" ref="GJ83:GJ125" si="1142">GF83*GJ$80</f>
        <v>0</v>
      </c>
      <c r="GK83" s="182">
        <f t="shared" ref="GK83:GK125" si="1143">GI83*GJ83</f>
        <v>0</v>
      </c>
      <c r="GL83" s="5"/>
      <c r="GM83" s="182">
        <f t="shared" ref="GM83:GM146" si="1144">GI83*GM$8*GM$2/GI$2*GN$2</f>
        <v>0</v>
      </c>
      <c r="GN83" s="182">
        <f t="shared" ref="GN83:GN125" si="1145">GJ83*GN$80</f>
        <v>0</v>
      </c>
      <c r="GO83" s="182">
        <f t="shared" ref="GO83:GO125" si="1146">GM83*GN83</f>
        <v>0</v>
      </c>
      <c r="GP83" s="5"/>
      <c r="GQ83" s="182">
        <f t="shared" ref="GQ83:GQ146" si="1147">GM83*GQ$8*GQ$2/GM$2*GR$2</f>
        <v>0</v>
      </c>
      <c r="GR83" s="182">
        <f t="shared" ref="GR83:GR125" si="1148">GN83*GR$80</f>
        <v>0</v>
      </c>
      <c r="GS83" s="182">
        <f t="shared" ref="GS83:GS125" si="1149">GQ83*GR83</f>
        <v>0</v>
      </c>
      <c r="GT83" s="5"/>
      <c r="GU83" s="182">
        <f t="shared" ref="GU83:GU146" si="1150">GQ83*GU$8*GU$2/GQ$2*GV$2</f>
        <v>0</v>
      </c>
      <c r="GV83" s="182">
        <f t="shared" ref="GV83:GV125" si="1151">GR83*GV$80</f>
        <v>0</v>
      </c>
      <c r="GW83" s="182">
        <f t="shared" ref="GW83:GW125" si="1152">GU83*GV83</f>
        <v>0</v>
      </c>
      <c r="GX83" s="5"/>
      <c r="GY83" s="182">
        <f t="shared" ref="GY83:GY146" si="1153">GU83*GY$8*GY$2/GU$2*GZ$2</f>
        <v>0</v>
      </c>
      <c r="GZ83" s="182">
        <f t="shared" ref="GZ83:GZ125" si="1154">GV83*GZ$80</f>
        <v>0</v>
      </c>
      <c r="HA83" s="182">
        <f t="shared" ref="HA83:HA125" si="1155">GY83*GZ83</f>
        <v>0</v>
      </c>
      <c r="HB83" s="5"/>
      <c r="HC83" s="182">
        <f t="shared" ref="HC83:HC146" si="1156">GY83*HC$8*HC$2/GY$2*HD$2</f>
        <v>0</v>
      </c>
      <c r="HD83" s="182">
        <f t="shared" ref="HD83:HD125" si="1157">GZ83*HD$80</f>
        <v>0</v>
      </c>
      <c r="HE83" s="182">
        <f t="shared" ref="HE83:HE125" si="1158">HC83*HD83</f>
        <v>0</v>
      </c>
      <c r="HF83" s="5"/>
      <c r="HG83" s="182">
        <f t="shared" ref="HG83:HG146" si="1159">HC83*HG$8*HG$2/HC$2*HH$2</f>
        <v>0</v>
      </c>
      <c r="HH83" s="182">
        <f t="shared" ref="HH83:HH125" si="1160">HD83*HH$80</f>
        <v>0</v>
      </c>
      <c r="HI83" s="182">
        <f t="shared" ref="HI83:HI125" si="1161">HG83*HH83</f>
        <v>0</v>
      </c>
      <c r="HJ83" s="5"/>
      <c r="HK83" s="182">
        <f t="shared" ref="HK83:HK146" si="1162">HG83*HK$8*HK$2/HG$2*HL$2</f>
        <v>0</v>
      </c>
      <c r="HL83" s="182">
        <f t="shared" ref="HL83:HL125" si="1163">HH83*HL$80</f>
        <v>0</v>
      </c>
      <c r="HM83" s="182">
        <f t="shared" ref="HM83:HM125" si="1164">HK83*HL83</f>
        <v>0</v>
      </c>
      <c r="HN83" s="5"/>
      <c r="HO83" s="182">
        <f t="shared" ref="HO83:HO146" si="1165">HK83*HO$8*HO$2/HK$2*HP$2</f>
        <v>0</v>
      </c>
      <c r="HP83" s="182">
        <f t="shared" ref="HP83:HP125" si="1166">HL83*HP$80</f>
        <v>0</v>
      </c>
      <c r="HQ83" s="182">
        <f t="shared" ref="HQ83:HQ125" si="1167">HO83*HP83</f>
        <v>0</v>
      </c>
      <c r="HR83" s="5"/>
      <c r="HS83" s="182">
        <f t="shared" ref="HS83:HS146" si="1168">HO83*HS$8*HS$2/HO$2*HT$2</f>
        <v>0</v>
      </c>
      <c r="HT83" s="182">
        <f t="shared" ref="HT83:HT125" si="1169">HP83*HT$80</f>
        <v>0</v>
      </c>
      <c r="HU83" s="182">
        <f t="shared" ref="HU83:HU125" si="1170">HS83*HT83</f>
        <v>0</v>
      </c>
      <c r="HV83" s="5"/>
      <c r="HW83" s="182">
        <f t="shared" ref="HW83:HW146" si="1171">HS83*HW$8*HW$2/HS$2*HX$2</f>
        <v>0</v>
      </c>
      <c r="HX83" s="182">
        <f t="shared" ref="HX83:HX125" si="1172">HT83*HX$80</f>
        <v>0</v>
      </c>
      <c r="HY83" s="182">
        <f t="shared" ref="HY83:HY125" si="1173">HW83*HX83</f>
        <v>0</v>
      </c>
      <c r="HZ83" s="5"/>
      <c r="IA83" s="182">
        <f t="shared" ref="IA83:IA146" si="1174">HW83*IA$8*IA$2/HW$2*IB$2</f>
        <v>0</v>
      </c>
      <c r="IB83" s="182">
        <f t="shared" ref="IB83:IB125" si="1175">HX83*IB$80</f>
        <v>0</v>
      </c>
      <c r="IC83" s="182">
        <f t="shared" ref="IC83:IC125" si="1176">IA83*IB83</f>
        <v>0</v>
      </c>
      <c r="ID83" s="5"/>
      <c r="IE83" s="182">
        <f t="shared" ref="IE83:IE146" si="1177">IA83*IE$8*IE$2/IA$2*IF$2</f>
        <v>0</v>
      </c>
      <c r="IF83" s="182">
        <f t="shared" ref="IF83:IF125" si="1178">IB83*IF$80</f>
        <v>0</v>
      </c>
      <c r="IG83" s="182">
        <f t="shared" ref="IG83:IG125" si="1179">IE83*IF83</f>
        <v>0</v>
      </c>
      <c r="IH83" s="5"/>
      <c r="II83" s="182">
        <f t="shared" ref="II83:II146" si="1180">IE83*II$8*II$2/IE$2*IJ$2</f>
        <v>0</v>
      </c>
      <c r="IJ83" s="182">
        <f t="shared" ref="IJ83:IJ125" si="1181">IF83*IJ$80</f>
        <v>0</v>
      </c>
      <c r="IK83" s="182">
        <f t="shared" ref="IK83:IK125" si="1182">II83*IJ83</f>
        <v>0</v>
      </c>
      <c r="IL83" s="5"/>
      <c r="IM83" s="182">
        <f t="shared" ref="IM83:IM146" si="1183">II83*IM$8*IM$2/II$2*IN$2</f>
        <v>0</v>
      </c>
      <c r="IN83" s="182">
        <f t="shared" ref="IN83:IN125" si="1184">IJ83*IN$80</f>
        <v>0</v>
      </c>
      <c r="IO83" s="182">
        <f t="shared" ref="IO83:IO125" si="1185">IM83*IN83</f>
        <v>0</v>
      </c>
      <c r="IP83" s="5"/>
      <c r="IQ83" s="182">
        <f t="shared" ref="IQ83:IQ146" si="1186">IM83*IQ$8*IQ$2/IM$2*IR$2</f>
        <v>0</v>
      </c>
      <c r="IR83" s="182">
        <f t="shared" ref="IR83:IR125" si="1187">IN83*IR$80</f>
        <v>0</v>
      </c>
      <c r="IS83" s="182">
        <f t="shared" ref="IS83:IS125" si="1188">IQ83*IR83</f>
        <v>0</v>
      </c>
      <c r="IT83" s="5"/>
      <c r="IU83" s="182">
        <f t="shared" ref="IU83:IU146" si="1189">IQ83*IU$8*IU$2/IQ$2*IV$2</f>
        <v>0</v>
      </c>
      <c r="IV83" s="182">
        <f t="shared" ref="IV83:IV125" si="1190">IR83*IV$80</f>
        <v>0</v>
      </c>
      <c r="IW83" s="182">
        <f t="shared" ref="IW83:IW125" si="1191">IU83*IV83</f>
        <v>0</v>
      </c>
      <c r="IX83" s="5"/>
      <c r="IY83" s="182">
        <f t="shared" ref="IY83:IY146" si="1192">IU83*IY$8*IY$2/IU$2*IZ$2</f>
        <v>0</v>
      </c>
      <c r="IZ83" s="182">
        <f t="shared" ref="IZ83:IZ125" si="1193">IV83*IZ$80</f>
        <v>0</v>
      </c>
      <c r="JA83" s="182">
        <f t="shared" ref="JA83:JA125" si="1194">IY83*IZ83</f>
        <v>0</v>
      </c>
      <c r="JB83" s="5"/>
      <c r="JC83" s="182">
        <f t="shared" ref="JC83:JC146" si="1195">IY83*JC$8*JC$2/IY$2*JD$2</f>
        <v>0</v>
      </c>
      <c r="JD83" s="182">
        <f t="shared" ref="JD83:JD125" si="1196">IZ83*JD$80</f>
        <v>0</v>
      </c>
      <c r="JE83" s="182">
        <f t="shared" ref="JE83:JE125" si="1197">JC83*JD83</f>
        <v>0</v>
      </c>
      <c r="JF83" s="5"/>
      <c r="JG83" s="182">
        <f t="shared" ref="JG83:JG146" si="1198">JC83*JG$8*JG$2/JC$2*JH$2</f>
        <v>0</v>
      </c>
      <c r="JH83" s="182">
        <f t="shared" ref="JH83:JH125" si="1199">JD83*JH$80</f>
        <v>0</v>
      </c>
      <c r="JI83" s="182">
        <f t="shared" ref="JI83:JI125" si="1200">JG83*JH83</f>
        <v>0</v>
      </c>
      <c r="JJ83" s="5"/>
      <c r="JK83" s="182">
        <f t="shared" ref="JK83:JK146" si="1201">JG83*JK$8*JK$2/JG$2*JL$2</f>
        <v>0</v>
      </c>
      <c r="JL83" s="182">
        <f t="shared" ref="JL83:JL125" si="1202">JH83*JL$80</f>
        <v>0</v>
      </c>
      <c r="JM83" s="182">
        <f t="shared" ref="JM83:JM125" si="1203">JK83*JL83</f>
        <v>0</v>
      </c>
      <c r="JN83" s="5"/>
      <c r="JO83" s="182">
        <f t="shared" ref="JO83:JO146" si="1204">JK83*JO$8*JO$2/JK$2*JP$2</f>
        <v>0</v>
      </c>
      <c r="JP83" s="182">
        <f t="shared" ref="JP83:JP125" si="1205">JL83*JP$80</f>
        <v>0</v>
      </c>
      <c r="JQ83" s="182">
        <f t="shared" ref="JQ83:JQ125" si="1206">JO83*JP83</f>
        <v>0</v>
      </c>
      <c r="JR83" s="5"/>
      <c r="JS83" s="182">
        <f t="shared" ref="JS83:JS146" si="1207">JO83*JS$8*JS$2/JO$2*JT$2</f>
        <v>0</v>
      </c>
      <c r="JT83" s="182">
        <f t="shared" ref="JT83:JT125" si="1208">JP83*JT$80</f>
        <v>0</v>
      </c>
      <c r="JU83" s="182">
        <f t="shared" ref="JU83:JU125" si="1209">JS83*JT83</f>
        <v>0</v>
      </c>
      <c r="JV83" s="5"/>
      <c r="JW83" s="182">
        <f t="shared" ref="JW83:JW146" si="1210">JS83*JW$8*JW$2/JS$2*JX$2</f>
        <v>0</v>
      </c>
      <c r="JX83" s="182">
        <f t="shared" ref="JX83:JX125" si="1211">JT83*JX$80</f>
        <v>0</v>
      </c>
      <c r="JY83" s="182">
        <f t="shared" ref="JY83:JY125" si="1212">JW83*JX83</f>
        <v>0</v>
      </c>
      <c r="JZ83" s="5"/>
      <c r="KA83" s="182">
        <f t="shared" ref="KA83:KA146" si="1213">JW83*KA$8*KA$2/JW$2*KB$2</f>
        <v>0</v>
      </c>
      <c r="KB83" s="182">
        <f t="shared" ref="KB83:KB125" si="1214">JX83*KB$80</f>
        <v>0</v>
      </c>
      <c r="KC83" s="182">
        <f t="shared" ref="KC83:KC125" si="1215">KA83*KB83</f>
        <v>0</v>
      </c>
      <c r="KD83" s="5"/>
      <c r="KE83" s="182">
        <f t="shared" ref="KE83:KE146" si="1216">KA83*KE$8*KE$2/KA$2*KF$2</f>
        <v>0</v>
      </c>
      <c r="KF83" s="182">
        <f t="shared" ref="KF83:KF125" si="1217">KB83*KF$80</f>
        <v>0</v>
      </c>
      <c r="KG83" s="182">
        <f t="shared" ref="KG83:KG125" si="1218">KE83*KF83</f>
        <v>0</v>
      </c>
      <c r="KH83" s="5"/>
      <c r="KI83" s="183">
        <f t="shared" ref="KI83:KI125" si="1219">SUMIFS($G83:$KG83,$G$3:$KG$3,KI$5,$G$6:$KG$6,KI$6)</f>
        <v>0</v>
      </c>
      <c r="KJ83" s="183" t="e">
        <f t="shared" ref="KJ83:KJ125" si="1220">KK83/KI83</f>
        <v>#DIV/0!</v>
      </c>
      <c r="KK83" s="183">
        <f t="shared" ref="KK83:KK125" si="1221">SUMIFS($G83:$KG83,$G$3:$KG$3,KI$5,$G$6:$KG$6,KK$6)</f>
        <v>0</v>
      </c>
      <c r="KM83" s="183">
        <f t="shared" ref="KM83:KM125" si="1222">SUMIFS($G83:$KG83,$G$3:$KG$3,KM$5,$G$6:$KG$6,KM$6)</f>
        <v>0</v>
      </c>
      <c r="KN83" s="183" t="e">
        <f t="shared" ref="KN83:KN125" si="1223">KO83/KM83</f>
        <v>#DIV/0!</v>
      </c>
      <c r="KO83" s="183">
        <f t="shared" ref="KO83:KO125" si="1224">SUMIFS($G83:$KG83,$G$3:$KG$3,KM$5,$G$6:$KG$6,KO$6)</f>
        <v>0</v>
      </c>
      <c r="KQ83" s="183">
        <f t="shared" ref="KQ83:KQ125" si="1225">SUMIFS($G83:$KG83,$G$3:$KG$3,KQ$5,$G$6:$KG$6,KQ$6)</f>
        <v>0</v>
      </c>
      <c r="KR83" s="183" t="e">
        <f t="shared" ref="KR83:KR125" si="1226">KS83/KQ83</f>
        <v>#DIV/0!</v>
      </c>
      <c r="KS83" s="183">
        <f t="shared" ref="KS83:KS125" si="1227">SUMIFS($G83:$KG83,$G$3:$KG$3,KQ$5,$G$6:$KG$6,KS$6)</f>
        <v>0</v>
      </c>
      <c r="KU83" s="183">
        <f t="shared" ref="KU83:KU125" si="1228">SUMIFS($G83:$KG83,$G$3:$KG$3,KU$5,$G$6:$KG$6,KU$6)</f>
        <v>0</v>
      </c>
      <c r="KV83" s="183" t="e">
        <f t="shared" ref="KV83:KV125" si="1229">KW83/KU83</f>
        <v>#DIV/0!</v>
      </c>
      <c r="KW83" s="183">
        <f t="shared" ref="KW83:KW125" si="1230">SUMIFS($G83:$KG83,$G$3:$KG$3,KU$5,$G$6:$KG$6,KW$6)</f>
        <v>0</v>
      </c>
      <c r="KY83" s="183">
        <f t="shared" ref="KY83:KY125" si="1231">SUMIFS($G83:$KG83,$G$3:$KG$3,KY$5,$G$6:$KG$6,KY$6)</f>
        <v>0</v>
      </c>
      <c r="KZ83" s="183" t="e">
        <f t="shared" ref="KZ83:KZ125" si="1232">LA83/KY83</f>
        <v>#DIV/0!</v>
      </c>
      <c r="LA83" s="183">
        <f t="shared" ref="LA83:LA125" si="1233">SUMIFS($G83:$KG83,$G$3:$KG$3,KY$5,$G$6:$KG$6,LA$6)</f>
        <v>0</v>
      </c>
      <c r="LC83" s="183">
        <f t="shared" ref="LC83:LC125" si="1234">SUMIFS($G83:$KG83,$G$3:$KG$3,LC$5,$G$6:$KG$6,LC$6)</f>
        <v>0</v>
      </c>
      <c r="LD83" s="183" t="e">
        <f t="shared" ref="LD83:LD125" si="1235">LE83/LC83</f>
        <v>#DIV/0!</v>
      </c>
      <c r="LE83" s="183">
        <f t="shared" ref="LE83:LE125" si="1236">SUMIFS($G83:$KG83,$G$3:$KG$3,LC$5,$G$6:$KG$6,LE$6)</f>
        <v>0</v>
      </c>
    </row>
    <row r="84" spans="2:317" ht="18.75">
      <c r="B84" s="172"/>
      <c r="C84" s="180"/>
      <c r="D84" s="180"/>
      <c r="E84" s="180" t="str">
        <f>'A.I Revenue Streams - P1'!F82</f>
        <v>Molecular Biology</v>
      </c>
      <c r="F84" s="184"/>
      <c r="G84" s="182"/>
      <c r="H84" s="182">
        <f>'A.I Revenue Streams - P1'!J82</f>
        <v>4500</v>
      </c>
      <c r="I84" s="182">
        <f t="shared" ref="I84:I125" si="1237">G84*H84</f>
        <v>0</v>
      </c>
      <c r="J84" s="5"/>
      <c r="K84" s="182">
        <f>'A.I Revenue Streams - P1'!H82*K$2*L$2</f>
        <v>1.7999999999999998</v>
      </c>
      <c r="L84" s="182">
        <f t="shared" si="1008"/>
        <v>4500</v>
      </c>
      <c r="M84" s="182">
        <f t="shared" ref="M84" si="1238">K84*L84</f>
        <v>8099.9999999999991</v>
      </c>
      <c r="N84" s="5"/>
      <c r="O84" s="182">
        <f t="shared" si="1009"/>
        <v>1.9214999999999995</v>
      </c>
      <c r="P84" s="182">
        <f t="shared" si="1010"/>
        <v>4500</v>
      </c>
      <c r="Q84" s="182">
        <f t="shared" si="1011"/>
        <v>8646.7499999999982</v>
      </c>
      <c r="R84" s="5"/>
      <c r="S84" s="182">
        <f t="shared" si="1012"/>
        <v>2.946299999999999</v>
      </c>
      <c r="T84" s="182">
        <f t="shared" si="1013"/>
        <v>4500</v>
      </c>
      <c r="U84" s="182">
        <f t="shared" si="1014"/>
        <v>13258.349999999995</v>
      </c>
      <c r="V84" s="5"/>
      <c r="W84" s="182">
        <f t="shared" si="1015"/>
        <v>4.2353062499999981</v>
      </c>
      <c r="X84" s="182">
        <f t="shared" si="1016"/>
        <v>4500</v>
      </c>
      <c r="Y84" s="182">
        <f t="shared" si="1017"/>
        <v>19058.878124999992</v>
      </c>
      <c r="Z84" s="5"/>
      <c r="AA84" s="182">
        <f t="shared" si="1018"/>
        <v>7.7929634999999964</v>
      </c>
      <c r="AB84" s="182">
        <f t="shared" si="1019"/>
        <v>4500</v>
      </c>
      <c r="AC84" s="182">
        <f t="shared" si="1020"/>
        <v>35068.335749999984</v>
      </c>
      <c r="AD84" s="5"/>
      <c r="AE84" s="182">
        <f t="shared" si="1021"/>
        <v>11.202385031249994</v>
      </c>
      <c r="AF84" s="182">
        <f t="shared" si="1022"/>
        <v>4500</v>
      </c>
      <c r="AG84" s="182">
        <f t="shared" si="1023"/>
        <v>50410.73264062497</v>
      </c>
      <c r="AH84" s="5"/>
      <c r="AI84" s="182">
        <f t="shared" si="1024"/>
        <v>16.103428482421865</v>
      </c>
      <c r="AJ84" s="182">
        <f t="shared" si="1025"/>
        <v>4500</v>
      </c>
      <c r="AK84" s="182">
        <f t="shared" si="1026"/>
        <v>72465.428170898391</v>
      </c>
      <c r="AL84" s="5"/>
      <c r="AM84" s="182">
        <f t="shared" si="1027"/>
        <v>18.518942754785144</v>
      </c>
      <c r="AN84" s="182">
        <f t="shared" si="1028"/>
        <v>4500</v>
      </c>
      <c r="AO84" s="182">
        <f t="shared" si="1029"/>
        <v>83335.24239653314</v>
      </c>
      <c r="AP84" s="5"/>
      <c r="AQ84" s="182">
        <f t="shared" si="1030"/>
        <v>21.296784168002915</v>
      </c>
      <c r="AR84" s="182">
        <f t="shared" si="1031"/>
        <v>4500</v>
      </c>
      <c r="AS84" s="182">
        <f t="shared" si="1032"/>
        <v>95835.528756013126</v>
      </c>
      <c r="AT84" s="5"/>
      <c r="AU84" s="182">
        <f t="shared" si="1033"/>
        <v>24.491301793203352</v>
      </c>
      <c r="AV84" s="182">
        <f t="shared" si="1034"/>
        <v>4500</v>
      </c>
      <c r="AW84" s="182">
        <f t="shared" si="1035"/>
        <v>110210.85806941509</v>
      </c>
      <c r="AX84" s="5"/>
      <c r="AY84" s="182">
        <f t="shared" si="1036"/>
        <v>28.164997062183854</v>
      </c>
      <c r="AZ84" s="182">
        <f t="shared" si="1037"/>
        <v>4500</v>
      </c>
      <c r="BA84" s="182">
        <f t="shared" si="1038"/>
        <v>126742.48677982735</v>
      </c>
      <c r="BB84" s="5"/>
      <c r="BC84" s="182">
        <f t="shared" si="1039"/>
        <v>32.389746621511428</v>
      </c>
      <c r="BD84" s="182">
        <f t="shared" si="1040"/>
        <v>4500</v>
      </c>
      <c r="BE84" s="182">
        <f t="shared" si="1041"/>
        <v>145753.85979680144</v>
      </c>
      <c r="BF84" s="5"/>
      <c r="BG84" s="182">
        <f t="shared" si="1042"/>
        <v>37.248208614738139</v>
      </c>
      <c r="BH84" s="182">
        <f t="shared" si="1043"/>
        <v>4500</v>
      </c>
      <c r="BI84" s="182">
        <f t="shared" si="1044"/>
        <v>167616.93876632163</v>
      </c>
      <c r="BJ84" s="5"/>
      <c r="BK84" s="182">
        <f t="shared" si="1045"/>
        <v>42.835439906948857</v>
      </c>
      <c r="BL84" s="182">
        <f t="shared" si="1046"/>
        <v>4500</v>
      </c>
      <c r="BM84" s="182">
        <f t="shared" si="1047"/>
        <v>192759.47958126984</v>
      </c>
      <c r="BN84" s="5"/>
      <c r="BO84" s="182">
        <f t="shared" si="1048"/>
        <v>49.260755892991185</v>
      </c>
      <c r="BP84" s="182">
        <f t="shared" si="1049"/>
        <v>4500</v>
      </c>
      <c r="BQ84" s="182">
        <f t="shared" si="1050"/>
        <v>221673.40151846033</v>
      </c>
      <c r="BR84" s="5"/>
      <c r="BS84" s="182">
        <f t="shared" si="1051"/>
        <v>56.64986927693986</v>
      </c>
      <c r="BT84" s="182">
        <f t="shared" si="1052"/>
        <v>4500</v>
      </c>
      <c r="BU84" s="182">
        <f t="shared" si="1053"/>
        <v>254924.41174622937</v>
      </c>
      <c r="BV84" s="5"/>
      <c r="BW84" s="182">
        <f t="shared" si="1054"/>
        <v>65.147349668480842</v>
      </c>
      <c r="BX84" s="182">
        <f t="shared" si="1055"/>
        <v>4500</v>
      </c>
      <c r="BY84" s="182">
        <f t="shared" si="1056"/>
        <v>293163.0735081638</v>
      </c>
      <c r="BZ84" s="5"/>
      <c r="CA84" s="182">
        <f t="shared" si="1057"/>
        <v>74.919452118752957</v>
      </c>
      <c r="CB84" s="182">
        <f t="shared" si="1058"/>
        <v>4500</v>
      </c>
      <c r="CC84" s="182">
        <f t="shared" si="1059"/>
        <v>337137.53453438828</v>
      </c>
      <c r="CD84" s="5"/>
      <c r="CE84" s="182">
        <f t="shared" si="1060"/>
        <v>103.38884392387908</v>
      </c>
      <c r="CF84" s="182">
        <f t="shared" si="1061"/>
        <v>4500</v>
      </c>
      <c r="CG84" s="182">
        <f t="shared" si="1062"/>
        <v>465249.79765745584</v>
      </c>
      <c r="CH84" s="5"/>
      <c r="CI84" s="182">
        <f t="shared" si="1063"/>
        <v>118.89717051246093</v>
      </c>
      <c r="CJ84" s="182">
        <f t="shared" si="1064"/>
        <v>4500</v>
      </c>
      <c r="CK84" s="182">
        <f t="shared" si="1065"/>
        <v>535037.26730607415</v>
      </c>
      <c r="CL84" s="5"/>
      <c r="CM84" s="182">
        <f t="shared" si="1066"/>
        <v>136.73174608933007</v>
      </c>
      <c r="CN84" s="182">
        <f t="shared" si="1067"/>
        <v>4500</v>
      </c>
      <c r="CO84" s="182">
        <f t="shared" si="1068"/>
        <v>615292.85740198533</v>
      </c>
      <c r="CP84" s="5"/>
      <c r="CQ84" s="182">
        <f t="shared" si="1069"/>
        <v>157.24150800272957</v>
      </c>
      <c r="CR84" s="182">
        <f t="shared" si="1070"/>
        <v>4500</v>
      </c>
      <c r="CS84" s="182">
        <f t="shared" si="1071"/>
        <v>707586.78601228306</v>
      </c>
      <c r="CT84" s="5"/>
      <c r="CU84" s="182">
        <f t="shared" si="1072"/>
        <v>180.82773420313899</v>
      </c>
      <c r="CV84" s="182">
        <f t="shared" si="1073"/>
        <v>4500</v>
      </c>
      <c r="CW84" s="182">
        <f t="shared" si="1074"/>
        <v>813724.80391412543</v>
      </c>
      <c r="CX84" s="5"/>
      <c r="CY84" s="182">
        <f t="shared" si="1075"/>
        <v>207.95189433360983</v>
      </c>
      <c r="CZ84" s="182">
        <f t="shared" si="1076"/>
        <v>4500</v>
      </c>
      <c r="DA84" s="182">
        <f t="shared" si="1077"/>
        <v>935783.52450124419</v>
      </c>
      <c r="DB84" s="5"/>
      <c r="DC84" s="182">
        <f t="shared" si="1078"/>
        <v>239.14467848365129</v>
      </c>
      <c r="DD84" s="182">
        <f t="shared" si="1079"/>
        <v>4500</v>
      </c>
      <c r="DE84" s="182">
        <f t="shared" si="1080"/>
        <v>1076151.0531764308</v>
      </c>
      <c r="DF84" s="5"/>
      <c r="DG84" s="182">
        <f t="shared" si="1081"/>
        <v>275.01638025619894</v>
      </c>
      <c r="DH84" s="182">
        <f t="shared" si="1082"/>
        <v>4500</v>
      </c>
      <c r="DI84" s="182">
        <f t="shared" si="1083"/>
        <v>1237573.7111528954</v>
      </c>
      <c r="DJ84" s="5"/>
      <c r="DK84" s="182">
        <f t="shared" si="1084"/>
        <v>316.26883729462878</v>
      </c>
      <c r="DL84" s="182">
        <f t="shared" si="1085"/>
        <v>4500</v>
      </c>
      <c r="DM84" s="182">
        <f t="shared" si="1086"/>
        <v>1423209.7678258296</v>
      </c>
      <c r="DN84" s="5"/>
      <c r="DO84" s="182">
        <f t="shared" si="1087"/>
        <v>363.70916288882307</v>
      </c>
      <c r="DP84" s="182">
        <f t="shared" si="1088"/>
        <v>4500</v>
      </c>
      <c r="DQ84" s="182">
        <f t="shared" si="1089"/>
        <v>1636691.2329997038</v>
      </c>
      <c r="DR84" s="5"/>
      <c r="DS84" s="182">
        <f t="shared" si="1090"/>
        <v>418.26553732214649</v>
      </c>
      <c r="DT84" s="182">
        <f t="shared" si="1091"/>
        <v>4500</v>
      </c>
      <c r="DU84" s="182">
        <f t="shared" si="1092"/>
        <v>1882194.9179496593</v>
      </c>
      <c r="DV84" s="5"/>
      <c r="DW84" s="182">
        <f t="shared" si="1093"/>
        <v>481.00536792046847</v>
      </c>
      <c r="DX84" s="182">
        <f t="shared" si="1094"/>
        <v>4500</v>
      </c>
      <c r="DY84" s="182">
        <f t="shared" si="1095"/>
        <v>2164524.1556421081</v>
      </c>
      <c r="DZ84" s="5"/>
      <c r="EA84" s="182">
        <f t="shared" si="1096"/>
        <v>608.47179041939262</v>
      </c>
      <c r="EB84" s="182">
        <f t="shared" si="1097"/>
        <v>4500</v>
      </c>
      <c r="EC84" s="182">
        <f t="shared" si="1098"/>
        <v>2738123.0568872667</v>
      </c>
      <c r="ED84" s="5"/>
      <c r="EE84" s="182">
        <f t="shared" si="1099"/>
        <v>699.74255898230149</v>
      </c>
      <c r="EF84" s="182">
        <f t="shared" si="1100"/>
        <v>4500</v>
      </c>
      <c r="EG84" s="182">
        <f t="shared" si="1101"/>
        <v>3148841.5154203568</v>
      </c>
      <c r="EH84" s="5"/>
      <c r="EI84" s="182">
        <f t="shared" si="1102"/>
        <v>804.70394282964662</v>
      </c>
      <c r="EJ84" s="182">
        <f t="shared" si="1103"/>
        <v>4500</v>
      </c>
      <c r="EK84" s="182">
        <f t="shared" si="1104"/>
        <v>3621167.7427334096</v>
      </c>
      <c r="EL84" s="5"/>
      <c r="EM84" s="182">
        <f t="shared" si="1105"/>
        <v>925.4095342540935</v>
      </c>
      <c r="EN84" s="182">
        <f t="shared" si="1106"/>
        <v>4500</v>
      </c>
      <c r="EO84" s="182">
        <f t="shared" si="1107"/>
        <v>4164342.904143421</v>
      </c>
      <c r="EP84" s="5"/>
      <c r="EQ84" s="182">
        <f t="shared" si="1108"/>
        <v>1064.2209643922074</v>
      </c>
      <c r="ER84" s="182">
        <f t="shared" si="1109"/>
        <v>4500</v>
      </c>
      <c r="ES84" s="182">
        <f t="shared" si="1110"/>
        <v>4788994.3397649331</v>
      </c>
      <c r="ET84" s="5"/>
      <c r="EU84" s="182">
        <f t="shared" si="1111"/>
        <v>1223.8541090510384</v>
      </c>
      <c r="EV84" s="182">
        <f t="shared" si="1112"/>
        <v>4500</v>
      </c>
      <c r="EW84" s="182">
        <f t="shared" si="1113"/>
        <v>5507343.4907296728</v>
      </c>
      <c r="EX84" s="5"/>
      <c r="EY84" s="182">
        <f t="shared" si="1114"/>
        <v>1407.4322254086942</v>
      </c>
      <c r="EZ84" s="182">
        <f t="shared" si="1115"/>
        <v>4500</v>
      </c>
      <c r="FA84" s="182">
        <f t="shared" si="1116"/>
        <v>6333445.0143391239</v>
      </c>
      <c r="FB84" s="5"/>
      <c r="FC84" s="182">
        <f t="shared" si="1117"/>
        <v>1618.5470592199981</v>
      </c>
      <c r="FD84" s="182">
        <f t="shared" si="1118"/>
        <v>4500</v>
      </c>
      <c r="FE84" s="182">
        <f t="shared" si="1119"/>
        <v>7283461.7664899919</v>
      </c>
      <c r="FF84" s="5"/>
      <c r="FG84" s="182">
        <f t="shared" si="1120"/>
        <v>1861.3291181029977</v>
      </c>
      <c r="FH84" s="182">
        <f t="shared" si="1121"/>
        <v>4500</v>
      </c>
      <c r="FI84" s="182">
        <f t="shared" si="1122"/>
        <v>8375981.0314634899</v>
      </c>
      <c r="FJ84" s="5"/>
      <c r="FK84" s="182">
        <f t="shared" si="1123"/>
        <v>2140.5284858184473</v>
      </c>
      <c r="FL84" s="182">
        <f t="shared" si="1124"/>
        <v>4500</v>
      </c>
      <c r="FM84" s="182">
        <f t="shared" si="1125"/>
        <v>9632378.186183013</v>
      </c>
      <c r="FN84" s="5"/>
      <c r="FO84" s="182">
        <f t="shared" si="1126"/>
        <v>2461.6077586912143</v>
      </c>
      <c r="FP84" s="182">
        <f t="shared" si="1127"/>
        <v>4500</v>
      </c>
      <c r="FQ84" s="182">
        <f t="shared" si="1128"/>
        <v>11077234.914110465</v>
      </c>
      <c r="FR84" s="5"/>
      <c r="FS84" s="182">
        <f t="shared" si="1129"/>
        <v>2830.8489224948962</v>
      </c>
      <c r="FT84" s="182">
        <f t="shared" si="1130"/>
        <v>4500</v>
      </c>
      <c r="FU84" s="182">
        <f t="shared" si="1131"/>
        <v>12738820.151227033</v>
      </c>
      <c r="FV84" s="5"/>
      <c r="FW84" s="182">
        <f t="shared" si="1132"/>
        <v>3581.0238869560435</v>
      </c>
      <c r="FX84" s="182">
        <f t="shared" si="1133"/>
        <v>4500</v>
      </c>
      <c r="FY84" s="182">
        <f t="shared" si="1134"/>
        <v>16114607.491302196</v>
      </c>
      <c r="FZ84" s="5"/>
      <c r="GA84" s="182">
        <f t="shared" si="1135"/>
        <v>4118.1774699994494</v>
      </c>
      <c r="GB84" s="182">
        <f t="shared" si="1136"/>
        <v>4500</v>
      </c>
      <c r="GC84" s="182">
        <f t="shared" si="1137"/>
        <v>18531798.614997521</v>
      </c>
      <c r="GD84" s="5"/>
      <c r="GE84" s="182">
        <f t="shared" si="1138"/>
        <v>4735.9040904993662</v>
      </c>
      <c r="GF84" s="182">
        <f t="shared" si="1139"/>
        <v>4500</v>
      </c>
      <c r="GG84" s="182">
        <f t="shared" si="1140"/>
        <v>21311568.407247148</v>
      </c>
      <c r="GH84" s="5"/>
      <c r="GI84" s="182">
        <f t="shared" si="1141"/>
        <v>5446.289704074271</v>
      </c>
      <c r="GJ84" s="182">
        <f t="shared" si="1142"/>
        <v>4500</v>
      </c>
      <c r="GK84" s="182">
        <f t="shared" si="1143"/>
        <v>24508303.66833422</v>
      </c>
      <c r="GL84" s="5"/>
      <c r="GM84" s="182">
        <f t="shared" si="1144"/>
        <v>6263.233159685411</v>
      </c>
      <c r="GN84" s="182">
        <f t="shared" si="1145"/>
        <v>4500</v>
      </c>
      <c r="GO84" s="182">
        <f t="shared" si="1146"/>
        <v>28184549.218584351</v>
      </c>
      <c r="GP84" s="5"/>
      <c r="GQ84" s="182">
        <f t="shared" si="1147"/>
        <v>7202.7181336382218</v>
      </c>
      <c r="GR84" s="182">
        <f t="shared" si="1148"/>
        <v>4500</v>
      </c>
      <c r="GS84" s="182">
        <f t="shared" si="1149"/>
        <v>32412231.601372</v>
      </c>
      <c r="GT84" s="5"/>
      <c r="GU84" s="182">
        <f t="shared" si="1150"/>
        <v>8283.1258536839541</v>
      </c>
      <c r="GV84" s="182">
        <f t="shared" si="1151"/>
        <v>4500</v>
      </c>
      <c r="GW84" s="182">
        <f t="shared" si="1152"/>
        <v>37274066.341577791</v>
      </c>
      <c r="GX84" s="5"/>
      <c r="GY84" s="182">
        <f t="shared" si="1153"/>
        <v>9525.5947317365462</v>
      </c>
      <c r="GZ84" s="182">
        <f t="shared" si="1154"/>
        <v>4500</v>
      </c>
      <c r="HA84" s="182">
        <f t="shared" si="1155"/>
        <v>42865176.292814456</v>
      </c>
      <c r="HB84" s="5"/>
      <c r="HC84" s="182">
        <f t="shared" si="1156"/>
        <v>10954.433941497027</v>
      </c>
      <c r="HD84" s="182">
        <f t="shared" si="1157"/>
        <v>4500</v>
      </c>
      <c r="HE84" s="182">
        <f t="shared" si="1158"/>
        <v>49294952.736736625</v>
      </c>
      <c r="HF84" s="5"/>
      <c r="HG84" s="182">
        <f t="shared" si="1159"/>
        <v>12597.59903272158</v>
      </c>
      <c r="HH84" s="182">
        <f t="shared" si="1160"/>
        <v>4500</v>
      </c>
      <c r="HI84" s="182">
        <f t="shared" si="1161"/>
        <v>56689195.647247113</v>
      </c>
      <c r="HJ84" s="5"/>
      <c r="HK84" s="182">
        <f t="shared" si="1162"/>
        <v>14487.238887629816</v>
      </c>
      <c r="HL84" s="182">
        <f t="shared" si="1163"/>
        <v>4500</v>
      </c>
      <c r="HM84" s="182">
        <f t="shared" si="1164"/>
        <v>65192574.994334169</v>
      </c>
      <c r="HN84" s="5"/>
      <c r="HO84" s="182">
        <f t="shared" si="1165"/>
        <v>16660.324720774286</v>
      </c>
      <c r="HP84" s="182">
        <f t="shared" si="1166"/>
        <v>4500</v>
      </c>
      <c r="HQ84" s="182">
        <f t="shared" si="1167"/>
        <v>74971461.243484288</v>
      </c>
      <c r="HR84" s="5"/>
      <c r="HS84" s="182">
        <f t="shared" si="1168"/>
        <v>22033.27944322399</v>
      </c>
      <c r="HT84" s="182">
        <f t="shared" si="1169"/>
        <v>4500</v>
      </c>
      <c r="HU84" s="182">
        <f t="shared" si="1170"/>
        <v>99149757.494507954</v>
      </c>
      <c r="HV84" s="5"/>
      <c r="HW84" s="182">
        <f t="shared" si="1171"/>
        <v>25338.271359707585</v>
      </c>
      <c r="HX84" s="182">
        <f t="shared" si="1172"/>
        <v>4500</v>
      </c>
      <c r="HY84" s="182">
        <f t="shared" si="1173"/>
        <v>114022221.11868413</v>
      </c>
      <c r="HZ84" s="5"/>
      <c r="IA84" s="182">
        <f t="shared" si="1174"/>
        <v>29139.012063663722</v>
      </c>
      <c r="IB84" s="182">
        <f t="shared" si="1175"/>
        <v>4500</v>
      </c>
      <c r="IC84" s="182">
        <f t="shared" si="1176"/>
        <v>131125554.28648674</v>
      </c>
      <c r="ID84" s="5"/>
      <c r="IE84" s="182">
        <f t="shared" si="1177"/>
        <v>33509.863873213275</v>
      </c>
      <c r="IF84" s="182">
        <f t="shared" si="1178"/>
        <v>4500</v>
      </c>
      <c r="IG84" s="182">
        <f t="shared" si="1179"/>
        <v>150794387.42945975</v>
      </c>
      <c r="IH84" s="5"/>
      <c r="II84" s="182">
        <f t="shared" si="1180"/>
        <v>38536.343454195267</v>
      </c>
      <c r="IJ84" s="182">
        <f t="shared" si="1181"/>
        <v>4500</v>
      </c>
      <c r="IK84" s="182">
        <f t="shared" si="1182"/>
        <v>173413545.5438787</v>
      </c>
      <c r="IL84" s="5"/>
      <c r="IM84" s="182">
        <f t="shared" si="1183"/>
        <v>44316.794972324555</v>
      </c>
      <c r="IN84" s="182">
        <f t="shared" si="1184"/>
        <v>4500</v>
      </c>
      <c r="IO84" s="182">
        <f t="shared" si="1185"/>
        <v>199425577.37546051</v>
      </c>
      <c r="IP84" s="5"/>
      <c r="IQ84" s="182">
        <f t="shared" si="1186"/>
        <v>50964.314218173233</v>
      </c>
      <c r="IR84" s="182">
        <f t="shared" si="1187"/>
        <v>4500</v>
      </c>
      <c r="IS84" s="182">
        <f t="shared" si="1188"/>
        <v>229339413.98177955</v>
      </c>
      <c r="IT84" s="5"/>
      <c r="IU84" s="182">
        <f t="shared" si="1189"/>
        <v>58608.961350899212</v>
      </c>
      <c r="IV84" s="182">
        <f t="shared" si="1190"/>
        <v>4500</v>
      </c>
      <c r="IW84" s="182">
        <f t="shared" si="1191"/>
        <v>263740326.07904646</v>
      </c>
      <c r="IX84" s="5"/>
      <c r="IY84" s="182">
        <f t="shared" si="1192"/>
        <v>67400.305553534083</v>
      </c>
      <c r="IZ84" s="182">
        <f t="shared" si="1193"/>
        <v>4500</v>
      </c>
      <c r="JA84" s="182">
        <f t="shared" si="1194"/>
        <v>303301374.99090338</v>
      </c>
      <c r="JB84" s="5"/>
      <c r="JC84" s="182">
        <f t="shared" si="1195"/>
        <v>77510.351386564187</v>
      </c>
      <c r="JD84" s="182">
        <f t="shared" si="1196"/>
        <v>4500</v>
      </c>
      <c r="JE84" s="182">
        <f t="shared" si="1197"/>
        <v>348796581.23953885</v>
      </c>
      <c r="JF84" s="5"/>
      <c r="JG84" s="182">
        <f t="shared" si="1198"/>
        <v>89136.904094548809</v>
      </c>
      <c r="JH84" s="182">
        <f t="shared" si="1199"/>
        <v>4500</v>
      </c>
      <c r="JI84" s="182">
        <f t="shared" si="1200"/>
        <v>401116068.42546964</v>
      </c>
      <c r="JJ84" s="5"/>
      <c r="JK84" s="182">
        <f t="shared" si="1201"/>
        <v>102507.43970873112</v>
      </c>
      <c r="JL84" s="182">
        <f t="shared" si="1202"/>
        <v>4500</v>
      </c>
      <c r="JM84" s="182">
        <f t="shared" si="1203"/>
        <v>461283478.68929005</v>
      </c>
      <c r="JN84" s="5"/>
      <c r="JO84" s="182">
        <f t="shared" si="1204"/>
        <v>119062.3912216912</v>
      </c>
      <c r="JP84" s="182">
        <f t="shared" si="1205"/>
        <v>4500</v>
      </c>
      <c r="JQ84" s="182">
        <f t="shared" si="1206"/>
        <v>535780760.49761039</v>
      </c>
      <c r="JR84" s="5"/>
      <c r="JS84" s="182">
        <f t="shared" si="1207"/>
        <v>136921.74990494488</v>
      </c>
      <c r="JT84" s="182">
        <f t="shared" si="1208"/>
        <v>4500</v>
      </c>
      <c r="JU84" s="182">
        <f t="shared" si="1209"/>
        <v>616147874.57225192</v>
      </c>
      <c r="JV84" s="5"/>
      <c r="JW84" s="182">
        <f t="shared" si="1210"/>
        <v>157460.01239068661</v>
      </c>
      <c r="JX84" s="182">
        <f t="shared" si="1211"/>
        <v>4500</v>
      </c>
      <c r="JY84" s="182">
        <f t="shared" si="1212"/>
        <v>708570055.75808978</v>
      </c>
      <c r="JZ84" s="5"/>
      <c r="KA84" s="182">
        <f t="shared" si="1213"/>
        <v>181079.01424928958</v>
      </c>
      <c r="KB84" s="182">
        <f t="shared" si="1214"/>
        <v>4500</v>
      </c>
      <c r="KC84" s="182">
        <f t="shared" si="1215"/>
        <v>814855564.12180316</v>
      </c>
      <c r="KD84" s="5"/>
      <c r="KE84" s="182">
        <f t="shared" si="1216"/>
        <v>208240.86638668302</v>
      </c>
      <c r="KF84" s="182">
        <f t="shared" si="1217"/>
        <v>4500</v>
      </c>
      <c r="KG84" s="182">
        <f t="shared" si="1218"/>
        <v>937083898.74007356</v>
      </c>
      <c r="KH84" s="5"/>
      <c r="KI84" s="183">
        <f t="shared" si="1219"/>
        <v>29.898454781249988</v>
      </c>
      <c r="KJ84" s="183">
        <f t="shared" si="1220"/>
        <v>4500</v>
      </c>
      <c r="KK84" s="183">
        <f t="shared" si="1221"/>
        <v>134543.04651562494</v>
      </c>
      <c r="KM84" s="183">
        <f t="shared" si="1222"/>
        <v>467.02627636096042</v>
      </c>
      <c r="KN84" s="183">
        <f t="shared" si="1223"/>
        <v>4499.9999999999991</v>
      </c>
      <c r="KO84" s="183">
        <f t="shared" si="1224"/>
        <v>2101618.2436243217</v>
      </c>
      <c r="KQ84" s="183">
        <f t="shared" si="1225"/>
        <v>2998.4488612310656</v>
      </c>
      <c r="KR84" s="183">
        <f t="shared" si="1226"/>
        <v>4500</v>
      </c>
      <c r="KS84" s="183">
        <f t="shared" si="1227"/>
        <v>13493019.875539795</v>
      </c>
      <c r="KU84" s="183">
        <f t="shared" si="1228"/>
        <v>17646.69646966493</v>
      </c>
      <c r="KV84" s="183">
        <f t="shared" si="1229"/>
        <v>4499.9999999999991</v>
      </c>
      <c r="KW84" s="183">
        <f t="shared" si="1230"/>
        <v>79410134.113492176</v>
      </c>
      <c r="KY84" s="183">
        <f t="shared" si="1231"/>
        <v>103855.66361289598</v>
      </c>
      <c r="KZ84" s="183">
        <f t="shared" si="1232"/>
        <v>4499.9999999999991</v>
      </c>
      <c r="LA84" s="183">
        <f t="shared" si="1233"/>
        <v>467350486.25803185</v>
      </c>
      <c r="LC84" s="183">
        <f t="shared" si="1234"/>
        <v>639001.8414787791</v>
      </c>
      <c r="LD84" s="183">
        <f t="shared" si="1235"/>
        <v>4500</v>
      </c>
      <c r="LE84" s="183">
        <f t="shared" si="1236"/>
        <v>2875508286.6545057</v>
      </c>
    </row>
    <row r="85" spans="2:317" ht="18.75">
      <c r="B85" s="172"/>
      <c r="C85" s="180"/>
      <c r="D85" s="180" t="str">
        <f>'A.I Revenue Streams - P1'!E83</f>
        <v>Micro Biology</v>
      </c>
      <c r="E85" s="180"/>
      <c r="F85" s="184"/>
      <c r="G85" s="182"/>
      <c r="H85" s="182"/>
      <c r="I85" s="182"/>
      <c r="J85" s="5"/>
      <c r="K85" s="182">
        <f>'A.I Revenue Streams - P1'!H83*K$2</f>
        <v>0</v>
      </c>
      <c r="L85" s="182">
        <f t="shared" si="1008"/>
        <v>0</v>
      </c>
      <c r="M85" s="182"/>
      <c r="N85" s="5"/>
      <c r="O85" s="182">
        <f t="shared" si="1009"/>
        <v>0</v>
      </c>
      <c r="P85" s="182">
        <f t="shared" si="1010"/>
        <v>0</v>
      </c>
      <c r="Q85" s="182">
        <f t="shared" si="1011"/>
        <v>0</v>
      </c>
      <c r="R85" s="5"/>
      <c r="S85" s="182">
        <f t="shared" si="1012"/>
        <v>0</v>
      </c>
      <c r="T85" s="182">
        <f t="shared" si="1013"/>
        <v>0</v>
      </c>
      <c r="U85" s="182">
        <f t="shared" si="1014"/>
        <v>0</v>
      </c>
      <c r="V85" s="5"/>
      <c r="W85" s="182">
        <f t="shared" si="1015"/>
        <v>0</v>
      </c>
      <c r="X85" s="182">
        <f t="shared" si="1016"/>
        <v>0</v>
      </c>
      <c r="Y85" s="182">
        <f t="shared" si="1017"/>
        <v>0</v>
      </c>
      <c r="Z85" s="5"/>
      <c r="AA85" s="182">
        <f t="shared" si="1018"/>
        <v>0</v>
      </c>
      <c r="AB85" s="182">
        <f t="shared" si="1019"/>
        <v>0</v>
      </c>
      <c r="AC85" s="182">
        <f t="shared" si="1020"/>
        <v>0</v>
      </c>
      <c r="AD85" s="5"/>
      <c r="AE85" s="182">
        <f t="shared" si="1021"/>
        <v>0</v>
      </c>
      <c r="AF85" s="182">
        <f t="shared" si="1022"/>
        <v>0</v>
      </c>
      <c r="AG85" s="182">
        <f t="shared" si="1023"/>
        <v>0</v>
      </c>
      <c r="AH85" s="5"/>
      <c r="AI85" s="182">
        <f t="shared" si="1024"/>
        <v>0</v>
      </c>
      <c r="AJ85" s="182">
        <f t="shared" si="1025"/>
        <v>0</v>
      </c>
      <c r="AK85" s="182">
        <f t="shared" si="1026"/>
        <v>0</v>
      </c>
      <c r="AL85" s="5"/>
      <c r="AM85" s="182">
        <f t="shared" si="1027"/>
        <v>0</v>
      </c>
      <c r="AN85" s="182">
        <f t="shared" si="1028"/>
        <v>0</v>
      </c>
      <c r="AO85" s="182">
        <f t="shared" si="1029"/>
        <v>0</v>
      </c>
      <c r="AP85" s="5"/>
      <c r="AQ85" s="182">
        <f t="shared" si="1030"/>
        <v>0</v>
      </c>
      <c r="AR85" s="182">
        <f t="shared" si="1031"/>
        <v>0</v>
      </c>
      <c r="AS85" s="182">
        <f t="shared" si="1032"/>
        <v>0</v>
      </c>
      <c r="AT85" s="5"/>
      <c r="AU85" s="182">
        <f t="shared" si="1033"/>
        <v>0</v>
      </c>
      <c r="AV85" s="182">
        <f t="shared" si="1034"/>
        <v>0</v>
      </c>
      <c r="AW85" s="182">
        <f t="shared" si="1035"/>
        <v>0</v>
      </c>
      <c r="AX85" s="5"/>
      <c r="AY85" s="182">
        <f t="shared" si="1036"/>
        <v>0</v>
      </c>
      <c r="AZ85" s="182">
        <f t="shared" si="1037"/>
        <v>0</v>
      </c>
      <c r="BA85" s="182">
        <f t="shared" si="1038"/>
        <v>0</v>
      </c>
      <c r="BB85" s="5"/>
      <c r="BC85" s="182">
        <f t="shared" si="1039"/>
        <v>0</v>
      </c>
      <c r="BD85" s="182">
        <f t="shared" si="1040"/>
        <v>0</v>
      </c>
      <c r="BE85" s="182">
        <f t="shared" si="1041"/>
        <v>0</v>
      </c>
      <c r="BF85" s="5"/>
      <c r="BG85" s="182">
        <f t="shared" si="1042"/>
        <v>0</v>
      </c>
      <c r="BH85" s="182">
        <f t="shared" si="1043"/>
        <v>0</v>
      </c>
      <c r="BI85" s="182">
        <f t="shared" si="1044"/>
        <v>0</v>
      </c>
      <c r="BJ85" s="5"/>
      <c r="BK85" s="182">
        <f t="shared" si="1045"/>
        <v>0</v>
      </c>
      <c r="BL85" s="182">
        <f t="shared" si="1046"/>
        <v>0</v>
      </c>
      <c r="BM85" s="182">
        <f t="shared" si="1047"/>
        <v>0</v>
      </c>
      <c r="BN85" s="5"/>
      <c r="BO85" s="182">
        <f t="shared" si="1048"/>
        <v>0</v>
      </c>
      <c r="BP85" s="182">
        <f t="shared" si="1049"/>
        <v>0</v>
      </c>
      <c r="BQ85" s="182">
        <f t="shared" si="1050"/>
        <v>0</v>
      </c>
      <c r="BR85" s="5"/>
      <c r="BS85" s="182">
        <f t="shared" si="1051"/>
        <v>0</v>
      </c>
      <c r="BT85" s="182">
        <f t="shared" si="1052"/>
        <v>0</v>
      </c>
      <c r="BU85" s="182">
        <f t="shared" si="1053"/>
        <v>0</v>
      </c>
      <c r="BV85" s="5"/>
      <c r="BW85" s="182">
        <f t="shared" si="1054"/>
        <v>0</v>
      </c>
      <c r="BX85" s="182">
        <f t="shared" si="1055"/>
        <v>0</v>
      </c>
      <c r="BY85" s="182">
        <f t="shared" si="1056"/>
        <v>0</v>
      </c>
      <c r="BZ85" s="5"/>
      <c r="CA85" s="182">
        <f t="shared" si="1057"/>
        <v>0</v>
      </c>
      <c r="CB85" s="182">
        <f t="shared" si="1058"/>
        <v>0</v>
      </c>
      <c r="CC85" s="182">
        <f t="shared" si="1059"/>
        <v>0</v>
      </c>
      <c r="CD85" s="5"/>
      <c r="CE85" s="182">
        <f t="shared" si="1060"/>
        <v>0</v>
      </c>
      <c r="CF85" s="182">
        <f t="shared" si="1061"/>
        <v>0</v>
      </c>
      <c r="CG85" s="182">
        <f t="shared" si="1062"/>
        <v>0</v>
      </c>
      <c r="CH85" s="5"/>
      <c r="CI85" s="182">
        <f t="shared" si="1063"/>
        <v>0</v>
      </c>
      <c r="CJ85" s="182">
        <f t="shared" si="1064"/>
        <v>0</v>
      </c>
      <c r="CK85" s="182">
        <f t="shared" si="1065"/>
        <v>0</v>
      </c>
      <c r="CL85" s="5"/>
      <c r="CM85" s="182">
        <f t="shared" si="1066"/>
        <v>0</v>
      </c>
      <c r="CN85" s="182">
        <f t="shared" si="1067"/>
        <v>0</v>
      </c>
      <c r="CO85" s="182">
        <f t="shared" si="1068"/>
        <v>0</v>
      </c>
      <c r="CP85" s="5"/>
      <c r="CQ85" s="182">
        <f t="shared" si="1069"/>
        <v>0</v>
      </c>
      <c r="CR85" s="182">
        <f t="shared" si="1070"/>
        <v>0</v>
      </c>
      <c r="CS85" s="182">
        <f t="shared" si="1071"/>
        <v>0</v>
      </c>
      <c r="CT85" s="5"/>
      <c r="CU85" s="182">
        <f t="shared" si="1072"/>
        <v>0</v>
      </c>
      <c r="CV85" s="182">
        <f t="shared" si="1073"/>
        <v>0</v>
      </c>
      <c r="CW85" s="182">
        <f t="shared" si="1074"/>
        <v>0</v>
      </c>
      <c r="CX85" s="5"/>
      <c r="CY85" s="182">
        <f t="shared" si="1075"/>
        <v>0</v>
      </c>
      <c r="CZ85" s="182">
        <f t="shared" si="1076"/>
        <v>0</v>
      </c>
      <c r="DA85" s="182">
        <f t="shared" si="1077"/>
        <v>0</v>
      </c>
      <c r="DB85" s="5"/>
      <c r="DC85" s="182">
        <f t="shared" si="1078"/>
        <v>0</v>
      </c>
      <c r="DD85" s="182">
        <f t="shared" si="1079"/>
        <v>0</v>
      </c>
      <c r="DE85" s="182">
        <f t="shared" si="1080"/>
        <v>0</v>
      </c>
      <c r="DF85" s="5"/>
      <c r="DG85" s="182">
        <f t="shared" si="1081"/>
        <v>0</v>
      </c>
      <c r="DH85" s="182">
        <f t="shared" si="1082"/>
        <v>0</v>
      </c>
      <c r="DI85" s="182">
        <f t="shared" si="1083"/>
        <v>0</v>
      </c>
      <c r="DJ85" s="5"/>
      <c r="DK85" s="182">
        <f t="shared" si="1084"/>
        <v>0</v>
      </c>
      <c r="DL85" s="182">
        <f t="shared" si="1085"/>
        <v>0</v>
      </c>
      <c r="DM85" s="182">
        <f t="shared" si="1086"/>
        <v>0</v>
      </c>
      <c r="DN85" s="5"/>
      <c r="DO85" s="182">
        <f t="shared" si="1087"/>
        <v>0</v>
      </c>
      <c r="DP85" s="182">
        <f t="shared" si="1088"/>
        <v>0</v>
      </c>
      <c r="DQ85" s="182">
        <f t="shared" si="1089"/>
        <v>0</v>
      </c>
      <c r="DR85" s="5"/>
      <c r="DS85" s="182">
        <f t="shared" si="1090"/>
        <v>0</v>
      </c>
      <c r="DT85" s="182">
        <f t="shared" si="1091"/>
        <v>0</v>
      </c>
      <c r="DU85" s="182">
        <f t="shared" si="1092"/>
        <v>0</v>
      </c>
      <c r="DV85" s="5"/>
      <c r="DW85" s="182">
        <f t="shared" si="1093"/>
        <v>0</v>
      </c>
      <c r="DX85" s="182">
        <f t="shared" si="1094"/>
        <v>0</v>
      </c>
      <c r="DY85" s="182">
        <f t="shared" si="1095"/>
        <v>0</v>
      </c>
      <c r="DZ85" s="5"/>
      <c r="EA85" s="182">
        <f t="shared" si="1096"/>
        <v>0</v>
      </c>
      <c r="EB85" s="182">
        <f t="shared" si="1097"/>
        <v>0</v>
      </c>
      <c r="EC85" s="182">
        <f t="shared" si="1098"/>
        <v>0</v>
      </c>
      <c r="ED85" s="5"/>
      <c r="EE85" s="182">
        <f t="shared" si="1099"/>
        <v>0</v>
      </c>
      <c r="EF85" s="182">
        <f t="shared" si="1100"/>
        <v>0</v>
      </c>
      <c r="EG85" s="182">
        <f t="shared" si="1101"/>
        <v>0</v>
      </c>
      <c r="EH85" s="5"/>
      <c r="EI85" s="182">
        <f t="shared" si="1102"/>
        <v>0</v>
      </c>
      <c r="EJ85" s="182">
        <f t="shared" si="1103"/>
        <v>0</v>
      </c>
      <c r="EK85" s="182">
        <f t="shared" si="1104"/>
        <v>0</v>
      </c>
      <c r="EL85" s="5"/>
      <c r="EM85" s="182">
        <f t="shared" si="1105"/>
        <v>0</v>
      </c>
      <c r="EN85" s="182">
        <f t="shared" si="1106"/>
        <v>0</v>
      </c>
      <c r="EO85" s="182">
        <f t="shared" si="1107"/>
        <v>0</v>
      </c>
      <c r="EP85" s="5"/>
      <c r="EQ85" s="182">
        <f t="shared" si="1108"/>
        <v>0</v>
      </c>
      <c r="ER85" s="182">
        <f t="shared" si="1109"/>
        <v>0</v>
      </c>
      <c r="ES85" s="182">
        <f t="shared" si="1110"/>
        <v>0</v>
      </c>
      <c r="ET85" s="5"/>
      <c r="EU85" s="182">
        <f t="shared" si="1111"/>
        <v>0</v>
      </c>
      <c r="EV85" s="182">
        <f t="shared" si="1112"/>
        <v>0</v>
      </c>
      <c r="EW85" s="182">
        <f t="shared" si="1113"/>
        <v>0</v>
      </c>
      <c r="EX85" s="5"/>
      <c r="EY85" s="182">
        <f t="shared" si="1114"/>
        <v>0</v>
      </c>
      <c r="EZ85" s="182">
        <f t="shared" si="1115"/>
        <v>0</v>
      </c>
      <c r="FA85" s="182">
        <f t="shared" si="1116"/>
        <v>0</v>
      </c>
      <c r="FB85" s="5"/>
      <c r="FC85" s="182">
        <f t="shared" si="1117"/>
        <v>0</v>
      </c>
      <c r="FD85" s="182">
        <f t="shared" si="1118"/>
        <v>0</v>
      </c>
      <c r="FE85" s="182">
        <f t="shared" si="1119"/>
        <v>0</v>
      </c>
      <c r="FF85" s="5"/>
      <c r="FG85" s="182">
        <f t="shared" si="1120"/>
        <v>0</v>
      </c>
      <c r="FH85" s="182">
        <f t="shared" si="1121"/>
        <v>0</v>
      </c>
      <c r="FI85" s="182">
        <f t="shared" si="1122"/>
        <v>0</v>
      </c>
      <c r="FJ85" s="5"/>
      <c r="FK85" s="182">
        <f t="shared" si="1123"/>
        <v>0</v>
      </c>
      <c r="FL85" s="182">
        <f t="shared" si="1124"/>
        <v>0</v>
      </c>
      <c r="FM85" s="182">
        <f t="shared" si="1125"/>
        <v>0</v>
      </c>
      <c r="FN85" s="5"/>
      <c r="FO85" s="182">
        <f t="shared" si="1126"/>
        <v>0</v>
      </c>
      <c r="FP85" s="182">
        <f t="shared" si="1127"/>
        <v>0</v>
      </c>
      <c r="FQ85" s="182">
        <f t="shared" si="1128"/>
        <v>0</v>
      </c>
      <c r="FR85" s="5"/>
      <c r="FS85" s="182">
        <f t="shared" si="1129"/>
        <v>0</v>
      </c>
      <c r="FT85" s="182">
        <f t="shared" si="1130"/>
        <v>0</v>
      </c>
      <c r="FU85" s="182">
        <f t="shared" si="1131"/>
        <v>0</v>
      </c>
      <c r="FV85" s="5"/>
      <c r="FW85" s="182">
        <f t="shared" si="1132"/>
        <v>0</v>
      </c>
      <c r="FX85" s="182">
        <f t="shared" si="1133"/>
        <v>0</v>
      </c>
      <c r="FY85" s="182">
        <f t="shared" si="1134"/>
        <v>0</v>
      </c>
      <c r="FZ85" s="5"/>
      <c r="GA85" s="182">
        <f t="shared" si="1135"/>
        <v>0</v>
      </c>
      <c r="GB85" s="182">
        <f t="shared" si="1136"/>
        <v>0</v>
      </c>
      <c r="GC85" s="182">
        <f t="shared" si="1137"/>
        <v>0</v>
      </c>
      <c r="GD85" s="5"/>
      <c r="GE85" s="182">
        <f t="shared" si="1138"/>
        <v>0</v>
      </c>
      <c r="GF85" s="182">
        <f t="shared" si="1139"/>
        <v>0</v>
      </c>
      <c r="GG85" s="182">
        <f t="shared" si="1140"/>
        <v>0</v>
      </c>
      <c r="GH85" s="5"/>
      <c r="GI85" s="182">
        <f t="shared" si="1141"/>
        <v>0</v>
      </c>
      <c r="GJ85" s="182">
        <f t="shared" si="1142"/>
        <v>0</v>
      </c>
      <c r="GK85" s="182">
        <f t="shared" si="1143"/>
        <v>0</v>
      </c>
      <c r="GL85" s="5"/>
      <c r="GM85" s="182">
        <f t="shared" si="1144"/>
        <v>0</v>
      </c>
      <c r="GN85" s="182">
        <f t="shared" si="1145"/>
        <v>0</v>
      </c>
      <c r="GO85" s="182">
        <f t="shared" si="1146"/>
        <v>0</v>
      </c>
      <c r="GP85" s="5"/>
      <c r="GQ85" s="182">
        <f t="shared" si="1147"/>
        <v>0</v>
      </c>
      <c r="GR85" s="182">
        <f t="shared" si="1148"/>
        <v>0</v>
      </c>
      <c r="GS85" s="182">
        <f t="shared" si="1149"/>
        <v>0</v>
      </c>
      <c r="GT85" s="5"/>
      <c r="GU85" s="182">
        <f t="shared" si="1150"/>
        <v>0</v>
      </c>
      <c r="GV85" s="182">
        <f t="shared" si="1151"/>
        <v>0</v>
      </c>
      <c r="GW85" s="182">
        <f t="shared" si="1152"/>
        <v>0</v>
      </c>
      <c r="GX85" s="5"/>
      <c r="GY85" s="182">
        <f t="shared" si="1153"/>
        <v>0</v>
      </c>
      <c r="GZ85" s="182">
        <f t="shared" si="1154"/>
        <v>0</v>
      </c>
      <c r="HA85" s="182">
        <f t="shared" si="1155"/>
        <v>0</v>
      </c>
      <c r="HB85" s="5"/>
      <c r="HC85" s="182">
        <f t="shared" si="1156"/>
        <v>0</v>
      </c>
      <c r="HD85" s="182">
        <f t="shared" si="1157"/>
        <v>0</v>
      </c>
      <c r="HE85" s="182">
        <f t="shared" si="1158"/>
        <v>0</v>
      </c>
      <c r="HF85" s="5"/>
      <c r="HG85" s="182">
        <f t="shared" si="1159"/>
        <v>0</v>
      </c>
      <c r="HH85" s="182">
        <f t="shared" si="1160"/>
        <v>0</v>
      </c>
      <c r="HI85" s="182">
        <f t="shared" si="1161"/>
        <v>0</v>
      </c>
      <c r="HJ85" s="5"/>
      <c r="HK85" s="182">
        <f t="shared" si="1162"/>
        <v>0</v>
      </c>
      <c r="HL85" s="182">
        <f t="shared" si="1163"/>
        <v>0</v>
      </c>
      <c r="HM85" s="182">
        <f t="shared" si="1164"/>
        <v>0</v>
      </c>
      <c r="HN85" s="5"/>
      <c r="HO85" s="182">
        <f t="shared" si="1165"/>
        <v>0</v>
      </c>
      <c r="HP85" s="182">
        <f t="shared" si="1166"/>
        <v>0</v>
      </c>
      <c r="HQ85" s="182">
        <f t="shared" si="1167"/>
        <v>0</v>
      </c>
      <c r="HR85" s="5"/>
      <c r="HS85" s="182">
        <f t="shared" si="1168"/>
        <v>0</v>
      </c>
      <c r="HT85" s="182">
        <f t="shared" si="1169"/>
        <v>0</v>
      </c>
      <c r="HU85" s="182">
        <f t="shared" si="1170"/>
        <v>0</v>
      </c>
      <c r="HV85" s="5"/>
      <c r="HW85" s="182">
        <f t="shared" si="1171"/>
        <v>0</v>
      </c>
      <c r="HX85" s="182">
        <f t="shared" si="1172"/>
        <v>0</v>
      </c>
      <c r="HY85" s="182">
        <f t="shared" si="1173"/>
        <v>0</v>
      </c>
      <c r="HZ85" s="5"/>
      <c r="IA85" s="182">
        <f t="shared" si="1174"/>
        <v>0</v>
      </c>
      <c r="IB85" s="182">
        <f t="shared" si="1175"/>
        <v>0</v>
      </c>
      <c r="IC85" s="182">
        <f t="shared" si="1176"/>
        <v>0</v>
      </c>
      <c r="ID85" s="5"/>
      <c r="IE85" s="182">
        <f t="shared" si="1177"/>
        <v>0</v>
      </c>
      <c r="IF85" s="182">
        <f t="shared" si="1178"/>
        <v>0</v>
      </c>
      <c r="IG85" s="182">
        <f t="shared" si="1179"/>
        <v>0</v>
      </c>
      <c r="IH85" s="5"/>
      <c r="II85" s="182">
        <f t="shared" si="1180"/>
        <v>0</v>
      </c>
      <c r="IJ85" s="182">
        <f t="shared" si="1181"/>
        <v>0</v>
      </c>
      <c r="IK85" s="182">
        <f t="shared" si="1182"/>
        <v>0</v>
      </c>
      <c r="IL85" s="5"/>
      <c r="IM85" s="182">
        <f t="shared" si="1183"/>
        <v>0</v>
      </c>
      <c r="IN85" s="182">
        <f t="shared" si="1184"/>
        <v>0</v>
      </c>
      <c r="IO85" s="182">
        <f t="shared" si="1185"/>
        <v>0</v>
      </c>
      <c r="IP85" s="5"/>
      <c r="IQ85" s="182">
        <f t="shared" si="1186"/>
        <v>0</v>
      </c>
      <c r="IR85" s="182">
        <f t="shared" si="1187"/>
        <v>0</v>
      </c>
      <c r="IS85" s="182">
        <f t="shared" si="1188"/>
        <v>0</v>
      </c>
      <c r="IT85" s="5"/>
      <c r="IU85" s="182">
        <f t="shared" si="1189"/>
        <v>0</v>
      </c>
      <c r="IV85" s="182">
        <f t="shared" si="1190"/>
        <v>0</v>
      </c>
      <c r="IW85" s="182">
        <f t="shared" si="1191"/>
        <v>0</v>
      </c>
      <c r="IX85" s="5"/>
      <c r="IY85" s="182">
        <f t="shared" si="1192"/>
        <v>0</v>
      </c>
      <c r="IZ85" s="182">
        <f t="shared" si="1193"/>
        <v>0</v>
      </c>
      <c r="JA85" s="182">
        <f t="shared" si="1194"/>
        <v>0</v>
      </c>
      <c r="JB85" s="5"/>
      <c r="JC85" s="182">
        <f t="shared" si="1195"/>
        <v>0</v>
      </c>
      <c r="JD85" s="182">
        <f t="shared" si="1196"/>
        <v>0</v>
      </c>
      <c r="JE85" s="182">
        <f t="shared" si="1197"/>
        <v>0</v>
      </c>
      <c r="JF85" s="5"/>
      <c r="JG85" s="182">
        <f t="shared" si="1198"/>
        <v>0</v>
      </c>
      <c r="JH85" s="182">
        <f t="shared" si="1199"/>
        <v>0</v>
      </c>
      <c r="JI85" s="182">
        <f t="shared" si="1200"/>
        <v>0</v>
      </c>
      <c r="JJ85" s="5"/>
      <c r="JK85" s="182">
        <f t="shared" si="1201"/>
        <v>0</v>
      </c>
      <c r="JL85" s="182">
        <f t="shared" si="1202"/>
        <v>0</v>
      </c>
      <c r="JM85" s="182">
        <f t="shared" si="1203"/>
        <v>0</v>
      </c>
      <c r="JN85" s="5"/>
      <c r="JO85" s="182">
        <f t="shared" si="1204"/>
        <v>0</v>
      </c>
      <c r="JP85" s="182">
        <f t="shared" si="1205"/>
        <v>0</v>
      </c>
      <c r="JQ85" s="182">
        <f t="shared" si="1206"/>
        <v>0</v>
      </c>
      <c r="JR85" s="5"/>
      <c r="JS85" s="182">
        <f t="shared" si="1207"/>
        <v>0</v>
      </c>
      <c r="JT85" s="182">
        <f t="shared" si="1208"/>
        <v>0</v>
      </c>
      <c r="JU85" s="182">
        <f t="shared" si="1209"/>
        <v>0</v>
      </c>
      <c r="JV85" s="5"/>
      <c r="JW85" s="182">
        <f t="shared" si="1210"/>
        <v>0</v>
      </c>
      <c r="JX85" s="182">
        <f t="shared" si="1211"/>
        <v>0</v>
      </c>
      <c r="JY85" s="182">
        <f t="shared" si="1212"/>
        <v>0</v>
      </c>
      <c r="JZ85" s="5"/>
      <c r="KA85" s="182">
        <f t="shared" si="1213"/>
        <v>0</v>
      </c>
      <c r="KB85" s="182">
        <f t="shared" si="1214"/>
        <v>0</v>
      </c>
      <c r="KC85" s="182">
        <f t="shared" si="1215"/>
        <v>0</v>
      </c>
      <c r="KD85" s="5"/>
      <c r="KE85" s="182">
        <f t="shared" si="1216"/>
        <v>0</v>
      </c>
      <c r="KF85" s="182">
        <f t="shared" si="1217"/>
        <v>0</v>
      </c>
      <c r="KG85" s="182">
        <f t="shared" si="1218"/>
        <v>0</v>
      </c>
      <c r="KH85" s="5"/>
      <c r="KI85" s="183">
        <f t="shared" si="1219"/>
        <v>0</v>
      </c>
      <c r="KJ85" s="183" t="e">
        <f t="shared" si="1220"/>
        <v>#DIV/0!</v>
      </c>
      <c r="KK85" s="183">
        <f t="shared" si="1221"/>
        <v>0</v>
      </c>
      <c r="KM85" s="183">
        <f t="shared" si="1222"/>
        <v>0</v>
      </c>
      <c r="KN85" s="183" t="e">
        <f t="shared" si="1223"/>
        <v>#DIV/0!</v>
      </c>
      <c r="KO85" s="183">
        <f t="shared" si="1224"/>
        <v>0</v>
      </c>
      <c r="KQ85" s="183">
        <f t="shared" si="1225"/>
        <v>0</v>
      </c>
      <c r="KR85" s="183" t="e">
        <f t="shared" si="1226"/>
        <v>#DIV/0!</v>
      </c>
      <c r="KS85" s="183">
        <f t="shared" si="1227"/>
        <v>0</v>
      </c>
      <c r="KU85" s="183">
        <f t="shared" si="1228"/>
        <v>0</v>
      </c>
      <c r="KV85" s="183" t="e">
        <f t="shared" si="1229"/>
        <v>#DIV/0!</v>
      </c>
      <c r="KW85" s="183">
        <f t="shared" si="1230"/>
        <v>0</v>
      </c>
      <c r="KY85" s="183">
        <f t="shared" si="1231"/>
        <v>0</v>
      </c>
      <c r="KZ85" s="183" t="e">
        <f t="shared" si="1232"/>
        <v>#DIV/0!</v>
      </c>
      <c r="LA85" s="183">
        <f t="shared" si="1233"/>
        <v>0</v>
      </c>
      <c r="LC85" s="183">
        <f t="shared" si="1234"/>
        <v>0</v>
      </c>
      <c r="LD85" s="183" t="e">
        <f t="shared" si="1235"/>
        <v>#DIV/0!</v>
      </c>
      <c r="LE85" s="183">
        <f t="shared" si="1236"/>
        <v>0</v>
      </c>
    </row>
    <row r="86" spans="2:317" ht="18.75">
      <c r="B86" s="172"/>
      <c r="C86" s="180"/>
      <c r="D86" s="180"/>
      <c r="E86" s="180" t="str">
        <f>'A.I Revenue Streams - P1'!F84</f>
        <v>Micro Biology</v>
      </c>
      <c r="F86" s="184"/>
      <c r="G86" s="182"/>
      <c r="H86" s="182">
        <f>'A.I Revenue Streams - P1'!J84</f>
        <v>1200</v>
      </c>
      <c r="I86" s="182">
        <f t="shared" si="1237"/>
        <v>0</v>
      </c>
      <c r="J86" s="5"/>
      <c r="K86" s="182">
        <f>'A.I Revenue Streams - P1'!H84*K$2*L$2</f>
        <v>1.125</v>
      </c>
      <c r="L86" s="182">
        <f t="shared" si="1008"/>
        <v>1200</v>
      </c>
      <c r="M86" s="182">
        <f t="shared" ref="M86:M125" si="1239">K86*L86</f>
        <v>1350</v>
      </c>
      <c r="N86" s="5"/>
      <c r="O86" s="182">
        <f t="shared" si="1009"/>
        <v>1.2009374999999998</v>
      </c>
      <c r="P86" s="182">
        <f t="shared" si="1010"/>
        <v>1200</v>
      </c>
      <c r="Q86" s="182">
        <f t="shared" si="1011"/>
        <v>1441.1249999999998</v>
      </c>
      <c r="R86" s="5"/>
      <c r="S86" s="182">
        <f t="shared" si="1012"/>
        <v>1.8414374999999994</v>
      </c>
      <c r="T86" s="182">
        <f t="shared" si="1013"/>
        <v>1200</v>
      </c>
      <c r="U86" s="182">
        <f t="shared" si="1014"/>
        <v>2209.7249999999995</v>
      </c>
      <c r="V86" s="5"/>
      <c r="W86" s="182">
        <f t="shared" si="1015"/>
        <v>2.6470664062499987</v>
      </c>
      <c r="X86" s="182">
        <f t="shared" si="1016"/>
        <v>1200</v>
      </c>
      <c r="Y86" s="182">
        <f t="shared" si="1017"/>
        <v>3176.4796874999984</v>
      </c>
      <c r="Z86" s="5"/>
      <c r="AA86" s="182">
        <f t="shared" si="1018"/>
        <v>4.8706021874999976</v>
      </c>
      <c r="AB86" s="182">
        <f t="shared" si="1019"/>
        <v>1200</v>
      </c>
      <c r="AC86" s="182">
        <f t="shared" si="1020"/>
        <v>5844.7226249999967</v>
      </c>
      <c r="AD86" s="5"/>
      <c r="AE86" s="182">
        <f t="shared" si="1021"/>
        <v>7.0014906445312457</v>
      </c>
      <c r="AF86" s="182">
        <f t="shared" si="1022"/>
        <v>1200</v>
      </c>
      <c r="AG86" s="182">
        <f t="shared" si="1023"/>
        <v>8401.7887734374945</v>
      </c>
      <c r="AH86" s="5"/>
      <c r="AI86" s="182">
        <f t="shared" si="1024"/>
        <v>10.064642801513665</v>
      </c>
      <c r="AJ86" s="182">
        <f t="shared" si="1025"/>
        <v>1200</v>
      </c>
      <c r="AK86" s="182">
        <f t="shared" si="1026"/>
        <v>12077.571361816399</v>
      </c>
      <c r="AL86" s="5"/>
      <c r="AM86" s="182">
        <f t="shared" si="1027"/>
        <v>11.574339221740715</v>
      </c>
      <c r="AN86" s="182">
        <f t="shared" si="1028"/>
        <v>1200</v>
      </c>
      <c r="AO86" s="182">
        <f t="shared" si="1029"/>
        <v>13889.207066088858</v>
      </c>
      <c r="AP86" s="5"/>
      <c r="AQ86" s="182">
        <f t="shared" si="1030"/>
        <v>13.31049010500182</v>
      </c>
      <c r="AR86" s="182">
        <f t="shared" si="1031"/>
        <v>1200</v>
      </c>
      <c r="AS86" s="182">
        <f t="shared" si="1032"/>
        <v>15972.588126002185</v>
      </c>
      <c r="AT86" s="5"/>
      <c r="AU86" s="182">
        <f t="shared" si="1033"/>
        <v>15.307063620752094</v>
      </c>
      <c r="AV86" s="182">
        <f t="shared" si="1034"/>
        <v>1200</v>
      </c>
      <c r="AW86" s="182">
        <f t="shared" si="1035"/>
        <v>18368.476344902512</v>
      </c>
      <c r="AX86" s="5"/>
      <c r="AY86" s="182">
        <f t="shared" si="1036"/>
        <v>17.603123163864907</v>
      </c>
      <c r="AZ86" s="182">
        <f t="shared" si="1037"/>
        <v>1200</v>
      </c>
      <c r="BA86" s="182">
        <f t="shared" si="1038"/>
        <v>21123.74779663789</v>
      </c>
      <c r="BB86" s="5"/>
      <c r="BC86" s="182">
        <f t="shared" si="1039"/>
        <v>20.243591638444641</v>
      </c>
      <c r="BD86" s="182">
        <f t="shared" si="1040"/>
        <v>1200</v>
      </c>
      <c r="BE86" s="182">
        <f t="shared" si="1041"/>
        <v>24292.309966133569</v>
      </c>
      <c r="BF86" s="5"/>
      <c r="BG86" s="182">
        <f t="shared" si="1042"/>
        <v>23.280130384211336</v>
      </c>
      <c r="BH86" s="182">
        <f t="shared" si="1043"/>
        <v>1200</v>
      </c>
      <c r="BI86" s="182">
        <f t="shared" si="1044"/>
        <v>27936.156461053604</v>
      </c>
      <c r="BJ86" s="5"/>
      <c r="BK86" s="182">
        <f t="shared" si="1045"/>
        <v>26.772149941843036</v>
      </c>
      <c r="BL86" s="182">
        <f t="shared" si="1046"/>
        <v>1200</v>
      </c>
      <c r="BM86" s="182">
        <f t="shared" si="1047"/>
        <v>32126.579930211643</v>
      </c>
      <c r="BN86" s="5"/>
      <c r="BO86" s="182">
        <f t="shared" si="1048"/>
        <v>30.787972433119489</v>
      </c>
      <c r="BP86" s="182">
        <f t="shared" si="1049"/>
        <v>1200</v>
      </c>
      <c r="BQ86" s="182">
        <f t="shared" si="1050"/>
        <v>36945.566919743389</v>
      </c>
      <c r="BR86" s="5"/>
      <c r="BS86" s="182">
        <f t="shared" si="1051"/>
        <v>35.406168298087408</v>
      </c>
      <c r="BT86" s="182">
        <f t="shared" si="1052"/>
        <v>1200</v>
      </c>
      <c r="BU86" s="182">
        <f t="shared" si="1053"/>
        <v>42487.401957704889</v>
      </c>
      <c r="BV86" s="5"/>
      <c r="BW86" s="182">
        <f t="shared" si="1054"/>
        <v>40.717093542800519</v>
      </c>
      <c r="BX86" s="182">
        <f t="shared" si="1055"/>
        <v>1200</v>
      </c>
      <c r="BY86" s="182">
        <f t="shared" si="1056"/>
        <v>48860.512251360626</v>
      </c>
      <c r="BZ86" s="5"/>
      <c r="CA86" s="182">
        <f t="shared" si="1057"/>
        <v>46.824657574220595</v>
      </c>
      <c r="CB86" s="182">
        <f t="shared" si="1058"/>
        <v>1200</v>
      </c>
      <c r="CC86" s="182">
        <f t="shared" si="1059"/>
        <v>56189.589089064713</v>
      </c>
      <c r="CD86" s="5"/>
      <c r="CE86" s="182">
        <f t="shared" si="1060"/>
        <v>64.618027452424414</v>
      </c>
      <c r="CF86" s="182">
        <f t="shared" si="1061"/>
        <v>1200</v>
      </c>
      <c r="CG86" s="182">
        <f t="shared" si="1062"/>
        <v>77541.632942909302</v>
      </c>
      <c r="CH86" s="5"/>
      <c r="CI86" s="182">
        <f t="shared" si="1063"/>
        <v>74.31073157028807</v>
      </c>
      <c r="CJ86" s="182">
        <f t="shared" si="1064"/>
        <v>1200</v>
      </c>
      <c r="CK86" s="182">
        <f t="shared" si="1065"/>
        <v>89172.877884345682</v>
      </c>
      <c r="CL86" s="5"/>
      <c r="CM86" s="182">
        <f t="shared" si="1066"/>
        <v>85.457341305831278</v>
      </c>
      <c r="CN86" s="182">
        <f t="shared" si="1067"/>
        <v>1200</v>
      </c>
      <c r="CO86" s="182">
        <f t="shared" si="1068"/>
        <v>102548.80956699753</v>
      </c>
      <c r="CP86" s="5"/>
      <c r="CQ86" s="182">
        <f t="shared" si="1069"/>
        <v>98.275942501705956</v>
      </c>
      <c r="CR86" s="182">
        <f t="shared" si="1070"/>
        <v>1200</v>
      </c>
      <c r="CS86" s="182">
        <f t="shared" si="1071"/>
        <v>117931.13100204714</v>
      </c>
      <c r="CT86" s="5"/>
      <c r="CU86" s="182">
        <f t="shared" si="1072"/>
        <v>113.01733387696184</v>
      </c>
      <c r="CV86" s="182">
        <f t="shared" si="1073"/>
        <v>1200</v>
      </c>
      <c r="CW86" s="182">
        <f t="shared" si="1074"/>
        <v>135620.8006523542</v>
      </c>
      <c r="CX86" s="5"/>
      <c r="CY86" s="182">
        <f t="shared" si="1075"/>
        <v>129.96993395850609</v>
      </c>
      <c r="CZ86" s="182">
        <f t="shared" si="1076"/>
        <v>1200</v>
      </c>
      <c r="DA86" s="182">
        <f t="shared" si="1077"/>
        <v>155963.9207502073</v>
      </c>
      <c r="DB86" s="5"/>
      <c r="DC86" s="182">
        <f t="shared" si="1078"/>
        <v>149.465424052282</v>
      </c>
      <c r="DD86" s="182">
        <f t="shared" si="1079"/>
        <v>1200</v>
      </c>
      <c r="DE86" s="182">
        <f t="shared" si="1080"/>
        <v>179358.50886273841</v>
      </c>
      <c r="DF86" s="5"/>
      <c r="DG86" s="182">
        <f t="shared" si="1081"/>
        <v>171.88523766012429</v>
      </c>
      <c r="DH86" s="182">
        <f t="shared" si="1082"/>
        <v>1200</v>
      </c>
      <c r="DI86" s="182">
        <f t="shared" si="1083"/>
        <v>206262.28519214914</v>
      </c>
      <c r="DJ86" s="5"/>
      <c r="DK86" s="182">
        <f t="shared" si="1084"/>
        <v>197.66802330914291</v>
      </c>
      <c r="DL86" s="182">
        <f t="shared" si="1085"/>
        <v>1200</v>
      </c>
      <c r="DM86" s="182">
        <f t="shared" si="1086"/>
        <v>237201.62797097149</v>
      </c>
      <c r="DN86" s="5"/>
      <c r="DO86" s="182">
        <f t="shared" si="1087"/>
        <v>227.31822680551434</v>
      </c>
      <c r="DP86" s="182">
        <f t="shared" si="1088"/>
        <v>1200</v>
      </c>
      <c r="DQ86" s="182">
        <f t="shared" si="1089"/>
        <v>272781.87216661719</v>
      </c>
      <c r="DR86" s="5"/>
      <c r="DS86" s="182">
        <f t="shared" si="1090"/>
        <v>261.41596082634152</v>
      </c>
      <c r="DT86" s="182">
        <f t="shared" si="1091"/>
        <v>1200</v>
      </c>
      <c r="DU86" s="182">
        <f t="shared" si="1092"/>
        <v>313699.15299160982</v>
      </c>
      <c r="DV86" s="5"/>
      <c r="DW86" s="182">
        <f t="shared" si="1093"/>
        <v>300.6283549502927</v>
      </c>
      <c r="DX86" s="182">
        <f t="shared" si="1094"/>
        <v>1200</v>
      </c>
      <c r="DY86" s="182">
        <f t="shared" si="1095"/>
        <v>360754.02594035125</v>
      </c>
      <c r="DZ86" s="5"/>
      <c r="EA86" s="182">
        <f t="shared" si="1096"/>
        <v>380.29486901212027</v>
      </c>
      <c r="EB86" s="182">
        <f t="shared" si="1097"/>
        <v>1200</v>
      </c>
      <c r="EC86" s="182">
        <f t="shared" si="1098"/>
        <v>456353.84281454433</v>
      </c>
      <c r="ED86" s="5"/>
      <c r="EE86" s="182">
        <f t="shared" si="1099"/>
        <v>437.33909936393826</v>
      </c>
      <c r="EF86" s="182">
        <f t="shared" si="1100"/>
        <v>1200</v>
      </c>
      <c r="EG86" s="182">
        <f t="shared" si="1101"/>
        <v>524806.91923672589</v>
      </c>
      <c r="EH86" s="5"/>
      <c r="EI86" s="182">
        <f t="shared" si="1102"/>
        <v>502.93996426852902</v>
      </c>
      <c r="EJ86" s="182">
        <f t="shared" si="1103"/>
        <v>1200</v>
      </c>
      <c r="EK86" s="182">
        <f t="shared" si="1104"/>
        <v>603527.95712223486</v>
      </c>
      <c r="EL86" s="5"/>
      <c r="EM86" s="182">
        <f t="shared" si="1105"/>
        <v>578.38095890880834</v>
      </c>
      <c r="EN86" s="182">
        <f t="shared" si="1106"/>
        <v>1200</v>
      </c>
      <c r="EO86" s="182">
        <f t="shared" si="1107"/>
        <v>694057.15069057001</v>
      </c>
      <c r="EP86" s="5"/>
      <c r="EQ86" s="182">
        <f t="shared" si="1108"/>
        <v>665.13810274512957</v>
      </c>
      <c r="ER86" s="182">
        <f t="shared" si="1109"/>
        <v>1200</v>
      </c>
      <c r="ES86" s="182">
        <f t="shared" si="1110"/>
        <v>798165.72329415544</v>
      </c>
      <c r="ET86" s="5"/>
      <c r="EU86" s="182">
        <f t="shared" si="1111"/>
        <v>764.90881815689897</v>
      </c>
      <c r="EV86" s="182">
        <f t="shared" si="1112"/>
        <v>1200</v>
      </c>
      <c r="EW86" s="182">
        <f t="shared" si="1113"/>
        <v>917890.58178827877</v>
      </c>
      <c r="EX86" s="5"/>
      <c r="EY86" s="182">
        <f t="shared" si="1114"/>
        <v>879.6451408804337</v>
      </c>
      <c r="EZ86" s="182">
        <f t="shared" si="1115"/>
        <v>1200</v>
      </c>
      <c r="FA86" s="182">
        <f t="shared" si="1116"/>
        <v>1055574.1690565203</v>
      </c>
      <c r="FB86" s="5"/>
      <c r="FC86" s="182">
        <f t="shared" si="1117"/>
        <v>1011.5919120124986</v>
      </c>
      <c r="FD86" s="182">
        <f t="shared" si="1118"/>
        <v>1200</v>
      </c>
      <c r="FE86" s="182">
        <f t="shared" si="1119"/>
        <v>1213910.2944149983</v>
      </c>
      <c r="FF86" s="5"/>
      <c r="FG86" s="182">
        <f t="shared" si="1120"/>
        <v>1163.3306988143731</v>
      </c>
      <c r="FH86" s="182">
        <f t="shared" si="1121"/>
        <v>1200</v>
      </c>
      <c r="FI86" s="182">
        <f t="shared" si="1122"/>
        <v>1395996.8385772477</v>
      </c>
      <c r="FJ86" s="5"/>
      <c r="FK86" s="182">
        <f t="shared" si="1123"/>
        <v>1337.8303036365289</v>
      </c>
      <c r="FL86" s="182">
        <f t="shared" si="1124"/>
        <v>1200</v>
      </c>
      <c r="FM86" s="182">
        <f t="shared" si="1125"/>
        <v>1605396.3643638347</v>
      </c>
      <c r="FN86" s="5"/>
      <c r="FO86" s="182">
        <f t="shared" si="1126"/>
        <v>1538.5048491820082</v>
      </c>
      <c r="FP86" s="182">
        <f t="shared" si="1127"/>
        <v>1200</v>
      </c>
      <c r="FQ86" s="182">
        <f t="shared" si="1128"/>
        <v>1846205.8190184098</v>
      </c>
      <c r="FR86" s="5"/>
      <c r="FS86" s="182">
        <f t="shared" si="1129"/>
        <v>1769.2805765593093</v>
      </c>
      <c r="FT86" s="182">
        <f t="shared" si="1130"/>
        <v>1200</v>
      </c>
      <c r="FU86" s="182">
        <f t="shared" si="1131"/>
        <v>2123136.6918711714</v>
      </c>
      <c r="FV86" s="5"/>
      <c r="FW86" s="182">
        <f t="shared" si="1132"/>
        <v>2238.1399293475265</v>
      </c>
      <c r="FX86" s="182">
        <f t="shared" si="1133"/>
        <v>1200</v>
      </c>
      <c r="FY86" s="182">
        <f t="shared" si="1134"/>
        <v>2685767.9152170317</v>
      </c>
      <c r="FZ86" s="5"/>
      <c r="GA86" s="182">
        <f t="shared" si="1135"/>
        <v>2573.8609187496554</v>
      </c>
      <c r="GB86" s="182">
        <f t="shared" si="1136"/>
        <v>1200</v>
      </c>
      <c r="GC86" s="182">
        <f t="shared" si="1137"/>
        <v>3088633.1024995865</v>
      </c>
      <c r="GD86" s="5"/>
      <c r="GE86" s="182">
        <f t="shared" si="1138"/>
        <v>2959.9400565621036</v>
      </c>
      <c r="GF86" s="182">
        <f t="shared" si="1139"/>
        <v>1200</v>
      </c>
      <c r="GG86" s="182">
        <f t="shared" si="1140"/>
        <v>3551928.0678745243</v>
      </c>
      <c r="GH86" s="5"/>
      <c r="GI86" s="182">
        <f t="shared" si="1141"/>
        <v>3403.931065046419</v>
      </c>
      <c r="GJ86" s="182">
        <f t="shared" si="1142"/>
        <v>1200</v>
      </c>
      <c r="GK86" s="182">
        <f t="shared" si="1143"/>
        <v>4084717.2780557028</v>
      </c>
      <c r="GL86" s="5"/>
      <c r="GM86" s="182">
        <f t="shared" si="1144"/>
        <v>3914.5207248033817</v>
      </c>
      <c r="GN86" s="182">
        <f t="shared" si="1145"/>
        <v>1200</v>
      </c>
      <c r="GO86" s="182">
        <f t="shared" si="1146"/>
        <v>4697424.8697640579</v>
      </c>
      <c r="GP86" s="5"/>
      <c r="GQ86" s="182">
        <f t="shared" si="1147"/>
        <v>4501.6988335238884</v>
      </c>
      <c r="GR86" s="182">
        <f t="shared" si="1148"/>
        <v>1200</v>
      </c>
      <c r="GS86" s="182">
        <f t="shared" si="1149"/>
        <v>5402038.6002286663</v>
      </c>
      <c r="GT86" s="5"/>
      <c r="GU86" s="182">
        <f t="shared" si="1150"/>
        <v>5176.9536585524711</v>
      </c>
      <c r="GV86" s="182">
        <f t="shared" si="1151"/>
        <v>1200</v>
      </c>
      <c r="GW86" s="182">
        <f t="shared" si="1152"/>
        <v>6212344.3902629651</v>
      </c>
      <c r="GX86" s="5"/>
      <c r="GY86" s="182">
        <f t="shared" si="1153"/>
        <v>5953.4967073353409</v>
      </c>
      <c r="GZ86" s="182">
        <f t="shared" si="1154"/>
        <v>1200</v>
      </c>
      <c r="HA86" s="182">
        <f t="shared" si="1155"/>
        <v>7144196.0488024093</v>
      </c>
      <c r="HB86" s="5"/>
      <c r="HC86" s="182">
        <f t="shared" si="1156"/>
        <v>6846.5212134356416</v>
      </c>
      <c r="HD86" s="182">
        <f t="shared" si="1157"/>
        <v>1200</v>
      </c>
      <c r="HE86" s="182">
        <f t="shared" si="1158"/>
        <v>8215825.45612277</v>
      </c>
      <c r="HF86" s="5"/>
      <c r="HG86" s="182">
        <f t="shared" si="1159"/>
        <v>7873.4993954509882</v>
      </c>
      <c r="HH86" s="182">
        <f t="shared" si="1160"/>
        <v>1200</v>
      </c>
      <c r="HI86" s="182">
        <f t="shared" si="1161"/>
        <v>9448199.2745411862</v>
      </c>
      <c r="HJ86" s="5"/>
      <c r="HK86" s="182">
        <f t="shared" si="1162"/>
        <v>9054.5243047686345</v>
      </c>
      <c r="HL86" s="182">
        <f t="shared" si="1163"/>
        <v>1200</v>
      </c>
      <c r="HM86" s="182">
        <f t="shared" si="1164"/>
        <v>10865429.165722361</v>
      </c>
      <c r="HN86" s="5"/>
      <c r="HO86" s="182">
        <f t="shared" si="1165"/>
        <v>10412.702950483928</v>
      </c>
      <c r="HP86" s="182">
        <f t="shared" si="1166"/>
        <v>1200</v>
      </c>
      <c r="HQ86" s="182">
        <f t="shared" si="1167"/>
        <v>12495243.540580714</v>
      </c>
      <c r="HR86" s="5"/>
      <c r="HS86" s="182">
        <f t="shared" si="1168"/>
        <v>13770.799652014994</v>
      </c>
      <c r="HT86" s="182">
        <f t="shared" si="1169"/>
        <v>1200</v>
      </c>
      <c r="HU86" s="182">
        <f t="shared" si="1170"/>
        <v>16524959.582417993</v>
      </c>
      <c r="HV86" s="5"/>
      <c r="HW86" s="182">
        <f t="shared" si="1171"/>
        <v>15836.419599817242</v>
      </c>
      <c r="HX86" s="182">
        <f t="shared" si="1172"/>
        <v>1200</v>
      </c>
      <c r="HY86" s="182">
        <f t="shared" si="1173"/>
        <v>19003703.519780692</v>
      </c>
      <c r="HZ86" s="5"/>
      <c r="IA86" s="182">
        <f t="shared" si="1174"/>
        <v>18211.882539789825</v>
      </c>
      <c r="IB86" s="182">
        <f t="shared" si="1175"/>
        <v>1200</v>
      </c>
      <c r="IC86" s="182">
        <f t="shared" si="1176"/>
        <v>21854259.047747791</v>
      </c>
      <c r="ID86" s="5"/>
      <c r="IE86" s="182">
        <f t="shared" si="1177"/>
        <v>20943.664920758296</v>
      </c>
      <c r="IF86" s="182">
        <f t="shared" si="1178"/>
        <v>1200</v>
      </c>
      <c r="IG86" s="182">
        <f t="shared" si="1179"/>
        <v>25132397.904909953</v>
      </c>
      <c r="IH86" s="5"/>
      <c r="II86" s="182">
        <f t="shared" si="1180"/>
        <v>24085.214658872039</v>
      </c>
      <c r="IJ86" s="182">
        <f t="shared" si="1181"/>
        <v>1200</v>
      </c>
      <c r="IK86" s="182">
        <f t="shared" si="1182"/>
        <v>28902257.590646446</v>
      </c>
      <c r="IL86" s="5"/>
      <c r="IM86" s="182">
        <f t="shared" si="1183"/>
        <v>27697.996857702841</v>
      </c>
      <c r="IN86" s="182">
        <f t="shared" si="1184"/>
        <v>1200</v>
      </c>
      <c r="IO86" s="182">
        <f t="shared" si="1185"/>
        <v>33237596.229243409</v>
      </c>
      <c r="IP86" s="5"/>
      <c r="IQ86" s="182">
        <f t="shared" si="1186"/>
        <v>31852.696386358264</v>
      </c>
      <c r="IR86" s="182">
        <f t="shared" si="1187"/>
        <v>1200</v>
      </c>
      <c r="IS86" s="182">
        <f t="shared" si="1188"/>
        <v>38223235.663629919</v>
      </c>
      <c r="IT86" s="5"/>
      <c r="IU86" s="182">
        <f t="shared" si="1189"/>
        <v>36630.600844312001</v>
      </c>
      <c r="IV86" s="182">
        <f t="shared" si="1190"/>
        <v>1200</v>
      </c>
      <c r="IW86" s="182">
        <f t="shared" si="1191"/>
        <v>43956721.0131744</v>
      </c>
      <c r="IX86" s="5"/>
      <c r="IY86" s="182">
        <f t="shared" si="1192"/>
        <v>42125.1909709588</v>
      </c>
      <c r="IZ86" s="182">
        <f t="shared" si="1193"/>
        <v>1200</v>
      </c>
      <c r="JA86" s="182">
        <f t="shared" si="1194"/>
        <v>50550229.16515056</v>
      </c>
      <c r="JB86" s="5"/>
      <c r="JC86" s="182">
        <f t="shared" si="1195"/>
        <v>48443.969616602619</v>
      </c>
      <c r="JD86" s="182">
        <f t="shared" si="1196"/>
        <v>1200</v>
      </c>
      <c r="JE86" s="182">
        <f t="shared" si="1197"/>
        <v>58132763.539923139</v>
      </c>
      <c r="JF86" s="5"/>
      <c r="JG86" s="182">
        <f t="shared" si="1198"/>
        <v>55710.565059093009</v>
      </c>
      <c r="JH86" s="182">
        <f t="shared" si="1199"/>
        <v>1200</v>
      </c>
      <c r="JI86" s="182">
        <f t="shared" si="1200"/>
        <v>66852678.070911609</v>
      </c>
      <c r="JJ86" s="5"/>
      <c r="JK86" s="182">
        <f t="shared" si="1201"/>
        <v>64067.149817956961</v>
      </c>
      <c r="JL86" s="182">
        <f t="shared" si="1202"/>
        <v>1200</v>
      </c>
      <c r="JM86" s="182">
        <f t="shared" si="1203"/>
        <v>76880579.781548351</v>
      </c>
      <c r="JN86" s="5"/>
      <c r="JO86" s="182">
        <f t="shared" si="1204"/>
        <v>74413.994513557001</v>
      </c>
      <c r="JP86" s="182">
        <f t="shared" si="1205"/>
        <v>1200</v>
      </c>
      <c r="JQ86" s="182">
        <f t="shared" si="1206"/>
        <v>89296793.416268408</v>
      </c>
      <c r="JR86" s="5"/>
      <c r="JS86" s="182">
        <f t="shared" si="1207"/>
        <v>85576.09369059054</v>
      </c>
      <c r="JT86" s="182">
        <f t="shared" si="1208"/>
        <v>1200</v>
      </c>
      <c r="JU86" s="182">
        <f t="shared" si="1209"/>
        <v>102691312.42870864</v>
      </c>
      <c r="JV86" s="5"/>
      <c r="JW86" s="182">
        <f t="shared" si="1210"/>
        <v>98412.507744179107</v>
      </c>
      <c r="JX86" s="182">
        <f t="shared" si="1211"/>
        <v>1200</v>
      </c>
      <c r="JY86" s="182">
        <f t="shared" si="1212"/>
        <v>118095009.29301493</v>
      </c>
      <c r="JZ86" s="5"/>
      <c r="KA86" s="182">
        <f t="shared" si="1213"/>
        <v>113174.38390580597</v>
      </c>
      <c r="KB86" s="182">
        <f t="shared" si="1214"/>
        <v>1200</v>
      </c>
      <c r="KC86" s="182">
        <f t="shared" si="1215"/>
        <v>135809260.68696716</v>
      </c>
      <c r="KD86" s="5"/>
      <c r="KE86" s="182">
        <f t="shared" si="1216"/>
        <v>130150.54149167685</v>
      </c>
      <c r="KF86" s="182">
        <f t="shared" si="1217"/>
        <v>1200</v>
      </c>
      <c r="KG86" s="182">
        <f t="shared" si="1218"/>
        <v>156180649.79001221</v>
      </c>
      <c r="KH86" s="5"/>
      <c r="KI86" s="183">
        <f t="shared" si="1219"/>
        <v>18.68653423828124</v>
      </c>
      <c r="KJ86" s="183">
        <f t="shared" si="1220"/>
        <v>1200</v>
      </c>
      <c r="KK86" s="183">
        <f t="shared" si="1221"/>
        <v>22423.841085937489</v>
      </c>
      <c r="KM86" s="183">
        <f t="shared" si="1222"/>
        <v>291.89142272560019</v>
      </c>
      <c r="KN86" s="183">
        <f t="shared" si="1223"/>
        <v>1200.0000000000002</v>
      </c>
      <c r="KO86" s="183">
        <f t="shared" si="1224"/>
        <v>350269.70727072028</v>
      </c>
      <c r="KQ86" s="183">
        <f t="shared" si="1225"/>
        <v>1874.0305382694155</v>
      </c>
      <c r="KR86" s="183">
        <f t="shared" si="1226"/>
        <v>1200</v>
      </c>
      <c r="KS86" s="183">
        <f t="shared" si="1227"/>
        <v>2248836.6459232988</v>
      </c>
      <c r="KU86" s="183">
        <f t="shared" si="1228"/>
        <v>11029.185293540577</v>
      </c>
      <c r="KV86" s="183">
        <f t="shared" si="1229"/>
        <v>1200</v>
      </c>
      <c r="KW86" s="183">
        <f t="shared" si="1230"/>
        <v>13235022.352248691</v>
      </c>
      <c r="KY86" s="183">
        <f t="shared" si="1231"/>
        <v>64909.789758059982</v>
      </c>
      <c r="KZ86" s="183">
        <f t="shared" si="1232"/>
        <v>1200</v>
      </c>
      <c r="LA86" s="183">
        <f t="shared" si="1233"/>
        <v>77891747.709671974</v>
      </c>
      <c r="LC86" s="183">
        <f t="shared" si="1234"/>
        <v>399376.15092423686</v>
      </c>
      <c r="LD86" s="183">
        <f t="shared" si="1235"/>
        <v>1200</v>
      </c>
      <c r="LE86" s="183">
        <f t="shared" si="1236"/>
        <v>479251381.10908425</v>
      </c>
    </row>
    <row r="87" spans="2:317" ht="18.75">
      <c r="B87" s="172"/>
      <c r="C87" s="180"/>
      <c r="D87" s="180" t="str">
        <f>'A.I Revenue Streams - P1'!E85</f>
        <v>Histopathology</v>
      </c>
      <c r="E87" s="180"/>
      <c r="F87" s="184"/>
      <c r="G87" s="182"/>
      <c r="H87" s="182">
        <f>'A.I Revenue Streams - P1'!J85</f>
        <v>0</v>
      </c>
      <c r="I87" s="182">
        <f t="shared" si="1237"/>
        <v>0</v>
      </c>
      <c r="J87" s="5"/>
      <c r="K87" s="182">
        <f>'A.I Revenue Streams - P1'!H85*K$2</f>
        <v>0</v>
      </c>
      <c r="L87" s="182">
        <f t="shared" si="1008"/>
        <v>0</v>
      </c>
      <c r="M87" s="182">
        <f t="shared" si="1239"/>
        <v>0</v>
      </c>
      <c r="N87" s="5"/>
      <c r="O87" s="182">
        <f t="shared" si="1009"/>
        <v>0</v>
      </c>
      <c r="P87" s="182">
        <f t="shared" si="1010"/>
        <v>0</v>
      </c>
      <c r="Q87" s="182">
        <f t="shared" si="1011"/>
        <v>0</v>
      </c>
      <c r="R87" s="5"/>
      <c r="S87" s="182">
        <f t="shared" si="1012"/>
        <v>0</v>
      </c>
      <c r="T87" s="182">
        <f t="shared" si="1013"/>
        <v>0</v>
      </c>
      <c r="U87" s="182">
        <f t="shared" si="1014"/>
        <v>0</v>
      </c>
      <c r="V87" s="5"/>
      <c r="W87" s="182">
        <f t="shared" si="1015"/>
        <v>0</v>
      </c>
      <c r="X87" s="182">
        <f t="shared" si="1016"/>
        <v>0</v>
      </c>
      <c r="Y87" s="182">
        <f t="shared" si="1017"/>
        <v>0</v>
      </c>
      <c r="Z87" s="5"/>
      <c r="AA87" s="182">
        <f t="shared" si="1018"/>
        <v>0</v>
      </c>
      <c r="AB87" s="182">
        <f t="shared" si="1019"/>
        <v>0</v>
      </c>
      <c r="AC87" s="182">
        <f t="shared" si="1020"/>
        <v>0</v>
      </c>
      <c r="AD87" s="5"/>
      <c r="AE87" s="182">
        <f t="shared" si="1021"/>
        <v>0</v>
      </c>
      <c r="AF87" s="182">
        <f t="shared" si="1022"/>
        <v>0</v>
      </c>
      <c r="AG87" s="182">
        <f t="shared" si="1023"/>
        <v>0</v>
      </c>
      <c r="AH87" s="5"/>
      <c r="AI87" s="182">
        <f t="shared" si="1024"/>
        <v>0</v>
      </c>
      <c r="AJ87" s="182">
        <f t="shared" si="1025"/>
        <v>0</v>
      </c>
      <c r="AK87" s="182">
        <f t="shared" si="1026"/>
        <v>0</v>
      </c>
      <c r="AL87" s="5"/>
      <c r="AM87" s="182">
        <f t="shared" si="1027"/>
        <v>0</v>
      </c>
      <c r="AN87" s="182">
        <f t="shared" si="1028"/>
        <v>0</v>
      </c>
      <c r="AO87" s="182">
        <f t="shared" si="1029"/>
        <v>0</v>
      </c>
      <c r="AP87" s="5"/>
      <c r="AQ87" s="182">
        <f t="shared" si="1030"/>
        <v>0</v>
      </c>
      <c r="AR87" s="182">
        <f t="shared" si="1031"/>
        <v>0</v>
      </c>
      <c r="AS87" s="182">
        <f t="shared" si="1032"/>
        <v>0</v>
      </c>
      <c r="AT87" s="5"/>
      <c r="AU87" s="182">
        <f t="shared" si="1033"/>
        <v>0</v>
      </c>
      <c r="AV87" s="182">
        <f t="shared" si="1034"/>
        <v>0</v>
      </c>
      <c r="AW87" s="182">
        <f t="shared" si="1035"/>
        <v>0</v>
      </c>
      <c r="AX87" s="5"/>
      <c r="AY87" s="182">
        <f t="shared" si="1036"/>
        <v>0</v>
      </c>
      <c r="AZ87" s="182">
        <f t="shared" si="1037"/>
        <v>0</v>
      </c>
      <c r="BA87" s="182">
        <f t="shared" si="1038"/>
        <v>0</v>
      </c>
      <c r="BB87" s="5"/>
      <c r="BC87" s="182">
        <f t="shared" si="1039"/>
        <v>0</v>
      </c>
      <c r="BD87" s="182">
        <f t="shared" si="1040"/>
        <v>0</v>
      </c>
      <c r="BE87" s="182">
        <f t="shared" si="1041"/>
        <v>0</v>
      </c>
      <c r="BF87" s="5"/>
      <c r="BG87" s="182">
        <f t="shared" si="1042"/>
        <v>0</v>
      </c>
      <c r="BH87" s="182">
        <f t="shared" si="1043"/>
        <v>0</v>
      </c>
      <c r="BI87" s="182">
        <f t="shared" si="1044"/>
        <v>0</v>
      </c>
      <c r="BJ87" s="5"/>
      <c r="BK87" s="182">
        <f t="shared" si="1045"/>
        <v>0</v>
      </c>
      <c r="BL87" s="182">
        <f t="shared" si="1046"/>
        <v>0</v>
      </c>
      <c r="BM87" s="182">
        <f t="shared" si="1047"/>
        <v>0</v>
      </c>
      <c r="BN87" s="5"/>
      <c r="BO87" s="182">
        <f t="shared" si="1048"/>
        <v>0</v>
      </c>
      <c r="BP87" s="182">
        <f t="shared" si="1049"/>
        <v>0</v>
      </c>
      <c r="BQ87" s="182">
        <f t="shared" si="1050"/>
        <v>0</v>
      </c>
      <c r="BR87" s="5"/>
      <c r="BS87" s="182">
        <f t="shared" si="1051"/>
        <v>0</v>
      </c>
      <c r="BT87" s="182">
        <f t="shared" si="1052"/>
        <v>0</v>
      </c>
      <c r="BU87" s="182">
        <f t="shared" si="1053"/>
        <v>0</v>
      </c>
      <c r="BV87" s="5"/>
      <c r="BW87" s="182">
        <f t="shared" si="1054"/>
        <v>0</v>
      </c>
      <c r="BX87" s="182">
        <f t="shared" si="1055"/>
        <v>0</v>
      </c>
      <c r="BY87" s="182">
        <f t="shared" si="1056"/>
        <v>0</v>
      </c>
      <c r="BZ87" s="5"/>
      <c r="CA87" s="182">
        <f t="shared" si="1057"/>
        <v>0</v>
      </c>
      <c r="CB87" s="182">
        <f t="shared" si="1058"/>
        <v>0</v>
      </c>
      <c r="CC87" s="182">
        <f t="shared" si="1059"/>
        <v>0</v>
      </c>
      <c r="CD87" s="5"/>
      <c r="CE87" s="182">
        <f t="shared" si="1060"/>
        <v>0</v>
      </c>
      <c r="CF87" s="182">
        <f t="shared" si="1061"/>
        <v>0</v>
      </c>
      <c r="CG87" s="182">
        <f t="shared" si="1062"/>
        <v>0</v>
      </c>
      <c r="CH87" s="5"/>
      <c r="CI87" s="182">
        <f t="shared" si="1063"/>
        <v>0</v>
      </c>
      <c r="CJ87" s="182">
        <f t="shared" si="1064"/>
        <v>0</v>
      </c>
      <c r="CK87" s="182">
        <f t="shared" si="1065"/>
        <v>0</v>
      </c>
      <c r="CL87" s="5"/>
      <c r="CM87" s="182">
        <f t="shared" si="1066"/>
        <v>0</v>
      </c>
      <c r="CN87" s="182">
        <f t="shared" si="1067"/>
        <v>0</v>
      </c>
      <c r="CO87" s="182">
        <f t="shared" si="1068"/>
        <v>0</v>
      </c>
      <c r="CP87" s="5"/>
      <c r="CQ87" s="182">
        <f t="shared" si="1069"/>
        <v>0</v>
      </c>
      <c r="CR87" s="182">
        <f t="shared" si="1070"/>
        <v>0</v>
      </c>
      <c r="CS87" s="182">
        <f t="shared" si="1071"/>
        <v>0</v>
      </c>
      <c r="CT87" s="5"/>
      <c r="CU87" s="182">
        <f t="shared" si="1072"/>
        <v>0</v>
      </c>
      <c r="CV87" s="182">
        <f t="shared" si="1073"/>
        <v>0</v>
      </c>
      <c r="CW87" s="182">
        <f t="shared" si="1074"/>
        <v>0</v>
      </c>
      <c r="CX87" s="5"/>
      <c r="CY87" s="182">
        <f t="shared" si="1075"/>
        <v>0</v>
      </c>
      <c r="CZ87" s="182">
        <f t="shared" si="1076"/>
        <v>0</v>
      </c>
      <c r="DA87" s="182">
        <f t="shared" si="1077"/>
        <v>0</v>
      </c>
      <c r="DB87" s="5"/>
      <c r="DC87" s="182">
        <f t="shared" si="1078"/>
        <v>0</v>
      </c>
      <c r="DD87" s="182">
        <f t="shared" si="1079"/>
        <v>0</v>
      </c>
      <c r="DE87" s="182">
        <f t="shared" si="1080"/>
        <v>0</v>
      </c>
      <c r="DF87" s="5"/>
      <c r="DG87" s="182">
        <f t="shared" si="1081"/>
        <v>0</v>
      </c>
      <c r="DH87" s="182">
        <f t="shared" si="1082"/>
        <v>0</v>
      </c>
      <c r="DI87" s="182">
        <f t="shared" si="1083"/>
        <v>0</v>
      </c>
      <c r="DJ87" s="5"/>
      <c r="DK87" s="182">
        <f t="shared" si="1084"/>
        <v>0</v>
      </c>
      <c r="DL87" s="182">
        <f t="shared" si="1085"/>
        <v>0</v>
      </c>
      <c r="DM87" s="182">
        <f t="shared" si="1086"/>
        <v>0</v>
      </c>
      <c r="DN87" s="5"/>
      <c r="DO87" s="182">
        <f t="shared" si="1087"/>
        <v>0</v>
      </c>
      <c r="DP87" s="182">
        <f t="shared" si="1088"/>
        <v>0</v>
      </c>
      <c r="DQ87" s="182">
        <f t="shared" si="1089"/>
        <v>0</v>
      </c>
      <c r="DR87" s="5"/>
      <c r="DS87" s="182">
        <f t="shared" si="1090"/>
        <v>0</v>
      </c>
      <c r="DT87" s="182">
        <f t="shared" si="1091"/>
        <v>0</v>
      </c>
      <c r="DU87" s="182">
        <f t="shared" si="1092"/>
        <v>0</v>
      </c>
      <c r="DV87" s="5"/>
      <c r="DW87" s="182">
        <f t="shared" si="1093"/>
        <v>0</v>
      </c>
      <c r="DX87" s="182">
        <f t="shared" si="1094"/>
        <v>0</v>
      </c>
      <c r="DY87" s="182">
        <f t="shared" si="1095"/>
        <v>0</v>
      </c>
      <c r="DZ87" s="5"/>
      <c r="EA87" s="182">
        <f t="shared" si="1096"/>
        <v>0</v>
      </c>
      <c r="EB87" s="182">
        <f t="shared" si="1097"/>
        <v>0</v>
      </c>
      <c r="EC87" s="182">
        <f t="shared" si="1098"/>
        <v>0</v>
      </c>
      <c r="ED87" s="5"/>
      <c r="EE87" s="182">
        <f t="shared" si="1099"/>
        <v>0</v>
      </c>
      <c r="EF87" s="182">
        <f t="shared" si="1100"/>
        <v>0</v>
      </c>
      <c r="EG87" s="182">
        <f t="shared" si="1101"/>
        <v>0</v>
      </c>
      <c r="EH87" s="5"/>
      <c r="EI87" s="182">
        <f t="shared" si="1102"/>
        <v>0</v>
      </c>
      <c r="EJ87" s="182">
        <f t="shared" si="1103"/>
        <v>0</v>
      </c>
      <c r="EK87" s="182">
        <f t="shared" si="1104"/>
        <v>0</v>
      </c>
      <c r="EL87" s="5"/>
      <c r="EM87" s="182">
        <f t="shared" si="1105"/>
        <v>0</v>
      </c>
      <c r="EN87" s="182">
        <f t="shared" si="1106"/>
        <v>0</v>
      </c>
      <c r="EO87" s="182">
        <f t="shared" si="1107"/>
        <v>0</v>
      </c>
      <c r="EP87" s="5"/>
      <c r="EQ87" s="182">
        <f t="shared" si="1108"/>
        <v>0</v>
      </c>
      <c r="ER87" s="182">
        <f t="shared" si="1109"/>
        <v>0</v>
      </c>
      <c r="ES87" s="182">
        <f t="shared" si="1110"/>
        <v>0</v>
      </c>
      <c r="ET87" s="5"/>
      <c r="EU87" s="182">
        <f t="shared" si="1111"/>
        <v>0</v>
      </c>
      <c r="EV87" s="182">
        <f t="shared" si="1112"/>
        <v>0</v>
      </c>
      <c r="EW87" s="182">
        <f t="shared" si="1113"/>
        <v>0</v>
      </c>
      <c r="EX87" s="5"/>
      <c r="EY87" s="182">
        <f t="shared" si="1114"/>
        <v>0</v>
      </c>
      <c r="EZ87" s="182">
        <f t="shared" si="1115"/>
        <v>0</v>
      </c>
      <c r="FA87" s="182">
        <f t="shared" si="1116"/>
        <v>0</v>
      </c>
      <c r="FB87" s="5"/>
      <c r="FC87" s="182">
        <f t="shared" si="1117"/>
        <v>0</v>
      </c>
      <c r="FD87" s="182">
        <f t="shared" si="1118"/>
        <v>0</v>
      </c>
      <c r="FE87" s="182">
        <f t="shared" si="1119"/>
        <v>0</v>
      </c>
      <c r="FF87" s="5"/>
      <c r="FG87" s="182">
        <f t="shared" si="1120"/>
        <v>0</v>
      </c>
      <c r="FH87" s="182">
        <f t="shared" si="1121"/>
        <v>0</v>
      </c>
      <c r="FI87" s="182">
        <f t="shared" si="1122"/>
        <v>0</v>
      </c>
      <c r="FJ87" s="5"/>
      <c r="FK87" s="182">
        <f t="shared" si="1123"/>
        <v>0</v>
      </c>
      <c r="FL87" s="182">
        <f t="shared" si="1124"/>
        <v>0</v>
      </c>
      <c r="FM87" s="182">
        <f t="shared" si="1125"/>
        <v>0</v>
      </c>
      <c r="FN87" s="5"/>
      <c r="FO87" s="182">
        <f t="shared" si="1126"/>
        <v>0</v>
      </c>
      <c r="FP87" s="182">
        <f t="shared" si="1127"/>
        <v>0</v>
      </c>
      <c r="FQ87" s="182">
        <f t="shared" si="1128"/>
        <v>0</v>
      </c>
      <c r="FR87" s="5"/>
      <c r="FS87" s="182">
        <f t="shared" si="1129"/>
        <v>0</v>
      </c>
      <c r="FT87" s="182">
        <f t="shared" si="1130"/>
        <v>0</v>
      </c>
      <c r="FU87" s="182">
        <f t="shared" si="1131"/>
        <v>0</v>
      </c>
      <c r="FV87" s="5"/>
      <c r="FW87" s="182">
        <f t="shared" si="1132"/>
        <v>0</v>
      </c>
      <c r="FX87" s="182">
        <f t="shared" si="1133"/>
        <v>0</v>
      </c>
      <c r="FY87" s="182">
        <f t="shared" si="1134"/>
        <v>0</v>
      </c>
      <c r="FZ87" s="5"/>
      <c r="GA87" s="182">
        <f t="shared" si="1135"/>
        <v>0</v>
      </c>
      <c r="GB87" s="182">
        <f t="shared" si="1136"/>
        <v>0</v>
      </c>
      <c r="GC87" s="182">
        <f t="shared" si="1137"/>
        <v>0</v>
      </c>
      <c r="GD87" s="5"/>
      <c r="GE87" s="182">
        <f t="shared" si="1138"/>
        <v>0</v>
      </c>
      <c r="GF87" s="182">
        <f t="shared" si="1139"/>
        <v>0</v>
      </c>
      <c r="GG87" s="182">
        <f t="shared" si="1140"/>
        <v>0</v>
      </c>
      <c r="GH87" s="5"/>
      <c r="GI87" s="182">
        <f t="shared" si="1141"/>
        <v>0</v>
      </c>
      <c r="GJ87" s="182">
        <f t="shared" si="1142"/>
        <v>0</v>
      </c>
      <c r="GK87" s="182">
        <f t="shared" si="1143"/>
        <v>0</v>
      </c>
      <c r="GL87" s="5"/>
      <c r="GM87" s="182">
        <f t="shared" si="1144"/>
        <v>0</v>
      </c>
      <c r="GN87" s="182">
        <f t="shared" si="1145"/>
        <v>0</v>
      </c>
      <c r="GO87" s="182">
        <f t="shared" si="1146"/>
        <v>0</v>
      </c>
      <c r="GP87" s="5"/>
      <c r="GQ87" s="182">
        <f t="shared" si="1147"/>
        <v>0</v>
      </c>
      <c r="GR87" s="182">
        <f t="shared" si="1148"/>
        <v>0</v>
      </c>
      <c r="GS87" s="182">
        <f t="shared" si="1149"/>
        <v>0</v>
      </c>
      <c r="GT87" s="5"/>
      <c r="GU87" s="182">
        <f t="shared" si="1150"/>
        <v>0</v>
      </c>
      <c r="GV87" s="182">
        <f t="shared" si="1151"/>
        <v>0</v>
      </c>
      <c r="GW87" s="182">
        <f t="shared" si="1152"/>
        <v>0</v>
      </c>
      <c r="GX87" s="5"/>
      <c r="GY87" s="182">
        <f t="shared" si="1153"/>
        <v>0</v>
      </c>
      <c r="GZ87" s="182">
        <f t="shared" si="1154"/>
        <v>0</v>
      </c>
      <c r="HA87" s="182">
        <f t="shared" si="1155"/>
        <v>0</v>
      </c>
      <c r="HB87" s="5"/>
      <c r="HC87" s="182">
        <f t="shared" si="1156"/>
        <v>0</v>
      </c>
      <c r="HD87" s="182">
        <f t="shared" si="1157"/>
        <v>0</v>
      </c>
      <c r="HE87" s="182">
        <f t="shared" si="1158"/>
        <v>0</v>
      </c>
      <c r="HF87" s="5"/>
      <c r="HG87" s="182">
        <f t="shared" si="1159"/>
        <v>0</v>
      </c>
      <c r="HH87" s="182">
        <f t="shared" si="1160"/>
        <v>0</v>
      </c>
      <c r="HI87" s="182">
        <f t="shared" si="1161"/>
        <v>0</v>
      </c>
      <c r="HJ87" s="5"/>
      <c r="HK87" s="182">
        <f t="shared" si="1162"/>
        <v>0</v>
      </c>
      <c r="HL87" s="182">
        <f t="shared" si="1163"/>
        <v>0</v>
      </c>
      <c r="HM87" s="182">
        <f t="shared" si="1164"/>
        <v>0</v>
      </c>
      <c r="HN87" s="5"/>
      <c r="HO87" s="182">
        <f t="shared" si="1165"/>
        <v>0</v>
      </c>
      <c r="HP87" s="182">
        <f t="shared" si="1166"/>
        <v>0</v>
      </c>
      <c r="HQ87" s="182">
        <f t="shared" si="1167"/>
        <v>0</v>
      </c>
      <c r="HR87" s="5"/>
      <c r="HS87" s="182">
        <f t="shared" si="1168"/>
        <v>0</v>
      </c>
      <c r="HT87" s="182">
        <f t="shared" si="1169"/>
        <v>0</v>
      </c>
      <c r="HU87" s="182">
        <f t="shared" si="1170"/>
        <v>0</v>
      </c>
      <c r="HV87" s="5"/>
      <c r="HW87" s="182">
        <f t="shared" si="1171"/>
        <v>0</v>
      </c>
      <c r="HX87" s="182">
        <f t="shared" si="1172"/>
        <v>0</v>
      </c>
      <c r="HY87" s="182">
        <f t="shared" si="1173"/>
        <v>0</v>
      </c>
      <c r="HZ87" s="5"/>
      <c r="IA87" s="182">
        <f t="shared" si="1174"/>
        <v>0</v>
      </c>
      <c r="IB87" s="182">
        <f t="shared" si="1175"/>
        <v>0</v>
      </c>
      <c r="IC87" s="182">
        <f t="shared" si="1176"/>
        <v>0</v>
      </c>
      <c r="ID87" s="5"/>
      <c r="IE87" s="182">
        <f t="shared" si="1177"/>
        <v>0</v>
      </c>
      <c r="IF87" s="182">
        <f t="shared" si="1178"/>
        <v>0</v>
      </c>
      <c r="IG87" s="182">
        <f t="shared" si="1179"/>
        <v>0</v>
      </c>
      <c r="IH87" s="5"/>
      <c r="II87" s="182">
        <f t="shared" si="1180"/>
        <v>0</v>
      </c>
      <c r="IJ87" s="182">
        <f t="shared" si="1181"/>
        <v>0</v>
      </c>
      <c r="IK87" s="182">
        <f t="shared" si="1182"/>
        <v>0</v>
      </c>
      <c r="IL87" s="5"/>
      <c r="IM87" s="182">
        <f t="shared" si="1183"/>
        <v>0</v>
      </c>
      <c r="IN87" s="182">
        <f t="shared" si="1184"/>
        <v>0</v>
      </c>
      <c r="IO87" s="182">
        <f t="shared" si="1185"/>
        <v>0</v>
      </c>
      <c r="IP87" s="5"/>
      <c r="IQ87" s="182">
        <f t="shared" si="1186"/>
        <v>0</v>
      </c>
      <c r="IR87" s="182">
        <f t="shared" si="1187"/>
        <v>0</v>
      </c>
      <c r="IS87" s="182">
        <f t="shared" si="1188"/>
        <v>0</v>
      </c>
      <c r="IT87" s="5"/>
      <c r="IU87" s="182">
        <f t="shared" si="1189"/>
        <v>0</v>
      </c>
      <c r="IV87" s="182">
        <f t="shared" si="1190"/>
        <v>0</v>
      </c>
      <c r="IW87" s="182">
        <f t="shared" si="1191"/>
        <v>0</v>
      </c>
      <c r="IX87" s="5"/>
      <c r="IY87" s="182">
        <f t="shared" si="1192"/>
        <v>0</v>
      </c>
      <c r="IZ87" s="182">
        <f t="shared" si="1193"/>
        <v>0</v>
      </c>
      <c r="JA87" s="182">
        <f t="shared" si="1194"/>
        <v>0</v>
      </c>
      <c r="JB87" s="5"/>
      <c r="JC87" s="182">
        <f t="shared" si="1195"/>
        <v>0</v>
      </c>
      <c r="JD87" s="182">
        <f t="shared" si="1196"/>
        <v>0</v>
      </c>
      <c r="JE87" s="182">
        <f t="shared" si="1197"/>
        <v>0</v>
      </c>
      <c r="JF87" s="5"/>
      <c r="JG87" s="182">
        <f t="shared" si="1198"/>
        <v>0</v>
      </c>
      <c r="JH87" s="182">
        <f t="shared" si="1199"/>
        <v>0</v>
      </c>
      <c r="JI87" s="182">
        <f t="shared" si="1200"/>
        <v>0</v>
      </c>
      <c r="JJ87" s="5"/>
      <c r="JK87" s="182">
        <f t="shared" si="1201"/>
        <v>0</v>
      </c>
      <c r="JL87" s="182">
        <f t="shared" si="1202"/>
        <v>0</v>
      </c>
      <c r="JM87" s="182">
        <f t="shared" si="1203"/>
        <v>0</v>
      </c>
      <c r="JN87" s="5"/>
      <c r="JO87" s="182">
        <f t="shared" si="1204"/>
        <v>0</v>
      </c>
      <c r="JP87" s="182">
        <f t="shared" si="1205"/>
        <v>0</v>
      </c>
      <c r="JQ87" s="182">
        <f t="shared" si="1206"/>
        <v>0</v>
      </c>
      <c r="JR87" s="5"/>
      <c r="JS87" s="182">
        <f t="shared" si="1207"/>
        <v>0</v>
      </c>
      <c r="JT87" s="182">
        <f t="shared" si="1208"/>
        <v>0</v>
      </c>
      <c r="JU87" s="182">
        <f t="shared" si="1209"/>
        <v>0</v>
      </c>
      <c r="JV87" s="5"/>
      <c r="JW87" s="182">
        <f t="shared" si="1210"/>
        <v>0</v>
      </c>
      <c r="JX87" s="182">
        <f t="shared" si="1211"/>
        <v>0</v>
      </c>
      <c r="JY87" s="182">
        <f t="shared" si="1212"/>
        <v>0</v>
      </c>
      <c r="JZ87" s="5"/>
      <c r="KA87" s="182">
        <f t="shared" si="1213"/>
        <v>0</v>
      </c>
      <c r="KB87" s="182">
        <f t="shared" si="1214"/>
        <v>0</v>
      </c>
      <c r="KC87" s="182">
        <f t="shared" si="1215"/>
        <v>0</v>
      </c>
      <c r="KD87" s="5"/>
      <c r="KE87" s="182">
        <f t="shared" si="1216"/>
        <v>0</v>
      </c>
      <c r="KF87" s="182">
        <f t="shared" si="1217"/>
        <v>0</v>
      </c>
      <c r="KG87" s="182">
        <f t="shared" si="1218"/>
        <v>0</v>
      </c>
      <c r="KH87" s="5"/>
      <c r="KI87" s="183">
        <f t="shared" si="1219"/>
        <v>0</v>
      </c>
      <c r="KJ87" s="183" t="e">
        <f t="shared" si="1220"/>
        <v>#DIV/0!</v>
      </c>
      <c r="KK87" s="183">
        <f t="shared" si="1221"/>
        <v>0</v>
      </c>
      <c r="KM87" s="183">
        <f t="shared" si="1222"/>
        <v>0</v>
      </c>
      <c r="KN87" s="183" t="e">
        <f t="shared" si="1223"/>
        <v>#DIV/0!</v>
      </c>
      <c r="KO87" s="183">
        <f t="shared" si="1224"/>
        <v>0</v>
      </c>
      <c r="KQ87" s="183">
        <f t="shared" si="1225"/>
        <v>0</v>
      </c>
      <c r="KR87" s="183" t="e">
        <f t="shared" si="1226"/>
        <v>#DIV/0!</v>
      </c>
      <c r="KS87" s="183">
        <f t="shared" si="1227"/>
        <v>0</v>
      </c>
      <c r="KU87" s="183">
        <f t="shared" si="1228"/>
        <v>0</v>
      </c>
      <c r="KV87" s="183" t="e">
        <f t="shared" si="1229"/>
        <v>#DIV/0!</v>
      </c>
      <c r="KW87" s="183">
        <f t="shared" si="1230"/>
        <v>0</v>
      </c>
      <c r="KY87" s="183">
        <f t="shared" si="1231"/>
        <v>0</v>
      </c>
      <c r="KZ87" s="183" t="e">
        <f t="shared" si="1232"/>
        <v>#DIV/0!</v>
      </c>
      <c r="LA87" s="183">
        <f t="shared" si="1233"/>
        <v>0</v>
      </c>
      <c r="LC87" s="183">
        <f t="shared" si="1234"/>
        <v>0</v>
      </c>
      <c r="LD87" s="183" t="e">
        <f t="shared" si="1235"/>
        <v>#DIV/0!</v>
      </c>
      <c r="LE87" s="183">
        <f t="shared" si="1236"/>
        <v>0</v>
      </c>
    </row>
    <row r="88" spans="2:317" ht="18.75">
      <c r="B88" s="172"/>
      <c r="C88" s="180"/>
      <c r="D88" s="180"/>
      <c r="E88" s="180" t="str">
        <f>'A.I Revenue Streams - P1'!F86</f>
        <v>Histopathology</v>
      </c>
      <c r="F88" s="184"/>
      <c r="G88" s="182"/>
      <c r="H88" s="182">
        <f>'A.I Revenue Streams - P1'!J86</f>
        <v>1500</v>
      </c>
      <c r="I88" s="182">
        <f t="shared" si="1237"/>
        <v>0</v>
      </c>
      <c r="J88" s="5"/>
      <c r="K88" s="182">
        <f>'A.I Revenue Streams - P1'!H86*K$2*L$2</f>
        <v>1.125</v>
      </c>
      <c r="L88" s="182">
        <f t="shared" si="1008"/>
        <v>1500</v>
      </c>
      <c r="M88" s="182">
        <f t="shared" si="1239"/>
        <v>1687.5</v>
      </c>
      <c r="N88" s="5"/>
      <c r="O88" s="182">
        <f t="shared" si="1009"/>
        <v>1.2009374999999998</v>
      </c>
      <c r="P88" s="182">
        <f t="shared" si="1010"/>
        <v>1500</v>
      </c>
      <c r="Q88" s="182">
        <f t="shared" si="1011"/>
        <v>1801.4062499999995</v>
      </c>
      <c r="R88" s="5"/>
      <c r="S88" s="182">
        <f t="shared" si="1012"/>
        <v>1.8414374999999994</v>
      </c>
      <c r="T88" s="182">
        <f t="shared" si="1013"/>
        <v>1500</v>
      </c>
      <c r="U88" s="182">
        <f t="shared" si="1014"/>
        <v>2762.1562499999991</v>
      </c>
      <c r="V88" s="5"/>
      <c r="W88" s="182">
        <f t="shared" si="1015"/>
        <v>2.6470664062499987</v>
      </c>
      <c r="X88" s="182">
        <f t="shared" si="1016"/>
        <v>1500</v>
      </c>
      <c r="Y88" s="182">
        <f t="shared" si="1017"/>
        <v>3970.5996093749982</v>
      </c>
      <c r="Z88" s="5"/>
      <c r="AA88" s="182">
        <f t="shared" si="1018"/>
        <v>4.8706021874999976</v>
      </c>
      <c r="AB88" s="182">
        <f t="shared" si="1019"/>
        <v>1500</v>
      </c>
      <c r="AC88" s="182">
        <f t="shared" si="1020"/>
        <v>7305.9032812499963</v>
      </c>
      <c r="AD88" s="5"/>
      <c r="AE88" s="182">
        <f t="shared" si="1021"/>
        <v>7.0014906445312457</v>
      </c>
      <c r="AF88" s="182">
        <f t="shared" si="1022"/>
        <v>1500</v>
      </c>
      <c r="AG88" s="182">
        <f t="shared" si="1023"/>
        <v>10502.235966796869</v>
      </c>
      <c r="AH88" s="5"/>
      <c r="AI88" s="182">
        <f t="shared" si="1024"/>
        <v>10.064642801513665</v>
      </c>
      <c r="AJ88" s="182">
        <f t="shared" si="1025"/>
        <v>1500</v>
      </c>
      <c r="AK88" s="182">
        <f t="shared" si="1026"/>
        <v>15096.964202270497</v>
      </c>
      <c r="AL88" s="5"/>
      <c r="AM88" s="182">
        <f t="shared" si="1027"/>
        <v>11.574339221740715</v>
      </c>
      <c r="AN88" s="182">
        <f t="shared" si="1028"/>
        <v>1500</v>
      </c>
      <c r="AO88" s="182">
        <f t="shared" si="1029"/>
        <v>17361.508832611071</v>
      </c>
      <c r="AP88" s="5"/>
      <c r="AQ88" s="182">
        <f t="shared" si="1030"/>
        <v>13.31049010500182</v>
      </c>
      <c r="AR88" s="182">
        <f t="shared" si="1031"/>
        <v>1500</v>
      </c>
      <c r="AS88" s="182">
        <f t="shared" si="1032"/>
        <v>19965.735157502731</v>
      </c>
      <c r="AT88" s="5"/>
      <c r="AU88" s="182">
        <f t="shared" si="1033"/>
        <v>15.307063620752094</v>
      </c>
      <c r="AV88" s="182">
        <f t="shared" si="1034"/>
        <v>1500</v>
      </c>
      <c r="AW88" s="182">
        <f t="shared" si="1035"/>
        <v>22960.595431128142</v>
      </c>
      <c r="AX88" s="5"/>
      <c r="AY88" s="182">
        <f t="shared" si="1036"/>
        <v>17.603123163864907</v>
      </c>
      <c r="AZ88" s="182">
        <f t="shared" si="1037"/>
        <v>1500</v>
      </c>
      <c r="BA88" s="182">
        <f t="shared" si="1038"/>
        <v>26404.68474579736</v>
      </c>
      <c r="BB88" s="5"/>
      <c r="BC88" s="182">
        <f t="shared" si="1039"/>
        <v>20.243591638444641</v>
      </c>
      <c r="BD88" s="182">
        <f t="shared" si="1040"/>
        <v>1500</v>
      </c>
      <c r="BE88" s="182">
        <f t="shared" si="1041"/>
        <v>30365.387457666962</v>
      </c>
      <c r="BF88" s="5"/>
      <c r="BG88" s="182">
        <f t="shared" si="1042"/>
        <v>23.280130384211336</v>
      </c>
      <c r="BH88" s="182">
        <f t="shared" si="1043"/>
        <v>1500</v>
      </c>
      <c r="BI88" s="182">
        <f t="shared" si="1044"/>
        <v>34920.195576317004</v>
      </c>
      <c r="BJ88" s="5"/>
      <c r="BK88" s="182">
        <f t="shared" si="1045"/>
        <v>26.772149941843036</v>
      </c>
      <c r="BL88" s="182">
        <f t="shared" si="1046"/>
        <v>1500</v>
      </c>
      <c r="BM88" s="182">
        <f t="shared" si="1047"/>
        <v>40158.224912764555</v>
      </c>
      <c r="BN88" s="5"/>
      <c r="BO88" s="182">
        <f t="shared" si="1048"/>
        <v>30.787972433119489</v>
      </c>
      <c r="BP88" s="182">
        <f t="shared" si="1049"/>
        <v>1500</v>
      </c>
      <c r="BQ88" s="182">
        <f t="shared" si="1050"/>
        <v>46181.958649679233</v>
      </c>
      <c r="BR88" s="5"/>
      <c r="BS88" s="182">
        <f t="shared" si="1051"/>
        <v>35.406168298087408</v>
      </c>
      <c r="BT88" s="182">
        <f t="shared" si="1052"/>
        <v>1500</v>
      </c>
      <c r="BU88" s="182">
        <f t="shared" si="1053"/>
        <v>53109.252447131112</v>
      </c>
      <c r="BV88" s="5"/>
      <c r="BW88" s="182">
        <f t="shared" si="1054"/>
        <v>40.717093542800519</v>
      </c>
      <c r="BX88" s="182">
        <f t="shared" si="1055"/>
        <v>1500</v>
      </c>
      <c r="BY88" s="182">
        <f t="shared" si="1056"/>
        <v>61075.640314200777</v>
      </c>
      <c r="BZ88" s="5"/>
      <c r="CA88" s="182">
        <f t="shared" si="1057"/>
        <v>46.824657574220595</v>
      </c>
      <c r="CB88" s="182">
        <f t="shared" si="1058"/>
        <v>1500</v>
      </c>
      <c r="CC88" s="182">
        <f t="shared" si="1059"/>
        <v>70236.986361330899</v>
      </c>
      <c r="CD88" s="5"/>
      <c r="CE88" s="182">
        <f t="shared" si="1060"/>
        <v>64.618027452424414</v>
      </c>
      <c r="CF88" s="182">
        <f t="shared" si="1061"/>
        <v>1500</v>
      </c>
      <c r="CG88" s="182">
        <f t="shared" si="1062"/>
        <v>96927.041178636617</v>
      </c>
      <c r="CH88" s="5"/>
      <c r="CI88" s="182">
        <f t="shared" si="1063"/>
        <v>74.31073157028807</v>
      </c>
      <c r="CJ88" s="182">
        <f t="shared" si="1064"/>
        <v>1500</v>
      </c>
      <c r="CK88" s="182">
        <f t="shared" si="1065"/>
        <v>111466.09735543211</v>
      </c>
      <c r="CL88" s="5"/>
      <c r="CM88" s="182">
        <f t="shared" si="1066"/>
        <v>85.457341305831278</v>
      </c>
      <c r="CN88" s="182">
        <f t="shared" si="1067"/>
        <v>1500</v>
      </c>
      <c r="CO88" s="182">
        <f t="shared" si="1068"/>
        <v>128186.01195874692</v>
      </c>
      <c r="CP88" s="5"/>
      <c r="CQ88" s="182">
        <f t="shared" si="1069"/>
        <v>98.275942501705956</v>
      </c>
      <c r="CR88" s="182">
        <f t="shared" si="1070"/>
        <v>1500</v>
      </c>
      <c r="CS88" s="182">
        <f t="shared" si="1071"/>
        <v>147413.91375255893</v>
      </c>
      <c r="CT88" s="5"/>
      <c r="CU88" s="182">
        <f t="shared" si="1072"/>
        <v>113.01733387696184</v>
      </c>
      <c r="CV88" s="182">
        <f t="shared" si="1073"/>
        <v>1500</v>
      </c>
      <c r="CW88" s="182">
        <f t="shared" si="1074"/>
        <v>169526.00081544276</v>
      </c>
      <c r="CX88" s="5"/>
      <c r="CY88" s="182">
        <f t="shared" si="1075"/>
        <v>129.96993395850609</v>
      </c>
      <c r="CZ88" s="182">
        <f t="shared" si="1076"/>
        <v>1500</v>
      </c>
      <c r="DA88" s="182">
        <f t="shared" si="1077"/>
        <v>194954.90093775914</v>
      </c>
      <c r="DB88" s="5"/>
      <c r="DC88" s="182">
        <f t="shared" si="1078"/>
        <v>149.465424052282</v>
      </c>
      <c r="DD88" s="182">
        <f t="shared" si="1079"/>
        <v>1500</v>
      </c>
      <c r="DE88" s="182">
        <f t="shared" si="1080"/>
        <v>224198.13607842301</v>
      </c>
      <c r="DF88" s="5"/>
      <c r="DG88" s="182">
        <f t="shared" si="1081"/>
        <v>171.88523766012429</v>
      </c>
      <c r="DH88" s="182">
        <f t="shared" si="1082"/>
        <v>1500</v>
      </c>
      <c r="DI88" s="182">
        <f t="shared" si="1083"/>
        <v>257827.85649018644</v>
      </c>
      <c r="DJ88" s="5"/>
      <c r="DK88" s="182">
        <f t="shared" si="1084"/>
        <v>197.66802330914291</v>
      </c>
      <c r="DL88" s="182">
        <f t="shared" si="1085"/>
        <v>1500</v>
      </c>
      <c r="DM88" s="182">
        <f t="shared" si="1086"/>
        <v>296502.03496371437</v>
      </c>
      <c r="DN88" s="5"/>
      <c r="DO88" s="182">
        <f t="shared" si="1087"/>
        <v>227.31822680551434</v>
      </c>
      <c r="DP88" s="182">
        <f t="shared" si="1088"/>
        <v>1500</v>
      </c>
      <c r="DQ88" s="182">
        <f t="shared" si="1089"/>
        <v>340977.34020827152</v>
      </c>
      <c r="DR88" s="5"/>
      <c r="DS88" s="182">
        <f t="shared" si="1090"/>
        <v>261.41596082634152</v>
      </c>
      <c r="DT88" s="182">
        <f t="shared" si="1091"/>
        <v>1500</v>
      </c>
      <c r="DU88" s="182">
        <f t="shared" si="1092"/>
        <v>392123.94123951229</v>
      </c>
      <c r="DV88" s="5"/>
      <c r="DW88" s="182">
        <f t="shared" si="1093"/>
        <v>300.6283549502927</v>
      </c>
      <c r="DX88" s="182">
        <f t="shared" si="1094"/>
        <v>1500</v>
      </c>
      <c r="DY88" s="182">
        <f t="shared" si="1095"/>
        <v>450942.53242543904</v>
      </c>
      <c r="DZ88" s="5"/>
      <c r="EA88" s="182">
        <f t="shared" si="1096"/>
        <v>380.29486901212027</v>
      </c>
      <c r="EB88" s="182">
        <f t="shared" si="1097"/>
        <v>1500</v>
      </c>
      <c r="EC88" s="182">
        <f t="shared" si="1098"/>
        <v>570442.30351818039</v>
      </c>
      <c r="ED88" s="5"/>
      <c r="EE88" s="182">
        <f t="shared" si="1099"/>
        <v>437.33909936393826</v>
      </c>
      <c r="EF88" s="182">
        <f t="shared" si="1100"/>
        <v>1500</v>
      </c>
      <c r="EG88" s="182">
        <f t="shared" si="1101"/>
        <v>656008.64904590743</v>
      </c>
      <c r="EH88" s="5"/>
      <c r="EI88" s="182">
        <f t="shared" si="1102"/>
        <v>502.93996426852902</v>
      </c>
      <c r="EJ88" s="182">
        <f t="shared" si="1103"/>
        <v>1500</v>
      </c>
      <c r="EK88" s="182">
        <f t="shared" si="1104"/>
        <v>754409.94640279352</v>
      </c>
      <c r="EL88" s="5"/>
      <c r="EM88" s="182">
        <f t="shared" si="1105"/>
        <v>578.38095890880834</v>
      </c>
      <c r="EN88" s="182">
        <f t="shared" si="1106"/>
        <v>1500</v>
      </c>
      <c r="EO88" s="182">
        <f t="shared" si="1107"/>
        <v>867571.43836321251</v>
      </c>
      <c r="EP88" s="5"/>
      <c r="EQ88" s="182">
        <f t="shared" si="1108"/>
        <v>665.13810274512957</v>
      </c>
      <c r="ER88" s="182">
        <f t="shared" si="1109"/>
        <v>1500</v>
      </c>
      <c r="ES88" s="182">
        <f t="shared" si="1110"/>
        <v>997707.15411769436</v>
      </c>
      <c r="ET88" s="5"/>
      <c r="EU88" s="182">
        <f t="shared" si="1111"/>
        <v>764.90881815689897</v>
      </c>
      <c r="EV88" s="182">
        <f t="shared" si="1112"/>
        <v>1500</v>
      </c>
      <c r="EW88" s="182">
        <f t="shared" si="1113"/>
        <v>1147363.2272353484</v>
      </c>
      <c r="EX88" s="5"/>
      <c r="EY88" s="182">
        <f t="shared" si="1114"/>
        <v>879.6451408804337</v>
      </c>
      <c r="EZ88" s="182">
        <f t="shared" si="1115"/>
        <v>1500</v>
      </c>
      <c r="FA88" s="182">
        <f t="shared" si="1116"/>
        <v>1319467.7113206505</v>
      </c>
      <c r="FB88" s="5"/>
      <c r="FC88" s="182">
        <f t="shared" si="1117"/>
        <v>1011.5919120124986</v>
      </c>
      <c r="FD88" s="182">
        <f t="shared" si="1118"/>
        <v>1500</v>
      </c>
      <c r="FE88" s="182">
        <f t="shared" si="1119"/>
        <v>1517387.868018748</v>
      </c>
      <c r="FF88" s="5"/>
      <c r="FG88" s="182">
        <f t="shared" si="1120"/>
        <v>1163.3306988143731</v>
      </c>
      <c r="FH88" s="182">
        <f t="shared" si="1121"/>
        <v>1500</v>
      </c>
      <c r="FI88" s="182">
        <f t="shared" si="1122"/>
        <v>1744996.0482215597</v>
      </c>
      <c r="FJ88" s="5"/>
      <c r="FK88" s="182">
        <f t="shared" si="1123"/>
        <v>1337.8303036365289</v>
      </c>
      <c r="FL88" s="182">
        <f t="shared" si="1124"/>
        <v>1500</v>
      </c>
      <c r="FM88" s="182">
        <f t="shared" si="1125"/>
        <v>2006745.4554547933</v>
      </c>
      <c r="FN88" s="5"/>
      <c r="FO88" s="182">
        <f t="shared" si="1126"/>
        <v>1538.5048491820082</v>
      </c>
      <c r="FP88" s="182">
        <f t="shared" si="1127"/>
        <v>1500</v>
      </c>
      <c r="FQ88" s="182">
        <f t="shared" si="1128"/>
        <v>2307757.2737730122</v>
      </c>
      <c r="FR88" s="5"/>
      <c r="FS88" s="182">
        <f t="shared" si="1129"/>
        <v>1769.2805765593093</v>
      </c>
      <c r="FT88" s="182">
        <f t="shared" si="1130"/>
        <v>1500</v>
      </c>
      <c r="FU88" s="182">
        <f t="shared" si="1131"/>
        <v>2653920.8648389638</v>
      </c>
      <c r="FV88" s="5"/>
      <c r="FW88" s="182">
        <f t="shared" si="1132"/>
        <v>2238.1399293475265</v>
      </c>
      <c r="FX88" s="182">
        <f t="shared" si="1133"/>
        <v>1500</v>
      </c>
      <c r="FY88" s="182">
        <f t="shared" si="1134"/>
        <v>3357209.8940212899</v>
      </c>
      <c r="FZ88" s="5"/>
      <c r="GA88" s="182">
        <f t="shared" si="1135"/>
        <v>2573.8609187496554</v>
      </c>
      <c r="GB88" s="182">
        <f t="shared" si="1136"/>
        <v>1500</v>
      </c>
      <c r="GC88" s="182">
        <f t="shared" si="1137"/>
        <v>3860791.3781244829</v>
      </c>
      <c r="GD88" s="5"/>
      <c r="GE88" s="182">
        <f t="shared" si="1138"/>
        <v>2959.9400565621036</v>
      </c>
      <c r="GF88" s="182">
        <f t="shared" si="1139"/>
        <v>1500</v>
      </c>
      <c r="GG88" s="182">
        <f t="shared" si="1140"/>
        <v>4439910.084843155</v>
      </c>
      <c r="GH88" s="5"/>
      <c r="GI88" s="182">
        <f t="shared" si="1141"/>
        <v>3403.931065046419</v>
      </c>
      <c r="GJ88" s="182">
        <f t="shared" si="1142"/>
        <v>1500</v>
      </c>
      <c r="GK88" s="182">
        <f t="shared" si="1143"/>
        <v>5105896.5975696286</v>
      </c>
      <c r="GL88" s="5"/>
      <c r="GM88" s="182">
        <f t="shared" si="1144"/>
        <v>3914.5207248033817</v>
      </c>
      <c r="GN88" s="182">
        <f t="shared" si="1145"/>
        <v>1500</v>
      </c>
      <c r="GO88" s="182">
        <f t="shared" si="1146"/>
        <v>5871781.0872050729</v>
      </c>
      <c r="GP88" s="5"/>
      <c r="GQ88" s="182">
        <f t="shared" si="1147"/>
        <v>4501.6988335238884</v>
      </c>
      <c r="GR88" s="182">
        <f t="shared" si="1148"/>
        <v>1500</v>
      </c>
      <c r="GS88" s="182">
        <f t="shared" si="1149"/>
        <v>6752548.2502858322</v>
      </c>
      <c r="GT88" s="5"/>
      <c r="GU88" s="182">
        <f t="shared" si="1150"/>
        <v>5176.9536585524711</v>
      </c>
      <c r="GV88" s="182">
        <f t="shared" si="1151"/>
        <v>1500</v>
      </c>
      <c r="GW88" s="182">
        <f t="shared" si="1152"/>
        <v>7765430.4878287064</v>
      </c>
      <c r="GX88" s="5"/>
      <c r="GY88" s="182">
        <f t="shared" si="1153"/>
        <v>5953.4967073353409</v>
      </c>
      <c r="GZ88" s="182">
        <f t="shared" si="1154"/>
        <v>1500</v>
      </c>
      <c r="HA88" s="182">
        <f t="shared" si="1155"/>
        <v>8930245.0610030107</v>
      </c>
      <c r="HB88" s="5"/>
      <c r="HC88" s="182">
        <f t="shared" si="1156"/>
        <v>6846.5212134356416</v>
      </c>
      <c r="HD88" s="182">
        <f t="shared" si="1157"/>
        <v>1500</v>
      </c>
      <c r="HE88" s="182">
        <f t="shared" si="1158"/>
        <v>10269781.820153462</v>
      </c>
      <c r="HF88" s="5"/>
      <c r="HG88" s="182">
        <f t="shared" si="1159"/>
        <v>7873.4993954509882</v>
      </c>
      <c r="HH88" s="182">
        <f t="shared" si="1160"/>
        <v>1500</v>
      </c>
      <c r="HI88" s="182">
        <f t="shared" si="1161"/>
        <v>11810249.093176482</v>
      </c>
      <c r="HJ88" s="5"/>
      <c r="HK88" s="182">
        <f t="shared" si="1162"/>
        <v>9054.5243047686345</v>
      </c>
      <c r="HL88" s="182">
        <f t="shared" si="1163"/>
        <v>1500</v>
      </c>
      <c r="HM88" s="182">
        <f t="shared" si="1164"/>
        <v>13581786.457152952</v>
      </c>
      <c r="HN88" s="5"/>
      <c r="HO88" s="182">
        <f t="shared" si="1165"/>
        <v>10412.702950483928</v>
      </c>
      <c r="HP88" s="182">
        <f t="shared" si="1166"/>
        <v>1500</v>
      </c>
      <c r="HQ88" s="182">
        <f t="shared" si="1167"/>
        <v>15619054.425725892</v>
      </c>
      <c r="HR88" s="5"/>
      <c r="HS88" s="182">
        <f t="shared" si="1168"/>
        <v>13770.799652014994</v>
      </c>
      <c r="HT88" s="182">
        <f t="shared" si="1169"/>
        <v>1500</v>
      </c>
      <c r="HU88" s="182">
        <f t="shared" si="1170"/>
        <v>20656199.47802249</v>
      </c>
      <c r="HV88" s="5"/>
      <c r="HW88" s="182">
        <f t="shared" si="1171"/>
        <v>15836.419599817242</v>
      </c>
      <c r="HX88" s="182">
        <f t="shared" si="1172"/>
        <v>1500</v>
      </c>
      <c r="HY88" s="182">
        <f t="shared" si="1173"/>
        <v>23754629.399725862</v>
      </c>
      <c r="HZ88" s="5"/>
      <c r="IA88" s="182">
        <f t="shared" si="1174"/>
        <v>18211.882539789825</v>
      </c>
      <c r="IB88" s="182">
        <f t="shared" si="1175"/>
        <v>1500</v>
      </c>
      <c r="IC88" s="182">
        <f t="shared" si="1176"/>
        <v>27317823.809684739</v>
      </c>
      <c r="ID88" s="5"/>
      <c r="IE88" s="182">
        <f t="shared" si="1177"/>
        <v>20943.664920758296</v>
      </c>
      <c r="IF88" s="182">
        <f t="shared" si="1178"/>
        <v>1500</v>
      </c>
      <c r="IG88" s="182">
        <f t="shared" si="1179"/>
        <v>31415497.381137446</v>
      </c>
      <c r="IH88" s="5"/>
      <c r="II88" s="182">
        <f t="shared" si="1180"/>
        <v>24085.214658872039</v>
      </c>
      <c r="IJ88" s="182">
        <f t="shared" si="1181"/>
        <v>1500</v>
      </c>
      <c r="IK88" s="182">
        <f t="shared" si="1182"/>
        <v>36127821.988308057</v>
      </c>
      <c r="IL88" s="5"/>
      <c r="IM88" s="182">
        <f t="shared" si="1183"/>
        <v>27697.996857702841</v>
      </c>
      <c r="IN88" s="182">
        <f t="shared" si="1184"/>
        <v>1500</v>
      </c>
      <c r="IO88" s="182">
        <f t="shared" si="1185"/>
        <v>41546995.286554262</v>
      </c>
      <c r="IP88" s="5"/>
      <c r="IQ88" s="182">
        <f t="shared" si="1186"/>
        <v>31852.696386358264</v>
      </c>
      <c r="IR88" s="182">
        <f t="shared" si="1187"/>
        <v>1500</v>
      </c>
      <c r="IS88" s="182">
        <f t="shared" si="1188"/>
        <v>47779044.579537399</v>
      </c>
      <c r="IT88" s="5"/>
      <c r="IU88" s="182">
        <f t="shared" si="1189"/>
        <v>36630.600844312001</v>
      </c>
      <c r="IV88" s="182">
        <f t="shared" si="1190"/>
        <v>1500</v>
      </c>
      <c r="IW88" s="182">
        <f t="shared" si="1191"/>
        <v>54945901.266468003</v>
      </c>
      <c r="IX88" s="5"/>
      <c r="IY88" s="182">
        <f t="shared" si="1192"/>
        <v>42125.1909709588</v>
      </c>
      <c r="IZ88" s="182">
        <f t="shared" si="1193"/>
        <v>1500</v>
      </c>
      <c r="JA88" s="182">
        <f t="shared" si="1194"/>
        <v>63187786.456438199</v>
      </c>
      <c r="JB88" s="5"/>
      <c r="JC88" s="182">
        <f t="shared" si="1195"/>
        <v>48443.969616602619</v>
      </c>
      <c r="JD88" s="182">
        <f t="shared" si="1196"/>
        <v>1500</v>
      </c>
      <c r="JE88" s="182">
        <f t="shared" si="1197"/>
        <v>72665954.424903929</v>
      </c>
      <c r="JF88" s="5"/>
      <c r="JG88" s="182">
        <f t="shared" si="1198"/>
        <v>55710.565059093009</v>
      </c>
      <c r="JH88" s="182">
        <f t="shared" si="1199"/>
        <v>1500</v>
      </c>
      <c r="JI88" s="182">
        <f t="shared" si="1200"/>
        <v>83565847.588639513</v>
      </c>
      <c r="JJ88" s="5"/>
      <c r="JK88" s="182">
        <f t="shared" si="1201"/>
        <v>64067.149817956961</v>
      </c>
      <c r="JL88" s="182">
        <f t="shared" si="1202"/>
        <v>1500</v>
      </c>
      <c r="JM88" s="182">
        <f t="shared" si="1203"/>
        <v>96100724.726935446</v>
      </c>
      <c r="JN88" s="5"/>
      <c r="JO88" s="182">
        <f t="shared" si="1204"/>
        <v>74413.994513557001</v>
      </c>
      <c r="JP88" s="182">
        <f t="shared" si="1205"/>
        <v>1500</v>
      </c>
      <c r="JQ88" s="182">
        <f t="shared" si="1206"/>
        <v>111620991.7703355</v>
      </c>
      <c r="JR88" s="5"/>
      <c r="JS88" s="182">
        <f t="shared" si="1207"/>
        <v>85576.09369059054</v>
      </c>
      <c r="JT88" s="182">
        <f t="shared" si="1208"/>
        <v>1500</v>
      </c>
      <c r="JU88" s="182">
        <f t="shared" si="1209"/>
        <v>128364140.53588581</v>
      </c>
      <c r="JV88" s="5"/>
      <c r="JW88" s="182">
        <f t="shared" si="1210"/>
        <v>98412.507744179107</v>
      </c>
      <c r="JX88" s="182">
        <f t="shared" si="1211"/>
        <v>1500</v>
      </c>
      <c r="JY88" s="182">
        <f t="shared" si="1212"/>
        <v>147618761.61626866</v>
      </c>
      <c r="JZ88" s="5"/>
      <c r="KA88" s="182">
        <f t="shared" si="1213"/>
        <v>113174.38390580597</v>
      </c>
      <c r="KB88" s="182">
        <f t="shared" si="1214"/>
        <v>1500</v>
      </c>
      <c r="KC88" s="182">
        <f t="shared" si="1215"/>
        <v>169761575.85870895</v>
      </c>
      <c r="KD88" s="5"/>
      <c r="KE88" s="182">
        <f t="shared" si="1216"/>
        <v>130150.54149167685</v>
      </c>
      <c r="KF88" s="182">
        <f t="shared" si="1217"/>
        <v>1500</v>
      </c>
      <c r="KG88" s="182">
        <f t="shared" si="1218"/>
        <v>195225812.23751527</v>
      </c>
      <c r="KH88" s="5"/>
      <c r="KI88" s="183">
        <f t="shared" si="1219"/>
        <v>18.68653423828124</v>
      </c>
      <c r="KJ88" s="183">
        <f t="shared" si="1220"/>
        <v>1500.0000000000002</v>
      </c>
      <c r="KK88" s="183">
        <f t="shared" si="1221"/>
        <v>28029.801357421864</v>
      </c>
      <c r="KM88" s="183">
        <f t="shared" si="1222"/>
        <v>291.89142272560019</v>
      </c>
      <c r="KN88" s="183">
        <f t="shared" si="1223"/>
        <v>1500.0000000000002</v>
      </c>
      <c r="KO88" s="183">
        <f t="shared" si="1224"/>
        <v>437837.13408840034</v>
      </c>
      <c r="KQ88" s="183">
        <f t="shared" si="1225"/>
        <v>1874.0305382694155</v>
      </c>
      <c r="KR88" s="183">
        <f t="shared" si="1226"/>
        <v>1500</v>
      </c>
      <c r="KS88" s="183">
        <f t="shared" si="1227"/>
        <v>2811045.8074041232</v>
      </c>
      <c r="KU88" s="183">
        <f t="shared" si="1228"/>
        <v>11029.185293540577</v>
      </c>
      <c r="KV88" s="183">
        <f t="shared" si="1229"/>
        <v>1499.9999999999998</v>
      </c>
      <c r="KW88" s="183">
        <f t="shared" si="1230"/>
        <v>16543777.940310864</v>
      </c>
      <c r="KY88" s="183">
        <f t="shared" si="1231"/>
        <v>64909.789758059982</v>
      </c>
      <c r="KZ88" s="183">
        <f t="shared" si="1232"/>
        <v>1500</v>
      </c>
      <c r="LA88" s="183">
        <f t="shared" si="1233"/>
        <v>97364684.637089968</v>
      </c>
      <c r="LC88" s="183">
        <f t="shared" si="1234"/>
        <v>399376.15092423686</v>
      </c>
      <c r="LD88" s="183">
        <f t="shared" si="1235"/>
        <v>1500</v>
      </c>
      <c r="LE88" s="183">
        <f t="shared" si="1236"/>
        <v>599064226.38635528</v>
      </c>
    </row>
    <row r="89" spans="2:317" ht="18.75">
      <c r="B89" s="172"/>
      <c r="C89" s="180"/>
      <c r="D89" s="180" t="str">
        <f>'A.I Revenue Streams - P1'!E87</f>
        <v>Packages</v>
      </c>
      <c r="E89" s="180"/>
      <c r="F89" s="184"/>
      <c r="G89" s="182"/>
      <c r="H89" s="182"/>
      <c r="I89" s="182"/>
      <c r="J89" s="5"/>
      <c r="K89" s="182">
        <f>'A.I Revenue Streams - P1'!H87*K$2</f>
        <v>0</v>
      </c>
      <c r="L89" s="182">
        <f t="shared" si="1008"/>
        <v>0</v>
      </c>
      <c r="M89" s="182"/>
      <c r="N89" s="5"/>
      <c r="O89" s="182">
        <f t="shared" si="1009"/>
        <v>0</v>
      </c>
      <c r="P89" s="182">
        <f t="shared" si="1010"/>
        <v>0</v>
      </c>
      <c r="Q89" s="182">
        <f t="shared" si="1011"/>
        <v>0</v>
      </c>
      <c r="R89" s="5"/>
      <c r="S89" s="182">
        <f t="shared" si="1012"/>
        <v>0</v>
      </c>
      <c r="T89" s="182">
        <f t="shared" si="1013"/>
        <v>0</v>
      </c>
      <c r="U89" s="182">
        <f t="shared" si="1014"/>
        <v>0</v>
      </c>
      <c r="V89" s="5"/>
      <c r="W89" s="182">
        <f t="shared" si="1015"/>
        <v>0</v>
      </c>
      <c r="X89" s="182">
        <f t="shared" si="1016"/>
        <v>0</v>
      </c>
      <c r="Y89" s="182">
        <f t="shared" si="1017"/>
        <v>0</v>
      </c>
      <c r="Z89" s="5"/>
      <c r="AA89" s="182">
        <f t="shared" si="1018"/>
        <v>0</v>
      </c>
      <c r="AB89" s="182">
        <f t="shared" si="1019"/>
        <v>0</v>
      </c>
      <c r="AC89" s="182">
        <f t="shared" si="1020"/>
        <v>0</v>
      </c>
      <c r="AD89" s="5"/>
      <c r="AE89" s="182">
        <f t="shared" si="1021"/>
        <v>0</v>
      </c>
      <c r="AF89" s="182">
        <f t="shared" si="1022"/>
        <v>0</v>
      </c>
      <c r="AG89" s="182">
        <f t="shared" si="1023"/>
        <v>0</v>
      </c>
      <c r="AH89" s="5"/>
      <c r="AI89" s="182">
        <f t="shared" si="1024"/>
        <v>0</v>
      </c>
      <c r="AJ89" s="182">
        <f t="shared" si="1025"/>
        <v>0</v>
      </c>
      <c r="AK89" s="182">
        <f t="shared" si="1026"/>
        <v>0</v>
      </c>
      <c r="AL89" s="5"/>
      <c r="AM89" s="182">
        <f t="shared" si="1027"/>
        <v>0</v>
      </c>
      <c r="AN89" s="182">
        <f t="shared" si="1028"/>
        <v>0</v>
      </c>
      <c r="AO89" s="182">
        <f t="shared" si="1029"/>
        <v>0</v>
      </c>
      <c r="AP89" s="5"/>
      <c r="AQ89" s="182">
        <f t="shared" si="1030"/>
        <v>0</v>
      </c>
      <c r="AR89" s="182">
        <f t="shared" si="1031"/>
        <v>0</v>
      </c>
      <c r="AS89" s="182">
        <f t="shared" si="1032"/>
        <v>0</v>
      </c>
      <c r="AT89" s="5"/>
      <c r="AU89" s="182">
        <f t="shared" si="1033"/>
        <v>0</v>
      </c>
      <c r="AV89" s="182">
        <f t="shared" si="1034"/>
        <v>0</v>
      </c>
      <c r="AW89" s="182">
        <f t="shared" si="1035"/>
        <v>0</v>
      </c>
      <c r="AX89" s="5"/>
      <c r="AY89" s="182">
        <f t="shared" si="1036"/>
        <v>0</v>
      </c>
      <c r="AZ89" s="182">
        <f t="shared" si="1037"/>
        <v>0</v>
      </c>
      <c r="BA89" s="182">
        <f t="shared" si="1038"/>
        <v>0</v>
      </c>
      <c r="BB89" s="5"/>
      <c r="BC89" s="182">
        <f t="shared" si="1039"/>
        <v>0</v>
      </c>
      <c r="BD89" s="182">
        <f t="shared" si="1040"/>
        <v>0</v>
      </c>
      <c r="BE89" s="182">
        <f t="shared" si="1041"/>
        <v>0</v>
      </c>
      <c r="BF89" s="5"/>
      <c r="BG89" s="182">
        <f t="shared" si="1042"/>
        <v>0</v>
      </c>
      <c r="BH89" s="182">
        <f t="shared" si="1043"/>
        <v>0</v>
      </c>
      <c r="BI89" s="182">
        <f t="shared" si="1044"/>
        <v>0</v>
      </c>
      <c r="BJ89" s="5"/>
      <c r="BK89" s="182">
        <f t="shared" si="1045"/>
        <v>0</v>
      </c>
      <c r="BL89" s="182">
        <f t="shared" si="1046"/>
        <v>0</v>
      </c>
      <c r="BM89" s="182">
        <f t="shared" si="1047"/>
        <v>0</v>
      </c>
      <c r="BN89" s="5"/>
      <c r="BO89" s="182">
        <f t="shared" si="1048"/>
        <v>0</v>
      </c>
      <c r="BP89" s="182">
        <f t="shared" si="1049"/>
        <v>0</v>
      </c>
      <c r="BQ89" s="182">
        <f t="shared" si="1050"/>
        <v>0</v>
      </c>
      <c r="BR89" s="5"/>
      <c r="BS89" s="182">
        <f t="shared" si="1051"/>
        <v>0</v>
      </c>
      <c r="BT89" s="182">
        <f t="shared" si="1052"/>
        <v>0</v>
      </c>
      <c r="BU89" s="182">
        <f t="shared" si="1053"/>
        <v>0</v>
      </c>
      <c r="BV89" s="5"/>
      <c r="BW89" s="182">
        <f t="shared" si="1054"/>
        <v>0</v>
      </c>
      <c r="BX89" s="182">
        <f t="shared" si="1055"/>
        <v>0</v>
      </c>
      <c r="BY89" s="182">
        <f t="shared" si="1056"/>
        <v>0</v>
      </c>
      <c r="BZ89" s="5"/>
      <c r="CA89" s="182">
        <f t="shared" si="1057"/>
        <v>0</v>
      </c>
      <c r="CB89" s="182">
        <f t="shared" si="1058"/>
        <v>0</v>
      </c>
      <c r="CC89" s="182">
        <f t="shared" si="1059"/>
        <v>0</v>
      </c>
      <c r="CD89" s="5"/>
      <c r="CE89" s="182">
        <f t="shared" si="1060"/>
        <v>0</v>
      </c>
      <c r="CF89" s="182">
        <f t="shared" si="1061"/>
        <v>0</v>
      </c>
      <c r="CG89" s="182">
        <f t="shared" si="1062"/>
        <v>0</v>
      </c>
      <c r="CH89" s="5"/>
      <c r="CI89" s="182">
        <f t="shared" si="1063"/>
        <v>0</v>
      </c>
      <c r="CJ89" s="182">
        <f t="shared" si="1064"/>
        <v>0</v>
      </c>
      <c r="CK89" s="182">
        <f t="shared" si="1065"/>
        <v>0</v>
      </c>
      <c r="CL89" s="5"/>
      <c r="CM89" s="182">
        <f t="shared" si="1066"/>
        <v>0</v>
      </c>
      <c r="CN89" s="182">
        <f t="shared" si="1067"/>
        <v>0</v>
      </c>
      <c r="CO89" s="182">
        <f t="shared" si="1068"/>
        <v>0</v>
      </c>
      <c r="CP89" s="5"/>
      <c r="CQ89" s="182">
        <f t="shared" si="1069"/>
        <v>0</v>
      </c>
      <c r="CR89" s="182">
        <f t="shared" si="1070"/>
        <v>0</v>
      </c>
      <c r="CS89" s="182">
        <f t="shared" si="1071"/>
        <v>0</v>
      </c>
      <c r="CT89" s="5"/>
      <c r="CU89" s="182">
        <f t="shared" si="1072"/>
        <v>0</v>
      </c>
      <c r="CV89" s="182">
        <f t="shared" si="1073"/>
        <v>0</v>
      </c>
      <c r="CW89" s="182">
        <f t="shared" si="1074"/>
        <v>0</v>
      </c>
      <c r="CX89" s="5"/>
      <c r="CY89" s="182">
        <f t="shared" si="1075"/>
        <v>0</v>
      </c>
      <c r="CZ89" s="182">
        <f t="shared" si="1076"/>
        <v>0</v>
      </c>
      <c r="DA89" s="182">
        <f t="shared" si="1077"/>
        <v>0</v>
      </c>
      <c r="DB89" s="5"/>
      <c r="DC89" s="182">
        <f t="shared" si="1078"/>
        <v>0</v>
      </c>
      <c r="DD89" s="182">
        <f t="shared" si="1079"/>
        <v>0</v>
      </c>
      <c r="DE89" s="182">
        <f t="shared" si="1080"/>
        <v>0</v>
      </c>
      <c r="DF89" s="5"/>
      <c r="DG89" s="182">
        <f t="shared" si="1081"/>
        <v>0</v>
      </c>
      <c r="DH89" s="182">
        <f t="shared" si="1082"/>
        <v>0</v>
      </c>
      <c r="DI89" s="182">
        <f t="shared" si="1083"/>
        <v>0</v>
      </c>
      <c r="DJ89" s="5"/>
      <c r="DK89" s="182">
        <f t="shared" si="1084"/>
        <v>0</v>
      </c>
      <c r="DL89" s="182">
        <f t="shared" si="1085"/>
        <v>0</v>
      </c>
      <c r="DM89" s="182">
        <f t="shared" si="1086"/>
        <v>0</v>
      </c>
      <c r="DN89" s="5"/>
      <c r="DO89" s="182">
        <f t="shared" si="1087"/>
        <v>0</v>
      </c>
      <c r="DP89" s="182">
        <f t="shared" si="1088"/>
        <v>0</v>
      </c>
      <c r="DQ89" s="182">
        <f t="shared" si="1089"/>
        <v>0</v>
      </c>
      <c r="DR89" s="5"/>
      <c r="DS89" s="182">
        <f t="shared" si="1090"/>
        <v>0</v>
      </c>
      <c r="DT89" s="182">
        <f t="shared" si="1091"/>
        <v>0</v>
      </c>
      <c r="DU89" s="182">
        <f t="shared" si="1092"/>
        <v>0</v>
      </c>
      <c r="DV89" s="5"/>
      <c r="DW89" s="182">
        <f t="shared" si="1093"/>
        <v>0</v>
      </c>
      <c r="DX89" s="182">
        <f t="shared" si="1094"/>
        <v>0</v>
      </c>
      <c r="DY89" s="182">
        <f t="shared" si="1095"/>
        <v>0</v>
      </c>
      <c r="DZ89" s="5"/>
      <c r="EA89" s="182">
        <f t="shared" si="1096"/>
        <v>0</v>
      </c>
      <c r="EB89" s="182">
        <f t="shared" si="1097"/>
        <v>0</v>
      </c>
      <c r="EC89" s="182">
        <f t="shared" si="1098"/>
        <v>0</v>
      </c>
      <c r="ED89" s="5"/>
      <c r="EE89" s="182">
        <f t="shared" si="1099"/>
        <v>0</v>
      </c>
      <c r="EF89" s="182">
        <f t="shared" si="1100"/>
        <v>0</v>
      </c>
      <c r="EG89" s="182">
        <f t="shared" si="1101"/>
        <v>0</v>
      </c>
      <c r="EH89" s="5"/>
      <c r="EI89" s="182">
        <f t="shared" si="1102"/>
        <v>0</v>
      </c>
      <c r="EJ89" s="182">
        <f t="shared" si="1103"/>
        <v>0</v>
      </c>
      <c r="EK89" s="182">
        <f t="shared" si="1104"/>
        <v>0</v>
      </c>
      <c r="EL89" s="5"/>
      <c r="EM89" s="182">
        <f t="shared" si="1105"/>
        <v>0</v>
      </c>
      <c r="EN89" s="182">
        <f t="shared" si="1106"/>
        <v>0</v>
      </c>
      <c r="EO89" s="182">
        <f t="shared" si="1107"/>
        <v>0</v>
      </c>
      <c r="EP89" s="5"/>
      <c r="EQ89" s="182">
        <f t="shared" si="1108"/>
        <v>0</v>
      </c>
      <c r="ER89" s="182">
        <f t="shared" si="1109"/>
        <v>0</v>
      </c>
      <c r="ES89" s="182">
        <f t="shared" si="1110"/>
        <v>0</v>
      </c>
      <c r="ET89" s="5"/>
      <c r="EU89" s="182">
        <f t="shared" si="1111"/>
        <v>0</v>
      </c>
      <c r="EV89" s="182">
        <f t="shared" si="1112"/>
        <v>0</v>
      </c>
      <c r="EW89" s="182">
        <f t="shared" si="1113"/>
        <v>0</v>
      </c>
      <c r="EX89" s="5"/>
      <c r="EY89" s="182">
        <f t="shared" si="1114"/>
        <v>0</v>
      </c>
      <c r="EZ89" s="182">
        <f t="shared" si="1115"/>
        <v>0</v>
      </c>
      <c r="FA89" s="182">
        <f t="shared" si="1116"/>
        <v>0</v>
      </c>
      <c r="FB89" s="5"/>
      <c r="FC89" s="182">
        <f t="shared" si="1117"/>
        <v>0</v>
      </c>
      <c r="FD89" s="182">
        <f t="shared" si="1118"/>
        <v>0</v>
      </c>
      <c r="FE89" s="182">
        <f t="shared" si="1119"/>
        <v>0</v>
      </c>
      <c r="FF89" s="5"/>
      <c r="FG89" s="182">
        <f t="shared" si="1120"/>
        <v>0</v>
      </c>
      <c r="FH89" s="182">
        <f t="shared" si="1121"/>
        <v>0</v>
      </c>
      <c r="FI89" s="182">
        <f t="shared" si="1122"/>
        <v>0</v>
      </c>
      <c r="FJ89" s="5"/>
      <c r="FK89" s="182">
        <f t="shared" si="1123"/>
        <v>0</v>
      </c>
      <c r="FL89" s="182">
        <f t="shared" si="1124"/>
        <v>0</v>
      </c>
      <c r="FM89" s="182">
        <f t="shared" si="1125"/>
        <v>0</v>
      </c>
      <c r="FN89" s="5"/>
      <c r="FO89" s="182">
        <f t="shared" si="1126"/>
        <v>0</v>
      </c>
      <c r="FP89" s="182">
        <f t="shared" si="1127"/>
        <v>0</v>
      </c>
      <c r="FQ89" s="182">
        <f t="shared" si="1128"/>
        <v>0</v>
      </c>
      <c r="FR89" s="5"/>
      <c r="FS89" s="182">
        <f t="shared" si="1129"/>
        <v>0</v>
      </c>
      <c r="FT89" s="182">
        <f t="shared" si="1130"/>
        <v>0</v>
      </c>
      <c r="FU89" s="182">
        <f t="shared" si="1131"/>
        <v>0</v>
      </c>
      <c r="FV89" s="5"/>
      <c r="FW89" s="182">
        <f t="shared" si="1132"/>
        <v>0</v>
      </c>
      <c r="FX89" s="182">
        <f t="shared" si="1133"/>
        <v>0</v>
      </c>
      <c r="FY89" s="182">
        <f t="shared" si="1134"/>
        <v>0</v>
      </c>
      <c r="FZ89" s="5"/>
      <c r="GA89" s="182">
        <f t="shared" si="1135"/>
        <v>0</v>
      </c>
      <c r="GB89" s="182">
        <f t="shared" si="1136"/>
        <v>0</v>
      </c>
      <c r="GC89" s="182">
        <f t="shared" si="1137"/>
        <v>0</v>
      </c>
      <c r="GD89" s="5"/>
      <c r="GE89" s="182">
        <f t="shared" si="1138"/>
        <v>0</v>
      </c>
      <c r="GF89" s="182">
        <f t="shared" si="1139"/>
        <v>0</v>
      </c>
      <c r="GG89" s="182">
        <f t="shared" si="1140"/>
        <v>0</v>
      </c>
      <c r="GH89" s="5"/>
      <c r="GI89" s="182">
        <f t="shared" si="1141"/>
        <v>0</v>
      </c>
      <c r="GJ89" s="182">
        <f t="shared" si="1142"/>
        <v>0</v>
      </c>
      <c r="GK89" s="182">
        <f t="shared" si="1143"/>
        <v>0</v>
      </c>
      <c r="GL89" s="5"/>
      <c r="GM89" s="182">
        <f t="shared" si="1144"/>
        <v>0</v>
      </c>
      <c r="GN89" s="182">
        <f t="shared" si="1145"/>
        <v>0</v>
      </c>
      <c r="GO89" s="182">
        <f t="shared" si="1146"/>
        <v>0</v>
      </c>
      <c r="GP89" s="5"/>
      <c r="GQ89" s="182">
        <f t="shared" si="1147"/>
        <v>0</v>
      </c>
      <c r="GR89" s="182">
        <f t="shared" si="1148"/>
        <v>0</v>
      </c>
      <c r="GS89" s="182">
        <f t="shared" si="1149"/>
        <v>0</v>
      </c>
      <c r="GT89" s="5"/>
      <c r="GU89" s="182">
        <f t="shared" si="1150"/>
        <v>0</v>
      </c>
      <c r="GV89" s="182">
        <f t="shared" si="1151"/>
        <v>0</v>
      </c>
      <c r="GW89" s="182">
        <f t="shared" si="1152"/>
        <v>0</v>
      </c>
      <c r="GX89" s="5"/>
      <c r="GY89" s="182">
        <f t="shared" si="1153"/>
        <v>0</v>
      </c>
      <c r="GZ89" s="182">
        <f t="shared" si="1154"/>
        <v>0</v>
      </c>
      <c r="HA89" s="182">
        <f t="shared" si="1155"/>
        <v>0</v>
      </c>
      <c r="HB89" s="5"/>
      <c r="HC89" s="182">
        <f t="shared" si="1156"/>
        <v>0</v>
      </c>
      <c r="HD89" s="182">
        <f t="shared" si="1157"/>
        <v>0</v>
      </c>
      <c r="HE89" s="182">
        <f t="shared" si="1158"/>
        <v>0</v>
      </c>
      <c r="HF89" s="5"/>
      <c r="HG89" s="182">
        <f t="shared" si="1159"/>
        <v>0</v>
      </c>
      <c r="HH89" s="182">
        <f t="shared" si="1160"/>
        <v>0</v>
      </c>
      <c r="HI89" s="182">
        <f t="shared" si="1161"/>
        <v>0</v>
      </c>
      <c r="HJ89" s="5"/>
      <c r="HK89" s="182">
        <f t="shared" si="1162"/>
        <v>0</v>
      </c>
      <c r="HL89" s="182">
        <f t="shared" si="1163"/>
        <v>0</v>
      </c>
      <c r="HM89" s="182">
        <f t="shared" si="1164"/>
        <v>0</v>
      </c>
      <c r="HN89" s="5"/>
      <c r="HO89" s="182">
        <f t="shared" si="1165"/>
        <v>0</v>
      </c>
      <c r="HP89" s="182">
        <f t="shared" si="1166"/>
        <v>0</v>
      </c>
      <c r="HQ89" s="182">
        <f t="shared" si="1167"/>
        <v>0</v>
      </c>
      <c r="HR89" s="5"/>
      <c r="HS89" s="182">
        <f t="shared" si="1168"/>
        <v>0</v>
      </c>
      <c r="HT89" s="182">
        <f t="shared" si="1169"/>
        <v>0</v>
      </c>
      <c r="HU89" s="182">
        <f t="shared" si="1170"/>
        <v>0</v>
      </c>
      <c r="HV89" s="5"/>
      <c r="HW89" s="182">
        <f t="shared" si="1171"/>
        <v>0</v>
      </c>
      <c r="HX89" s="182">
        <f t="shared" si="1172"/>
        <v>0</v>
      </c>
      <c r="HY89" s="182">
        <f t="shared" si="1173"/>
        <v>0</v>
      </c>
      <c r="HZ89" s="5"/>
      <c r="IA89" s="182">
        <f t="shared" si="1174"/>
        <v>0</v>
      </c>
      <c r="IB89" s="182">
        <f t="shared" si="1175"/>
        <v>0</v>
      </c>
      <c r="IC89" s="182">
        <f t="shared" si="1176"/>
        <v>0</v>
      </c>
      <c r="ID89" s="5"/>
      <c r="IE89" s="182">
        <f t="shared" si="1177"/>
        <v>0</v>
      </c>
      <c r="IF89" s="182">
        <f t="shared" si="1178"/>
        <v>0</v>
      </c>
      <c r="IG89" s="182">
        <f t="shared" si="1179"/>
        <v>0</v>
      </c>
      <c r="IH89" s="5"/>
      <c r="II89" s="182">
        <f t="shared" si="1180"/>
        <v>0</v>
      </c>
      <c r="IJ89" s="182">
        <f t="shared" si="1181"/>
        <v>0</v>
      </c>
      <c r="IK89" s="182">
        <f t="shared" si="1182"/>
        <v>0</v>
      </c>
      <c r="IL89" s="5"/>
      <c r="IM89" s="182">
        <f t="shared" si="1183"/>
        <v>0</v>
      </c>
      <c r="IN89" s="182">
        <f t="shared" si="1184"/>
        <v>0</v>
      </c>
      <c r="IO89" s="182">
        <f t="shared" si="1185"/>
        <v>0</v>
      </c>
      <c r="IP89" s="5"/>
      <c r="IQ89" s="182">
        <f t="shared" si="1186"/>
        <v>0</v>
      </c>
      <c r="IR89" s="182">
        <f t="shared" si="1187"/>
        <v>0</v>
      </c>
      <c r="IS89" s="182">
        <f t="shared" si="1188"/>
        <v>0</v>
      </c>
      <c r="IT89" s="5"/>
      <c r="IU89" s="182">
        <f t="shared" si="1189"/>
        <v>0</v>
      </c>
      <c r="IV89" s="182">
        <f t="shared" si="1190"/>
        <v>0</v>
      </c>
      <c r="IW89" s="182">
        <f t="shared" si="1191"/>
        <v>0</v>
      </c>
      <c r="IX89" s="5"/>
      <c r="IY89" s="182">
        <f t="shared" si="1192"/>
        <v>0</v>
      </c>
      <c r="IZ89" s="182">
        <f t="shared" si="1193"/>
        <v>0</v>
      </c>
      <c r="JA89" s="182">
        <f t="shared" si="1194"/>
        <v>0</v>
      </c>
      <c r="JB89" s="5"/>
      <c r="JC89" s="182">
        <f t="shared" si="1195"/>
        <v>0</v>
      </c>
      <c r="JD89" s="182">
        <f t="shared" si="1196"/>
        <v>0</v>
      </c>
      <c r="JE89" s="182">
        <f t="shared" si="1197"/>
        <v>0</v>
      </c>
      <c r="JF89" s="5"/>
      <c r="JG89" s="182">
        <f t="shared" si="1198"/>
        <v>0</v>
      </c>
      <c r="JH89" s="182">
        <f t="shared" si="1199"/>
        <v>0</v>
      </c>
      <c r="JI89" s="182">
        <f t="shared" si="1200"/>
        <v>0</v>
      </c>
      <c r="JJ89" s="5"/>
      <c r="JK89" s="182">
        <f t="shared" si="1201"/>
        <v>0</v>
      </c>
      <c r="JL89" s="182">
        <f t="shared" si="1202"/>
        <v>0</v>
      </c>
      <c r="JM89" s="182">
        <f t="shared" si="1203"/>
        <v>0</v>
      </c>
      <c r="JN89" s="5"/>
      <c r="JO89" s="182">
        <f t="shared" si="1204"/>
        <v>0</v>
      </c>
      <c r="JP89" s="182">
        <f t="shared" si="1205"/>
        <v>0</v>
      </c>
      <c r="JQ89" s="182">
        <f t="shared" si="1206"/>
        <v>0</v>
      </c>
      <c r="JR89" s="5"/>
      <c r="JS89" s="182">
        <f t="shared" si="1207"/>
        <v>0</v>
      </c>
      <c r="JT89" s="182">
        <f t="shared" si="1208"/>
        <v>0</v>
      </c>
      <c r="JU89" s="182">
        <f t="shared" si="1209"/>
        <v>0</v>
      </c>
      <c r="JV89" s="5"/>
      <c r="JW89" s="182">
        <f t="shared" si="1210"/>
        <v>0</v>
      </c>
      <c r="JX89" s="182">
        <f t="shared" si="1211"/>
        <v>0</v>
      </c>
      <c r="JY89" s="182">
        <f t="shared" si="1212"/>
        <v>0</v>
      </c>
      <c r="JZ89" s="5"/>
      <c r="KA89" s="182">
        <f t="shared" si="1213"/>
        <v>0</v>
      </c>
      <c r="KB89" s="182">
        <f t="shared" si="1214"/>
        <v>0</v>
      </c>
      <c r="KC89" s="182">
        <f t="shared" si="1215"/>
        <v>0</v>
      </c>
      <c r="KD89" s="5"/>
      <c r="KE89" s="182">
        <f t="shared" si="1216"/>
        <v>0</v>
      </c>
      <c r="KF89" s="182">
        <f t="shared" si="1217"/>
        <v>0</v>
      </c>
      <c r="KG89" s="182">
        <f t="shared" si="1218"/>
        <v>0</v>
      </c>
      <c r="KH89" s="5"/>
      <c r="KI89" s="183">
        <f t="shared" si="1219"/>
        <v>0</v>
      </c>
      <c r="KJ89" s="183" t="e">
        <f t="shared" si="1220"/>
        <v>#DIV/0!</v>
      </c>
      <c r="KK89" s="183">
        <f t="shared" si="1221"/>
        <v>0</v>
      </c>
      <c r="KM89" s="183">
        <f t="shared" si="1222"/>
        <v>0</v>
      </c>
      <c r="KN89" s="183" t="e">
        <f t="shared" si="1223"/>
        <v>#DIV/0!</v>
      </c>
      <c r="KO89" s="183">
        <f t="shared" si="1224"/>
        <v>0</v>
      </c>
      <c r="KQ89" s="183">
        <f t="shared" si="1225"/>
        <v>0</v>
      </c>
      <c r="KR89" s="183" t="e">
        <f t="shared" si="1226"/>
        <v>#DIV/0!</v>
      </c>
      <c r="KS89" s="183">
        <f t="shared" si="1227"/>
        <v>0</v>
      </c>
      <c r="KU89" s="183">
        <f t="shared" si="1228"/>
        <v>0</v>
      </c>
      <c r="KV89" s="183" t="e">
        <f t="shared" si="1229"/>
        <v>#DIV/0!</v>
      </c>
      <c r="KW89" s="183">
        <f t="shared" si="1230"/>
        <v>0</v>
      </c>
      <c r="KY89" s="183">
        <f t="shared" si="1231"/>
        <v>0</v>
      </c>
      <c r="KZ89" s="183" t="e">
        <f t="shared" si="1232"/>
        <v>#DIV/0!</v>
      </c>
      <c r="LA89" s="183">
        <f t="shared" si="1233"/>
        <v>0</v>
      </c>
      <c r="LC89" s="183">
        <f t="shared" si="1234"/>
        <v>0</v>
      </c>
      <c r="LD89" s="183" t="e">
        <f t="shared" si="1235"/>
        <v>#DIV/0!</v>
      </c>
      <c r="LE89" s="183">
        <f t="shared" si="1236"/>
        <v>0</v>
      </c>
    </row>
    <row r="90" spans="2:317" ht="18.75">
      <c r="B90" s="172"/>
      <c r="C90" s="180"/>
      <c r="D90" s="180"/>
      <c r="E90" s="180" t="str">
        <f>'A.I Revenue Streams - P1'!F88</f>
        <v>Minor-Surgical Profile</v>
      </c>
      <c r="F90" s="184"/>
      <c r="G90" s="182"/>
      <c r="H90" s="182">
        <f>'A.I Revenue Streams - P1'!J88</f>
        <v>1500</v>
      </c>
      <c r="I90" s="182">
        <f t="shared" si="1237"/>
        <v>0</v>
      </c>
      <c r="J90" s="5"/>
      <c r="K90" s="182">
        <f>'A.I Revenue Streams - P1'!H88*K$2*L$2</f>
        <v>40.5</v>
      </c>
      <c r="L90" s="182">
        <f t="shared" si="1008"/>
        <v>1500</v>
      </c>
      <c r="M90" s="182">
        <f t="shared" si="1239"/>
        <v>60750</v>
      </c>
      <c r="N90" s="5"/>
      <c r="O90" s="182">
        <f t="shared" si="1009"/>
        <v>43.233749999999993</v>
      </c>
      <c r="P90" s="182">
        <f t="shared" si="1010"/>
        <v>1500</v>
      </c>
      <c r="Q90" s="182">
        <f t="shared" si="1011"/>
        <v>64850.624999999993</v>
      </c>
      <c r="R90" s="5"/>
      <c r="S90" s="182">
        <f t="shared" si="1012"/>
        <v>66.291749999999979</v>
      </c>
      <c r="T90" s="182">
        <f t="shared" si="1013"/>
        <v>1500</v>
      </c>
      <c r="U90" s="182">
        <f t="shared" si="1014"/>
        <v>99437.624999999971</v>
      </c>
      <c r="V90" s="5"/>
      <c r="W90" s="182">
        <f t="shared" si="1015"/>
        <v>95.294390624999963</v>
      </c>
      <c r="X90" s="182">
        <f t="shared" si="1016"/>
        <v>1500</v>
      </c>
      <c r="Y90" s="182">
        <f t="shared" si="1017"/>
        <v>142941.58593749994</v>
      </c>
      <c r="Z90" s="5"/>
      <c r="AA90" s="182">
        <f t="shared" si="1018"/>
        <v>175.34167874999991</v>
      </c>
      <c r="AB90" s="182">
        <f t="shared" si="1019"/>
        <v>1500</v>
      </c>
      <c r="AC90" s="182">
        <f t="shared" si="1020"/>
        <v>263012.51812499989</v>
      </c>
      <c r="AD90" s="5"/>
      <c r="AE90" s="182">
        <f t="shared" si="1021"/>
        <v>252.05366320312487</v>
      </c>
      <c r="AF90" s="182">
        <f t="shared" si="1022"/>
        <v>1500</v>
      </c>
      <c r="AG90" s="182">
        <f t="shared" si="1023"/>
        <v>378080.49480468733</v>
      </c>
      <c r="AH90" s="5"/>
      <c r="AI90" s="182">
        <f t="shared" si="1024"/>
        <v>362.32714085449197</v>
      </c>
      <c r="AJ90" s="182">
        <f t="shared" si="1025"/>
        <v>1500</v>
      </c>
      <c r="AK90" s="182">
        <f t="shared" si="1026"/>
        <v>543490.71128173801</v>
      </c>
      <c r="AL90" s="5"/>
      <c r="AM90" s="182">
        <f t="shared" si="1027"/>
        <v>416.67621198266573</v>
      </c>
      <c r="AN90" s="182">
        <f t="shared" si="1028"/>
        <v>1500</v>
      </c>
      <c r="AO90" s="182">
        <f t="shared" si="1029"/>
        <v>625014.31797399861</v>
      </c>
      <c r="AP90" s="5"/>
      <c r="AQ90" s="182">
        <f t="shared" si="1030"/>
        <v>479.17764378006547</v>
      </c>
      <c r="AR90" s="182">
        <f t="shared" si="1031"/>
        <v>1500</v>
      </c>
      <c r="AS90" s="182">
        <f t="shared" si="1032"/>
        <v>718766.4656700982</v>
      </c>
      <c r="AT90" s="5"/>
      <c r="AU90" s="182">
        <f t="shared" si="1033"/>
        <v>551.05429034707527</v>
      </c>
      <c r="AV90" s="182">
        <f t="shared" si="1034"/>
        <v>1500</v>
      </c>
      <c r="AW90" s="182">
        <f t="shared" si="1035"/>
        <v>826581.43552061287</v>
      </c>
      <c r="AX90" s="5"/>
      <c r="AY90" s="182">
        <f t="shared" si="1036"/>
        <v>633.7124338991365</v>
      </c>
      <c r="AZ90" s="182">
        <f t="shared" si="1037"/>
        <v>1500</v>
      </c>
      <c r="BA90" s="182">
        <f t="shared" si="1038"/>
        <v>950568.65084870474</v>
      </c>
      <c r="BB90" s="5"/>
      <c r="BC90" s="182">
        <f t="shared" si="1039"/>
        <v>728.76929898400692</v>
      </c>
      <c r="BD90" s="182">
        <f t="shared" si="1040"/>
        <v>1500</v>
      </c>
      <c r="BE90" s="182">
        <f t="shared" si="1041"/>
        <v>1093153.9484760105</v>
      </c>
      <c r="BF90" s="5"/>
      <c r="BG90" s="182">
        <f t="shared" si="1042"/>
        <v>838.08469383160786</v>
      </c>
      <c r="BH90" s="182">
        <f t="shared" si="1043"/>
        <v>1500</v>
      </c>
      <c r="BI90" s="182">
        <f t="shared" si="1044"/>
        <v>1257127.0407474118</v>
      </c>
      <c r="BJ90" s="5"/>
      <c r="BK90" s="182">
        <f t="shared" si="1045"/>
        <v>963.79739790634892</v>
      </c>
      <c r="BL90" s="182">
        <f t="shared" si="1046"/>
        <v>1500</v>
      </c>
      <c r="BM90" s="182">
        <f t="shared" si="1047"/>
        <v>1445696.0968595233</v>
      </c>
      <c r="BN90" s="5"/>
      <c r="BO90" s="182">
        <f t="shared" si="1048"/>
        <v>1108.367007592301</v>
      </c>
      <c r="BP90" s="182">
        <f t="shared" si="1049"/>
        <v>1500</v>
      </c>
      <c r="BQ90" s="182">
        <f t="shared" si="1050"/>
        <v>1662550.5113884516</v>
      </c>
      <c r="BR90" s="5"/>
      <c r="BS90" s="182">
        <f t="shared" si="1051"/>
        <v>1274.6220587311461</v>
      </c>
      <c r="BT90" s="182">
        <f t="shared" si="1052"/>
        <v>1500</v>
      </c>
      <c r="BU90" s="182">
        <f t="shared" si="1053"/>
        <v>1911933.0880967192</v>
      </c>
      <c r="BV90" s="5"/>
      <c r="BW90" s="182">
        <f t="shared" si="1054"/>
        <v>1465.815367540818</v>
      </c>
      <c r="BX90" s="182">
        <f t="shared" si="1055"/>
        <v>1500</v>
      </c>
      <c r="BY90" s="182">
        <f t="shared" si="1056"/>
        <v>2198723.051311227</v>
      </c>
      <c r="BZ90" s="5"/>
      <c r="CA90" s="182">
        <f t="shared" si="1057"/>
        <v>1685.6876726719406</v>
      </c>
      <c r="CB90" s="182">
        <f t="shared" si="1058"/>
        <v>1500</v>
      </c>
      <c r="CC90" s="182">
        <f t="shared" si="1059"/>
        <v>2528531.5090079107</v>
      </c>
      <c r="CD90" s="5"/>
      <c r="CE90" s="182">
        <f t="shared" si="1060"/>
        <v>2326.2489882872783</v>
      </c>
      <c r="CF90" s="182">
        <f t="shared" si="1061"/>
        <v>1500</v>
      </c>
      <c r="CG90" s="182">
        <f t="shared" si="1062"/>
        <v>3489373.4824309172</v>
      </c>
      <c r="CH90" s="5"/>
      <c r="CI90" s="182">
        <f t="shared" si="1063"/>
        <v>2675.1863365303698</v>
      </c>
      <c r="CJ90" s="182">
        <f t="shared" si="1064"/>
        <v>1500</v>
      </c>
      <c r="CK90" s="182">
        <f t="shared" si="1065"/>
        <v>4012779.5047955546</v>
      </c>
      <c r="CL90" s="5"/>
      <c r="CM90" s="182">
        <f t="shared" si="1066"/>
        <v>3076.4642870099251</v>
      </c>
      <c r="CN90" s="182">
        <f t="shared" si="1067"/>
        <v>1500</v>
      </c>
      <c r="CO90" s="182">
        <f t="shared" si="1068"/>
        <v>4614696.4305148879</v>
      </c>
      <c r="CP90" s="5"/>
      <c r="CQ90" s="182">
        <f t="shared" si="1069"/>
        <v>3537.9339300614138</v>
      </c>
      <c r="CR90" s="182">
        <f t="shared" si="1070"/>
        <v>1500</v>
      </c>
      <c r="CS90" s="182">
        <f t="shared" si="1071"/>
        <v>5306900.8950921204</v>
      </c>
      <c r="CT90" s="5"/>
      <c r="CU90" s="182">
        <f t="shared" si="1072"/>
        <v>4068.6240195706259</v>
      </c>
      <c r="CV90" s="182">
        <f t="shared" si="1073"/>
        <v>1500</v>
      </c>
      <c r="CW90" s="182">
        <f t="shared" si="1074"/>
        <v>6102936.0293559385</v>
      </c>
      <c r="CX90" s="5"/>
      <c r="CY90" s="182">
        <f t="shared" si="1075"/>
        <v>4678.9176225062192</v>
      </c>
      <c r="CZ90" s="182">
        <f t="shared" si="1076"/>
        <v>1500</v>
      </c>
      <c r="DA90" s="182">
        <f t="shared" si="1077"/>
        <v>7018376.4337593289</v>
      </c>
      <c r="DB90" s="5"/>
      <c r="DC90" s="182">
        <f t="shared" si="1078"/>
        <v>5380.7552658821514</v>
      </c>
      <c r="DD90" s="182">
        <f t="shared" si="1079"/>
        <v>1500</v>
      </c>
      <c r="DE90" s="182">
        <f t="shared" si="1080"/>
        <v>8071132.8988232268</v>
      </c>
      <c r="DF90" s="5"/>
      <c r="DG90" s="182">
        <f t="shared" si="1081"/>
        <v>6187.868555764474</v>
      </c>
      <c r="DH90" s="182">
        <f t="shared" si="1082"/>
        <v>1500</v>
      </c>
      <c r="DI90" s="182">
        <f t="shared" si="1083"/>
        <v>9281802.833646711</v>
      </c>
      <c r="DJ90" s="5"/>
      <c r="DK90" s="182">
        <f t="shared" si="1084"/>
        <v>7116.0488391291447</v>
      </c>
      <c r="DL90" s="182">
        <f t="shared" si="1085"/>
        <v>1500</v>
      </c>
      <c r="DM90" s="182">
        <f t="shared" si="1086"/>
        <v>10674073.258693717</v>
      </c>
      <c r="DN90" s="5"/>
      <c r="DO90" s="182">
        <f t="shared" si="1087"/>
        <v>8183.4561649985171</v>
      </c>
      <c r="DP90" s="182">
        <f t="shared" si="1088"/>
        <v>1500</v>
      </c>
      <c r="DQ90" s="182">
        <f t="shared" si="1089"/>
        <v>12275184.247497777</v>
      </c>
      <c r="DR90" s="5"/>
      <c r="DS90" s="182">
        <f t="shared" si="1090"/>
        <v>9410.9745897482935</v>
      </c>
      <c r="DT90" s="182">
        <f t="shared" si="1091"/>
        <v>1500</v>
      </c>
      <c r="DU90" s="182">
        <f t="shared" si="1092"/>
        <v>14116461.88462244</v>
      </c>
      <c r="DV90" s="5"/>
      <c r="DW90" s="182">
        <f t="shared" si="1093"/>
        <v>10822.620778210538</v>
      </c>
      <c r="DX90" s="182">
        <f t="shared" si="1094"/>
        <v>1500</v>
      </c>
      <c r="DY90" s="182">
        <f t="shared" si="1095"/>
        <v>16233931.167315807</v>
      </c>
      <c r="DZ90" s="5"/>
      <c r="EA90" s="182">
        <f t="shared" si="1096"/>
        <v>13690.61528443633</v>
      </c>
      <c r="EB90" s="182">
        <f t="shared" si="1097"/>
        <v>1500</v>
      </c>
      <c r="EC90" s="182">
        <f t="shared" si="1098"/>
        <v>20535922.926654495</v>
      </c>
      <c r="ED90" s="5"/>
      <c r="EE90" s="182">
        <f t="shared" si="1099"/>
        <v>15744.207577101777</v>
      </c>
      <c r="EF90" s="182">
        <f t="shared" si="1100"/>
        <v>1500</v>
      </c>
      <c r="EG90" s="182">
        <f t="shared" si="1101"/>
        <v>23616311.365652665</v>
      </c>
      <c r="EH90" s="5"/>
      <c r="EI90" s="182">
        <f t="shared" si="1102"/>
        <v>18105.838713667039</v>
      </c>
      <c r="EJ90" s="182">
        <f t="shared" si="1103"/>
        <v>1500</v>
      </c>
      <c r="EK90" s="182">
        <f t="shared" si="1104"/>
        <v>27158758.07050056</v>
      </c>
      <c r="EL90" s="5"/>
      <c r="EM90" s="182">
        <f t="shared" si="1105"/>
        <v>20821.714520717094</v>
      </c>
      <c r="EN90" s="182">
        <f t="shared" si="1106"/>
        <v>1500</v>
      </c>
      <c r="EO90" s="182">
        <f t="shared" si="1107"/>
        <v>31232571.781075642</v>
      </c>
      <c r="EP90" s="5"/>
      <c r="EQ90" s="182">
        <f t="shared" si="1108"/>
        <v>23944.971698824658</v>
      </c>
      <c r="ER90" s="182">
        <f t="shared" si="1109"/>
        <v>1500</v>
      </c>
      <c r="ES90" s="182">
        <f t="shared" si="1110"/>
        <v>35917457.548236988</v>
      </c>
      <c r="ET90" s="5"/>
      <c r="EU90" s="182">
        <f t="shared" si="1111"/>
        <v>27536.717453648354</v>
      </c>
      <c r="EV90" s="182">
        <f t="shared" si="1112"/>
        <v>1500</v>
      </c>
      <c r="EW90" s="182">
        <f t="shared" si="1113"/>
        <v>41305076.18047253</v>
      </c>
      <c r="EX90" s="5"/>
      <c r="EY90" s="182">
        <f t="shared" si="1114"/>
        <v>31667.225071695604</v>
      </c>
      <c r="EZ90" s="182">
        <f t="shared" si="1115"/>
        <v>1500</v>
      </c>
      <c r="FA90" s="182">
        <f t="shared" si="1116"/>
        <v>47500837.607543409</v>
      </c>
      <c r="FB90" s="5"/>
      <c r="FC90" s="182">
        <f t="shared" si="1117"/>
        <v>36417.30883244994</v>
      </c>
      <c r="FD90" s="182">
        <f t="shared" si="1118"/>
        <v>1500</v>
      </c>
      <c r="FE90" s="182">
        <f t="shared" si="1119"/>
        <v>54625963.248674914</v>
      </c>
      <c r="FF90" s="5"/>
      <c r="FG90" s="182">
        <f t="shared" si="1120"/>
        <v>41879.905157317429</v>
      </c>
      <c r="FH90" s="182">
        <f t="shared" si="1121"/>
        <v>1500</v>
      </c>
      <c r="FI90" s="182">
        <f t="shared" si="1122"/>
        <v>62819857.735976145</v>
      </c>
      <c r="FJ90" s="5"/>
      <c r="FK90" s="182">
        <f t="shared" si="1123"/>
        <v>48161.89093091504</v>
      </c>
      <c r="FL90" s="182">
        <f t="shared" si="1124"/>
        <v>1500</v>
      </c>
      <c r="FM90" s="182">
        <f t="shared" si="1125"/>
        <v>72242836.396372557</v>
      </c>
      <c r="FN90" s="5"/>
      <c r="FO90" s="182">
        <f t="shared" si="1126"/>
        <v>55386.174570552292</v>
      </c>
      <c r="FP90" s="182">
        <f t="shared" si="1127"/>
        <v>1500</v>
      </c>
      <c r="FQ90" s="182">
        <f t="shared" si="1128"/>
        <v>83079261.855828434</v>
      </c>
      <c r="FR90" s="5"/>
      <c r="FS90" s="182">
        <f t="shared" si="1129"/>
        <v>63694.100756135129</v>
      </c>
      <c r="FT90" s="182">
        <f t="shared" si="1130"/>
        <v>1500</v>
      </c>
      <c r="FU90" s="182">
        <f t="shared" si="1131"/>
        <v>95541151.134202689</v>
      </c>
      <c r="FV90" s="5"/>
      <c r="FW90" s="182">
        <f t="shared" si="1132"/>
        <v>80573.037456510938</v>
      </c>
      <c r="FX90" s="182">
        <f t="shared" si="1133"/>
        <v>1500</v>
      </c>
      <c r="FY90" s="182">
        <f t="shared" si="1134"/>
        <v>120859556.18476641</v>
      </c>
      <c r="FZ90" s="5"/>
      <c r="GA90" s="182">
        <f t="shared" si="1135"/>
        <v>92658.993074987578</v>
      </c>
      <c r="GB90" s="182">
        <f t="shared" si="1136"/>
        <v>1500</v>
      </c>
      <c r="GC90" s="182">
        <f t="shared" si="1137"/>
        <v>138988489.61248136</v>
      </c>
      <c r="GD90" s="5"/>
      <c r="GE90" s="182">
        <f t="shared" si="1138"/>
        <v>106557.84203623571</v>
      </c>
      <c r="GF90" s="182">
        <f t="shared" si="1139"/>
        <v>1500</v>
      </c>
      <c r="GG90" s="182">
        <f t="shared" si="1140"/>
        <v>159836763.05435356</v>
      </c>
      <c r="GH90" s="5"/>
      <c r="GI90" s="182">
        <f t="shared" si="1141"/>
        <v>122541.51834167105</v>
      </c>
      <c r="GJ90" s="182">
        <f t="shared" si="1142"/>
        <v>1500</v>
      </c>
      <c r="GK90" s="182">
        <f t="shared" si="1143"/>
        <v>183812277.51250657</v>
      </c>
      <c r="GL90" s="5"/>
      <c r="GM90" s="182">
        <f t="shared" si="1144"/>
        <v>140922.7460929217</v>
      </c>
      <c r="GN90" s="182">
        <f t="shared" si="1145"/>
        <v>1500</v>
      </c>
      <c r="GO90" s="182">
        <f t="shared" si="1146"/>
        <v>211384119.13938257</v>
      </c>
      <c r="GP90" s="5"/>
      <c r="GQ90" s="182">
        <f t="shared" si="1147"/>
        <v>162061.15800685994</v>
      </c>
      <c r="GR90" s="182">
        <f t="shared" si="1148"/>
        <v>1500</v>
      </c>
      <c r="GS90" s="182">
        <f t="shared" si="1149"/>
        <v>243091737.01028991</v>
      </c>
      <c r="GT90" s="5"/>
      <c r="GU90" s="182">
        <f t="shared" si="1150"/>
        <v>186370.33170788892</v>
      </c>
      <c r="GV90" s="182">
        <f t="shared" si="1151"/>
        <v>1500</v>
      </c>
      <c r="GW90" s="182">
        <f t="shared" si="1152"/>
        <v>279555497.56183338</v>
      </c>
      <c r="GX90" s="5"/>
      <c r="GY90" s="182">
        <f t="shared" si="1153"/>
        <v>214325.88146407224</v>
      </c>
      <c r="GZ90" s="182">
        <f t="shared" si="1154"/>
        <v>1500</v>
      </c>
      <c r="HA90" s="182">
        <f t="shared" si="1155"/>
        <v>321488822.19610834</v>
      </c>
      <c r="HB90" s="5"/>
      <c r="HC90" s="182">
        <f t="shared" si="1156"/>
        <v>246474.76368368304</v>
      </c>
      <c r="HD90" s="182">
        <f t="shared" si="1157"/>
        <v>1500</v>
      </c>
      <c r="HE90" s="182">
        <f t="shared" si="1158"/>
        <v>369712145.52552456</v>
      </c>
      <c r="HF90" s="5"/>
      <c r="HG90" s="182">
        <f t="shared" si="1159"/>
        <v>283445.9782362355</v>
      </c>
      <c r="HH90" s="182">
        <f t="shared" si="1160"/>
        <v>1500</v>
      </c>
      <c r="HI90" s="182">
        <f t="shared" si="1161"/>
        <v>425168967.35435325</v>
      </c>
      <c r="HJ90" s="5"/>
      <c r="HK90" s="182">
        <f t="shared" si="1162"/>
        <v>325962.8749716708</v>
      </c>
      <c r="HL90" s="182">
        <f t="shared" si="1163"/>
        <v>1500</v>
      </c>
      <c r="HM90" s="182">
        <f t="shared" si="1164"/>
        <v>488944312.45750618</v>
      </c>
      <c r="HN90" s="5"/>
      <c r="HO90" s="182">
        <f t="shared" si="1165"/>
        <v>374857.30621742137</v>
      </c>
      <c r="HP90" s="182">
        <f t="shared" si="1166"/>
        <v>1500</v>
      </c>
      <c r="HQ90" s="182">
        <f t="shared" si="1167"/>
        <v>562285959.32613206</v>
      </c>
      <c r="HR90" s="5"/>
      <c r="HS90" s="182">
        <f t="shared" si="1168"/>
        <v>495748.7874725397</v>
      </c>
      <c r="HT90" s="182">
        <f t="shared" si="1169"/>
        <v>1500</v>
      </c>
      <c r="HU90" s="182">
        <f t="shared" si="1170"/>
        <v>743623181.20880949</v>
      </c>
      <c r="HV90" s="5"/>
      <c r="HW90" s="182">
        <f t="shared" si="1171"/>
        <v>570111.10559342057</v>
      </c>
      <c r="HX90" s="182">
        <f t="shared" si="1172"/>
        <v>1500</v>
      </c>
      <c r="HY90" s="182">
        <f t="shared" si="1173"/>
        <v>855166658.39013088</v>
      </c>
      <c r="HZ90" s="5"/>
      <c r="IA90" s="182">
        <f t="shared" si="1174"/>
        <v>655627.77143243363</v>
      </c>
      <c r="IB90" s="182">
        <f t="shared" si="1175"/>
        <v>1500</v>
      </c>
      <c r="IC90" s="182">
        <f t="shared" si="1176"/>
        <v>983441657.14865041</v>
      </c>
      <c r="ID90" s="5"/>
      <c r="IE90" s="182">
        <f t="shared" si="1177"/>
        <v>753971.93714729859</v>
      </c>
      <c r="IF90" s="182">
        <f t="shared" si="1178"/>
        <v>1500</v>
      </c>
      <c r="IG90" s="182">
        <f t="shared" si="1179"/>
        <v>1130957905.720948</v>
      </c>
      <c r="IH90" s="5"/>
      <c r="II90" s="182">
        <f t="shared" si="1180"/>
        <v>867067.72771939333</v>
      </c>
      <c r="IJ90" s="182">
        <f t="shared" si="1181"/>
        <v>1500</v>
      </c>
      <c r="IK90" s="182">
        <f t="shared" si="1182"/>
        <v>1300601591.5790899</v>
      </c>
      <c r="IL90" s="5"/>
      <c r="IM90" s="182">
        <f t="shared" si="1183"/>
        <v>997127.8868773022</v>
      </c>
      <c r="IN90" s="182">
        <f t="shared" si="1184"/>
        <v>1500</v>
      </c>
      <c r="IO90" s="182">
        <f t="shared" si="1185"/>
        <v>1495691830.3159533</v>
      </c>
      <c r="IP90" s="5"/>
      <c r="IQ90" s="182">
        <f t="shared" si="1186"/>
        <v>1146697.0699088976</v>
      </c>
      <c r="IR90" s="182">
        <f t="shared" si="1187"/>
        <v>1500</v>
      </c>
      <c r="IS90" s="182">
        <f t="shared" si="1188"/>
        <v>1720045604.8633463</v>
      </c>
      <c r="IT90" s="5"/>
      <c r="IU90" s="182">
        <f t="shared" si="1189"/>
        <v>1318701.6303952322</v>
      </c>
      <c r="IV90" s="182">
        <f t="shared" si="1190"/>
        <v>1500</v>
      </c>
      <c r="IW90" s="182">
        <f t="shared" si="1191"/>
        <v>1978052445.5928483</v>
      </c>
      <c r="IX90" s="5"/>
      <c r="IY90" s="182">
        <f t="shared" si="1192"/>
        <v>1516506.874954517</v>
      </c>
      <c r="IZ90" s="182">
        <f t="shared" si="1193"/>
        <v>1500</v>
      </c>
      <c r="JA90" s="182">
        <f t="shared" si="1194"/>
        <v>2274760312.4317756</v>
      </c>
      <c r="JB90" s="5"/>
      <c r="JC90" s="182">
        <f t="shared" si="1195"/>
        <v>1743982.9061976944</v>
      </c>
      <c r="JD90" s="182">
        <f t="shared" si="1196"/>
        <v>1500</v>
      </c>
      <c r="JE90" s="182">
        <f t="shared" si="1197"/>
        <v>2615974359.2965417</v>
      </c>
      <c r="JF90" s="5"/>
      <c r="JG90" s="182">
        <f t="shared" si="1198"/>
        <v>2005580.3421273483</v>
      </c>
      <c r="JH90" s="182">
        <f t="shared" si="1199"/>
        <v>1500</v>
      </c>
      <c r="JI90" s="182">
        <f t="shared" si="1200"/>
        <v>3008370513.1910224</v>
      </c>
      <c r="JJ90" s="5"/>
      <c r="JK90" s="182">
        <f t="shared" si="1201"/>
        <v>2306417.3934464506</v>
      </c>
      <c r="JL90" s="182">
        <f t="shared" si="1202"/>
        <v>1500</v>
      </c>
      <c r="JM90" s="182">
        <f t="shared" si="1203"/>
        <v>3459626090.1696758</v>
      </c>
      <c r="JN90" s="5"/>
      <c r="JO90" s="182">
        <f t="shared" si="1204"/>
        <v>2678903.8024880518</v>
      </c>
      <c r="JP90" s="182">
        <f t="shared" si="1205"/>
        <v>1500</v>
      </c>
      <c r="JQ90" s="182">
        <f t="shared" si="1206"/>
        <v>4018355703.7320776</v>
      </c>
      <c r="JR90" s="5"/>
      <c r="JS90" s="182">
        <f t="shared" si="1207"/>
        <v>3080739.3728612592</v>
      </c>
      <c r="JT90" s="182">
        <f t="shared" si="1208"/>
        <v>1500</v>
      </c>
      <c r="JU90" s="182">
        <f t="shared" si="1209"/>
        <v>4621109059.2918892</v>
      </c>
      <c r="JV90" s="5"/>
      <c r="JW90" s="182">
        <f t="shared" si="1210"/>
        <v>3542850.2787904479</v>
      </c>
      <c r="JX90" s="182">
        <f t="shared" si="1211"/>
        <v>1500</v>
      </c>
      <c r="JY90" s="182">
        <f t="shared" si="1212"/>
        <v>5314275418.1856718</v>
      </c>
      <c r="JZ90" s="5"/>
      <c r="KA90" s="182">
        <f t="shared" si="1213"/>
        <v>4074277.8206090149</v>
      </c>
      <c r="KB90" s="182">
        <f t="shared" si="1214"/>
        <v>1500</v>
      </c>
      <c r="KC90" s="182">
        <f t="shared" si="1215"/>
        <v>6111416730.9135227</v>
      </c>
      <c r="KD90" s="5"/>
      <c r="KE90" s="182">
        <f t="shared" si="1216"/>
        <v>4685419.4937003674</v>
      </c>
      <c r="KF90" s="182">
        <f t="shared" si="1217"/>
        <v>1500</v>
      </c>
      <c r="KG90" s="182">
        <f t="shared" si="1218"/>
        <v>7028129240.5505514</v>
      </c>
      <c r="KH90" s="5"/>
      <c r="KI90" s="183">
        <f t="shared" si="1219"/>
        <v>672.71523257812464</v>
      </c>
      <c r="KJ90" s="183">
        <f t="shared" si="1220"/>
        <v>1500.0000000000002</v>
      </c>
      <c r="KK90" s="183">
        <f t="shared" si="1221"/>
        <v>1009072.848867187</v>
      </c>
      <c r="KM90" s="183">
        <f t="shared" si="1222"/>
        <v>10508.091218121604</v>
      </c>
      <c r="KN90" s="183">
        <f t="shared" si="1223"/>
        <v>1499.9999999999998</v>
      </c>
      <c r="KO90" s="183">
        <f t="shared" si="1224"/>
        <v>15762136.827182405</v>
      </c>
      <c r="KQ90" s="183">
        <f t="shared" si="1225"/>
        <v>67465.099377698949</v>
      </c>
      <c r="KR90" s="183">
        <f t="shared" si="1226"/>
        <v>1500</v>
      </c>
      <c r="KS90" s="183">
        <f t="shared" si="1227"/>
        <v>101197649.06654842</v>
      </c>
      <c r="KU90" s="183">
        <f t="shared" si="1228"/>
        <v>397050.67056746071</v>
      </c>
      <c r="KV90" s="183">
        <f t="shared" si="1229"/>
        <v>1500</v>
      </c>
      <c r="KW90" s="183">
        <f t="shared" si="1230"/>
        <v>595576005.85119104</v>
      </c>
      <c r="KY90" s="183">
        <f t="shared" si="1231"/>
        <v>2336752.431290159</v>
      </c>
      <c r="KZ90" s="183">
        <f t="shared" si="1232"/>
        <v>1500.0000000000002</v>
      </c>
      <c r="LA90" s="183">
        <f t="shared" si="1233"/>
        <v>3505128646.9352388</v>
      </c>
      <c r="LC90" s="183">
        <f t="shared" si="1234"/>
        <v>14377541.433272528</v>
      </c>
      <c r="LD90" s="183">
        <f t="shared" si="1235"/>
        <v>1500</v>
      </c>
      <c r="LE90" s="183">
        <f t="shared" si="1236"/>
        <v>21566312149.908791</v>
      </c>
    </row>
    <row r="91" spans="2:317" ht="18.75">
      <c r="B91" s="172"/>
      <c r="C91" s="180"/>
      <c r="D91" s="180"/>
      <c r="E91" s="180" t="str">
        <f>'A.I Revenue Streams - P1'!F89</f>
        <v>Fever Profile</v>
      </c>
      <c r="F91" s="184"/>
      <c r="G91" s="182"/>
      <c r="H91" s="182">
        <f>'A.I Revenue Streams - P1'!J89</f>
        <v>0</v>
      </c>
      <c r="I91" s="182">
        <f t="shared" si="1237"/>
        <v>0</v>
      </c>
      <c r="J91" s="5"/>
      <c r="K91" s="182">
        <f>'A.I Revenue Streams - P1'!H89*K$2</f>
        <v>0</v>
      </c>
      <c r="L91" s="182">
        <f t="shared" si="1008"/>
        <v>0</v>
      </c>
      <c r="M91" s="182">
        <f t="shared" si="1239"/>
        <v>0</v>
      </c>
      <c r="N91" s="5"/>
      <c r="O91" s="182">
        <f t="shared" si="1009"/>
        <v>0</v>
      </c>
      <c r="P91" s="182">
        <f t="shared" si="1010"/>
        <v>0</v>
      </c>
      <c r="Q91" s="182">
        <f t="shared" si="1011"/>
        <v>0</v>
      </c>
      <c r="R91" s="5"/>
      <c r="S91" s="182">
        <f t="shared" si="1012"/>
        <v>0</v>
      </c>
      <c r="T91" s="182">
        <f t="shared" si="1013"/>
        <v>0</v>
      </c>
      <c r="U91" s="182">
        <f t="shared" si="1014"/>
        <v>0</v>
      </c>
      <c r="V91" s="5"/>
      <c r="W91" s="182">
        <f t="shared" si="1015"/>
        <v>0</v>
      </c>
      <c r="X91" s="182">
        <f t="shared" si="1016"/>
        <v>0</v>
      </c>
      <c r="Y91" s="182">
        <f t="shared" si="1017"/>
        <v>0</v>
      </c>
      <c r="Z91" s="5"/>
      <c r="AA91" s="182">
        <f t="shared" si="1018"/>
        <v>0</v>
      </c>
      <c r="AB91" s="182">
        <f t="shared" si="1019"/>
        <v>0</v>
      </c>
      <c r="AC91" s="182">
        <f t="shared" si="1020"/>
        <v>0</v>
      </c>
      <c r="AD91" s="5"/>
      <c r="AE91" s="182">
        <f t="shared" si="1021"/>
        <v>0</v>
      </c>
      <c r="AF91" s="182">
        <f t="shared" si="1022"/>
        <v>0</v>
      </c>
      <c r="AG91" s="182">
        <f t="shared" si="1023"/>
        <v>0</v>
      </c>
      <c r="AH91" s="5"/>
      <c r="AI91" s="182">
        <f t="shared" si="1024"/>
        <v>0</v>
      </c>
      <c r="AJ91" s="182">
        <f t="shared" si="1025"/>
        <v>0</v>
      </c>
      <c r="AK91" s="182">
        <f t="shared" si="1026"/>
        <v>0</v>
      </c>
      <c r="AL91" s="5"/>
      <c r="AM91" s="182">
        <f t="shared" si="1027"/>
        <v>0</v>
      </c>
      <c r="AN91" s="182">
        <f t="shared" si="1028"/>
        <v>0</v>
      </c>
      <c r="AO91" s="182">
        <f t="shared" si="1029"/>
        <v>0</v>
      </c>
      <c r="AP91" s="5"/>
      <c r="AQ91" s="182">
        <f t="shared" si="1030"/>
        <v>0</v>
      </c>
      <c r="AR91" s="182">
        <f t="shared" si="1031"/>
        <v>0</v>
      </c>
      <c r="AS91" s="182">
        <f t="shared" si="1032"/>
        <v>0</v>
      </c>
      <c r="AT91" s="5"/>
      <c r="AU91" s="182">
        <f t="shared" si="1033"/>
        <v>0</v>
      </c>
      <c r="AV91" s="182">
        <f t="shared" si="1034"/>
        <v>0</v>
      </c>
      <c r="AW91" s="182">
        <f t="shared" si="1035"/>
        <v>0</v>
      </c>
      <c r="AX91" s="5"/>
      <c r="AY91" s="182">
        <f t="shared" si="1036"/>
        <v>0</v>
      </c>
      <c r="AZ91" s="182">
        <f t="shared" si="1037"/>
        <v>0</v>
      </c>
      <c r="BA91" s="182">
        <f t="shared" si="1038"/>
        <v>0</v>
      </c>
      <c r="BB91" s="5"/>
      <c r="BC91" s="182">
        <f t="shared" si="1039"/>
        <v>0</v>
      </c>
      <c r="BD91" s="182">
        <f t="shared" si="1040"/>
        <v>0</v>
      </c>
      <c r="BE91" s="182">
        <f t="shared" si="1041"/>
        <v>0</v>
      </c>
      <c r="BF91" s="5"/>
      <c r="BG91" s="182">
        <f t="shared" si="1042"/>
        <v>0</v>
      </c>
      <c r="BH91" s="182">
        <f t="shared" si="1043"/>
        <v>0</v>
      </c>
      <c r="BI91" s="182">
        <f t="shared" si="1044"/>
        <v>0</v>
      </c>
      <c r="BJ91" s="5"/>
      <c r="BK91" s="182">
        <f t="shared" si="1045"/>
        <v>0</v>
      </c>
      <c r="BL91" s="182">
        <f t="shared" si="1046"/>
        <v>0</v>
      </c>
      <c r="BM91" s="182">
        <f t="shared" si="1047"/>
        <v>0</v>
      </c>
      <c r="BN91" s="5"/>
      <c r="BO91" s="182">
        <f t="shared" si="1048"/>
        <v>0</v>
      </c>
      <c r="BP91" s="182">
        <f t="shared" si="1049"/>
        <v>0</v>
      </c>
      <c r="BQ91" s="182">
        <f t="shared" si="1050"/>
        <v>0</v>
      </c>
      <c r="BR91" s="5"/>
      <c r="BS91" s="182">
        <f t="shared" si="1051"/>
        <v>0</v>
      </c>
      <c r="BT91" s="182">
        <f t="shared" si="1052"/>
        <v>0</v>
      </c>
      <c r="BU91" s="182">
        <f t="shared" si="1053"/>
        <v>0</v>
      </c>
      <c r="BV91" s="5"/>
      <c r="BW91" s="182">
        <f t="shared" si="1054"/>
        <v>0</v>
      </c>
      <c r="BX91" s="182">
        <f t="shared" si="1055"/>
        <v>0</v>
      </c>
      <c r="BY91" s="182">
        <f t="shared" si="1056"/>
        <v>0</v>
      </c>
      <c r="BZ91" s="5"/>
      <c r="CA91" s="182">
        <f t="shared" si="1057"/>
        <v>0</v>
      </c>
      <c r="CB91" s="182">
        <f t="shared" si="1058"/>
        <v>0</v>
      </c>
      <c r="CC91" s="182">
        <f t="shared" si="1059"/>
        <v>0</v>
      </c>
      <c r="CD91" s="5"/>
      <c r="CE91" s="182">
        <f t="shared" si="1060"/>
        <v>0</v>
      </c>
      <c r="CF91" s="182">
        <f t="shared" si="1061"/>
        <v>0</v>
      </c>
      <c r="CG91" s="182">
        <f t="shared" si="1062"/>
        <v>0</v>
      </c>
      <c r="CH91" s="5"/>
      <c r="CI91" s="182">
        <f t="shared" si="1063"/>
        <v>0</v>
      </c>
      <c r="CJ91" s="182">
        <f t="shared" si="1064"/>
        <v>0</v>
      </c>
      <c r="CK91" s="182">
        <f t="shared" si="1065"/>
        <v>0</v>
      </c>
      <c r="CL91" s="5"/>
      <c r="CM91" s="182">
        <f t="shared" si="1066"/>
        <v>0</v>
      </c>
      <c r="CN91" s="182">
        <f t="shared" si="1067"/>
        <v>0</v>
      </c>
      <c r="CO91" s="182">
        <f t="shared" si="1068"/>
        <v>0</v>
      </c>
      <c r="CP91" s="5"/>
      <c r="CQ91" s="182">
        <f t="shared" si="1069"/>
        <v>0</v>
      </c>
      <c r="CR91" s="182">
        <f t="shared" si="1070"/>
        <v>0</v>
      </c>
      <c r="CS91" s="182">
        <f t="shared" si="1071"/>
        <v>0</v>
      </c>
      <c r="CT91" s="5"/>
      <c r="CU91" s="182">
        <f t="shared" si="1072"/>
        <v>0</v>
      </c>
      <c r="CV91" s="182">
        <f t="shared" si="1073"/>
        <v>0</v>
      </c>
      <c r="CW91" s="182">
        <f t="shared" si="1074"/>
        <v>0</v>
      </c>
      <c r="CX91" s="5"/>
      <c r="CY91" s="182">
        <f t="shared" si="1075"/>
        <v>0</v>
      </c>
      <c r="CZ91" s="182">
        <f t="shared" si="1076"/>
        <v>0</v>
      </c>
      <c r="DA91" s="182">
        <f t="shared" si="1077"/>
        <v>0</v>
      </c>
      <c r="DB91" s="5"/>
      <c r="DC91" s="182">
        <f t="shared" si="1078"/>
        <v>0</v>
      </c>
      <c r="DD91" s="182">
        <f t="shared" si="1079"/>
        <v>0</v>
      </c>
      <c r="DE91" s="182">
        <f t="shared" si="1080"/>
        <v>0</v>
      </c>
      <c r="DF91" s="5"/>
      <c r="DG91" s="182">
        <f t="shared" si="1081"/>
        <v>0</v>
      </c>
      <c r="DH91" s="182">
        <f t="shared" si="1082"/>
        <v>0</v>
      </c>
      <c r="DI91" s="182">
        <f t="shared" si="1083"/>
        <v>0</v>
      </c>
      <c r="DJ91" s="5"/>
      <c r="DK91" s="182">
        <f t="shared" si="1084"/>
        <v>0</v>
      </c>
      <c r="DL91" s="182">
        <f t="shared" si="1085"/>
        <v>0</v>
      </c>
      <c r="DM91" s="182">
        <f t="shared" si="1086"/>
        <v>0</v>
      </c>
      <c r="DN91" s="5"/>
      <c r="DO91" s="182">
        <f t="shared" si="1087"/>
        <v>0</v>
      </c>
      <c r="DP91" s="182">
        <f t="shared" si="1088"/>
        <v>0</v>
      </c>
      <c r="DQ91" s="182">
        <f t="shared" si="1089"/>
        <v>0</v>
      </c>
      <c r="DR91" s="5"/>
      <c r="DS91" s="182">
        <f t="shared" si="1090"/>
        <v>0</v>
      </c>
      <c r="DT91" s="182">
        <f t="shared" si="1091"/>
        <v>0</v>
      </c>
      <c r="DU91" s="182">
        <f t="shared" si="1092"/>
        <v>0</v>
      </c>
      <c r="DV91" s="5"/>
      <c r="DW91" s="182">
        <f t="shared" si="1093"/>
        <v>0</v>
      </c>
      <c r="DX91" s="182">
        <f t="shared" si="1094"/>
        <v>0</v>
      </c>
      <c r="DY91" s="182">
        <f t="shared" si="1095"/>
        <v>0</v>
      </c>
      <c r="DZ91" s="5"/>
      <c r="EA91" s="182">
        <f t="shared" si="1096"/>
        <v>0</v>
      </c>
      <c r="EB91" s="182">
        <f t="shared" si="1097"/>
        <v>0</v>
      </c>
      <c r="EC91" s="182">
        <f t="shared" si="1098"/>
        <v>0</v>
      </c>
      <c r="ED91" s="5"/>
      <c r="EE91" s="182">
        <f t="shared" si="1099"/>
        <v>0</v>
      </c>
      <c r="EF91" s="182">
        <f t="shared" si="1100"/>
        <v>0</v>
      </c>
      <c r="EG91" s="182">
        <f t="shared" si="1101"/>
        <v>0</v>
      </c>
      <c r="EH91" s="5"/>
      <c r="EI91" s="182">
        <f t="shared" si="1102"/>
        <v>0</v>
      </c>
      <c r="EJ91" s="182">
        <f t="shared" si="1103"/>
        <v>0</v>
      </c>
      <c r="EK91" s="182">
        <f t="shared" si="1104"/>
        <v>0</v>
      </c>
      <c r="EL91" s="5"/>
      <c r="EM91" s="182">
        <f t="shared" si="1105"/>
        <v>0</v>
      </c>
      <c r="EN91" s="182">
        <f t="shared" si="1106"/>
        <v>0</v>
      </c>
      <c r="EO91" s="182">
        <f t="shared" si="1107"/>
        <v>0</v>
      </c>
      <c r="EP91" s="5"/>
      <c r="EQ91" s="182">
        <f t="shared" si="1108"/>
        <v>0</v>
      </c>
      <c r="ER91" s="182">
        <f t="shared" si="1109"/>
        <v>0</v>
      </c>
      <c r="ES91" s="182">
        <f t="shared" si="1110"/>
        <v>0</v>
      </c>
      <c r="ET91" s="5"/>
      <c r="EU91" s="182">
        <f t="shared" si="1111"/>
        <v>0</v>
      </c>
      <c r="EV91" s="182">
        <f t="shared" si="1112"/>
        <v>0</v>
      </c>
      <c r="EW91" s="182">
        <f t="shared" si="1113"/>
        <v>0</v>
      </c>
      <c r="EX91" s="5"/>
      <c r="EY91" s="182">
        <f t="shared" si="1114"/>
        <v>0</v>
      </c>
      <c r="EZ91" s="182">
        <f t="shared" si="1115"/>
        <v>0</v>
      </c>
      <c r="FA91" s="182">
        <f t="shared" si="1116"/>
        <v>0</v>
      </c>
      <c r="FB91" s="5"/>
      <c r="FC91" s="182">
        <f t="shared" si="1117"/>
        <v>0</v>
      </c>
      <c r="FD91" s="182">
        <f t="shared" si="1118"/>
        <v>0</v>
      </c>
      <c r="FE91" s="182">
        <f t="shared" si="1119"/>
        <v>0</v>
      </c>
      <c r="FF91" s="5"/>
      <c r="FG91" s="182">
        <f t="shared" si="1120"/>
        <v>0</v>
      </c>
      <c r="FH91" s="182">
        <f t="shared" si="1121"/>
        <v>0</v>
      </c>
      <c r="FI91" s="182">
        <f t="shared" si="1122"/>
        <v>0</v>
      </c>
      <c r="FJ91" s="5"/>
      <c r="FK91" s="182">
        <f t="shared" si="1123"/>
        <v>0</v>
      </c>
      <c r="FL91" s="182">
        <f t="shared" si="1124"/>
        <v>0</v>
      </c>
      <c r="FM91" s="182">
        <f t="shared" si="1125"/>
        <v>0</v>
      </c>
      <c r="FN91" s="5"/>
      <c r="FO91" s="182">
        <f t="shared" si="1126"/>
        <v>0</v>
      </c>
      <c r="FP91" s="182">
        <f t="shared" si="1127"/>
        <v>0</v>
      </c>
      <c r="FQ91" s="182">
        <f t="shared" si="1128"/>
        <v>0</v>
      </c>
      <c r="FR91" s="5"/>
      <c r="FS91" s="182">
        <f t="shared" si="1129"/>
        <v>0</v>
      </c>
      <c r="FT91" s="182">
        <f t="shared" si="1130"/>
        <v>0</v>
      </c>
      <c r="FU91" s="182">
        <f t="shared" si="1131"/>
        <v>0</v>
      </c>
      <c r="FV91" s="5"/>
      <c r="FW91" s="182">
        <f t="shared" si="1132"/>
        <v>0</v>
      </c>
      <c r="FX91" s="182">
        <f t="shared" si="1133"/>
        <v>0</v>
      </c>
      <c r="FY91" s="182">
        <f t="shared" si="1134"/>
        <v>0</v>
      </c>
      <c r="FZ91" s="5"/>
      <c r="GA91" s="182">
        <f t="shared" si="1135"/>
        <v>0</v>
      </c>
      <c r="GB91" s="182">
        <f t="shared" si="1136"/>
        <v>0</v>
      </c>
      <c r="GC91" s="182">
        <f t="shared" si="1137"/>
        <v>0</v>
      </c>
      <c r="GD91" s="5"/>
      <c r="GE91" s="182">
        <f t="shared" si="1138"/>
        <v>0</v>
      </c>
      <c r="GF91" s="182">
        <f t="shared" si="1139"/>
        <v>0</v>
      </c>
      <c r="GG91" s="182">
        <f t="shared" si="1140"/>
        <v>0</v>
      </c>
      <c r="GH91" s="5"/>
      <c r="GI91" s="182">
        <f t="shared" si="1141"/>
        <v>0</v>
      </c>
      <c r="GJ91" s="182">
        <f t="shared" si="1142"/>
        <v>0</v>
      </c>
      <c r="GK91" s="182">
        <f t="shared" si="1143"/>
        <v>0</v>
      </c>
      <c r="GL91" s="5"/>
      <c r="GM91" s="182">
        <f t="shared" si="1144"/>
        <v>0</v>
      </c>
      <c r="GN91" s="182">
        <f t="shared" si="1145"/>
        <v>0</v>
      </c>
      <c r="GO91" s="182">
        <f t="shared" si="1146"/>
        <v>0</v>
      </c>
      <c r="GP91" s="5"/>
      <c r="GQ91" s="182">
        <f t="shared" si="1147"/>
        <v>0</v>
      </c>
      <c r="GR91" s="182">
        <f t="shared" si="1148"/>
        <v>0</v>
      </c>
      <c r="GS91" s="182">
        <f t="shared" si="1149"/>
        <v>0</v>
      </c>
      <c r="GT91" s="5"/>
      <c r="GU91" s="182">
        <f t="shared" si="1150"/>
        <v>0</v>
      </c>
      <c r="GV91" s="182">
        <f t="shared" si="1151"/>
        <v>0</v>
      </c>
      <c r="GW91" s="182">
        <f t="shared" si="1152"/>
        <v>0</v>
      </c>
      <c r="GX91" s="5"/>
      <c r="GY91" s="182">
        <f t="shared" si="1153"/>
        <v>0</v>
      </c>
      <c r="GZ91" s="182">
        <f t="shared" si="1154"/>
        <v>0</v>
      </c>
      <c r="HA91" s="182">
        <f t="shared" si="1155"/>
        <v>0</v>
      </c>
      <c r="HB91" s="5"/>
      <c r="HC91" s="182">
        <f t="shared" si="1156"/>
        <v>0</v>
      </c>
      <c r="HD91" s="182">
        <f t="shared" si="1157"/>
        <v>0</v>
      </c>
      <c r="HE91" s="182">
        <f t="shared" si="1158"/>
        <v>0</v>
      </c>
      <c r="HF91" s="5"/>
      <c r="HG91" s="182">
        <f t="shared" si="1159"/>
        <v>0</v>
      </c>
      <c r="HH91" s="182">
        <f t="shared" si="1160"/>
        <v>0</v>
      </c>
      <c r="HI91" s="182">
        <f t="shared" si="1161"/>
        <v>0</v>
      </c>
      <c r="HJ91" s="5"/>
      <c r="HK91" s="182">
        <f t="shared" si="1162"/>
        <v>0</v>
      </c>
      <c r="HL91" s="182">
        <f t="shared" si="1163"/>
        <v>0</v>
      </c>
      <c r="HM91" s="182">
        <f t="shared" si="1164"/>
        <v>0</v>
      </c>
      <c r="HN91" s="5"/>
      <c r="HO91" s="182">
        <f t="shared" si="1165"/>
        <v>0</v>
      </c>
      <c r="HP91" s="182">
        <f t="shared" si="1166"/>
        <v>0</v>
      </c>
      <c r="HQ91" s="182">
        <f t="shared" si="1167"/>
        <v>0</v>
      </c>
      <c r="HR91" s="5"/>
      <c r="HS91" s="182">
        <f t="shared" si="1168"/>
        <v>0</v>
      </c>
      <c r="HT91" s="182">
        <f t="shared" si="1169"/>
        <v>0</v>
      </c>
      <c r="HU91" s="182">
        <f t="shared" si="1170"/>
        <v>0</v>
      </c>
      <c r="HV91" s="5"/>
      <c r="HW91" s="182">
        <f t="shared" si="1171"/>
        <v>0</v>
      </c>
      <c r="HX91" s="182">
        <f t="shared" si="1172"/>
        <v>0</v>
      </c>
      <c r="HY91" s="182">
        <f t="shared" si="1173"/>
        <v>0</v>
      </c>
      <c r="HZ91" s="5"/>
      <c r="IA91" s="182">
        <f t="shared" si="1174"/>
        <v>0</v>
      </c>
      <c r="IB91" s="182">
        <f t="shared" si="1175"/>
        <v>0</v>
      </c>
      <c r="IC91" s="182">
        <f t="shared" si="1176"/>
        <v>0</v>
      </c>
      <c r="ID91" s="5"/>
      <c r="IE91" s="182">
        <f t="shared" si="1177"/>
        <v>0</v>
      </c>
      <c r="IF91" s="182">
        <f t="shared" si="1178"/>
        <v>0</v>
      </c>
      <c r="IG91" s="182">
        <f t="shared" si="1179"/>
        <v>0</v>
      </c>
      <c r="IH91" s="5"/>
      <c r="II91" s="182">
        <f t="shared" si="1180"/>
        <v>0</v>
      </c>
      <c r="IJ91" s="182">
        <f t="shared" si="1181"/>
        <v>0</v>
      </c>
      <c r="IK91" s="182">
        <f t="shared" si="1182"/>
        <v>0</v>
      </c>
      <c r="IL91" s="5"/>
      <c r="IM91" s="182">
        <f t="shared" si="1183"/>
        <v>0</v>
      </c>
      <c r="IN91" s="182">
        <f t="shared" si="1184"/>
        <v>0</v>
      </c>
      <c r="IO91" s="182">
        <f t="shared" si="1185"/>
        <v>0</v>
      </c>
      <c r="IP91" s="5"/>
      <c r="IQ91" s="182">
        <f t="shared" si="1186"/>
        <v>0</v>
      </c>
      <c r="IR91" s="182">
        <f t="shared" si="1187"/>
        <v>0</v>
      </c>
      <c r="IS91" s="182">
        <f t="shared" si="1188"/>
        <v>0</v>
      </c>
      <c r="IT91" s="5"/>
      <c r="IU91" s="182">
        <f t="shared" si="1189"/>
        <v>0</v>
      </c>
      <c r="IV91" s="182">
        <f t="shared" si="1190"/>
        <v>0</v>
      </c>
      <c r="IW91" s="182">
        <f t="shared" si="1191"/>
        <v>0</v>
      </c>
      <c r="IX91" s="5"/>
      <c r="IY91" s="182">
        <f t="shared" si="1192"/>
        <v>0</v>
      </c>
      <c r="IZ91" s="182">
        <f t="shared" si="1193"/>
        <v>0</v>
      </c>
      <c r="JA91" s="182">
        <f t="shared" si="1194"/>
        <v>0</v>
      </c>
      <c r="JB91" s="5"/>
      <c r="JC91" s="182">
        <f t="shared" si="1195"/>
        <v>0</v>
      </c>
      <c r="JD91" s="182">
        <f t="shared" si="1196"/>
        <v>0</v>
      </c>
      <c r="JE91" s="182">
        <f t="shared" si="1197"/>
        <v>0</v>
      </c>
      <c r="JF91" s="5"/>
      <c r="JG91" s="182">
        <f t="shared" si="1198"/>
        <v>0</v>
      </c>
      <c r="JH91" s="182">
        <f t="shared" si="1199"/>
        <v>0</v>
      </c>
      <c r="JI91" s="182">
        <f t="shared" si="1200"/>
        <v>0</v>
      </c>
      <c r="JJ91" s="5"/>
      <c r="JK91" s="182">
        <f t="shared" si="1201"/>
        <v>0</v>
      </c>
      <c r="JL91" s="182">
        <f t="shared" si="1202"/>
        <v>0</v>
      </c>
      <c r="JM91" s="182">
        <f t="shared" si="1203"/>
        <v>0</v>
      </c>
      <c r="JN91" s="5"/>
      <c r="JO91" s="182">
        <f t="shared" si="1204"/>
        <v>0</v>
      </c>
      <c r="JP91" s="182">
        <f t="shared" si="1205"/>
        <v>0</v>
      </c>
      <c r="JQ91" s="182">
        <f t="shared" si="1206"/>
        <v>0</v>
      </c>
      <c r="JR91" s="5"/>
      <c r="JS91" s="182">
        <f t="shared" si="1207"/>
        <v>0</v>
      </c>
      <c r="JT91" s="182">
        <f t="shared" si="1208"/>
        <v>0</v>
      </c>
      <c r="JU91" s="182">
        <f t="shared" si="1209"/>
        <v>0</v>
      </c>
      <c r="JV91" s="5"/>
      <c r="JW91" s="182">
        <f t="shared" si="1210"/>
        <v>0</v>
      </c>
      <c r="JX91" s="182">
        <f t="shared" si="1211"/>
        <v>0</v>
      </c>
      <c r="JY91" s="182">
        <f t="shared" si="1212"/>
        <v>0</v>
      </c>
      <c r="JZ91" s="5"/>
      <c r="KA91" s="182">
        <f t="shared" si="1213"/>
        <v>0</v>
      </c>
      <c r="KB91" s="182">
        <f t="shared" si="1214"/>
        <v>0</v>
      </c>
      <c r="KC91" s="182">
        <f t="shared" si="1215"/>
        <v>0</v>
      </c>
      <c r="KD91" s="5"/>
      <c r="KE91" s="182">
        <f t="shared" si="1216"/>
        <v>0</v>
      </c>
      <c r="KF91" s="182">
        <f t="shared" si="1217"/>
        <v>0</v>
      </c>
      <c r="KG91" s="182">
        <f t="shared" si="1218"/>
        <v>0</v>
      </c>
      <c r="KH91" s="5"/>
      <c r="KI91" s="183">
        <f t="shared" si="1219"/>
        <v>0</v>
      </c>
      <c r="KJ91" s="183" t="e">
        <f t="shared" si="1220"/>
        <v>#DIV/0!</v>
      </c>
      <c r="KK91" s="183">
        <f t="shared" si="1221"/>
        <v>0</v>
      </c>
      <c r="KM91" s="183">
        <f t="shared" si="1222"/>
        <v>0</v>
      </c>
      <c r="KN91" s="183" t="e">
        <f t="shared" si="1223"/>
        <v>#DIV/0!</v>
      </c>
      <c r="KO91" s="183">
        <f t="shared" si="1224"/>
        <v>0</v>
      </c>
      <c r="KQ91" s="183">
        <f t="shared" si="1225"/>
        <v>0</v>
      </c>
      <c r="KR91" s="183" t="e">
        <f t="shared" si="1226"/>
        <v>#DIV/0!</v>
      </c>
      <c r="KS91" s="183">
        <f t="shared" si="1227"/>
        <v>0</v>
      </c>
      <c r="KU91" s="183">
        <f t="shared" si="1228"/>
        <v>0</v>
      </c>
      <c r="KV91" s="183" t="e">
        <f t="shared" si="1229"/>
        <v>#DIV/0!</v>
      </c>
      <c r="KW91" s="183">
        <f t="shared" si="1230"/>
        <v>0</v>
      </c>
      <c r="KY91" s="183">
        <f t="shared" si="1231"/>
        <v>0</v>
      </c>
      <c r="KZ91" s="183" t="e">
        <f t="shared" si="1232"/>
        <v>#DIV/0!</v>
      </c>
      <c r="LA91" s="183">
        <f t="shared" si="1233"/>
        <v>0</v>
      </c>
      <c r="LC91" s="183">
        <f t="shared" si="1234"/>
        <v>0</v>
      </c>
      <c r="LD91" s="183" t="e">
        <f t="shared" si="1235"/>
        <v>#DIV/0!</v>
      </c>
      <c r="LE91" s="183">
        <f t="shared" si="1236"/>
        <v>0</v>
      </c>
    </row>
    <row r="92" spans="2:317" ht="18.75">
      <c r="B92" s="172"/>
      <c r="C92" s="180"/>
      <c r="D92" s="180"/>
      <c r="E92" s="180" t="str">
        <f>'A.I Revenue Streams - P1'!F90</f>
        <v>Cardiac Profile</v>
      </c>
      <c r="F92" s="184"/>
      <c r="G92" s="182"/>
      <c r="H92" s="182">
        <f>'A.I Revenue Streams - P1'!J90</f>
        <v>0</v>
      </c>
      <c r="I92" s="182">
        <f t="shared" si="1237"/>
        <v>0</v>
      </c>
      <c r="J92" s="5"/>
      <c r="K92" s="182">
        <f>'A.I Revenue Streams - P1'!H90*K$2</f>
        <v>0</v>
      </c>
      <c r="L92" s="182">
        <f t="shared" si="1008"/>
        <v>0</v>
      </c>
      <c r="M92" s="182">
        <f t="shared" si="1239"/>
        <v>0</v>
      </c>
      <c r="N92" s="5"/>
      <c r="O92" s="182">
        <f t="shared" si="1009"/>
        <v>0</v>
      </c>
      <c r="P92" s="182">
        <f t="shared" si="1010"/>
        <v>0</v>
      </c>
      <c r="Q92" s="182">
        <f t="shared" si="1011"/>
        <v>0</v>
      </c>
      <c r="R92" s="5"/>
      <c r="S92" s="182">
        <f t="shared" si="1012"/>
        <v>0</v>
      </c>
      <c r="T92" s="182">
        <f t="shared" si="1013"/>
        <v>0</v>
      </c>
      <c r="U92" s="182">
        <f t="shared" si="1014"/>
        <v>0</v>
      </c>
      <c r="V92" s="5"/>
      <c r="W92" s="182">
        <f t="shared" si="1015"/>
        <v>0</v>
      </c>
      <c r="X92" s="182">
        <f t="shared" si="1016"/>
        <v>0</v>
      </c>
      <c r="Y92" s="182">
        <f t="shared" si="1017"/>
        <v>0</v>
      </c>
      <c r="Z92" s="5"/>
      <c r="AA92" s="182">
        <f t="shared" si="1018"/>
        <v>0</v>
      </c>
      <c r="AB92" s="182">
        <f t="shared" si="1019"/>
        <v>0</v>
      </c>
      <c r="AC92" s="182">
        <f t="shared" si="1020"/>
        <v>0</v>
      </c>
      <c r="AD92" s="5"/>
      <c r="AE92" s="182">
        <f t="shared" si="1021"/>
        <v>0</v>
      </c>
      <c r="AF92" s="182">
        <f t="shared" si="1022"/>
        <v>0</v>
      </c>
      <c r="AG92" s="182">
        <f t="shared" si="1023"/>
        <v>0</v>
      </c>
      <c r="AH92" s="5"/>
      <c r="AI92" s="182">
        <f t="shared" si="1024"/>
        <v>0</v>
      </c>
      <c r="AJ92" s="182">
        <f t="shared" si="1025"/>
        <v>0</v>
      </c>
      <c r="AK92" s="182">
        <f t="shared" si="1026"/>
        <v>0</v>
      </c>
      <c r="AL92" s="5"/>
      <c r="AM92" s="182">
        <f t="shared" si="1027"/>
        <v>0</v>
      </c>
      <c r="AN92" s="182">
        <f t="shared" si="1028"/>
        <v>0</v>
      </c>
      <c r="AO92" s="182">
        <f t="shared" si="1029"/>
        <v>0</v>
      </c>
      <c r="AP92" s="5"/>
      <c r="AQ92" s="182">
        <f t="shared" si="1030"/>
        <v>0</v>
      </c>
      <c r="AR92" s="182">
        <f t="shared" si="1031"/>
        <v>0</v>
      </c>
      <c r="AS92" s="182">
        <f t="shared" si="1032"/>
        <v>0</v>
      </c>
      <c r="AT92" s="5"/>
      <c r="AU92" s="182">
        <f t="shared" si="1033"/>
        <v>0</v>
      </c>
      <c r="AV92" s="182">
        <f t="shared" si="1034"/>
        <v>0</v>
      </c>
      <c r="AW92" s="182">
        <f t="shared" si="1035"/>
        <v>0</v>
      </c>
      <c r="AX92" s="5"/>
      <c r="AY92" s="182">
        <f t="shared" si="1036"/>
        <v>0</v>
      </c>
      <c r="AZ92" s="182">
        <f t="shared" si="1037"/>
        <v>0</v>
      </c>
      <c r="BA92" s="182">
        <f t="shared" si="1038"/>
        <v>0</v>
      </c>
      <c r="BB92" s="5"/>
      <c r="BC92" s="182">
        <f t="shared" si="1039"/>
        <v>0</v>
      </c>
      <c r="BD92" s="182">
        <f t="shared" si="1040"/>
        <v>0</v>
      </c>
      <c r="BE92" s="182">
        <f t="shared" si="1041"/>
        <v>0</v>
      </c>
      <c r="BF92" s="5"/>
      <c r="BG92" s="182">
        <f t="shared" si="1042"/>
        <v>0</v>
      </c>
      <c r="BH92" s="182">
        <f t="shared" si="1043"/>
        <v>0</v>
      </c>
      <c r="BI92" s="182">
        <f t="shared" si="1044"/>
        <v>0</v>
      </c>
      <c r="BJ92" s="5"/>
      <c r="BK92" s="182">
        <f t="shared" si="1045"/>
        <v>0</v>
      </c>
      <c r="BL92" s="182">
        <f t="shared" si="1046"/>
        <v>0</v>
      </c>
      <c r="BM92" s="182">
        <f t="shared" si="1047"/>
        <v>0</v>
      </c>
      <c r="BN92" s="5"/>
      <c r="BO92" s="182">
        <f t="shared" si="1048"/>
        <v>0</v>
      </c>
      <c r="BP92" s="182">
        <f t="shared" si="1049"/>
        <v>0</v>
      </c>
      <c r="BQ92" s="182">
        <f t="shared" si="1050"/>
        <v>0</v>
      </c>
      <c r="BR92" s="5"/>
      <c r="BS92" s="182">
        <f t="shared" si="1051"/>
        <v>0</v>
      </c>
      <c r="BT92" s="182">
        <f t="shared" si="1052"/>
        <v>0</v>
      </c>
      <c r="BU92" s="182">
        <f t="shared" si="1053"/>
        <v>0</v>
      </c>
      <c r="BV92" s="5"/>
      <c r="BW92" s="182">
        <f t="shared" si="1054"/>
        <v>0</v>
      </c>
      <c r="BX92" s="182">
        <f t="shared" si="1055"/>
        <v>0</v>
      </c>
      <c r="BY92" s="182">
        <f t="shared" si="1056"/>
        <v>0</v>
      </c>
      <c r="BZ92" s="5"/>
      <c r="CA92" s="182">
        <f t="shared" si="1057"/>
        <v>0</v>
      </c>
      <c r="CB92" s="182">
        <f t="shared" si="1058"/>
        <v>0</v>
      </c>
      <c r="CC92" s="182">
        <f t="shared" si="1059"/>
        <v>0</v>
      </c>
      <c r="CD92" s="5"/>
      <c r="CE92" s="182">
        <f t="shared" si="1060"/>
        <v>0</v>
      </c>
      <c r="CF92" s="182">
        <f t="shared" si="1061"/>
        <v>0</v>
      </c>
      <c r="CG92" s="182">
        <f t="shared" si="1062"/>
        <v>0</v>
      </c>
      <c r="CH92" s="5"/>
      <c r="CI92" s="182">
        <f t="shared" si="1063"/>
        <v>0</v>
      </c>
      <c r="CJ92" s="182">
        <f t="shared" si="1064"/>
        <v>0</v>
      </c>
      <c r="CK92" s="182">
        <f t="shared" si="1065"/>
        <v>0</v>
      </c>
      <c r="CL92" s="5"/>
      <c r="CM92" s="182">
        <f t="shared" si="1066"/>
        <v>0</v>
      </c>
      <c r="CN92" s="182">
        <f t="shared" si="1067"/>
        <v>0</v>
      </c>
      <c r="CO92" s="182">
        <f t="shared" si="1068"/>
        <v>0</v>
      </c>
      <c r="CP92" s="5"/>
      <c r="CQ92" s="182">
        <f t="shared" si="1069"/>
        <v>0</v>
      </c>
      <c r="CR92" s="182">
        <f t="shared" si="1070"/>
        <v>0</v>
      </c>
      <c r="CS92" s="182">
        <f t="shared" si="1071"/>
        <v>0</v>
      </c>
      <c r="CT92" s="5"/>
      <c r="CU92" s="182">
        <f t="shared" si="1072"/>
        <v>0</v>
      </c>
      <c r="CV92" s="182">
        <f t="shared" si="1073"/>
        <v>0</v>
      </c>
      <c r="CW92" s="182">
        <f t="shared" si="1074"/>
        <v>0</v>
      </c>
      <c r="CX92" s="5"/>
      <c r="CY92" s="182">
        <f t="shared" si="1075"/>
        <v>0</v>
      </c>
      <c r="CZ92" s="182">
        <f t="shared" si="1076"/>
        <v>0</v>
      </c>
      <c r="DA92" s="182">
        <f t="shared" si="1077"/>
        <v>0</v>
      </c>
      <c r="DB92" s="5"/>
      <c r="DC92" s="182">
        <f t="shared" si="1078"/>
        <v>0</v>
      </c>
      <c r="DD92" s="182">
        <f t="shared" si="1079"/>
        <v>0</v>
      </c>
      <c r="DE92" s="182">
        <f t="shared" si="1080"/>
        <v>0</v>
      </c>
      <c r="DF92" s="5"/>
      <c r="DG92" s="182">
        <f t="shared" si="1081"/>
        <v>0</v>
      </c>
      <c r="DH92" s="182">
        <f t="shared" si="1082"/>
        <v>0</v>
      </c>
      <c r="DI92" s="182">
        <f t="shared" si="1083"/>
        <v>0</v>
      </c>
      <c r="DJ92" s="5"/>
      <c r="DK92" s="182">
        <f t="shared" si="1084"/>
        <v>0</v>
      </c>
      <c r="DL92" s="182">
        <f t="shared" si="1085"/>
        <v>0</v>
      </c>
      <c r="DM92" s="182">
        <f t="shared" si="1086"/>
        <v>0</v>
      </c>
      <c r="DN92" s="5"/>
      <c r="DO92" s="182">
        <f t="shared" si="1087"/>
        <v>0</v>
      </c>
      <c r="DP92" s="182">
        <f t="shared" si="1088"/>
        <v>0</v>
      </c>
      <c r="DQ92" s="182">
        <f t="shared" si="1089"/>
        <v>0</v>
      </c>
      <c r="DR92" s="5"/>
      <c r="DS92" s="182">
        <f t="shared" si="1090"/>
        <v>0</v>
      </c>
      <c r="DT92" s="182">
        <f t="shared" si="1091"/>
        <v>0</v>
      </c>
      <c r="DU92" s="182">
        <f t="shared" si="1092"/>
        <v>0</v>
      </c>
      <c r="DV92" s="5"/>
      <c r="DW92" s="182">
        <f t="shared" si="1093"/>
        <v>0</v>
      </c>
      <c r="DX92" s="182">
        <f t="shared" si="1094"/>
        <v>0</v>
      </c>
      <c r="DY92" s="182">
        <f t="shared" si="1095"/>
        <v>0</v>
      </c>
      <c r="DZ92" s="5"/>
      <c r="EA92" s="182">
        <f t="shared" si="1096"/>
        <v>0</v>
      </c>
      <c r="EB92" s="182">
        <f t="shared" si="1097"/>
        <v>0</v>
      </c>
      <c r="EC92" s="182">
        <f t="shared" si="1098"/>
        <v>0</v>
      </c>
      <c r="ED92" s="5"/>
      <c r="EE92" s="182">
        <f t="shared" si="1099"/>
        <v>0</v>
      </c>
      <c r="EF92" s="182">
        <f t="shared" si="1100"/>
        <v>0</v>
      </c>
      <c r="EG92" s="182">
        <f t="shared" si="1101"/>
        <v>0</v>
      </c>
      <c r="EH92" s="5"/>
      <c r="EI92" s="182">
        <f t="shared" si="1102"/>
        <v>0</v>
      </c>
      <c r="EJ92" s="182">
        <f t="shared" si="1103"/>
        <v>0</v>
      </c>
      <c r="EK92" s="182">
        <f t="shared" si="1104"/>
        <v>0</v>
      </c>
      <c r="EL92" s="5"/>
      <c r="EM92" s="182">
        <f t="shared" si="1105"/>
        <v>0</v>
      </c>
      <c r="EN92" s="182">
        <f t="shared" si="1106"/>
        <v>0</v>
      </c>
      <c r="EO92" s="182">
        <f t="shared" si="1107"/>
        <v>0</v>
      </c>
      <c r="EP92" s="5"/>
      <c r="EQ92" s="182">
        <f t="shared" si="1108"/>
        <v>0</v>
      </c>
      <c r="ER92" s="182">
        <f t="shared" si="1109"/>
        <v>0</v>
      </c>
      <c r="ES92" s="182">
        <f t="shared" si="1110"/>
        <v>0</v>
      </c>
      <c r="ET92" s="5"/>
      <c r="EU92" s="182">
        <f t="shared" si="1111"/>
        <v>0</v>
      </c>
      <c r="EV92" s="182">
        <f t="shared" si="1112"/>
        <v>0</v>
      </c>
      <c r="EW92" s="182">
        <f t="shared" si="1113"/>
        <v>0</v>
      </c>
      <c r="EX92" s="5"/>
      <c r="EY92" s="182">
        <f t="shared" si="1114"/>
        <v>0</v>
      </c>
      <c r="EZ92" s="182">
        <f t="shared" si="1115"/>
        <v>0</v>
      </c>
      <c r="FA92" s="182">
        <f t="shared" si="1116"/>
        <v>0</v>
      </c>
      <c r="FB92" s="5"/>
      <c r="FC92" s="182">
        <f t="shared" si="1117"/>
        <v>0</v>
      </c>
      <c r="FD92" s="182">
        <f t="shared" si="1118"/>
        <v>0</v>
      </c>
      <c r="FE92" s="182">
        <f t="shared" si="1119"/>
        <v>0</v>
      </c>
      <c r="FF92" s="5"/>
      <c r="FG92" s="182">
        <f t="shared" si="1120"/>
        <v>0</v>
      </c>
      <c r="FH92" s="182">
        <f t="shared" si="1121"/>
        <v>0</v>
      </c>
      <c r="FI92" s="182">
        <f t="shared" si="1122"/>
        <v>0</v>
      </c>
      <c r="FJ92" s="5"/>
      <c r="FK92" s="182">
        <f t="shared" si="1123"/>
        <v>0</v>
      </c>
      <c r="FL92" s="182">
        <f t="shared" si="1124"/>
        <v>0</v>
      </c>
      <c r="FM92" s="182">
        <f t="shared" si="1125"/>
        <v>0</v>
      </c>
      <c r="FN92" s="5"/>
      <c r="FO92" s="182">
        <f t="shared" si="1126"/>
        <v>0</v>
      </c>
      <c r="FP92" s="182">
        <f t="shared" si="1127"/>
        <v>0</v>
      </c>
      <c r="FQ92" s="182">
        <f t="shared" si="1128"/>
        <v>0</v>
      </c>
      <c r="FR92" s="5"/>
      <c r="FS92" s="182">
        <f t="shared" si="1129"/>
        <v>0</v>
      </c>
      <c r="FT92" s="182">
        <f t="shared" si="1130"/>
        <v>0</v>
      </c>
      <c r="FU92" s="182">
        <f t="shared" si="1131"/>
        <v>0</v>
      </c>
      <c r="FV92" s="5"/>
      <c r="FW92" s="182">
        <f t="shared" si="1132"/>
        <v>0</v>
      </c>
      <c r="FX92" s="182">
        <f t="shared" si="1133"/>
        <v>0</v>
      </c>
      <c r="FY92" s="182">
        <f t="shared" si="1134"/>
        <v>0</v>
      </c>
      <c r="FZ92" s="5"/>
      <c r="GA92" s="182">
        <f t="shared" si="1135"/>
        <v>0</v>
      </c>
      <c r="GB92" s="182">
        <f t="shared" si="1136"/>
        <v>0</v>
      </c>
      <c r="GC92" s="182">
        <f t="shared" si="1137"/>
        <v>0</v>
      </c>
      <c r="GD92" s="5"/>
      <c r="GE92" s="182">
        <f t="shared" si="1138"/>
        <v>0</v>
      </c>
      <c r="GF92" s="182">
        <f t="shared" si="1139"/>
        <v>0</v>
      </c>
      <c r="GG92" s="182">
        <f t="shared" si="1140"/>
        <v>0</v>
      </c>
      <c r="GH92" s="5"/>
      <c r="GI92" s="182">
        <f t="shared" si="1141"/>
        <v>0</v>
      </c>
      <c r="GJ92" s="182">
        <f t="shared" si="1142"/>
        <v>0</v>
      </c>
      <c r="GK92" s="182">
        <f t="shared" si="1143"/>
        <v>0</v>
      </c>
      <c r="GL92" s="5"/>
      <c r="GM92" s="182">
        <f t="shared" si="1144"/>
        <v>0</v>
      </c>
      <c r="GN92" s="182">
        <f t="shared" si="1145"/>
        <v>0</v>
      </c>
      <c r="GO92" s="182">
        <f t="shared" si="1146"/>
        <v>0</v>
      </c>
      <c r="GP92" s="5"/>
      <c r="GQ92" s="182">
        <f t="shared" si="1147"/>
        <v>0</v>
      </c>
      <c r="GR92" s="182">
        <f t="shared" si="1148"/>
        <v>0</v>
      </c>
      <c r="GS92" s="182">
        <f t="shared" si="1149"/>
        <v>0</v>
      </c>
      <c r="GT92" s="5"/>
      <c r="GU92" s="182">
        <f t="shared" si="1150"/>
        <v>0</v>
      </c>
      <c r="GV92" s="182">
        <f t="shared" si="1151"/>
        <v>0</v>
      </c>
      <c r="GW92" s="182">
        <f t="shared" si="1152"/>
        <v>0</v>
      </c>
      <c r="GX92" s="5"/>
      <c r="GY92" s="182">
        <f t="shared" si="1153"/>
        <v>0</v>
      </c>
      <c r="GZ92" s="182">
        <f t="shared" si="1154"/>
        <v>0</v>
      </c>
      <c r="HA92" s="182">
        <f t="shared" si="1155"/>
        <v>0</v>
      </c>
      <c r="HB92" s="5"/>
      <c r="HC92" s="182">
        <f t="shared" si="1156"/>
        <v>0</v>
      </c>
      <c r="HD92" s="182">
        <f t="shared" si="1157"/>
        <v>0</v>
      </c>
      <c r="HE92" s="182">
        <f t="shared" si="1158"/>
        <v>0</v>
      </c>
      <c r="HF92" s="5"/>
      <c r="HG92" s="182">
        <f t="shared" si="1159"/>
        <v>0</v>
      </c>
      <c r="HH92" s="182">
        <f t="shared" si="1160"/>
        <v>0</v>
      </c>
      <c r="HI92" s="182">
        <f t="shared" si="1161"/>
        <v>0</v>
      </c>
      <c r="HJ92" s="5"/>
      <c r="HK92" s="182">
        <f t="shared" si="1162"/>
        <v>0</v>
      </c>
      <c r="HL92" s="182">
        <f t="shared" si="1163"/>
        <v>0</v>
      </c>
      <c r="HM92" s="182">
        <f t="shared" si="1164"/>
        <v>0</v>
      </c>
      <c r="HN92" s="5"/>
      <c r="HO92" s="182">
        <f t="shared" si="1165"/>
        <v>0</v>
      </c>
      <c r="HP92" s="182">
        <f t="shared" si="1166"/>
        <v>0</v>
      </c>
      <c r="HQ92" s="182">
        <f t="shared" si="1167"/>
        <v>0</v>
      </c>
      <c r="HR92" s="5"/>
      <c r="HS92" s="182">
        <f t="shared" si="1168"/>
        <v>0</v>
      </c>
      <c r="HT92" s="182">
        <f t="shared" si="1169"/>
        <v>0</v>
      </c>
      <c r="HU92" s="182">
        <f t="shared" si="1170"/>
        <v>0</v>
      </c>
      <c r="HV92" s="5"/>
      <c r="HW92" s="182">
        <f t="shared" si="1171"/>
        <v>0</v>
      </c>
      <c r="HX92" s="182">
        <f t="shared" si="1172"/>
        <v>0</v>
      </c>
      <c r="HY92" s="182">
        <f t="shared" si="1173"/>
        <v>0</v>
      </c>
      <c r="HZ92" s="5"/>
      <c r="IA92" s="182">
        <f t="shared" si="1174"/>
        <v>0</v>
      </c>
      <c r="IB92" s="182">
        <f t="shared" si="1175"/>
        <v>0</v>
      </c>
      <c r="IC92" s="182">
        <f t="shared" si="1176"/>
        <v>0</v>
      </c>
      <c r="ID92" s="5"/>
      <c r="IE92" s="182">
        <f t="shared" si="1177"/>
        <v>0</v>
      </c>
      <c r="IF92" s="182">
        <f t="shared" si="1178"/>
        <v>0</v>
      </c>
      <c r="IG92" s="182">
        <f t="shared" si="1179"/>
        <v>0</v>
      </c>
      <c r="IH92" s="5"/>
      <c r="II92" s="182">
        <f t="shared" si="1180"/>
        <v>0</v>
      </c>
      <c r="IJ92" s="182">
        <f t="shared" si="1181"/>
        <v>0</v>
      </c>
      <c r="IK92" s="182">
        <f t="shared" si="1182"/>
        <v>0</v>
      </c>
      <c r="IL92" s="5"/>
      <c r="IM92" s="182">
        <f t="shared" si="1183"/>
        <v>0</v>
      </c>
      <c r="IN92" s="182">
        <f t="shared" si="1184"/>
        <v>0</v>
      </c>
      <c r="IO92" s="182">
        <f t="shared" si="1185"/>
        <v>0</v>
      </c>
      <c r="IP92" s="5"/>
      <c r="IQ92" s="182">
        <f t="shared" si="1186"/>
        <v>0</v>
      </c>
      <c r="IR92" s="182">
        <f t="shared" si="1187"/>
        <v>0</v>
      </c>
      <c r="IS92" s="182">
        <f t="shared" si="1188"/>
        <v>0</v>
      </c>
      <c r="IT92" s="5"/>
      <c r="IU92" s="182">
        <f t="shared" si="1189"/>
        <v>0</v>
      </c>
      <c r="IV92" s="182">
        <f t="shared" si="1190"/>
        <v>0</v>
      </c>
      <c r="IW92" s="182">
        <f t="shared" si="1191"/>
        <v>0</v>
      </c>
      <c r="IX92" s="5"/>
      <c r="IY92" s="182">
        <f t="shared" si="1192"/>
        <v>0</v>
      </c>
      <c r="IZ92" s="182">
        <f t="shared" si="1193"/>
        <v>0</v>
      </c>
      <c r="JA92" s="182">
        <f t="shared" si="1194"/>
        <v>0</v>
      </c>
      <c r="JB92" s="5"/>
      <c r="JC92" s="182">
        <f t="shared" si="1195"/>
        <v>0</v>
      </c>
      <c r="JD92" s="182">
        <f t="shared" si="1196"/>
        <v>0</v>
      </c>
      <c r="JE92" s="182">
        <f t="shared" si="1197"/>
        <v>0</v>
      </c>
      <c r="JF92" s="5"/>
      <c r="JG92" s="182">
        <f t="shared" si="1198"/>
        <v>0</v>
      </c>
      <c r="JH92" s="182">
        <f t="shared" si="1199"/>
        <v>0</v>
      </c>
      <c r="JI92" s="182">
        <f t="shared" si="1200"/>
        <v>0</v>
      </c>
      <c r="JJ92" s="5"/>
      <c r="JK92" s="182">
        <f t="shared" si="1201"/>
        <v>0</v>
      </c>
      <c r="JL92" s="182">
        <f t="shared" si="1202"/>
        <v>0</v>
      </c>
      <c r="JM92" s="182">
        <f t="shared" si="1203"/>
        <v>0</v>
      </c>
      <c r="JN92" s="5"/>
      <c r="JO92" s="182">
        <f t="shared" si="1204"/>
        <v>0</v>
      </c>
      <c r="JP92" s="182">
        <f t="shared" si="1205"/>
        <v>0</v>
      </c>
      <c r="JQ92" s="182">
        <f t="shared" si="1206"/>
        <v>0</v>
      </c>
      <c r="JR92" s="5"/>
      <c r="JS92" s="182">
        <f t="shared" si="1207"/>
        <v>0</v>
      </c>
      <c r="JT92" s="182">
        <f t="shared" si="1208"/>
        <v>0</v>
      </c>
      <c r="JU92" s="182">
        <f t="shared" si="1209"/>
        <v>0</v>
      </c>
      <c r="JV92" s="5"/>
      <c r="JW92" s="182">
        <f t="shared" si="1210"/>
        <v>0</v>
      </c>
      <c r="JX92" s="182">
        <f t="shared" si="1211"/>
        <v>0</v>
      </c>
      <c r="JY92" s="182">
        <f t="shared" si="1212"/>
        <v>0</v>
      </c>
      <c r="JZ92" s="5"/>
      <c r="KA92" s="182">
        <f t="shared" si="1213"/>
        <v>0</v>
      </c>
      <c r="KB92" s="182">
        <f t="shared" si="1214"/>
        <v>0</v>
      </c>
      <c r="KC92" s="182">
        <f t="shared" si="1215"/>
        <v>0</v>
      </c>
      <c r="KD92" s="5"/>
      <c r="KE92" s="182">
        <f t="shared" si="1216"/>
        <v>0</v>
      </c>
      <c r="KF92" s="182">
        <f t="shared" si="1217"/>
        <v>0</v>
      </c>
      <c r="KG92" s="182">
        <f t="shared" si="1218"/>
        <v>0</v>
      </c>
      <c r="KH92" s="5"/>
      <c r="KI92" s="183">
        <f t="shared" si="1219"/>
        <v>0</v>
      </c>
      <c r="KJ92" s="183" t="e">
        <f t="shared" si="1220"/>
        <v>#DIV/0!</v>
      </c>
      <c r="KK92" s="183">
        <f t="shared" si="1221"/>
        <v>0</v>
      </c>
      <c r="KM92" s="183">
        <f t="shared" si="1222"/>
        <v>0</v>
      </c>
      <c r="KN92" s="183" t="e">
        <f t="shared" si="1223"/>
        <v>#DIV/0!</v>
      </c>
      <c r="KO92" s="183">
        <f t="shared" si="1224"/>
        <v>0</v>
      </c>
      <c r="KQ92" s="183">
        <f t="shared" si="1225"/>
        <v>0</v>
      </c>
      <c r="KR92" s="183" t="e">
        <f t="shared" si="1226"/>
        <v>#DIV/0!</v>
      </c>
      <c r="KS92" s="183">
        <f t="shared" si="1227"/>
        <v>0</v>
      </c>
      <c r="KU92" s="183">
        <f t="shared" si="1228"/>
        <v>0</v>
      </c>
      <c r="KV92" s="183" t="e">
        <f t="shared" si="1229"/>
        <v>#DIV/0!</v>
      </c>
      <c r="KW92" s="183">
        <f t="shared" si="1230"/>
        <v>0</v>
      </c>
      <c r="KY92" s="183">
        <f t="shared" si="1231"/>
        <v>0</v>
      </c>
      <c r="KZ92" s="183" t="e">
        <f t="shared" si="1232"/>
        <v>#DIV/0!</v>
      </c>
      <c r="LA92" s="183">
        <f t="shared" si="1233"/>
        <v>0</v>
      </c>
      <c r="LC92" s="183">
        <f t="shared" si="1234"/>
        <v>0</v>
      </c>
      <c r="LD92" s="183" t="e">
        <f t="shared" si="1235"/>
        <v>#DIV/0!</v>
      </c>
      <c r="LE92" s="183">
        <f t="shared" si="1236"/>
        <v>0</v>
      </c>
    </row>
    <row r="93" spans="2:317" ht="18.75">
      <c r="B93" s="172"/>
      <c r="C93" s="180"/>
      <c r="D93" s="180"/>
      <c r="E93" s="180" t="str">
        <f>'A.I Revenue Streams - P1'!F91</f>
        <v>Diabetic Proflie</v>
      </c>
      <c r="F93" s="184"/>
      <c r="G93" s="182"/>
      <c r="H93" s="182">
        <f>'A.I Revenue Streams - P1'!J91</f>
        <v>0</v>
      </c>
      <c r="I93" s="182">
        <f t="shared" si="1237"/>
        <v>0</v>
      </c>
      <c r="J93" s="5"/>
      <c r="K93" s="182">
        <f>'A.I Revenue Streams - P1'!H91*K$2</f>
        <v>0</v>
      </c>
      <c r="L93" s="182">
        <f t="shared" si="1008"/>
        <v>0</v>
      </c>
      <c r="M93" s="182">
        <f t="shared" si="1239"/>
        <v>0</v>
      </c>
      <c r="N93" s="5"/>
      <c r="O93" s="182">
        <f t="shared" si="1009"/>
        <v>0</v>
      </c>
      <c r="P93" s="182">
        <f t="shared" si="1010"/>
        <v>0</v>
      </c>
      <c r="Q93" s="182">
        <f t="shared" si="1011"/>
        <v>0</v>
      </c>
      <c r="R93" s="5"/>
      <c r="S93" s="182">
        <f t="shared" si="1012"/>
        <v>0</v>
      </c>
      <c r="T93" s="182">
        <f t="shared" si="1013"/>
        <v>0</v>
      </c>
      <c r="U93" s="182">
        <f t="shared" si="1014"/>
        <v>0</v>
      </c>
      <c r="V93" s="5"/>
      <c r="W93" s="182">
        <f t="shared" si="1015"/>
        <v>0</v>
      </c>
      <c r="X93" s="182">
        <f t="shared" si="1016"/>
        <v>0</v>
      </c>
      <c r="Y93" s="182">
        <f t="shared" si="1017"/>
        <v>0</v>
      </c>
      <c r="Z93" s="5"/>
      <c r="AA93" s="182">
        <f t="shared" si="1018"/>
        <v>0</v>
      </c>
      <c r="AB93" s="182">
        <f t="shared" si="1019"/>
        <v>0</v>
      </c>
      <c r="AC93" s="182">
        <f t="shared" si="1020"/>
        <v>0</v>
      </c>
      <c r="AD93" s="5"/>
      <c r="AE93" s="182">
        <f t="shared" si="1021"/>
        <v>0</v>
      </c>
      <c r="AF93" s="182">
        <f t="shared" si="1022"/>
        <v>0</v>
      </c>
      <c r="AG93" s="182">
        <f t="shared" si="1023"/>
        <v>0</v>
      </c>
      <c r="AH93" s="5"/>
      <c r="AI93" s="182">
        <f t="shared" si="1024"/>
        <v>0</v>
      </c>
      <c r="AJ93" s="182">
        <f t="shared" si="1025"/>
        <v>0</v>
      </c>
      <c r="AK93" s="182">
        <f t="shared" si="1026"/>
        <v>0</v>
      </c>
      <c r="AL93" s="5"/>
      <c r="AM93" s="182">
        <f t="shared" si="1027"/>
        <v>0</v>
      </c>
      <c r="AN93" s="182">
        <f t="shared" si="1028"/>
        <v>0</v>
      </c>
      <c r="AO93" s="182">
        <f t="shared" si="1029"/>
        <v>0</v>
      </c>
      <c r="AP93" s="5"/>
      <c r="AQ93" s="182">
        <f t="shared" si="1030"/>
        <v>0</v>
      </c>
      <c r="AR93" s="182">
        <f t="shared" si="1031"/>
        <v>0</v>
      </c>
      <c r="AS93" s="182">
        <f t="shared" si="1032"/>
        <v>0</v>
      </c>
      <c r="AT93" s="5"/>
      <c r="AU93" s="182">
        <f t="shared" si="1033"/>
        <v>0</v>
      </c>
      <c r="AV93" s="182">
        <f t="shared" si="1034"/>
        <v>0</v>
      </c>
      <c r="AW93" s="182">
        <f t="shared" si="1035"/>
        <v>0</v>
      </c>
      <c r="AX93" s="5"/>
      <c r="AY93" s="182">
        <f t="shared" si="1036"/>
        <v>0</v>
      </c>
      <c r="AZ93" s="182">
        <f t="shared" si="1037"/>
        <v>0</v>
      </c>
      <c r="BA93" s="182">
        <f t="shared" si="1038"/>
        <v>0</v>
      </c>
      <c r="BB93" s="5"/>
      <c r="BC93" s="182">
        <f t="shared" si="1039"/>
        <v>0</v>
      </c>
      <c r="BD93" s="182">
        <f t="shared" si="1040"/>
        <v>0</v>
      </c>
      <c r="BE93" s="182">
        <f t="shared" si="1041"/>
        <v>0</v>
      </c>
      <c r="BF93" s="5"/>
      <c r="BG93" s="182">
        <f t="shared" si="1042"/>
        <v>0</v>
      </c>
      <c r="BH93" s="182">
        <f t="shared" si="1043"/>
        <v>0</v>
      </c>
      <c r="BI93" s="182">
        <f t="shared" si="1044"/>
        <v>0</v>
      </c>
      <c r="BJ93" s="5"/>
      <c r="BK93" s="182">
        <f t="shared" si="1045"/>
        <v>0</v>
      </c>
      <c r="BL93" s="182">
        <f t="shared" si="1046"/>
        <v>0</v>
      </c>
      <c r="BM93" s="182">
        <f t="shared" si="1047"/>
        <v>0</v>
      </c>
      <c r="BN93" s="5"/>
      <c r="BO93" s="182">
        <f t="shared" si="1048"/>
        <v>0</v>
      </c>
      <c r="BP93" s="182">
        <f t="shared" si="1049"/>
        <v>0</v>
      </c>
      <c r="BQ93" s="182">
        <f t="shared" si="1050"/>
        <v>0</v>
      </c>
      <c r="BR93" s="5"/>
      <c r="BS93" s="182">
        <f t="shared" si="1051"/>
        <v>0</v>
      </c>
      <c r="BT93" s="182">
        <f t="shared" si="1052"/>
        <v>0</v>
      </c>
      <c r="BU93" s="182">
        <f t="shared" si="1053"/>
        <v>0</v>
      </c>
      <c r="BV93" s="5"/>
      <c r="BW93" s="182">
        <f t="shared" si="1054"/>
        <v>0</v>
      </c>
      <c r="BX93" s="182">
        <f t="shared" si="1055"/>
        <v>0</v>
      </c>
      <c r="BY93" s="182">
        <f t="shared" si="1056"/>
        <v>0</v>
      </c>
      <c r="BZ93" s="5"/>
      <c r="CA93" s="182">
        <f t="shared" si="1057"/>
        <v>0</v>
      </c>
      <c r="CB93" s="182">
        <f t="shared" si="1058"/>
        <v>0</v>
      </c>
      <c r="CC93" s="182">
        <f t="shared" si="1059"/>
        <v>0</v>
      </c>
      <c r="CD93" s="5"/>
      <c r="CE93" s="182">
        <f t="shared" si="1060"/>
        <v>0</v>
      </c>
      <c r="CF93" s="182">
        <f t="shared" si="1061"/>
        <v>0</v>
      </c>
      <c r="CG93" s="182">
        <f t="shared" si="1062"/>
        <v>0</v>
      </c>
      <c r="CH93" s="5"/>
      <c r="CI93" s="182">
        <f t="shared" si="1063"/>
        <v>0</v>
      </c>
      <c r="CJ93" s="182">
        <f t="shared" si="1064"/>
        <v>0</v>
      </c>
      <c r="CK93" s="182">
        <f t="shared" si="1065"/>
        <v>0</v>
      </c>
      <c r="CL93" s="5"/>
      <c r="CM93" s="182">
        <f t="shared" si="1066"/>
        <v>0</v>
      </c>
      <c r="CN93" s="182">
        <f t="shared" si="1067"/>
        <v>0</v>
      </c>
      <c r="CO93" s="182">
        <f t="shared" si="1068"/>
        <v>0</v>
      </c>
      <c r="CP93" s="5"/>
      <c r="CQ93" s="182">
        <f t="shared" si="1069"/>
        <v>0</v>
      </c>
      <c r="CR93" s="182">
        <f t="shared" si="1070"/>
        <v>0</v>
      </c>
      <c r="CS93" s="182">
        <f t="shared" si="1071"/>
        <v>0</v>
      </c>
      <c r="CT93" s="5"/>
      <c r="CU93" s="182">
        <f t="shared" si="1072"/>
        <v>0</v>
      </c>
      <c r="CV93" s="182">
        <f t="shared" si="1073"/>
        <v>0</v>
      </c>
      <c r="CW93" s="182">
        <f t="shared" si="1074"/>
        <v>0</v>
      </c>
      <c r="CX93" s="5"/>
      <c r="CY93" s="182">
        <f t="shared" si="1075"/>
        <v>0</v>
      </c>
      <c r="CZ93" s="182">
        <f t="shared" si="1076"/>
        <v>0</v>
      </c>
      <c r="DA93" s="182">
        <f t="shared" si="1077"/>
        <v>0</v>
      </c>
      <c r="DB93" s="5"/>
      <c r="DC93" s="182">
        <f t="shared" si="1078"/>
        <v>0</v>
      </c>
      <c r="DD93" s="182">
        <f t="shared" si="1079"/>
        <v>0</v>
      </c>
      <c r="DE93" s="182">
        <f t="shared" si="1080"/>
        <v>0</v>
      </c>
      <c r="DF93" s="5"/>
      <c r="DG93" s="182">
        <f t="shared" si="1081"/>
        <v>0</v>
      </c>
      <c r="DH93" s="182">
        <f t="shared" si="1082"/>
        <v>0</v>
      </c>
      <c r="DI93" s="182">
        <f t="shared" si="1083"/>
        <v>0</v>
      </c>
      <c r="DJ93" s="5"/>
      <c r="DK93" s="182">
        <f t="shared" si="1084"/>
        <v>0</v>
      </c>
      <c r="DL93" s="182">
        <f t="shared" si="1085"/>
        <v>0</v>
      </c>
      <c r="DM93" s="182">
        <f t="shared" si="1086"/>
        <v>0</v>
      </c>
      <c r="DN93" s="5"/>
      <c r="DO93" s="182">
        <f t="shared" si="1087"/>
        <v>0</v>
      </c>
      <c r="DP93" s="182">
        <f t="shared" si="1088"/>
        <v>0</v>
      </c>
      <c r="DQ93" s="182">
        <f t="shared" si="1089"/>
        <v>0</v>
      </c>
      <c r="DR93" s="5"/>
      <c r="DS93" s="182">
        <f t="shared" si="1090"/>
        <v>0</v>
      </c>
      <c r="DT93" s="182">
        <f t="shared" si="1091"/>
        <v>0</v>
      </c>
      <c r="DU93" s="182">
        <f t="shared" si="1092"/>
        <v>0</v>
      </c>
      <c r="DV93" s="5"/>
      <c r="DW93" s="182">
        <f t="shared" si="1093"/>
        <v>0</v>
      </c>
      <c r="DX93" s="182">
        <f t="shared" si="1094"/>
        <v>0</v>
      </c>
      <c r="DY93" s="182">
        <f t="shared" si="1095"/>
        <v>0</v>
      </c>
      <c r="DZ93" s="5"/>
      <c r="EA93" s="182">
        <f t="shared" si="1096"/>
        <v>0</v>
      </c>
      <c r="EB93" s="182">
        <f t="shared" si="1097"/>
        <v>0</v>
      </c>
      <c r="EC93" s="182">
        <f t="shared" si="1098"/>
        <v>0</v>
      </c>
      <c r="ED93" s="5"/>
      <c r="EE93" s="182">
        <f t="shared" si="1099"/>
        <v>0</v>
      </c>
      <c r="EF93" s="182">
        <f t="shared" si="1100"/>
        <v>0</v>
      </c>
      <c r="EG93" s="182">
        <f t="shared" si="1101"/>
        <v>0</v>
      </c>
      <c r="EH93" s="5"/>
      <c r="EI93" s="182">
        <f t="shared" si="1102"/>
        <v>0</v>
      </c>
      <c r="EJ93" s="182">
        <f t="shared" si="1103"/>
        <v>0</v>
      </c>
      <c r="EK93" s="182">
        <f t="shared" si="1104"/>
        <v>0</v>
      </c>
      <c r="EL93" s="5"/>
      <c r="EM93" s="182">
        <f t="shared" si="1105"/>
        <v>0</v>
      </c>
      <c r="EN93" s="182">
        <f t="shared" si="1106"/>
        <v>0</v>
      </c>
      <c r="EO93" s="182">
        <f t="shared" si="1107"/>
        <v>0</v>
      </c>
      <c r="EP93" s="5"/>
      <c r="EQ93" s="182">
        <f t="shared" si="1108"/>
        <v>0</v>
      </c>
      <c r="ER93" s="182">
        <f t="shared" si="1109"/>
        <v>0</v>
      </c>
      <c r="ES93" s="182">
        <f t="shared" si="1110"/>
        <v>0</v>
      </c>
      <c r="ET93" s="5"/>
      <c r="EU93" s="182">
        <f t="shared" si="1111"/>
        <v>0</v>
      </c>
      <c r="EV93" s="182">
        <f t="shared" si="1112"/>
        <v>0</v>
      </c>
      <c r="EW93" s="182">
        <f t="shared" si="1113"/>
        <v>0</v>
      </c>
      <c r="EX93" s="5"/>
      <c r="EY93" s="182">
        <f t="shared" si="1114"/>
        <v>0</v>
      </c>
      <c r="EZ93" s="182">
        <f t="shared" si="1115"/>
        <v>0</v>
      </c>
      <c r="FA93" s="182">
        <f t="shared" si="1116"/>
        <v>0</v>
      </c>
      <c r="FB93" s="5"/>
      <c r="FC93" s="182">
        <f t="shared" si="1117"/>
        <v>0</v>
      </c>
      <c r="FD93" s="182">
        <f t="shared" si="1118"/>
        <v>0</v>
      </c>
      <c r="FE93" s="182">
        <f t="shared" si="1119"/>
        <v>0</v>
      </c>
      <c r="FF93" s="5"/>
      <c r="FG93" s="182">
        <f t="shared" si="1120"/>
        <v>0</v>
      </c>
      <c r="FH93" s="182">
        <f t="shared" si="1121"/>
        <v>0</v>
      </c>
      <c r="FI93" s="182">
        <f t="shared" si="1122"/>
        <v>0</v>
      </c>
      <c r="FJ93" s="5"/>
      <c r="FK93" s="182">
        <f t="shared" si="1123"/>
        <v>0</v>
      </c>
      <c r="FL93" s="182">
        <f t="shared" si="1124"/>
        <v>0</v>
      </c>
      <c r="FM93" s="182">
        <f t="shared" si="1125"/>
        <v>0</v>
      </c>
      <c r="FN93" s="5"/>
      <c r="FO93" s="182">
        <f t="shared" si="1126"/>
        <v>0</v>
      </c>
      <c r="FP93" s="182">
        <f t="shared" si="1127"/>
        <v>0</v>
      </c>
      <c r="FQ93" s="182">
        <f t="shared" si="1128"/>
        <v>0</v>
      </c>
      <c r="FR93" s="5"/>
      <c r="FS93" s="182">
        <f t="shared" si="1129"/>
        <v>0</v>
      </c>
      <c r="FT93" s="182">
        <f t="shared" si="1130"/>
        <v>0</v>
      </c>
      <c r="FU93" s="182">
        <f t="shared" si="1131"/>
        <v>0</v>
      </c>
      <c r="FV93" s="5"/>
      <c r="FW93" s="182">
        <f t="shared" si="1132"/>
        <v>0</v>
      </c>
      <c r="FX93" s="182">
        <f t="shared" si="1133"/>
        <v>0</v>
      </c>
      <c r="FY93" s="182">
        <f t="shared" si="1134"/>
        <v>0</v>
      </c>
      <c r="FZ93" s="5"/>
      <c r="GA93" s="182">
        <f t="shared" si="1135"/>
        <v>0</v>
      </c>
      <c r="GB93" s="182">
        <f t="shared" si="1136"/>
        <v>0</v>
      </c>
      <c r="GC93" s="182">
        <f t="shared" si="1137"/>
        <v>0</v>
      </c>
      <c r="GD93" s="5"/>
      <c r="GE93" s="182">
        <f t="shared" si="1138"/>
        <v>0</v>
      </c>
      <c r="GF93" s="182">
        <f t="shared" si="1139"/>
        <v>0</v>
      </c>
      <c r="GG93" s="182">
        <f t="shared" si="1140"/>
        <v>0</v>
      </c>
      <c r="GH93" s="5"/>
      <c r="GI93" s="182">
        <f t="shared" si="1141"/>
        <v>0</v>
      </c>
      <c r="GJ93" s="182">
        <f t="shared" si="1142"/>
        <v>0</v>
      </c>
      <c r="GK93" s="182">
        <f t="shared" si="1143"/>
        <v>0</v>
      </c>
      <c r="GL93" s="5"/>
      <c r="GM93" s="182">
        <f t="shared" si="1144"/>
        <v>0</v>
      </c>
      <c r="GN93" s="182">
        <f t="shared" si="1145"/>
        <v>0</v>
      </c>
      <c r="GO93" s="182">
        <f t="shared" si="1146"/>
        <v>0</v>
      </c>
      <c r="GP93" s="5"/>
      <c r="GQ93" s="182">
        <f t="shared" si="1147"/>
        <v>0</v>
      </c>
      <c r="GR93" s="182">
        <f t="shared" si="1148"/>
        <v>0</v>
      </c>
      <c r="GS93" s="182">
        <f t="shared" si="1149"/>
        <v>0</v>
      </c>
      <c r="GT93" s="5"/>
      <c r="GU93" s="182">
        <f t="shared" si="1150"/>
        <v>0</v>
      </c>
      <c r="GV93" s="182">
        <f t="shared" si="1151"/>
        <v>0</v>
      </c>
      <c r="GW93" s="182">
        <f t="shared" si="1152"/>
        <v>0</v>
      </c>
      <c r="GX93" s="5"/>
      <c r="GY93" s="182">
        <f t="shared" si="1153"/>
        <v>0</v>
      </c>
      <c r="GZ93" s="182">
        <f t="shared" si="1154"/>
        <v>0</v>
      </c>
      <c r="HA93" s="182">
        <f t="shared" si="1155"/>
        <v>0</v>
      </c>
      <c r="HB93" s="5"/>
      <c r="HC93" s="182">
        <f t="shared" si="1156"/>
        <v>0</v>
      </c>
      <c r="HD93" s="182">
        <f t="shared" si="1157"/>
        <v>0</v>
      </c>
      <c r="HE93" s="182">
        <f t="shared" si="1158"/>
        <v>0</v>
      </c>
      <c r="HF93" s="5"/>
      <c r="HG93" s="182">
        <f t="shared" si="1159"/>
        <v>0</v>
      </c>
      <c r="HH93" s="182">
        <f t="shared" si="1160"/>
        <v>0</v>
      </c>
      <c r="HI93" s="182">
        <f t="shared" si="1161"/>
        <v>0</v>
      </c>
      <c r="HJ93" s="5"/>
      <c r="HK93" s="182">
        <f t="shared" si="1162"/>
        <v>0</v>
      </c>
      <c r="HL93" s="182">
        <f t="shared" si="1163"/>
        <v>0</v>
      </c>
      <c r="HM93" s="182">
        <f t="shared" si="1164"/>
        <v>0</v>
      </c>
      <c r="HN93" s="5"/>
      <c r="HO93" s="182">
        <f t="shared" si="1165"/>
        <v>0</v>
      </c>
      <c r="HP93" s="182">
        <f t="shared" si="1166"/>
        <v>0</v>
      </c>
      <c r="HQ93" s="182">
        <f t="shared" si="1167"/>
        <v>0</v>
      </c>
      <c r="HR93" s="5"/>
      <c r="HS93" s="182">
        <f t="shared" si="1168"/>
        <v>0</v>
      </c>
      <c r="HT93" s="182">
        <f t="shared" si="1169"/>
        <v>0</v>
      </c>
      <c r="HU93" s="182">
        <f t="shared" si="1170"/>
        <v>0</v>
      </c>
      <c r="HV93" s="5"/>
      <c r="HW93" s="182">
        <f t="shared" si="1171"/>
        <v>0</v>
      </c>
      <c r="HX93" s="182">
        <f t="shared" si="1172"/>
        <v>0</v>
      </c>
      <c r="HY93" s="182">
        <f t="shared" si="1173"/>
        <v>0</v>
      </c>
      <c r="HZ93" s="5"/>
      <c r="IA93" s="182">
        <f t="shared" si="1174"/>
        <v>0</v>
      </c>
      <c r="IB93" s="182">
        <f t="shared" si="1175"/>
        <v>0</v>
      </c>
      <c r="IC93" s="182">
        <f t="shared" si="1176"/>
        <v>0</v>
      </c>
      <c r="ID93" s="5"/>
      <c r="IE93" s="182">
        <f t="shared" si="1177"/>
        <v>0</v>
      </c>
      <c r="IF93" s="182">
        <f t="shared" si="1178"/>
        <v>0</v>
      </c>
      <c r="IG93" s="182">
        <f t="shared" si="1179"/>
        <v>0</v>
      </c>
      <c r="IH93" s="5"/>
      <c r="II93" s="182">
        <f t="shared" si="1180"/>
        <v>0</v>
      </c>
      <c r="IJ93" s="182">
        <f t="shared" si="1181"/>
        <v>0</v>
      </c>
      <c r="IK93" s="182">
        <f t="shared" si="1182"/>
        <v>0</v>
      </c>
      <c r="IL93" s="5"/>
      <c r="IM93" s="182">
        <f t="shared" si="1183"/>
        <v>0</v>
      </c>
      <c r="IN93" s="182">
        <f t="shared" si="1184"/>
        <v>0</v>
      </c>
      <c r="IO93" s="182">
        <f t="shared" si="1185"/>
        <v>0</v>
      </c>
      <c r="IP93" s="5"/>
      <c r="IQ93" s="182">
        <f t="shared" si="1186"/>
        <v>0</v>
      </c>
      <c r="IR93" s="182">
        <f t="shared" si="1187"/>
        <v>0</v>
      </c>
      <c r="IS93" s="182">
        <f t="shared" si="1188"/>
        <v>0</v>
      </c>
      <c r="IT93" s="5"/>
      <c r="IU93" s="182">
        <f t="shared" si="1189"/>
        <v>0</v>
      </c>
      <c r="IV93" s="182">
        <f t="shared" si="1190"/>
        <v>0</v>
      </c>
      <c r="IW93" s="182">
        <f t="shared" si="1191"/>
        <v>0</v>
      </c>
      <c r="IX93" s="5"/>
      <c r="IY93" s="182">
        <f t="shared" si="1192"/>
        <v>0</v>
      </c>
      <c r="IZ93" s="182">
        <f t="shared" si="1193"/>
        <v>0</v>
      </c>
      <c r="JA93" s="182">
        <f t="shared" si="1194"/>
        <v>0</v>
      </c>
      <c r="JB93" s="5"/>
      <c r="JC93" s="182">
        <f t="shared" si="1195"/>
        <v>0</v>
      </c>
      <c r="JD93" s="182">
        <f t="shared" si="1196"/>
        <v>0</v>
      </c>
      <c r="JE93" s="182">
        <f t="shared" si="1197"/>
        <v>0</v>
      </c>
      <c r="JF93" s="5"/>
      <c r="JG93" s="182">
        <f t="shared" si="1198"/>
        <v>0</v>
      </c>
      <c r="JH93" s="182">
        <f t="shared" si="1199"/>
        <v>0</v>
      </c>
      <c r="JI93" s="182">
        <f t="shared" si="1200"/>
        <v>0</v>
      </c>
      <c r="JJ93" s="5"/>
      <c r="JK93" s="182">
        <f t="shared" si="1201"/>
        <v>0</v>
      </c>
      <c r="JL93" s="182">
        <f t="shared" si="1202"/>
        <v>0</v>
      </c>
      <c r="JM93" s="182">
        <f t="shared" si="1203"/>
        <v>0</v>
      </c>
      <c r="JN93" s="5"/>
      <c r="JO93" s="182">
        <f t="shared" si="1204"/>
        <v>0</v>
      </c>
      <c r="JP93" s="182">
        <f t="shared" si="1205"/>
        <v>0</v>
      </c>
      <c r="JQ93" s="182">
        <f t="shared" si="1206"/>
        <v>0</v>
      </c>
      <c r="JR93" s="5"/>
      <c r="JS93" s="182">
        <f t="shared" si="1207"/>
        <v>0</v>
      </c>
      <c r="JT93" s="182">
        <f t="shared" si="1208"/>
        <v>0</v>
      </c>
      <c r="JU93" s="182">
        <f t="shared" si="1209"/>
        <v>0</v>
      </c>
      <c r="JV93" s="5"/>
      <c r="JW93" s="182">
        <f t="shared" si="1210"/>
        <v>0</v>
      </c>
      <c r="JX93" s="182">
        <f t="shared" si="1211"/>
        <v>0</v>
      </c>
      <c r="JY93" s="182">
        <f t="shared" si="1212"/>
        <v>0</v>
      </c>
      <c r="JZ93" s="5"/>
      <c r="KA93" s="182">
        <f t="shared" si="1213"/>
        <v>0</v>
      </c>
      <c r="KB93" s="182">
        <f t="shared" si="1214"/>
        <v>0</v>
      </c>
      <c r="KC93" s="182">
        <f t="shared" si="1215"/>
        <v>0</v>
      </c>
      <c r="KD93" s="5"/>
      <c r="KE93" s="182">
        <f t="shared" si="1216"/>
        <v>0</v>
      </c>
      <c r="KF93" s="182">
        <f t="shared" si="1217"/>
        <v>0</v>
      </c>
      <c r="KG93" s="182">
        <f t="shared" si="1218"/>
        <v>0</v>
      </c>
      <c r="KH93" s="5"/>
      <c r="KI93" s="183">
        <f t="shared" si="1219"/>
        <v>0</v>
      </c>
      <c r="KJ93" s="183" t="e">
        <f t="shared" si="1220"/>
        <v>#DIV/0!</v>
      </c>
      <c r="KK93" s="183">
        <f t="shared" si="1221"/>
        <v>0</v>
      </c>
      <c r="KM93" s="183">
        <f t="shared" si="1222"/>
        <v>0</v>
      </c>
      <c r="KN93" s="183" t="e">
        <f t="shared" si="1223"/>
        <v>#DIV/0!</v>
      </c>
      <c r="KO93" s="183">
        <f t="shared" si="1224"/>
        <v>0</v>
      </c>
      <c r="KQ93" s="183">
        <f t="shared" si="1225"/>
        <v>0</v>
      </c>
      <c r="KR93" s="183" t="e">
        <f t="shared" si="1226"/>
        <v>#DIV/0!</v>
      </c>
      <c r="KS93" s="183">
        <f t="shared" si="1227"/>
        <v>0</v>
      </c>
      <c r="KU93" s="183">
        <f t="shared" si="1228"/>
        <v>0</v>
      </c>
      <c r="KV93" s="183" t="e">
        <f t="shared" si="1229"/>
        <v>#DIV/0!</v>
      </c>
      <c r="KW93" s="183">
        <f t="shared" si="1230"/>
        <v>0</v>
      </c>
      <c r="KY93" s="183">
        <f t="shared" si="1231"/>
        <v>0</v>
      </c>
      <c r="KZ93" s="183" t="e">
        <f t="shared" si="1232"/>
        <v>#DIV/0!</v>
      </c>
      <c r="LA93" s="183">
        <f t="shared" si="1233"/>
        <v>0</v>
      </c>
      <c r="LC93" s="183">
        <f t="shared" si="1234"/>
        <v>0</v>
      </c>
      <c r="LD93" s="183" t="e">
        <f t="shared" si="1235"/>
        <v>#DIV/0!</v>
      </c>
      <c r="LE93" s="183">
        <f t="shared" si="1236"/>
        <v>0</v>
      </c>
    </row>
    <row r="94" spans="2:317" ht="18.75">
      <c r="B94" s="172"/>
      <c r="C94" s="180"/>
      <c r="D94" s="180"/>
      <c r="E94" s="180" t="str">
        <f>'A.I Revenue Streams - P1'!F92</f>
        <v>General Health Check-Basic</v>
      </c>
      <c r="F94" s="184"/>
      <c r="G94" s="182"/>
      <c r="H94" s="182">
        <f>'A.I Revenue Streams - P1'!J92</f>
        <v>0</v>
      </c>
      <c r="I94" s="182">
        <f t="shared" si="1237"/>
        <v>0</v>
      </c>
      <c r="J94" s="5"/>
      <c r="K94" s="182">
        <f>'A.I Revenue Streams - P1'!H92*K$2</f>
        <v>0</v>
      </c>
      <c r="L94" s="182">
        <f t="shared" si="1008"/>
        <v>0</v>
      </c>
      <c r="M94" s="182">
        <f t="shared" si="1239"/>
        <v>0</v>
      </c>
      <c r="N94" s="5"/>
      <c r="O94" s="182">
        <f t="shared" si="1009"/>
        <v>0</v>
      </c>
      <c r="P94" s="182">
        <f t="shared" si="1010"/>
        <v>0</v>
      </c>
      <c r="Q94" s="182">
        <f t="shared" si="1011"/>
        <v>0</v>
      </c>
      <c r="R94" s="5"/>
      <c r="S94" s="182">
        <f t="shared" si="1012"/>
        <v>0</v>
      </c>
      <c r="T94" s="182">
        <f t="shared" si="1013"/>
        <v>0</v>
      </c>
      <c r="U94" s="182">
        <f t="shared" si="1014"/>
        <v>0</v>
      </c>
      <c r="V94" s="5"/>
      <c r="W94" s="182">
        <f t="shared" si="1015"/>
        <v>0</v>
      </c>
      <c r="X94" s="182">
        <f t="shared" si="1016"/>
        <v>0</v>
      </c>
      <c r="Y94" s="182">
        <f t="shared" si="1017"/>
        <v>0</v>
      </c>
      <c r="Z94" s="5"/>
      <c r="AA94" s="182">
        <f t="shared" si="1018"/>
        <v>0</v>
      </c>
      <c r="AB94" s="182">
        <f t="shared" si="1019"/>
        <v>0</v>
      </c>
      <c r="AC94" s="182">
        <f t="shared" si="1020"/>
        <v>0</v>
      </c>
      <c r="AD94" s="5"/>
      <c r="AE94" s="182">
        <f t="shared" si="1021"/>
        <v>0</v>
      </c>
      <c r="AF94" s="182">
        <f t="shared" si="1022"/>
        <v>0</v>
      </c>
      <c r="AG94" s="182">
        <f t="shared" si="1023"/>
        <v>0</v>
      </c>
      <c r="AH94" s="5"/>
      <c r="AI94" s="182">
        <f t="shared" si="1024"/>
        <v>0</v>
      </c>
      <c r="AJ94" s="182">
        <f t="shared" si="1025"/>
        <v>0</v>
      </c>
      <c r="AK94" s="182">
        <f t="shared" si="1026"/>
        <v>0</v>
      </c>
      <c r="AL94" s="5"/>
      <c r="AM94" s="182">
        <f t="shared" si="1027"/>
        <v>0</v>
      </c>
      <c r="AN94" s="182">
        <f t="shared" si="1028"/>
        <v>0</v>
      </c>
      <c r="AO94" s="182">
        <f t="shared" si="1029"/>
        <v>0</v>
      </c>
      <c r="AP94" s="5"/>
      <c r="AQ94" s="182">
        <f t="shared" si="1030"/>
        <v>0</v>
      </c>
      <c r="AR94" s="182">
        <f t="shared" si="1031"/>
        <v>0</v>
      </c>
      <c r="AS94" s="182">
        <f t="shared" si="1032"/>
        <v>0</v>
      </c>
      <c r="AT94" s="5"/>
      <c r="AU94" s="182">
        <f t="shared" si="1033"/>
        <v>0</v>
      </c>
      <c r="AV94" s="182">
        <f t="shared" si="1034"/>
        <v>0</v>
      </c>
      <c r="AW94" s="182">
        <f t="shared" si="1035"/>
        <v>0</v>
      </c>
      <c r="AX94" s="5"/>
      <c r="AY94" s="182">
        <f t="shared" si="1036"/>
        <v>0</v>
      </c>
      <c r="AZ94" s="182">
        <f t="shared" si="1037"/>
        <v>0</v>
      </c>
      <c r="BA94" s="182">
        <f t="shared" si="1038"/>
        <v>0</v>
      </c>
      <c r="BB94" s="5"/>
      <c r="BC94" s="182">
        <f t="shared" si="1039"/>
        <v>0</v>
      </c>
      <c r="BD94" s="182">
        <f t="shared" si="1040"/>
        <v>0</v>
      </c>
      <c r="BE94" s="182">
        <f t="shared" si="1041"/>
        <v>0</v>
      </c>
      <c r="BF94" s="5"/>
      <c r="BG94" s="182">
        <f t="shared" si="1042"/>
        <v>0</v>
      </c>
      <c r="BH94" s="182">
        <f t="shared" si="1043"/>
        <v>0</v>
      </c>
      <c r="BI94" s="182">
        <f t="shared" si="1044"/>
        <v>0</v>
      </c>
      <c r="BJ94" s="5"/>
      <c r="BK94" s="182">
        <f t="shared" si="1045"/>
        <v>0</v>
      </c>
      <c r="BL94" s="182">
        <f t="shared" si="1046"/>
        <v>0</v>
      </c>
      <c r="BM94" s="182">
        <f t="shared" si="1047"/>
        <v>0</v>
      </c>
      <c r="BN94" s="5"/>
      <c r="BO94" s="182">
        <f t="shared" si="1048"/>
        <v>0</v>
      </c>
      <c r="BP94" s="182">
        <f t="shared" si="1049"/>
        <v>0</v>
      </c>
      <c r="BQ94" s="182">
        <f t="shared" si="1050"/>
        <v>0</v>
      </c>
      <c r="BR94" s="5"/>
      <c r="BS94" s="182">
        <f t="shared" si="1051"/>
        <v>0</v>
      </c>
      <c r="BT94" s="182">
        <f t="shared" si="1052"/>
        <v>0</v>
      </c>
      <c r="BU94" s="182">
        <f t="shared" si="1053"/>
        <v>0</v>
      </c>
      <c r="BV94" s="5"/>
      <c r="BW94" s="182">
        <f t="shared" si="1054"/>
        <v>0</v>
      </c>
      <c r="BX94" s="182">
        <f t="shared" si="1055"/>
        <v>0</v>
      </c>
      <c r="BY94" s="182">
        <f t="shared" si="1056"/>
        <v>0</v>
      </c>
      <c r="BZ94" s="5"/>
      <c r="CA94" s="182">
        <f t="shared" si="1057"/>
        <v>0</v>
      </c>
      <c r="CB94" s="182">
        <f t="shared" si="1058"/>
        <v>0</v>
      </c>
      <c r="CC94" s="182">
        <f t="shared" si="1059"/>
        <v>0</v>
      </c>
      <c r="CD94" s="5"/>
      <c r="CE94" s="182">
        <f t="shared" si="1060"/>
        <v>0</v>
      </c>
      <c r="CF94" s="182">
        <f t="shared" si="1061"/>
        <v>0</v>
      </c>
      <c r="CG94" s="182">
        <f t="shared" si="1062"/>
        <v>0</v>
      </c>
      <c r="CH94" s="5"/>
      <c r="CI94" s="182">
        <f t="shared" si="1063"/>
        <v>0</v>
      </c>
      <c r="CJ94" s="182">
        <f t="shared" si="1064"/>
        <v>0</v>
      </c>
      <c r="CK94" s="182">
        <f t="shared" si="1065"/>
        <v>0</v>
      </c>
      <c r="CL94" s="5"/>
      <c r="CM94" s="182">
        <f t="shared" si="1066"/>
        <v>0</v>
      </c>
      <c r="CN94" s="182">
        <f t="shared" si="1067"/>
        <v>0</v>
      </c>
      <c r="CO94" s="182">
        <f t="shared" si="1068"/>
        <v>0</v>
      </c>
      <c r="CP94" s="5"/>
      <c r="CQ94" s="182">
        <f t="shared" si="1069"/>
        <v>0</v>
      </c>
      <c r="CR94" s="182">
        <f t="shared" si="1070"/>
        <v>0</v>
      </c>
      <c r="CS94" s="182">
        <f t="shared" si="1071"/>
        <v>0</v>
      </c>
      <c r="CT94" s="5"/>
      <c r="CU94" s="182">
        <f t="shared" si="1072"/>
        <v>0</v>
      </c>
      <c r="CV94" s="182">
        <f t="shared" si="1073"/>
        <v>0</v>
      </c>
      <c r="CW94" s="182">
        <f t="shared" si="1074"/>
        <v>0</v>
      </c>
      <c r="CX94" s="5"/>
      <c r="CY94" s="182">
        <f t="shared" si="1075"/>
        <v>0</v>
      </c>
      <c r="CZ94" s="182">
        <f t="shared" si="1076"/>
        <v>0</v>
      </c>
      <c r="DA94" s="182">
        <f t="shared" si="1077"/>
        <v>0</v>
      </c>
      <c r="DB94" s="5"/>
      <c r="DC94" s="182">
        <f t="shared" si="1078"/>
        <v>0</v>
      </c>
      <c r="DD94" s="182">
        <f t="shared" si="1079"/>
        <v>0</v>
      </c>
      <c r="DE94" s="182">
        <f t="shared" si="1080"/>
        <v>0</v>
      </c>
      <c r="DF94" s="5"/>
      <c r="DG94" s="182">
        <f t="shared" si="1081"/>
        <v>0</v>
      </c>
      <c r="DH94" s="182">
        <f t="shared" si="1082"/>
        <v>0</v>
      </c>
      <c r="DI94" s="182">
        <f t="shared" si="1083"/>
        <v>0</v>
      </c>
      <c r="DJ94" s="5"/>
      <c r="DK94" s="182">
        <f t="shared" si="1084"/>
        <v>0</v>
      </c>
      <c r="DL94" s="182">
        <f t="shared" si="1085"/>
        <v>0</v>
      </c>
      <c r="DM94" s="182">
        <f t="shared" si="1086"/>
        <v>0</v>
      </c>
      <c r="DN94" s="5"/>
      <c r="DO94" s="182">
        <f t="shared" si="1087"/>
        <v>0</v>
      </c>
      <c r="DP94" s="182">
        <f t="shared" si="1088"/>
        <v>0</v>
      </c>
      <c r="DQ94" s="182">
        <f t="shared" si="1089"/>
        <v>0</v>
      </c>
      <c r="DR94" s="5"/>
      <c r="DS94" s="182">
        <f t="shared" si="1090"/>
        <v>0</v>
      </c>
      <c r="DT94" s="182">
        <f t="shared" si="1091"/>
        <v>0</v>
      </c>
      <c r="DU94" s="182">
        <f t="shared" si="1092"/>
        <v>0</v>
      </c>
      <c r="DV94" s="5"/>
      <c r="DW94" s="182">
        <f t="shared" si="1093"/>
        <v>0</v>
      </c>
      <c r="DX94" s="182">
        <f t="shared" si="1094"/>
        <v>0</v>
      </c>
      <c r="DY94" s="182">
        <f t="shared" si="1095"/>
        <v>0</v>
      </c>
      <c r="DZ94" s="5"/>
      <c r="EA94" s="182">
        <f t="shared" si="1096"/>
        <v>0</v>
      </c>
      <c r="EB94" s="182">
        <f t="shared" si="1097"/>
        <v>0</v>
      </c>
      <c r="EC94" s="182">
        <f t="shared" si="1098"/>
        <v>0</v>
      </c>
      <c r="ED94" s="5"/>
      <c r="EE94" s="182">
        <f t="shared" si="1099"/>
        <v>0</v>
      </c>
      <c r="EF94" s="182">
        <f t="shared" si="1100"/>
        <v>0</v>
      </c>
      <c r="EG94" s="182">
        <f t="shared" si="1101"/>
        <v>0</v>
      </c>
      <c r="EH94" s="5"/>
      <c r="EI94" s="182">
        <f t="shared" si="1102"/>
        <v>0</v>
      </c>
      <c r="EJ94" s="182">
        <f t="shared" si="1103"/>
        <v>0</v>
      </c>
      <c r="EK94" s="182">
        <f t="shared" si="1104"/>
        <v>0</v>
      </c>
      <c r="EL94" s="5"/>
      <c r="EM94" s="182">
        <f t="shared" si="1105"/>
        <v>0</v>
      </c>
      <c r="EN94" s="182">
        <f t="shared" si="1106"/>
        <v>0</v>
      </c>
      <c r="EO94" s="182">
        <f t="shared" si="1107"/>
        <v>0</v>
      </c>
      <c r="EP94" s="5"/>
      <c r="EQ94" s="182">
        <f t="shared" si="1108"/>
        <v>0</v>
      </c>
      <c r="ER94" s="182">
        <f t="shared" si="1109"/>
        <v>0</v>
      </c>
      <c r="ES94" s="182">
        <f t="shared" si="1110"/>
        <v>0</v>
      </c>
      <c r="ET94" s="5"/>
      <c r="EU94" s="182">
        <f t="shared" si="1111"/>
        <v>0</v>
      </c>
      <c r="EV94" s="182">
        <f t="shared" si="1112"/>
        <v>0</v>
      </c>
      <c r="EW94" s="182">
        <f t="shared" si="1113"/>
        <v>0</v>
      </c>
      <c r="EX94" s="5"/>
      <c r="EY94" s="182">
        <f t="shared" si="1114"/>
        <v>0</v>
      </c>
      <c r="EZ94" s="182">
        <f t="shared" si="1115"/>
        <v>0</v>
      </c>
      <c r="FA94" s="182">
        <f t="shared" si="1116"/>
        <v>0</v>
      </c>
      <c r="FB94" s="5"/>
      <c r="FC94" s="182">
        <f t="shared" si="1117"/>
        <v>0</v>
      </c>
      <c r="FD94" s="182">
        <f t="shared" si="1118"/>
        <v>0</v>
      </c>
      <c r="FE94" s="182">
        <f t="shared" si="1119"/>
        <v>0</v>
      </c>
      <c r="FF94" s="5"/>
      <c r="FG94" s="182">
        <f t="shared" si="1120"/>
        <v>0</v>
      </c>
      <c r="FH94" s="182">
        <f t="shared" si="1121"/>
        <v>0</v>
      </c>
      <c r="FI94" s="182">
        <f t="shared" si="1122"/>
        <v>0</v>
      </c>
      <c r="FJ94" s="5"/>
      <c r="FK94" s="182">
        <f t="shared" si="1123"/>
        <v>0</v>
      </c>
      <c r="FL94" s="182">
        <f t="shared" si="1124"/>
        <v>0</v>
      </c>
      <c r="FM94" s="182">
        <f t="shared" si="1125"/>
        <v>0</v>
      </c>
      <c r="FN94" s="5"/>
      <c r="FO94" s="182">
        <f t="shared" si="1126"/>
        <v>0</v>
      </c>
      <c r="FP94" s="182">
        <f t="shared" si="1127"/>
        <v>0</v>
      </c>
      <c r="FQ94" s="182">
        <f t="shared" si="1128"/>
        <v>0</v>
      </c>
      <c r="FR94" s="5"/>
      <c r="FS94" s="182">
        <f t="shared" si="1129"/>
        <v>0</v>
      </c>
      <c r="FT94" s="182">
        <f t="shared" si="1130"/>
        <v>0</v>
      </c>
      <c r="FU94" s="182">
        <f t="shared" si="1131"/>
        <v>0</v>
      </c>
      <c r="FV94" s="5"/>
      <c r="FW94" s="182">
        <f t="shared" si="1132"/>
        <v>0</v>
      </c>
      <c r="FX94" s="182">
        <f t="shared" si="1133"/>
        <v>0</v>
      </c>
      <c r="FY94" s="182">
        <f t="shared" si="1134"/>
        <v>0</v>
      </c>
      <c r="FZ94" s="5"/>
      <c r="GA94" s="182">
        <f t="shared" si="1135"/>
        <v>0</v>
      </c>
      <c r="GB94" s="182">
        <f t="shared" si="1136"/>
        <v>0</v>
      </c>
      <c r="GC94" s="182">
        <f t="shared" si="1137"/>
        <v>0</v>
      </c>
      <c r="GD94" s="5"/>
      <c r="GE94" s="182">
        <f t="shared" si="1138"/>
        <v>0</v>
      </c>
      <c r="GF94" s="182">
        <f t="shared" si="1139"/>
        <v>0</v>
      </c>
      <c r="GG94" s="182">
        <f t="shared" si="1140"/>
        <v>0</v>
      </c>
      <c r="GH94" s="5"/>
      <c r="GI94" s="182">
        <f t="shared" si="1141"/>
        <v>0</v>
      </c>
      <c r="GJ94" s="182">
        <f t="shared" si="1142"/>
        <v>0</v>
      </c>
      <c r="GK94" s="182">
        <f t="shared" si="1143"/>
        <v>0</v>
      </c>
      <c r="GL94" s="5"/>
      <c r="GM94" s="182">
        <f t="shared" si="1144"/>
        <v>0</v>
      </c>
      <c r="GN94" s="182">
        <f t="shared" si="1145"/>
        <v>0</v>
      </c>
      <c r="GO94" s="182">
        <f t="shared" si="1146"/>
        <v>0</v>
      </c>
      <c r="GP94" s="5"/>
      <c r="GQ94" s="182">
        <f t="shared" si="1147"/>
        <v>0</v>
      </c>
      <c r="GR94" s="182">
        <f t="shared" si="1148"/>
        <v>0</v>
      </c>
      <c r="GS94" s="182">
        <f t="shared" si="1149"/>
        <v>0</v>
      </c>
      <c r="GT94" s="5"/>
      <c r="GU94" s="182">
        <f t="shared" si="1150"/>
        <v>0</v>
      </c>
      <c r="GV94" s="182">
        <f t="shared" si="1151"/>
        <v>0</v>
      </c>
      <c r="GW94" s="182">
        <f t="shared" si="1152"/>
        <v>0</v>
      </c>
      <c r="GX94" s="5"/>
      <c r="GY94" s="182">
        <f t="shared" si="1153"/>
        <v>0</v>
      </c>
      <c r="GZ94" s="182">
        <f t="shared" si="1154"/>
        <v>0</v>
      </c>
      <c r="HA94" s="182">
        <f t="shared" si="1155"/>
        <v>0</v>
      </c>
      <c r="HB94" s="5"/>
      <c r="HC94" s="182">
        <f t="shared" si="1156"/>
        <v>0</v>
      </c>
      <c r="HD94" s="182">
        <f t="shared" si="1157"/>
        <v>0</v>
      </c>
      <c r="HE94" s="182">
        <f t="shared" si="1158"/>
        <v>0</v>
      </c>
      <c r="HF94" s="5"/>
      <c r="HG94" s="182">
        <f t="shared" si="1159"/>
        <v>0</v>
      </c>
      <c r="HH94" s="182">
        <f t="shared" si="1160"/>
        <v>0</v>
      </c>
      <c r="HI94" s="182">
        <f t="shared" si="1161"/>
        <v>0</v>
      </c>
      <c r="HJ94" s="5"/>
      <c r="HK94" s="182">
        <f t="shared" si="1162"/>
        <v>0</v>
      </c>
      <c r="HL94" s="182">
        <f t="shared" si="1163"/>
        <v>0</v>
      </c>
      <c r="HM94" s="182">
        <f t="shared" si="1164"/>
        <v>0</v>
      </c>
      <c r="HN94" s="5"/>
      <c r="HO94" s="182">
        <f t="shared" si="1165"/>
        <v>0</v>
      </c>
      <c r="HP94" s="182">
        <f t="shared" si="1166"/>
        <v>0</v>
      </c>
      <c r="HQ94" s="182">
        <f t="shared" si="1167"/>
        <v>0</v>
      </c>
      <c r="HR94" s="5"/>
      <c r="HS94" s="182">
        <f t="shared" si="1168"/>
        <v>0</v>
      </c>
      <c r="HT94" s="182">
        <f t="shared" si="1169"/>
        <v>0</v>
      </c>
      <c r="HU94" s="182">
        <f t="shared" si="1170"/>
        <v>0</v>
      </c>
      <c r="HV94" s="5"/>
      <c r="HW94" s="182">
        <f t="shared" si="1171"/>
        <v>0</v>
      </c>
      <c r="HX94" s="182">
        <f t="shared" si="1172"/>
        <v>0</v>
      </c>
      <c r="HY94" s="182">
        <f t="shared" si="1173"/>
        <v>0</v>
      </c>
      <c r="HZ94" s="5"/>
      <c r="IA94" s="182">
        <f t="shared" si="1174"/>
        <v>0</v>
      </c>
      <c r="IB94" s="182">
        <f t="shared" si="1175"/>
        <v>0</v>
      </c>
      <c r="IC94" s="182">
        <f t="shared" si="1176"/>
        <v>0</v>
      </c>
      <c r="ID94" s="5"/>
      <c r="IE94" s="182">
        <f t="shared" si="1177"/>
        <v>0</v>
      </c>
      <c r="IF94" s="182">
        <f t="shared" si="1178"/>
        <v>0</v>
      </c>
      <c r="IG94" s="182">
        <f t="shared" si="1179"/>
        <v>0</v>
      </c>
      <c r="IH94" s="5"/>
      <c r="II94" s="182">
        <f t="shared" si="1180"/>
        <v>0</v>
      </c>
      <c r="IJ94" s="182">
        <f t="shared" si="1181"/>
        <v>0</v>
      </c>
      <c r="IK94" s="182">
        <f t="shared" si="1182"/>
        <v>0</v>
      </c>
      <c r="IL94" s="5"/>
      <c r="IM94" s="182">
        <f t="shared" si="1183"/>
        <v>0</v>
      </c>
      <c r="IN94" s="182">
        <f t="shared" si="1184"/>
        <v>0</v>
      </c>
      <c r="IO94" s="182">
        <f t="shared" si="1185"/>
        <v>0</v>
      </c>
      <c r="IP94" s="5"/>
      <c r="IQ94" s="182">
        <f t="shared" si="1186"/>
        <v>0</v>
      </c>
      <c r="IR94" s="182">
        <f t="shared" si="1187"/>
        <v>0</v>
      </c>
      <c r="IS94" s="182">
        <f t="shared" si="1188"/>
        <v>0</v>
      </c>
      <c r="IT94" s="5"/>
      <c r="IU94" s="182">
        <f t="shared" si="1189"/>
        <v>0</v>
      </c>
      <c r="IV94" s="182">
        <f t="shared" si="1190"/>
        <v>0</v>
      </c>
      <c r="IW94" s="182">
        <f t="shared" si="1191"/>
        <v>0</v>
      </c>
      <c r="IX94" s="5"/>
      <c r="IY94" s="182">
        <f t="shared" si="1192"/>
        <v>0</v>
      </c>
      <c r="IZ94" s="182">
        <f t="shared" si="1193"/>
        <v>0</v>
      </c>
      <c r="JA94" s="182">
        <f t="shared" si="1194"/>
        <v>0</v>
      </c>
      <c r="JB94" s="5"/>
      <c r="JC94" s="182">
        <f t="shared" si="1195"/>
        <v>0</v>
      </c>
      <c r="JD94" s="182">
        <f t="shared" si="1196"/>
        <v>0</v>
      </c>
      <c r="JE94" s="182">
        <f t="shared" si="1197"/>
        <v>0</v>
      </c>
      <c r="JF94" s="5"/>
      <c r="JG94" s="182">
        <f t="shared" si="1198"/>
        <v>0</v>
      </c>
      <c r="JH94" s="182">
        <f t="shared" si="1199"/>
        <v>0</v>
      </c>
      <c r="JI94" s="182">
        <f t="shared" si="1200"/>
        <v>0</v>
      </c>
      <c r="JJ94" s="5"/>
      <c r="JK94" s="182">
        <f t="shared" si="1201"/>
        <v>0</v>
      </c>
      <c r="JL94" s="182">
        <f t="shared" si="1202"/>
        <v>0</v>
      </c>
      <c r="JM94" s="182">
        <f t="shared" si="1203"/>
        <v>0</v>
      </c>
      <c r="JN94" s="5"/>
      <c r="JO94" s="182">
        <f t="shared" si="1204"/>
        <v>0</v>
      </c>
      <c r="JP94" s="182">
        <f t="shared" si="1205"/>
        <v>0</v>
      </c>
      <c r="JQ94" s="182">
        <f t="shared" si="1206"/>
        <v>0</v>
      </c>
      <c r="JR94" s="5"/>
      <c r="JS94" s="182">
        <f t="shared" si="1207"/>
        <v>0</v>
      </c>
      <c r="JT94" s="182">
        <f t="shared" si="1208"/>
        <v>0</v>
      </c>
      <c r="JU94" s="182">
        <f t="shared" si="1209"/>
        <v>0</v>
      </c>
      <c r="JV94" s="5"/>
      <c r="JW94" s="182">
        <f t="shared" si="1210"/>
        <v>0</v>
      </c>
      <c r="JX94" s="182">
        <f t="shared" si="1211"/>
        <v>0</v>
      </c>
      <c r="JY94" s="182">
        <f t="shared" si="1212"/>
        <v>0</v>
      </c>
      <c r="JZ94" s="5"/>
      <c r="KA94" s="182">
        <f t="shared" si="1213"/>
        <v>0</v>
      </c>
      <c r="KB94" s="182">
        <f t="shared" si="1214"/>
        <v>0</v>
      </c>
      <c r="KC94" s="182">
        <f t="shared" si="1215"/>
        <v>0</v>
      </c>
      <c r="KD94" s="5"/>
      <c r="KE94" s="182">
        <f t="shared" si="1216"/>
        <v>0</v>
      </c>
      <c r="KF94" s="182">
        <f t="shared" si="1217"/>
        <v>0</v>
      </c>
      <c r="KG94" s="182">
        <f t="shared" si="1218"/>
        <v>0</v>
      </c>
      <c r="KH94" s="5"/>
      <c r="KI94" s="183">
        <f t="shared" si="1219"/>
        <v>0</v>
      </c>
      <c r="KJ94" s="183" t="e">
        <f t="shared" si="1220"/>
        <v>#DIV/0!</v>
      </c>
      <c r="KK94" s="183">
        <f t="shared" si="1221"/>
        <v>0</v>
      </c>
      <c r="KM94" s="183">
        <f t="shared" si="1222"/>
        <v>0</v>
      </c>
      <c r="KN94" s="183" t="e">
        <f t="shared" si="1223"/>
        <v>#DIV/0!</v>
      </c>
      <c r="KO94" s="183">
        <f t="shared" si="1224"/>
        <v>0</v>
      </c>
      <c r="KQ94" s="183">
        <f t="shared" si="1225"/>
        <v>0</v>
      </c>
      <c r="KR94" s="183" t="e">
        <f t="shared" si="1226"/>
        <v>#DIV/0!</v>
      </c>
      <c r="KS94" s="183">
        <f t="shared" si="1227"/>
        <v>0</v>
      </c>
      <c r="KU94" s="183">
        <f t="shared" si="1228"/>
        <v>0</v>
      </c>
      <c r="KV94" s="183" t="e">
        <f t="shared" si="1229"/>
        <v>#DIV/0!</v>
      </c>
      <c r="KW94" s="183">
        <f t="shared" si="1230"/>
        <v>0</v>
      </c>
      <c r="KY94" s="183">
        <f t="shared" si="1231"/>
        <v>0</v>
      </c>
      <c r="KZ94" s="183" t="e">
        <f t="shared" si="1232"/>
        <v>#DIV/0!</v>
      </c>
      <c r="LA94" s="183">
        <f t="shared" si="1233"/>
        <v>0</v>
      </c>
      <c r="LC94" s="183">
        <f t="shared" si="1234"/>
        <v>0</v>
      </c>
      <c r="LD94" s="183" t="e">
        <f t="shared" si="1235"/>
        <v>#DIV/0!</v>
      </c>
      <c r="LE94" s="183">
        <f t="shared" si="1236"/>
        <v>0</v>
      </c>
    </row>
    <row r="95" spans="2:317" ht="18.75">
      <c r="B95" s="172"/>
      <c r="C95" s="180"/>
      <c r="D95" s="180"/>
      <c r="E95" s="180" t="str">
        <f>'A.I Revenue Streams - P1'!F93</f>
        <v>General Health Check-Basic Plus</v>
      </c>
      <c r="F95" s="184"/>
      <c r="G95" s="182"/>
      <c r="H95" s="182">
        <f>'A.I Revenue Streams - P1'!J93</f>
        <v>0</v>
      </c>
      <c r="I95" s="182">
        <f t="shared" si="1237"/>
        <v>0</v>
      </c>
      <c r="J95" s="5"/>
      <c r="K95" s="182">
        <f>'A.I Revenue Streams - P1'!H93*K$2</f>
        <v>0</v>
      </c>
      <c r="L95" s="182">
        <f t="shared" si="1008"/>
        <v>0</v>
      </c>
      <c r="M95" s="182">
        <f t="shared" si="1239"/>
        <v>0</v>
      </c>
      <c r="N95" s="5"/>
      <c r="O95" s="182">
        <f t="shared" si="1009"/>
        <v>0</v>
      </c>
      <c r="P95" s="182">
        <f t="shared" si="1010"/>
        <v>0</v>
      </c>
      <c r="Q95" s="182">
        <f t="shared" si="1011"/>
        <v>0</v>
      </c>
      <c r="R95" s="5"/>
      <c r="S95" s="182">
        <f t="shared" si="1012"/>
        <v>0</v>
      </c>
      <c r="T95" s="182">
        <f t="shared" si="1013"/>
        <v>0</v>
      </c>
      <c r="U95" s="182">
        <f t="shared" si="1014"/>
        <v>0</v>
      </c>
      <c r="V95" s="5"/>
      <c r="W95" s="182">
        <f t="shared" si="1015"/>
        <v>0</v>
      </c>
      <c r="X95" s="182">
        <f t="shared" si="1016"/>
        <v>0</v>
      </c>
      <c r="Y95" s="182">
        <f t="shared" si="1017"/>
        <v>0</v>
      </c>
      <c r="Z95" s="5"/>
      <c r="AA95" s="182">
        <f t="shared" si="1018"/>
        <v>0</v>
      </c>
      <c r="AB95" s="182">
        <f t="shared" si="1019"/>
        <v>0</v>
      </c>
      <c r="AC95" s="182">
        <f t="shared" si="1020"/>
        <v>0</v>
      </c>
      <c r="AD95" s="5"/>
      <c r="AE95" s="182">
        <f t="shared" si="1021"/>
        <v>0</v>
      </c>
      <c r="AF95" s="182">
        <f t="shared" si="1022"/>
        <v>0</v>
      </c>
      <c r="AG95" s="182">
        <f t="shared" si="1023"/>
        <v>0</v>
      </c>
      <c r="AH95" s="5"/>
      <c r="AI95" s="182">
        <f t="shared" si="1024"/>
        <v>0</v>
      </c>
      <c r="AJ95" s="182">
        <f t="shared" si="1025"/>
        <v>0</v>
      </c>
      <c r="AK95" s="182">
        <f t="shared" si="1026"/>
        <v>0</v>
      </c>
      <c r="AL95" s="5"/>
      <c r="AM95" s="182">
        <f t="shared" si="1027"/>
        <v>0</v>
      </c>
      <c r="AN95" s="182">
        <f t="shared" si="1028"/>
        <v>0</v>
      </c>
      <c r="AO95" s="182">
        <f t="shared" si="1029"/>
        <v>0</v>
      </c>
      <c r="AP95" s="5"/>
      <c r="AQ95" s="182">
        <f t="shared" si="1030"/>
        <v>0</v>
      </c>
      <c r="AR95" s="182">
        <f t="shared" si="1031"/>
        <v>0</v>
      </c>
      <c r="AS95" s="182">
        <f t="shared" si="1032"/>
        <v>0</v>
      </c>
      <c r="AT95" s="5"/>
      <c r="AU95" s="182">
        <f t="shared" si="1033"/>
        <v>0</v>
      </c>
      <c r="AV95" s="182">
        <f t="shared" si="1034"/>
        <v>0</v>
      </c>
      <c r="AW95" s="182">
        <f t="shared" si="1035"/>
        <v>0</v>
      </c>
      <c r="AX95" s="5"/>
      <c r="AY95" s="182">
        <f t="shared" si="1036"/>
        <v>0</v>
      </c>
      <c r="AZ95" s="182">
        <f t="shared" si="1037"/>
        <v>0</v>
      </c>
      <c r="BA95" s="182">
        <f t="shared" si="1038"/>
        <v>0</v>
      </c>
      <c r="BB95" s="5"/>
      <c r="BC95" s="182">
        <f t="shared" si="1039"/>
        <v>0</v>
      </c>
      <c r="BD95" s="182">
        <f t="shared" si="1040"/>
        <v>0</v>
      </c>
      <c r="BE95" s="182">
        <f t="shared" si="1041"/>
        <v>0</v>
      </c>
      <c r="BF95" s="5"/>
      <c r="BG95" s="182">
        <f t="shared" si="1042"/>
        <v>0</v>
      </c>
      <c r="BH95" s="182">
        <f t="shared" si="1043"/>
        <v>0</v>
      </c>
      <c r="BI95" s="182">
        <f t="shared" si="1044"/>
        <v>0</v>
      </c>
      <c r="BJ95" s="5"/>
      <c r="BK95" s="182">
        <f t="shared" si="1045"/>
        <v>0</v>
      </c>
      <c r="BL95" s="182">
        <f t="shared" si="1046"/>
        <v>0</v>
      </c>
      <c r="BM95" s="182">
        <f t="shared" si="1047"/>
        <v>0</v>
      </c>
      <c r="BN95" s="5"/>
      <c r="BO95" s="182">
        <f t="shared" si="1048"/>
        <v>0</v>
      </c>
      <c r="BP95" s="182">
        <f t="shared" si="1049"/>
        <v>0</v>
      </c>
      <c r="BQ95" s="182">
        <f t="shared" si="1050"/>
        <v>0</v>
      </c>
      <c r="BR95" s="5"/>
      <c r="BS95" s="182">
        <f t="shared" si="1051"/>
        <v>0</v>
      </c>
      <c r="BT95" s="182">
        <f t="shared" si="1052"/>
        <v>0</v>
      </c>
      <c r="BU95" s="182">
        <f t="shared" si="1053"/>
        <v>0</v>
      </c>
      <c r="BV95" s="5"/>
      <c r="BW95" s="182">
        <f t="shared" si="1054"/>
        <v>0</v>
      </c>
      <c r="BX95" s="182">
        <f t="shared" si="1055"/>
        <v>0</v>
      </c>
      <c r="BY95" s="182">
        <f t="shared" si="1056"/>
        <v>0</v>
      </c>
      <c r="BZ95" s="5"/>
      <c r="CA95" s="182">
        <f t="shared" si="1057"/>
        <v>0</v>
      </c>
      <c r="CB95" s="182">
        <f t="shared" si="1058"/>
        <v>0</v>
      </c>
      <c r="CC95" s="182">
        <f t="shared" si="1059"/>
        <v>0</v>
      </c>
      <c r="CD95" s="5"/>
      <c r="CE95" s="182">
        <f t="shared" si="1060"/>
        <v>0</v>
      </c>
      <c r="CF95" s="182">
        <f t="shared" si="1061"/>
        <v>0</v>
      </c>
      <c r="CG95" s="182">
        <f t="shared" si="1062"/>
        <v>0</v>
      </c>
      <c r="CH95" s="5"/>
      <c r="CI95" s="182">
        <f t="shared" si="1063"/>
        <v>0</v>
      </c>
      <c r="CJ95" s="182">
        <f t="shared" si="1064"/>
        <v>0</v>
      </c>
      <c r="CK95" s="182">
        <f t="shared" si="1065"/>
        <v>0</v>
      </c>
      <c r="CL95" s="5"/>
      <c r="CM95" s="182">
        <f t="shared" si="1066"/>
        <v>0</v>
      </c>
      <c r="CN95" s="182">
        <f t="shared" si="1067"/>
        <v>0</v>
      </c>
      <c r="CO95" s="182">
        <f t="shared" si="1068"/>
        <v>0</v>
      </c>
      <c r="CP95" s="5"/>
      <c r="CQ95" s="182">
        <f t="shared" si="1069"/>
        <v>0</v>
      </c>
      <c r="CR95" s="182">
        <f t="shared" si="1070"/>
        <v>0</v>
      </c>
      <c r="CS95" s="182">
        <f t="shared" si="1071"/>
        <v>0</v>
      </c>
      <c r="CT95" s="5"/>
      <c r="CU95" s="182">
        <f t="shared" si="1072"/>
        <v>0</v>
      </c>
      <c r="CV95" s="182">
        <f t="shared" si="1073"/>
        <v>0</v>
      </c>
      <c r="CW95" s="182">
        <f t="shared" si="1074"/>
        <v>0</v>
      </c>
      <c r="CX95" s="5"/>
      <c r="CY95" s="182">
        <f t="shared" si="1075"/>
        <v>0</v>
      </c>
      <c r="CZ95" s="182">
        <f t="shared" si="1076"/>
        <v>0</v>
      </c>
      <c r="DA95" s="182">
        <f t="shared" si="1077"/>
        <v>0</v>
      </c>
      <c r="DB95" s="5"/>
      <c r="DC95" s="182">
        <f t="shared" si="1078"/>
        <v>0</v>
      </c>
      <c r="DD95" s="182">
        <f t="shared" si="1079"/>
        <v>0</v>
      </c>
      <c r="DE95" s="182">
        <f t="shared" si="1080"/>
        <v>0</v>
      </c>
      <c r="DF95" s="5"/>
      <c r="DG95" s="182">
        <f t="shared" si="1081"/>
        <v>0</v>
      </c>
      <c r="DH95" s="182">
        <f t="shared" si="1082"/>
        <v>0</v>
      </c>
      <c r="DI95" s="182">
        <f t="shared" si="1083"/>
        <v>0</v>
      </c>
      <c r="DJ95" s="5"/>
      <c r="DK95" s="182">
        <f t="shared" si="1084"/>
        <v>0</v>
      </c>
      <c r="DL95" s="182">
        <f t="shared" si="1085"/>
        <v>0</v>
      </c>
      <c r="DM95" s="182">
        <f t="shared" si="1086"/>
        <v>0</v>
      </c>
      <c r="DN95" s="5"/>
      <c r="DO95" s="182">
        <f t="shared" si="1087"/>
        <v>0</v>
      </c>
      <c r="DP95" s="182">
        <f t="shared" si="1088"/>
        <v>0</v>
      </c>
      <c r="DQ95" s="182">
        <f t="shared" si="1089"/>
        <v>0</v>
      </c>
      <c r="DR95" s="5"/>
      <c r="DS95" s="182">
        <f t="shared" si="1090"/>
        <v>0</v>
      </c>
      <c r="DT95" s="182">
        <f t="shared" si="1091"/>
        <v>0</v>
      </c>
      <c r="DU95" s="182">
        <f t="shared" si="1092"/>
        <v>0</v>
      </c>
      <c r="DV95" s="5"/>
      <c r="DW95" s="182">
        <f t="shared" si="1093"/>
        <v>0</v>
      </c>
      <c r="DX95" s="182">
        <f t="shared" si="1094"/>
        <v>0</v>
      </c>
      <c r="DY95" s="182">
        <f t="shared" si="1095"/>
        <v>0</v>
      </c>
      <c r="DZ95" s="5"/>
      <c r="EA95" s="182">
        <f t="shared" si="1096"/>
        <v>0</v>
      </c>
      <c r="EB95" s="182">
        <f t="shared" si="1097"/>
        <v>0</v>
      </c>
      <c r="EC95" s="182">
        <f t="shared" si="1098"/>
        <v>0</v>
      </c>
      <c r="ED95" s="5"/>
      <c r="EE95" s="182">
        <f t="shared" si="1099"/>
        <v>0</v>
      </c>
      <c r="EF95" s="182">
        <f t="shared" si="1100"/>
        <v>0</v>
      </c>
      <c r="EG95" s="182">
        <f t="shared" si="1101"/>
        <v>0</v>
      </c>
      <c r="EH95" s="5"/>
      <c r="EI95" s="182">
        <f t="shared" si="1102"/>
        <v>0</v>
      </c>
      <c r="EJ95" s="182">
        <f t="shared" si="1103"/>
        <v>0</v>
      </c>
      <c r="EK95" s="182">
        <f t="shared" si="1104"/>
        <v>0</v>
      </c>
      <c r="EL95" s="5"/>
      <c r="EM95" s="182">
        <f t="shared" si="1105"/>
        <v>0</v>
      </c>
      <c r="EN95" s="182">
        <f t="shared" si="1106"/>
        <v>0</v>
      </c>
      <c r="EO95" s="182">
        <f t="shared" si="1107"/>
        <v>0</v>
      </c>
      <c r="EP95" s="5"/>
      <c r="EQ95" s="182">
        <f t="shared" si="1108"/>
        <v>0</v>
      </c>
      <c r="ER95" s="182">
        <f t="shared" si="1109"/>
        <v>0</v>
      </c>
      <c r="ES95" s="182">
        <f t="shared" si="1110"/>
        <v>0</v>
      </c>
      <c r="ET95" s="5"/>
      <c r="EU95" s="182">
        <f t="shared" si="1111"/>
        <v>0</v>
      </c>
      <c r="EV95" s="182">
        <f t="shared" si="1112"/>
        <v>0</v>
      </c>
      <c r="EW95" s="182">
        <f t="shared" si="1113"/>
        <v>0</v>
      </c>
      <c r="EX95" s="5"/>
      <c r="EY95" s="182">
        <f t="shared" si="1114"/>
        <v>0</v>
      </c>
      <c r="EZ95" s="182">
        <f t="shared" si="1115"/>
        <v>0</v>
      </c>
      <c r="FA95" s="182">
        <f t="shared" si="1116"/>
        <v>0</v>
      </c>
      <c r="FB95" s="5"/>
      <c r="FC95" s="182">
        <f t="shared" si="1117"/>
        <v>0</v>
      </c>
      <c r="FD95" s="182">
        <f t="shared" si="1118"/>
        <v>0</v>
      </c>
      <c r="FE95" s="182">
        <f t="shared" si="1119"/>
        <v>0</v>
      </c>
      <c r="FF95" s="5"/>
      <c r="FG95" s="182">
        <f t="shared" si="1120"/>
        <v>0</v>
      </c>
      <c r="FH95" s="182">
        <f t="shared" si="1121"/>
        <v>0</v>
      </c>
      <c r="FI95" s="182">
        <f t="shared" si="1122"/>
        <v>0</v>
      </c>
      <c r="FJ95" s="5"/>
      <c r="FK95" s="182">
        <f t="shared" si="1123"/>
        <v>0</v>
      </c>
      <c r="FL95" s="182">
        <f t="shared" si="1124"/>
        <v>0</v>
      </c>
      <c r="FM95" s="182">
        <f t="shared" si="1125"/>
        <v>0</v>
      </c>
      <c r="FN95" s="5"/>
      <c r="FO95" s="182">
        <f t="shared" si="1126"/>
        <v>0</v>
      </c>
      <c r="FP95" s="182">
        <f t="shared" si="1127"/>
        <v>0</v>
      </c>
      <c r="FQ95" s="182">
        <f t="shared" si="1128"/>
        <v>0</v>
      </c>
      <c r="FR95" s="5"/>
      <c r="FS95" s="182">
        <f t="shared" si="1129"/>
        <v>0</v>
      </c>
      <c r="FT95" s="182">
        <f t="shared" si="1130"/>
        <v>0</v>
      </c>
      <c r="FU95" s="182">
        <f t="shared" si="1131"/>
        <v>0</v>
      </c>
      <c r="FV95" s="5"/>
      <c r="FW95" s="182">
        <f t="shared" si="1132"/>
        <v>0</v>
      </c>
      <c r="FX95" s="182">
        <f t="shared" si="1133"/>
        <v>0</v>
      </c>
      <c r="FY95" s="182">
        <f t="shared" si="1134"/>
        <v>0</v>
      </c>
      <c r="FZ95" s="5"/>
      <c r="GA95" s="182">
        <f t="shared" si="1135"/>
        <v>0</v>
      </c>
      <c r="GB95" s="182">
        <f t="shared" si="1136"/>
        <v>0</v>
      </c>
      <c r="GC95" s="182">
        <f t="shared" si="1137"/>
        <v>0</v>
      </c>
      <c r="GD95" s="5"/>
      <c r="GE95" s="182">
        <f t="shared" si="1138"/>
        <v>0</v>
      </c>
      <c r="GF95" s="182">
        <f t="shared" si="1139"/>
        <v>0</v>
      </c>
      <c r="GG95" s="182">
        <f t="shared" si="1140"/>
        <v>0</v>
      </c>
      <c r="GH95" s="5"/>
      <c r="GI95" s="182">
        <f t="shared" si="1141"/>
        <v>0</v>
      </c>
      <c r="GJ95" s="182">
        <f t="shared" si="1142"/>
        <v>0</v>
      </c>
      <c r="GK95" s="182">
        <f t="shared" si="1143"/>
        <v>0</v>
      </c>
      <c r="GL95" s="5"/>
      <c r="GM95" s="182">
        <f t="shared" si="1144"/>
        <v>0</v>
      </c>
      <c r="GN95" s="182">
        <f t="shared" si="1145"/>
        <v>0</v>
      </c>
      <c r="GO95" s="182">
        <f t="shared" si="1146"/>
        <v>0</v>
      </c>
      <c r="GP95" s="5"/>
      <c r="GQ95" s="182">
        <f t="shared" si="1147"/>
        <v>0</v>
      </c>
      <c r="GR95" s="182">
        <f t="shared" si="1148"/>
        <v>0</v>
      </c>
      <c r="GS95" s="182">
        <f t="shared" si="1149"/>
        <v>0</v>
      </c>
      <c r="GT95" s="5"/>
      <c r="GU95" s="182">
        <f t="shared" si="1150"/>
        <v>0</v>
      </c>
      <c r="GV95" s="182">
        <f t="shared" si="1151"/>
        <v>0</v>
      </c>
      <c r="GW95" s="182">
        <f t="shared" si="1152"/>
        <v>0</v>
      </c>
      <c r="GX95" s="5"/>
      <c r="GY95" s="182">
        <f t="shared" si="1153"/>
        <v>0</v>
      </c>
      <c r="GZ95" s="182">
        <f t="shared" si="1154"/>
        <v>0</v>
      </c>
      <c r="HA95" s="182">
        <f t="shared" si="1155"/>
        <v>0</v>
      </c>
      <c r="HB95" s="5"/>
      <c r="HC95" s="182">
        <f t="shared" si="1156"/>
        <v>0</v>
      </c>
      <c r="HD95" s="182">
        <f t="shared" si="1157"/>
        <v>0</v>
      </c>
      <c r="HE95" s="182">
        <f t="shared" si="1158"/>
        <v>0</v>
      </c>
      <c r="HF95" s="5"/>
      <c r="HG95" s="182">
        <f t="shared" si="1159"/>
        <v>0</v>
      </c>
      <c r="HH95" s="182">
        <f t="shared" si="1160"/>
        <v>0</v>
      </c>
      <c r="HI95" s="182">
        <f t="shared" si="1161"/>
        <v>0</v>
      </c>
      <c r="HJ95" s="5"/>
      <c r="HK95" s="182">
        <f t="shared" si="1162"/>
        <v>0</v>
      </c>
      <c r="HL95" s="182">
        <f t="shared" si="1163"/>
        <v>0</v>
      </c>
      <c r="HM95" s="182">
        <f t="shared" si="1164"/>
        <v>0</v>
      </c>
      <c r="HN95" s="5"/>
      <c r="HO95" s="182">
        <f t="shared" si="1165"/>
        <v>0</v>
      </c>
      <c r="HP95" s="182">
        <f t="shared" si="1166"/>
        <v>0</v>
      </c>
      <c r="HQ95" s="182">
        <f t="shared" si="1167"/>
        <v>0</v>
      </c>
      <c r="HR95" s="5"/>
      <c r="HS95" s="182">
        <f t="shared" si="1168"/>
        <v>0</v>
      </c>
      <c r="HT95" s="182">
        <f t="shared" si="1169"/>
        <v>0</v>
      </c>
      <c r="HU95" s="182">
        <f t="shared" si="1170"/>
        <v>0</v>
      </c>
      <c r="HV95" s="5"/>
      <c r="HW95" s="182">
        <f t="shared" si="1171"/>
        <v>0</v>
      </c>
      <c r="HX95" s="182">
        <f t="shared" si="1172"/>
        <v>0</v>
      </c>
      <c r="HY95" s="182">
        <f t="shared" si="1173"/>
        <v>0</v>
      </c>
      <c r="HZ95" s="5"/>
      <c r="IA95" s="182">
        <f t="shared" si="1174"/>
        <v>0</v>
      </c>
      <c r="IB95" s="182">
        <f t="shared" si="1175"/>
        <v>0</v>
      </c>
      <c r="IC95" s="182">
        <f t="shared" si="1176"/>
        <v>0</v>
      </c>
      <c r="ID95" s="5"/>
      <c r="IE95" s="182">
        <f t="shared" si="1177"/>
        <v>0</v>
      </c>
      <c r="IF95" s="182">
        <f t="shared" si="1178"/>
        <v>0</v>
      </c>
      <c r="IG95" s="182">
        <f t="shared" si="1179"/>
        <v>0</v>
      </c>
      <c r="IH95" s="5"/>
      <c r="II95" s="182">
        <f t="shared" si="1180"/>
        <v>0</v>
      </c>
      <c r="IJ95" s="182">
        <f t="shared" si="1181"/>
        <v>0</v>
      </c>
      <c r="IK95" s="182">
        <f t="shared" si="1182"/>
        <v>0</v>
      </c>
      <c r="IL95" s="5"/>
      <c r="IM95" s="182">
        <f t="shared" si="1183"/>
        <v>0</v>
      </c>
      <c r="IN95" s="182">
        <f t="shared" si="1184"/>
        <v>0</v>
      </c>
      <c r="IO95" s="182">
        <f t="shared" si="1185"/>
        <v>0</v>
      </c>
      <c r="IP95" s="5"/>
      <c r="IQ95" s="182">
        <f t="shared" si="1186"/>
        <v>0</v>
      </c>
      <c r="IR95" s="182">
        <f t="shared" si="1187"/>
        <v>0</v>
      </c>
      <c r="IS95" s="182">
        <f t="shared" si="1188"/>
        <v>0</v>
      </c>
      <c r="IT95" s="5"/>
      <c r="IU95" s="182">
        <f t="shared" si="1189"/>
        <v>0</v>
      </c>
      <c r="IV95" s="182">
        <f t="shared" si="1190"/>
        <v>0</v>
      </c>
      <c r="IW95" s="182">
        <f t="shared" si="1191"/>
        <v>0</v>
      </c>
      <c r="IX95" s="5"/>
      <c r="IY95" s="182">
        <f t="shared" si="1192"/>
        <v>0</v>
      </c>
      <c r="IZ95" s="182">
        <f t="shared" si="1193"/>
        <v>0</v>
      </c>
      <c r="JA95" s="182">
        <f t="shared" si="1194"/>
        <v>0</v>
      </c>
      <c r="JB95" s="5"/>
      <c r="JC95" s="182">
        <f t="shared" si="1195"/>
        <v>0</v>
      </c>
      <c r="JD95" s="182">
        <f t="shared" si="1196"/>
        <v>0</v>
      </c>
      <c r="JE95" s="182">
        <f t="shared" si="1197"/>
        <v>0</v>
      </c>
      <c r="JF95" s="5"/>
      <c r="JG95" s="182">
        <f t="shared" si="1198"/>
        <v>0</v>
      </c>
      <c r="JH95" s="182">
        <f t="shared" si="1199"/>
        <v>0</v>
      </c>
      <c r="JI95" s="182">
        <f t="shared" si="1200"/>
        <v>0</v>
      </c>
      <c r="JJ95" s="5"/>
      <c r="JK95" s="182">
        <f t="shared" si="1201"/>
        <v>0</v>
      </c>
      <c r="JL95" s="182">
        <f t="shared" si="1202"/>
        <v>0</v>
      </c>
      <c r="JM95" s="182">
        <f t="shared" si="1203"/>
        <v>0</v>
      </c>
      <c r="JN95" s="5"/>
      <c r="JO95" s="182">
        <f t="shared" si="1204"/>
        <v>0</v>
      </c>
      <c r="JP95" s="182">
        <f t="shared" si="1205"/>
        <v>0</v>
      </c>
      <c r="JQ95" s="182">
        <f t="shared" si="1206"/>
        <v>0</v>
      </c>
      <c r="JR95" s="5"/>
      <c r="JS95" s="182">
        <f t="shared" si="1207"/>
        <v>0</v>
      </c>
      <c r="JT95" s="182">
        <f t="shared" si="1208"/>
        <v>0</v>
      </c>
      <c r="JU95" s="182">
        <f t="shared" si="1209"/>
        <v>0</v>
      </c>
      <c r="JV95" s="5"/>
      <c r="JW95" s="182">
        <f t="shared" si="1210"/>
        <v>0</v>
      </c>
      <c r="JX95" s="182">
        <f t="shared" si="1211"/>
        <v>0</v>
      </c>
      <c r="JY95" s="182">
        <f t="shared" si="1212"/>
        <v>0</v>
      </c>
      <c r="JZ95" s="5"/>
      <c r="KA95" s="182">
        <f t="shared" si="1213"/>
        <v>0</v>
      </c>
      <c r="KB95" s="182">
        <f t="shared" si="1214"/>
        <v>0</v>
      </c>
      <c r="KC95" s="182">
        <f t="shared" si="1215"/>
        <v>0</v>
      </c>
      <c r="KD95" s="5"/>
      <c r="KE95" s="182">
        <f t="shared" si="1216"/>
        <v>0</v>
      </c>
      <c r="KF95" s="182">
        <f t="shared" si="1217"/>
        <v>0</v>
      </c>
      <c r="KG95" s="182">
        <f t="shared" si="1218"/>
        <v>0</v>
      </c>
      <c r="KH95" s="5"/>
      <c r="KI95" s="183">
        <f t="shared" si="1219"/>
        <v>0</v>
      </c>
      <c r="KJ95" s="183" t="e">
        <f t="shared" si="1220"/>
        <v>#DIV/0!</v>
      </c>
      <c r="KK95" s="183">
        <f t="shared" si="1221"/>
        <v>0</v>
      </c>
      <c r="KM95" s="183">
        <f t="shared" si="1222"/>
        <v>0</v>
      </c>
      <c r="KN95" s="183" t="e">
        <f t="shared" si="1223"/>
        <v>#DIV/0!</v>
      </c>
      <c r="KO95" s="183">
        <f t="shared" si="1224"/>
        <v>0</v>
      </c>
      <c r="KQ95" s="183">
        <f t="shared" si="1225"/>
        <v>0</v>
      </c>
      <c r="KR95" s="183" t="e">
        <f t="shared" si="1226"/>
        <v>#DIV/0!</v>
      </c>
      <c r="KS95" s="183">
        <f t="shared" si="1227"/>
        <v>0</v>
      </c>
      <c r="KU95" s="183">
        <f t="shared" si="1228"/>
        <v>0</v>
      </c>
      <c r="KV95" s="183" t="e">
        <f t="shared" si="1229"/>
        <v>#DIV/0!</v>
      </c>
      <c r="KW95" s="183">
        <f t="shared" si="1230"/>
        <v>0</v>
      </c>
      <c r="KY95" s="183">
        <f t="shared" si="1231"/>
        <v>0</v>
      </c>
      <c r="KZ95" s="183" t="e">
        <f t="shared" si="1232"/>
        <v>#DIV/0!</v>
      </c>
      <c r="LA95" s="183">
        <f t="shared" si="1233"/>
        <v>0</v>
      </c>
      <c r="LC95" s="183">
        <f t="shared" si="1234"/>
        <v>0</v>
      </c>
      <c r="LD95" s="183" t="e">
        <f t="shared" si="1235"/>
        <v>#DIV/0!</v>
      </c>
      <c r="LE95" s="183">
        <f t="shared" si="1236"/>
        <v>0</v>
      </c>
    </row>
    <row r="96" spans="2:317" ht="18.75">
      <c r="B96" s="172"/>
      <c r="C96" s="180"/>
      <c r="D96" s="180"/>
      <c r="E96" s="180" t="str">
        <f>'A.I Revenue Streams - P1'!F94</f>
        <v>Master Health Checkup</v>
      </c>
      <c r="F96" s="184"/>
      <c r="G96" s="182"/>
      <c r="H96" s="182">
        <f>'A.I Revenue Streams - P1'!J94</f>
        <v>0</v>
      </c>
      <c r="I96" s="182">
        <f t="shared" si="1237"/>
        <v>0</v>
      </c>
      <c r="J96" s="5"/>
      <c r="K96" s="182">
        <f>'A.I Revenue Streams - P1'!H94*K$2</f>
        <v>0</v>
      </c>
      <c r="L96" s="182">
        <f t="shared" si="1008"/>
        <v>0</v>
      </c>
      <c r="M96" s="182">
        <f t="shared" si="1239"/>
        <v>0</v>
      </c>
      <c r="N96" s="5"/>
      <c r="O96" s="182">
        <f t="shared" si="1009"/>
        <v>0</v>
      </c>
      <c r="P96" s="182">
        <f t="shared" si="1010"/>
        <v>0</v>
      </c>
      <c r="Q96" s="182">
        <f t="shared" si="1011"/>
        <v>0</v>
      </c>
      <c r="R96" s="5"/>
      <c r="S96" s="182">
        <f t="shared" si="1012"/>
        <v>0</v>
      </c>
      <c r="T96" s="182">
        <f t="shared" si="1013"/>
        <v>0</v>
      </c>
      <c r="U96" s="182">
        <f t="shared" si="1014"/>
        <v>0</v>
      </c>
      <c r="V96" s="5"/>
      <c r="W96" s="182">
        <f t="shared" si="1015"/>
        <v>0</v>
      </c>
      <c r="X96" s="182">
        <f t="shared" si="1016"/>
        <v>0</v>
      </c>
      <c r="Y96" s="182">
        <f t="shared" si="1017"/>
        <v>0</v>
      </c>
      <c r="Z96" s="5"/>
      <c r="AA96" s="182">
        <f t="shared" si="1018"/>
        <v>0</v>
      </c>
      <c r="AB96" s="182">
        <f t="shared" si="1019"/>
        <v>0</v>
      </c>
      <c r="AC96" s="182">
        <f t="shared" si="1020"/>
        <v>0</v>
      </c>
      <c r="AD96" s="5"/>
      <c r="AE96" s="182">
        <f t="shared" si="1021"/>
        <v>0</v>
      </c>
      <c r="AF96" s="182">
        <f t="shared" si="1022"/>
        <v>0</v>
      </c>
      <c r="AG96" s="182">
        <f t="shared" si="1023"/>
        <v>0</v>
      </c>
      <c r="AH96" s="5"/>
      <c r="AI96" s="182">
        <f t="shared" si="1024"/>
        <v>0</v>
      </c>
      <c r="AJ96" s="182">
        <f t="shared" si="1025"/>
        <v>0</v>
      </c>
      <c r="AK96" s="182">
        <f t="shared" si="1026"/>
        <v>0</v>
      </c>
      <c r="AL96" s="5"/>
      <c r="AM96" s="182">
        <f t="shared" si="1027"/>
        <v>0</v>
      </c>
      <c r="AN96" s="182">
        <f t="shared" si="1028"/>
        <v>0</v>
      </c>
      <c r="AO96" s="182">
        <f t="shared" si="1029"/>
        <v>0</v>
      </c>
      <c r="AP96" s="5"/>
      <c r="AQ96" s="182">
        <f t="shared" si="1030"/>
        <v>0</v>
      </c>
      <c r="AR96" s="182">
        <f t="shared" si="1031"/>
        <v>0</v>
      </c>
      <c r="AS96" s="182">
        <f t="shared" si="1032"/>
        <v>0</v>
      </c>
      <c r="AT96" s="5"/>
      <c r="AU96" s="182">
        <f t="shared" si="1033"/>
        <v>0</v>
      </c>
      <c r="AV96" s="182">
        <f t="shared" si="1034"/>
        <v>0</v>
      </c>
      <c r="AW96" s="182">
        <f t="shared" si="1035"/>
        <v>0</v>
      </c>
      <c r="AX96" s="5"/>
      <c r="AY96" s="182">
        <f t="shared" si="1036"/>
        <v>0</v>
      </c>
      <c r="AZ96" s="182">
        <f t="shared" si="1037"/>
        <v>0</v>
      </c>
      <c r="BA96" s="182">
        <f t="shared" si="1038"/>
        <v>0</v>
      </c>
      <c r="BB96" s="5"/>
      <c r="BC96" s="182">
        <f t="shared" si="1039"/>
        <v>0</v>
      </c>
      <c r="BD96" s="182">
        <f t="shared" si="1040"/>
        <v>0</v>
      </c>
      <c r="BE96" s="182">
        <f t="shared" si="1041"/>
        <v>0</v>
      </c>
      <c r="BF96" s="5"/>
      <c r="BG96" s="182">
        <f t="shared" si="1042"/>
        <v>0</v>
      </c>
      <c r="BH96" s="182">
        <f t="shared" si="1043"/>
        <v>0</v>
      </c>
      <c r="BI96" s="182">
        <f t="shared" si="1044"/>
        <v>0</v>
      </c>
      <c r="BJ96" s="5"/>
      <c r="BK96" s="182">
        <f t="shared" si="1045"/>
        <v>0</v>
      </c>
      <c r="BL96" s="182">
        <f t="shared" si="1046"/>
        <v>0</v>
      </c>
      <c r="BM96" s="182">
        <f t="shared" si="1047"/>
        <v>0</v>
      </c>
      <c r="BN96" s="5"/>
      <c r="BO96" s="182">
        <f t="shared" si="1048"/>
        <v>0</v>
      </c>
      <c r="BP96" s="182">
        <f t="shared" si="1049"/>
        <v>0</v>
      </c>
      <c r="BQ96" s="182">
        <f t="shared" si="1050"/>
        <v>0</v>
      </c>
      <c r="BR96" s="5"/>
      <c r="BS96" s="182">
        <f t="shared" si="1051"/>
        <v>0</v>
      </c>
      <c r="BT96" s="182">
        <f t="shared" si="1052"/>
        <v>0</v>
      </c>
      <c r="BU96" s="182">
        <f t="shared" si="1053"/>
        <v>0</v>
      </c>
      <c r="BV96" s="5"/>
      <c r="BW96" s="182">
        <f t="shared" si="1054"/>
        <v>0</v>
      </c>
      <c r="BX96" s="182">
        <f t="shared" si="1055"/>
        <v>0</v>
      </c>
      <c r="BY96" s="182">
        <f t="shared" si="1056"/>
        <v>0</v>
      </c>
      <c r="BZ96" s="5"/>
      <c r="CA96" s="182">
        <f t="shared" si="1057"/>
        <v>0</v>
      </c>
      <c r="CB96" s="182">
        <f t="shared" si="1058"/>
        <v>0</v>
      </c>
      <c r="CC96" s="182">
        <f t="shared" si="1059"/>
        <v>0</v>
      </c>
      <c r="CD96" s="5"/>
      <c r="CE96" s="182">
        <f t="shared" si="1060"/>
        <v>0</v>
      </c>
      <c r="CF96" s="182">
        <f t="shared" si="1061"/>
        <v>0</v>
      </c>
      <c r="CG96" s="182">
        <f t="shared" si="1062"/>
        <v>0</v>
      </c>
      <c r="CH96" s="5"/>
      <c r="CI96" s="182">
        <f t="shared" si="1063"/>
        <v>0</v>
      </c>
      <c r="CJ96" s="182">
        <f t="shared" si="1064"/>
        <v>0</v>
      </c>
      <c r="CK96" s="182">
        <f t="shared" si="1065"/>
        <v>0</v>
      </c>
      <c r="CL96" s="5"/>
      <c r="CM96" s="182">
        <f t="shared" si="1066"/>
        <v>0</v>
      </c>
      <c r="CN96" s="182">
        <f t="shared" si="1067"/>
        <v>0</v>
      </c>
      <c r="CO96" s="182">
        <f t="shared" si="1068"/>
        <v>0</v>
      </c>
      <c r="CP96" s="5"/>
      <c r="CQ96" s="182">
        <f t="shared" si="1069"/>
        <v>0</v>
      </c>
      <c r="CR96" s="182">
        <f t="shared" si="1070"/>
        <v>0</v>
      </c>
      <c r="CS96" s="182">
        <f t="shared" si="1071"/>
        <v>0</v>
      </c>
      <c r="CT96" s="5"/>
      <c r="CU96" s="182">
        <f t="shared" si="1072"/>
        <v>0</v>
      </c>
      <c r="CV96" s="182">
        <f t="shared" si="1073"/>
        <v>0</v>
      </c>
      <c r="CW96" s="182">
        <f t="shared" si="1074"/>
        <v>0</v>
      </c>
      <c r="CX96" s="5"/>
      <c r="CY96" s="182">
        <f t="shared" si="1075"/>
        <v>0</v>
      </c>
      <c r="CZ96" s="182">
        <f t="shared" si="1076"/>
        <v>0</v>
      </c>
      <c r="DA96" s="182">
        <f t="shared" si="1077"/>
        <v>0</v>
      </c>
      <c r="DB96" s="5"/>
      <c r="DC96" s="182">
        <f t="shared" si="1078"/>
        <v>0</v>
      </c>
      <c r="DD96" s="182">
        <f t="shared" si="1079"/>
        <v>0</v>
      </c>
      <c r="DE96" s="182">
        <f t="shared" si="1080"/>
        <v>0</v>
      </c>
      <c r="DF96" s="5"/>
      <c r="DG96" s="182">
        <f t="shared" si="1081"/>
        <v>0</v>
      </c>
      <c r="DH96" s="182">
        <f t="shared" si="1082"/>
        <v>0</v>
      </c>
      <c r="DI96" s="182">
        <f t="shared" si="1083"/>
        <v>0</v>
      </c>
      <c r="DJ96" s="5"/>
      <c r="DK96" s="182">
        <f t="shared" si="1084"/>
        <v>0</v>
      </c>
      <c r="DL96" s="182">
        <f t="shared" si="1085"/>
        <v>0</v>
      </c>
      <c r="DM96" s="182">
        <f t="shared" si="1086"/>
        <v>0</v>
      </c>
      <c r="DN96" s="5"/>
      <c r="DO96" s="182">
        <f t="shared" si="1087"/>
        <v>0</v>
      </c>
      <c r="DP96" s="182">
        <f t="shared" si="1088"/>
        <v>0</v>
      </c>
      <c r="DQ96" s="182">
        <f t="shared" si="1089"/>
        <v>0</v>
      </c>
      <c r="DR96" s="5"/>
      <c r="DS96" s="182">
        <f t="shared" si="1090"/>
        <v>0</v>
      </c>
      <c r="DT96" s="182">
        <f t="shared" si="1091"/>
        <v>0</v>
      </c>
      <c r="DU96" s="182">
        <f t="shared" si="1092"/>
        <v>0</v>
      </c>
      <c r="DV96" s="5"/>
      <c r="DW96" s="182">
        <f t="shared" si="1093"/>
        <v>0</v>
      </c>
      <c r="DX96" s="182">
        <f t="shared" si="1094"/>
        <v>0</v>
      </c>
      <c r="DY96" s="182">
        <f t="shared" si="1095"/>
        <v>0</v>
      </c>
      <c r="DZ96" s="5"/>
      <c r="EA96" s="182">
        <f t="shared" si="1096"/>
        <v>0</v>
      </c>
      <c r="EB96" s="182">
        <f t="shared" si="1097"/>
        <v>0</v>
      </c>
      <c r="EC96" s="182">
        <f t="shared" si="1098"/>
        <v>0</v>
      </c>
      <c r="ED96" s="5"/>
      <c r="EE96" s="182">
        <f t="shared" si="1099"/>
        <v>0</v>
      </c>
      <c r="EF96" s="182">
        <f t="shared" si="1100"/>
        <v>0</v>
      </c>
      <c r="EG96" s="182">
        <f t="shared" si="1101"/>
        <v>0</v>
      </c>
      <c r="EH96" s="5"/>
      <c r="EI96" s="182">
        <f t="shared" si="1102"/>
        <v>0</v>
      </c>
      <c r="EJ96" s="182">
        <f t="shared" si="1103"/>
        <v>0</v>
      </c>
      <c r="EK96" s="182">
        <f t="shared" si="1104"/>
        <v>0</v>
      </c>
      <c r="EL96" s="5"/>
      <c r="EM96" s="182">
        <f t="shared" si="1105"/>
        <v>0</v>
      </c>
      <c r="EN96" s="182">
        <f t="shared" si="1106"/>
        <v>0</v>
      </c>
      <c r="EO96" s="182">
        <f t="shared" si="1107"/>
        <v>0</v>
      </c>
      <c r="EP96" s="5"/>
      <c r="EQ96" s="182">
        <f t="shared" si="1108"/>
        <v>0</v>
      </c>
      <c r="ER96" s="182">
        <f t="shared" si="1109"/>
        <v>0</v>
      </c>
      <c r="ES96" s="182">
        <f t="shared" si="1110"/>
        <v>0</v>
      </c>
      <c r="ET96" s="5"/>
      <c r="EU96" s="182">
        <f t="shared" si="1111"/>
        <v>0</v>
      </c>
      <c r="EV96" s="182">
        <f t="shared" si="1112"/>
        <v>0</v>
      </c>
      <c r="EW96" s="182">
        <f t="shared" si="1113"/>
        <v>0</v>
      </c>
      <c r="EX96" s="5"/>
      <c r="EY96" s="182">
        <f t="shared" si="1114"/>
        <v>0</v>
      </c>
      <c r="EZ96" s="182">
        <f t="shared" si="1115"/>
        <v>0</v>
      </c>
      <c r="FA96" s="182">
        <f t="shared" si="1116"/>
        <v>0</v>
      </c>
      <c r="FB96" s="5"/>
      <c r="FC96" s="182">
        <f t="shared" si="1117"/>
        <v>0</v>
      </c>
      <c r="FD96" s="182">
        <f t="shared" si="1118"/>
        <v>0</v>
      </c>
      <c r="FE96" s="182">
        <f t="shared" si="1119"/>
        <v>0</v>
      </c>
      <c r="FF96" s="5"/>
      <c r="FG96" s="182">
        <f t="shared" si="1120"/>
        <v>0</v>
      </c>
      <c r="FH96" s="182">
        <f t="shared" si="1121"/>
        <v>0</v>
      </c>
      <c r="FI96" s="182">
        <f t="shared" si="1122"/>
        <v>0</v>
      </c>
      <c r="FJ96" s="5"/>
      <c r="FK96" s="182">
        <f t="shared" si="1123"/>
        <v>0</v>
      </c>
      <c r="FL96" s="182">
        <f t="shared" si="1124"/>
        <v>0</v>
      </c>
      <c r="FM96" s="182">
        <f t="shared" si="1125"/>
        <v>0</v>
      </c>
      <c r="FN96" s="5"/>
      <c r="FO96" s="182">
        <f t="shared" si="1126"/>
        <v>0</v>
      </c>
      <c r="FP96" s="182">
        <f t="shared" si="1127"/>
        <v>0</v>
      </c>
      <c r="FQ96" s="182">
        <f t="shared" si="1128"/>
        <v>0</v>
      </c>
      <c r="FR96" s="5"/>
      <c r="FS96" s="182">
        <f t="shared" si="1129"/>
        <v>0</v>
      </c>
      <c r="FT96" s="182">
        <f t="shared" si="1130"/>
        <v>0</v>
      </c>
      <c r="FU96" s="182">
        <f t="shared" si="1131"/>
        <v>0</v>
      </c>
      <c r="FV96" s="5"/>
      <c r="FW96" s="182">
        <f t="shared" si="1132"/>
        <v>0</v>
      </c>
      <c r="FX96" s="182">
        <f t="shared" si="1133"/>
        <v>0</v>
      </c>
      <c r="FY96" s="182">
        <f t="shared" si="1134"/>
        <v>0</v>
      </c>
      <c r="FZ96" s="5"/>
      <c r="GA96" s="182">
        <f t="shared" si="1135"/>
        <v>0</v>
      </c>
      <c r="GB96" s="182">
        <f t="shared" si="1136"/>
        <v>0</v>
      </c>
      <c r="GC96" s="182">
        <f t="shared" si="1137"/>
        <v>0</v>
      </c>
      <c r="GD96" s="5"/>
      <c r="GE96" s="182">
        <f t="shared" si="1138"/>
        <v>0</v>
      </c>
      <c r="GF96" s="182">
        <f t="shared" si="1139"/>
        <v>0</v>
      </c>
      <c r="GG96" s="182">
        <f t="shared" si="1140"/>
        <v>0</v>
      </c>
      <c r="GH96" s="5"/>
      <c r="GI96" s="182">
        <f t="shared" si="1141"/>
        <v>0</v>
      </c>
      <c r="GJ96" s="182">
        <f t="shared" si="1142"/>
        <v>0</v>
      </c>
      <c r="GK96" s="182">
        <f t="shared" si="1143"/>
        <v>0</v>
      </c>
      <c r="GL96" s="5"/>
      <c r="GM96" s="182">
        <f t="shared" si="1144"/>
        <v>0</v>
      </c>
      <c r="GN96" s="182">
        <f t="shared" si="1145"/>
        <v>0</v>
      </c>
      <c r="GO96" s="182">
        <f t="shared" si="1146"/>
        <v>0</v>
      </c>
      <c r="GP96" s="5"/>
      <c r="GQ96" s="182">
        <f t="shared" si="1147"/>
        <v>0</v>
      </c>
      <c r="GR96" s="182">
        <f t="shared" si="1148"/>
        <v>0</v>
      </c>
      <c r="GS96" s="182">
        <f t="shared" si="1149"/>
        <v>0</v>
      </c>
      <c r="GT96" s="5"/>
      <c r="GU96" s="182">
        <f t="shared" si="1150"/>
        <v>0</v>
      </c>
      <c r="GV96" s="182">
        <f t="shared" si="1151"/>
        <v>0</v>
      </c>
      <c r="GW96" s="182">
        <f t="shared" si="1152"/>
        <v>0</v>
      </c>
      <c r="GX96" s="5"/>
      <c r="GY96" s="182">
        <f t="shared" si="1153"/>
        <v>0</v>
      </c>
      <c r="GZ96" s="182">
        <f t="shared" si="1154"/>
        <v>0</v>
      </c>
      <c r="HA96" s="182">
        <f t="shared" si="1155"/>
        <v>0</v>
      </c>
      <c r="HB96" s="5"/>
      <c r="HC96" s="182">
        <f t="shared" si="1156"/>
        <v>0</v>
      </c>
      <c r="HD96" s="182">
        <f t="shared" si="1157"/>
        <v>0</v>
      </c>
      <c r="HE96" s="182">
        <f t="shared" si="1158"/>
        <v>0</v>
      </c>
      <c r="HF96" s="5"/>
      <c r="HG96" s="182">
        <f t="shared" si="1159"/>
        <v>0</v>
      </c>
      <c r="HH96" s="182">
        <f t="shared" si="1160"/>
        <v>0</v>
      </c>
      <c r="HI96" s="182">
        <f t="shared" si="1161"/>
        <v>0</v>
      </c>
      <c r="HJ96" s="5"/>
      <c r="HK96" s="182">
        <f t="shared" si="1162"/>
        <v>0</v>
      </c>
      <c r="HL96" s="182">
        <f t="shared" si="1163"/>
        <v>0</v>
      </c>
      <c r="HM96" s="182">
        <f t="shared" si="1164"/>
        <v>0</v>
      </c>
      <c r="HN96" s="5"/>
      <c r="HO96" s="182">
        <f t="shared" si="1165"/>
        <v>0</v>
      </c>
      <c r="HP96" s="182">
        <f t="shared" si="1166"/>
        <v>0</v>
      </c>
      <c r="HQ96" s="182">
        <f t="shared" si="1167"/>
        <v>0</v>
      </c>
      <c r="HR96" s="5"/>
      <c r="HS96" s="182">
        <f t="shared" si="1168"/>
        <v>0</v>
      </c>
      <c r="HT96" s="182">
        <f t="shared" si="1169"/>
        <v>0</v>
      </c>
      <c r="HU96" s="182">
        <f t="shared" si="1170"/>
        <v>0</v>
      </c>
      <c r="HV96" s="5"/>
      <c r="HW96" s="182">
        <f t="shared" si="1171"/>
        <v>0</v>
      </c>
      <c r="HX96" s="182">
        <f t="shared" si="1172"/>
        <v>0</v>
      </c>
      <c r="HY96" s="182">
        <f t="shared" si="1173"/>
        <v>0</v>
      </c>
      <c r="HZ96" s="5"/>
      <c r="IA96" s="182">
        <f t="shared" si="1174"/>
        <v>0</v>
      </c>
      <c r="IB96" s="182">
        <f t="shared" si="1175"/>
        <v>0</v>
      </c>
      <c r="IC96" s="182">
        <f t="shared" si="1176"/>
        <v>0</v>
      </c>
      <c r="ID96" s="5"/>
      <c r="IE96" s="182">
        <f t="shared" si="1177"/>
        <v>0</v>
      </c>
      <c r="IF96" s="182">
        <f t="shared" si="1178"/>
        <v>0</v>
      </c>
      <c r="IG96" s="182">
        <f t="shared" si="1179"/>
        <v>0</v>
      </c>
      <c r="IH96" s="5"/>
      <c r="II96" s="182">
        <f t="shared" si="1180"/>
        <v>0</v>
      </c>
      <c r="IJ96" s="182">
        <f t="shared" si="1181"/>
        <v>0</v>
      </c>
      <c r="IK96" s="182">
        <f t="shared" si="1182"/>
        <v>0</v>
      </c>
      <c r="IL96" s="5"/>
      <c r="IM96" s="182">
        <f t="shared" si="1183"/>
        <v>0</v>
      </c>
      <c r="IN96" s="182">
        <f t="shared" si="1184"/>
        <v>0</v>
      </c>
      <c r="IO96" s="182">
        <f t="shared" si="1185"/>
        <v>0</v>
      </c>
      <c r="IP96" s="5"/>
      <c r="IQ96" s="182">
        <f t="shared" si="1186"/>
        <v>0</v>
      </c>
      <c r="IR96" s="182">
        <f t="shared" si="1187"/>
        <v>0</v>
      </c>
      <c r="IS96" s="182">
        <f t="shared" si="1188"/>
        <v>0</v>
      </c>
      <c r="IT96" s="5"/>
      <c r="IU96" s="182">
        <f t="shared" si="1189"/>
        <v>0</v>
      </c>
      <c r="IV96" s="182">
        <f t="shared" si="1190"/>
        <v>0</v>
      </c>
      <c r="IW96" s="182">
        <f t="shared" si="1191"/>
        <v>0</v>
      </c>
      <c r="IX96" s="5"/>
      <c r="IY96" s="182">
        <f t="shared" si="1192"/>
        <v>0</v>
      </c>
      <c r="IZ96" s="182">
        <f t="shared" si="1193"/>
        <v>0</v>
      </c>
      <c r="JA96" s="182">
        <f t="shared" si="1194"/>
        <v>0</v>
      </c>
      <c r="JB96" s="5"/>
      <c r="JC96" s="182">
        <f t="shared" si="1195"/>
        <v>0</v>
      </c>
      <c r="JD96" s="182">
        <f t="shared" si="1196"/>
        <v>0</v>
      </c>
      <c r="JE96" s="182">
        <f t="shared" si="1197"/>
        <v>0</v>
      </c>
      <c r="JF96" s="5"/>
      <c r="JG96" s="182">
        <f t="shared" si="1198"/>
        <v>0</v>
      </c>
      <c r="JH96" s="182">
        <f t="shared" si="1199"/>
        <v>0</v>
      </c>
      <c r="JI96" s="182">
        <f t="shared" si="1200"/>
        <v>0</v>
      </c>
      <c r="JJ96" s="5"/>
      <c r="JK96" s="182">
        <f t="shared" si="1201"/>
        <v>0</v>
      </c>
      <c r="JL96" s="182">
        <f t="shared" si="1202"/>
        <v>0</v>
      </c>
      <c r="JM96" s="182">
        <f t="shared" si="1203"/>
        <v>0</v>
      </c>
      <c r="JN96" s="5"/>
      <c r="JO96" s="182">
        <f t="shared" si="1204"/>
        <v>0</v>
      </c>
      <c r="JP96" s="182">
        <f t="shared" si="1205"/>
        <v>0</v>
      </c>
      <c r="JQ96" s="182">
        <f t="shared" si="1206"/>
        <v>0</v>
      </c>
      <c r="JR96" s="5"/>
      <c r="JS96" s="182">
        <f t="shared" si="1207"/>
        <v>0</v>
      </c>
      <c r="JT96" s="182">
        <f t="shared" si="1208"/>
        <v>0</v>
      </c>
      <c r="JU96" s="182">
        <f t="shared" si="1209"/>
        <v>0</v>
      </c>
      <c r="JV96" s="5"/>
      <c r="JW96" s="182">
        <f t="shared" si="1210"/>
        <v>0</v>
      </c>
      <c r="JX96" s="182">
        <f t="shared" si="1211"/>
        <v>0</v>
      </c>
      <c r="JY96" s="182">
        <f t="shared" si="1212"/>
        <v>0</v>
      </c>
      <c r="JZ96" s="5"/>
      <c r="KA96" s="182">
        <f t="shared" si="1213"/>
        <v>0</v>
      </c>
      <c r="KB96" s="182">
        <f t="shared" si="1214"/>
        <v>0</v>
      </c>
      <c r="KC96" s="182">
        <f t="shared" si="1215"/>
        <v>0</v>
      </c>
      <c r="KD96" s="5"/>
      <c r="KE96" s="182">
        <f t="shared" si="1216"/>
        <v>0</v>
      </c>
      <c r="KF96" s="182">
        <f t="shared" si="1217"/>
        <v>0</v>
      </c>
      <c r="KG96" s="182">
        <f t="shared" si="1218"/>
        <v>0</v>
      </c>
      <c r="KH96" s="5"/>
      <c r="KI96" s="183">
        <f t="shared" si="1219"/>
        <v>0</v>
      </c>
      <c r="KJ96" s="183" t="e">
        <f t="shared" si="1220"/>
        <v>#DIV/0!</v>
      </c>
      <c r="KK96" s="183">
        <f t="shared" si="1221"/>
        <v>0</v>
      </c>
      <c r="KM96" s="183">
        <f t="shared" si="1222"/>
        <v>0</v>
      </c>
      <c r="KN96" s="183" t="e">
        <f t="shared" si="1223"/>
        <v>#DIV/0!</v>
      </c>
      <c r="KO96" s="183">
        <f t="shared" si="1224"/>
        <v>0</v>
      </c>
      <c r="KQ96" s="183">
        <f t="shared" si="1225"/>
        <v>0</v>
      </c>
      <c r="KR96" s="183" t="e">
        <f t="shared" si="1226"/>
        <v>#DIV/0!</v>
      </c>
      <c r="KS96" s="183">
        <f t="shared" si="1227"/>
        <v>0</v>
      </c>
      <c r="KU96" s="183">
        <f t="shared" si="1228"/>
        <v>0</v>
      </c>
      <c r="KV96" s="183" t="e">
        <f t="shared" si="1229"/>
        <v>#DIV/0!</v>
      </c>
      <c r="KW96" s="183">
        <f t="shared" si="1230"/>
        <v>0</v>
      </c>
      <c r="KY96" s="183">
        <f t="shared" si="1231"/>
        <v>0</v>
      </c>
      <c r="KZ96" s="183" t="e">
        <f t="shared" si="1232"/>
        <v>#DIV/0!</v>
      </c>
      <c r="LA96" s="183">
        <f t="shared" si="1233"/>
        <v>0</v>
      </c>
      <c r="LC96" s="183">
        <f t="shared" si="1234"/>
        <v>0</v>
      </c>
      <c r="LD96" s="183" t="e">
        <f t="shared" si="1235"/>
        <v>#DIV/0!</v>
      </c>
      <c r="LE96" s="183">
        <f t="shared" si="1236"/>
        <v>0</v>
      </c>
    </row>
    <row r="97" spans="2:317" ht="18.75">
      <c r="B97" s="172"/>
      <c r="C97" s="180"/>
      <c r="D97" s="180"/>
      <c r="E97" s="180" t="str">
        <f>'A.I Revenue Streams - P1'!F95</f>
        <v>Master Health Checkup Plus</v>
      </c>
      <c r="F97" s="184"/>
      <c r="G97" s="182"/>
      <c r="H97" s="182">
        <f>'A.I Revenue Streams - P1'!J95</f>
        <v>0</v>
      </c>
      <c r="I97" s="182">
        <f t="shared" si="1237"/>
        <v>0</v>
      </c>
      <c r="J97" s="5"/>
      <c r="K97" s="182">
        <f>'A.I Revenue Streams - P1'!H95*K$2</f>
        <v>0</v>
      </c>
      <c r="L97" s="182">
        <f t="shared" si="1008"/>
        <v>0</v>
      </c>
      <c r="M97" s="182">
        <f t="shared" si="1239"/>
        <v>0</v>
      </c>
      <c r="N97" s="5"/>
      <c r="O97" s="182">
        <f t="shared" si="1009"/>
        <v>0</v>
      </c>
      <c r="P97" s="182">
        <f t="shared" si="1010"/>
        <v>0</v>
      </c>
      <c r="Q97" s="182">
        <f t="shared" si="1011"/>
        <v>0</v>
      </c>
      <c r="R97" s="5"/>
      <c r="S97" s="182">
        <f t="shared" si="1012"/>
        <v>0</v>
      </c>
      <c r="T97" s="182">
        <f t="shared" si="1013"/>
        <v>0</v>
      </c>
      <c r="U97" s="182">
        <f t="shared" si="1014"/>
        <v>0</v>
      </c>
      <c r="V97" s="5"/>
      <c r="W97" s="182">
        <f t="shared" si="1015"/>
        <v>0</v>
      </c>
      <c r="X97" s="182">
        <f t="shared" si="1016"/>
        <v>0</v>
      </c>
      <c r="Y97" s="182">
        <f t="shared" si="1017"/>
        <v>0</v>
      </c>
      <c r="Z97" s="5"/>
      <c r="AA97" s="182">
        <f t="shared" si="1018"/>
        <v>0</v>
      </c>
      <c r="AB97" s="182">
        <f t="shared" si="1019"/>
        <v>0</v>
      </c>
      <c r="AC97" s="182">
        <f t="shared" si="1020"/>
        <v>0</v>
      </c>
      <c r="AD97" s="5"/>
      <c r="AE97" s="182">
        <f t="shared" si="1021"/>
        <v>0</v>
      </c>
      <c r="AF97" s="182">
        <f t="shared" si="1022"/>
        <v>0</v>
      </c>
      <c r="AG97" s="182">
        <f t="shared" si="1023"/>
        <v>0</v>
      </c>
      <c r="AH97" s="5"/>
      <c r="AI97" s="182">
        <f t="shared" si="1024"/>
        <v>0</v>
      </c>
      <c r="AJ97" s="182">
        <f t="shared" si="1025"/>
        <v>0</v>
      </c>
      <c r="AK97" s="182">
        <f t="shared" si="1026"/>
        <v>0</v>
      </c>
      <c r="AL97" s="5"/>
      <c r="AM97" s="182">
        <f t="shared" si="1027"/>
        <v>0</v>
      </c>
      <c r="AN97" s="182">
        <f t="shared" si="1028"/>
        <v>0</v>
      </c>
      <c r="AO97" s="182">
        <f t="shared" si="1029"/>
        <v>0</v>
      </c>
      <c r="AP97" s="5"/>
      <c r="AQ97" s="182">
        <f t="shared" si="1030"/>
        <v>0</v>
      </c>
      <c r="AR97" s="182">
        <f t="shared" si="1031"/>
        <v>0</v>
      </c>
      <c r="AS97" s="182">
        <f t="shared" si="1032"/>
        <v>0</v>
      </c>
      <c r="AT97" s="5"/>
      <c r="AU97" s="182">
        <f t="shared" si="1033"/>
        <v>0</v>
      </c>
      <c r="AV97" s="182">
        <f t="shared" si="1034"/>
        <v>0</v>
      </c>
      <c r="AW97" s="182">
        <f t="shared" si="1035"/>
        <v>0</v>
      </c>
      <c r="AX97" s="5"/>
      <c r="AY97" s="182">
        <f t="shared" si="1036"/>
        <v>0</v>
      </c>
      <c r="AZ97" s="182">
        <f t="shared" si="1037"/>
        <v>0</v>
      </c>
      <c r="BA97" s="182">
        <f t="shared" si="1038"/>
        <v>0</v>
      </c>
      <c r="BB97" s="5"/>
      <c r="BC97" s="182">
        <f t="shared" si="1039"/>
        <v>0</v>
      </c>
      <c r="BD97" s="182">
        <f t="shared" si="1040"/>
        <v>0</v>
      </c>
      <c r="BE97" s="182">
        <f t="shared" si="1041"/>
        <v>0</v>
      </c>
      <c r="BF97" s="5"/>
      <c r="BG97" s="182">
        <f t="shared" si="1042"/>
        <v>0</v>
      </c>
      <c r="BH97" s="182">
        <f t="shared" si="1043"/>
        <v>0</v>
      </c>
      <c r="BI97" s="182">
        <f t="shared" si="1044"/>
        <v>0</v>
      </c>
      <c r="BJ97" s="5"/>
      <c r="BK97" s="182">
        <f t="shared" si="1045"/>
        <v>0</v>
      </c>
      <c r="BL97" s="182">
        <f t="shared" si="1046"/>
        <v>0</v>
      </c>
      <c r="BM97" s="182">
        <f t="shared" si="1047"/>
        <v>0</v>
      </c>
      <c r="BN97" s="5"/>
      <c r="BO97" s="182">
        <f t="shared" si="1048"/>
        <v>0</v>
      </c>
      <c r="BP97" s="182">
        <f t="shared" si="1049"/>
        <v>0</v>
      </c>
      <c r="BQ97" s="182">
        <f t="shared" si="1050"/>
        <v>0</v>
      </c>
      <c r="BR97" s="5"/>
      <c r="BS97" s="182">
        <f t="shared" si="1051"/>
        <v>0</v>
      </c>
      <c r="BT97" s="182">
        <f t="shared" si="1052"/>
        <v>0</v>
      </c>
      <c r="BU97" s="182">
        <f t="shared" si="1053"/>
        <v>0</v>
      </c>
      <c r="BV97" s="5"/>
      <c r="BW97" s="182">
        <f t="shared" si="1054"/>
        <v>0</v>
      </c>
      <c r="BX97" s="182">
        <f t="shared" si="1055"/>
        <v>0</v>
      </c>
      <c r="BY97" s="182">
        <f t="shared" si="1056"/>
        <v>0</v>
      </c>
      <c r="BZ97" s="5"/>
      <c r="CA97" s="182">
        <f t="shared" si="1057"/>
        <v>0</v>
      </c>
      <c r="CB97" s="182">
        <f t="shared" si="1058"/>
        <v>0</v>
      </c>
      <c r="CC97" s="182">
        <f t="shared" si="1059"/>
        <v>0</v>
      </c>
      <c r="CD97" s="5"/>
      <c r="CE97" s="182">
        <f t="shared" si="1060"/>
        <v>0</v>
      </c>
      <c r="CF97" s="182">
        <f t="shared" si="1061"/>
        <v>0</v>
      </c>
      <c r="CG97" s="182">
        <f t="shared" si="1062"/>
        <v>0</v>
      </c>
      <c r="CH97" s="5"/>
      <c r="CI97" s="182">
        <f t="shared" si="1063"/>
        <v>0</v>
      </c>
      <c r="CJ97" s="182">
        <f t="shared" si="1064"/>
        <v>0</v>
      </c>
      <c r="CK97" s="182">
        <f t="shared" si="1065"/>
        <v>0</v>
      </c>
      <c r="CL97" s="5"/>
      <c r="CM97" s="182">
        <f t="shared" si="1066"/>
        <v>0</v>
      </c>
      <c r="CN97" s="182">
        <f t="shared" si="1067"/>
        <v>0</v>
      </c>
      <c r="CO97" s="182">
        <f t="shared" si="1068"/>
        <v>0</v>
      </c>
      <c r="CP97" s="5"/>
      <c r="CQ97" s="182">
        <f t="shared" si="1069"/>
        <v>0</v>
      </c>
      <c r="CR97" s="182">
        <f t="shared" si="1070"/>
        <v>0</v>
      </c>
      <c r="CS97" s="182">
        <f t="shared" si="1071"/>
        <v>0</v>
      </c>
      <c r="CT97" s="5"/>
      <c r="CU97" s="182">
        <f t="shared" si="1072"/>
        <v>0</v>
      </c>
      <c r="CV97" s="182">
        <f t="shared" si="1073"/>
        <v>0</v>
      </c>
      <c r="CW97" s="182">
        <f t="shared" si="1074"/>
        <v>0</v>
      </c>
      <c r="CX97" s="5"/>
      <c r="CY97" s="182">
        <f t="shared" si="1075"/>
        <v>0</v>
      </c>
      <c r="CZ97" s="182">
        <f t="shared" si="1076"/>
        <v>0</v>
      </c>
      <c r="DA97" s="182">
        <f t="shared" si="1077"/>
        <v>0</v>
      </c>
      <c r="DB97" s="5"/>
      <c r="DC97" s="182">
        <f t="shared" si="1078"/>
        <v>0</v>
      </c>
      <c r="DD97" s="182">
        <f t="shared" si="1079"/>
        <v>0</v>
      </c>
      <c r="DE97" s="182">
        <f t="shared" si="1080"/>
        <v>0</v>
      </c>
      <c r="DF97" s="5"/>
      <c r="DG97" s="182">
        <f t="shared" si="1081"/>
        <v>0</v>
      </c>
      <c r="DH97" s="182">
        <f t="shared" si="1082"/>
        <v>0</v>
      </c>
      <c r="DI97" s="182">
        <f t="shared" si="1083"/>
        <v>0</v>
      </c>
      <c r="DJ97" s="5"/>
      <c r="DK97" s="182">
        <f t="shared" si="1084"/>
        <v>0</v>
      </c>
      <c r="DL97" s="182">
        <f t="shared" si="1085"/>
        <v>0</v>
      </c>
      <c r="DM97" s="182">
        <f t="shared" si="1086"/>
        <v>0</v>
      </c>
      <c r="DN97" s="5"/>
      <c r="DO97" s="182">
        <f t="shared" si="1087"/>
        <v>0</v>
      </c>
      <c r="DP97" s="182">
        <f t="shared" si="1088"/>
        <v>0</v>
      </c>
      <c r="DQ97" s="182">
        <f t="shared" si="1089"/>
        <v>0</v>
      </c>
      <c r="DR97" s="5"/>
      <c r="DS97" s="182">
        <f t="shared" si="1090"/>
        <v>0</v>
      </c>
      <c r="DT97" s="182">
        <f t="shared" si="1091"/>
        <v>0</v>
      </c>
      <c r="DU97" s="182">
        <f t="shared" si="1092"/>
        <v>0</v>
      </c>
      <c r="DV97" s="5"/>
      <c r="DW97" s="182">
        <f t="shared" si="1093"/>
        <v>0</v>
      </c>
      <c r="DX97" s="182">
        <f t="shared" si="1094"/>
        <v>0</v>
      </c>
      <c r="DY97" s="182">
        <f t="shared" si="1095"/>
        <v>0</v>
      </c>
      <c r="DZ97" s="5"/>
      <c r="EA97" s="182">
        <f t="shared" si="1096"/>
        <v>0</v>
      </c>
      <c r="EB97" s="182">
        <f t="shared" si="1097"/>
        <v>0</v>
      </c>
      <c r="EC97" s="182">
        <f t="shared" si="1098"/>
        <v>0</v>
      </c>
      <c r="ED97" s="5"/>
      <c r="EE97" s="182">
        <f t="shared" si="1099"/>
        <v>0</v>
      </c>
      <c r="EF97" s="182">
        <f t="shared" si="1100"/>
        <v>0</v>
      </c>
      <c r="EG97" s="182">
        <f t="shared" si="1101"/>
        <v>0</v>
      </c>
      <c r="EH97" s="5"/>
      <c r="EI97" s="182">
        <f t="shared" si="1102"/>
        <v>0</v>
      </c>
      <c r="EJ97" s="182">
        <f t="shared" si="1103"/>
        <v>0</v>
      </c>
      <c r="EK97" s="182">
        <f t="shared" si="1104"/>
        <v>0</v>
      </c>
      <c r="EL97" s="5"/>
      <c r="EM97" s="182">
        <f t="shared" si="1105"/>
        <v>0</v>
      </c>
      <c r="EN97" s="182">
        <f t="shared" si="1106"/>
        <v>0</v>
      </c>
      <c r="EO97" s="182">
        <f t="shared" si="1107"/>
        <v>0</v>
      </c>
      <c r="EP97" s="5"/>
      <c r="EQ97" s="182">
        <f t="shared" si="1108"/>
        <v>0</v>
      </c>
      <c r="ER97" s="182">
        <f t="shared" si="1109"/>
        <v>0</v>
      </c>
      <c r="ES97" s="182">
        <f t="shared" si="1110"/>
        <v>0</v>
      </c>
      <c r="ET97" s="5"/>
      <c r="EU97" s="182">
        <f t="shared" si="1111"/>
        <v>0</v>
      </c>
      <c r="EV97" s="182">
        <f t="shared" si="1112"/>
        <v>0</v>
      </c>
      <c r="EW97" s="182">
        <f t="shared" si="1113"/>
        <v>0</v>
      </c>
      <c r="EX97" s="5"/>
      <c r="EY97" s="182">
        <f t="shared" si="1114"/>
        <v>0</v>
      </c>
      <c r="EZ97" s="182">
        <f t="shared" si="1115"/>
        <v>0</v>
      </c>
      <c r="FA97" s="182">
        <f t="shared" si="1116"/>
        <v>0</v>
      </c>
      <c r="FB97" s="5"/>
      <c r="FC97" s="182">
        <f t="shared" si="1117"/>
        <v>0</v>
      </c>
      <c r="FD97" s="182">
        <f t="shared" si="1118"/>
        <v>0</v>
      </c>
      <c r="FE97" s="182">
        <f t="shared" si="1119"/>
        <v>0</v>
      </c>
      <c r="FF97" s="5"/>
      <c r="FG97" s="182">
        <f t="shared" si="1120"/>
        <v>0</v>
      </c>
      <c r="FH97" s="182">
        <f t="shared" si="1121"/>
        <v>0</v>
      </c>
      <c r="FI97" s="182">
        <f t="shared" si="1122"/>
        <v>0</v>
      </c>
      <c r="FJ97" s="5"/>
      <c r="FK97" s="182">
        <f t="shared" si="1123"/>
        <v>0</v>
      </c>
      <c r="FL97" s="182">
        <f t="shared" si="1124"/>
        <v>0</v>
      </c>
      <c r="FM97" s="182">
        <f t="shared" si="1125"/>
        <v>0</v>
      </c>
      <c r="FN97" s="5"/>
      <c r="FO97" s="182">
        <f t="shared" si="1126"/>
        <v>0</v>
      </c>
      <c r="FP97" s="182">
        <f t="shared" si="1127"/>
        <v>0</v>
      </c>
      <c r="FQ97" s="182">
        <f t="shared" si="1128"/>
        <v>0</v>
      </c>
      <c r="FR97" s="5"/>
      <c r="FS97" s="182">
        <f t="shared" si="1129"/>
        <v>0</v>
      </c>
      <c r="FT97" s="182">
        <f t="shared" si="1130"/>
        <v>0</v>
      </c>
      <c r="FU97" s="182">
        <f t="shared" si="1131"/>
        <v>0</v>
      </c>
      <c r="FV97" s="5"/>
      <c r="FW97" s="182">
        <f t="shared" si="1132"/>
        <v>0</v>
      </c>
      <c r="FX97" s="182">
        <f t="shared" si="1133"/>
        <v>0</v>
      </c>
      <c r="FY97" s="182">
        <f t="shared" si="1134"/>
        <v>0</v>
      </c>
      <c r="FZ97" s="5"/>
      <c r="GA97" s="182">
        <f t="shared" si="1135"/>
        <v>0</v>
      </c>
      <c r="GB97" s="182">
        <f t="shared" si="1136"/>
        <v>0</v>
      </c>
      <c r="GC97" s="182">
        <f t="shared" si="1137"/>
        <v>0</v>
      </c>
      <c r="GD97" s="5"/>
      <c r="GE97" s="182">
        <f t="shared" si="1138"/>
        <v>0</v>
      </c>
      <c r="GF97" s="182">
        <f t="shared" si="1139"/>
        <v>0</v>
      </c>
      <c r="GG97" s="182">
        <f t="shared" si="1140"/>
        <v>0</v>
      </c>
      <c r="GH97" s="5"/>
      <c r="GI97" s="182">
        <f t="shared" si="1141"/>
        <v>0</v>
      </c>
      <c r="GJ97" s="182">
        <f t="shared" si="1142"/>
        <v>0</v>
      </c>
      <c r="GK97" s="182">
        <f t="shared" si="1143"/>
        <v>0</v>
      </c>
      <c r="GL97" s="5"/>
      <c r="GM97" s="182">
        <f t="shared" si="1144"/>
        <v>0</v>
      </c>
      <c r="GN97" s="182">
        <f t="shared" si="1145"/>
        <v>0</v>
      </c>
      <c r="GO97" s="182">
        <f t="shared" si="1146"/>
        <v>0</v>
      </c>
      <c r="GP97" s="5"/>
      <c r="GQ97" s="182">
        <f t="shared" si="1147"/>
        <v>0</v>
      </c>
      <c r="GR97" s="182">
        <f t="shared" si="1148"/>
        <v>0</v>
      </c>
      <c r="GS97" s="182">
        <f t="shared" si="1149"/>
        <v>0</v>
      </c>
      <c r="GT97" s="5"/>
      <c r="GU97" s="182">
        <f t="shared" si="1150"/>
        <v>0</v>
      </c>
      <c r="GV97" s="182">
        <f t="shared" si="1151"/>
        <v>0</v>
      </c>
      <c r="GW97" s="182">
        <f t="shared" si="1152"/>
        <v>0</v>
      </c>
      <c r="GX97" s="5"/>
      <c r="GY97" s="182">
        <f t="shared" si="1153"/>
        <v>0</v>
      </c>
      <c r="GZ97" s="182">
        <f t="shared" si="1154"/>
        <v>0</v>
      </c>
      <c r="HA97" s="182">
        <f t="shared" si="1155"/>
        <v>0</v>
      </c>
      <c r="HB97" s="5"/>
      <c r="HC97" s="182">
        <f t="shared" si="1156"/>
        <v>0</v>
      </c>
      <c r="HD97" s="182">
        <f t="shared" si="1157"/>
        <v>0</v>
      </c>
      <c r="HE97" s="182">
        <f t="shared" si="1158"/>
        <v>0</v>
      </c>
      <c r="HF97" s="5"/>
      <c r="HG97" s="182">
        <f t="shared" si="1159"/>
        <v>0</v>
      </c>
      <c r="HH97" s="182">
        <f t="shared" si="1160"/>
        <v>0</v>
      </c>
      <c r="HI97" s="182">
        <f t="shared" si="1161"/>
        <v>0</v>
      </c>
      <c r="HJ97" s="5"/>
      <c r="HK97" s="182">
        <f t="shared" si="1162"/>
        <v>0</v>
      </c>
      <c r="HL97" s="182">
        <f t="shared" si="1163"/>
        <v>0</v>
      </c>
      <c r="HM97" s="182">
        <f t="shared" si="1164"/>
        <v>0</v>
      </c>
      <c r="HN97" s="5"/>
      <c r="HO97" s="182">
        <f t="shared" si="1165"/>
        <v>0</v>
      </c>
      <c r="HP97" s="182">
        <f t="shared" si="1166"/>
        <v>0</v>
      </c>
      <c r="HQ97" s="182">
        <f t="shared" si="1167"/>
        <v>0</v>
      </c>
      <c r="HR97" s="5"/>
      <c r="HS97" s="182">
        <f t="shared" si="1168"/>
        <v>0</v>
      </c>
      <c r="HT97" s="182">
        <f t="shared" si="1169"/>
        <v>0</v>
      </c>
      <c r="HU97" s="182">
        <f t="shared" si="1170"/>
        <v>0</v>
      </c>
      <c r="HV97" s="5"/>
      <c r="HW97" s="182">
        <f t="shared" si="1171"/>
        <v>0</v>
      </c>
      <c r="HX97" s="182">
        <f t="shared" si="1172"/>
        <v>0</v>
      </c>
      <c r="HY97" s="182">
        <f t="shared" si="1173"/>
        <v>0</v>
      </c>
      <c r="HZ97" s="5"/>
      <c r="IA97" s="182">
        <f t="shared" si="1174"/>
        <v>0</v>
      </c>
      <c r="IB97" s="182">
        <f t="shared" si="1175"/>
        <v>0</v>
      </c>
      <c r="IC97" s="182">
        <f t="shared" si="1176"/>
        <v>0</v>
      </c>
      <c r="ID97" s="5"/>
      <c r="IE97" s="182">
        <f t="shared" si="1177"/>
        <v>0</v>
      </c>
      <c r="IF97" s="182">
        <f t="shared" si="1178"/>
        <v>0</v>
      </c>
      <c r="IG97" s="182">
        <f t="shared" si="1179"/>
        <v>0</v>
      </c>
      <c r="IH97" s="5"/>
      <c r="II97" s="182">
        <f t="shared" si="1180"/>
        <v>0</v>
      </c>
      <c r="IJ97" s="182">
        <f t="shared" si="1181"/>
        <v>0</v>
      </c>
      <c r="IK97" s="182">
        <f t="shared" si="1182"/>
        <v>0</v>
      </c>
      <c r="IL97" s="5"/>
      <c r="IM97" s="182">
        <f t="shared" si="1183"/>
        <v>0</v>
      </c>
      <c r="IN97" s="182">
        <f t="shared" si="1184"/>
        <v>0</v>
      </c>
      <c r="IO97" s="182">
        <f t="shared" si="1185"/>
        <v>0</v>
      </c>
      <c r="IP97" s="5"/>
      <c r="IQ97" s="182">
        <f t="shared" si="1186"/>
        <v>0</v>
      </c>
      <c r="IR97" s="182">
        <f t="shared" si="1187"/>
        <v>0</v>
      </c>
      <c r="IS97" s="182">
        <f t="shared" si="1188"/>
        <v>0</v>
      </c>
      <c r="IT97" s="5"/>
      <c r="IU97" s="182">
        <f t="shared" si="1189"/>
        <v>0</v>
      </c>
      <c r="IV97" s="182">
        <f t="shared" si="1190"/>
        <v>0</v>
      </c>
      <c r="IW97" s="182">
        <f t="shared" si="1191"/>
        <v>0</v>
      </c>
      <c r="IX97" s="5"/>
      <c r="IY97" s="182">
        <f t="shared" si="1192"/>
        <v>0</v>
      </c>
      <c r="IZ97" s="182">
        <f t="shared" si="1193"/>
        <v>0</v>
      </c>
      <c r="JA97" s="182">
        <f t="shared" si="1194"/>
        <v>0</v>
      </c>
      <c r="JB97" s="5"/>
      <c r="JC97" s="182">
        <f t="shared" si="1195"/>
        <v>0</v>
      </c>
      <c r="JD97" s="182">
        <f t="shared" si="1196"/>
        <v>0</v>
      </c>
      <c r="JE97" s="182">
        <f t="shared" si="1197"/>
        <v>0</v>
      </c>
      <c r="JF97" s="5"/>
      <c r="JG97" s="182">
        <f t="shared" si="1198"/>
        <v>0</v>
      </c>
      <c r="JH97" s="182">
        <f t="shared" si="1199"/>
        <v>0</v>
      </c>
      <c r="JI97" s="182">
        <f t="shared" si="1200"/>
        <v>0</v>
      </c>
      <c r="JJ97" s="5"/>
      <c r="JK97" s="182">
        <f t="shared" si="1201"/>
        <v>0</v>
      </c>
      <c r="JL97" s="182">
        <f t="shared" si="1202"/>
        <v>0</v>
      </c>
      <c r="JM97" s="182">
        <f t="shared" si="1203"/>
        <v>0</v>
      </c>
      <c r="JN97" s="5"/>
      <c r="JO97" s="182">
        <f t="shared" si="1204"/>
        <v>0</v>
      </c>
      <c r="JP97" s="182">
        <f t="shared" si="1205"/>
        <v>0</v>
      </c>
      <c r="JQ97" s="182">
        <f t="shared" si="1206"/>
        <v>0</v>
      </c>
      <c r="JR97" s="5"/>
      <c r="JS97" s="182">
        <f t="shared" si="1207"/>
        <v>0</v>
      </c>
      <c r="JT97" s="182">
        <f t="shared" si="1208"/>
        <v>0</v>
      </c>
      <c r="JU97" s="182">
        <f t="shared" si="1209"/>
        <v>0</v>
      </c>
      <c r="JV97" s="5"/>
      <c r="JW97" s="182">
        <f t="shared" si="1210"/>
        <v>0</v>
      </c>
      <c r="JX97" s="182">
        <f t="shared" si="1211"/>
        <v>0</v>
      </c>
      <c r="JY97" s="182">
        <f t="shared" si="1212"/>
        <v>0</v>
      </c>
      <c r="JZ97" s="5"/>
      <c r="KA97" s="182">
        <f t="shared" si="1213"/>
        <v>0</v>
      </c>
      <c r="KB97" s="182">
        <f t="shared" si="1214"/>
        <v>0</v>
      </c>
      <c r="KC97" s="182">
        <f t="shared" si="1215"/>
        <v>0</v>
      </c>
      <c r="KD97" s="5"/>
      <c r="KE97" s="182">
        <f t="shared" si="1216"/>
        <v>0</v>
      </c>
      <c r="KF97" s="182">
        <f t="shared" si="1217"/>
        <v>0</v>
      </c>
      <c r="KG97" s="182">
        <f t="shared" si="1218"/>
        <v>0</v>
      </c>
      <c r="KH97" s="5"/>
      <c r="KI97" s="183">
        <f t="shared" si="1219"/>
        <v>0</v>
      </c>
      <c r="KJ97" s="183" t="e">
        <f t="shared" si="1220"/>
        <v>#DIV/0!</v>
      </c>
      <c r="KK97" s="183">
        <f t="shared" si="1221"/>
        <v>0</v>
      </c>
      <c r="KM97" s="183">
        <f t="shared" si="1222"/>
        <v>0</v>
      </c>
      <c r="KN97" s="183" t="e">
        <f t="shared" si="1223"/>
        <v>#DIV/0!</v>
      </c>
      <c r="KO97" s="183">
        <f t="shared" si="1224"/>
        <v>0</v>
      </c>
      <c r="KQ97" s="183">
        <f t="shared" si="1225"/>
        <v>0</v>
      </c>
      <c r="KR97" s="183" t="e">
        <f t="shared" si="1226"/>
        <v>#DIV/0!</v>
      </c>
      <c r="KS97" s="183">
        <f t="shared" si="1227"/>
        <v>0</v>
      </c>
      <c r="KU97" s="183">
        <f t="shared" si="1228"/>
        <v>0</v>
      </c>
      <c r="KV97" s="183" t="e">
        <f t="shared" si="1229"/>
        <v>#DIV/0!</v>
      </c>
      <c r="KW97" s="183">
        <f t="shared" si="1230"/>
        <v>0</v>
      </c>
      <c r="KY97" s="183">
        <f t="shared" si="1231"/>
        <v>0</v>
      </c>
      <c r="KZ97" s="183" t="e">
        <f t="shared" si="1232"/>
        <v>#DIV/0!</v>
      </c>
      <c r="LA97" s="183">
        <f t="shared" si="1233"/>
        <v>0</v>
      </c>
      <c r="LC97" s="183">
        <f t="shared" si="1234"/>
        <v>0</v>
      </c>
      <c r="LD97" s="183" t="e">
        <f t="shared" si="1235"/>
        <v>#DIV/0!</v>
      </c>
      <c r="LE97" s="183">
        <f t="shared" si="1236"/>
        <v>0</v>
      </c>
    </row>
    <row r="98" spans="2:317" ht="18.75">
      <c r="B98" s="172"/>
      <c r="C98" s="180"/>
      <c r="D98" s="180"/>
      <c r="E98" s="180" t="str">
        <f>'A.I Revenue Streams - P1'!F96</f>
        <v>Monsoon Checkups Basic</v>
      </c>
      <c r="F98" s="184"/>
      <c r="G98" s="182"/>
      <c r="H98" s="182">
        <f>'A.I Revenue Streams - P1'!J96</f>
        <v>0</v>
      </c>
      <c r="I98" s="182">
        <f t="shared" si="1237"/>
        <v>0</v>
      </c>
      <c r="J98" s="5"/>
      <c r="K98" s="182">
        <f>'A.I Revenue Streams - P1'!H96*K$2</f>
        <v>0</v>
      </c>
      <c r="L98" s="182">
        <f t="shared" si="1008"/>
        <v>0</v>
      </c>
      <c r="M98" s="182">
        <f t="shared" si="1239"/>
        <v>0</v>
      </c>
      <c r="N98" s="5"/>
      <c r="O98" s="182">
        <f t="shared" si="1009"/>
        <v>0</v>
      </c>
      <c r="P98" s="182">
        <f t="shared" si="1010"/>
        <v>0</v>
      </c>
      <c r="Q98" s="182">
        <f t="shared" si="1011"/>
        <v>0</v>
      </c>
      <c r="R98" s="5"/>
      <c r="S98" s="182">
        <f t="shared" si="1012"/>
        <v>0</v>
      </c>
      <c r="T98" s="182">
        <f t="shared" si="1013"/>
        <v>0</v>
      </c>
      <c r="U98" s="182">
        <f t="shared" si="1014"/>
        <v>0</v>
      </c>
      <c r="V98" s="5"/>
      <c r="W98" s="182">
        <f t="shared" si="1015"/>
        <v>0</v>
      </c>
      <c r="X98" s="182">
        <f t="shared" si="1016"/>
        <v>0</v>
      </c>
      <c r="Y98" s="182">
        <f t="shared" si="1017"/>
        <v>0</v>
      </c>
      <c r="Z98" s="5"/>
      <c r="AA98" s="182">
        <f t="shared" si="1018"/>
        <v>0</v>
      </c>
      <c r="AB98" s="182">
        <f t="shared" si="1019"/>
        <v>0</v>
      </c>
      <c r="AC98" s="182">
        <f t="shared" si="1020"/>
        <v>0</v>
      </c>
      <c r="AD98" s="5"/>
      <c r="AE98" s="182">
        <f t="shared" si="1021"/>
        <v>0</v>
      </c>
      <c r="AF98" s="182">
        <f t="shared" si="1022"/>
        <v>0</v>
      </c>
      <c r="AG98" s="182">
        <f t="shared" si="1023"/>
        <v>0</v>
      </c>
      <c r="AH98" s="5"/>
      <c r="AI98" s="182">
        <f t="shared" si="1024"/>
        <v>0</v>
      </c>
      <c r="AJ98" s="182">
        <f t="shared" si="1025"/>
        <v>0</v>
      </c>
      <c r="AK98" s="182">
        <f t="shared" si="1026"/>
        <v>0</v>
      </c>
      <c r="AL98" s="5"/>
      <c r="AM98" s="182">
        <f t="shared" si="1027"/>
        <v>0</v>
      </c>
      <c r="AN98" s="182">
        <f t="shared" si="1028"/>
        <v>0</v>
      </c>
      <c r="AO98" s="182">
        <f t="shared" si="1029"/>
        <v>0</v>
      </c>
      <c r="AP98" s="5"/>
      <c r="AQ98" s="182">
        <f t="shared" si="1030"/>
        <v>0</v>
      </c>
      <c r="AR98" s="182">
        <f t="shared" si="1031"/>
        <v>0</v>
      </c>
      <c r="AS98" s="182">
        <f t="shared" si="1032"/>
        <v>0</v>
      </c>
      <c r="AT98" s="5"/>
      <c r="AU98" s="182">
        <f t="shared" si="1033"/>
        <v>0</v>
      </c>
      <c r="AV98" s="182">
        <f t="shared" si="1034"/>
        <v>0</v>
      </c>
      <c r="AW98" s="182">
        <f t="shared" si="1035"/>
        <v>0</v>
      </c>
      <c r="AX98" s="5"/>
      <c r="AY98" s="182">
        <f t="shared" si="1036"/>
        <v>0</v>
      </c>
      <c r="AZ98" s="182">
        <f t="shared" si="1037"/>
        <v>0</v>
      </c>
      <c r="BA98" s="182">
        <f t="shared" si="1038"/>
        <v>0</v>
      </c>
      <c r="BB98" s="5"/>
      <c r="BC98" s="182">
        <f t="shared" si="1039"/>
        <v>0</v>
      </c>
      <c r="BD98" s="182">
        <f t="shared" si="1040"/>
        <v>0</v>
      </c>
      <c r="BE98" s="182">
        <f t="shared" si="1041"/>
        <v>0</v>
      </c>
      <c r="BF98" s="5"/>
      <c r="BG98" s="182">
        <f t="shared" si="1042"/>
        <v>0</v>
      </c>
      <c r="BH98" s="182">
        <f t="shared" si="1043"/>
        <v>0</v>
      </c>
      <c r="BI98" s="182">
        <f t="shared" si="1044"/>
        <v>0</v>
      </c>
      <c r="BJ98" s="5"/>
      <c r="BK98" s="182">
        <f t="shared" si="1045"/>
        <v>0</v>
      </c>
      <c r="BL98" s="182">
        <f t="shared" si="1046"/>
        <v>0</v>
      </c>
      <c r="BM98" s="182">
        <f t="shared" si="1047"/>
        <v>0</v>
      </c>
      <c r="BN98" s="5"/>
      <c r="BO98" s="182">
        <f t="shared" si="1048"/>
        <v>0</v>
      </c>
      <c r="BP98" s="182">
        <f t="shared" si="1049"/>
        <v>0</v>
      </c>
      <c r="BQ98" s="182">
        <f t="shared" si="1050"/>
        <v>0</v>
      </c>
      <c r="BR98" s="5"/>
      <c r="BS98" s="182">
        <f t="shared" si="1051"/>
        <v>0</v>
      </c>
      <c r="BT98" s="182">
        <f t="shared" si="1052"/>
        <v>0</v>
      </c>
      <c r="BU98" s="182">
        <f t="shared" si="1053"/>
        <v>0</v>
      </c>
      <c r="BV98" s="5"/>
      <c r="BW98" s="182">
        <f t="shared" si="1054"/>
        <v>0</v>
      </c>
      <c r="BX98" s="182">
        <f t="shared" si="1055"/>
        <v>0</v>
      </c>
      <c r="BY98" s="182">
        <f t="shared" si="1056"/>
        <v>0</v>
      </c>
      <c r="BZ98" s="5"/>
      <c r="CA98" s="182">
        <f t="shared" si="1057"/>
        <v>0</v>
      </c>
      <c r="CB98" s="182">
        <f t="shared" si="1058"/>
        <v>0</v>
      </c>
      <c r="CC98" s="182">
        <f t="shared" si="1059"/>
        <v>0</v>
      </c>
      <c r="CD98" s="5"/>
      <c r="CE98" s="182">
        <f t="shared" si="1060"/>
        <v>0</v>
      </c>
      <c r="CF98" s="182">
        <f t="shared" si="1061"/>
        <v>0</v>
      </c>
      <c r="CG98" s="182">
        <f t="shared" si="1062"/>
        <v>0</v>
      </c>
      <c r="CH98" s="5"/>
      <c r="CI98" s="182">
        <f t="shared" si="1063"/>
        <v>0</v>
      </c>
      <c r="CJ98" s="182">
        <f t="shared" si="1064"/>
        <v>0</v>
      </c>
      <c r="CK98" s="182">
        <f t="shared" si="1065"/>
        <v>0</v>
      </c>
      <c r="CL98" s="5"/>
      <c r="CM98" s="182">
        <f t="shared" si="1066"/>
        <v>0</v>
      </c>
      <c r="CN98" s="182">
        <f t="shared" si="1067"/>
        <v>0</v>
      </c>
      <c r="CO98" s="182">
        <f t="shared" si="1068"/>
        <v>0</v>
      </c>
      <c r="CP98" s="5"/>
      <c r="CQ98" s="182">
        <f t="shared" si="1069"/>
        <v>0</v>
      </c>
      <c r="CR98" s="182">
        <f t="shared" si="1070"/>
        <v>0</v>
      </c>
      <c r="CS98" s="182">
        <f t="shared" si="1071"/>
        <v>0</v>
      </c>
      <c r="CT98" s="5"/>
      <c r="CU98" s="182">
        <f t="shared" si="1072"/>
        <v>0</v>
      </c>
      <c r="CV98" s="182">
        <f t="shared" si="1073"/>
        <v>0</v>
      </c>
      <c r="CW98" s="182">
        <f t="shared" si="1074"/>
        <v>0</v>
      </c>
      <c r="CX98" s="5"/>
      <c r="CY98" s="182">
        <f t="shared" si="1075"/>
        <v>0</v>
      </c>
      <c r="CZ98" s="182">
        <f t="shared" si="1076"/>
        <v>0</v>
      </c>
      <c r="DA98" s="182">
        <f t="shared" si="1077"/>
        <v>0</v>
      </c>
      <c r="DB98" s="5"/>
      <c r="DC98" s="182">
        <f t="shared" si="1078"/>
        <v>0</v>
      </c>
      <c r="DD98" s="182">
        <f t="shared" si="1079"/>
        <v>0</v>
      </c>
      <c r="DE98" s="182">
        <f t="shared" si="1080"/>
        <v>0</v>
      </c>
      <c r="DF98" s="5"/>
      <c r="DG98" s="182">
        <f t="shared" si="1081"/>
        <v>0</v>
      </c>
      <c r="DH98" s="182">
        <f t="shared" si="1082"/>
        <v>0</v>
      </c>
      <c r="DI98" s="182">
        <f t="shared" si="1083"/>
        <v>0</v>
      </c>
      <c r="DJ98" s="5"/>
      <c r="DK98" s="182">
        <f t="shared" si="1084"/>
        <v>0</v>
      </c>
      <c r="DL98" s="182">
        <f t="shared" si="1085"/>
        <v>0</v>
      </c>
      <c r="DM98" s="182">
        <f t="shared" si="1086"/>
        <v>0</v>
      </c>
      <c r="DN98" s="5"/>
      <c r="DO98" s="182">
        <f t="shared" si="1087"/>
        <v>0</v>
      </c>
      <c r="DP98" s="182">
        <f t="shared" si="1088"/>
        <v>0</v>
      </c>
      <c r="DQ98" s="182">
        <f t="shared" si="1089"/>
        <v>0</v>
      </c>
      <c r="DR98" s="5"/>
      <c r="DS98" s="182">
        <f t="shared" si="1090"/>
        <v>0</v>
      </c>
      <c r="DT98" s="182">
        <f t="shared" si="1091"/>
        <v>0</v>
      </c>
      <c r="DU98" s="182">
        <f t="shared" si="1092"/>
        <v>0</v>
      </c>
      <c r="DV98" s="5"/>
      <c r="DW98" s="182">
        <f t="shared" si="1093"/>
        <v>0</v>
      </c>
      <c r="DX98" s="182">
        <f t="shared" si="1094"/>
        <v>0</v>
      </c>
      <c r="DY98" s="182">
        <f t="shared" si="1095"/>
        <v>0</v>
      </c>
      <c r="DZ98" s="5"/>
      <c r="EA98" s="182">
        <f t="shared" si="1096"/>
        <v>0</v>
      </c>
      <c r="EB98" s="182">
        <f t="shared" si="1097"/>
        <v>0</v>
      </c>
      <c r="EC98" s="182">
        <f t="shared" si="1098"/>
        <v>0</v>
      </c>
      <c r="ED98" s="5"/>
      <c r="EE98" s="182">
        <f t="shared" si="1099"/>
        <v>0</v>
      </c>
      <c r="EF98" s="182">
        <f t="shared" si="1100"/>
        <v>0</v>
      </c>
      <c r="EG98" s="182">
        <f t="shared" si="1101"/>
        <v>0</v>
      </c>
      <c r="EH98" s="5"/>
      <c r="EI98" s="182">
        <f t="shared" si="1102"/>
        <v>0</v>
      </c>
      <c r="EJ98" s="182">
        <f t="shared" si="1103"/>
        <v>0</v>
      </c>
      <c r="EK98" s="182">
        <f t="shared" si="1104"/>
        <v>0</v>
      </c>
      <c r="EL98" s="5"/>
      <c r="EM98" s="182">
        <f t="shared" si="1105"/>
        <v>0</v>
      </c>
      <c r="EN98" s="182">
        <f t="shared" si="1106"/>
        <v>0</v>
      </c>
      <c r="EO98" s="182">
        <f t="shared" si="1107"/>
        <v>0</v>
      </c>
      <c r="EP98" s="5"/>
      <c r="EQ98" s="182">
        <f t="shared" si="1108"/>
        <v>0</v>
      </c>
      <c r="ER98" s="182">
        <f t="shared" si="1109"/>
        <v>0</v>
      </c>
      <c r="ES98" s="182">
        <f t="shared" si="1110"/>
        <v>0</v>
      </c>
      <c r="ET98" s="5"/>
      <c r="EU98" s="182">
        <f t="shared" si="1111"/>
        <v>0</v>
      </c>
      <c r="EV98" s="182">
        <f t="shared" si="1112"/>
        <v>0</v>
      </c>
      <c r="EW98" s="182">
        <f t="shared" si="1113"/>
        <v>0</v>
      </c>
      <c r="EX98" s="5"/>
      <c r="EY98" s="182">
        <f t="shared" si="1114"/>
        <v>0</v>
      </c>
      <c r="EZ98" s="182">
        <f t="shared" si="1115"/>
        <v>0</v>
      </c>
      <c r="FA98" s="182">
        <f t="shared" si="1116"/>
        <v>0</v>
      </c>
      <c r="FB98" s="5"/>
      <c r="FC98" s="182">
        <f t="shared" si="1117"/>
        <v>0</v>
      </c>
      <c r="FD98" s="182">
        <f t="shared" si="1118"/>
        <v>0</v>
      </c>
      <c r="FE98" s="182">
        <f t="shared" si="1119"/>
        <v>0</v>
      </c>
      <c r="FF98" s="5"/>
      <c r="FG98" s="182">
        <f t="shared" si="1120"/>
        <v>0</v>
      </c>
      <c r="FH98" s="182">
        <f t="shared" si="1121"/>
        <v>0</v>
      </c>
      <c r="FI98" s="182">
        <f t="shared" si="1122"/>
        <v>0</v>
      </c>
      <c r="FJ98" s="5"/>
      <c r="FK98" s="182">
        <f t="shared" si="1123"/>
        <v>0</v>
      </c>
      <c r="FL98" s="182">
        <f t="shared" si="1124"/>
        <v>0</v>
      </c>
      <c r="FM98" s="182">
        <f t="shared" si="1125"/>
        <v>0</v>
      </c>
      <c r="FN98" s="5"/>
      <c r="FO98" s="182">
        <f t="shared" si="1126"/>
        <v>0</v>
      </c>
      <c r="FP98" s="182">
        <f t="shared" si="1127"/>
        <v>0</v>
      </c>
      <c r="FQ98" s="182">
        <f t="shared" si="1128"/>
        <v>0</v>
      </c>
      <c r="FR98" s="5"/>
      <c r="FS98" s="182">
        <f t="shared" si="1129"/>
        <v>0</v>
      </c>
      <c r="FT98" s="182">
        <f t="shared" si="1130"/>
        <v>0</v>
      </c>
      <c r="FU98" s="182">
        <f t="shared" si="1131"/>
        <v>0</v>
      </c>
      <c r="FV98" s="5"/>
      <c r="FW98" s="182">
        <f t="shared" si="1132"/>
        <v>0</v>
      </c>
      <c r="FX98" s="182">
        <f t="shared" si="1133"/>
        <v>0</v>
      </c>
      <c r="FY98" s="182">
        <f t="shared" si="1134"/>
        <v>0</v>
      </c>
      <c r="FZ98" s="5"/>
      <c r="GA98" s="182">
        <f t="shared" si="1135"/>
        <v>0</v>
      </c>
      <c r="GB98" s="182">
        <f t="shared" si="1136"/>
        <v>0</v>
      </c>
      <c r="GC98" s="182">
        <f t="shared" si="1137"/>
        <v>0</v>
      </c>
      <c r="GD98" s="5"/>
      <c r="GE98" s="182">
        <f t="shared" si="1138"/>
        <v>0</v>
      </c>
      <c r="GF98" s="182">
        <f t="shared" si="1139"/>
        <v>0</v>
      </c>
      <c r="GG98" s="182">
        <f t="shared" si="1140"/>
        <v>0</v>
      </c>
      <c r="GH98" s="5"/>
      <c r="GI98" s="182">
        <f t="shared" si="1141"/>
        <v>0</v>
      </c>
      <c r="GJ98" s="182">
        <f t="shared" si="1142"/>
        <v>0</v>
      </c>
      <c r="GK98" s="182">
        <f t="shared" si="1143"/>
        <v>0</v>
      </c>
      <c r="GL98" s="5"/>
      <c r="GM98" s="182">
        <f t="shared" si="1144"/>
        <v>0</v>
      </c>
      <c r="GN98" s="182">
        <f t="shared" si="1145"/>
        <v>0</v>
      </c>
      <c r="GO98" s="182">
        <f t="shared" si="1146"/>
        <v>0</v>
      </c>
      <c r="GP98" s="5"/>
      <c r="GQ98" s="182">
        <f t="shared" si="1147"/>
        <v>0</v>
      </c>
      <c r="GR98" s="182">
        <f t="shared" si="1148"/>
        <v>0</v>
      </c>
      <c r="GS98" s="182">
        <f t="shared" si="1149"/>
        <v>0</v>
      </c>
      <c r="GT98" s="5"/>
      <c r="GU98" s="182">
        <f t="shared" si="1150"/>
        <v>0</v>
      </c>
      <c r="GV98" s="182">
        <f t="shared" si="1151"/>
        <v>0</v>
      </c>
      <c r="GW98" s="182">
        <f t="shared" si="1152"/>
        <v>0</v>
      </c>
      <c r="GX98" s="5"/>
      <c r="GY98" s="182">
        <f t="shared" si="1153"/>
        <v>0</v>
      </c>
      <c r="GZ98" s="182">
        <f t="shared" si="1154"/>
        <v>0</v>
      </c>
      <c r="HA98" s="182">
        <f t="shared" si="1155"/>
        <v>0</v>
      </c>
      <c r="HB98" s="5"/>
      <c r="HC98" s="182">
        <f t="shared" si="1156"/>
        <v>0</v>
      </c>
      <c r="HD98" s="182">
        <f t="shared" si="1157"/>
        <v>0</v>
      </c>
      <c r="HE98" s="182">
        <f t="shared" si="1158"/>
        <v>0</v>
      </c>
      <c r="HF98" s="5"/>
      <c r="HG98" s="182">
        <f t="shared" si="1159"/>
        <v>0</v>
      </c>
      <c r="HH98" s="182">
        <f t="shared" si="1160"/>
        <v>0</v>
      </c>
      <c r="HI98" s="182">
        <f t="shared" si="1161"/>
        <v>0</v>
      </c>
      <c r="HJ98" s="5"/>
      <c r="HK98" s="182">
        <f t="shared" si="1162"/>
        <v>0</v>
      </c>
      <c r="HL98" s="182">
        <f t="shared" si="1163"/>
        <v>0</v>
      </c>
      <c r="HM98" s="182">
        <f t="shared" si="1164"/>
        <v>0</v>
      </c>
      <c r="HN98" s="5"/>
      <c r="HO98" s="182">
        <f t="shared" si="1165"/>
        <v>0</v>
      </c>
      <c r="HP98" s="182">
        <f t="shared" si="1166"/>
        <v>0</v>
      </c>
      <c r="HQ98" s="182">
        <f t="shared" si="1167"/>
        <v>0</v>
      </c>
      <c r="HR98" s="5"/>
      <c r="HS98" s="182">
        <f t="shared" si="1168"/>
        <v>0</v>
      </c>
      <c r="HT98" s="182">
        <f t="shared" si="1169"/>
        <v>0</v>
      </c>
      <c r="HU98" s="182">
        <f t="shared" si="1170"/>
        <v>0</v>
      </c>
      <c r="HV98" s="5"/>
      <c r="HW98" s="182">
        <f t="shared" si="1171"/>
        <v>0</v>
      </c>
      <c r="HX98" s="182">
        <f t="shared" si="1172"/>
        <v>0</v>
      </c>
      <c r="HY98" s="182">
        <f t="shared" si="1173"/>
        <v>0</v>
      </c>
      <c r="HZ98" s="5"/>
      <c r="IA98" s="182">
        <f t="shared" si="1174"/>
        <v>0</v>
      </c>
      <c r="IB98" s="182">
        <f t="shared" si="1175"/>
        <v>0</v>
      </c>
      <c r="IC98" s="182">
        <f t="shared" si="1176"/>
        <v>0</v>
      </c>
      <c r="ID98" s="5"/>
      <c r="IE98" s="182">
        <f t="shared" si="1177"/>
        <v>0</v>
      </c>
      <c r="IF98" s="182">
        <f t="shared" si="1178"/>
        <v>0</v>
      </c>
      <c r="IG98" s="182">
        <f t="shared" si="1179"/>
        <v>0</v>
      </c>
      <c r="IH98" s="5"/>
      <c r="II98" s="182">
        <f t="shared" si="1180"/>
        <v>0</v>
      </c>
      <c r="IJ98" s="182">
        <f t="shared" si="1181"/>
        <v>0</v>
      </c>
      <c r="IK98" s="182">
        <f t="shared" si="1182"/>
        <v>0</v>
      </c>
      <c r="IL98" s="5"/>
      <c r="IM98" s="182">
        <f t="shared" si="1183"/>
        <v>0</v>
      </c>
      <c r="IN98" s="182">
        <f t="shared" si="1184"/>
        <v>0</v>
      </c>
      <c r="IO98" s="182">
        <f t="shared" si="1185"/>
        <v>0</v>
      </c>
      <c r="IP98" s="5"/>
      <c r="IQ98" s="182">
        <f t="shared" si="1186"/>
        <v>0</v>
      </c>
      <c r="IR98" s="182">
        <f t="shared" si="1187"/>
        <v>0</v>
      </c>
      <c r="IS98" s="182">
        <f t="shared" si="1188"/>
        <v>0</v>
      </c>
      <c r="IT98" s="5"/>
      <c r="IU98" s="182">
        <f t="shared" si="1189"/>
        <v>0</v>
      </c>
      <c r="IV98" s="182">
        <f t="shared" si="1190"/>
        <v>0</v>
      </c>
      <c r="IW98" s="182">
        <f t="shared" si="1191"/>
        <v>0</v>
      </c>
      <c r="IX98" s="5"/>
      <c r="IY98" s="182">
        <f t="shared" si="1192"/>
        <v>0</v>
      </c>
      <c r="IZ98" s="182">
        <f t="shared" si="1193"/>
        <v>0</v>
      </c>
      <c r="JA98" s="182">
        <f t="shared" si="1194"/>
        <v>0</v>
      </c>
      <c r="JB98" s="5"/>
      <c r="JC98" s="182">
        <f t="shared" si="1195"/>
        <v>0</v>
      </c>
      <c r="JD98" s="182">
        <f t="shared" si="1196"/>
        <v>0</v>
      </c>
      <c r="JE98" s="182">
        <f t="shared" si="1197"/>
        <v>0</v>
      </c>
      <c r="JF98" s="5"/>
      <c r="JG98" s="182">
        <f t="shared" si="1198"/>
        <v>0</v>
      </c>
      <c r="JH98" s="182">
        <f t="shared" si="1199"/>
        <v>0</v>
      </c>
      <c r="JI98" s="182">
        <f t="shared" si="1200"/>
        <v>0</v>
      </c>
      <c r="JJ98" s="5"/>
      <c r="JK98" s="182">
        <f t="shared" si="1201"/>
        <v>0</v>
      </c>
      <c r="JL98" s="182">
        <f t="shared" si="1202"/>
        <v>0</v>
      </c>
      <c r="JM98" s="182">
        <f t="shared" si="1203"/>
        <v>0</v>
      </c>
      <c r="JN98" s="5"/>
      <c r="JO98" s="182">
        <f t="shared" si="1204"/>
        <v>0</v>
      </c>
      <c r="JP98" s="182">
        <f t="shared" si="1205"/>
        <v>0</v>
      </c>
      <c r="JQ98" s="182">
        <f t="shared" si="1206"/>
        <v>0</v>
      </c>
      <c r="JR98" s="5"/>
      <c r="JS98" s="182">
        <f t="shared" si="1207"/>
        <v>0</v>
      </c>
      <c r="JT98" s="182">
        <f t="shared" si="1208"/>
        <v>0</v>
      </c>
      <c r="JU98" s="182">
        <f t="shared" si="1209"/>
        <v>0</v>
      </c>
      <c r="JV98" s="5"/>
      <c r="JW98" s="182">
        <f t="shared" si="1210"/>
        <v>0</v>
      </c>
      <c r="JX98" s="182">
        <f t="shared" si="1211"/>
        <v>0</v>
      </c>
      <c r="JY98" s="182">
        <f t="shared" si="1212"/>
        <v>0</v>
      </c>
      <c r="JZ98" s="5"/>
      <c r="KA98" s="182">
        <f t="shared" si="1213"/>
        <v>0</v>
      </c>
      <c r="KB98" s="182">
        <f t="shared" si="1214"/>
        <v>0</v>
      </c>
      <c r="KC98" s="182">
        <f t="shared" si="1215"/>
        <v>0</v>
      </c>
      <c r="KD98" s="5"/>
      <c r="KE98" s="182">
        <f t="shared" si="1216"/>
        <v>0</v>
      </c>
      <c r="KF98" s="182">
        <f t="shared" si="1217"/>
        <v>0</v>
      </c>
      <c r="KG98" s="182">
        <f t="shared" si="1218"/>
        <v>0</v>
      </c>
      <c r="KH98" s="5"/>
      <c r="KI98" s="183">
        <f t="shared" si="1219"/>
        <v>0</v>
      </c>
      <c r="KJ98" s="183" t="e">
        <f t="shared" si="1220"/>
        <v>#DIV/0!</v>
      </c>
      <c r="KK98" s="183">
        <f t="shared" si="1221"/>
        <v>0</v>
      </c>
      <c r="KM98" s="183">
        <f t="shared" si="1222"/>
        <v>0</v>
      </c>
      <c r="KN98" s="183" t="e">
        <f t="shared" si="1223"/>
        <v>#DIV/0!</v>
      </c>
      <c r="KO98" s="183">
        <f t="shared" si="1224"/>
        <v>0</v>
      </c>
      <c r="KQ98" s="183">
        <f t="shared" si="1225"/>
        <v>0</v>
      </c>
      <c r="KR98" s="183" t="e">
        <f t="shared" si="1226"/>
        <v>#DIV/0!</v>
      </c>
      <c r="KS98" s="183">
        <f t="shared" si="1227"/>
        <v>0</v>
      </c>
      <c r="KU98" s="183">
        <f t="shared" si="1228"/>
        <v>0</v>
      </c>
      <c r="KV98" s="183" t="e">
        <f t="shared" si="1229"/>
        <v>#DIV/0!</v>
      </c>
      <c r="KW98" s="183">
        <f t="shared" si="1230"/>
        <v>0</v>
      </c>
      <c r="KY98" s="183">
        <f t="shared" si="1231"/>
        <v>0</v>
      </c>
      <c r="KZ98" s="183" t="e">
        <f t="shared" si="1232"/>
        <v>#DIV/0!</v>
      </c>
      <c r="LA98" s="183">
        <f t="shared" si="1233"/>
        <v>0</v>
      </c>
      <c r="LC98" s="183">
        <f t="shared" si="1234"/>
        <v>0</v>
      </c>
      <c r="LD98" s="183" t="e">
        <f t="shared" si="1235"/>
        <v>#DIV/0!</v>
      </c>
      <c r="LE98" s="183">
        <f t="shared" si="1236"/>
        <v>0</v>
      </c>
    </row>
    <row r="99" spans="2:317" ht="18.75">
      <c r="B99" s="172"/>
      <c r="C99" s="180"/>
      <c r="D99" s="180"/>
      <c r="E99" s="180" t="str">
        <f>'A.I Revenue Streams - P1'!F97</f>
        <v>Monsoon Checkups Advanced</v>
      </c>
      <c r="F99" s="184"/>
      <c r="G99" s="182"/>
      <c r="H99" s="182">
        <f>'A.I Revenue Streams - P1'!J97</f>
        <v>0</v>
      </c>
      <c r="I99" s="182">
        <f t="shared" si="1237"/>
        <v>0</v>
      </c>
      <c r="J99" s="5"/>
      <c r="K99" s="182">
        <f>'A.I Revenue Streams - P1'!H97*K$2</f>
        <v>0</v>
      </c>
      <c r="L99" s="182">
        <f t="shared" si="1008"/>
        <v>0</v>
      </c>
      <c r="M99" s="182">
        <f t="shared" si="1239"/>
        <v>0</v>
      </c>
      <c r="N99" s="5"/>
      <c r="O99" s="182">
        <f t="shared" si="1009"/>
        <v>0</v>
      </c>
      <c r="P99" s="182">
        <f t="shared" si="1010"/>
        <v>0</v>
      </c>
      <c r="Q99" s="182">
        <f t="shared" si="1011"/>
        <v>0</v>
      </c>
      <c r="R99" s="5"/>
      <c r="S99" s="182">
        <f t="shared" si="1012"/>
        <v>0</v>
      </c>
      <c r="T99" s="182">
        <f t="shared" si="1013"/>
        <v>0</v>
      </c>
      <c r="U99" s="182">
        <f t="shared" si="1014"/>
        <v>0</v>
      </c>
      <c r="V99" s="5"/>
      <c r="W99" s="182">
        <f t="shared" si="1015"/>
        <v>0</v>
      </c>
      <c r="X99" s="182">
        <f t="shared" si="1016"/>
        <v>0</v>
      </c>
      <c r="Y99" s="182">
        <f t="shared" si="1017"/>
        <v>0</v>
      </c>
      <c r="Z99" s="5"/>
      <c r="AA99" s="182">
        <f t="shared" si="1018"/>
        <v>0</v>
      </c>
      <c r="AB99" s="182">
        <f t="shared" si="1019"/>
        <v>0</v>
      </c>
      <c r="AC99" s="182">
        <f t="shared" si="1020"/>
        <v>0</v>
      </c>
      <c r="AD99" s="5"/>
      <c r="AE99" s="182">
        <f t="shared" si="1021"/>
        <v>0</v>
      </c>
      <c r="AF99" s="182">
        <f t="shared" si="1022"/>
        <v>0</v>
      </c>
      <c r="AG99" s="182">
        <f t="shared" si="1023"/>
        <v>0</v>
      </c>
      <c r="AH99" s="5"/>
      <c r="AI99" s="182">
        <f t="shared" si="1024"/>
        <v>0</v>
      </c>
      <c r="AJ99" s="182">
        <f t="shared" si="1025"/>
        <v>0</v>
      </c>
      <c r="AK99" s="182">
        <f t="shared" si="1026"/>
        <v>0</v>
      </c>
      <c r="AL99" s="5"/>
      <c r="AM99" s="182">
        <f t="shared" si="1027"/>
        <v>0</v>
      </c>
      <c r="AN99" s="182">
        <f t="shared" si="1028"/>
        <v>0</v>
      </c>
      <c r="AO99" s="182">
        <f t="shared" si="1029"/>
        <v>0</v>
      </c>
      <c r="AP99" s="5"/>
      <c r="AQ99" s="182">
        <f t="shared" si="1030"/>
        <v>0</v>
      </c>
      <c r="AR99" s="182">
        <f t="shared" si="1031"/>
        <v>0</v>
      </c>
      <c r="AS99" s="182">
        <f t="shared" si="1032"/>
        <v>0</v>
      </c>
      <c r="AT99" s="5"/>
      <c r="AU99" s="182">
        <f t="shared" si="1033"/>
        <v>0</v>
      </c>
      <c r="AV99" s="182">
        <f t="shared" si="1034"/>
        <v>0</v>
      </c>
      <c r="AW99" s="182">
        <f t="shared" si="1035"/>
        <v>0</v>
      </c>
      <c r="AX99" s="5"/>
      <c r="AY99" s="182">
        <f t="shared" si="1036"/>
        <v>0</v>
      </c>
      <c r="AZ99" s="182">
        <f t="shared" si="1037"/>
        <v>0</v>
      </c>
      <c r="BA99" s="182">
        <f t="shared" si="1038"/>
        <v>0</v>
      </c>
      <c r="BB99" s="5"/>
      <c r="BC99" s="182">
        <f t="shared" si="1039"/>
        <v>0</v>
      </c>
      <c r="BD99" s="182">
        <f t="shared" si="1040"/>
        <v>0</v>
      </c>
      <c r="BE99" s="182">
        <f t="shared" si="1041"/>
        <v>0</v>
      </c>
      <c r="BF99" s="5"/>
      <c r="BG99" s="182">
        <f t="shared" si="1042"/>
        <v>0</v>
      </c>
      <c r="BH99" s="182">
        <f t="shared" si="1043"/>
        <v>0</v>
      </c>
      <c r="BI99" s="182">
        <f t="shared" si="1044"/>
        <v>0</v>
      </c>
      <c r="BJ99" s="5"/>
      <c r="BK99" s="182">
        <f t="shared" si="1045"/>
        <v>0</v>
      </c>
      <c r="BL99" s="182">
        <f t="shared" si="1046"/>
        <v>0</v>
      </c>
      <c r="BM99" s="182">
        <f t="shared" si="1047"/>
        <v>0</v>
      </c>
      <c r="BN99" s="5"/>
      <c r="BO99" s="182">
        <f t="shared" si="1048"/>
        <v>0</v>
      </c>
      <c r="BP99" s="182">
        <f t="shared" si="1049"/>
        <v>0</v>
      </c>
      <c r="BQ99" s="182">
        <f t="shared" si="1050"/>
        <v>0</v>
      </c>
      <c r="BR99" s="5"/>
      <c r="BS99" s="182">
        <f t="shared" si="1051"/>
        <v>0</v>
      </c>
      <c r="BT99" s="182">
        <f t="shared" si="1052"/>
        <v>0</v>
      </c>
      <c r="BU99" s="182">
        <f t="shared" si="1053"/>
        <v>0</v>
      </c>
      <c r="BV99" s="5"/>
      <c r="BW99" s="182">
        <f t="shared" si="1054"/>
        <v>0</v>
      </c>
      <c r="BX99" s="182">
        <f t="shared" si="1055"/>
        <v>0</v>
      </c>
      <c r="BY99" s="182">
        <f t="shared" si="1056"/>
        <v>0</v>
      </c>
      <c r="BZ99" s="5"/>
      <c r="CA99" s="182">
        <f t="shared" si="1057"/>
        <v>0</v>
      </c>
      <c r="CB99" s="182">
        <f t="shared" si="1058"/>
        <v>0</v>
      </c>
      <c r="CC99" s="182">
        <f t="shared" si="1059"/>
        <v>0</v>
      </c>
      <c r="CD99" s="5"/>
      <c r="CE99" s="182">
        <f t="shared" si="1060"/>
        <v>0</v>
      </c>
      <c r="CF99" s="182">
        <f t="shared" si="1061"/>
        <v>0</v>
      </c>
      <c r="CG99" s="182">
        <f t="shared" si="1062"/>
        <v>0</v>
      </c>
      <c r="CH99" s="5"/>
      <c r="CI99" s="182">
        <f t="shared" si="1063"/>
        <v>0</v>
      </c>
      <c r="CJ99" s="182">
        <f t="shared" si="1064"/>
        <v>0</v>
      </c>
      <c r="CK99" s="182">
        <f t="shared" si="1065"/>
        <v>0</v>
      </c>
      <c r="CL99" s="5"/>
      <c r="CM99" s="182">
        <f t="shared" si="1066"/>
        <v>0</v>
      </c>
      <c r="CN99" s="182">
        <f t="shared" si="1067"/>
        <v>0</v>
      </c>
      <c r="CO99" s="182">
        <f t="shared" si="1068"/>
        <v>0</v>
      </c>
      <c r="CP99" s="5"/>
      <c r="CQ99" s="182">
        <f t="shared" si="1069"/>
        <v>0</v>
      </c>
      <c r="CR99" s="182">
        <f t="shared" si="1070"/>
        <v>0</v>
      </c>
      <c r="CS99" s="182">
        <f t="shared" si="1071"/>
        <v>0</v>
      </c>
      <c r="CT99" s="5"/>
      <c r="CU99" s="182">
        <f t="shared" si="1072"/>
        <v>0</v>
      </c>
      <c r="CV99" s="182">
        <f t="shared" si="1073"/>
        <v>0</v>
      </c>
      <c r="CW99" s="182">
        <f t="shared" si="1074"/>
        <v>0</v>
      </c>
      <c r="CX99" s="5"/>
      <c r="CY99" s="182">
        <f t="shared" si="1075"/>
        <v>0</v>
      </c>
      <c r="CZ99" s="182">
        <f t="shared" si="1076"/>
        <v>0</v>
      </c>
      <c r="DA99" s="182">
        <f t="shared" si="1077"/>
        <v>0</v>
      </c>
      <c r="DB99" s="5"/>
      <c r="DC99" s="182">
        <f t="shared" si="1078"/>
        <v>0</v>
      </c>
      <c r="DD99" s="182">
        <f t="shared" si="1079"/>
        <v>0</v>
      </c>
      <c r="DE99" s="182">
        <f t="shared" si="1080"/>
        <v>0</v>
      </c>
      <c r="DF99" s="5"/>
      <c r="DG99" s="182">
        <f t="shared" si="1081"/>
        <v>0</v>
      </c>
      <c r="DH99" s="182">
        <f t="shared" si="1082"/>
        <v>0</v>
      </c>
      <c r="DI99" s="182">
        <f t="shared" si="1083"/>
        <v>0</v>
      </c>
      <c r="DJ99" s="5"/>
      <c r="DK99" s="182">
        <f t="shared" si="1084"/>
        <v>0</v>
      </c>
      <c r="DL99" s="182">
        <f t="shared" si="1085"/>
        <v>0</v>
      </c>
      <c r="DM99" s="182">
        <f t="shared" si="1086"/>
        <v>0</v>
      </c>
      <c r="DN99" s="5"/>
      <c r="DO99" s="182">
        <f t="shared" si="1087"/>
        <v>0</v>
      </c>
      <c r="DP99" s="182">
        <f t="shared" si="1088"/>
        <v>0</v>
      </c>
      <c r="DQ99" s="182">
        <f t="shared" si="1089"/>
        <v>0</v>
      </c>
      <c r="DR99" s="5"/>
      <c r="DS99" s="182">
        <f t="shared" si="1090"/>
        <v>0</v>
      </c>
      <c r="DT99" s="182">
        <f t="shared" si="1091"/>
        <v>0</v>
      </c>
      <c r="DU99" s="182">
        <f t="shared" si="1092"/>
        <v>0</v>
      </c>
      <c r="DV99" s="5"/>
      <c r="DW99" s="182">
        <f t="shared" si="1093"/>
        <v>0</v>
      </c>
      <c r="DX99" s="182">
        <f t="shared" si="1094"/>
        <v>0</v>
      </c>
      <c r="DY99" s="182">
        <f t="shared" si="1095"/>
        <v>0</v>
      </c>
      <c r="DZ99" s="5"/>
      <c r="EA99" s="182">
        <f t="shared" si="1096"/>
        <v>0</v>
      </c>
      <c r="EB99" s="182">
        <f t="shared" si="1097"/>
        <v>0</v>
      </c>
      <c r="EC99" s="182">
        <f t="shared" si="1098"/>
        <v>0</v>
      </c>
      <c r="ED99" s="5"/>
      <c r="EE99" s="182">
        <f t="shared" si="1099"/>
        <v>0</v>
      </c>
      <c r="EF99" s="182">
        <f t="shared" si="1100"/>
        <v>0</v>
      </c>
      <c r="EG99" s="182">
        <f t="shared" si="1101"/>
        <v>0</v>
      </c>
      <c r="EH99" s="5"/>
      <c r="EI99" s="182">
        <f t="shared" si="1102"/>
        <v>0</v>
      </c>
      <c r="EJ99" s="182">
        <f t="shared" si="1103"/>
        <v>0</v>
      </c>
      <c r="EK99" s="182">
        <f t="shared" si="1104"/>
        <v>0</v>
      </c>
      <c r="EL99" s="5"/>
      <c r="EM99" s="182">
        <f t="shared" si="1105"/>
        <v>0</v>
      </c>
      <c r="EN99" s="182">
        <f t="shared" si="1106"/>
        <v>0</v>
      </c>
      <c r="EO99" s="182">
        <f t="shared" si="1107"/>
        <v>0</v>
      </c>
      <c r="EP99" s="5"/>
      <c r="EQ99" s="182">
        <f t="shared" si="1108"/>
        <v>0</v>
      </c>
      <c r="ER99" s="182">
        <f t="shared" si="1109"/>
        <v>0</v>
      </c>
      <c r="ES99" s="182">
        <f t="shared" si="1110"/>
        <v>0</v>
      </c>
      <c r="ET99" s="5"/>
      <c r="EU99" s="182">
        <f t="shared" si="1111"/>
        <v>0</v>
      </c>
      <c r="EV99" s="182">
        <f t="shared" si="1112"/>
        <v>0</v>
      </c>
      <c r="EW99" s="182">
        <f t="shared" si="1113"/>
        <v>0</v>
      </c>
      <c r="EX99" s="5"/>
      <c r="EY99" s="182">
        <f t="shared" si="1114"/>
        <v>0</v>
      </c>
      <c r="EZ99" s="182">
        <f t="shared" si="1115"/>
        <v>0</v>
      </c>
      <c r="FA99" s="182">
        <f t="shared" si="1116"/>
        <v>0</v>
      </c>
      <c r="FB99" s="5"/>
      <c r="FC99" s="182">
        <f t="shared" si="1117"/>
        <v>0</v>
      </c>
      <c r="FD99" s="182">
        <f t="shared" si="1118"/>
        <v>0</v>
      </c>
      <c r="FE99" s="182">
        <f t="shared" si="1119"/>
        <v>0</v>
      </c>
      <c r="FF99" s="5"/>
      <c r="FG99" s="182">
        <f t="shared" si="1120"/>
        <v>0</v>
      </c>
      <c r="FH99" s="182">
        <f t="shared" si="1121"/>
        <v>0</v>
      </c>
      <c r="FI99" s="182">
        <f t="shared" si="1122"/>
        <v>0</v>
      </c>
      <c r="FJ99" s="5"/>
      <c r="FK99" s="182">
        <f t="shared" si="1123"/>
        <v>0</v>
      </c>
      <c r="FL99" s="182">
        <f t="shared" si="1124"/>
        <v>0</v>
      </c>
      <c r="FM99" s="182">
        <f t="shared" si="1125"/>
        <v>0</v>
      </c>
      <c r="FN99" s="5"/>
      <c r="FO99" s="182">
        <f t="shared" si="1126"/>
        <v>0</v>
      </c>
      <c r="FP99" s="182">
        <f t="shared" si="1127"/>
        <v>0</v>
      </c>
      <c r="FQ99" s="182">
        <f t="shared" si="1128"/>
        <v>0</v>
      </c>
      <c r="FR99" s="5"/>
      <c r="FS99" s="182">
        <f t="shared" si="1129"/>
        <v>0</v>
      </c>
      <c r="FT99" s="182">
        <f t="shared" si="1130"/>
        <v>0</v>
      </c>
      <c r="FU99" s="182">
        <f t="shared" si="1131"/>
        <v>0</v>
      </c>
      <c r="FV99" s="5"/>
      <c r="FW99" s="182">
        <f t="shared" si="1132"/>
        <v>0</v>
      </c>
      <c r="FX99" s="182">
        <f t="shared" si="1133"/>
        <v>0</v>
      </c>
      <c r="FY99" s="182">
        <f t="shared" si="1134"/>
        <v>0</v>
      </c>
      <c r="FZ99" s="5"/>
      <c r="GA99" s="182">
        <f t="shared" si="1135"/>
        <v>0</v>
      </c>
      <c r="GB99" s="182">
        <f t="shared" si="1136"/>
        <v>0</v>
      </c>
      <c r="GC99" s="182">
        <f t="shared" si="1137"/>
        <v>0</v>
      </c>
      <c r="GD99" s="5"/>
      <c r="GE99" s="182">
        <f t="shared" si="1138"/>
        <v>0</v>
      </c>
      <c r="GF99" s="182">
        <f t="shared" si="1139"/>
        <v>0</v>
      </c>
      <c r="GG99" s="182">
        <f t="shared" si="1140"/>
        <v>0</v>
      </c>
      <c r="GH99" s="5"/>
      <c r="GI99" s="182">
        <f t="shared" si="1141"/>
        <v>0</v>
      </c>
      <c r="GJ99" s="182">
        <f t="shared" si="1142"/>
        <v>0</v>
      </c>
      <c r="GK99" s="182">
        <f t="shared" si="1143"/>
        <v>0</v>
      </c>
      <c r="GL99" s="5"/>
      <c r="GM99" s="182">
        <f t="shared" si="1144"/>
        <v>0</v>
      </c>
      <c r="GN99" s="182">
        <f t="shared" si="1145"/>
        <v>0</v>
      </c>
      <c r="GO99" s="182">
        <f t="shared" si="1146"/>
        <v>0</v>
      </c>
      <c r="GP99" s="5"/>
      <c r="GQ99" s="182">
        <f t="shared" si="1147"/>
        <v>0</v>
      </c>
      <c r="GR99" s="182">
        <f t="shared" si="1148"/>
        <v>0</v>
      </c>
      <c r="GS99" s="182">
        <f t="shared" si="1149"/>
        <v>0</v>
      </c>
      <c r="GT99" s="5"/>
      <c r="GU99" s="182">
        <f t="shared" si="1150"/>
        <v>0</v>
      </c>
      <c r="GV99" s="182">
        <f t="shared" si="1151"/>
        <v>0</v>
      </c>
      <c r="GW99" s="182">
        <f t="shared" si="1152"/>
        <v>0</v>
      </c>
      <c r="GX99" s="5"/>
      <c r="GY99" s="182">
        <f t="shared" si="1153"/>
        <v>0</v>
      </c>
      <c r="GZ99" s="182">
        <f t="shared" si="1154"/>
        <v>0</v>
      </c>
      <c r="HA99" s="182">
        <f t="shared" si="1155"/>
        <v>0</v>
      </c>
      <c r="HB99" s="5"/>
      <c r="HC99" s="182">
        <f t="shared" si="1156"/>
        <v>0</v>
      </c>
      <c r="HD99" s="182">
        <f t="shared" si="1157"/>
        <v>0</v>
      </c>
      <c r="HE99" s="182">
        <f t="shared" si="1158"/>
        <v>0</v>
      </c>
      <c r="HF99" s="5"/>
      <c r="HG99" s="182">
        <f t="shared" si="1159"/>
        <v>0</v>
      </c>
      <c r="HH99" s="182">
        <f t="shared" si="1160"/>
        <v>0</v>
      </c>
      <c r="HI99" s="182">
        <f t="shared" si="1161"/>
        <v>0</v>
      </c>
      <c r="HJ99" s="5"/>
      <c r="HK99" s="182">
        <f t="shared" si="1162"/>
        <v>0</v>
      </c>
      <c r="HL99" s="182">
        <f t="shared" si="1163"/>
        <v>0</v>
      </c>
      <c r="HM99" s="182">
        <f t="shared" si="1164"/>
        <v>0</v>
      </c>
      <c r="HN99" s="5"/>
      <c r="HO99" s="182">
        <f t="shared" si="1165"/>
        <v>0</v>
      </c>
      <c r="HP99" s="182">
        <f t="shared" si="1166"/>
        <v>0</v>
      </c>
      <c r="HQ99" s="182">
        <f t="shared" si="1167"/>
        <v>0</v>
      </c>
      <c r="HR99" s="5"/>
      <c r="HS99" s="182">
        <f t="shared" si="1168"/>
        <v>0</v>
      </c>
      <c r="HT99" s="182">
        <f t="shared" si="1169"/>
        <v>0</v>
      </c>
      <c r="HU99" s="182">
        <f t="shared" si="1170"/>
        <v>0</v>
      </c>
      <c r="HV99" s="5"/>
      <c r="HW99" s="182">
        <f t="shared" si="1171"/>
        <v>0</v>
      </c>
      <c r="HX99" s="182">
        <f t="shared" si="1172"/>
        <v>0</v>
      </c>
      <c r="HY99" s="182">
        <f t="shared" si="1173"/>
        <v>0</v>
      </c>
      <c r="HZ99" s="5"/>
      <c r="IA99" s="182">
        <f t="shared" si="1174"/>
        <v>0</v>
      </c>
      <c r="IB99" s="182">
        <f t="shared" si="1175"/>
        <v>0</v>
      </c>
      <c r="IC99" s="182">
        <f t="shared" si="1176"/>
        <v>0</v>
      </c>
      <c r="ID99" s="5"/>
      <c r="IE99" s="182">
        <f t="shared" si="1177"/>
        <v>0</v>
      </c>
      <c r="IF99" s="182">
        <f t="shared" si="1178"/>
        <v>0</v>
      </c>
      <c r="IG99" s="182">
        <f t="shared" si="1179"/>
        <v>0</v>
      </c>
      <c r="IH99" s="5"/>
      <c r="II99" s="182">
        <f t="shared" si="1180"/>
        <v>0</v>
      </c>
      <c r="IJ99" s="182">
        <f t="shared" si="1181"/>
        <v>0</v>
      </c>
      <c r="IK99" s="182">
        <f t="shared" si="1182"/>
        <v>0</v>
      </c>
      <c r="IL99" s="5"/>
      <c r="IM99" s="182">
        <f t="shared" si="1183"/>
        <v>0</v>
      </c>
      <c r="IN99" s="182">
        <f t="shared" si="1184"/>
        <v>0</v>
      </c>
      <c r="IO99" s="182">
        <f t="shared" si="1185"/>
        <v>0</v>
      </c>
      <c r="IP99" s="5"/>
      <c r="IQ99" s="182">
        <f t="shared" si="1186"/>
        <v>0</v>
      </c>
      <c r="IR99" s="182">
        <f t="shared" si="1187"/>
        <v>0</v>
      </c>
      <c r="IS99" s="182">
        <f t="shared" si="1188"/>
        <v>0</v>
      </c>
      <c r="IT99" s="5"/>
      <c r="IU99" s="182">
        <f t="shared" si="1189"/>
        <v>0</v>
      </c>
      <c r="IV99" s="182">
        <f t="shared" si="1190"/>
        <v>0</v>
      </c>
      <c r="IW99" s="182">
        <f t="shared" si="1191"/>
        <v>0</v>
      </c>
      <c r="IX99" s="5"/>
      <c r="IY99" s="182">
        <f t="shared" si="1192"/>
        <v>0</v>
      </c>
      <c r="IZ99" s="182">
        <f t="shared" si="1193"/>
        <v>0</v>
      </c>
      <c r="JA99" s="182">
        <f t="shared" si="1194"/>
        <v>0</v>
      </c>
      <c r="JB99" s="5"/>
      <c r="JC99" s="182">
        <f t="shared" si="1195"/>
        <v>0</v>
      </c>
      <c r="JD99" s="182">
        <f t="shared" si="1196"/>
        <v>0</v>
      </c>
      <c r="JE99" s="182">
        <f t="shared" si="1197"/>
        <v>0</v>
      </c>
      <c r="JF99" s="5"/>
      <c r="JG99" s="182">
        <f t="shared" si="1198"/>
        <v>0</v>
      </c>
      <c r="JH99" s="182">
        <f t="shared" si="1199"/>
        <v>0</v>
      </c>
      <c r="JI99" s="182">
        <f t="shared" si="1200"/>
        <v>0</v>
      </c>
      <c r="JJ99" s="5"/>
      <c r="JK99" s="182">
        <f t="shared" si="1201"/>
        <v>0</v>
      </c>
      <c r="JL99" s="182">
        <f t="shared" si="1202"/>
        <v>0</v>
      </c>
      <c r="JM99" s="182">
        <f t="shared" si="1203"/>
        <v>0</v>
      </c>
      <c r="JN99" s="5"/>
      <c r="JO99" s="182">
        <f t="shared" si="1204"/>
        <v>0</v>
      </c>
      <c r="JP99" s="182">
        <f t="shared" si="1205"/>
        <v>0</v>
      </c>
      <c r="JQ99" s="182">
        <f t="shared" si="1206"/>
        <v>0</v>
      </c>
      <c r="JR99" s="5"/>
      <c r="JS99" s="182">
        <f t="shared" si="1207"/>
        <v>0</v>
      </c>
      <c r="JT99" s="182">
        <f t="shared" si="1208"/>
        <v>0</v>
      </c>
      <c r="JU99" s="182">
        <f t="shared" si="1209"/>
        <v>0</v>
      </c>
      <c r="JV99" s="5"/>
      <c r="JW99" s="182">
        <f t="shared" si="1210"/>
        <v>0</v>
      </c>
      <c r="JX99" s="182">
        <f t="shared" si="1211"/>
        <v>0</v>
      </c>
      <c r="JY99" s="182">
        <f t="shared" si="1212"/>
        <v>0</v>
      </c>
      <c r="JZ99" s="5"/>
      <c r="KA99" s="182">
        <f t="shared" si="1213"/>
        <v>0</v>
      </c>
      <c r="KB99" s="182">
        <f t="shared" si="1214"/>
        <v>0</v>
      </c>
      <c r="KC99" s="182">
        <f t="shared" si="1215"/>
        <v>0</v>
      </c>
      <c r="KD99" s="5"/>
      <c r="KE99" s="182">
        <f t="shared" si="1216"/>
        <v>0</v>
      </c>
      <c r="KF99" s="182">
        <f t="shared" si="1217"/>
        <v>0</v>
      </c>
      <c r="KG99" s="182">
        <f t="shared" si="1218"/>
        <v>0</v>
      </c>
      <c r="KH99" s="5"/>
      <c r="KI99" s="183">
        <f t="shared" si="1219"/>
        <v>0</v>
      </c>
      <c r="KJ99" s="183" t="e">
        <f t="shared" si="1220"/>
        <v>#DIV/0!</v>
      </c>
      <c r="KK99" s="183">
        <f t="shared" si="1221"/>
        <v>0</v>
      </c>
      <c r="KM99" s="183">
        <f t="shared" si="1222"/>
        <v>0</v>
      </c>
      <c r="KN99" s="183" t="e">
        <f t="shared" si="1223"/>
        <v>#DIV/0!</v>
      </c>
      <c r="KO99" s="183">
        <f t="shared" si="1224"/>
        <v>0</v>
      </c>
      <c r="KQ99" s="183">
        <f t="shared" si="1225"/>
        <v>0</v>
      </c>
      <c r="KR99" s="183" t="e">
        <f t="shared" si="1226"/>
        <v>#DIV/0!</v>
      </c>
      <c r="KS99" s="183">
        <f t="shared" si="1227"/>
        <v>0</v>
      </c>
      <c r="KU99" s="183">
        <f t="shared" si="1228"/>
        <v>0</v>
      </c>
      <c r="KV99" s="183" t="e">
        <f t="shared" si="1229"/>
        <v>#DIV/0!</v>
      </c>
      <c r="KW99" s="183">
        <f t="shared" si="1230"/>
        <v>0</v>
      </c>
      <c r="KY99" s="183">
        <f t="shared" si="1231"/>
        <v>0</v>
      </c>
      <c r="KZ99" s="183" t="e">
        <f t="shared" si="1232"/>
        <v>#DIV/0!</v>
      </c>
      <c r="LA99" s="183">
        <f t="shared" si="1233"/>
        <v>0</v>
      </c>
      <c r="LC99" s="183">
        <f t="shared" si="1234"/>
        <v>0</v>
      </c>
      <c r="LD99" s="183" t="e">
        <f t="shared" si="1235"/>
        <v>#DIV/0!</v>
      </c>
      <c r="LE99" s="183">
        <f t="shared" si="1236"/>
        <v>0</v>
      </c>
    </row>
    <row r="100" spans="2:317" ht="18.75">
      <c r="B100" s="172"/>
      <c r="C100" s="180"/>
      <c r="D100" s="180"/>
      <c r="E100" s="180" t="str">
        <f>'A.I Revenue Streams - P1'!F98</f>
        <v>Women Checkup-Basic</v>
      </c>
      <c r="F100" s="184"/>
      <c r="G100" s="182"/>
      <c r="H100" s="182">
        <f>'A.I Revenue Streams - P1'!J98</f>
        <v>0</v>
      </c>
      <c r="I100" s="182">
        <f t="shared" si="1237"/>
        <v>0</v>
      </c>
      <c r="J100" s="5"/>
      <c r="K100" s="182">
        <f>'A.I Revenue Streams - P1'!H98*K$2</f>
        <v>0</v>
      </c>
      <c r="L100" s="182">
        <f t="shared" si="1008"/>
        <v>0</v>
      </c>
      <c r="M100" s="182">
        <f t="shared" si="1239"/>
        <v>0</v>
      </c>
      <c r="N100" s="5"/>
      <c r="O100" s="182">
        <f t="shared" si="1009"/>
        <v>0</v>
      </c>
      <c r="P100" s="182">
        <f t="shared" si="1010"/>
        <v>0</v>
      </c>
      <c r="Q100" s="182">
        <f t="shared" si="1011"/>
        <v>0</v>
      </c>
      <c r="R100" s="5"/>
      <c r="S100" s="182">
        <f t="shared" si="1012"/>
        <v>0</v>
      </c>
      <c r="T100" s="182">
        <f t="shared" si="1013"/>
        <v>0</v>
      </c>
      <c r="U100" s="182">
        <f t="shared" si="1014"/>
        <v>0</v>
      </c>
      <c r="V100" s="5"/>
      <c r="W100" s="182">
        <f t="shared" si="1015"/>
        <v>0</v>
      </c>
      <c r="X100" s="182">
        <f t="shared" si="1016"/>
        <v>0</v>
      </c>
      <c r="Y100" s="182">
        <f t="shared" si="1017"/>
        <v>0</v>
      </c>
      <c r="Z100" s="5"/>
      <c r="AA100" s="182">
        <f t="shared" si="1018"/>
        <v>0</v>
      </c>
      <c r="AB100" s="182">
        <f t="shared" si="1019"/>
        <v>0</v>
      </c>
      <c r="AC100" s="182">
        <f t="shared" si="1020"/>
        <v>0</v>
      </c>
      <c r="AD100" s="5"/>
      <c r="AE100" s="182">
        <f t="shared" si="1021"/>
        <v>0</v>
      </c>
      <c r="AF100" s="182">
        <f t="shared" si="1022"/>
        <v>0</v>
      </c>
      <c r="AG100" s="182">
        <f t="shared" si="1023"/>
        <v>0</v>
      </c>
      <c r="AH100" s="5"/>
      <c r="AI100" s="182">
        <f t="shared" si="1024"/>
        <v>0</v>
      </c>
      <c r="AJ100" s="182">
        <f t="shared" si="1025"/>
        <v>0</v>
      </c>
      <c r="AK100" s="182">
        <f t="shared" si="1026"/>
        <v>0</v>
      </c>
      <c r="AL100" s="5"/>
      <c r="AM100" s="182">
        <f t="shared" si="1027"/>
        <v>0</v>
      </c>
      <c r="AN100" s="182">
        <f t="shared" si="1028"/>
        <v>0</v>
      </c>
      <c r="AO100" s="182">
        <f t="shared" si="1029"/>
        <v>0</v>
      </c>
      <c r="AP100" s="5"/>
      <c r="AQ100" s="182">
        <f t="shared" si="1030"/>
        <v>0</v>
      </c>
      <c r="AR100" s="182">
        <f t="shared" si="1031"/>
        <v>0</v>
      </c>
      <c r="AS100" s="182">
        <f t="shared" si="1032"/>
        <v>0</v>
      </c>
      <c r="AT100" s="5"/>
      <c r="AU100" s="182">
        <f t="shared" si="1033"/>
        <v>0</v>
      </c>
      <c r="AV100" s="182">
        <f t="shared" si="1034"/>
        <v>0</v>
      </c>
      <c r="AW100" s="182">
        <f t="shared" si="1035"/>
        <v>0</v>
      </c>
      <c r="AX100" s="5"/>
      <c r="AY100" s="182">
        <f t="shared" si="1036"/>
        <v>0</v>
      </c>
      <c r="AZ100" s="182">
        <f t="shared" si="1037"/>
        <v>0</v>
      </c>
      <c r="BA100" s="182">
        <f t="shared" si="1038"/>
        <v>0</v>
      </c>
      <c r="BB100" s="5"/>
      <c r="BC100" s="182">
        <f t="shared" si="1039"/>
        <v>0</v>
      </c>
      <c r="BD100" s="182">
        <f t="shared" si="1040"/>
        <v>0</v>
      </c>
      <c r="BE100" s="182">
        <f t="shared" si="1041"/>
        <v>0</v>
      </c>
      <c r="BF100" s="5"/>
      <c r="BG100" s="182">
        <f t="shared" si="1042"/>
        <v>0</v>
      </c>
      <c r="BH100" s="182">
        <f t="shared" si="1043"/>
        <v>0</v>
      </c>
      <c r="BI100" s="182">
        <f t="shared" si="1044"/>
        <v>0</v>
      </c>
      <c r="BJ100" s="5"/>
      <c r="BK100" s="182">
        <f t="shared" si="1045"/>
        <v>0</v>
      </c>
      <c r="BL100" s="182">
        <f t="shared" si="1046"/>
        <v>0</v>
      </c>
      <c r="BM100" s="182">
        <f t="shared" si="1047"/>
        <v>0</v>
      </c>
      <c r="BN100" s="5"/>
      <c r="BO100" s="182">
        <f t="shared" si="1048"/>
        <v>0</v>
      </c>
      <c r="BP100" s="182">
        <f t="shared" si="1049"/>
        <v>0</v>
      </c>
      <c r="BQ100" s="182">
        <f t="shared" si="1050"/>
        <v>0</v>
      </c>
      <c r="BR100" s="5"/>
      <c r="BS100" s="182">
        <f t="shared" si="1051"/>
        <v>0</v>
      </c>
      <c r="BT100" s="182">
        <f t="shared" si="1052"/>
        <v>0</v>
      </c>
      <c r="BU100" s="182">
        <f t="shared" si="1053"/>
        <v>0</v>
      </c>
      <c r="BV100" s="5"/>
      <c r="BW100" s="182">
        <f t="shared" si="1054"/>
        <v>0</v>
      </c>
      <c r="BX100" s="182">
        <f t="shared" si="1055"/>
        <v>0</v>
      </c>
      <c r="BY100" s="182">
        <f t="shared" si="1056"/>
        <v>0</v>
      </c>
      <c r="BZ100" s="5"/>
      <c r="CA100" s="182">
        <f t="shared" si="1057"/>
        <v>0</v>
      </c>
      <c r="CB100" s="182">
        <f t="shared" si="1058"/>
        <v>0</v>
      </c>
      <c r="CC100" s="182">
        <f t="shared" si="1059"/>
        <v>0</v>
      </c>
      <c r="CD100" s="5"/>
      <c r="CE100" s="182">
        <f t="shared" si="1060"/>
        <v>0</v>
      </c>
      <c r="CF100" s="182">
        <f t="shared" si="1061"/>
        <v>0</v>
      </c>
      <c r="CG100" s="182">
        <f t="shared" si="1062"/>
        <v>0</v>
      </c>
      <c r="CH100" s="5"/>
      <c r="CI100" s="182">
        <f t="shared" si="1063"/>
        <v>0</v>
      </c>
      <c r="CJ100" s="182">
        <f t="shared" si="1064"/>
        <v>0</v>
      </c>
      <c r="CK100" s="182">
        <f t="shared" si="1065"/>
        <v>0</v>
      </c>
      <c r="CL100" s="5"/>
      <c r="CM100" s="182">
        <f t="shared" si="1066"/>
        <v>0</v>
      </c>
      <c r="CN100" s="182">
        <f t="shared" si="1067"/>
        <v>0</v>
      </c>
      <c r="CO100" s="182">
        <f t="shared" si="1068"/>
        <v>0</v>
      </c>
      <c r="CP100" s="5"/>
      <c r="CQ100" s="182">
        <f t="shared" si="1069"/>
        <v>0</v>
      </c>
      <c r="CR100" s="182">
        <f t="shared" si="1070"/>
        <v>0</v>
      </c>
      <c r="CS100" s="182">
        <f t="shared" si="1071"/>
        <v>0</v>
      </c>
      <c r="CT100" s="5"/>
      <c r="CU100" s="182">
        <f t="shared" si="1072"/>
        <v>0</v>
      </c>
      <c r="CV100" s="182">
        <f t="shared" si="1073"/>
        <v>0</v>
      </c>
      <c r="CW100" s="182">
        <f t="shared" si="1074"/>
        <v>0</v>
      </c>
      <c r="CX100" s="5"/>
      <c r="CY100" s="182">
        <f t="shared" si="1075"/>
        <v>0</v>
      </c>
      <c r="CZ100" s="182">
        <f t="shared" si="1076"/>
        <v>0</v>
      </c>
      <c r="DA100" s="182">
        <f t="shared" si="1077"/>
        <v>0</v>
      </c>
      <c r="DB100" s="5"/>
      <c r="DC100" s="182">
        <f t="shared" si="1078"/>
        <v>0</v>
      </c>
      <c r="DD100" s="182">
        <f t="shared" si="1079"/>
        <v>0</v>
      </c>
      <c r="DE100" s="182">
        <f t="shared" si="1080"/>
        <v>0</v>
      </c>
      <c r="DF100" s="5"/>
      <c r="DG100" s="182">
        <f t="shared" si="1081"/>
        <v>0</v>
      </c>
      <c r="DH100" s="182">
        <f t="shared" si="1082"/>
        <v>0</v>
      </c>
      <c r="DI100" s="182">
        <f t="shared" si="1083"/>
        <v>0</v>
      </c>
      <c r="DJ100" s="5"/>
      <c r="DK100" s="182">
        <f t="shared" si="1084"/>
        <v>0</v>
      </c>
      <c r="DL100" s="182">
        <f t="shared" si="1085"/>
        <v>0</v>
      </c>
      <c r="DM100" s="182">
        <f t="shared" si="1086"/>
        <v>0</v>
      </c>
      <c r="DN100" s="5"/>
      <c r="DO100" s="182">
        <f t="shared" si="1087"/>
        <v>0</v>
      </c>
      <c r="DP100" s="182">
        <f t="shared" si="1088"/>
        <v>0</v>
      </c>
      <c r="DQ100" s="182">
        <f t="shared" si="1089"/>
        <v>0</v>
      </c>
      <c r="DR100" s="5"/>
      <c r="DS100" s="182">
        <f t="shared" si="1090"/>
        <v>0</v>
      </c>
      <c r="DT100" s="182">
        <f t="shared" si="1091"/>
        <v>0</v>
      </c>
      <c r="DU100" s="182">
        <f t="shared" si="1092"/>
        <v>0</v>
      </c>
      <c r="DV100" s="5"/>
      <c r="DW100" s="182">
        <f t="shared" si="1093"/>
        <v>0</v>
      </c>
      <c r="DX100" s="182">
        <f t="shared" si="1094"/>
        <v>0</v>
      </c>
      <c r="DY100" s="182">
        <f t="shared" si="1095"/>
        <v>0</v>
      </c>
      <c r="DZ100" s="5"/>
      <c r="EA100" s="182">
        <f t="shared" si="1096"/>
        <v>0</v>
      </c>
      <c r="EB100" s="182">
        <f t="shared" si="1097"/>
        <v>0</v>
      </c>
      <c r="EC100" s="182">
        <f t="shared" si="1098"/>
        <v>0</v>
      </c>
      <c r="ED100" s="5"/>
      <c r="EE100" s="182">
        <f t="shared" si="1099"/>
        <v>0</v>
      </c>
      <c r="EF100" s="182">
        <f t="shared" si="1100"/>
        <v>0</v>
      </c>
      <c r="EG100" s="182">
        <f t="shared" si="1101"/>
        <v>0</v>
      </c>
      <c r="EH100" s="5"/>
      <c r="EI100" s="182">
        <f t="shared" si="1102"/>
        <v>0</v>
      </c>
      <c r="EJ100" s="182">
        <f t="shared" si="1103"/>
        <v>0</v>
      </c>
      <c r="EK100" s="182">
        <f t="shared" si="1104"/>
        <v>0</v>
      </c>
      <c r="EL100" s="5"/>
      <c r="EM100" s="182">
        <f t="shared" si="1105"/>
        <v>0</v>
      </c>
      <c r="EN100" s="182">
        <f t="shared" si="1106"/>
        <v>0</v>
      </c>
      <c r="EO100" s="182">
        <f t="shared" si="1107"/>
        <v>0</v>
      </c>
      <c r="EP100" s="5"/>
      <c r="EQ100" s="182">
        <f t="shared" si="1108"/>
        <v>0</v>
      </c>
      <c r="ER100" s="182">
        <f t="shared" si="1109"/>
        <v>0</v>
      </c>
      <c r="ES100" s="182">
        <f t="shared" si="1110"/>
        <v>0</v>
      </c>
      <c r="ET100" s="5"/>
      <c r="EU100" s="182">
        <f t="shared" si="1111"/>
        <v>0</v>
      </c>
      <c r="EV100" s="182">
        <f t="shared" si="1112"/>
        <v>0</v>
      </c>
      <c r="EW100" s="182">
        <f t="shared" si="1113"/>
        <v>0</v>
      </c>
      <c r="EX100" s="5"/>
      <c r="EY100" s="182">
        <f t="shared" si="1114"/>
        <v>0</v>
      </c>
      <c r="EZ100" s="182">
        <f t="shared" si="1115"/>
        <v>0</v>
      </c>
      <c r="FA100" s="182">
        <f t="shared" si="1116"/>
        <v>0</v>
      </c>
      <c r="FB100" s="5"/>
      <c r="FC100" s="182">
        <f t="shared" si="1117"/>
        <v>0</v>
      </c>
      <c r="FD100" s="182">
        <f t="shared" si="1118"/>
        <v>0</v>
      </c>
      <c r="FE100" s="182">
        <f t="shared" si="1119"/>
        <v>0</v>
      </c>
      <c r="FF100" s="5"/>
      <c r="FG100" s="182">
        <f t="shared" si="1120"/>
        <v>0</v>
      </c>
      <c r="FH100" s="182">
        <f t="shared" si="1121"/>
        <v>0</v>
      </c>
      <c r="FI100" s="182">
        <f t="shared" si="1122"/>
        <v>0</v>
      </c>
      <c r="FJ100" s="5"/>
      <c r="FK100" s="182">
        <f t="shared" si="1123"/>
        <v>0</v>
      </c>
      <c r="FL100" s="182">
        <f t="shared" si="1124"/>
        <v>0</v>
      </c>
      <c r="FM100" s="182">
        <f t="shared" si="1125"/>
        <v>0</v>
      </c>
      <c r="FN100" s="5"/>
      <c r="FO100" s="182">
        <f t="shared" si="1126"/>
        <v>0</v>
      </c>
      <c r="FP100" s="182">
        <f t="shared" si="1127"/>
        <v>0</v>
      </c>
      <c r="FQ100" s="182">
        <f t="shared" si="1128"/>
        <v>0</v>
      </c>
      <c r="FR100" s="5"/>
      <c r="FS100" s="182">
        <f t="shared" si="1129"/>
        <v>0</v>
      </c>
      <c r="FT100" s="182">
        <f t="shared" si="1130"/>
        <v>0</v>
      </c>
      <c r="FU100" s="182">
        <f t="shared" si="1131"/>
        <v>0</v>
      </c>
      <c r="FV100" s="5"/>
      <c r="FW100" s="182">
        <f t="shared" si="1132"/>
        <v>0</v>
      </c>
      <c r="FX100" s="182">
        <f t="shared" si="1133"/>
        <v>0</v>
      </c>
      <c r="FY100" s="182">
        <f t="shared" si="1134"/>
        <v>0</v>
      </c>
      <c r="FZ100" s="5"/>
      <c r="GA100" s="182">
        <f t="shared" si="1135"/>
        <v>0</v>
      </c>
      <c r="GB100" s="182">
        <f t="shared" si="1136"/>
        <v>0</v>
      </c>
      <c r="GC100" s="182">
        <f t="shared" si="1137"/>
        <v>0</v>
      </c>
      <c r="GD100" s="5"/>
      <c r="GE100" s="182">
        <f t="shared" si="1138"/>
        <v>0</v>
      </c>
      <c r="GF100" s="182">
        <f t="shared" si="1139"/>
        <v>0</v>
      </c>
      <c r="GG100" s="182">
        <f t="shared" si="1140"/>
        <v>0</v>
      </c>
      <c r="GH100" s="5"/>
      <c r="GI100" s="182">
        <f t="shared" si="1141"/>
        <v>0</v>
      </c>
      <c r="GJ100" s="182">
        <f t="shared" si="1142"/>
        <v>0</v>
      </c>
      <c r="GK100" s="182">
        <f t="shared" si="1143"/>
        <v>0</v>
      </c>
      <c r="GL100" s="5"/>
      <c r="GM100" s="182">
        <f t="shared" si="1144"/>
        <v>0</v>
      </c>
      <c r="GN100" s="182">
        <f t="shared" si="1145"/>
        <v>0</v>
      </c>
      <c r="GO100" s="182">
        <f t="shared" si="1146"/>
        <v>0</v>
      </c>
      <c r="GP100" s="5"/>
      <c r="GQ100" s="182">
        <f t="shared" si="1147"/>
        <v>0</v>
      </c>
      <c r="GR100" s="182">
        <f t="shared" si="1148"/>
        <v>0</v>
      </c>
      <c r="GS100" s="182">
        <f t="shared" si="1149"/>
        <v>0</v>
      </c>
      <c r="GT100" s="5"/>
      <c r="GU100" s="182">
        <f t="shared" si="1150"/>
        <v>0</v>
      </c>
      <c r="GV100" s="182">
        <f t="shared" si="1151"/>
        <v>0</v>
      </c>
      <c r="GW100" s="182">
        <f t="shared" si="1152"/>
        <v>0</v>
      </c>
      <c r="GX100" s="5"/>
      <c r="GY100" s="182">
        <f t="shared" si="1153"/>
        <v>0</v>
      </c>
      <c r="GZ100" s="182">
        <f t="shared" si="1154"/>
        <v>0</v>
      </c>
      <c r="HA100" s="182">
        <f t="shared" si="1155"/>
        <v>0</v>
      </c>
      <c r="HB100" s="5"/>
      <c r="HC100" s="182">
        <f t="shared" si="1156"/>
        <v>0</v>
      </c>
      <c r="HD100" s="182">
        <f t="shared" si="1157"/>
        <v>0</v>
      </c>
      <c r="HE100" s="182">
        <f t="shared" si="1158"/>
        <v>0</v>
      </c>
      <c r="HF100" s="5"/>
      <c r="HG100" s="182">
        <f t="shared" si="1159"/>
        <v>0</v>
      </c>
      <c r="HH100" s="182">
        <f t="shared" si="1160"/>
        <v>0</v>
      </c>
      <c r="HI100" s="182">
        <f t="shared" si="1161"/>
        <v>0</v>
      </c>
      <c r="HJ100" s="5"/>
      <c r="HK100" s="182">
        <f t="shared" si="1162"/>
        <v>0</v>
      </c>
      <c r="HL100" s="182">
        <f t="shared" si="1163"/>
        <v>0</v>
      </c>
      <c r="HM100" s="182">
        <f t="shared" si="1164"/>
        <v>0</v>
      </c>
      <c r="HN100" s="5"/>
      <c r="HO100" s="182">
        <f t="shared" si="1165"/>
        <v>0</v>
      </c>
      <c r="HP100" s="182">
        <f t="shared" si="1166"/>
        <v>0</v>
      </c>
      <c r="HQ100" s="182">
        <f t="shared" si="1167"/>
        <v>0</v>
      </c>
      <c r="HR100" s="5"/>
      <c r="HS100" s="182">
        <f t="shared" si="1168"/>
        <v>0</v>
      </c>
      <c r="HT100" s="182">
        <f t="shared" si="1169"/>
        <v>0</v>
      </c>
      <c r="HU100" s="182">
        <f t="shared" si="1170"/>
        <v>0</v>
      </c>
      <c r="HV100" s="5"/>
      <c r="HW100" s="182">
        <f t="shared" si="1171"/>
        <v>0</v>
      </c>
      <c r="HX100" s="182">
        <f t="shared" si="1172"/>
        <v>0</v>
      </c>
      <c r="HY100" s="182">
        <f t="shared" si="1173"/>
        <v>0</v>
      </c>
      <c r="HZ100" s="5"/>
      <c r="IA100" s="182">
        <f t="shared" si="1174"/>
        <v>0</v>
      </c>
      <c r="IB100" s="182">
        <f t="shared" si="1175"/>
        <v>0</v>
      </c>
      <c r="IC100" s="182">
        <f t="shared" si="1176"/>
        <v>0</v>
      </c>
      <c r="ID100" s="5"/>
      <c r="IE100" s="182">
        <f t="shared" si="1177"/>
        <v>0</v>
      </c>
      <c r="IF100" s="182">
        <f t="shared" si="1178"/>
        <v>0</v>
      </c>
      <c r="IG100" s="182">
        <f t="shared" si="1179"/>
        <v>0</v>
      </c>
      <c r="IH100" s="5"/>
      <c r="II100" s="182">
        <f t="shared" si="1180"/>
        <v>0</v>
      </c>
      <c r="IJ100" s="182">
        <f t="shared" si="1181"/>
        <v>0</v>
      </c>
      <c r="IK100" s="182">
        <f t="shared" si="1182"/>
        <v>0</v>
      </c>
      <c r="IL100" s="5"/>
      <c r="IM100" s="182">
        <f t="shared" si="1183"/>
        <v>0</v>
      </c>
      <c r="IN100" s="182">
        <f t="shared" si="1184"/>
        <v>0</v>
      </c>
      <c r="IO100" s="182">
        <f t="shared" si="1185"/>
        <v>0</v>
      </c>
      <c r="IP100" s="5"/>
      <c r="IQ100" s="182">
        <f t="shared" si="1186"/>
        <v>0</v>
      </c>
      <c r="IR100" s="182">
        <f t="shared" si="1187"/>
        <v>0</v>
      </c>
      <c r="IS100" s="182">
        <f t="shared" si="1188"/>
        <v>0</v>
      </c>
      <c r="IT100" s="5"/>
      <c r="IU100" s="182">
        <f t="shared" si="1189"/>
        <v>0</v>
      </c>
      <c r="IV100" s="182">
        <f t="shared" si="1190"/>
        <v>0</v>
      </c>
      <c r="IW100" s="182">
        <f t="shared" si="1191"/>
        <v>0</v>
      </c>
      <c r="IX100" s="5"/>
      <c r="IY100" s="182">
        <f t="shared" si="1192"/>
        <v>0</v>
      </c>
      <c r="IZ100" s="182">
        <f t="shared" si="1193"/>
        <v>0</v>
      </c>
      <c r="JA100" s="182">
        <f t="shared" si="1194"/>
        <v>0</v>
      </c>
      <c r="JB100" s="5"/>
      <c r="JC100" s="182">
        <f t="shared" si="1195"/>
        <v>0</v>
      </c>
      <c r="JD100" s="182">
        <f t="shared" si="1196"/>
        <v>0</v>
      </c>
      <c r="JE100" s="182">
        <f t="shared" si="1197"/>
        <v>0</v>
      </c>
      <c r="JF100" s="5"/>
      <c r="JG100" s="182">
        <f t="shared" si="1198"/>
        <v>0</v>
      </c>
      <c r="JH100" s="182">
        <f t="shared" si="1199"/>
        <v>0</v>
      </c>
      <c r="JI100" s="182">
        <f t="shared" si="1200"/>
        <v>0</v>
      </c>
      <c r="JJ100" s="5"/>
      <c r="JK100" s="182">
        <f t="shared" si="1201"/>
        <v>0</v>
      </c>
      <c r="JL100" s="182">
        <f t="shared" si="1202"/>
        <v>0</v>
      </c>
      <c r="JM100" s="182">
        <f t="shared" si="1203"/>
        <v>0</v>
      </c>
      <c r="JN100" s="5"/>
      <c r="JO100" s="182">
        <f t="shared" si="1204"/>
        <v>0</v>
      </c>
      <c r="JP100" s="182">
        <f t="shared" si="1205"/>
        <v>0</v>
      </c>
      <c r="JQ100" s="182">
        <f t="shared" si="1206"/>
        <v>0</v>
      </c>
      <c r="JR100" s="5"/>
      <c r="JS100" s="182">
        <f t="shared" si="1207"/>
        <v>0</v>
      </c>
      <c r="JT100" s="182">
        <f t="shared" si="1208"/>
        <v>0</v>
      </c>
      <c r="JU100" s="182">
        <f t="shared" si="1209"/>
        <v>0</v>
      </c>
      <c r="JV100" s="5"/>
      <c r="JW100" s="182">
        <f t="shared" si="1210"/>
        <v>0</v>
      </c>
      <c r="JX100" s="182">
        <f t="shared" si="1211"/>
        <v>0</v>
      </c>
      <c r="JY100" s="182">
        <f t="shared" si="1212"/>
        <v>0</v>
      </c>
      <c r="JZ100" s="5"/>
      <c r="KA100" s="182">
        <f t="shared" si="1213"/>
        <v>0</v>
      </c>
      <c r="KB100" s="182">
        <f t="shared" si="1214"/>
        <v>0</v>
      </c>
      <c r="KC100" s="182">
        <f t="shared" si="1215"/>
        <v>0</v>
      </c>
      <c r="KD100" s="5"/>
      <c r="KE100" s="182">
        <f t="shared" si="1216"/>
        <v>0</v>
      </c>
      <c r="KF100" s="182">
        <f t="shared" si="1217"/>
        <v>0</v>
      </c>
      <c r="KG100" s="182">
        <f t="shared" si="1218"/>
        <v>0</v>
      </c>
      <c r="KH100" s="5"/>
      <c r="KI100" s="183">
        <f t="shared" si="1219"/>
        <v>0</v>
      </c>
      <c r="KJ100" s="183" t="e">
        <f t="shared" si="1220"/>
        <v>#DIV/0!</v>
      </c>
      <c r="KK100" s="183">
        <f t="shared" si="1221"/>
        <v>0</v>
      </c>
      <c r="KM100" s="183">
        <f t="shared" si="1222"/>
        <v>0</v>
      </c>
      <c r="KN100" s="183" t="e">
        <f t="shared" si="1223"/>
        <v>#DIV/0!</v>
      </c>
      <c r="KO100" s="183">
        <f t="shared" si="1224"/>
        <v>0</v>
      </c>
      <c r="KQ100" s="183">
        <f t="shared" si="1225"/>
        <v>0</v>
      </c>
      <c r="KR100" s="183" t="e">
        <f t="shared" si="1226"/>
        <v>#DIV/0!</v>
      </c>
      <c r="KS100" s="183">
        <f t="shared" si="1227"/>
        <v>0</v>
      </c>
      <c r="KU100" s="183">
        <f t="shared" si="1228"/>
        <v>0</v>
      </c>
      <c r="KV100" s="183" t="e">
        <f t="shared" si="1229"/>
        <v>#DIV/0!</v>
      </c>
      <c r="KW100" s="183">
        <f t="shared" si="1230"/>
        <v>0</v>
      </c>
      <c r="KY100" s="183">
        <f t="shared" si="1231"/>
        <v>0</v>
      </c>
      <c r="KZ100" s="183" t="e">
        <f t="shared" si="1232"/>
        <v>#DIV/0!</v>
      </c>
      <c r="LA100" s="183">
        <f t="shared" si="1233"/>
        <v>0</v>
      </c>
      <c r="LC100" s="183">
        <f t="shared" si="1234"/>
        <v>0</v>
      </c>
      <c r="LD100" s="183" t="e">
        <f t="shared" si="1235"/>
        <v>#DIV/0!</v>
      </c>
      <c r="LE100" s="183">
        <f t="shared" si="1236"/>
        <v>0</v>
      </c>
    </row>
    <row r="101" spans="2:317" ht="18.75">
      <c r="B101" s="172"/>
      <c r="C101" s="180"/>
      <c r="D101" s="180"/>
      <c r="E101" s="180" t="str">
        <f>'A.I Revenue Streams - P1'!F99</f>
        <v>Women Checkup-Basic Plus</v>
      </c>
      <c r="F101" s="184"/>
      <c r="G101" s="182"/>
      <c r="H101" s="182">
        <f>'A.I Revenue Streams - P1'!J99</f>
        <v>0</v>
      </c>
      <c r="I101" s="182">
        <f t="shared" si="1237"/>
        <v>0</v>
      </c>
      <c r="J101" s="5"/>
      <c r="K101" s="182">
        <f>'A.I Revenue Streams - P1'!H99*K$2</f>
        <v>0</v>
      </c>
      <c r="L101" s="182">
        <f t="shared" si="1008"/>
        <v>0</v>
      </c>
      <c r="M101" s="182">
        <f t="shared" si="1239"/>
        <v>0</v>
      </c>
      <c r="N101" s="5"/>
      <c r="O101" s="182">
        <f t="shared" si="1009"/>
        <v>0</v>
      </c>
      <c r="P101" s="182">
        <f t="shared" si="1010"/>
        <v>0</v>
      </c>
      <c r="Q101" s="182">
        <f t="shared" si="1011"/>
        <v>0</v>
      </c>
      <c r="R101" s="5"/>
      <c r="S101" s="182">
        <f t="shared" si="1012"/>
        <v>0</v>
      </c>
      <c r="T101" s="182">
        <f t="shared" si="1013"/>
        <v>0</v>
      </c>
      <c r="U101" s="182">
        <f t="shared" si="1014"/>
        <v>0</v>
      </c>
      <c r="V101" s="5"/>
      <c r="W101" s="182">
        <f t="shared" si="1015"/>
        <v>0</v>
      </c>
      <c r="X101" s="182">
        <f t="shared" si="1016"/>
        <v>0</v>
      </c>
      <c r="Y101" s="182">
        <f t="shared" si="1017"/>
        <v>0</v>
      </c>
      <c r="Z101" s="5"/>
      <c r="AA101" s="182">
        <f t="shared" si="1018"/>
        <v>0</v>
      </c>
      <c r="AB101" s="182">
        <f t="shared" si="1019"/>
        <v>0</v>
      </c>
      <c r="AC101" s="182">
        <f t="shared" si="1020"/>
        <v>0</v>
      </c>
      <c r="AD101" s="5"/>
      <c r="AE101" s="182">
        <f t="shared" si="1021"/>
        <v>0</v>
      </c>
      <c r="AF101" s="182">
        <f t="shared" si="1022"/>
        <v>0</v>
      </c>
      <c r="AG101" s="182">
        <f t="shared" si="1023"/>
        <v>0</v>
      </c>
      <c r="AH101" s="5"/>
      <c r="AI101" s="182">
        <f t="shared" si="1024"/>
        <v>0</v>
      </c>
      <c r="AJ101" s="182">
        <f t="shared" si="1025"/>
        <v>0</v>
      </c>
      <c r="AK101" s="182">
        <f t="shared" si="1026"/>
        <v>0</v>
      </c>
      <c r="AL101" s="5"/>
      <c r="AM101" s="182">
        <f t="shared" si="1027"/>
        <v>0</v>
      </c>
      <c r="AN101" s="182">
        <f t="shared" si="1028"/>
        <v>0</v>
      </c>
      <c r="AO101" s="182">
        <f t="shared" si="1029"/>
        <v>0</v>
      </c>
      <c r="AP101" s="5"/>
      <c r="AQ101" s="182">
        <f t="shared" si="1030"/>
        <v>0</v>
      </c>
      <c r="AR101" s="182">
        <f t="shared" si="1031"/>
        <v>0</v>
      </c>
      <c r="AS101" s="182">
        <f t="shared" si="1032"/>
        <v>0</v>
      </c>
      <c r="AT101" s="5"/>
      <c r="AU101" s="182">
        <f t="shared" si="1033"/>
        <v>0</v>
      </c>
      <c r="AV101" s="182">
        <f t="shared" si="1034"/>
        <v>0</v>
      </c>
      <c r="AW101" s="182">
        <f t="shared" si="1035"/>
        <v>0</v>
      </c>
      <c r="AX101" s="5"/>
      <c r="AY101" s="182">
        <f t="shared" si="1036"/>
        <v>0</v>
      </c>
      <c r="AZ101" s="182">
        <f t="shared" si="1037"/>
        <v>0</v>
      </c>
      <c r="BA101" s="182">
        <f t="shared" si="1038"/>
        <v>0</v>
      </c>
      <c r="BB101" s="5"/>
      <c r="BC101" s="182">
        <f t="shared" si="1039"/>
        <v>0</v>
      </c>
      <c r="BD101" s="182">
        <f t="shared" si="1040"/>
        <v>0</v>
      </c>
      <c r="BE101" s="182">
        <f t="shared" si="1041"/>
        <v>0</v>
      </c>
      <c r="BF101" s="5"/>
      <c r="BG101" s="182">
        <f t="shared" si="1042"/>
        <v>0</v>
      </c>
      <c r="BH101" s="182">
        <f t="shared" si="1043"/>
        <v>0</v>
      </c>
      <c r="BI101" s="182">
        <f t="shared" si="1044"/>
        <v>0</v>
      </c>
      <c r="BJ101" s="5"/>
      <c r="BK101" s="182">
        <f t="shared" si="1045"/>
        <v>0</v>
      </c>
      <c r="BL101" s="182">
        <f t="shared" si="1046"/>
        <v>0</v>
      </c>
      <c r="BM101" s="182">
        <f t="shared" si="1047"/>
        <v>0</v>
      </c>
      <c r="BN101" s="5"/>
      <c r="BO101" s="182">
        <f t="shared" si="1048"/>
        <v>0</v>
      </c>
      <c r="BP101" s="182">
        <f t="shared" si="1049"/>
        <v>0</v>
      </c>
      <c r="BQ101" s="182">
        <f t="shared" si="1050"/>
        <v>0</v>
      </c>
      <c r="BR101" s="5"/>
      <c r="BS101" s="182">
        <f t="shared" si="1051"/>
        <v>0</v>
      </c>
      <c r="BT101" s="182">
        <f t="shared" si="1052"/>
        <v>0</v>
      </c>
      <c r="BU101" s="182">
        <f t="shared" si="1053"/>
        <v>0</v>
      </c>
      <c r="BV101" s="5"/>
      <c r="BW101" s="182">
        <f t="shared" si="1054"/>
        <v>0</v>
      </c>
      <c r="BX101" s="182">
        <f t="shared" si="1055"/>
        <v>0</v>
      </c>
      <c r="BY101" s="182">
        <f t="shared" si="1056"/>
        <v>0</v>
      </c>
      <c r="BZ101" s="5"/>
      <c r="CA101" s="182">
        <f t="shared" si="1057"/>
        <v>0</v>
      </c>
      <c r="CB101" s="182">
        <f t="shared" si="1058"/>
        <v>0</v>
      </c>
      <c r="CC101" s="182">
        <f t="shared" si="1059"/>
        <v>0</v>
      </c>
      <c r="CD101" s="5"/>
      <c r="CE101" s="182">
        <f t="shared" si="1060"/>
        <v>0</v>
      </c>
      <c r="CF101" s="182">
        <f t="shared" si="1061"/>
        <v>0</v>
      </c>
      <c r="CG101" s="182">
        <f t="shared" si="1062"/>
        <v>0</v>
      </c>
      <c r="CH101" s="5"/>
      <c r="CI101" s="182">
        <f t="shared" si="1063"/>
        <v>0</v>
      </c>
      <c r="CJ101" s="182">
        <f t="shared" si="1064"/>
        <v>0</v>
      </c>
      <c r="CK101" s="182">
        <f t="shared" si="1065"/>
        <v>0</v>
      </c>
      <c r="CL101" s="5"/>
      <c r="CM101" s="182">
        <f t="shared" si="1066"/>
        <v>0</v>
      </c>
      <c r="CN101" s="182">
        <f t="shared" si="1067"/>
        <v>0</v>
      </c>
      <c r="CO101" s="182">
        <f t="shared" si="1068"/>
        <v>0</v>
      </c>
      <c r="CP101" s="5"/>
      <c r="CQ101" s="182">
        <f t="shared" si="1069"/>
        <v>0</v>
      </c>
      <c r="CR101" s="182">
        <f t="shared" si="1070"/>
        <v>0</v>
      </c>
      <c r="CS101" s="182">
        <f t="shared" si="1071"/>
        <v>0</v>
      </c>
      <c r="CT101" s="5"/>
      <c r="CU101" s="182">
        <f t="shared" si="1072"/>
        <v>0</v>
      </c>
      <c r="CV101" s="182">
        <f t="shared" si="1073"/>
        <v>0</v>
      </c>
      <c r="CW101" s="182">
        <f t="shared" si="1074"/>
        <v>0</v>
      </c>
      <c r="CX101" s="5"/>
      <c r="CY101" s="182">
        <f t="shared" si="1075"/>
        <v>0</v>
      </c>
      <c r="CZ101" s="182">
        <f t="shared" si="1076"/>
        <v>0</v>
      </c>
      <c r="DA101" s="182">
        <f t="shared" si="1077"/>
        <v>0</v>
      </c>
      <c r="DB101" s="5"/>
      <c r="DC101" s="182">
        <f t="shared" si="1078"/>
        <v>0</v>
      </c>
      <c r="DD101" s="182">
        <f t="shared" si="1079"/>
        <v>0</v>
      </c>
      <c r="DE101" s="182">
        <f t="shared" si="1080"/>
        <v>0</v>
      </c>
      <c r="DF101" s="5"/>
      <c r="DG101" s="182">
        <f t="shared" si="1081"/>
        <v>0</v>
      </c>
      <c r="DH101" s="182">
        <f t="shared" si="1082"/>
        <v>0</v>
      </c>
      <c r="DI101" s="182">
        <f t="shared" si="1083"/>
        <v>0</v>
      </c>
      <c r="DJ101" s="5"/>
      <c r="DK101" s="182">
        <f t="shared" si="1084"/>
        <v>0</v>
      </c>
      <c r="DL101" s="182">
        <f t="shared" si="1085"/>
        <v>0</v>
      </c>
      <c r="DM101" s="182">
        <f t="shared" si="1086"/>
        <v>0</v>
      </c>
      <c r="DN101" s="5"/>
      <c r="DO101" s="182">
        <f t="shared" si="1087"/>
        <v>0</v>
      </c>
      <c r="DP101" s="182">
        <f t="shared" si="1088"/>
        <v>0</v>
      </c>
      <c r="DQ101" s="182">
        <f t="shared" si="1089"/>
        <v>0</v>
      </c>
      <c r="DR101" s="5"/>
      <c r="DS101" s="182">
        <f t="shared" si="1090"/>
        <v>0</v>
      </c>
      <c r="DT101" s="182">
        <f t="shared" si="1091"/>
        <v>0</v>
      </c>
      <c r="DU101" s="182">
        <f t="shared" si="1092"/>
        <v>0</v>
      </c>
      <c r="DV101" s="5"/>
      <c r="DW101" s="182">
        <f t="shared" si="1093"/>
        <v>0</v>
      </c>
      <c r="DX101" s="182">
        <f t="shared" si="1094"/>
        <v>0</v>
      </c>
      <c r="DY101" s="182">
        <f t="shared" si="1095"/>
        <v>0</v>
      </c>
      <c r="DZ101" s="5"/>
      <c r="EA101" s="182">
        <f t="shared" si="1096"/>
        <v>0</v>
      </c>
      <c r="EB101" s="182">
        <f t="shared" si="1097"/>
        <v>0</v>
      </c>
      <c r="EC101" s="182">
        <f t="shared" si="1098"/>
        <v>0</v>
      </c>
      <c r="ED101" s="5"/>
      <c r="EE101" s="182">
        <f t="shared" si="1099"/>
        <v>0</v>
      </c>
      <c r="EF101" s="182">
        <f t="shared" si="1100"/>
        <v>0</v>
      </c>
      <c r="EG101" s="182">
        <f t="shared" si="1101"/>
        <v>0</v>
      </c>
      <c r="EH101" s="5"/>
      <c r="EI101" s="182">
        <f t="shared" si="1102"/>
        <v>0</v>
      </c>
      <c r="EJ101" s="182">
        <f t="shared" si="1103"/>
        <v>0</v>
      </c>
      <c r="EK101" s="182">
        <f t="shared" si="1104"/>
        <v>0</v>
      </c>
      <c r="EL101" s="5"/>
      <c r="EM101" s="182">
        <f t="shared" si="1105"/>
        <v>0</v>
      </c>
      <c r="EN101" s="182">
        <f t="shared" si="1106"/>
        <v>0</v>
      </c>
      <c r="EO101" s="182">
        <f t="shared" si="1107"/>
        <v>0</v>
      </c>
      <c r="EP101" s="5"/>
      <c r="EQ101" s="182">
        <f t="shared" si="1108"/>
        <v>0</v>
      </c>
      <c r="ER101" s="182">
        <f t="shared" si="1109"/>
        <v>0</v>
      </c>
      <c r="ES101" s="182">
        <f t="shared" si="1110"/>
        <v>0</v>
      </c>
      <c r="ET101" s="5"/>
      <c r="EU101" s="182">
        <f t="shared" si="1111"/>
        <v>0</v>
      </c>
      <c r="EV101" s="182">
        <f t="shared" si="1112"/>
        <v>0</v>
      </c>
      <c r="EW101" s="182">
        <f t="shared" si="1113"/>
        <v>0</v>
      </c>
      <c r="EX101" s="5"/>
      <c r="EY101" s="182">
        <f t="shared" si="1114"/>
        <v>0</v>
      </c>
      <c r="EZ101" s="182">
        <f t="shared" si="1115"/>
        <v>0</v>
      </c>
      <c r="FA101" s="182">
        <f t="shared" si="1116"/>
        <v>0</v>
      </c>
      <c r="FB101" s="5"/>
      <c r="FC101" s="182">
        <f t="shared" si="1117"/>
        <v>0</v>
      </c>
      <c r="FD101" s="182">
        <f t="shared" si="1118"/>
        <v>0</v>
      </c>
      <c r="FE101" s="182">
        <f t="shared" si="1119"/>
        <v>0</v>
      </c>
      <c r="FF101" s="5"/>
      <c r="FG101" s="182">
        <f t="shared" si="1120"/>
        <v>0</v>
      </c>
      <c r="FH101" s="182">
        <f t="shared" si="1121"/>
        <v>0</v>
      </c>
      <c r="FI101" s="182">
        <f t="shared" si="1122"/>
        <v>0</v>
      </c>
      <c r="FJ101" s="5"/>
      <c r="FK101" s="182">
        <f t="shared" si="1123"/>
        <v>0</v>
      </c>
      <c r="FL101" s="182">
        <f t="shared" si="1124"/>
        <v>0</v>
      </c>
      <c r="FM101" s="182">
        <f t="shared" si="1125"/>
        <v>0</v>
      </c>
      <c r="FN101" s="5"/>
      <c r="FO101" s="182">
        <f t="shared" si="1126"/>
        <v>0</v>
      </c>
      <c r="FP101" s="182">
        <f t="shared" si="1127"/>
        <v>0</v>
      </c>
      <c r="FQ101" s="182">
        <f t="shared" si="1128"/>
        <v>0</v>
      </c>
      <c r="FR101" s="5"/>
      <c r="FS101" s="182">
        <f t="shared" si="1129"/>
        <v>0</v>
      </c>
      <c r="FT101" s="182">
        <f t="shared" si="1130"/>
        <v>0</v>
      </c>
      <c r="FU101" s="182">
        <f t="shared" si="1131"/>
        <v>0</v>
      </c>
      <c r="FV101" s="5"/>
      <c r="FW101" s="182">
        <f t="shared" si="1132"/>
        <v>0</v>
      </c>
      <c r="FX101" s="182">
        <f t="shared" si="1133"/>
        <v>0</v>
      </c>
      <c r="FY101" s="182">
        <f t="shared" si="1134"/>
        <v>0</v>
      </c>
      <c r="FZ101" s="5"/>
      <c r="GA101" s="182">
        <f t="shared" si="1135"/>
        <v>0</v>
      </c>
      <c r="GB101" s="182">
        <f t="shared" si="1136"/>
        <v>0</v>
      </c>
      <c r="GC101" s="182">
        <f t="shared" si="1137"/>
        <v>0</v>
      </c>
      <c r="GD101" s="5"/>
      <c r="GE101" s="182">
        <f t="shared" si="1138"/>
        <v>0</v>
      </c>
      <c r="GF101" s="182">
        <f t="shared" si="1139"/>
        <v>0</v>
      </c>
      <c r="GG101" s="182">
        <f t="shared" si="1140"/>
        <v>0</v>
      </c>
      <c r="GH101" s="5"/>
      <c r="GI101" s="182">
        <f t="shared" si="1141"/>
        <v>0</v>
      </c>
      <c r="GJ101" s="182">
        <f t="shared" si="1142"/>
        <v>0</v>
      </c>
      <c r="GK101" s="182">
        <f t="shared" si="1143"/>
        <v>0</v>
      </c>
      <c r="GL101" s="5"/>
      <c r="GM101" s="182">
        <f t="shared" si="1144"/>
        <v>0</v>
      </c>
      <c r="GN101" s="182">
        <f t="shared" si="1145"/>
        <v>0</v>
      </c>
      <c r="GO101" s="182">
        <f t="shared" si="1146"/>
        <v>0</v>
      </c>
      <c r="GP101" s="5"/>
      <c r="GQ101" s="182">
        <f t="shared" si="1147"/>
        <v>0</v>
      </c>
      <c r="GR101" s="182">
        <f t="shared" si="1148"/>
        <v>0</v>
      </c>
      <c r="GS101" s="182">
        <f t="shared" si="1149"/>
        <v>0</v>
      </c>
      <c r="GT101" s="5"/>
      <c r="GU101" s="182">
        <f t="shared" si="1150"/>
        <v>0</v>
      </c>
      <c r="GV101" s="182">
        <f t="shared" si="1151"/>
        <v>0</v>
      </c>
      <c r="GW101" s="182">
        <f t="shared" si="1152"/>
        <v>0</v>
      </c>
      <c r="GX101" s="5"/>
      <c r="GY101" s="182">
        <f t="shared" si="1153"/>
        <v>0</v>
      </c>
      <c r="GZ101" s="182">
        <f t="shared" si="1154"/>
        <v>0</v>
      </c>
      <c r="HA101" s="182">
        <f t="shared" si="1155"/>
        <v>0</v>
      </c>
      <c r="HB101" s="5"/>
      <c r="HC101" s="182">
        <f t="shared" si="1156"/>
        <v>0</v>
      </c>
      <c r="HD101" s="182">
        <f t="shared" si="1157"/>
        <v>0</v>
      </c>
      <c r="HE101" s="182">
        <f t="shared" si="1158"/>
        <v>0</v>
      </c>
      <c r="HF101" s="5"/>
      <c r="HG101" s="182">
        <f t="shared" si="1159"/>
        <v>0</v>
      </c>
      <c r="HH101" s="182">
        <f t="shared" si="1160"/>
        <v>0</v>
      </c>
      <c r="HI101" s="182">
        <f t="shared" si="1161"/>
        <v>0</v>
      </c>
      <c r="HJ101" s="5"/>
      <c r="HK101" s="182">
        <f t="shared" si="1162"/>
        <v>0</v>
      </c>
      <c r="HL101" s="182">
        <f t="shared" si="1163"/>
        <v>0</v>
      </c>
      <c r="HM101" s="182">
        <f t="shared" si="1164"/>
        <v>0</v>
      </c>
      <c r="HN101" s="5"/>
      <c r="HO101" s="182">
        <f t="shared" si="1165"/>
        <v>0</v>
      </c>
      <c r="HP101" s="182">
        <f t="shared" si="1166"/>
        <v>0</v>
      </c>
      <c r="HQ101" s="182">
        <f t="shared" si="1167"/>
        <v>0</v>
      </c>
      <c r="HR101" s="5"/>
      <c r="HS101" s="182">
        <f t="shared" si="1168"/>
        <v>0</v>
      </c>
      <c r="HT101" s="182">
        <f t="shared" si="1169"/>
        <v>0</v>
      </c>
      <c r="HU101" s="182">
        <f t="shared" si="1170"/>
        <v>0</v>
      </c>
      <c r="HV101" s="5"/>
      <c r="HW101" s="182">
        <f t="shared" si="1171"/>
        <v>0</v>
      </c>
      <c r="HX101" s="182">
        <f t="shared" si="1172"/>
        <v>0</v>
      </c>
      <c r="HY101" s="182">
        <f t="shared" si="1173"/>
        <v>0</v>
      </c>
      <c r="HZ101" s="5"/>
      <c r="IA101" s="182">
        <f t="shared" si="1174"/>
        <v>0</v>
      </c>
      <c r="IB101" s="182">
        <f t="shared" si="1175"/>
        <v>0</v>
      </c>
      <c r="IC101" s="182">
        <f t="shared" si="1176"/>
        <v>0</v>
      </c>
      <c r="ID101" s="5"/>
      <c r="IE101" s="182">
        <f t="shared" si="1177"/>
        <v>0</v>
      </c>
      <c r="IF101" s="182">
        <f t="shared" si="1178"/>
        <v>0</v>
      </c>
      <c r="IG101" s="182">
        <f t="shared" si="1179"/>
        <v>0</v>
      </c>
      <c r="IH101" s="5"/>
      <c r="II101" s="182">
        <f t="shared" si="1180"/>
        <v>0</v>
      </c>
      <c r="IJ101" s="182">
        <f t="shared" si="1181"/>
        <v>0</v>
      </c>
      <c r="IK101" s="182">
        <f t="shared" si="1182"/>
        <v>0</v>
      </c>
      <c r="IL101" s="5"/>
      <c r="IM101" s="182">
        <f t="shared" si="1183"/>
        <v>0</v>
      </c>
      <c r="IN101" s="182">
        <f t="shared" si="1184"/>
        <v>0</v>
      </c>
      <c r="IO101" s="182">
        <f t="shared" si="1185"/>
        <v>0</v>
      </c>
      <c r="IP101" s="5"/>
      <c r="IQ101" s="182">
        <f t="shared" si="1186"/>
        <v>0</v>
      </c>
      <c r="IR101" s="182">
        <f t="shared" si="1187"/>
        <v>0</v>
      </c>
      <c r="IS101" s="182">
        <f t="shared" si="1188"/>
        <v>0</v>
      </c>
      <c r="IT101" s="5"/>
      <c r="IU101" s="182">
        <f t="shared" si="1189"/>
        <v>0</v>
      </c>
      <c r="IV101" s="182">
        <f t="shared" si="1190"/>
        <v>0</v>
      </c>
      <c r="IW101" s="182">
        <f t="shared" si="1191"/>
        <v>0</v>
      </c>
      <c r="IX101" s="5"/>
      <c r="IY101" s="182">
        <f t="shared" si="1192"/>
        <v>0</v>
      </c>
      <c r="IZ101" s="182">
        <f t="shared" si="1193"/>
        <v>0</v>
      </c>
      <c r="JA101" s="182">
        <f t="shared" si="1194"/>
        <v>0</v>
      </c>
      <c r="JB101" s="5"/>
      <c r="JC101" s="182">
        <f t="shared" si="1195"/>
        <v>0</v>
      </c>
      <c r="JD101" s="182">
        <f t="shared" si="1196"/>
        <v>0</v>
      </c>
      <c r="JE101" s="182">
        <f t="shared" si="1197"/>
        <v>0</v>
      </c>
      <c r="JF101" s="5"/>
      <c r="JG101" s="182">
        <f t="shared" si="1198"/>
        <v>0</v>
      </c>
      <c r="JH101" s="182">
        <f t="shared" si="1199"/>
        <v>0</v>
      </c>
      <c r="JI101" s="182">
        <f t="shared" si="1200"/>
        <v>0</v>
      </c>
      <c r="JJ101" s="5"/>
      <c r="JK101" s="182">
        <f t="shared" si="1201"/>
        <v>0</v>
      </c>
      <c r="JL101" s="182">
        <f t="shared" si="1202"/>
        <v>0</v>
      </c>
      <c r="JM101" s="182">
        <f t="shared" si="1203"/>
        <v>0</v>
      </c>
      <c r="JN101" s="5"/>
      <c r="JO101" s="182">
        <f t="shared" si="1204"/>
        <v>0</v>
      </c>
      <c r="JP101" s="182">
        <f t="shared" si="1205"/>
        <v>0</v>
      </c>
      <c r="JQ101" s="182">
        <f t="shared" si="1206"/>
        <v>0</v>
      </c>
      <c r="JR101" s="5"/>
      <c r="JS101" s="182">
        <f t="shared" si="1207"/>
        <v>0</v>
      </c>
      <c r="JT101" s="182">
        <f t="shared" si="1208"/>
        <v>0</v>
      </c>
      <c r="JU101" s="182">
        <f t="shared" si="1209"/>
        <v>0</v>
      </c>
      <c r="JV101" s="5"/>
      <c r="JW101" s="182">
        <f t="shared" si="1210"/>
        <v>0</v>
      </c>
      <c r="JX101" s="182">
        <f t="shared" si="1211"/>
        <v>0</v>
      </c>
      <c r="JY101" s="182">
        <f t="shared" si="1212"/>
        <v>0</v>
      </c>
      <c r="JZ101" s="5"/>
      <c r="KA101" s="182">
        <f t="shared" si="1213"/>
        <v>0</v>
      </c>
      <c r="KB101" s="182">
        <f t="shared" si="1214"/>
        <v>0</v>
      </c>
      <c r="KC101" s="182">
        <f t="shared" si="1215"/>
        <v>0</v>
      </c>
      <c r="KD101" s="5"/>
      <c r="KE101" s="182">
        <f t="shared" si="1216"/>
        <v>0</v>
      </c>
      <c r="KF101" s="182">
        <f t="shared" si="1217"/>
        <v>0</v>
      </c>
      <c r="KG101" s="182">
        <f t="shared" si="1218"/>
        <v>0</v>
      </c>
      <c r="KH101" s="5"/>
      <c r="KI101" s="183">
        <f t="shared" si="1219"/>
        <v>0</v>
      </c>
      <c r="KJ101" s="183" t="e">
        <f t="shared" si="1220"/>
        <v>#DIV/0!</v>
      </c>
      <c r="KK101" s="183">
        <f t="shared" si="1221"/>
        <v>0</v>
      </c>
      <c r="KM101" s="183">
        <f t="shared" si="1222"/>
        <v>0</v>
      </c>
      <c r="KN101" s="183" t="e">
        <f t="shared" si="1223"/>
        <v>#DIV/0!</v>
      </c>
      <c r="KO101" s="183">
        <f t="shared" si="1224"/>
        <v>0</v>
      </c>
      <c r="KQ101" s="183">
        <f t="shared" si="1225"/>
        <v>0</v>
      </c>
      <c r="KR101" s="183" t="e">
        <f t="shared" si="1226"/>
        <v>#DIV/0!</v>
      </c>
      <c r="KS101" s="183">
        <f t="shared" si="1227"/>
        <v>0</v>
      </c>
      <c r="KU101" s="183">
        <f t="shared" si="1228"/>
        <v>0</v>
      </c>
      <c r="KV101" s="183" t="e">
        <f t="shared" si="1229"/>
        <v>#DIV/0!</v>
      </c>
      <c r="KW101" s="183">
        <f t="shared" si="1230"/>
        <v>0</v>
      </c>
      <c r="KY101" s="183">
        <f t="shared" si="1231"/>
        <v>0</v>
      </c>
      <c r="KZ101" s="183" t="e">
        <f t="shared" si="1232"/>
        <v>#DIV/0!</v>
      </c>
      <c r="LA101" s="183">
        <f t="shared" si="1233"/>
        <v>0</v>
      </c>
      <c r="LC101" s="183">
        <f t="shared" si="1234"/>
        <v>0</v>
      </c>
      <c r="LD101" s="183" t="e">
        <f t="shared" si="1235"/>
        <v>#DIV/0!</v>
      </c>
      <c r="LE101" s="183">
        <f t="shared" si="1236"/>
        <v>0</v>
      </c>
    </row>
    <row r="102" spans="2:317" ht="18.75">
      <c r="B102" s="172"/>
      <c r="C102" s="180"/>
      <c r="D102" s="180"/>
      <c r="E102" s="180" t="str">
        <f>'A.I Revenue Streams - P1'!F100</f>
        <v>Women Checkup-Comprehensive</v>
      </c>
      <c r="F102" s="184"/>
      <c r="G102" s="182"/>
      <c r="H102" s="182">
        <f>'A.I Revenue Streams - P1'!J100</f>
        <v>0</v>
      </c>
      <c r="I102" s="182">
        <f t="shared" si="1237"/>
        <v>0</v>
      </c>
      <c r="J102" s="5"/>
      <c r="K102" s="182">
        <f>'A.I Revenue Streams - P1'!H100*K$2</f>
        <v>0</v>
      </c>
      <c r="L102" s="182">
        <f t="shared" si="1008"/>
        <v>0</v>
      </c>
      <c r="M102" s="182">
        <f t="shared" si="1239"/>
        <v>0</v>
      </c>
      <c r="N102" s="5"/>
      <c r="O102" s="182">
        <f t="shared" si="1009"/>
        <v>0</v>
      </c>
      <c r="P102" s="182">
        <f t="shared" si="1010"/>
        <v>0</v>
      </c>
      <c r="Q102" s="182">
        <f t="shared" si="1011"/>
        <v>0</v>
      </c>
      <c r="R102" s="5"/>
      <c r="S102" s="182">
        <f t="shared" si="1012"/>
        <v>0</v>
      </c>
      <c r="T102" s="182">
        <f t="shared" si="1013"/>
        <v>0</v>
      </c>
      <c r="U102" s="182">
        <f t="shared" si="1014"/>
        <v>0</v>
      </c>
      <c r="V102" s="5"/>
      <c r="W102" s="182">
        <f t="shared" si="1015"/>
        <v>0</v>
      </c>
      <c r="X102" s="182">
        <f t="shared" si="1016"/>
        <v>0</v>
      </c>
      <c r="Y102" s="182">
        <f t="shared" si="1017"/>
        <v>0</v>
      </c>
      <c r="Z102" s="5"/>
      <c r="AA102" s="182">
        <f t="shared" si="1018"/>
        <v>0</v>
      </c>
      <c r="AB102" s="182">
        <f t="shared" si="1019"/>
        <v>0</v>
      </c>
      <c r="AC102" s="182">
        <f t="shared" si="1020"/>
        <v>0</v>
      </c>
      <c r="AD102" s="5"/>
      <c r="AE102" s="182">
        <f t="shared" si="1021"/>
        <v>0</v>
      </c>
      <c r="AF102" s="182">
        <f t="shared" si="1022"/>
        <v>0</v>
      </c>
      <c r="AG102" s="182">
        <f t="shared" si="1023"/>
        <v>0</v>
      </c>
      <c r="AH102" s="5"/>
      <c r="AI102" s="182">
        <f t="shared" si="1024"/>
        <v>0</v>
      </c>
      <c r="AJ102" s="182">
        <f t="shared" si="1025"/>
        <v>0</v>
      </c>
      <c r="AK102" s="182">
        <f t="shared" si="1026"/>
        <v>0</v>
      </c>
      <c r="AL102" s="5"/>
      <c r="AM102" s="182">
        <f t="shared" si="1027"/>
        <v>0</v>
      </c>
      <c r="AN102" s="182">
        <f t="shared" si="1028"/>
        <v>0</v>
      </c>
      <c r="AO102" s="182">
        <f t="shared" si="1029"/>
        <v>0</v>
      </c>
      <c r="AP102" s="5"/>
      <c r="AQ102" s="182">
        <f t="shared" si="1030"/>
        <v>0</v>
      </c>
      <c r="AR102" s="182">
        <f t="shared" si="1031"/>
        <v>0</v>
      </c>
      <c r="AS102" s="182">
        <f t="shared" si="1032"/>
        <v>0</v>
      </c>
      <c r="AT102" s="5"/>
      <c r="AU102" s="182">
        <f t="shared" si="1033"/>
        <v>0</v>
      </c>
      <c r="AV102" s="182">
        <f t="shared" si="1034"/>
        <v>0</v>
      </c>
      <c r="AW102" s="182">
        <f t="shared" si="1035"/>
        <v>0</v>
      </c>
      <c r="AX102" s="5"/>
      <c r="AY102" s="182">
        <f t="shared" si="1036"/>
        <v>0</v>
      </c>
      <c r="AZ102" s="182">
        <f t="shared" si="1037"/>
        <v>0</v>
      </c>
      <c r="BA102" s="182">
        <f t="shared" si="1038"/>
        <v>0</v>
      </c>
      <c r="BB102" s="5"/>
      <c r="BC102" s="182">
        <f t="shared" si="1039"/>
        <v>0</v>
      </c>
      <c r="BD102" s="182">
        <f t="shared" si="1040"/>
        <v>0</v>
      </c>
      <c r="BE102" s="182">
        <f t="shared" si="1041"/>
        <v>0</v>
      </c>
      <c r="BF102" s="5"/>
      <c r="BG102" s="182">
        <f t="shared" si="1042"/>
        <v>0</v>
      </c>
      <c r="BH102" s="182">
        <f t="shared" si="1043"/>
        <v>0</v>
      </c>
      <c r="BI102" s="182">
        <f t="shared" si="1044"/>
        <v>0</v>
      </c>
      <c r="BJ102" s="5"/>
      <c r="BK102" s="182">
        <f t="shared" si="1045"/>
        <v>0</v>
      </c>
      <c r="BL102" s="182">
        <f t="shared" si="1046"/>
        <v>0</v>
      </c>
      <c r="BM102" s="182">
        <f t="shared" si="1047"/>
        <v>0</v>
      </c>
      <c r="BN102" s="5"/>
      <c r="BO102" s="182">
        <f t="shared" si="1048"/>
        <v>0</v>
      </c>
      <c r="BP102" s="182">
        <f t="shared" si="1049"/>
        <v>0</v>
      </c>
      <c r="BQ102" s="182">
        <f t="shared" si="1050"/>
        <v>0</v>
      </c>
      <c r="BR102" s="5"/>
      <c r="BS102" s="182">
        <f t="shared" si="1051"/>
        <v>0</v>
      </c>
      <c r="BT102" s="182">
        <f t="shared" si="1052"/>
        <v>0</v>
      </c>
      <c r="BU102" s="182">
        <f t="shared" si="1053"/>
        <v>0</v>
      </c>
      <c r="BV102" s="5"/>
      <c r="BW102" s="182">
        <f t="shared" si="1054"/>
        <v>0</v>
      </c>
      <c r="BX102" s="182">
        <f t="shared" si="1055"/>
        <v>0</v>
      </c>
      <c r="BY102" s="182">
        <f t="shared" si="1056"/>
        <v>0</v>
      </c>
      <c r="BZ102" s="5"/>
      <c r="CA102" s="182">
        <f t="shared" si="1057"/>
        <v>0</v>
      </c>
      <c r="CB102" s="182">
        <f t="shared" si="1058"/>
        <v>0</v>
      </c>
      <c r="CC102" s="182">
        <f t="shared" si="1059"/>
        <v>0</v>
      </c>
      <c r="CD102" s="5"/>
      <c r="CE102" s="182">
        <f t="shared" si="1060"/>
        <v>0</v>
      </c>
      <c r="CF102" s="182">
        <f t="shared" si="1061"/>
        <v>0</v>
      </c>
      <c r="CG102" s="182">
        <f t="shared" si="1062"/>
        <v>0</v>
      </c>
      <c r="CH102" s="5"/>
      <c r="CI102" s="182">
        <f t="shared" si="1063"/>
        <v>0</v>
      </c>
      <c r="CJ102" s="182">
        <f t="shared" si="1064"/>
        <v>0</v>
      </c>
      <c r="CK102" s="182">
        <f t="shared" si="1065"/>
        <v>0</v>
      </c>
      <c r="CL102" s="5"/>
      <c r="CM102" s="182">
        <f t="shared" si="1066"/>
        <v>0</v>
      </c>
      <c r="CN102" s="182">
        <f t="shared" si="1067"/>
        <v>0</v>
      </c>
      <c r="CO102" s="182">
        <f t="shared" si="1068"/>
        <v>0</v>
      </c>
      <c r="CP102" s="5"/>
      <c r="CQ102" s="182">
        <f t="shared" si="1069"/>
        <v>0</v>
      </c>
      <c r="CR102" s="182">
        <f t="shared" si="1070"/>
        <v>0</v>
      </c>
      <c r="CS102" s="182">
        <f t="shared" si="1071"/>
        <v>0</v>
      </c>
      <c r="CT102" s="5"/>
      <c r="CU102" s="182">
        <f t="shared" si="1072"/>
        <v>0</v>
      </c>
      <c r="CV102" s="182">
        <f t="shared" si="1073"/>
        <v>0</v>
      </c>
      <c r="CW102" s="182">
        <f t="shared" si="1074"/>
        <v>0</v>
      </c>
      <c r="CX102" s="5"/>
      <c r="CY102" s="182">
        <f t="shared" si="1075"/>
        <v>0</v>
      </c>
      <c r="CZ102" s="182">
        <f t="shared" si="1076"/>
        <v>0</v>
      </c>
      <c r="DA102" s="182">
        <f t="shared" si="1077"/>
        <v>0</v>
      </c>
      <c r="DB102" s="5"/>
      <c r="DC102" s="182">
        <f t="shared" si="1078"/>
        <v>0</v>
      </c>
      <c r="DD102" s="182">
        <f t="shared" si="1079"/>
        <v>0</v>
      </c>
      <c r="DE102" s="182">
        <f t="shared" si="1080"/>
        <v>0</v>
      </c>
      <c r="DF102" s="5"/>
      <c r="DG102" s="182">
        <f t="shared" si="1081"/>
        <v>0</v>
      </c>
      <c r="DH102" s="182">
        <f t="shared" si="1082"/>
        <v>0</v>
      </c>
      <c r="DI102" s="182">
        <f t="shared" si="1083"/>
        <v>0</v>
      </c>
      <c r="DJ102" s="5"/>
      <c r="DK102" s="182">
        <f t="shared" si="1084"/>
        <v>0</v>
      </c>
      <c r="DL102" s="182">
        <f t="shared" si="1085"/>
        <v>0</v>
      </c>
      <c r="DM102" s="182">
        <f t="shared" si="1086"/>
        <v>0</v>
      </c>
      <c r="DN102" s="5"/>
      <c r="DO102" s="182">
        <f t="shared" si="1087"/>
        <v>0</v>
      </c>
      <c r="DP102" s="182">
        <f t="shared" si="1088"/>
        <v>0</v>
      </c>
      <c r="DQ102" s="182">
        <f t="shared" si="1089"/>
        <v>0</v>
      </c>
      <c r="DR102" s="5"/>
      <c r="DS102" s="182">
        <f t="shared" si="1090"/>
        <v>0</v>
      </c>
      <c r="DT102" s="182">
        <f t="shared" si="1091"/>
        <v>0</v>
      </c>
      <c r="DU102" s="182">
        <f t="shared" si="1092"/>
        <v>0</v>
      </c>
      <c r="DV102" s="5"/>
      <c r="DW102" s="182">
        <f t="shared" si="1093"/>
        <v>0</v>
      </c>
      <c r="DX102" s="182">
        <f t="shared" si="1094"/>
        <v>0</v>
      </c>
      <c r="DY102" s="182">
        <f t="shared" si="1095"/>
        <v>0</v>
      </c>
      <c r="DZ102" s="5"/>
      <c r="EA102" s="182">
        <f t="shared" si="1096"/>
        <v>0</v>
      </c>
      <c r="EB102" s="182">
        <f t="shared" si="1097"/>
        <v>0</v>
      </c>
      <c r="EC102" s="182">
        <f t="shared" si="1098"/>
        <v>0</v>
      </c>
      <c r="ED102" s="5"/>
      <c r="EE102" s="182">
        <f t="shared" si="1099"/>
        <v>0</v>
      </c>
      <c r="EF102" s="182">
        <f t="shared" si="1100"/>
        <v>0</v>
      </c>
      <c r="EG102" s="182">
        <f t="shared" si="1101"/>
        <v>0</v>
      </c>
      <c r="EH102" s="5"/>
      <c r="EI102" s="182">
        <f t="shared" si="1102"/>
        <v>0</v>
      </c>
      <c r="EJ102" s="182">
        <f t="shared" si="1103"/>
        <v>0</v>
      </c>
      <c r="EK102" s="182">
        <f t="shared" si="1104"/>
        <v>0</v>
      </c>
      <c r="EL102" s="5"/>
      <c r="EM102" s="182">
        <f t="shared" si="1105"/>
        <v>0</v>
      </c>
      <c r="EN102" s="182">
        <f t="shared" si="1106"/>
        <v>0</v>
      </c>
      <c r="EO102" s="182">
        <f t="shared" si="1107"/>
        <v>0</v>
      </c>
      <c r="EP102" s="5"/>
      <c r="EQ102" s="182">
        <f t="shared" si="1108"/>
        <v>0</v>
      </c>
      <c r="ER102" s="182">
        <f t="shared" si="1109"/>
        <v>0</v>
      </c>
      <c r="ES102" s="182">
        <f t="shared" si="1110"/>
        <v>0</v>
      </c>
      <c r="ET102" s="5"/>
      <c r="EU102" s="182">
        <f t="shared" si="1111"/>
        <v>0</v>
      </c>
      <c r="EV102" s="182">
        <f t="shared" si="1112"/>
        <v>0</v>
      </c>
      <c r="EW102" s="182">
        <f t="shared" si="1113"/>
        <v>0</v>
      </c>
      <c r="EX102" s="5"/>
      <c r="EY102" s="182">
        <f t="shared" si="1114"/>
        <v>0</v>
      </c>
      <c r="EZ102" s="182">
        <f t="shared" si="1115"/>
        <v>0</v>
      </c>
      <c r="FA102" s="182">
        <f t="shared" si="1116"/>
        <v>0</v>
      </c>
      <c r="FB102" s="5"/>
      <c r="FC102" s="182">
        <f t="shared" si="1117"/>
        <v>0</v>
      </c>
      <c r="FD102" s="182">
        <f t="shared" si="1118"/>
        <v>0</v>
      </c>
      <c r="FE102" s="182">
        <f t="shared" si="1119"/>
        <v>0</v>
      </c>
      <c r="FF102" s="5"/>
      <c r="FG102" s="182">
        <f t="shared" si="1120"/>
        <v>0</v>
      </c>
      <c r="FH102" s="182">
        <f t="shared" si="1121"/>
        <v>0</v>
      </c>
      <c r="FI102" s="182">
        <f t="shared" si="1122"/>
        <v>0</v>
      </c>
      <c r="FJ102" s="5"/>
      <c r="FK102" s="182">
        <f t="shared" si="1123"/>
        <v>0</v>
      </c>
      <c r="FL102" s="182">
        <f t="shared" si="1124"/>
        <v>0</v>
      </c>
      <c r="FM102" s="182">
        <f t="shared" si="1125"/>
        <v>0</v>
      </c>
      <c r="FN102" s="5"/>
      <c r="FO102" s="182">
        <f t="shared" si="1126"/>
        <v>0</v>
      </c>
      <c r="FP102" s="182">
        <f t="shared" si="1127"/>
        <v>0</v>
      </c>
      <c r="FQ102" s="182">
        <f t="shared" si="1128"/>
        <v>0</v>
      </c>
      <c r="FR102" s="5"/>
      <c r="FS102" s="182">
        <f t="shared" si="1129"/>
        <v>0</v>
      </c>
      <c r="FT102" s="182">
        <f t="shared" si="1130"/>
        <v>0</v>
      </c>
      <c r="FU102" s="182">
        <f t="shared" si="1131"/>
        <v>0</v>
      </c>
      <c r="FV102" s="5"/>
      <c r="FW102" s="182">
        <f t="shared" si="1132"/>
        <v>0</v>
      </c>
      <c r="FX102" s="182">
        <f t="shared" si="1133"/>
        <v>0</v>
      </c>
      <c r="FY102" s="182">
        <f t="shared" si="1134"/>
        <v>0</v>
      </c>
      <c r="FZ102" s="5"/>
      <c r="GA102" s="182">
        <f t="shared" si="1135"/>
        <v>0</v>
      </c>
      <c r="GB102" s="182">
        <f t="shared" si="1136"/>
        <v>0</v>
      </c>
      <c r="GC102" s="182">
        <f t="shared" si="1137"/>
        <v>0</v>
      </c>
      <c r="GD102" s="5"/>
      <c r="GE102" s="182">
        <f t="shared" si="1138"/>
        <v>0</v>
      </c>
      <c r="GF102" s="182">
        <f t="shared" si="1139"/>
        <v>0</v>
      </c>
      <c r="GG102" s="182">
        <f t="shared" si="1140"/>
        <v>0</v>
      </c>
      <c r="GH102" s="5"/>
      <c r="GI102" s="182">
        <f t="shared" si="1141"/>
        <v>0</v>
      </c>
      <c r="GJ102" s="182">
        <f t="shared" si="1142"/>
        <v>0</v>
      </c>
      <c r="GK102" s="182">
        <f t="shared" si="1143"/>
        <v>0</v>
      </c>
      <c r="GL102" s="5"/>
      <c r="GM102" s="182">
        <f t="shared" si="1144"/>
        <v>0</v>
      </c>
      <c r="GN102" s="182">
        <f t="shared" si="1145"/>
        <v>0</v>
      </c>
      <c r="GO102" s="182">
        <f t="shared" si="1146"/>
        <v>0</v>
      </c>
      <c r="GP102" s="5"/>
      <c r="GQ102" s="182">
        <f t="shared" si="1147"/>
        <v>0</v>
      </c>
      <c r="GR102" s="182">
        <f t="shared" si="1148"/>
        <v>0</v>
      </c>
      <c r="GS102" s="182">
        <f t="shared" si="1149"/>
        <v>0</v>
      </c>
      <c r="GT102" s="5"/>
      <c r="GU102" s="182">
        <f t="shared" si="1150"/>
        <v>0</v>
      </c>
      <c r="GV102" s="182">
        <f t="shared" si="1151"/>
        <v>0</v>
      </c>
      <c r="GW102" s="182">
        <f t="shared" si="1152"/>
        <v>0</v>
      </c>
      <c r="GX102" s="5"/>
      <c r="GY102" s="182">
        <f t="shared" si="1153"/>
        <v>0</v>
      </c>
      <c r="GZ102" s="182">
        <f t="shared" si="1154"/>
        <v>0</v>
      </c>
      <c r="HA102" s="182">
        <f t="shared" si="1155"/>
        <v>0</v>
      </c>
      <c r="HB102" s="5"/>
      <c r="HC102" s="182">
        <f t="shared" si="1156"/>
        <v>0</v>
      </c>
      <c r="HD102" s="182">
        <f t="shared" si="1157"/>
        <v>0</v>
      </c>
      <c r="HE102" s="182">
        <f t="shared" si="1158"/>
        <v>0</v>
      </c>
      <c r="HF102" s="5"/>
      <c r="HG102" s="182">
        <f t="shared" si="1159"/>
        <v>0</v>
      </c>
      <c r="HH102" s="182">
        <f t="shared" si="1160"/>
        <v>0</v>
      </c>
      <c r="HI102" s="182">
        <f t="shared" si="1161"/>
        <v>0</v>
      </c>
      <c r="HJ102" s="5"/>
      <c r="HK102" s="182">
        <f t="shared" si="1162"/>
        <v>0</v>
      </c>
      <c r="HL102" s="182">
        <f t="shared" si="1163"/>
        <v>0</v>
      </c>
      <c r="HM102" s="182">
        <f t="shared" si="1164"/>
        <v>0</v>
      </c>
      <c r="HN102" s="5"/>
      <c r="HO102" s="182">
        <f t="shared" si="1165"/>
        <v>0</v>
      </c>
      <c r="HP102" s="182">
        <f t="shared" si="1166"/>
        <v>0</v>
      </c>
      <c r="HQ102" s="182">
        <f t="shared" si="1167"/>
        <v>0</v>
      </c>
      <c r="HR102" s="5"/>
      <c r="HS102" s="182">
        <f t="shared" si="1168"/>
        <v>0</v>
      </c>
      <c r="HT102" s="182">
        <f t="shared" si="1169"/>
        <v>0</v>
      </c>
      <c r="HU102" s="182">
        <f t="shared" si="1170"/>
        <v>0</v>
      </c>
      <c r="HV102" s="5"/>
      <c r="HW102" s="182">
        <f t="shared" si="1171"/>
        <v>0</v>
      </c>
      <c r="HX102" s="182">
        <f t="shared" si="1172"/>
        <v>0</v>
      </c>
      <c r="HY102" s="182">
        <f t="shared" si="1173"/>
        <v>0</v>
      </c>
      <c r="HZ102" s="5"/>
      <c r="IA102" s="182">
        <f t="shared" si="1174"/>
        <v>0</v>
      </c>
      <c r="IB102" s="182">
        <f t="shared" si="1175"/>
        <v>0</v>
      </c>
      <c r="IC102" s="182">
        <f t="shared" si="1176"/>
        <v>0</v>
      </c>
      <c r="ID102" s="5"/>
      <c r="IE102" s="182">
        <f t="shared" si="1177"/>
        <v>0</v>
      </c>
      <c r="IF102" s="182">
        <f t="shared" si="1178"/>
        <v>0</v>
      </c>
      <c r="IG102" s="182">
        <f t="shared" si="1179"/>
        <v>0</v>
      </c>
      <c r="IH102" s="5"/>
      <c r="II102" s="182">
        <f t="shared" si="1180"/>
        <v>0</v>
      </c>
      <c r="IJ102" s="182">
        <f t="shared" si="1181"/>
        <v>0</v>
      </c>
      <c r="IK102" s="182">
        <f t="shared" si="1182"/>
        <v>0</v>
      </c>
      <c r="IL102" s="5"/>
      <c r="IM102" s="182">
        <f t="shared" si="1183"/>
        <v>0</v>
      </c>
      <c r="IN102" s="182">
        <f t="shared" si="1184"/>
        <v>0</v>
      </c>
      <c r="IO102" s="182">
        <f t="shared" si="1185"/>
        <v>0</v>
      </c>
      <c r="IP102" s="5"/>
      <c r="IQ102" s="182">
        <f t="shared" si="1186"/>
        <v>0</v>
      </c>
      <c r="IR102" s="182">
        <f t="shared" si="1187"/>
        <v>0</v>
      </c>
      <c r="IS102" s="182">
        <f t="shared" si="1188"/>
        <v>0</v>
      </c>
      <c r="IT102" s="5"/>
      <c r="IU102" s="182">
        <f t="shared" si="1189"/>
        <v>0</v>
      </c>
      <c r="IV102" s="182">
        <f t="shared" si="1190"/>
        <v>0</v>
      </c>
      <c r="IW102" s="182">
        <f t="shared" si="1191"/>
        <v>0</v>
      </c>
      <c r="IX102" s="5"/>
      <c r="IY102" s="182">
        <f t="shared" si="1192"/>
        <v>0</v>
      </c>
      <c r="IZ102" s="182">
        <f t="shared" si="1193"/>
        <v>0</v>
      </c>
      <c r="JA102" s="182">
        <f t="shared" si="1194"/>
        <v>0</v>
      </c>
      <c r="JB102" s="5"/>
      <c r="JC102" s="182">
        <f t="shared" si="1195"/>
        <v>0</v>
      </c>
      <c r="JD102" s="182">
        <f t="shared" si="1196"/>
        <v>0</v>
      </c>
      <c r="JE102" s="182">
        <f t="shared" si="1197"/>
        <v>0</v>
      </c>
      <c r="JF102" s="5"/>
      <c r="JG102" s="182">
        <f t="shared" si="1198"/>
        <v>0</v>
      </c>
      <c r="JH102" s="182">
        <f t="shared" si="1199"/>
        <v>0</v>
      </c>
      <c r="JI102" s="182">
        <f t="shared" si="1200"/>
        <v>0</v>
      </c>
      <c r="JJ102" s="5"/>
      <c r="JK102" s="182">
        <f t="shared" si="1201"/>
        <v>0</v>
      </c>
      <c r="JL102" s="182">
        <f t="shared" si="1202"/>
        <v>0</v>
      </c>
      <c r="JM102" s="182">
        <f t="shared" si="1203"/>
        <v>0</v>
      </c>
      <c r="JN102" s="5"/>
      <c r="JO102" s="182">
        <f t="shared" si="1204"/>
        <v>0</v>
      </c>
      <c r="JP102" s="182">
        <f t="shared" si="1205"/>
        <v>0</v>
      </c>
      <c r="JQ102" s="182">
        <f t="shared" si="1206"/>
        <v>0</v>
      </c>
      <c r="JR102" s="5"/>
      <c r="JS102" s="182">
        <f t="shared" si="1207"/>
        <v>0</v>
      </c>
      <c r="JT102" s="182">
        <f t="shared" si="1208"/>
        <v>0</v>
      </c>
      <c r="JU102" s="182">
        <f t="shared" si="1209"/>
        <v>0</v>
      </c>
      <c r="JV102" s="5"/>
      <c r="JW102" s="182">
        <f t="shared" si="1210"/>
        <v>0</v>
      </c>
      <c r="JX102" s="182">
        <f t="shared" si="1211"/>
        <v>0</v>
      </c>
      <c r="JY102" s="182">
        <f t="shared" si="1212"/>
        <v>0</v>
      </c>
      <c r="JZ102" s="5"/>
      <c r="KA102" s="182">
        <f t="shared" si="1213"/>
        <v>0</v>
      </c>
      <c r="KB102" s="182">
        <f t="shared" si="1214"/>
        <v>0</v>
      </c>
      <c r="KC102" s="182">
        <f t="shared" si="1215"/>
        <v>0</v>
      </c>
      <c r="KD102" s="5"/>
      <c r="KE102" s="182">
        <f t="shared" si="1216"/>
        <v>0</v>
      </c>
      <c r="KF102" s="182">
        <f t="shared" si="1217"/>
        <v>0</v>
      </c>
      <c r="KG102" s="182">
        <f t="shared" si="1218"/>
        <v>0</v>
      </c>
      <c r="KH102" s="5"/>
      <c r="KI102" s="183">
        <f t="shared" si="1219"/>
        <v>0</v>
      </c>
      <c r="KJ102" s="183" t="e">
        <f t="shared" si="1220"/>
        <v>#DIV/0!</v>
      </c>
      <c r="KK102" s="183">
        <f t="shared" si="1221"/>
        <v>0</v>
      </c>
      <c r="KM102" s="183">
        <f t="shared" si="1222"/>
        <v>0</v>
      </c>
      <c r="KN102" s="183" t="e">
        <f t="shared" si="1223"/>
        <v>#DIV/0!</v>
      </c>
      <c r="KO102" s="183">
        <f t="shared" si="1224"/>
        <v>0</v>
      </c>
      <c r="KQ102" s="183">
        <f t="shared" si="1225"/>
        <v>0</v>
      </c>
      <c r="KR102" s="183" t="e">
        <f t="shared" si="1226"/>
        <v>#DIV/0!</v>
      </c>
      <c r="KS102" s="183">
        <f t="shared" si="1227"/>
        <v>0</v>
      </c>
      <c r="KU102" s="183">
        <f t="shared" si="1228"/>
        <v>0</v>
      </c>
      <c r="KV102" s="183" t="e">
        <f t="shared" si="1229"/>
        <v>#DIV/0!</v>
      </c>
      <c r="KW102" s="183">
        <f t="shared" si="1230"/>
        <v>0</v>
      </c>
      <c r="KY102" s="183">
        <f t="shared" si="1231"/>
        <v>0</v>
      </c>
      <c r="KZ102" s="183" t="e">
        <f t="shared" si="1232"/>
        <v>#DIV/0!</v>
      </c>
      <c r="LA102" s="183">
        <f t="shared" si="1233"/>
        <v>0</v>
      </c>
      <c r="LC102" s="183">
        <f t="shared" si="1234"/>
        <v>0</v>
      </c>
      <c r="LD102" s="183" t="e">
        <f t="shared" si="1235"/>
        <v>#DIV/0!</v>
      </c>
      <c r="LE102" s="183">
        <f t="shared" si="1236"/>
        <v>0</v>
      </c>
    </row>
    <row r="103" spans="2:317" ht="18.75">
      <c r="B103" s="172"/>
      <c r="C103" s="180"/>
      <c r="D103" s="180"/>
      <c r="E103" s="180" t="str">
        <f>'A.I Revenue Streams - P1'!F101</f>
        <v>Women Checkup-Comprehensive Plus</v>
      </c>
      <c r="F103" s="184"/>
      <c r="G103" s="182"/>
      <c r="H103" s="182">
        <f>'A.I Revenue Streams - P1'!J101</f>
        <v>0</v>
      </c>
      <c r="I103" s="182">
        <f t="shared" si="1237"/>
        <v>0</v>
      </c>
      <c r="J103" s="5"/>
      <c r="K103" s="182">
        <f>'A.I Revenue Streams - P1'!H101*K$2</f>
        <v>0</v>
      </c>
      <c r="L103" s="182">
        <f t="shared" si="1008"/>
        <v>0</v>
      </c>
      <c r="M103" s="182">
        <f t="shared" si="1239"/>
        <v>0</v>
      </c>
      <c r="N103" s="5"/>
      <c r="O103" s="182">
        <f t="shared" si="1009"/>
        <v>0</v>
      </c>
      <c r="P103" s="182">
        <f t="shared" si="1010"/>
        <v>0</v>
      </c>
      <c r="Q103" s="182">
        <f t="shared" si="1011"/>
        <v>0</v>
      </c>
      <c r="R103" s="5"/>
      <c r="S103" s="182">
        <f t="shared" si="1012"/>
        <v>0</v>
      </c>
      <c r="T103" s="182">
        <f t="shared" si="1013"/>
        <v>0</v>
      </c>
      <c r="U103" s="182">
        <f t="shared" si="1014"/>
        <v>0</v>
      </c>
      <c r="V103" s="5"/>
      <c r="W103" s="182">
        <f t="shared" si="1015"/>
        <v>0</v>
      </c>
      <c r="X103" s="182">
        <f t="shared" si="1016"/>
        <v>0</v>
      </c>
      <c r="Y103" s="182">
        <f t="shared" si="1017"/>
        <v>0</v>
      </c>
      <c r="Z103" s="5"/>
      <c r="AA103" s="182">
        <f t="shared" si="1018"/>
        <v>0</v>
      </c>
      <c r="AB103" s="182">
        <f t="shared" si="1019"/>
        <v>0</v>
      </c>
      <c r="AC103" s="182">
        <f t="shared" si="1020"/>
        <v>0</v>
      </c>
      <c r="AD103" s="5"/>
      <c r="AE103" s="182">
        <f t="shared" si="1021"/>
        <v>0</v>
      </c>
      <c r="AF103" s="182">
        <f t="shared" si="1022"/>
        <v>0</v>
      </c>
      <c r="AG103" s="182">
        <f t="shared" si="1023"/>
        <v>0</v>
      </c>
      <c r="AH103" s="5"/>
      <c r="AI103" s="182">
        <f t="shared" si="1024"/>
        <v>0</v>
      </c>
      <c r="AJ103" s="182">
        <f t="shared" si="1025"/>
        <v>0</v>
      </c>
      <c r="AK103" s="182">
        <f t="shared" si="1026"/>
        <v>0</v>
      </c>
      <c r="AL103" s="5"/>
      <c r="AM103" s="182">
        <f t="shared" si="1027"/>
        <v>0</v>
      </c>
      <c r="AN103" s="182">
        <f t="shared" si="1028"/>
        <v>0</v>
      </c>
      <c r="AO103" s="182">
        <f t="shared" si="1029"/>
        <v>0</v>
      </c>
      <c r="AP103" s="5"/>
      <c r="AQ103" s="182">
        <f t="shared" si="1030"/>
        <v>0</v>
      </c>
      <c r="AR103" s="182">
        <f t="shared" si="1031"/>
        <v>0</v>
      </c>
      <c r="AS103" s="182">
        <f t="shared" si="1032"/>
        <v>0</v>
      </c>
      <c r="AT103" s="5"/>
      <c r="AU103" s="182">
        <f t="shared" si="1033"/>
        <v>0</v>
      </c>
      <c r="AV103" s="182">
        <f t="shared" si="1034"/>
        <v>0</v>
      </c>
      <c r="AW103" s="182">
        <f t="shared" si="1035"/>
        <v>0</v>
      </c>
      <c r="AX103" s="5"/>
      <c r="AY103" s="182">
        <f t="shared" si="1036"/>
        <v>0</v>
      </c>
      <c r="AZ103" s="182">
        <f t="shared" si="1037"/>
        <v>0</v>
      </c>
      <c r="BA103" s="182">
        <f t="shared" si="1038"/>
        <v>0</v>
      </c>
      <c r="BB103" s="5"/>
      <c r="BC103" s="182">
        <f t="shared" si="1039"/>
        <v>0</v>
      </c>
      <c r="BD103" s="182">
        <f t="shared" si="1040"/>
        <v>0</v>
      </c>
      <c r="BE103" s="182">
        <f t="shared" si="1041"/>
        <v>0</v>
      </c>
      <c r="BF103" s="5"/>
      <c r="BG103" s="182">
        <f t="shared" si="1042"/>
        <v>0</v>
      </c>
      <c r="BH103" s="182">
        <f t="shared" si="1043"/>
        <v>0</v>
      </c>
      <c r="BI103" s="182">
        <f t="shared" si="1044"/>
        <v>0</v>
      </c>
      <c r="BJ103" s="5"/>
      <c r="BK103" s="182">
        <f t="shared" si="1045"/>
        <v>0</v>
      </c>
      <c r="BL103" s="182">
        <f t="shared" si="1046"/>
        <v>0</v>
      </c>
      <c r="BM103" s="182">
        <f t="shared" si="1047"/>
        <v>0</v>
      </c>
      <c r="BN103" s="5"/>
      <c r="BO103" s="182">
        <f t="shared" si="1048"/>
        <v>0</v>
      </c>
      <c r="BP103" s="182">
        <f t="shared" si="1049"/>
        <v>0</v>
      </c>
      <c r="BQ103" s="182">
        <f t="shared" si="1050"/>
        <v>0</v>
      </c>
      <c r="BR103" s="5"/>
      <c r="BS103" s="182">
        <f t="shared" si="1051"/>
        <v>0</v>
      </c>
      <c r="BT103" s="182">
        <f t="shared" si="1052"/>
        <v>0</v>
      </c>
      <c r="BU103" s="182">
        <f t="shared" si="1053"/>
        <v>0</v>
      </c>
      <c r="BV103" s="5"/>
      <c r="BW103" s="182">
        <f t="shared" si="1054"/>
        <v>0</v>
      </c>
      <c r="BX103" s="182">
        <f t="shared" si="1055"/>
        <v>0</v>
      </c>
      <c r="BY103" s="182">
        <f t="shared" si="1056"/>
        <v>0</v>
      </c>
      <c r="BZ103" s="5"/>
      <c r="CA103" s="182">
        <f t="shared" si="1057"/>
        <v>0</v>
      </c>
      <c r="CB103" s="182">
        <f t="shared" si="1058"/>
        <v>0</v>
      </c>
      <c r="CC103" s="182">
        <f t="shared" si="1059"/>
        <v>0</v>
      </c>
      <c r="CD103" s="5"/>
      <c r="CE103" s="182">
        <f t="shared" si="1060"/>
        <v>0</v>
      </c>
      <c r="CF103" s="182">
        <f t="shared" si="1061"/>
        <v>0</v>
      </c>
      <c r="CG103" s="182">
        <f t="shared" si="1062"/>
        <v>0</v>
      </c>
      <c r="CH103" s="5"/>
      <c r="CI103" s="182">
        <f t="shared" si="1063"/>
        <v>0</v>
      </c>
      <c r="CJ103" s="182">
        <f t="shared" si="1064"/>
        <v>0</v>
      </c>
      <c r="CK103" s="182">
        <f t="shared" si="1065"/>
        <v>0</v>
      </c>
      <c r="CL103" s="5"/>
      <c r="CM103" s="182">
        <f t="shared" si="1066"/>
        <v>0</v>
      </c>
      <c r="CN103" s="182">
        <f t="shared" si="1067"/>
        <v>0</v>
      </c>
      <c r="CO103" s="182">
        <f t="shared" si="1068"/>
        <v>0</v>
      </c>
      <c r="CP103" s="5"/>
      <c r="CQ103" s="182">
        <f t="shared" si="1069"/>
        <v>0</v>
      </c>
      <c r="CR103" s="182">
        <f t="shared" si="1070"/>
        <v>0</v>
      </c>
      <c r="CS103" s="182">
        <f t="shared" si="1071"/>
        <v>0</v>
      </c>
      <c r="CT103" s="5"/>
      <c r="CU103" s="182">
        <f t="shared" si="1072"/>
        <v>0</v>
      </c>
      <c r="CV103" s="182">
        <f t="shared" si="1073"/>
        <v>0</v>
      </c>
      <c r="CW103" s="182">
        <f t="shared" si="1074"/>
        <v>0</v>
      </c>
      <c r="CX103" s="5"/>
      <c r="CY103" s="182">
        <f t="shared" si="1075"/>
        <v>0</v>
      </c>
      <c r="CZ103" s="182">
        <f t="shared" si="1076"/>
        <v>0</v>
      </c>
      <c r="DA103" s="182">
        <f t="shared" si="1077"/>
        <v>0</v>
      </c>
      <c r="DB103" s="5"/>
      <c r="DC103" s="182">
        <f t="shared" si="1078"/>
        <v>0</v>
      </c>
      <c r="DD103" s="182">
        <f t="shared" si="1079"/>
        <v>0</v>
      </c>
      <c r="DE103" s="182">
        <f t="shared" si="1080"/>
        <v>0</v>
      </c>
      <c r="DF103" s="5"/>
      <c r="DG103" s="182">
        <f t="shared" si="1081"/>
        <v>0</v>
      </c>
      <c r="DH103" s="182">
        <f t="shared" si="1082"/>
        <v>0</v>
      </c>
      <c r="DI103" s="182">
        <f t="shared" si="1083"/>
        <v>0</v>
      </c>
      <c r="DJ103" s="5"/>
      <c r="DK103" s="182">
        <f t="shared" si="1084"/>
        <v>0</v>
      </c>
      <c r="DL103" s="182">
        <f t="shared" si="1085"/>
        <v>0</v>
      </c>
      <c r="DM103" s="182">
        <f t="shared" si="1086"/>
        <v>0</v>
      </c>
      <c r="DN103" s="5"/>
      <c r="DO103" s="182">
        <f t="shared" si="1087"/>
        <v>0</v>
      </c>
      <c r="DP103" s="182">
        <f t="shared" si="1088"/>
        <v>0</v>
      </c>
      <c r="DQ103" s="182">
        <f t="shared" si="1089"/>
        <v>0</v>
      </c>
      <c r="DR103" s="5"/>
      <c r="DS103" s="182">
        <f t="shared" si="1090"/>
        <v>0</v>
      </c>
      <c r="DT103" s="182">
        <f t="shared" si="1091"/>
        <v>0</v>
      </c>
      <c r="DU103" s="182">
        <f t="shared" si="1092"/>
        <v>0</v>
      </c>
      <c r="DV103" s="5"/>
      <c r="DW103" s="182">
        <f t="shared" si="1093"/>
        <v>0</v>
      </c>
      <c r="DX103" s="182">
        <f t="shared" si="1094"/>
        <v>0</v>
      </c>
      <c r="DY103" s="182">
        <f t="shared" si="1095"/>
        <v>0</v>
      </c>
      <c r="DZ103" s="5"/>
      <c r="EA103" s="182">
        <f t="shared" si="1096"/>
        <v>0</v>
      </c>
      <c r="EB103" s="182">
        <f t="shared" si="1097"/>
        <v>0</v>
      </c>
      <c r="EC103" s="182">
        <f t="shared" si="1098"/>
        <v>0</v>
      </c>
      <c r="ED103" s="5"/>
      <c r="EE103" s="182">
        <f t="shared" si="1099"/>
        <v>0</v>
      </c>
      <c r="EF103" s="182">
        <f t="shared" si="1100"/>
        <v>0</v>
      </c>
      <c r="EG103" s="182">
        <f t="shared" si="1101"/>
        <v>0</v>
      </c>
      <c r="EH103" s="5"/>
      <c r="EI103" s="182">
        <f t="shared" si="1102"/>
        <v>0</v>
      </c>
      <c r="EJ103" s="182">
        <f t="shared" si="1103"/>
        <v>0</v>
      </c>
      <c r="EK103" s="182">
        <f t="shared" si="1104"/>
        <v>0</v>
      </c>
      <c r="EL103" s="5"/>
      <c r="EM103" s="182">
        <f t="shared" si="1105"/>
        <v>0</v>
      </c>
      <c r="EN103" s="182">
        <f t="shared" si="1106"/>
        <v>0</v>
      </c>
      <c r="EO103" s="182">
        <f t="shared" si="1107"/>
        <v>0</v>
      </c>
      <c r="EP103" s="5"/>
      <c r="EQ103" s="182">
        <f t="shared" si="1108"/>
        <v>0</v>
      </c>
      <c r="ER103" s="182">
        <f t="shared" si="1109"/>
        <v>0</v>
      </c>
      <c r="ES103" s="182">
        <f t="shared" si="1110"/>
        <v>0</v>
      </c>
      <c r="ET103" s="5"/>
      <c r="EU103" s="182">
        <f t="shared" si="1111"/>
        <v>0</v>
      </c>
      <c r="EV103" s="182">
        <f t="shared" si="1112"/>
        <v>0</v>
      </c>
      <c r="EW103" s="182">
        <f t="shared" si="1113"/>
        <v>0</v>
      </c>
      <c r="EX103" s="5"/>
      <c r="EY103" s="182">
        <f t="shared" si="1114"/>
        <v>0</v>
      </c>
      <c r="EZ103" s="182">
        <f t="shared" si="1115"/>
        <v>0</v>
      </c>
      <c r="FA103" s="182">
        <f t="shared" si="1116"/>
        <v>0</v>
      </c>
      <c r="FB103" s="5"/>
      <c r="FC103" s="182">
        <f t="shared" si="1117"/>
        <v>0</v>
      </c>
      <c r="FD103" s="182">
        <f t="shared" si="1118"/>
        <v>0</v>
      </c>
      <c r="FE103" s="182">
        <f t="shared" si="1119"/>
        <v>0</v>
      </c>
      <c r="FF103" s="5"/>
      <c r="FG103" s="182">
        <f t="shared" si="1120"/>
        <v>0</v>
      </c>
      <c r="FH103" s="182">
        <f t="shared" si="1121"/>
        <v>0</v>
      </c>
      <c r="FI103" s="182">
        <f t="shared" si="1122"/>
        <v>0</v>
      </c>
      <c r="FJ103" s="5"/>
      <c r="FK103" s="182">
        <f t="shared" si="1123"/>
        <v>0</v>
      </c>
      <c r="FL103" s="182">
        <f t="shared" si="1124"/>
        <v>0</v>
      </c>
      <c r="FM103" s="182">
        <f t="shared" si="1125"/>
        <v>0</v>
      </c>
      <c r="FN103" s="5"/>
      <c r="FO103" s="182">
        <f t="shared" si="1126"/>
        <v>0</v>
      </c>
      <c r="FP103" s="182">
        <f t="shared" si="1127"/>
        <v>0</v>
      </c>
      <c r="FQ103" s="182">
        <f t="shared" si="1128"/>
        <v>0</v>
      </c>
      <c r="FR103" s="5"/>
      <c r="FS103" s="182">
        <f t="shared" si="1129"/>
        <v>0</v>
      </c>
      <c r="FT103" s="182">
        <f t="shared" si="1130"/>
        <v>0</v>
      </c>
      <c r="FU103" s="182">
        <f t="shared" si="1131"/>
        <v>0</v>
      </c>
      <c r="FV103" s="5"/>
      <c r="FW103" s="182">
        <f t="shared" si="1132"/>
        <v>0</v>
      </c>
      <c r="FX103" s="182">
        <f t="shared" si="1133"/>
        <v>0</v>
      </c>
      <c r="FY103" s="182">
        <f t="shared" si="1134"/>
        <v>0</v>
      </c>
      <c r="FZ103" s="5"/>
      <c r="GA103" s="182">
        <f t="shared" si="1135"/>
        <v>0</v>
      </c>
      <c r="GB103" s="182">
        <f t="shared" si="1136"/>
        <v>0</v>
      </c>
      <c r="GC103" s="182">
        <f t="shared" si="1137"/>
        <v>0</v>
      </c>
      <c r="GD103" s="5"/>
      <c r="GE103" s="182">
        <f t="shared" si="1138"/>
        <v>0</v>
      </c>
      <c r="GF103" s="182">
        <f t="shared" si="1139"/>
        <v>0</v>
      </c>
      <c r="GG103" s="182">
        <f t="shared" si="1140"/>
        <v>0</v>
      </c>
      <c r="GH103" s="5"/>
      <c r="GI103" s="182">
        <f t="shared" si="1141"/>
        <v>0</v>
      </c>
      <c r="GJ103" s="182">
        <f t="shared" si="1142"/>
        <v>0</v>
      </c>
      <c r="GK103" s="182">
        <f t="shared" si="1143"/>
        <v>0</v>
      </c>
      <c r="GL103" s="5"/>
      <c r="GM103" s="182">
        <f t="shared" si="1144"/>
        <v>0</v>
      </c>
      <c r="GN103" s="182">
        <f t="shared" si="1145"/>
        <v>0</v>
      </c>
      <c r="GO103" s="182">
        <f t="shared" si="1146"/>
        <v>0</v>
      </c>
      <c r="GP103" s="5"/>
      <c r="GQ103" s="182">
        <f t="shared" si="1147"/>
        <v>0</v>
      </c>
      <c r="GR103" s="182">
        <f t="shared" si="1148"/>
        <v>0</v>
      </c>
      <c r="GS103" s="182">
        <f t="shared" si="1149"/>
        <v>0</v>
      </c>
      <c r="GT103" s="5"/>
      <c r="GU103" s="182">
        <f t="shared" si="1150"/>
        <v>0</v>
      </c>
      <c r="GV103" s="182">
        <f t="shared" si="1151"/>
        <v>0</v>
      </c>
      <c r="GW103" s="182">
        <f t="shared" si="1152"/>
        <v>0</v>
      </c>
      <c r="GX103" s="5"/>
      <c r="GY103" s="182">
        <f t="shared" si="1153"/>
        <v>0</v>
      </c>
      <c r="GZ103" s="182">
        <f t="shared" si="1154"/>
        <v>0</v>
      </c>
      <c r="HA103" s="182">
        <f t="shared" si="1155"/>
        <v>0</v>
      </c>
      <c r="HB103" s="5"/>
      <c r="HC103" s="182">
        <f t="shared" si="1156"/>
        <v>0</v>
      </c>
      <c r="HD103" s="182">
        <f t="shared" si="1157"/>
        <v>0</v>
      </c>
      <c r="HE103" s="182">
        <f t="shared" si="1158"/>
        <v>0</v>
      </c>
      <c r="HF103" s="5"/>
      <c r="HG103" s="182">
        <f t="shared" si="1159"/>
        <v>0</v>
      </c>
      <c r="HH103" s="182">
        <f t="shared" si="1160"/>
        <v>0</v>
      </c>
      <c r="HI103" s="182">
        <f t="shared" si="1161"/>
        <v>0</v>
      </c>
      <c r="HJ103" s="5"/>
      <c r="HK103" s="182">
        <f t="shared" si="1162"/>
        <v>0</v>
      </c>
      <c r="HL103" s="182">
        <f t="shared" si="1163"/>
        <v>0</v>
      </c>
      <c r="HM103" s="182">
        <f t="shared" si="1164"/>
        <v>0</v>
      </c>
      <c r="HN103" s="5"/>
      <c r="HO103" s="182">
        <f t="shared" si="1165"/>
        <v>0</v>
      </c>
      <c r="HP103" s="182">
        <f t="shared" si="1166"/>
        <v>0</v>
      </c>
      <c r="HQ103" s="182">
        <f t="shared" si="1167"/>
        <v>0</v>
      </c>
      <c r="HR103" s="5"/>
      <c r="HS103" s="182">
        <f t="shared" si="1168"/>
        <v>0</v>
      </c>
      <c r="HT103" s="182">
        <f t="shared" si="1169"/>
        <v>0</v>
      </c>
      <c r="HU103" s="182">
        <f t="shared" si="1170"/>
        <v>0</v>
      </c>
      <c r="HV103" s="5"/>
      <c r="HW103" s="182">
        <f t="shared" si="1171"/>
        <v>0</v>
      </c>
      <c r="HX103" s="182">
        <f t="shared" si="1172"/>
        <v>0</v>
      </c>
      <c r="HY103" s="182">
        <f t="shared" si="1173"/>
        <v>0</v>
      </c>
      <c r="HZ103" s="5"/>
      <c r="IA103" s="182">
        <f t="shared" si="1174"/>
        <v>0</v>
      </c>
      <c r="IB103" s="182">
        <f t="shared" si="1175"/>
        <v>0</v>
      </c>
      <c r="IC103" s="182">
        <f t="shared" si="1176"/>
        <v>0</v>
      </c>
      <c r="ID103" s="5"/>
      <c r="IE103" s="182">
        <f t="shared" si="1177"/>
        <v>0</v>
      </c>
      <c r="IF103" s="182">
        <f t="shared" si="1178"/>
        <v>0</v>
      </c>
      <c r="IG103" s="182">
        <f t="shared" si="1179"/>
        <v>0</v>
      </c>
      <c r="IH103" s="5"/>
      <c r="II103" s="182">
        <f t="shared" si="1180"/>
        <v>0</v>
      </c>
      <c r="IJ103" s="182">
        <f t="shared" si="1181"/>
        <v>0</v>
      </c>
      <c r="IK103" s="182">
        <f t="shared" si="1182"/>
        <v>0</v>
      </c>
      <c r="IL103" s="5"/>
      <c r="IM103" s="182">
        <f t="shared" si="1183"/>
        <v>0</v>
      </c>
      <c r="IN103" s="182">
        <f t="shared" si="1184"/>
        <v>0</v>
      </c>
      <c r="IO103" s="182">
        <f t="shared" si="1185"/>
        <v>0</v>
      </c>
      <c r="IP103" s="5"/>
      <c r="IQ103" s="182">
        <f t="shared" si="1186"/>
        <v>0</v>
      </c>
      <c r="IR103" s="182">
        <f t="shared" si="1187"/>
        <v>0</v>
      </c>
      <c r="IS103" s="182">
        <f t="shared" si="1188"/>
        <v>0</v>
      </c>
      <c r="IT103" s="5"/>
      <c r="IU103" s="182">
        <f t="shared" si="1189"/>
        <v>0</v>
      </c>
      <c r="IV103" s="182">
        <f t="shared" si="1190"/>
        <v>0</v>
      </c>
      <c r="IW103" s="182">
        <f t="shared" si="1191"/>
        <v>0</v>
      </c>
      <c r="IX103" s="5"/>
      <c r="IY103" s="182">
        <f t="shared" si="1192"/>
        <v>0</v>
      </c>
      <c r="IZ103" s="182">
        <f t="shared" si="1193"/>
        <v>0</v>
      </c>
      <c r="JA103" s="182">
        <f t="shared" si="1194"/>
        <v>0</v>
      </c>
      <c r="JB103" s="5"/>
      <c r="JC103" s="182">
        <f t="shared" si="1195"/>
        <v>0</v>
      </c>
      <c r="JD103" s="182">
        <f t="shared" si="1196"/>
        <v>0</v>
      </c>
      <c r="JE103" s="182">
        <f t="shared" si="1197"/>
        <v>0</v>
      </c>
      <c r="JF103" s="5"/>
      <c r="JG103" s="182">
        <f t="shared" si="1198"/>
        <v>0</v>
      </c>
      <c r="JH103" s="182">
        <f t="shared" si="1199"/>
        <v>0</v>
      </c>
      <c r="JI103" s="182">
        <f t="shared" si="1200"/>
        <v>0</v>
      </c>
      <c r="JJ103" s="5"/>
      <c r="JK103" s="182">
        <f t="shared" si="1201"/>
        <v>0</v>
      </c>
      <c r="JL103" s="182">
        <f t="shared" si="1202"/>
        <v>0</v>
      </c>
      <c r="JM103" s="182">
        <f t="shared" si="1203"/>
        <v>0</v>
      </c>
      <c r="JN103" s="5"/>
      <c r="JO103" s="182">
        <f t="shared" si="1204"/>
        <v>0</v>
      </c>
      <c r="JP103" s="182">
        <f t="shared" si="1205"/>
        <v>0</v>
      </c>
      <c r="JQ103" s="182">
        <f t="shared" si="1206"/>
        <v>0</v>
      </c>
      <c r="JR103" s="5"/>
      <c r="JS103" s="182">
        <f t="shared" si="1207"/>
        <v>0</v>
      </c>
      <c r="JT103" s="182">
        <f t="shared" si="1208"/>
        <v>0</v>
      </c>
      <c r="JU103" s="182">
        <f t="shared" si="1209"/>
        <v>0</v>
      </c>
      <c r="JV103" s="5"/>
      <c r="JW103" s="182">
        <f t="shared" si="1210"/>
        <v>0</v>
      </c>
      <c r="JX103" s="182">
        <f t="shared" si="1211"/>
        <v>0</v>
      </c>
      <c r="JY103" s="182">
        <f t="shared" si="1212"/>
        <v>0</v>
      </c>
      <c r="JZ103" s="5"/>
      <c r="KA103" s="182">
        <f t="shared" si="1213"/>
        <v>0</v>
      </c>
      <c r="KB103" s="182">
        <f t="shared" si="1214"/>
        <v>0</v>
      </c>
      <c r="KC103" s="182">
        <f t="shared" si="1215"/>
        <v>0</v>
      </c>
      <c r="KD103" s="5"/>
      <c r="KE103" s="182">
        <f t="shared" si="1216"/>
        <v>0</v>
      </c>
      <c r="KF103" s="182">
        <f t="shared" si="1217"/>
        <v>0</v>
      </c>
      <c r="KG103" s="182">
        <f t="shared" si="1218"/>
        <v>0</v>
      </c>
      <c r="KH103" s="5"/>
      <c r="KI103" s="183">
        <f t="shared" si="1219"/>
        <v>0</v>
      </c>
      <c r="KJ103" s="183" t="e">
        <f t="shared" si="1220"/>
        <v>#DIV/0!</v>
      </c>
      <c r="KK103" s="183">
        <f t="shared" si="1221"/>
        <v>0</v>
      </c>
      <c r="KM103" s="183">
        <f t="shared" si="1222"/>
        <v>0</v>
      </c>
      <c r="KN103" s="183" t="e">
        <f t="shared" si="1223"/>
        <v>#DIV/0!</v>
      </c>
      <c r="KO103" s="183">
        <f t="shared" si="1224"/>
        <v>0</v>
      </c>
      <c r="KQ103" s="183">
        <f t="shared" si="1225"/>
        <v>0</v>
      </c>
      <c r="KR103" s="183" t="e">
        <f t="shared" si="1226"/>
        <v>#DIV/0!</v>
      </c>
      <c r="KS103" s="183">
        <f t="shared" si="1227"/>
        <v>0</v>
      </c>
      <c r="KU103" s="183">
        <f t="shared" si="1228"/>
        <v>0</v>
      </c>
      <c r="KV103" s="183" t="e">
        <f t="shared" si="1229"/>
        <v>#DIV/0!</v>
      </c>
      <c r="KW103" s="183">
        <f t="shared" si="1230"/>
        <v>0</v>
      </c>
      <c r="KY103" s="183">
        <f t="shared" si="1231"/>
        <v>0</v>
      </c>
      <c r="KZ103" s="183" t="e">
        <f t="shared" si="1232"/>
        <v>#DIV/0!</v>
      </c>
      <c r="LA103" s="183">
        <f t="shared" si="1233"/>
        <v>0</v>
      </c>
      <c r="LC103" s="183">
        <f t="shared" si="1234"/>
        <v>0</v>
      </c>
      <c r="LD103" s="183" t="e">
        <f t="shared" si="1235"/>
        <v>#DIV/0!</v>
      </c>
      <c r="LE103" s="183">
        <f t="shared" si="1236"/>
        <v>0</v>
      </c>
    </row>
    <row r="104" spans="2:317" ht="18.75">
      <c r="B104" s="172"/>
      <c r="C104" s="180"/>
      <c r="D104" s="180"/>
      <c r="E104" s="180" t="str">
        <f>'A.I Revenue Streams - P1'!F102</f>
        <v>Women Checkup-Advanced</v>
      </c>
      <c r="F104" s="184"/>
      <c r="G104" s="182"/>
      <c r="H104" s="182">
        <f>'A.I Revenue Streams - P1'!J102</f>
        <v>0</v>
      </c>
      <c r="I104" s="182">
        <f t="shared" si="1237"/>
        <v>0</v>
      </c>
      <c r="J104" s="5"/>
      <c r="K104" s="182">
        <f>'A.I Revenue Streams - P1'!H102*K$2</f>
        <v>0</v>
      </c>
      <c r="L104" s="182">
        <f t="shared" si="1008"/>
        <v>0</v>
      </c>
      <c r="M104" s="182">
        <f t="shared" si="1239"/>
        <v>0</v>
      </c>
      <c r="N104" s="5"/>
      <c r="O104" s="182">
        <f t="shared" si="1009"/>
        <v>0</v>
      </c>
      <c r="P104" s="182">
        <f t="shared" si="1010"/>
        <v>0</v>
      </c>
      <c r="Q104" s="182">
        <f t="shared" si="1011"/>
        <v>0</v>
      </c>
      <c r="R104" s="5"/>
      <c r="S104" s="182">
        <f t="shared" si="1012"/>
        <v>0</v>
      </c>
      <c r="T104" s="182">
        <f t="shared" si="1013"/>
        <v>0</v>
      </c>
      <c r="U104" s="182">
        <f t="shared" si="1014"/>
        <v>0</v>
      </c>
      <c r="V104" s="5"/>
      <c r="W104" s="182">
        <f t="shared" si="1015"/>
        <v>0</v>
      </c>
      <c r="X104" s="182">
        <f t="shared" si="1016"/>
        <v>0</v>
      </c>
      <c r="Y104" s="182">
        <f t="shared" si="1017"/>
        <v>0</v>
      </c>
      <c r="Z104" s="5"/>
      <c r="AA104" s="182">
        <f t="shared" si="1018"/>
        <v>0</v>
      </c>
      <c r="AB104" s="182">
        <f t="shared" si="1019"/>
        <v>0</v>
      </c>
      <c r="AC104" s="182">
        <f t="shared" si="1020"/>
        <v>0</v>
      </c>
      <c r="AD104" s="5"/>
      <c r="AE104" s="182">
        <f t="shared" si="1021"/>
        <v>0</v>
      </c>
      <c r="AF104" s="182">
        <f t="shared" si="1022"/>
        <v>0</v>
      </c>
      <c r="AG104" s="182">
        <f t="shared" si="1023"/>
        <v>0</v>
      </c>
      <c r="AH104" s="5"/>
      <c r="AI104" s="182">
        <f t="shared" si="1024"/>
        <v>0</v>
      </c>
      <c r="AJ104" s="182">
        <f t="shared" si="1025"/>
        <v>0</v>
      </c>
      <c r="AK104" s="182">
        <f t="shared" si="1026"/>
        <v>0</v>
      </c>
      <c r="AL104" s="5"/>
      <c r="AM104" s="182">
        <f t="shared" si="1027"/>
        <v>0</v>
      </c>
      <c r="AN104" s="182">
        <f t="shared" si="1028"/>
        <v>0</v>
      </c>
      <c r="AO104" s="182">
        <f t="shared" si="1029"/>
        <v>0</v>
      </c>
      <c r="AP104" s="5"/>
      <c r="AQ104" s="182">
        <f t="shared" si="1030"/>
        <v>0</v>
      </c>
      <c r="AR104" s="182">
        <f t="shared" si="1031"/>
        <v>0</v>
      </c>
      <c r="AS104" s="182">
        <f t="shared" si="1032"/>
        <v>0</v>
      </c>
      <c r="AT104" s="5"/>
      <c r="AU104" s="182">
        <f t="shared" si="1033"/>
        <v>0</v>
      </c>
      <c r="AV104" s="182">
        <f t="shared" si="1034"/>
        <v>0</v>
      </c>
      <c r="AW104" s="182">
        <f t="shared" si="1035"/>
        <v>0</v>
      </c>
      <c r="AX104" s="5"/>
      <c r="AY104" s="182">
        <f t="shared" si="1036"/>
        <v>0</v>
      </c>
      <c r="AZ104" s="182">
        <f t="shared" si="1037"/>
        <v>0</v>
      </c>
      <c r="BA104" s="182">
        <f t="shared" si="1038"/>
        <v>0</v>
      </c>
      <c r="BB104" s="5"/>
      <c r="BC104" s="182">
        <f t="shared" si="1039"/>
        <v>0</v>
      </c>
      <c r="BD104" s="182">
        <f t="shared" si="1040"/>
        <v>0</v>
      </c>
      <c r="BE104" s="182">
        <f t="shared" si="1041"/>
        <v>0</v>
      </c>
      <c r="BF104" s="5"/>
      <c r="BG104" s="182">
        <f t="shared" si="1042"/>
        <v>0</v>
      </c>
      <c r="BH104" s="182">
        <f t="shared" si="1043"/>
        <v>0</v>
      </c>
      <c r="BI104" s="182">
        <f t="shared" si="1044"/>
        <v>0</v>
      </c>
      <c r="BJ104" s="5"/>
      <c r="BK104" s="182">
        <f t="shared" si="1045"/>
        <v>0</v>
      </c>
      <c r="BL104" s="182">
        <f t="shared" si="1046"/>
        <v>0</v>
      </c>
      <c r="BM104" s="182">
        <f t="shared" si="1047"/>
        <v>0</v>
      </c>
      <c r="BN104" s="5"/>
      <c r="BO104" s="182">
        <f t="shared" si="1048"/>
        <v>0</v>
      </c>
      <c r="BP104" s="182">
        <f t="shared" si="1049"/>
        <v>0</v>
      </c>
      <c r="BQ104" s="182">
        <f t="shared" si="1050"/>
        <v>0</v>
      </c>
      <c r="BR104" s="5"/>
      <c r="BS104" s="182">
        <f t="shared" si="1051"/>
        <v>0</v>
      </c>
      <c r="BT104" s="182">
        <f t="shared" si="1052"/>
        <v>0</v>
      </c>
      <c r="BU104" s="182">
        <f t="shared" si="1053"/>
        <v>0</v>
      </c>
      <c r="BV104" s="5"/>
      <c r="BW104" s="182">
        <f t="shared" si="1054"/>
        <v>0</v>
      </c>
      <c r="BX104" s="182">
        <f t="shared" si="1055"/>
        <v>0</v>
      </c>
      <c r="BY104" s="182">
        <f t="shared" si="1056"/>
        <v>0</v>
      </c>
      <c r="BZ104" s="5"/>
      <c r="CA104" s="182">
        <f t="shared" si="1057"/>
        <v>0</v>
      </c>
      <c r="CB104" s="182">
        <f t="shared" si="1058"/>
        <v>0</v>
      </c>
      <c r="CC104" s="182">
        <f t="shared" si="1059"/>
        <v>0</v>
      </c>
      <c r="CD104" s="5"/>
      <c r="CE104" s="182">
        <f t="shared" si="1060"/>
        <v>0</v>
      </c>
      <c r="CF104" s="182">
        <f t="shared" si="1061"/>
        <v>0</v>
      </c>
      <c r="CG104" s="182">
        <f t="shared" si="1062"/>
        <v>0</v>
      </c>
      <c r="CH104" s="5"/>
      <c r="CI104" s="182">
        <f t="shared" si="1063"/>
        <v>0</v>
      </c>
      <c r="CJ104" s="182">
        <f t="shared" si="1064"/>
        <v>0</v>
      </c>
      <c r="CK104" s="182">
        <f t="shared" si="1065"/>
        <v>0</v>
      </c>
      <c r="CL104" s="5"/>
      <c r="CM104" s="182">
        <f t="shared" si="1066"/>
        <v>0</v>
      </c>
      <c r="CN104" s="182">
        <f t="shared" si="1067"/>
        <v>0</v>
      </c>
      <c r="CO104" s="182">
        <f t="shared" si="1068"/>
        <v>0</v>
      </c>
      <c r="CP104" s="5"/>
      <c r="CQ104" s="182">
        <f t="shared" si="1069"/>
        <v>0</v>
      </c>
      <c r="CR104" s="182">
        <f t="shared" si="1070"/>
        <v>0</v>
      </c>
      <c r="CS104" s="182">
        <f t="shared" si="1071"/>
        <v>0</v>
      </c>
      <c r="CT104" s="5"/>
      <c r="CU104" s="182">
        <f t="shared" si="1072"/>
        <v>0</v>
      </c>
      <c r="CV104" s="182">
        <f t="shared" si="1073"/>
        <v>0</v>
      </c>
      <c r="CW104" s="182">
        <f t="shared" si="1074"/>
        <v>0</v>
      </c>
      <c r="CX104" s="5"/>
      <c r="CY104" s="182">
        <f t="shared" si="1075"/>
        <v>0</v>
      </c>
      <c r="CZ104" s="182">
        <f t="shared" si="1076"/>
        <v>0</v>
      </c>
      <c r="DA104" s="182">
        <f t="shared" si="1077"/>
        <v>0</v>
      </c>
      <c r="DB104" s="5"/>
      <c r="DC104" s="182">
        <f t="shared" si="1078"/>
        <v>0</v>
      </c>
      <c r="DD104" s="182">
        <f t="shared" si="1079"/>
        <v>0</v>
      </c>
      <c r="DE104" s="182">
        <f t="shared" si="1080"/>
        <v>0</v>
      </c>
      <c r="DF104" s="5"/>
      <c r="DG104" s="182">
        <f t="shared" si="1081"/>
        <v>0</v>
      </c>
      <c r="DH104" s="182">
        <f t="shared" si="1082"/>
        <v>0</v>
      </c>
      <c r="DI104" s="182">
        <f t="shared" si="1083"/>
        <v>0</v>
      </c>
      <c r="DJ104" s="5"/>
      <c r="DK104" s="182">
        <f t="shared" si="1084"/>
        <v>0</v>
      </c>
      <c r="DL104" s="182">
        <f t="shared" si="1085"/>
        <v>0</v>
      </c>
      <c r="DM104" s="182">
        <f t="shared" si="1086"/>
        <v>0</v>
      </c>
      <c r="DN104" s="5"/>
      <c r="DO104" s="182">
        <f t="shared" si="1087"/>
        <v>0</v>
      </c>
      <c r="DP104" s="182">
        <f t="shared" si="1088"/>
        <v>0</v>
      </c>
      <c r="DQ104" s="182">
        <f t="shared" si="1089"/>
        <v>0</v>
      </c>
      <c r="DR104" s="5"/>
      <c r="DS104" s="182">
        <f t="shared" si="1090"/>
        <v>0</v>
      </c>
      <c r="DT104" s="182">
        <f t="shared" si="1091"/>
        <v>0</v>
      </c>
      <c r="DU104" s="182">
        <f t="shared" si="1092"/>
        <v>0</v>
      </c>
      <c r="DV104" s="5"/>
      <c r="DW104" s="182">
        <f t="shared" si="1093"/>
        <v>0</v>
      </c>
      <c r="DX104" s="182">
        <f t="shared" si="1094"/>
        <v>0</v>
      </c>
      <c r="DY104" s="182">
        <f t="shared" si="1095"/>
        <v>0</v>
      </c>
      <c r="DZ104" s="5"/>
      <c r="EA104" s="182">
        <f t="shared" si="1096"/>
        <v>0</v>
      </c>
      <c r="EB104" s="182">
        <f t="shared" si="1097"/>
        <v>0</v>
      </c>
      <c r="EC104" s="182">
        <f t="shared" si="1098"/>
        <v>0</v>
      </c>
      <c r="ED104" s="5"/>
      <c r="EE104" s="182">
        <f t="shared" si="1099"/>
        <v>0</v>
      </c>
      <c r="EF104" s="182">
        <f t="shared" si="1100"/>
        <v>0</v>
      </c>
      <c r="EG104" s="182">
        <f t="shared" si="1101"/>
        <v>0</v>
      </c>
      <c r="EH104" s="5"/>
      <c r="EI104" s="182">
        <f t="shared" si="1102"/>
        <v>0</v>
      </c>
      <c r="EJ104" s="182">
        <f t="shared" si="1103"/>
        <v>0</v>
      </c>
      <c r="EK104" s="182">
        <f t="shared" si="1104"/>
        <v>0</v>
      </c>
      <c r="EL104" s="5"/>
      <c r="EM104" s="182">
        <f t="shared" si="1105"/>
        <v>0</v>
      </c>
      <c r="EN104" s="182">
        <f t="shared" si="1106"/>
        <v>0</v>
      </c>
      <c r="EO104" s="182">
        <f t="shared" si="1107"/>
        <v>0</v>
      </c>
      <c r="EP104" s="5"/>
      <c r="EQ104" s="182">
        <f t="shared" si="1108"/>
        <v>0</v>
      </c>
      <c r="ER104" s="182">
        <f t="shared" si="1109"/>
        <v>0</v>
      </c>
      <c r="ES104" s="182">
        <f t="shared" si="1110"/>
        <v>0</v>
      </c>
      <c r="ET104" s="5"/>
      <c r="EU104" s="182">
        <f t="shared" si="1111"/>
        <v>0</v>
      </c>
      <c r="EV104" s="182">
        <f t="shared" si="1112"/>
        <v>0</v>
      </c>
      <c r="EW104" s="182">
        <f t="shared" si="1113"/>
        <v>0</v>
      </c>
      <c r="EX104" s="5"/>
      <c r="EY104" s="182">
        <f t="shared" si="1114"/>
        <v>0</v>
      </c>
      <c r="EZ104" s="182">
        <f t="shared" si="1115"/>
        <v>0</v>
      </c>
      <c r="FA104" s="182">
        <f t="shared" si="1116"/>
        <v>0</v>
      </c>
      <c r="FB104" s="5"/>
      <c r="FC104" s="182">
        <f t="shared" si="1117"/>
        <v>0</v>
      </c>
      <c r="FD104" s="182">
        <f t="shared" si="1118"/>
        <v>0</v>
      </c>
      <c r="FE104" s="182">
        <f t="shared" si="1119"/>
        <v>0</v>
      </c>
      <c r="FF104" s="5"/>
      <c r="FG104" s="182">
        <f t="shared" si="1120"/>
        <v>0</v>
      </c>
      <c r="FH104" s="182">
        <f t="shared" si="1121"/>
        <v>0</v>
      </c>
      <c r="FI104" s="182">
        <f t="shared" si="1122"/>
        <v>0</v>
      </c>
      <c r="FJ104" s="5"/>
      <c r="FK104" s="182">
        <f t="shared" si="1123"/>
        <v>0</v>
      </c>
      <c r="FL104" s="182">
        <f t="shared" si="1124"/>
        <v>0</v>
      </c>
      <c r="FM104" s="182">
        <f t="shared" si="1125"/>
        <v>0</v>
      </c>
      <c r="FN104" s="5"/>
      <c r="FO104" s="182">
        <f t="shared" si="1126"/>
        <v>0</v>
      </c>
      <c r="FP104" s="182">
        <f t="shared" si="1127"/>
        <v>0</v>
      </c>
      <c r="FQ104" s="182">
        <f t="shared" si="1128"/>
        <v>0</v>
      </c>
      <c r="FR104" s="5"/>
      <c r="FS104" s="182">
        <f t="shared" si="1129"/>
        <v>0</v>
      </c>
      <c r="FT104" s="182">
        <f t="shared" si="1130"/>
        <v>0</v>
      </c>
      <c r="FU104" s="182">
        <f t="shared" si="1131"/>
        <v>0</v>
      </c>
      <c r="FV104" s="5"/>
      <c r="FW104" s="182">
        <f t="shared" si="1132"/>
        <v>0</v>
      </c>
      <c r="FX104" s="182">
        <f t="shared" si="1133"/>
        <v>0</v>
      </c>
      <c r="FY104" s="182">
        <f t="shared" si="1134"/>
        <v>0</v>
      </c>
      <c r="FZ104" s="5"/>
      <c r="GA104" s="182">
        <f t="shared" si="1135"/>
        <v>0</v>
      </c>
      <c r="GB104" s="182">
        <f t="shared" si="1136"/>
        <v>0</v>
      </c>
      <c r="GC104" s="182">
        <f t="shared" si="1137"/>
        <v>0</v>
      </c>
      <c r="GD104" s="5"/>
      <c r="GE104" s="182">
        <f t="shared" si="1138"/>
        <v>0</v>
      </c>
      <c r="GF104" s="182">
        <f t="shared" si="1139"/>
        <v>0</v>
      </c>
      <c r="GG104" s="182">
        <f t="shared" si="1140"/>
        <v>0</v>
      </c>
      <c r="GH104" s="5"/>
      <c r="GI104" s="182">
        <f t="shared" si="1141"/>
        <v>0</v>
      </c>
      <c r="GJ104" s="182">
        <f t="shared" si="1142"/>
        <v>0</v>
      </c>
      <c r="GK104" s="182">
        <f t="shared" si="1143"/>
        <v>0</v>
      </c>
      <c r="GL104" s="5"/>
      <c r="GM104" s="182">
        <f t="shared" si="1144"/>
        <v>0</v>
      </c>
      <c r="GN104" s="182">
        <f t="shared" si="1145"/>
        <v>0</v>
      </c>
      <c r="GO104" s="182">
        <f t="shared" si="1146"/>
        <v>0</v>
      </c>
      <c r="GP104" s="5"/>
      <c r="GQ104" s="182">
        <f t="shared" si="1147"/>
        <v>0</v>
      </c>
      <c r="GR104" s="182">
        <f t="shared" si="1148"/>
        <v>0</v>
      </c>
      <c r="GS104" s="182">
        <f t="shared" si="1149"/>
        <v>0</v>
      </c>
      <c r="GT104" s="5"/>
      <c r="GU104" s="182">
        <f t="shared" si="1150"/>
        <v>0</v>
      </c>
      <c r="GV104" s="182">
        <f t="shared" si="1151"/>
        <v>0</v>
      </c>
      <c r="GW104" s="182">
        <f t="shared" si="1152"/>
        <v>0</v>
      </c>
      <c r="GX104" s="5"/>
      <c r="GY104" s="182">
        <f t="shared" si="1153"/>
        <v>0</v>
      </c>
      <c r="GZ104" s="182">
        <f t="shared" si="1154"/>
        <v>0</v>
      </c>
      <c r="HA104" s="182">
        <f t="shared" si="1155"/>
        <v>0</v>
      </c>
      <c r="HB104" s="5"/>
      <c r="HC104" s="182">
        <f t="shared" si="1156"/>
        <v>0</v>
      </c>
      <c r="HD104" s="182">
        <f t="shared" si="1157"/>
        <v>0</v>
      </c>
      <c r="HE104" s="182">
        <f t="shared" si="1158"/>
        <v>0</v>
      </c>
      <c r="HF104" s="5"/>
      <c r="HG104" s="182">
        <f t="shared" si="1159"/>
        <v>0</v>
      </c>
      <c r="HH104" s="182">
        <f t="shared" si="1160"/>
        <v>0</v>
      </c>
      <c r="HI104" s="182">
        <f t="shared" si="1161"/>
        <v>0</v>
      </c>
      <c r="HJ104" s="5"/>
      <c r="HK104" s="182">
        <f t="shared" si="1162"/>
        <v>0</v>
      </c>
      <c r="HL104" s="182">
        <f t="shared" si="1163"/>
        <v>0</v>
      </c>
      <c r="HM104" s="182">
        <f t="shared" si="1164"/>
        <v>0</v>
      </c>
      <c r="HN104" s="5"/>
      <c r="HO104" s="182">
        <f t="shared" si="1165"/>
        <v>0</v>
      </c>
      <c r="HP104" s="182">
        <f t="shared" si="1166"/>
        <v>0</v>
      </c>
      <c r="HQ104" s="182">
        <f t="shared" si="1167"/>
        <v>0</v>
      </c>
      <c r="HR104" s="5"/>
      <c r="HS104" s="182">
        <f t="shared" si="1168"/>
        <v>0</v>
      </c>
      <c r="HT104" s="182">
        <f t="shared" si="1169"/>
        <v>0</v>
      </c>
      <c r="HU104" s="182">
        <f t="shared" si="1170"/>
        <v>0</v>
      </c>
      <c r="HV104" s="5"/>
      <c r="HW104" s="182">
        <f t="shared" si="1171"/>
        <v>0</v>
      </c>
      <c r="HX104" s="182">
        <f t="shared" si="1172"/>
        <v>0</v>
      </c>
      <c r="HY104" s="182">
        <f t="shared" si="1173"/>
        <v>0</v>
      </c>
      <c r="HZ104" s="5"/>
      <c r="IA104" s="182">
        <f t="shared" si="1174"/>
        <v>0</v>
      </c>
      <c r="IB104" s="182">
        <f t="shared" si="1175"/>
        <v>0</v>
      </c>
      <c r="IC104" s="182">
        <f t="shared" si="1176"/>
        <v>0</v>
      </c>
      <c r="ID104" s="5"/>
      <c r="IE104" s="182">
        <f t="shared" si="1177"/>
        <v>0</v>
      </c>
      <c r="IF104" s="182">
        <f t="shared" si="1178"/>
        <v>0</v>
      </c>
      <c r="IG104" s="182">
        <f t="shared" si="1179"/>
        <v>0</v>
      </c>
      <c r="IH104" s="5"/>
      <c r="II104" s="182">
        <f t="shared" si="1180"/>
        <v>0</v>
      </c>
      <c r="IJ104" s="182">
        <f t="shared" si="1181"/>
        <v>0</v>
      </c>
      <c r="IK104" s="182">
        <f t="shared" si="1182"/>
        <v>0</v>
      </c>
      <c r="IL104" s="5"/>
      <c r="IM104" s="182">
        <f t="shared" si="1183"/>
        <v>0</v>
      </c>
      <c r="IN104" s="182">
        <f t="shared" si="1184"/>
        <v>0</v>
      </c>
      <c r="IO104" s="182">
        <f t="shared" si="1185"/>
        <v>0</v>
      </c>
      <c r="IP104" s="5"/>
      <c r="IQ104" s="182">
        <f t="shared" si="1186"/>
        <v>0</v>
      </c>
      <c r="IR104" s="182">
        <f t="shared" si="1187"/>
        <v>0</v>
      </c>
      <c r="IS104" s="182">
        <f t="shared" si="1188"/>
        <v>0</v>
      </c>
      <c r="IT104" s="5"/>
      <c r="IU104" s="182">
        <f t="shared" si="1189"/>
        <v>0</v>
      </c>
      <c r="IV104" s="182">
        <f t="shared" si="1190"/>
        <v>0</v>
      </c>
      <c r="IW104" s="182">
        <f t="shared" si="1191"/>
        <v>0</v>
      </c>
      <c r="IX104" s="5"/>
      <c r="IY104" s="182">
        <f t="shared" si="1192"/>
        <v>0</v>
      </c>
      <c r="IZ104" s="182">
        <f t="shared" si="1193"/>
        <v>0</v>
      </c>
      <c r="JA104" s="182">
        <f t="shared" si="1194"/>
        <v>0</v>
      </c>
      <c r="JB104" s="5"/>
      <c r="JC104" s="182">
        <f t="shared" si="1195"/>
        <v>0</v>
      </c>
      <c r="JD104" s="182">
        <f t="shared" si="1196"/>
        <v>0</v>
      </c>
      <c r="JE104" s="182">
        <f t="shared" si="1197"/>
        <v>0</v>
      </c>
      <c r="JF104" s="5"/>
      <c r="JG104" s="182">
        <f t="shared" si="1198"/>
        <v>0</v>
      </c>
      <c r="JH104" s="182">
        <f t="shared" si="1199"/>
        <v>0</v>
      </c>
      <c r="JI104" s="182">
        <f t="shared" si="1200"/>
        <v>0</v>
      </c>
      <c r="JJ104" s="5"/>
      <c r="JK104" s="182">
        <f t="shared" si="1201"/>
        <v>0</v>
      </c>
      <c r="JL104" s="182">
        <f t="shared" si="1202"/>
        <v>0</v>
      </c>
      <c r="JM104" s="182">
        <f t="shared" si="1203"/>
        <v>0</v>
      </c>
      <c r="JN104" s="5"/>
      <c r="JO104" s="182">
        <f t="shared" si="1204"/>
        <v>0</v>
      </c>
      <c r="JP104" s="182">
        <f t="shared" si="1205"/>
        <v>0</v>
      </c>
      <c r="JQ104" s="182">
        <f t="shared" si="1206"/>
        <v>0</v>
      </c>
      <c r="JR104" s="5"/>
      <c r="JS104" s="182">
        <f t="shared" si="1207"/>
        <v>0</v>
      </c>
      <c r="JT104" s="182">
        <f t="shared" si="1208"/>
        <v>0</v>
      </c>
      <c r="JU104" s="182">
        <f t="shared" si="1209"/>
        <v>0</v>
      </c>
      <c r="JV104" s="5"/>
      <c r="JW104" s="182">
        <f t="shared" si="1210"/>
        <v>0</v>
      </c>
      <c r="JX104" s="182">
        <f t="shared" si="1211"/>
        <v>0</v>
      </c>
      <c r="JY104" s="182">
        <f t="shared" si="1212"/>
        <v>0</v>
      </c>
      <c r="JZ104" s="5"/>
      <c r="KA104" s="182">
        <f t="shared" si="1213"/>
        <v>0</v>
      </c>
      <c r="KB104" s="182">
        <f t="shared" si="1214"/>
        <v>0</v>
      </c>
      <c r="KC104" s="182">
        <f t="shared" si="1215"/>
        <v>0</v>
      </c>
      <c r="KD104" s="5"/>
      <c r="KE104" s="182">
        <f t="shared" si="1216"/>
        <v>0</v>
      </c>
      <c r="KF104" s="182">
        <f t="shared" si="1217"/>
        <v>0</v>
      </c>
      <c r="KG104" s="182">
        <f t="shared" si="1218"/>
        <v>0</v>
      </c>
      <c r="KH104" s="5"/>
      <c r="KI104" s="183">
        <f t="shared" si="1219"/>
        <v>0</v>
      </c>
      <c r="KJ104" s="183" t="e">
        <f t="shared" si="1220"/>
        <v>#DIV/0!</v>
      </c>
      <c r="KK104" s="183">
        <f t="shared" si="1221"/>
        <v>0</v>
      </c>
      <c r="KM104" s="183">
        <f t="shared" si="1222"/>
        <v>0</v>
      </c>
      <c r="KN104" s="183" t="e">
        <f t="shared" si="1223"/>
        <v>#DIV/0!</v>
      </c>
      <c r="KO104" s="183">
        <f t="shared" si="1224"/>
        <v>0</v>
      </c>
      <c r="KQ104" s="183">
        <f t="shared" si="1225"/>
        <v>0</v>
      </c>
      <c r="KR104" s="183" t="e">
        <f t="shared" si="1226"/>
        <v>#DIV/0!</v>
      </c>
      <c r="KS104" s="183">
        <f t="shared" si="1227"/>
        <v>0</v>
      </c>
      <c r="KU104" s="183">
        <f t="shared" si="1228"/>
        <v>0</v>
      </c>
      <c r="KV104" s="183" t="e">
        <f t="shared" si="1229"/>
        <v>#DIV/0!</v>
      </c>
      <c r="KW104" s="183">
        <f t="shared" si="1230"/>
        <v>0</v>
      </c>
      <c r="KY104" s="183">
        <f t="shared" si="1231"/>
        <v>0</v>
      </c>
      <c r="KZ104" s="183" t="e">
        <f t="shared" si="1232"/>
        <v>#DIV/0!</v>
      </c>
      <c r="LA104" s="183">
        <f t="shared" si="1233"/>
        <v>0</v>
      </c>
      <c r="LC104" s="183">
        <f t="shared" si="1234"/>
        <v>0</v>
      </c>
      <c r="LD104" s="183" t="e">
        <f t="shared" si="1235"/>
        <v>#DIV/0!</v>
      </c>
      <c r="LE104" s="183">
        <f t="shared" si="1236"/>
        <v>0</v>
      </c>
    </row>
    <row r="105" spans="2:317" ht="18.75">
      <c r="B105" s="172"/>
      <c r="C105" s="180"/>
      <c r="D105" s="180" t="str">
        <f>'A.I Revenue Streams - P1'!E103</f>
        <v>Diagnostics</v>
      </c>
      <c r="E105" s="180"/>
      <c r="F105" s="184"/>
      <c r="G105" s="182"/>
      <c r="H105" s="182"/>
      <c r="I105" s="182"/>
      <c r="J105" s="5"/>
      <c r="K105" s="182">
        <f>'A.I Revenue Streams - P1'!H103*K$2</f>
        <v>0</v>
      </c>
      <c r="L105" s="182">
        <f t="shared" si="1008"/>
        <v>0</v>
      </c>
      <c r="M105" s="182"/>
      <c r="N105" s="5"/>
      <c r="O105" s="182">
        <f t="shared" si="1009"/>
        <v>0</v>
      </c>
      <c r="P105" s="182">
        <f t="shared" si="1010"/>
        <v>0</v>
      </c>
      <c r="Q105" s="182">
        <f t="shared" si="1011"/>
        <v>0</v>
      </c>
      <c r="R105" s="5"/>
      <c r="S105" s="182">
        <f t="shared" si="1012"/>
        <v>0</v>
      </c>
      <c r="T105" s="182">
        <f t="shared" si="1013"/>
        <v>0</v>
      </c>
      <c r="U105" s="182">
        <f t="shared" si="1014"/>
        <v>0</v>
      </c>
      <c r="V105" s="5"/>
      <c r="W105" s="182">
        <f t="shared" si="1015"/>
        <v>0</v>
      </c>
      <c r="X105" s="182">
        <f t="shared" si="1016"/>
        <v>0</v>
      </c>
      <c r="Y105" s="182">
        <f t="shared" si="1017"/>
        <v>0</v>
      </c>
      <c r="Z105" s="5"/>
      <c r="AA105" s="182">
        <f t="shared" si="1018"/>
        <v>0</v>
      </c>
      <c r="AB105" s="182">
        <f t="shared" si="1019"/>
        <v>0</v>
      </c>
      <c r="AC105" s="182">
        <f t="shared" si="1020"/>
        <v>0</v>
      </c>
      <c r="AD105" s="5"/>
      <c r="AE105" s="182">
        <f t="shared" si="1021"/>
        <v>0</v>
      </c>
      <c r="AF105" s="182">
        <f t="shared" si="1022"/>
        <v>0</v>
      </c>
      <c r="AG105" s="182">
        <f t="shared" si="1023"/>
        <v>0</v>
      </c>
      <c r="AH105" s="5"/>
      <c r="AI105" s="182">
        <f t="shared" si="1024"/>
        <v>0</v>
      </c>
      <c r="AJ105" s="182">
        <f t="shared" si="1025"/>
        <v>0</v>
      </c>
      <c r="AK105" s="182">
        <f t="shared" si="1026"/>
        <v>0</v>
      </c>
      <c r="AL105" s="5"/>
      <c r="AM105" s="182">
        <f t="shared" si="1027"/>
        <v>0</v>
      </c>
      <c r="AN105" s="182">
        <f t="shared" si="1028"/>
        <v>0</v>
      </c>
      <c r="AO105" s="182">
        <f t="shared" si="1029"/>
        <v>0</v>
      </c>
      <c r="AP105" s="5"/>
      <c r="AQ105" s="182">
        <f t="shared" si="1030"/>
        <v>0</v>
      </c>
      <c r="AR105" s="182">
        <f t="shared" si="1031"/>
        <v>0</v>
      </c>
      <c r="AS105" s="182">
        <f t="shared" si="1032"/>
        <v>0</v>
      </c>
      <c r="AT105" s="5"/>
      <c r="AU105" s="182">
        <f t="shared" si="1033"/>
        <v>0</v>
      </c>
      <c r="AV105" s="182">
        <f t="shared" si="1034"/>
        <v>0</v>
      </c>
      <c r="AW105" s="182">
        <f t="shared" si="1035"/>
        <v>0</v>
      </c>
      <c r="AX105" s="5"/>
      <c r="AY105" s="182">
        <f t="shared" si="1036"/>
        <v>0</v>
      </c>
      <c r="AZ105" s="182">
        <f t="shared" si="1037"/>
        <v>0</v>
      </c>
      <c r="BA105" s="182">
        <f t="shared" si="1038"/>
        <v>0</v>
      </c>
      <c r="BB105" s="5"/>
      <c r="BC105" s="182">
        <f t="shared" si="1039"/>
        <v>0</v>
      </c>
      <c r="BD105" s="182">
        <f t="shared" si="1040"/>
        <v>0</v>
      </c>
      <c r="BE105" s="182">
        <f t="shared" si="1041"/>
        <v>0</v>
      </c>
      <c r="BF105" s="5"/>
      <c r="BG105" s="182">
        <f t="shared" si="1042"/>
        <v>0</v>
      </c>
      <c r="BH105" s="182">
        <f t="shared" si="1043"/>
        <v>0</v>
      </c>
      <c r="BI105" s="182">
        <f t="shared" si="1044"/>
        <v>0</v>
      </c>
      <c r="BJ105" s="5"/>
      <c r="BK105" s="182">
        <f t="shared" si="1045"/>
        <v>0</v>
      </c>
      <c r="BL105" s="182">
        <f t="shared" si="1046"/>
        <v>0</v>
      </c>
      <c r="BM105" s="182">
        <f t="shared" si="1047"/>
        <v>0</v>
      </c>
      <c r="BN105" s="5"/>
      <c r="BO105" s="182">
        <f t="shared" si="1048"/>
        <v>0</v>
      </c>
      <c r="BP105" s="182">
        <f t="shared" si="1049"/>
        <v>0</v>
      </c>
      <c r="BQ105" s="182">
        <f t="shared" si="1050"/>
        <v>0</v>
      </c>
      <c r="BR105" s="5"/>
      <c r="BS105" s="182">
        <f t="shared" si="1051"/>
        <v>0</v>
      </c>
      <c r="BT105" s="182">
        <f t="shared" si="1052"/>
        <v>0</v>
      </c>
      <c r="BU105" s="182">
        <f t="shared" si="1053"/>
        <v>0</v>
      </c>
      <c r="BV105" s="5"/>
      <c r="BW105" s="182">
        <f t="shared" si="1054"/>
        <v>0</v>
      </c>
      <c r="BX105" s="182">
        <f t="shared" si="1055"/>
        <v>0</v>
      </c>
      <c r="BY105" s="182">
        <f t="shared" si="1056"/>
        <v>0</v>
      </c>
      <c r="BZ105" s="5"/>
      <c r="CA105" s="182">
        <f t="shared" si="1057"/>
        <v>0</v>
      </c>
      <c r="CB105" s="182">
        <f t="shared" si="1058"/>
        <v>0</v>
      </c>
      <c r="CC105" s="182">
        <f t="shared" si="1059"/>
        <v>0</v>
      </c>
      <c r="CD105" s="5"/>
      <c r="CE105" s="182">
        <f t="shared" si="1060"/>
        <v>0</v>
      </c>
      <c r="CF105" s="182">
        <f t="shared" si="1061"/>
        <v>0</v>
      </c>
      <c r="CG105" s="182">
        <f t="shared" si="1062"/>
        <v>0</v>
      </c>
      <c r="CH105" s="5"/>
      <c r="CI105" s="182">
        <f t="shared" si="1063"/>
        <v>0</v>
      </c>
      <c r="CJ105" s="182">
        <f t="shared" si="1064"/>
        <v>0</v>
      </c>
      <c r="CK105" s="182">
        <f t="shared" si="1065"/>
        <v>0</v>
      </c>
      <c r="CL105" s="5"/>
      <c r="CM105" s="182">
        <f t="shared" si="1066"/>
        <v>0</v>
      </c>
      <c r="CN105" s="182">
        <f t="shared" si="1067"/>
        <v>0</v>
      </c>
      <c r="CO105" s="182">
        <f t="shared" si="1068"/>
        <v>0</v>
      </c>
      <c r="CP105" s="5"/>
      <c r="CQ105" s="182">
        <f t="shared" si="1069"/>
        <v>0</v>
      </c>
      <c r="CR105" s="182">
        <f t="shared" si="1070"/>
        <v>0</v>
      </c>
      <c r="CS105" s="182">
        <f t="shared" si="1071"/>
        <v>0</v>
      </c>
      <c r="CT105" s="5"/>
      <c r="CU105" s="182">
        <f t="shared" si="1072"/>
        <v>0</v>
      </c>
      <c r="CV105" s="182">
        <f t="shared" si="1073"/>
        <v>0</v>
      </c>
      <c r="CW105" s="182">
        <f t="shared" si="1074"/>
        <v>0</v>
      </c>
      <c r="CX105" s="5"/>
      <c r="CY105" s="182">
        <f t="shared" si="1075"/>
        <v>0</v>
      </c>
      <c r="CZ105" s="182">
        <f t="shared" si="1076"/>
        <v>0</v>
      </c>
      <c r="DA105" s="182">
        <f t="shared" si="1077"/>
        <v>0</v>
      </c>
      <c r="DB105" s="5"/>
      <c r="DC105" s="182">
        <f t="shared" si="1078"/>
        <v>0</v>
      </c>
      <c r="DD105" s="182">
        <f t="shared" si="1079"/>
        <v>0</v>
      </c>
      <c r="DE105" s="182">
        <f t="shared" si="1080"/>
        <v>0</v>
      </c>
      <c r="DF105" s="5"/>
      <c r="DG105" s="182">
        <f t="shared" si="1081"/>
        <v>0</v>
      </c>
      <c r="DH105" s="182">
        <f t="shared" si="1082"/>
        <v>0</v>
      </c>
      <c r="DI105" s="182">
        <f t="shared" si="1083"/>
        <v>0</v>
      </c>
      <c r="DJ105" s="5"/>
      <c r="DK105" s="182">
        <f t="shared" si="1084"/>
        <v>0</v>
      </c>
      <c r="DL105" s="182">
        <f t="shared" si="1085"/>
        <v>0</v>
      </c>
      <c r="DM105" s="182">
        <f t="shared" si="1086"/>
        <v>0</v>
      </c>
      <c r="DN105" s="5"/>
      <c r="DO105" s="182">
        <f t="shared" si="1087"/>
        <v>0</v>
      </c>
      <c r="DP105" s="182">
        <f t="shared" si="1088"/>
        <v>0</v>
      </c>
      <c r="DQ105" s="182">
        <f t="shared" si="1089"/>
        <v>0</v>
      </c>
      <c r="DR105" s="5"/>
      <c r="DS105" s="182">
        <f t="shared" si="1090"/>
        <v>0</v>
      </c>
      <c r="DT105" s="182">
        <f t="shared" si="1091"/>
        <v>0</v>
      </c>
      <c r="DU105" s="182">
        <f t="shared" si="1092"/>
        <v>0</v>
      </c>
      <c r="DV105" s="5"/>
      <c r="DW105" s="182">
        <f t="shared" si="1093"/>
        <v>0</v>
      </c>
      <c r="DX105" s="182">
        <f t="shared" si="1094"/>
        <v>0</v>
      </c>
      <c r="DY105" s="182">
        <f t="shared" si="1095"/>
        <v>0</v>
      </c>
      <c r="DZ105" s="5"/>
      <c r="EA105" s="182">
        <f t="shared" si="1096"/>
        <v>0</v>
      </c>
      <c r="EB105" s="182">
        <f t="shared" si="1097"/>
        <v>0</v>
      </c>
      <c r="EC105" s="182">
        <f t="shared" si="1098"/>
        <v>0</v>
      </c>
      <c r="ED105" s="5"/>
      <c r="EE105" s="182">
        <f t="shared" si="1099"/>
        <v>0</v>
      </c>
      <c r="EF105" s="182">
        <f t="shared" si="1100"/>
        <v>0</v>
      </c>
      <c r="EG105" s="182">
        <f t="shared" si="1101"/>
        <v>0</v>
      </c>
      <c r="EH105" s="5"/>
      <c r="EI105" s="182">
        <f t="shared" si="1102"/>
        <v>0</v>
      </c>
      <c r="EJ105" s="182">
        <f t="shared" si="1103"/>
        <v>0</v>
      </c>
      <c r="EK105" s="182">
        <f t="shared" si="1104"/>
        <v>0</v>
      </c>
      <c r="EL105" s="5"/>
      <c r="EM105" s="182">
        <f t="shared" si="1105"/>
        <v>0</v>
      </c>
      <c r="EN105" s="182">
        <f t="shared" si="1106"/>
        <v>0</v>
      </c>
      <c r="EO105" s="182">
        <f t="shared" si="1107"/>
        <v>0</v>
      </c>
      <c r="EP105" s="5"/>
      <c r="EQ105" s="182">
        <f t="shared" si="1108"/>
        <v>0</v>
      </c>
      <c r="ER105" s="182">
        <f t="shared" si="1109"/>
        <v>0</v>
      </c>
      <c r="ES105" s="182">
        <f t="shared" si="1110"/>
        <v>0</v>
      </c>
      <c r="ET105" s="5"/>
      <c r="EU105" s="182">
        <f t="shared" si="1111"/>
        <v>0</v>
      </c>
      <c r="EV105" s="182">
        <f t="shared" si="1112"/>
        <v>0</v>
      </c>
      <c r="EW105" s="182">
        <f t="shared" si="1113"/>
        <v>0</v>
      </c>
      <c r="EX105" s="5"/>
      <c r="EY105" s="182">
        <f t="shared" si="1114"/>
        <v>0</v>
      </c>
      <c r="EZ105" s="182">
        <f t="shared" si="1115"/>
        <v>0</v>
      </c>
      <c r="FA105" s="182">
        <f t="shared" si="1116"/>
        <v>0</v>
      </c>
      <c r="FB105" s="5"/>
      <c r="FC105" s="182">
        <f t="shared" si="1117"/>
        <v>0</v>
      </c>
      <c r="FD105" s="182">
        <f t="shared" si="1118"/>
        <v>0</v>
      </c>
      <c r="FE105" s="182">
        <f t="shared" si="1119"/>
        <v>0</v>
      </c>
      <c r="FF105" s="5"/>
      <c r="FG105" s="182">
        <f t="shared" si="1120"/>
        <v>0</v>
      </c>
      <c r="FH105" s="182">
        <f t="shared" si="1121"/>
        <v>0</v>
      </c>
      <c r="FI105" s="182">
        <f t="shared" si="1122"/>
        <v>0</v>
      </c>
      <c r="FJ105" s="5"/>
      <c r="FK105" s="182">
        <f t="shared" si="1123"/>
        <v>0</v>
      </c>
      <c r="FL105" s="182">
        <f t="shared" si="1124"/>
        <v>0</v>
      </c>
      <c r="FM105" s="182">
        <f t="shared" si="1125"/>
        <v>0</v>
      </c>
      <c r="FN105" s="5"/>
      <c r="FO105" s="182">
        <f t="shared" si="1126"/>
        <v>0</v>
      </c>
      <c r="FP105" s="182">
        <f t="shared" si="1127"/>
        <v>0</v>
      </c>
      <c r="FQ105" s="182">
        <f t="shared" si="1128"/>
        <v>0</v>
      </c>
      <c r="FR105" s="5"/>
      <c r="FS105" s="182">
        <f t="shared" si="1129"/>
        <v>0</v>
      </c>
      <c r="FT105" s="182">
        <f t="shared" si="1130"/>
        <v>0</v>
      </c>
      <c r="FU105" s="182">
        <f t="shared" si="1131"/>
        <v>0</v>
      </c>
      <c r="FV105" s="5"/>
      <c r="FW105" s="182">
        <f t="shared" si="1132"/>
        <v>0</v>
      </c>
      <c r="FX105" s="182">
        <f t="shared" si="1133"/>
        <v>0</v>
      </c>
      <c r="FY105" s="182">
        <f t="shared" si="1134"/>
        <v>0</v>
      </c>
      <c r="FZ105" s="5"/>
      <c r="GA105" s="182">
        <f t="shared" si="1135"/>
        <v>0</v>
      </c>
      <c r="GB105" s="182">
        <f t="shared" si="1136"/>
        <v>0</v>
      </c>
      <c r="GC105" s="182">
        <f t="shared" si="1137"/>
        <v>0</v>
      </c>
      <c r="GD105" s="5"/>
      <c r="GE105" s="182">
        <f t="shared" si="1138"/>
        <v>0</v>
      </c>
      <c r="GF105" s="182">
        <f t="shared" si="1139"/>
        <v>0</v>
      </c>
      <c r="GG105" s="182">
        <f t="shared" si="1140"/>
        <v>0</v>
      </c>
      <c r="GH105" s="5"/>
      <c r="GI105" s="182">
        <f t="shared" si="1141"/>
        <v>0</v>
      </c>
      <c r="GJ105" s="182">
        <f t="shared" si="1142"/>
        <v>0</v>
      </c>
      <c r="GK105" s="182">
        <f t="shared" si="1143"/>
        <v>0</v>
      </c>
      <c r="GL105" s="5"/>
      <c r="GM105" s="182">
        <f t="shared" si="1144"/>
        <v>0</v>
      </c>
      <c r="GN105" s="182">
        <f t="shared" si="1145"/>
        <v>0</v>
      </c>
      <c r="GO105" s="182">
        <f t="shared" si="1146"/>
        <v>0</v>
      </c>
      <c r="GP105" s="5"/>
      <c r="GQ105" s="182">
        <f t="shared" si="1147"/>
        <v>0</v>
      </c>
      <c r="GR105" s="182">
        <f t="shared" si="1148"/>
        <v>0</v>
      </c>
      <c r="GS105" s="182">
        <f t="shared" si="1149"/>
        <v>0</v>
      </c>
      <c r="GT105" s="5"/>
      <c r="GU105" s="182">
        <f t="shared" si="1150"/>
        <v>0</v>
      </c>
      <c r="GV105" s="182">
        <f t="shared" si="1151"/>
        <v>0</v>
      </c>
      <c r="GW105" s="182">
        <f t="shared" si="1152"/>
        <v>0</v>
      </c>
      <c r="GX105" s="5"/>
      <c r="GY105" s="182">
        <f t="shared" si="1153"/>
        <v>0</v>
      </c>
      <c r="GZ105" s="182">
        <f t="shared" si="1154"/>
        <v>0</v>
      </c>
      <c r="HA105" s="182">
        <f t="shared" si="1155"/>
        <v>0</v>
      </c>
      <c r="HB105" s="5"/>
      <c r="HC105" s="182">
        <f t="shared" si="1156"/>
        <v>0</v>
      </c>
      <c r="HD105" s="182">
        <f t="shared" si="1157"/>
        <v>0</v>
      </c>
      <c r="HE105" s="182">
        <f t="shared" si="1158"/>
        <v>0</v>
      </c>
      <c r="HF105" s="5"/>
      <c r="HG105" s="182">
        <f t="shared" si="1159"/>
        <v>0</v>
      </c>
      <c r="HH105" s="182">
        <f t="shared" si="1160"/>
        <v>0</v>
      </c>
      <c r="HI105" s="182">
        <f t="shared" si="1161"/>
        <v>0</v>
      </c>
      <c r="HJ105" s="5"/>
      <c r="HK105" s="182">
        <f t="shared" si="1162"/>
        <v>0</v>
      </c>
      <c r="HL105" s="182">
        <f t="shared" si="1163"/>
        <v>0</v>
      </c>
      <c r="HM105" s="182">
        <f t="shared" si="1164"/>
        <v>0</v>
      </c>
      <c r="HN105" s="5"/>
      <c r="HO105" s="182">
        <f t="shared" si="1165"/>
        <v>0</v>
      </c>
      <c r="HP105" s="182">
        <f t="shared" si="1166"/>
        <v>0</v>
      </c>
      <c r="HQ105" s="182">
        <f t="shared" si="1167"/>
        <v>0</v>
      </c>
      <c r="HR105" s="5"/>
      <c r="HS105" s="182">
        <f t="shared" si="1168"/>
        <v>0</v>
      </c>
      <c r="HT105" s="182">
        <f t="shared" si="1169"/>
        <v>0</v>
      </c>
      <c r="HU105" s="182">
        <f t="shared" si="1170"/>
        <v>0</v>
      </c>
      <c r="HV105" s="5"/>
      <c r="HW105" s="182">
        <f t="shared" si="1171"/>
        <v>0</v>
      </c>
      <c r="HX105" s="182">
        <f t="shared" si="1172"/>
        <v>0</v>
      </c>
      <c r="HY105" s="182">
        <f t="shared" si="1173"/>
        <v>0</v>
      </c>
      <c r="HZ105" s="5"/>
      <c r="IA105" s="182">
        <f t="shared" si="1174"/>
        <v>0</v>
      </c>
      <c r="IB105" s="182">
        <f t="shared" si="1175"/>
        <v>0</v>
      </c>
      <c r="IC105" s="182">
        <f t="shared" si="1176"/>
        <v>0</v>
      </c>
      <c r="ID105" s="5"/>
      <c r="IE105" s="182">
        <f t="shared" si="1177"/>
        <v>0</v>
      </c>
      <c r="IF105" s="182">
        <f t="shared" si="1178"/>
        <v>0</v>
      </c>
      <c r="IG105" s="182">
        <f t="shared" si="1179"/>
        <v>0</v>
      </c>
      <c r="IH105" s="5"/>
      <c r="II105" s="182">
        <f t="shared" si="1180"/>
        <v>0</v>
      </c>
      <c r="IJ105" s="182">
        <f t="shared" si="1181"/>
        <v>0</v>
      </c>
      <c r="IK105" s="182">
        <f t="shared" si="1182"/>
        <v>0</v>
      </c>
      <c r="IL105" s="5"/>
      <c r="IM105" s="182">
        <f t="shared" si="1183"/>
        <v>0</v>
      </c>
      <c r="IN105" s="182">
        <f t="shared" si="1184"/>
        <v>0</v>
      </c>
      <c r="IO105" s="182">
        <f t="shared" si="1185"/>
        <v>0</v>
      </c>
      <c r="IP105" s="5"/>
      <c r="IQ105" s="182">
        <f t="shared" si="1186"/>
        <v>0</v>
      </c>
      <c r="IR105" s="182">
        <f t="shared" si="1187"/>
        <v>0</v>
      </c>
      <c r="IS105" s="182">
        <f t="shared" si="1188"/>
        <v>0</v>
      </c>
      <c r="IT105" s="5"/>
      <c r="IU105" s="182">
        <f t="shared" si="1189"/>
        <v>0</v>
      </c>
      <c r="IV105" s="182">
        <f t="shared" si="1190"/>
        <v>0</v>
      </c>
      <c r="IW105" s="182">
        <f t="shared" si="1191"/>
        <v>0</v>
      </c>
      <c r="IX105" s="5"/>
      <c r="IY105" s="182">
        <f t="shared" si="1192"/>
        <v>0</v>
      </c>
      <c r="IZ105" s="182">
        <f t="shared" si="1193"/>
        <v>0</v>
      </c>
      <c r="JA105" s="182">
        <f t="shared" si="1194"/>
        <v>0</v>
      </c>
      <c r="JB105" s="5"/>
      <c r="JC105" s="182">
        <f t="shared" si="1195"/>
        <v>0</v>
      </c>
      <c r="JD105" s="182">
        <f t="shared" si="1196"/>
        <v>0</v>
      </c>
      <c r="JE105" s="182">
        <f t="shared" si="1197"/>
        <v>0</v>
      </c>
      <c r="JF105" s="5"/>
      <c r="JG105" s="182">
        <f t="shared" si="1198"/>
        <v>0</v>
      </c>
      <c r="JH105" s="182">
        <f t="shared" si="1199"/>
        <v>0</v>
      </c>
      <c r="JI105" s="182">
        <f t="shared" si="1200"/>
        <v>0</v>
      </c>
      <c r="JJ105" s="5"/>
      <c r="JK105" s="182">
        <f t="shared" si="1201"/>
        <v>0</v>
      </c>
      <c r="JL105" s="182">
        <f t="shared" si="1202"/>
        <v>0</v>
      </c>
      <c r="JM105" s="182">
        <f t="shared" si="1203"/>
        <v>0</v>
      </c>
      <c r="JN105" s="5"/>
      <c r="JO105" s="182">
        <f t="shared" si="1204"/>
        <v>0</v>
      </c>
      <c r="JP105" s="182">
        <f t="shared" si="1205"/>
        <v>0</v>
      </c>
      <c r="JQ105" s="182">
        <f t="shared" si="1206"/>
        <v>0</v>
      </c>
      <c r="JR105" s="5"/>
      <c r="JS105" s="182">
        <f t="shared" si="1207"/>
        <v>0</v>
      </c>
      <c r="JT105" s="182">
        <f t="shared" si="1208"/>
        <v>0</v>
      </c>
      <c r="JU105" s="182">
        <f t="shared" si="1209"/>
        <v>0</v>
      </c>
      <c r="JV105" s="5"/>
      <c r="JW105" s="182">
        <f t="shared" si="1210"/>
        <v>0</v>
      </c>
      <c r="JX105" s="182">
        <f t="shared" si="1211"/>
        <v>0</v>
      </c>
      <c r="JY105" s="182">
        <f t="shared" si="1212"/>
        <v>0</v>
      </c>
      <c r="JZ105" s="5"/>
      <c r="KA105" s="182">
        <f t="shared" si="1213"/>
        <v>0</v>
      </c>
      <c r="KB105" s="182">
        <f t="shared" si="1214"/>
        <v>0</v>
      </c>
      <c r="KC105" s="182">
        <f t="shared" si="1215"/>
        <v>0</v>
      </c>
      <c r="KD105" s="5"/>
      <c r="KE105" s="182">
        <f t="shared" si="1216"/>
        <v>0</v>
      </c>
      <c r="KF105" s="182">
        <f t="shared" si="1217"/>
        <v>0</v>
      </c>
      <c r="KG105" s="182">
        <f t="shared" si="1218"/>
        <v>0</v>
      </c>
      <c r="KH105" s="5"/>
      <c r="KI105" s="183">
        <f t="shared" si="1219"/>
        <v>0</v>
      </c>
      <c r="KJ105" s="183" t="e">
        <f t="shared" si="1220"/>
        <v>#DIV/0!</v>
      </c>
      <c r="KK105" s="183">
        <f t="shared" si="1221"/>
        <v>0</v>
      </c>
      <c r="KM105" s="183">
        <f t="shared" si="1222"/>
        <v>0</v>
      </c>
      <c r="KN105" s="183" t="e">
        <f t="shared" si="1223"/>
        <v>#DIV/0!</v>
      </c>
      <c r="KO105" s="183">
        <f t="shared" si="1224"/>
        <v>0</v>
      </c>
      <c r="KQ105" s="183">
        <f t="shared" si="1225"/>
        <v>0</v>
      </c>
      <c r="KR105" s="183" t="e">
        <f t="shared" si="1226"/>
        <v>#DIV/0!</v>
      </c>
      <c r="KS105" s="183">
        <f t="shared" si="1227"/>
        <v>0</v>
      </c>
      <c r="KU105" s="183">
        <f t="shared" si="1228"/>
        <v>0</v>
      </c>
      <c r="KV105" s="183" t="e">
        <f t="shared" si="1229"/>
        <v>#DIV/0!</v>
      </c>
      <c r="KW105" s="183">
        <f t="shared" si="1230"/>
        <v>0</v>
      </c>
      <c r="KY105" s="183">
        <f t="shared" si="1231"/>
        <v>0</v>
      </c>
      <c r="KZ105" s="183" t="e">
        <f t="shared" si="1232"/>
        <v>#DIV/0!</v>
      </c>
      <c r="LA105" s="183">
        <f t="shared" si="1233"/>
        <v>0</v>
      </c>
      <c r="LC105" s="183">
        <f t="shared" si="1234"/>
        <v>0</v>
      </c>
      <c r="LD105" s="183" t="e">
        <f t="shared" si="1235"/>
        <v>#DIV/0!</v>
      </c>
      <c r="LE105" s="183">
        <f t="shared" si="1236"/>
        <v>0</v>
      </c>
    </row>
    <row r="106" spans="2:317" ht="18.75">
      <c r="B106" s="172"/>
      <c r="C106" s="180"/>
      <c r="D106" s="180"/>
      <c r="E106" s="180" t="str">
        <f>'A.I Revenue Streams - P1'!F104</f>
        <v>X-Ray</v>
      </c>
      <c r="F106" s="184"/>
      <c r="G106" s="182"/>
      <c r="H106" s="182">
        <f>'A.I Revenue Streams - P1'!J104</f>
        <v>300</v>
      </c>
      <c r="I106" s="182">
        <f t="shared" si="1237"/>
        <v>0</v>
      </c>
      <c r="J106" s="5"/>
      <c r="K106" s="182">
        <f>'A.I Revenue Streams - P1'!H104*K$2*L$2</f>
        <v>135</v>
      </c>
      <c r="L106" s="182">
        <f t="shared" si="1008"/>
        <v>300</v>
      </c>
      <c r="M106" s="182">
        <f t="shared" si="1239"/>
        <v>40500</v>
      </c>
      <c r="N106" s="5"/>
      <c r="O106" s="182">
        <f t="shared" si="1009"/>
        <v>144.11249999999998</v>
      </c>
      <c r="P106" s="182">
        <f t="shared" si="1010"/>
        <v>300</v>
      </c>
      <c r="Q106" s="182">
        <f t="shared" si="1011"/>
        <v>43233.749999999993</v>
      </c>
      <c r="R106" s="5"/>
      <c r="S106" s="182">
        <f t="shared" si="1012"/>
        <v>220.97249999999997</v>
      </c>
      <c r="T106" s="182">
        <f t="shared" si="1013"/>
        <v>300</v>
      </c>
      <c r="U106" s="182">
        <f t="shared" si="1014"/>
        <v>66291.749999999985</v>
      </c>
      <c r="V106" s="5"/>
      <c r="W106" s="182">
        <f t="shared" si="1015"/>
        <v>317.6479687499999</v>
      </c>
      <c r="X106" s="182">
        <f t="shared" si="1016"/>
        <v>300</v>
      </c>
      <c r="Y106" s="182">
        <f t="shared" si="1017"/>
        <v>95294.390624999971</v>
      </c>
      <c r="Z106" s="5"/>
      <c r="AA106" s="182">
        <f t="shared" si="1018"/>
        <v>584.47226249999983</v>
      </c>
      <c r="AB106" s="182">
        <f t="shared" si="1019"/>
        <v>300</v>
      </c>
      <c r="AC106" s="182">
        <f t="shared" si="1020"/>
        <v>175341.67874999996</v>
      </c>
      <c r="AD106" s="5"/>
      <c r="AE106" s="182">
        <f t="shared" si="1021"/>
        <v>840.17887734374972</v>
      </c>
      <c r="AF106" s="182">
        <f t="shared" si="1022"/>
        <v>300</v>
      </c>
      <c r="AG106" s="182">
        <f t="shared" si="1023"/>
        <v>252053.66320312492</v>
      </c>
      <c r="AH106" s="5"/>
      <c r="AI106" s="182">
        <f t="shared" si="1024"/>
        <v>1207.7571361816399</v>
      </c>
      <c r="AJ106" s="182">
        <f t="shared" si="1025"/>
        <v>300</v>
      </c>
      <c r="AK106" s="182">
        <f t="shared" si="1026"/>
        <v>362327.14085449197</v>
      </c>
      <c r="AL106" s="5"/>
      <c r="AM106" s="182">
        <f t="shared" si="1027"/>
        <v>1388.9207066088859</v>
      </c>
      <c r="AN106" s="182">
        <f t="shared" si="1028"/>
        <v>300</v>
      </c>
      <c r="AO106" s="182">
        <f t="shared" si="1029"/>
        <v>416676.21198266576</v>
      </c>
      <c r="AP106" s="5"/>
      <c r="AQ106" s="182">
        <f t="shared" si="1030"/>
        <v>1597.2588126002186</v>
      </c>
      <c r="AR106" s="182">
        <f t="shared" si="1031"/>
        <v>300</v>
      </c>
      <c r="AS106" s="182">
        <f t="shared" si="1032"/>
        <v>479177.64378006558</v>
      </c>
      <c r="AT106" s="5"/>
      <c r="AU106" s="182">
        <f t="shared" si="1033"/>
        <v>1836.8476344902513</v>
      </c>
      <c r="AV106" s="182">
        <f t="shared" si="1034"/>
        <v>300</v>
      </c>
      <c r="AW106" s="182">
        <f t="shared" si="1035"/>
        <v>551054.29034707532</v>
      </c>
      <c r="AX106" s="5"/>
      <c r="AY106" s="182">
        <f t="shared" si="1036"/>
        <v>2112.374779663789</v>
      </c>
      <c r="AZ106" s="182">
        <f t="shared" si="1037"/>
        <v>300</v>
      </c>
      <c r="BA106" s="182">
        <f t="shared" si="1038"/>
        <v>633712.43389913673</v>
      </c>
      <c r="BB106" s="5"/>
      <c r="BC106" s="182">
        <f t="shared" si="1039"/>
        <v>2429.2309966133571</v>
      </c>
      <c r="BD106" s="182">
        <f t="shared" si="1040"/>
        <v>300</v>
      </c>
      <c r="BE106" s="182">
        <f t="shared" si="1041"/>
        <v>728769.29898400709</v>
      </c>
      <c r="BF106" s="5"/>
      <c r="BG106" s="182">
        <f t="shared" si="1042"/>
        <v>2793.6156461053606</v>
      </c>
      <c r="BH106" s="182">
        <f t="shared" si="1043"/>
        <v>300</v>
      </c>
      <c r="BI106" s="182">
        <f t="shared" si="1044"/>
        <v>838084.69383160817</v>
      </c>
      <c r="BJ106" s="5"/>
      <c r="BK106" s="182">
        <f t="shared" si="1045"/>
        <v>3212.6579930211647</v>
      </c>
      <c r="BL106" s="182">
        <f t="shared" si="1046"/>
        <v>300</v>
      </c>
      <c r="BM106" s="182">
        <f t="shared" si="1047"/>
        <v>963797.39790634939</v>
      </c>
      <c r="BN106" s="5"/>
      <c r="BO106" s="182">
        <f t="shared" si="1048"/>
        <v>3694.5566919743392</v>
      </c>
      <c r="BP106" s="182">
        <f t="shared" si="1049"/>
        <v>300</v>
      </c>
      <c r="BQ106" s="182">
        <f t="shared" si="1050"/>
        <v>1108367.0075923018</v>
      </c>
      <c r="BR106" s="5"/>
      <c r="BS106" s="182">
        <f t="shared" si="1051"/>
        <v>4248.7401957704888</v>
      </c>
      <c r="BT106" s="182">
        <f t="shared" si="1052"/>
        <v>300</v>
      </c>
      <c r="BU106" s="182">
        <f t="shared" si="1053"/>
        <v>1274622.0587311466</v>
      </c>
      <c r="BV106" s="5"/>
      <c r="BW106" s="182">
        <f t="shared" si="1054"/>
        <v>4886.0512251360615</v>
      </c>
      <c r="BX106" s="182">
        <f t="shared" si="1055"/>
        <v>300</v>
      </c>
      <c r="BY106" s="182">
        <f t="shared" si="1056"/>
        <v>1465815.3675408184</v>
      </c>
      <c r="BZ106" s="5"/>
      <c r="CA106" s="182">
        <f t="shared" si="1057"/>
        <v>5618.9589089064702</v>
      </c>
      <c r="CB106" s="182">
        <f t="shared" si="1058"/>
        <v>300</v>
      </c>
      <c r="CC106" s="182">
        <f t="shared" si="1059"/>
        <v>1685687.6726719411</v>
      </c>
      <c r="CD106" s="5"/>
      <c r="CE106" s="182">
        <f t="shared" si="1060"/>
        <v>7754.1632942909291</v>
      </c>
      <c r="CF106" s="182">
        <f t="shared" si="1061"/>
        <v>300</v>
      </c>
      <c r="CG106" s="182">
        <f t="shared" si="1062"/>
        <v>2326248.9882872789</v>
      </c>
      <c r="CH106" s="5"/>
      <c r="CI106" s="182">
        <f t="shared" si="1063"/>
        <v>8917.2877884345671</v>
      </c>
      <c r="CJ106" s="182">
        <f t="shared" si="1064"/>
        <v>300</v>
      </c>
      <c r="CK106" s="182">
        <f t="shared" si="1065"/>
        <v>2675186.3365303702</v>
      </c>
      <c r="CL106" s="5"/>
      <c r="CM106" s="182">
        <f t="shared" si="1066"/>
        <v>10254.880956699752</v>
      </c>
      <c r="CN106" s="182">
        <f t="shared" si="1067"/>
        <v>300</v>
      </c>
      <c r="CO106" s="182">
        <f t="shared" si="1068"/>
        <v>3076464.2870099256</v>
      </c>
      <c r="CP106" s="5"/>
      <c r="CQ106" s="182">
        <f t="shared" si="1069"/>
        <v>11793.113100204713</v>
      </c>
      <c r="CR106" s="182">
        <f t="shared" si="1070"/>
        <v>300</v>
      </c>
      <c r="CS106" s="182">
        <f t="shared" si="1071"/>
        <v>3537933.9300614139</v>
      </c>
      <c r="CT106" s="5"/>
      <c r="CU106" s="182">
        <f t="shared" si="1072"/>
        <v>13562.080065235419</v>
      </c>
      <c r="CV106" s="182">
        <f t="shared" si="1073"/>
        <v>300</v>
      </c>
      <c r="CW106" s="182">
        <f t="shared" si="1074"/>
        <v>4068624.0195706259</v>
      </c>
      <c r="CX106" s="5"/>
      <c r="CY106" s="182">
        <f t="shared" si="1075"/>
        <v>15596.392075020731</v>
      </c>
      <c r="CZ106" s="182">
        <f t="shared" si="1076"/>
        <v>300</v>
      </c>
      <c r="DA106" s="182">
        <f t="shared" si="1077"/>
        <v>4678917.622506219</v>
      </c>
      <c r="DB106" s="5"/>
      <c r="DC106" s="182">
        <f t="shared" si="1078"/>
        <v>17935.850886273838</v>
      </c>
      <c r="DD106" s="182">
        <f t="shared" si="1079"/>
        <v>300</v>
      </c>
      <c r="DE106" s="182">
        <f t="shared" si="1080"/>
        <v>5380755.2658821512</v>
      </c>
      <c r="DF106" s="5"/>
      <c r="DG106" s="182">
        <f t="shared" si="1081"/>
        <v>20626.228519214914</v>
      </c>
      <c r="DH106" s="182">
        <f t="shared" si="1082"/>
        <v>300</v>
      </c>
      <c r="DI106" s="182">
        <f t="shared" si="1083"/>
        <v>6187868.555764474</v>
      </c>
      <c r="DJ106" s="5"/>
      <c r="DK106" s="182">
        <f t="shared" si="1084"/>
        <v>23720.162797097149</v>
      </c>
      <c r="DL106" s="182">
        <f t="shared" si="1085"/>
        <v>300</v>
      </c>
      <c r="DM106" s="182">
        <f t="shared" si="1086"/>
        <v>7116048.8391291453</v>
      </c>
      <c r="DN106" s="5"/>
      <c r="DO106" s="182">
        <f t="shared" si="1087"/>
        <v>27278.187216661721</v>
      </c>
      <c r="DP106" s="182">
        <f t="shared" si="1088"/>
        <v>300</v>
      </c>
      <c r="DQ106" s="182">
        <f t="shared" si="1089"/>
        <v>8183456.1649985164</v>
      </c>
      <c r="DR106" s="5"/>
      <c r="DS106" s="182">
        <f t="shared" si="1090"/>
        <v>31369.915299160974</v>
      </c>
      <c r="DT106" s="182">
        <f t="shared" si="1091"/>
        <v>300</v>
      </c>
      <c r="DU106" s="182">
        <f t="shared" si="1092"/>
        <v>9410974.5897482913</v>
      </c>
      <c r="DV106" s="5"/>
      <c r="DW106" s="182">
        <f t="shared" si="1093"/>
        <v>36075.40259403512</v>
      </c>
      <c r="DX106" s="182">
        <f t="shared" si="1094"/>
        <v>300</v>
      </c>
      <c r="DY106" s="182">
        <f t="shared" si="1095"/>
        <v>10822620.778210536</v>
      </c>
      <c r="DZ106" s="5"/>
      <c r="EA106" s="182">
        <f t="shared" si="1096"/>
        <v>45635.384281454433</v>
      </c>
      <c r="EB106" s="182">
        <f t="shared" si="1097"/>
        <v>300</v>
      </c>
      <c r="EC106" s="182">
        <f t="shared" si="1098"/>
        <v>13690615.28443633</v>
      </c>
      <c r="ED106" s="5"/>
      <c r="EE106" s="182">
        <f t="shared" si="1099"/>
        <v>52480.691923672595</v>
      </c>
      <c r="EF106" s="182">
        <f t="shared" si="1100"/>
        <v>300</v>
      </c>
      <c r="EG106" s="182">
        <f t="shared" si="1101"/>
        <v>15744207.577101778</v>
      </c>
      <c r="EH106" s="5"/>
      <c r="EI106" s="182">
        <f t="shared" si="1102"/>
        <v>60352.795712223473</v>
      </c>
      <c r="EJ106" s="182">
        <f t="shared" si="1103"/>
        <v>300</v>
      </c>
      <c r="EK106" s="182">
        <f t="shared" si="1104"/>
        <v>18105838.713667043</v>
      </c>
      <c r="EL106" s="5"/>
      <c r="EM106" s="182">
        <f t="shared" si="1105"/>
        <v>69405.715069056983</v>
      </c>
      <c r="EN106" s="182">
        <f t="shared" si="1106"/>
        <v>300</v>
      </c>
      <c r="EO106" s="182">
        <f t="shared" si="1107"/>
        <v>20821714.520717096</v>
      </c>
      <c r="EP106" s="5"/>
      <c r="EQ106" s="182">
        <f t="shared" si="1108"/>
        <v>79816.572329415518</v>
      </c>
      <c r="ER106" s="182">
        <f t="shared" si="1109"/>
        <v>300</v>
      </c>
      <c r="ES106" s="182">
        <f t="shared" si="1110"/>
        <v>23944971.698824655</v>
      </c>
      <c r="ET106" s="5"/>
      <c r="EU106" s="182">
        <f t="shared" si="1111"/>
        <v>91789.058178827836</v>
      </c>
      <c r="EV106" s="182">
        <f t="shared" si="1112"/>
        <v>300</v>
      </c>
      <c r="EW106" s="182">
        <f t="shared" si="1113"/>
        <v>27536717.453648351</v>
      </c>
      <c r="EX106" s="5"/>
      <c r="EY106" s="182">
        <f t="shared" si="1114"/>
        <v>105557.416905652</v>
      </c>
      <c r="EZ106" s="182">
        <f t="shared" si="1115"/>
        <v>300</v>
      </c>
      <c r="FA106" s="182">
        <f t="shared" si="1116"/>
        <v>31667225.0716956</v>
      </c>
      <c r="FB106" s="5"/>
      <c r="FC106" s="182">
        <f t="shared" si="1117"/>
        <v>121391.02944149979</v>
      </c>
      <c r="FD106" s="182">
        <f t="shared" si="1118"/>
        <v>300</v>
      </c>
      <c r="FE106" s="182">
        <f t="shared" si="1119"/>
        <v>36417308.832449935</v>
      </c>
      <c r="FF106" s="5"/>
      <c r="FG106" s="182">
        <f t="shared" si="1120"/>
        <v>139599.68385772477</v>
      </c>
      <c r="FH106" s="182">
        <f t="shared" si="1121"/>
        <v>300</v>
      </c>
      <c r="FI106" s="182">
        <f t="shared" si="1122"/>
        <v>41879905.15731743</v>
      </c>
      <c r="FJ106" s="5"/>
      <c r="FK106" s="182">
        <f t="shared" si="1123"/>
        <v>160539.63643638347</v>
      </c>
      <c r="FL106" s="182">
        <f t="shared" si="1124"/>
        <v>300</v>
      </c>
      <c r="FM106" s="182">
        <f t="shared" si="1125"/>
        <v>48161890.930915043</v>
      </c>
      <c r="FN106" s="5"/>
      <c r="FO106" s="182">
        <f t="shared" si="1126"/>
        <v>184620.58190184098</v>
      </c>
      <c r="FP106" s="182">
        <f t="shared" si="1127"/>
        <v>300</v>
      </c>
      <c r="FQ106" s="182">
        <f t="shared" si="1128"/>
        <v>55386174.570552297</v>
      </c>
      <c r="FR106" s="5"/>
      <c r="FS106" s="182">
        <f t="shared" si="1129"/>
        <v>212313.66918711711</v>
      </c>
      <c r="FT106" s="182">
        <f t="shared" si="1130"/>
        <v>300</v>
      </c>
      <c r="FU106" s="182">
        <f t="shared" si="1131"/>
        <v>63694100.756135128</v>
      </c>
      <c r="FV106" s="5"/>
      <c r="FW106" s="182">
        <f t="shared" si="1132"/>
        <v>268576.79152170313</v>
      </c>
      <c r="FX106" s="182">
        <f t="shared" si="1133"/>
        <v>300</v>
      </c>
      <c r="FY106" s="182">
        <f t="shared" si="1134"/>
        <v>80573037.456510931</v>
      </c>
      <c r="FZ106" s="5"/>
      <c r="GA106" s="182">
        <f t="shared" si="1135"/>
        <v>308863.31024995859</v>
      </c>
      <c r="GB106" s="182">
        <f t="shared" si="1136"/>
        <v>300</v>
      </c>
      <c r="GC106" s="182">
        <f t="shared" si="1137"/>
        <v>92658993.074987575</v>
      </c>
      <c r="GD106" s="5"/>
      <c r="GE106" s="182">
        <f t="shared" si="1138"/>
        <v>355192.80678745237</v>
      </c>
      <c r="GF106" s="182">
        <f t="shared" si="1139"/>
        <v>300</v>
      </c>
      <c r="GG106" s="182">
        <f t="shared" si="1140"/>
        <v>106557842.03623571</v>
      </c>
      <c r="GH106" s="5"/>
      <c r="GI106" s="182">
        <f t="shared" si="1141"/>
        <v>408471.72780557018</v>
      </c>
      <c r="GJ106" s="182">
        <f t="shared" si="1142"/>
        <v>300</v>
      </c>
      <c r="GK106" s="182">
        <f t="shared" si="1143"/>
        <v>122541518.34167105</v>
      </c>
      <c r="GL106" s="5"/>
      <c r="GM106" s="182">
        <f t="shared" si="1144"/>
        <v>469742.48697640566</v>
      </c>
      <c r="GN106" s="182">
        <f t="shared" si="1145"/>
        <v>300</v>
      </c>
      <c r="GO106" s="182">
        <f t="shared" si="1146"/>
        <v>140922746.0929217</v>
      </c>
      <c r="GP106" s="5"/>
      <c r="GQ106" s="182">
        <f t="shared" si="1147"/>
        <v>540203.86002286652</v>
      </c>
      <c r="GR106" s="182">
        <f t="shared" si="1148"/>
        <v>300</v>
      </c>
      <c r="GS106" s="182">
        <f t="shared" si="1149"/>
        <v>162061158.00685996</v>
      </c>
      <c r="GT106" s="5"/>
      <c r="GU106" s="182">
        <f t="shared" si="1150"/>
        <v>621234.43902629649</v>
      </c>
      <c r="GV106" s="182">
        <f t="shared" si="1151"/>
        <v>300</v>
      </c>
      <c r="GW106" s="182">
        <f t="shared" si="1152"/>
        <v>186370331.70788896</v>
      </c>
      <c r="GX106" s="5"/>
      <c r="GY106" s="182">
        <f t="shared" si="1153"/>
        <v>714419.60488024086</v>
      </c>
      <c r="GZ106" s="182">
        <f t="shared" si="1154"/>
        <v>300</v>
      </c>
      <c r="HA106" s="182">
        <f t="shared" si="1155"/>
        <v>214325881.46407226</v>
      </c>
      <c r="HB106" s="5"/>
      <c r="HC106" s="182">
        <f t="shared" si="1156"/>
        <v>821582.54561227688</v>
      </c>
      <c r="HD106" s="182">
        <f t="shared" si="1157"/>
        <v>300</v>
      </c>
      <c r="HE106" s="182">
        <f t="shared" si="1158"/>
        <v>246474763.68368307</v>
      </c>
      <c r="HF106" s="5"/>
      <c r="HG106" s="182">
        <f t="shared" si="1159"/>
        <v>944819.92745411838</v>
      </c>
      <c r="HH106" s="182">
        <f t="shared" si="1160"/>
        <v>300</v>
      </c>
      <c r="HI106" s="182">
        <f t="shared" si="1161"/>
        <v>283445978.2362355</v>
      </c>
      <c r="HJ106" s="5"/>
      <c r="HK106" s="182">
        <f t="shared" si="1162"/>
        <v>1086542.916572236</v>
      </c>
      <c r="HL106" s="182">
        <f t="shared" si="1163"/>
        <v>300</v>
      </c>
      <c r="HM106" s="182">
        <f t="shared" si="1164"/>
        <v>325962874.97167081</v>
      </c>
      <c r="HN106" s="5"/>
      <c r="HO106" s="182">
        <f t="shared" si="1165"/>
        <v>1249524.3540580713</v>
      </c>
      <c r="HP106" s="182">
        <f t="shared" si="1166"/>
        <v>300</v>
      </c>
      <c r="HQ106" s="182">
        <f t="shared" si="1167"/>
        <v>374857306.21742135</v>
      </c>
      <c r="HR106" s="5"/>
      <c r="HS106" s="182">
        <f t="shared" si="1168"/>
        <v>1652495.9582417991</v>
      </c>
      <c r="HT106" s="182">
        <f t="shared" si="1169"/>
        <v>300</v>
      </c>
      <c r="HU106" s="182">
        <f t="shared" si="1170"/>
        <v>495748787.47253972</v>
      </c>
      <c r="HV106" s="5"/>
      <c r="HW106" s="182">
        <f t="shared" si="1171"/>
        <v>1900370.3519780689</v>
      </c>
      <c r="HX106" s="182">
        <f t="shared" si="1172"/>
        <v>300</v>
      </c>
      <c r="HY106" s="182">
        <f t="shared" si="1173"/>
        <v>570111105.59342062</v>
      </c>
      <c r="HZ106" s="5"/>
      <c r="IA106" s="182">
        <f t="shared" si="1174"/>
        <v>2185425.904774779</v>
      </c>
      <c r="IB106" s="182">
        <f t="shared" si="1175"/>
        <v>300</v>
      </c>
      <c r="IC106" s="182">
        <f t="shared" si="1176"/>
        <v>655627771.43243372</v>
      </c>
      <c r="ID106" s="5"/>
      <c r="IE106" s="182">
        <f t="shared" si="1177"/>
        <v>2513239.7904909956</v>
      </c>
      <c r="IF106" s="182">
        <f t="shared" si="1178"/>
        <v>300</v>
      </c>
      <c r="IG106" s="182">
        <f t="shared" si="1179"/>
        <v>753971937.14729869</v>
      </c>
      <c r="IH106" s="5"/>
      <c r="II106" s="182">
        <f t="shared" si="1180"/>
        <v>2890225.7590646446</v>
      </c>
      <c r="IJ106" s="182">
        <f t="shared" si="1181"/>
        <v>300</v>
      </c>
      <c r="IK106" s="182">
        <f t="shared" si="1182"/>
        <v>867067727.71939337</v>
      </c>
      <c r="IL106" s="5"/>
      <c r="IM106" s="182">
        <f t="shared" si="1183"/>
        <v>3323759.6229243409</v>
      </c>
      <c r="IN106" s="182">
        <f t="shared" si="1184"/>
        <v>300</v>
      </c>
      <c r="IO106" s="182">
        <f t="shared" si="1185"/>
        <v>997127886.87730229</v>
      </c>
      <c r="IP106" s="5"/>
      <c r="IQ106" s="182">
        <f t="shared" si="1186"/>
        <v>3822323.5663629919</v>
      </c>
      <c r="IR106" s="182">
        <f t="shared" si="1187"/>
        <v>300</v>
      </c>
      <c r="IS106" s="182">
        <f t="shared" si="1188"/>
        <v>1146697069.9088976</v>
      </c>
      <c r="IT106" s="5"/>
      <c r="IU106" s="182">
        <f t="shared" si="1189"/>
        <v>4395672.1013174402</v>
      </c>
      <c r="IV106" s="182">
        <f t="shared" si="1190"/>
        <v>300</v>
      </c>
      <c r="IW106" s="182">
        <f t="shared" si="1191"/>
        <v>1318701630.395232</v>
      </c>
      <c r="IX106" s="5"/>
      <c r="IY106" s="182">
        <f t="shared" si="1192"/>
        <v>5055022.916515056</v>
      </c>
      <c r="IZ106" s="182">
        <f t="shared" si="1193"/>
        <v>300</v>
      </c>
      <c r="JA106" s="182">
        <f t="shared" si="1194"/>
        <v>1516506874.9545169</v>
      </c>
      <c r="JB106" s="5"/>
      <c r="JC106" s="182">
        <f t="shared" si="1195"/>
        <v>5813276.3539923141</v>
      </c>
      <c r="JD106" s="182">
        <f t="shared" si="1196"/>
        <v>300</v>
      </c>
      <c r="JE106" s="182">
        <f t="shared" si="1197"/>
        <v>1743982906.1976943</v>
      </c>
      <c r="JF106" s="5"/>
      <c r="JG106" s="182">
        <f t="shared" si="1198"/>
        <v>6685267.8070911607</v>
      </c>
      <c r="JH106" s="182">
        <f t="shared" si="1199"/>
        <v>300</v>
      </c>
      <c r="JI106" s="182">
        <f t="shared" si="1200"/>
        <v>2005580342.1273482</v>
      </c>
      <c r="JJ106" s="5"/>
      <c r="JK106" s="182">
        <f t="shared" si="1201"/>
        <v>7688057.9781548344</v>
      </c>
      <c r="JL106" s="182">
        <f t="shared" si="1202"/>
        <v>300</v>
      </c>
      <c r="JM106" s="182">
        <f t="shared" si="1203"/>
        <v>2306417393.4464502</v>
      </c>
      <c r="JN106" s="5"/>
      <c r="JO106" s="182">
        <f t="shared" si="1204"/>
        <v>8929679.3416268397</v>
      </c>
      <c r="JP106" s="182">
        <f t="shared" si="1205"/>
        <v>300</v>
      </c>
      <c r="JQ106" s="182">
        <f t="shared" si="1206"/>
        <v>2678903802.4880519</v>
      </c>
      <c r="JR106" s="5"/>
      <c r="JS106" s="182">
        <f t="shared" si="1207"/>
        <v>10269131.242870865</v>
      </c>
      <c r="JT106" s="182">
        <f t="shared" si="1208"/>
        <v>300</v>
      </c>
      <c r="JU106" s="182">
        <f t="shared" si="1209"/>
        <v>3080739372.8612595</v>
      </c>
      <c r="JV106" s="5"/>
      <c r="JW106" s="182">
        <f t="shared" si="1210"/>
        <v>11809500.929301495</v>
      </c>
      <c r="JX106" s="182">
        <f t="shared" si="1211"/>
        <v>300</v>
      </c>
      <c r="JY106" s="182">
        <f t="shared" si="1212"/>
        <v>3542850278.7904482</v>
      </c>
      <c r="JZ106" s="5"/>
      <c r="KA106" s="182">
        <f t="shared" si="1213"/>
        <v>13580926.068696719</v>
      </c>
      <c r="KB106" s="182">
        <f t="shared" si="1214"/>
        <v>300</v>
      </c>
      <c r="KC106" s="182">
        <f t="shared" si="1215"/>
        <v>4074277820.6090155</v>
      </c>
      <c r="KD106" s="5"/>
      <c r="KE106" s="182">
        <f t="shared" si="1216"/>
        <v>15618064.979001226</v>
      </c>
      <c r="KF106" s="182">
        <f t="shared" si="1217"/>
        <v>300</v>
      </c>
      <c r="KG106" s="182">
        <f t="shared" si="1218"/>
        <v>4685419493.7003679</v>
      </c>
      <c r="KH106" s="5"/>
      <c r="KI106" s="183">
        <f t="shared" si="1219"/>
        <v>2242.3841085937493</v>
      </c>
      <c r="KJ106" s="183">
        <f t="shared" si="1220"/>
        <v>300.00000000000006</v>
      </c>
      <c r="KK106" s="183">
        <f t="shared" si="1221"/>
        <v>672715.23257812485</v>
      </c>
      <c r="KM106" s="183">
        <f t="shared" si="1222"/>
        <v>35026.970727072025</v>
      </c>
      <c r="KN106" s="183">
        <f t="shared" si="1223"/>
        <v>300</v>
      </c>
      <c r="KO106" s="183">
        <f t="shared" si="1224"/>
        <v>10508091.218121607</v>
      </c>
      <c r="KQ106" s="183">
        <f t="shared" si="1225"/>
        <v>224883.66459232979</v>
      </c>
      <c r="KR106" s="183">
        <f t="shared" si="1226"/>
        <v>300.00000000000011</v>
      </c>
      <c r="KS106" s="183">
        <f t="shared" si="1227"/>
        <v>67465099.377698958</v>
      </c>
      <c r="KU106" s="183">
        <f t="shared" si="1228"/>
        <v>1323502.2352248689</v>
      </c>
      <c r="KV106" s="183">
        <f t="shared" si="1229"/>
        <v>300</v>
      </c>
      <c r="KW106" s="183">
        <f t="shared" si="1230"/>
        <v>397050670.56746066</v>
      </c>
      <c r="KY106" s="183">
        <f t="shared" si="1231"/>
        <v>7789174.7709671957</v>
      </c>
      <c r="KZ106" s="183">
        <f t="shared" si="1232"/>
        <v>300.00000000000006</v>
      </c>
      <c r="LA106" s="183">
        <f t="shared" si="1233"/>
        <v>2336752431.2901592</v>
      </c>
      <c r="LC106" s="183">
        <f t="shared" si="1234"/>
        <v>47925138.110908419</v>
      </c>
      <c r="LD106" s="183">
        <f t="shared" si="1235"/>
        <v>300.00000000000006</v>
      </c>
      <c r="LE106" s="183">
        <f t="shared" si="1236"/>
        <v>14377541433.27253</v>
      </c>
    </row>
    <row r="107" spans="2:317" ht="18.75">
      <c r="B107" s="172"/>
      <c r="C107" s="180"/>
      <c r="D107" s="180"/>
      <c r="E107" s="180" t="str">
        <f>'A.I Revenue Streams - P1'!F105</f>
        <v>2D Echo</v>
      </c>
      <c r="F107" s="184"/>
      <c r="G107" s="182"/>
      <c r="H107" s="182">
        <f>'A.I Revenue Streams - P1'!J105</f>
        <v>1000</v>
      </c>
      <c r="I107" s="182">
        <f t="shared" si="1237"/>
        <v>0</v>
      </c>
      <c r="J107" s="5"/>
      <c r="K107" s="182">
        <f>'A.I Revenue Streams - P1'!H105*K$2*L$2</f>
        <v>135</v>
      </c>
      <c r="L107" s="182">
        <f t="shared" si="1008"/>
        <v>1000</v>
      </c>
      <c r="M107" s="182">
        <f t="shared" si="1239"/>
        <v>135000</v>
      </c>
      <c r="N107" s="5"/>
      <c r="O107" s="182">
        <f t="shared" si="1009"/>
        <v>144.11249999999998</v>
      </c>
      <c r="P107" s="182">
        <f t="shared" si="1010"/>
        <v>1000</v>
      </c>
      <c r="Q107" s="182">
        <f t="shared" si="1011"/>
        <v>144112.49999999997</v>
      </c>
      <c r="R107" s="5"/>
      <c r="S107" s="182">
        <f t="shared" si="1012"/>
        <v>220.97249999999997</v>
      </c>
      <c r="T107" s="182">
        <f t="shared" si="1013"/>
        <v>1000</v>
      </c>
      <c r="U107" s="182">
        <f t="shared" si="1014"/>
        <v>220972.49999999997</v>
      </c>
      <c r="V107" s="5"/>
      <c r="W107" s="182">
        <f t="shared" si="1015"/>
        <v>317.6479687499999</v>
      </c>
      <c r="X107" s="182">
        <f t="shared" si="1016"/>
        <v>1000</v>
      </c>
      <c r="Y107" s="182">
        <f t="shared" si="1017"/>
        <v>317647.96874999988</v>
      </c>
      <c r="Z107" s="5"/>
      <c r="AA107" s="182">
        <f t="shared" si="1018"/>
        <v>584.47226249999983</v>
      </c>
      <c r="AB107" s="182">
        <f t="shared" si="1019"/>
        <v>1000</v>
      </c>
      <c r="AC107" s="182">
        <f t="shared" si="1020"/>
        <v>584472.26249999984</v>
      </c>
      <c r="AD107" s="5"/>
      <c r="AE107" s="182">
        <f t="shared" si="1021"/>
        <v>840.17887734374972</v>
      </c>
      <c r="AF107" s="182">
        <f t="shared" si="1022"/>
        <v>1000</v>
      </c>
      <c r="AG107" s="182">
        <f t="shared" si="1023"/>
        <v>840178.87734374974</v>
      </c>
      <c r="AH107" s="5"/>
      <c r="AI107" s="182">
        <f t="shared" si="1024"/>
        <v>1207.7571361816399</v>
      </c>
      <c r="AJ107" s="182">
        <f t="shared" si="1025"/>
        <v>1000</v>
      </c>
      <c r="AK107" s="182">
        <f t="shared" si="1026"/>
        <v>1207757.13618164</v>
      </c>
      <c r="AL107" s="5"/>
      <c r="AM107" s="182">
        <f t="shared" si="1027"/>
        <v>1388.9207066088859</v>
      </c>
      <c r="AN107" s="182">
        <f t="shared" si="1028"/>
        <v>1000</v>
      </c>
      <c r="AO107" s="182">
        <f t="shared" si="1029"/>
        <v>1388920.7066088859</v>
      </c>
      <c r="AP107" s="5"/>
      <c r="AQ107" s="182">
        <f t="shared" si="1030"/>
        <v>1597.2588126002186</v>
      </c>
      <c r="AR107" s="182">
        <f t="shared" si="1031"/>
        <v>1000</v>
      </c>
      <c r="AS107" s="182">
        <f t="shared" si="1032"/>
        <v>1597258.8126002185</v>
      </c>
      <c r="AT107" s="5"/>
      <c r="AU107" s="182">
        <f t="shared" si="1033"/>
        <v>1836.8476344902513</v>
      </c>
      <c r="AV107" s="182">
        <f t="shared" si="1034"/>
        <v>1000</v>
      </c>
      <c r="AW107" s="182">
        <f t="shared" si="1035"/>
        <v>1836847.6344902513</v>
      </c>
      <c r="AX107" s="5"/>
      <c r="AY107" s="182">
        <f t="shared" si="1036"/>
        <v>2112.374779663789</v>
      </c>
      <c r="AZ107" s="182">
        <f t="shared" si="1037"/>
        <v>1000</v>
      </c>
      <c r="BA107" s="182">
        <f t="shared" si="1038"/>
        <v>2112374.7796637891</v>
      </c>
      <c r="BB107" s="5"/>
      <c r="BC107" s="182">
        <f t="shared" si="1039"/>
        <v>2429.2309966133571</v>
      </c>
      <c r="BD107" s="182">
        <f t="shared" si="1040"/>
        <v>1000</v>
      </c>
      <c r="BE107" s="182">
        <f t="shared" si="1041"/>
        <v>2429230.9966133572</v>
      </c>
      <c r="BF107" s="5"/>
      <c r="BG107" s="182">
        <f t="shared" si="1042"/>
        <v>2793.6156461053606</v>
      </c>
      <c r="BH107" s="182">
        <f t="shared" si="1043"/>
        <v>1000</v>
      </c>
      <c r="BI107" s="182">
        <f t="shared" si="1044"/>
        <v>2793615.6461053607</v>
      </c>
      <c r="BJ107" s="5"/>
      <c r="BK107" s="182">
        <f t="shared" si="1045"/>
        <v>3212.6579930211647</v>
      </c>
      <c r="BL107" s="182">
        <f t="shared" si="1046"/>
        <v>1000</v>
      </c>
      <c r="BM107" s="182">
        <f t="shared" si="1047"/>
        <v>3212657.9930211646</v>
      </c>
      <c r="BN107" s="5"/>
      <c r="BO107" s="182">
        <f t="shared" si="1048"/>
        <v>3694.5566919743392</v>
      </c>
      <c r="BP107" s="182">
        <f t="shared" si="1049"/>
        <v>1000</v>
      </c>
      <c r="BQ107" s="182">
        <f t="shared" si="1050"/>
        <v>3694556.6919743391</v>
      </c>
      <c r="BR107" s="5"/>
      <c r="BS107" s="182">
        <f t="shared" si="1051"/>
        <v>4248.7401957704888</v>
      </c>
      <c r="BT107" s="182">
        <f t="shared" si="1052"/>
        <v>1000</v>
      </c>
      <c r="BU107" s="182">
        <f t="shared" si="1053"/>
        <v>4248740.1957704891</v>
      </c>
      <c r="BV107" s="5"/>
      <c r="BW107" s="182">
        <f t="shared" si="1054"/>
        <v>4886.0512251360615</v>
      </c>
      <c r="BX107" s="182">
        <f t="shared" si="1055"/>
        <v>1000</v>
      </c>
      <c r="BY107" s="182">
        <f t="shared" si="1056"/>
        <v>4886051.2251360612</v>
      </c>
      <c r="BZ107" s="5"/>
      <c r="CA107" s="182">
        <f t="shared" si="1057"/>
        <v>5618.9589089064702</v>
      </c>
      <c r="CB107" s="182">
        <f t="shared" si="1058"/>
        <v>1000</v>
      </c>
      <c r="CC107" s="182">
        <f t="shared" si="1059"/>
        <v>5618958.9089064701</v>
      </c>
      <c r="CD107" s="5"/>
      <c r="CE107" s="182">
        <f t="shared" si="1060"/>
        <v>7754.1632942909291</v>
      </c>
      <c r="CF107" s="182">
        <f t="shared" si="1061"/>
        <v>1000</v>
      </c>
      <c r="CG107" s="182">
        <f t="shared" si="1062"/>
        <v>7754163.2942909291</v>
      </c>
      <c r="CH107" s="5"/>
      <c r="CI107" s="182">
        <f t="shared" si="1063"/>
        <v>8917.2877884345671</v>
      </c>
      <c r="CJ107" s="182">
        <f t="shared" si="1064"/>
        <v>1000</v>
      </c>
      <c r="CK107" s="182">
        <f t="shared" si="1065"/>
        <v>8917287.7884345669</v>
      </c>
      <c r="CL107" s="5"/>
      <c r="CM107" s="182">
        <f t="shared" si="1066"/>
        <v>10254.880956699752</v>
      </c>
      <c r="CN107" s="182">
        <f t="shared" si="1067"/>
        <v>1000</v>
      </c>
      <c r="CO107" s="182">
        <f t="shared" si="1068"/>
        <v>10254880.956699751</v>
      </c>
      <c r="CP107" s="5"/>
      <c r="CQ107" s="182">
        <f t="shared" si="1069"/>
        <v>11793.113100204713</v>
      </c>
      <c r="CR107" s="182">
        <f t="shared" si="1070"/>
        <v>1000</v>
      </c>
      <c r="CS107" s="182">
        <f t="shared" si="1071"/>
        <v>11793113.100204714</v>
      </c>
      <c r="CT107" s="5"/>
      <c r="CU107" s="182">
        <f t="shared" si="1072"/>
        <v>13562.080065235419</v>
      </c>
      <c r="CV107" s="182">
        <f t="shared" si="1073"/>
        <v>1000</v>
      </c>
      <c r="CW107" s="182">
        <f t="shared" si="1074"/>
        <v>13562080.065235419</v>
      </c>
      <c r="CX107" s="5"/>
      <c r="CY107" s="182">
        <f t="shared" si="1075"/>
        <v>15596.392075020731</v>
      </c>
      <c r="CZ107" s="182">
        <f t="shared" si="1076"/>
        <v>1000</v>
      </c>
      <c r="DA107" s="182">
        <f t="shared" si="1077"/>
        <v>15596392.07502073</v>
      </c>
      <c r="DB107" s="5"/>
      <c r="DC107" s="182">
        <f t="shared" si="1078"/>
        <v>17935.850886273838</v>
      </c>
      <c r="DD107" s="182">
        <f t="shared" si="1079"/>
        <v>1000</v>
      </c>
      <c r="DE107" s="182">
        <f t="shared" si="1080"/>
        <v>17935850.886273839</v>
      </c>
      <c r="DF107" s="5"/>
      <c r="DG107" s="182">
        <f t="shared" si="1081"/>
        <v>20626.228519214914</v>
      </c>
      <c r="DH107" s="182">
        <f t="shared" si="1082"/>
        <v>1000</v>
      </c>
      <c r="DI107" s="182">
        <f t="shared" si="1083"/>
        <v>20626228.519214913</v>
      </c>
      <c r="DJ107" s="5"/>
      <c r="DK107" s="182">
        <f t="shared" si="1084"/>
        <v>23720.162797097149</v>
      </c>
      <c r="DL107" s="182">
        <f t="shared" si="1085"/>
        <v>1000</v>
      </c>
      <c r="DM107" s="182">
        <f t="shared" si="1086"/>
        <v>23720162.79709715</v>
      </c>
      <c r="DN107" s="5"/>
      <c r="DO107" s="182">
        <f t="shared" si="1087"/>
        <v>27278.187216661721</v>
      </c>
      <c r="DP107" s="182">
        <f t="shared" si="1088"/>
        <v>1000</v>
      </c>
      <c r="DQ107" s="182">
        <f t="shared" si="1089"/>
        <v>27278187.216661721</v>
      </c>
      <c r="DR107" s="5"/>
      <c r="DS107" s="182">
        <f t="shared" si="1090"/>
        <v>31369.915299160974</v>
      </c>
      <c r="DT107" s="182">
        <f t="shared" si="1091"/>
        <v>1000</v>
      </c>
      <c r="DU107" s="182">
        <f t="shared" si="1092"/>
        <v>31369915.299160972</v>
      </c>
      <c r="DV107" s="5"/>
      <c r="DW107" s="182">
        <f t="shared" si="1093"/>
        <v>36075.40259403512</v>
      </c>
      <c r="DX107" s="182">
        <f t="shared" si="1094"/>
        <v>1000</v>
      </c>
      <c r="DY107" s="182">
        <f t="shared" si="1095"/>
        <v>36075402.594035119</v>
      </c>
      <c r="DZ107" s="5"/>
      <c r="EA107" s="182">
        <f t="shared" si="1096"/>
        <v>45635.384281454433</v>
      </c>
      <c r="EB107" s="182">
        <f t="shared" si="1097"/>
        <v>1000</v>
      </c>
      <c r="EC107" s="182">
        <f t="shared" si="1098"/>
        <v>45635384.281454436</v>
      </c>
      <c r="ED107" s="5"/>
      <c r="EE107" s="182">
        <f t="shared" si="1099"/>
        <v>52480.691923672595</v>
      </c>
      <c r="EF107" s="182">
        <f t="shared" si="1100"/>
        <v>1000</v>
      </c>
      <c r="EG107" s="182">
        <f t="shared" si="1101"/>
        <v>52480691.923672594</v>
      </c>
      <c r="EH107" s="5"/>
      <c r="EI107" s="182">
        <f t="shared" si="1102"/>
        <v>60352.795712223473</v>
      </c>
      <c r="EJ107" s="182">
        <f t="shared" si="1103"/>
        <v>1000</v>
      </c>
      <c r="EK107" s="182">
        <f t="shared" si="1104"/>
        <v>60352795.71222347</v>
      </c>
      <c r="EL107" s="5"/>
      <c r="EM107" s="182">
        <f t="shared" si="1105"/>
        <v>69405.715069056983</v>
      </c>
      <c r="EN107" s="182">
        <f t="shared" si="1106"/>
        <v>1000</v>
      </c>
      <c r="EO107" s="182">
        <f t="shared" si="1107"/>
        <v>69405715.069056988</v>
      </c>
      <c r="EP107" s="5"/>
      <c r="EQ107" s="182">
        <f t="shared" si="1108"/>
        <v>79816.572329415518</v>
      </c>
      <c r="ER107" s="182">
        <f t="shared" si="1109"/>
        <v>1000</v>
      </c>
      <c r="ES107" s="182">
        <f t="shared" si="1110"/>
        <v>79816572.329415515</v>
      </c>
      <c r="ET107" s="5"/>
      <c r="EU107" s="182">
        <f t="shared" si="1111"/>
        <v>91789.058178827836</v>
      </c>
      <c r="EV107" s="182">
        <f t="shared" si="1112"/>
        <v>1000</v>
      </c>
      <c r="EW107" s="182">
        <f t="shared" si="1113"/>
        <v>91789058.178827837</v>
      </c>
      <c r="EX107" s="5"/>
      <c r="EY107" s="182">
        <f t="shared" si="1114"/>
        <v>105557.416905652</v>
      </c>
      <c r="EZ107" s="182">
        <f t="shared" si="1115"/>
        <v>1000</v>
      </c>
      <c r="FA107" s="182">
        <f t="shared" si="1116"/>
        <v>105557416.905652</v>
      </c>
      <c r="FB107" s="5"/>
      <c r="FC107" s="182">
        <f t="shared" si="1117"/>
        <v>121391.02944149979</v>
      </c>
      <c r="FD107" s="182">
        <f t="shared" si="1118"/>
        <v>1000</v>
      </c>
      <c r="FE107" s="182">
        <f t="shared" si="1119"/>
        <v>121391029.44149978</v>
      </c>
      <c r="FF107" s="5"/>
      <c r="FG107" s="182">
        <f t="shared" si="1120"/>
        <v>139599.68385772477</v>
      </c>
      <c r="FH107" s="182">
        <f t="shared" si="1121"/>
        <v>1000</v>
      </c>
      <c r="FI107" s="182">
        <f t="shared" si="1122"/>
        <v>139599683.85772476</v>
      </c>
      <c r="FJ107" s="5"/>
      <c r="FK107" s="182">
        <f t="shared" si="1123"/>
        <v>160539.63643638347</v>
      </c>
      <c r="FL107" s="182">
        <f t="shared" si="1124"/>
        <v>1000</v>
      </c>
      <c r="FM107" s="182">
        <f t="shared" si="1125"/>
        <v>160539636.43638349</v>
      </c>
      <c r="FN107" s="5"/>
      <c r="FO107" s="182">
        <f t="shared" si="1126"/>
        <v>184620.58190184098</v>
      </c>
      <c r="FP107" s="182">
        <f t="shared" si="1127"/>
        <v>1000</v>
      </c>
      <c r="FQ107" s="182">
        <f t="shared" si="1128"/>
        <v>184620581.90184098</v>
      </c>
      <c r="FR107" s="5"/>
      <c r="FS107" s="182">
        <f t="shared" si="1129"/>
        <v>212313.66918711711</v>
      </c>
      <c r="FT107" s="182">
        <f t="shared" si="1130"/>
        <v>1000</v>
      </c>
      <c r="FU107" s="182">
        <f t="shared" si="1131"/>
        <v>212313669.1871171</v>
      </c>
      <c r="FV107" s="5"/>
      <c r="FW107" s="182">
        <f t="shared" si="1132"/>
        <v>268576.79152170313</v>
      </c>
      <c r="FX107" s="182">
        <f t="shared" si="1133"/>
        <v>1000</v>
      </c>
      <c r="FY107" s="182">
        <f t="shared" si="1134"/>
        <v>268576791.52170312</v>
      </c>
      <c r="FZ107" s="5"/>
      <c r="GA107" s="182">
        <f t="shared" si="1135"/>
        <v>308863.31024995859</v>
      </c>
      <c r="GB107" s="182">
        <f t="shared" si="1136"/>
        <v>1000</v>
      </c>
      <c r="GC107" s="182">
        <f t="shared" si="1137"/>
        <v>308863310.24995857</v>
      </c>
      <c r="GD107" s="5"/>
      <c r="GE107" s="182">
        <f t="shared" si="1138"/>
        <v>355192.80678745237</v>
      </c>
      <c r="GF107" s="182">
        <f t="shared" si="1139"/>
        <v>1000</v>
      </c>
      <c r="GG107" s="182">
        <f t="shared" si="1140"/>
        <v>355192806.78745234</v>
      </c>
      <c r="GH107" s="5"/>
      <c r="GI107" s="182">
        <f t="shared" si="1141"/>
        <v>408471.72780557018</v>
      </c>
      <c r="GJ107" s="182">
        <f t="shared" si="1142"/>
        <v>1000</v>
      </c>
      <c r="GK107" s="182">
        <f t="shared" si="1143"/>
        <v>408471727.80557019</v>
      </c>
      <c r="GL107" s="5"/>
      <c r="GM107" s="182">
        <f t="shared" si="1144"/>
        <v>469742.48697640566</v>
      </c>
      <c r="GN107" s="182">
        <f t="shared" si="1145"/>
        <v>1000</v>
      </c>
      <c r="GO107" s="182">
        <f t="shared" si="1146"/>
        <v>469742486.97640568</v>
      </c>
      <c r="GP107" s="5"/>
      <c r="GQ107" s="182">
        <f t="shared" si="1147"/>
        <v>540203.86002286652</v>
      </c>
      <c r="GR107" s="182">
        <f t="shared" si="1148"/>
        <v>1000</v>
      </c>
      <c r="GS107" s="182">
        <f t="shared" si="1149"/>
        <v>540203860.02286649</v>
      </c>
      <c r="GT107" s="5"/>
      <c r="GU107" s="182">
        <f t="shared" si="1150"/>
        <v>621234.43902629649</v>
      </c>
      <c r="GV107" s="182">
        <f t="shared" si="1151"/>
        <v>1000</v>
      </c>
      <c r="GW107" s="182">
        <f t="shared" si="1152"/>
        <v>621234439.0262965</v>
      </c>
      <c r="GX107" s="5"/>
      <c r="GY107" s="182">
        <f t="shared" si="1153"/>
        <v>714419.60488024086</v>
      </c>
      <c r="GZ107" s="182">
        <f t="shared" si="1154"/>
        <v>1000</v>
      </c>
      <c r="HA107" s="182">
        <f t="shared" si="1155"/>
        <v>714419604.88024092</v>
      </c>
      <c r="HB107" s="5"/>
      <c r="HC107" s="182">
        <f t="shared" si="1156"/>
        <v>821582.54561227688</v>
      </c>
      <c r="HD107" s="182">
        <f t="shared" si="1157"/>
        <v>1000</v>
      </c>
      <c r="HE107" s="182">
        <f t="shared" si="1158"/>
        <v>821582545.61227691</v>
      </c>
      <c r="HF107" s="5"/>
      <c r="HG107" s="182">
        <f t="shared" si="1159"/>
        <v>944819.92745411838</v>
      </c>
      <c r="HH107" s="182">
        <f t="shared" si="1160"/>
        <v>1000</v>
      </c>
      <c r="HI107" s="182">
        <f t="shared" si="1161"/>
        <v>944819927.45411837</v>
      </c>
      <c r="HJ107" s="5"/>
      <c r="HK107" s="182">
        <f t="shared" si="1162"/>
        <v>1086542.916572236</v>
      </c>
      <c r="HL107" s="182">
        <f t="shared" si="1163"/>
        <v>1000</v>
      </c>
      <c r="HM107" s="182">
        <f t="shared" si="1164"/>
        <v>1086542916.5722361</v>
      </c>
      <c r="HN107" s="5"/>
      <c r="HO107" s="182">
        <f t="shared" si="1165"/>
        <v>1249524.3540580713</v>
      </c>
      <c r="HP107" s="182">
        <f t="shared" si="1166"/>
        <v>1000</v>
      </c>
      <c r="HQ107" s="182">
        <f t="shared" si="1167"/>
        <v>1249524354.0580714</v>
      </c>
      <c r="HR107" s="5"/>
      <c r="HS107" s="182">
        <f t="shared" si="1168"/>
        <v>1652495.9582417991</v>
      </c>
      <c r="HT107" s="182">
        <f t="shared" si="1169"/>
        <v>1000</v>
      </c>
      <c r="HU107" s="182">
        <f t="shared" si="1170"/>
        <v>1652495958.2417991</v>
      </c>
      <c r="HV107" s="5"/>
      <c r="HW107" s="182">
        <f t="shared" si="1171"/>
        <v>1900370.3519780689</v>
      </c>
      <c r="HX107" s="182">
        <f t="shared" si="1172"/>
        <v>1000</v>
      </c>
      <c r="HY107" s="182">
        <f t="shared" si="1173"/>
        <v>1900370351.9780688</v>
      </c>
      <c r="HZ107" s="5"/>
      <c r="IA107" s="182">
        <f t="shared" si="1174"/>
        <v>2185425.904774779</v>
      </c>
      <c r="IB107" s="182">
        <f t="shared" si="1175"/>
        <v>1000</v>
      </c>
      <c r="IC107" s="182">
        <f t="shared" si="1176"/>
        <v>2185425904.7747788</v>
      </c>
      <c r="ID107" s="5"/>
      <c r="IE107" s="182">
        <f t="shared" si="1177"/>
        <v>2513239.7904909956</v>
      </c>
      <c r="IF107" s="182">
        <f t="shared" si="1178"/>
        <v>1000</v>
      </c>
      <c r="IG107" s="182">
        <f t="shared" si="1179"/>
        <v>2513239790.4909954</v>
      </c>
      <c r="IH107" s="5"/>
      <c r="II107" s="182">
        <f t="shared" si="1180"/>
        <v>2890225.7590646446</v>
      </c>
      <c r="IJ107" s="182">
        <f t="shared" si="1181"/>
        <v>1000</v>
      </c>
      <c r="IK107" s="182">
        <f t="shared" si="1182"/>
        <v>2890225759.0646448</v>
      </c>
      <c r="IL107" s="5"/>
      <c r="IM107" s="182">
        <f t="shared" si="1183"/>
        <v>3323759.6229243409</v>
      </c>
      <c r="IN107" s="182">
        <f t="shared" si="1184"/>
        <v>1000</v>
      </c>
      <c r="IO107" s="182">
        <f t="shared" si="1185"/>
        <v>3323759622.9243407</v>
      </c>
      <c r="IP107" s="5"/>
      <c r="IQ107" s="182">
        <f t="shared" si="1186"/>
        <v>3822323.5663629919</v>
      </c>
      <c r="IR107" s="182">
        <f t="shared" si="1187"/>
        <v>1000</v>
      </c>
      <c r="IS107" s="182">
        <f t="shared" si="1188"/>
        <v>3822323566.3629918</v>
      </c>
      <c r="IT107" s="5"/>
      <c r="IU107" s="182">
        <f t="shared" si="1189"/>
        <v>4395672.1013174402</v>
      </c>
      <c r="IV107" s="182">
        <f t="shared" si="1190"/>
        <v>1000</v>
      </c>
      <c r="IW107" s="182">
        <f t="shared" si="1191"/>
        <v>4395672101.31744</v>
      </c>
      <c r="IX107" s="5"/>
      <c r="IY107" s="182">
        <f t="shared" si="1192"/>
        <v>5055022.916515056</v>
      </c>
      <c r="IZ107" s="182">
        <f t="shared" si="1193"/>
        <v>1000</v>
      </c>
      <c r="JA107" s="182">
        <f t="shared" si="1194"/>
        <v>5055022916.5150557</v>
      </c>
      <c r="JB107" s="5"/>
      <c r="JC107" s="182">
        <f t="shared" si="1195"/>
        <v>5813276.3539923141</v>
      </c>
      <c r="JD107" s="182">
        <f t="shared" si="1196"/>
        <v>1000</v>
      </c>
      <c r="JE107" s="182">
        <f t="shared" si="1197"/>
        <v>5813276353.9923143</v>
      </c>
      <c r="JF107" s="5"/>
      <c r="JG107" s="182">
        <f t="shared" si="1198"/>
        <v>6685267.8070911607</v>
      </c>
      <c r="JH107" s="182">
        <f t="shared" si="1199"/>
        <v>1000</v>
      </c>
      <c r="JI107" s="182">
        <f t="shared" si="1200"/>
        <v>6685267807.0911608</v>
      </c>
      <c r="JJ107" s="5"/>
      <c r="JK107" s="182">
        <f t="shared" si="1201"/>
        <v>7688057.9781548344</v>
      </c>
      <c r="JL107" s="182">
        <f t="shared" si="1202"/>
        <v>1000</v>
      </c>
      <c r="JM107" s="182">
        <f t="shared" si="1203"/>
        <v>7688057978.1548347</v>
      </c>
      <c r="JN107" s="5"/>
      <c r="JO107" s="182">
        <f t="shared" si="1204"/>
        <v>8929679.3416268397</v>
      </c>
      <c r="JP107" s="182">
        <f t="shared" si="1205"/>
        <v>1000</v>
      </c>
      <c r="JQ107" s="182">
        <f t="shared" si="1206"/>
        <v>8929679341.6268406</v>
      </c>
      <c r="JR107" s="5"/>
      <c r="JS107" s="182">
        <f t="shared" si="1207"/>
        <v>10269131.242870865</v>
      </c>
      <c r="JT107" s="182">
        <f t="shared" si="1208"/>
        <v>1000</v>
      </c>
      <c r="JU107" s="182">
        <f t="shared" si="1209"/>
        <v>10269131242.870865</v>
      </c>
      <c r="JV107" s="5"/>
      <c r="JW107" s="182">
        <f t="shared" si="1210"/>
        <v>11809500.929301495</v>
      </c>
      <c r="JX107" s="182">
        <f t="shared" si="1211"/>
        <v>1000</v>
      </c>
      <c r="JY107" s="182">
        <f t="shared" si="1212"/>
        <v>11809500929.301495</v>
      </c>
      <c r="JZ107" s="5"/>
      <c r="KA107" s="182">
        <f t="shared" si="1213"/>
        <v>13580926.068696719</v>
      </c>
      <c r="KB107" s="182">
        <f t="shared" si="1214"/>
        <v>1000</v>
      </c>
      <c r="KC107" s="182">
        <f t="shared" si="1215"/>
        <v>13580926068.696718</v>
      </c>
      <c r="KD107" s="5"/>
      <c r="KE107" s="182">
        <f t="shared" si="1216"/>
        <v>15618064.979001226</v>
      </c>
      <c r="KF107" s="182">
        <f t="shared" si="1217"/>
        <v>1000</v>
      </c>
      <c r="KG107" s="182">
        <f t="shared" si="1218"/>
        <v>15618064979.001226</v>
      </c>
      <c r="KH107" s="5"/>
      <c r="KI107" s="183">
        <f t="shared" si="1219"/>
        <v>2242.3841085937493</v>
      </c>
      <c r="KJ107" s="183">
        <f t="shared" si="1220"/>
        <v>1000</v>
      </c>
      <c r="KK107" s="183">
        <f t="shared" si="1221"/>
        <v>2242384.1085937493</v>
      </c>
      <c r="KM107" s="183">
        <f t="shared" si="1222"/>
        <v>35026.970727072025</v>
      </c>
      <c r="KN107" s="183">
        <f t="shared" si="1223"/>
        <v>1000</v>
      </c>
      <c r="KO107" s="183">
        <f t="shared" si="1224"/>
        <v>35026970.727072023</v>
      </c>
      <c r="KQ107" s="183">
        <f t="shared" si="1225"/>
        <v>224883.66459232979</v>
      </c>
      <c r="KR107" s="183">
        <f t="shared" si="1226"/>
        <v>1000.0000000000002</v>
      </c>
      <c r="KS107" s="183">
        <f t="shared" si="1227"/>
        <v>224883664.59232983</v>
      </c>
      <c r="KU107" s="183">
        <f t="shared" si="1228"/>
        <v>1323502.2352248689</v>
      </c>
      <c r="KV107" s="183">
        <f t="shared" si="1229"/>
        <v>1000.0000000000001</v>
      </c>
      <c r="KW107" s="183">
        <f t="shared" si="1230"/>
        <v>1323502235.224869</v>
      </c>
      <c r="KY107" s="183">
        <f t="shared" si="1231"/>
        <v>7789174.7709671957</v>
      </c>
      <c r="KZ107" s="183">
        <f t="shared" si="1232"/>
        <v>1000.0000000000001</v>
      </c>
      <c r="LA107" s="183">
        <f t="shared" si="1233"/>
        <v>7789174770.9671965</v>
      </c>
      <c r="LC107" s="183">
        <f t="shared" si="1234"/>
        <v>47925138.110908419</v>
      </c>
      <c r="LD107" s="183">
        <f t="shared" si="1235"/>
        <v>1000.0000000000002</v>
      </c>
      <c r="LE107" s="183">
        <f t="shared" si="1236"/>
        <v>47925138110.908432</v>
      </c>
    </row>
    <row r="108" spans="2:317" ht="18.75">
      <c r="B108" s="172"/>
      <c r="C108" s="180"/>
      <c r="D108" s="180"/>
      <c r="E108" s="180" t="str">
        <f>'A.I Revenue Streams - P1'!F106</f>
        <v>ECG</v>
      </c>
      <c r="F108" s="184"/>
      <c r="G108" s="182"/>
      <c r="H108" s="182">
        <f>'A.I Revenue Streams - P1'!J106</f>
        <v>300</v>
      </c>
      <c r="I108" s="182">
        <f t="shared" si="1237"/>
        <v>0</v>
      </c>
      <c r="J108" s="5"/>
      <c r="K108" s="182">
        <f>'A.I Revenue Streams - P1'!H106*K$2*L$2</f>
        <v>135</v>
      </c>
      <c r="L108" s="182">
        <f t="shared" si="1008"/>
        <v>300</v>
      </c>
      <c r="M108" s="182">
        <f t="shared" si="1239"/>
        <v>40500</v>
      </c>
      <c r="N108" s="5"/>
      <c r="O108" s="182">
        <f t="shared" si="1009"/>
        <v>144.11249999999998</v>
      </c>
      <c r="P108" s="182">
        <f t="shared" si="1010"/>
        <v>300</v>
      </c>
      <c r="Q108" s="182">
        <f t="shared" si="1011"/>
        <v>43233.749999999993</v>
      </c>
      <c r="R108" s="5"/>
      <c r="S108" s="182">
        <f t="shared" si="1012"/>
        <v>220.97249999999997</v>
      </c>
      <c r="T108" s="182">
        <f t="shared" si="1013"/>
        <v>300</v>
      </c>
      <c r="U108" s="182">
        <f t="shared" si="1014"/>
        <v>66291.749999999985</v>
      </c>
      <c r="V108" s="5"/>
      <c r="W108" s="182">
        <f t="shared" si="1015"/>
        <v>317.6479687499999</v>
      </c>
      <c r="X108" s="182">
        <f t="shared" si="1016"/>
        <v>300</v>
      </c>
      <c r="Y108" s="182">
        <f t="shared" si="1017"/>
        <v>95294.390624999971</v>
      </c>
      <c r="Z108" s="5"/>
      <c r="AA108" s="182">
        <f t="shared" si="1018"/>
        <v>584.47226249999983</v>
      </c>
      <c r="AB108" s="182">
        <f t="shared" si="1019"/>
        <v>300</v>
      </c>
      <c r="AC108" s="182">
        <f t="shared" si="1020"/>
        <v>175341.67874999996</v>
      </c>
      <c r="AD108" s="5"/>
      <c r="AE108" s="182">
        <f t="shared" si="1021"/>
        <v>840.17887734374972</v>
      </c>
      <c r="AF108" s="182">
        <f t="shared" si="1022"/>
        <v>300</v>
      </c>
      <c r="AG108" s="182">
        <f t="shared" si="1023"/>
        <v>252053.66320312492</v>
      </c>
      <c r="AH108" s="5"/>
      <c r="AI108" s="182">
        <f t="shared" si="1024"/>
        <v>1207.7571361816399</v>
      </c>
      <c r="AJ108" s="182">
        <f t="shared" si="1025"/>
        <v>300</v>
      </c>
      <c r="AK108" s="182">
        <f t="shared" si="1026"/>
        <v>362327.14085449197</v>
      </c>
      <c r="AL108" s="5"/>
      <c r="AM108" s="182">
        <f t="shared" si="1027"/>
        <v>1388.9207066088859</v>
      </c>
      <c r="AN108" s="182">
        <f t="shared" si="1028"/>
        <v>300</v>
      </c>
      <c r="AO108" s="182">
        <f t="shared" si="1029"/>
        <v>416676.21198266576</v>
      </c>
      <c r="AP108" s="5"/>
      <c r="AQ108" s="182">
        <f t="shared" si="1030"/>
        <v>1597.2588126002186</v>
      </c>
      <c r="AR108" s="182">
        <f t="shared" si="1031"/>
        <v>300</v>
      </c>
      <c r="AS108" s="182">
        <f t="shared" si="1032"/>
        <v>479177.64378006558</v>
      </c>
      <c r="AT108" s="5"/>
      <c r="AU108" s="182">
        <f t="shared" si="1033"/>
        <v>1836.8476344902513</v>
      </c>
      <c r="AV108" s="182">
        <f t="shared" si="1034"/>
        <v>300</v>
      </c>
      <c r="AW108" s="182">
        <f t="shared" si="1035"/>
        <v>551054.29034707532</v>
      </c>
      <c r="AX108" s="5"/>
      <c r="AY108" s="182">
        <f t="shared" si="1036"/>
        <v>2112.374779663789</v>
      </c>
      <c r="AZ108" s="182">
        <f t="shared" si="1037"/>
        <v>300</v>
      </c>
      <c r="BA108" s="182">
        <f t="shared" si="1038"/>
        <v>633712.43389913673</v>
      </c>
      <c r="BB108" s="5"/>
      <c r="BC108" s="182">
        <f t="shared" si="1039"/>
        <v>2429.2309966133571</v>
      </c>
      <c r="BD108" s="182">
        <f t="shared" si="1040"/>
        <v>300</v>
      </c>
      <c r="BE108" s="182">
        <f t="shared" si="1041"/>
        <v>728769.29898400709</v>
      </c>
      <c r="BF108" s="5"/>
      <c r="BG108" s="182">
        <f t="shared" si="1042"/>
        <v>2793.6156461053606</v>
      </c>
      <c r="BH108" s="182">
        <f t="shared" si="1043"/>
        <v>300</v>
      </c>
      <c r="BI108" s="182">
        <f t="shared" si="1044"/>
        <v>838084.69383160817</v>
      </c>
      <c r="BJ108" s="5"/>
      <c r="BK108" s="182">
        <f t="shared" si="1045"/>
        <v>3212.6579930211647</v>
      </c>
      <c r="BL108" s="182">
        <f t="shared" si="1046"/>
        <v>300</v>
      </c>
      <c r="BM108" s="182">
        <f t="shared" si="1047"/>
        <v>963797.39790634939</v>
      </c>
      <c r="BN108" s="5"/>
      <c r="BO108" s="182">
        <f t="shared" si="1048"/>
        <v>3694.5566919743392</v>
      </c>
      <c r="BP108" s="182">
        <f t="shared" si="1049"/>
        <v>300</v>
      </c>
      <c r="BQ108" s="182">
        <f t="shared" si="1050"/>
        <v>1108367.0075923018</v>
      </c>
      <c r="BR108" s="5"/>
      <c r="BS108" s="182">
        <f t="shared" si="1051"/>
        <v>4248.7401957704888</v>
      </c>
      <c r="BT108" s="182">
        <f t="shared" si="1052"/>
        <v>300</v>
      </c>
      <c r="BU108" s="182">
        <f t="shared" si="1053"/>
        <v>1274622.0587311466</v>
      </c>
      <c r="BV108" s="5"/>
      <c r="BW108" s="182">
        <f t="shared" si="1054"/>
        <v>4886.0512251360615</v>
      </c>
      <c r="BX108" s="182">
        <f t="shared" si="1055"/>
        <v>300</v>
      </c>
      <c r="BY108" s="182">
        <f t="shared" si="1056"/>
        <v>1465815.3675408184</v>
      </c>
      <c r="BZ108" s="5"/>
      <c r="CA108" s="182">
        <f t="shared" si="1057"/>
        <v>5618.9589089064702</v>
      </c>
      <c r="CB108" s="182">
        <f t="shared" si="1058"/>
        <v>300</v>
      </c>
      <c r="CC108" s="182">
        <f t="shared" si="1059"/>
        <v>1685687.6726719411</v>
      </c>
      <c r="CD108" s="5"/>
      <c r="CE108" s="182">
        <f t="shared" si="1060"/>
        <v>7754.1632942909291</v>
      </c>
      <c r="CF108" s="182">
        <f t="shared" si="1061"/>
        <v>300</v>
      </c>
      <c r="CG108" s="182">
        <f t="shared" si="1062"/>
        <v>2326248.9882872789</v>
      </c>
      <c r="CH108" s="5"/>
      <c r="CI108" s="182">
        <f t="shared" si="1063"/>
        <v>8917.2877884345671</v>
      </c>
      <c r="CJ108" s="182">
        <f t="shared" si="1064"/>
        <v>300</v>
      </c>
      <c r="CK108" s="182">
        <f t="shared" si="1065"/>
        <v>2675186.3365303702</v>
      </c>
      <c r="CL108" s="5"/>
      <c r="CM108" s="182">
        <f t="shared" si="1066"/>
        <v>10254.880956699752</v>
      </c>
      <c r="CN108" s="182">
        <f t="shared" si="1067"/>
        <v>300</v>
      </c>
      <c r="CO108" s="182">
        <f t="shared" si="1068"/>
        <v>3076464.2870099256</v>
      </c>
      <c r="CP108" s="5"/>
      <c r="CQ108" s="182">
        <f t="shared" si="1069"/>
        <v>11793.113100204713</v>
      </c>
      <c r="CR108" s="182">
        <f t="shared" si="1070"/>
        <v>300</v>
      </c>
      <c r="CS108" s="182">
        <f t="shared" si="1071"/>
        <v>3537933.9300614139</v>
      </c>
      <c r="CT108" s="5"/>
      <c r="CU108" s="182">
        <f t="shared" si="1072"/>
        <v>13562.080065235419</v>
      </c>
      <c r="CV108" s="182">
        <f t="shared" si="1073"/>
        <v>300</v>
      </c>
      <c r="CW108" s="182">
        <f t="shared" si="1074"/>
        <v>4068624.0195706259</v>
      </c>
      <c r="CX108" s="5"/>
      <c r="CY108" s="182">
        <f t="shared" si="1075"/>
        <v>15596.392075020731</v>
      </c>
      <c r="CZ108" s="182">
        <f t="shared" si="1076"/>
        <v>300</v>
      </c>
      <c r="DA108" s="182">
        <f t="shared" si="1077"/>
        <v>4678917.622506219</v>
      </c>
      <c r="DB108" s="5"/>
      <c r="DC108" s="182">
        <f t="shared" si="1078"/>
        <v>17935.850886273838</v>
      </c>
      <c r="DD108" s="182">
        <f t="shared" si="1079"/>
        <v>300</v>
      </c>
      <c r="DE108" s="182">
        <f t="shared" si="1080"/>
        <v>5380755.2658821512</v>
      </c>
      <c r="DF108" s="5"/>
      <c r="DG108" s="182">
        <f t="shared" si="1081"/>
        <v>20626.228519214914</v>
      </c>
      <c r="DH108" s="182">
        <f t="shared" si="1082"/>
        <v>300</v>
      </c>
      <c r="DI108" s="182">
        <f t="shared" si="1083"/>
        <v>6187868.555764474</v>
      </c>
      <c r="DJ108" s="5"/>
      <c r="DK108" s="182">
        <f t="shared" si="1084"/>
        <v>23720.162797097149</v>
      </c>
      <c r="DL108" s="182">
        <f t="shared" si="1085"/>
        <v>300</v>
      </c>
      <c r="DM108" s="182">
        <f t="shared" si="1086"/>
        <v>7116048.8391291453</v>
      </c>
      <c r="DN108" s="5"/>
      <c r="DO108" s="182">
        <f t="shared" si="1087"/>
        <v>27278.187216661721</v>
      </c>
      <c r="DP108" s="182">
        <f t="shared" si="1088"/>
        <v>300</v>
      </c>
      <c r="DQ108" s="182">
        <f t="shared" si="1089"/>
        <v>8183456.1649985164</v>
      </c>
      <c r="DR108" s="5"/>
      <c r="DS108" s="182">
        <f t="shared" si="1090"/>
        <v>31369.915299160974</v>
      </c>
      <c r="DT108" s="182">
        <f t="shared" si="1091"/>
        <v>300</v>
      </c>
      <c r="DU108" s="182">
        <f t="shared" si="1092"/>
        <v>9410974.5897482913</v>
      </c>
      <c r="DV108" s="5"/>
      <c r="DW108" s="182">
        <f t="shared" si="1093"/>
        <v>36075.40259403512</v>
      </c>
      <c r="DX108" s="182">
        <f t="shared" si="1094"/>
        <v>300</v>
      </c>
      <c r="DY108" s="182">
        <f t="shared" si="1095"/>
        <v>10822620.778210536</v>
      </c>
      <c r="DZ108" s="5"/>
      <c r="EA108" s="182">
        <f t="shared" si="1096"/>
        <v>45635.384281454433</v>
      </c>
      <c r="EB108" s="182">
        <f t="shared" si="1097"/>
        <v>300</v>
      </c>
      <c r="EC108" s="182">
        <f t="shared" si="1098"/>
        <v>13690615.28443633</v>
      </c>
      <c r="ED108" s="5"/>
      <c r="EE108" s="182">
        <f t="shared" si="1099"/>
        <v>52480.691923672595</v>
      </c>
      <c r="EF108" s="182">
        <f t="shared" si="1100"/>
        <v>300</v>
      </c>
      <c r="EG108" s="182">
        <f t="shared" si="1101"/>
        <v>15744207.577101778</v>
      </c>
      <c r="EH108" s="5"/>
      <c r="EI108" s="182">
        <f t="shared" si="1102"/>
        <v>60352.795712223473</v>
      </c>
      <c r="EJ108" s="182">
        <f t="shared" si="1103"/>
        <v>300</v>
      </c>
      <c r="EK108" s="182">
        <f t="shared" si="1104"/>
        <v>18105838.713667043</v>
      </c>
      <c r="EL108" s="5"/>
      <c r="EM108" s="182">
        <f t="shared" si="1105"/>
        <v>69405.715069056983</v>
      </c>
      <c r="EN108" s="182">
        <f t="shared" si="1106"/>
        <v>300</v>
      </c>
      <c r="EO108" s="182">
        <f t="shared" si="1107"/>
        <v>20821714.520717096</v>
      </c>
      <c r="EP108" s="5"/>
      <c r="EQ108" s="182">
        <f t="shared" si="1108"/>
        <v>79816.572329415518</v>
      </c>
      <c r="ER108" s="182">
        <f t="shared" si="1109"/>
        <v>300</v>
      </c>
      <c r="ES108" s="182">
        <f t="shared" si="1110"/>
        <v>23944971.698824655</v>
      </c>
      <c r="ET108" s="5"/>
      <c r="EU108" s="182">
        <f t="shared" si="1111"/>
        <v>91789.058178827836</v>
      </c>
      <c r="EV108" s="182">
        <f t="shared" si="1112"/>
        <v>300</v>
      </c>
      <c r="EW108" s="182">
        <f t="shared" si="1113"/>
        <v>27536717.453648351</v>
      </c>
      <c r="EX108" s="5"/>
      <c r="EY108" s="182">
        <f t="shared" si="1114"/>
        <v>105557.416905652</v>
      </c>
      <c r="EZ108" s="182">
        <f t="shared" si="1115"/>
        <v>300</v>
      </c>
      <c r="FA108" s="182">
        <f t="shared" si="1116"/>
        <v>31667225.0716956</v>
      </c>
      <c r="FB108" s="5"/>
      <c r="FC108" s="182">
        <f t="shared" si="1117"/>
        <v>121391.02944149979</v>
      </c>
      <c r="FD108" s="182">
        <f t="shared" si="1118"/>
        <v>300</v>
      </c>
      <c r="FE108" s="182">
        <f t="shared" si="1119"/>
        <v>36417308.832449935</v>
      </c>
      <c r="FF108" s="5"/>
      <c r="FG108" s="182">
        <f t="shared" si="1120"/>
        <v>139599.68385772477</v>
      </c>
      <c r="FH108" s="182">
        <f t="shared" si="1121"/>
        <v>300</v>
      </c>
      <c r="FI108" s="182">
        <f t="shared" si="1122"/>
        <v>41879905.15731743</v>
      </c>
      <c r="FJ108" s="5"/>
      <c r="FK108" s="182">
        <f t="shared" si="1123"/>
        <v>160539.63643638347</v>
      </c>
      <c r="FL108" s="182">
        <f t="shared" si="1124"/>
        <v>300</v>
      </c>
      <c r="FM108" s="182">
        <f t="shared" si="1125"/>
        <v>48161890.930915043</v>
      </c>
      <c r="FN108" s="5"/>
      <c r="FO108" s="182">
        <f t="shared" si="1126"/>
        <v>184620.58190184098</v>
      </c>
      <c r="FP108" s="182">
        <f t="shared" si="1127"/>
        <v>300</v>
      </c>
      <c r="FQ108" s="182">
        <f t="shared" si="1128"/>
        <v>55386174.570552297</v>
      </c>
      <c r="FR108" s="5"/>
      <c r="FS108" s="182">
        <f t="shared" si="1129"/>
        <v>212313.66918711711</v>
      </c>
      <c r="FT108" s="182">
        <f t="shared" si="1130"/>
        <v>300</v>
      </c>
      <c r="FU108" s="182">
        <f t="shared" si="1131"/>
        <v>63694100.756135128</v>
      </c>
      <c r="FV108" s="5"/>
      <c r="FW108" s="182">
        <f t="shared" si="1132"/>
        <v>268576.79152170313</v>
      </c>
      <c r="FX108" s="182">
        <f t="shared" si="1133"/>
        <v>300</v>
      </c>
      <c r="FY108" s="182">
        <f t="shared" si="1134"/>
        <v>80573037.456510931</v>
      </c>
      <c r="FZ108" s="5"/>
      <c r="GA108" s="182">
        <f t="shared" si="1135"/>
        <v>308863.31024995859</v>
      </c>
      <c r="GB108" s="182">
        <f t="shared" si="1136"/>
        <v>300</v>
      </c>
      <c r="GC108" s="182">
        <f t="shared" si="1137"/>
        <v>92658993.074987575</v>
      </c>
      <c r="GD108" s="5"/>
      <c r="GE108" s="182">
        <f t="shared" si="1138"/>
        <v>355192.80678745237</v>
      </c>
      <c r="GF108" s="182">
        <f t="shared" si="1139"/>
        <v>300</v>
      </c>
      <c r="GG108" s="182">
        <f t="shared" si="1140"/>
        <v>106557842.03623571</v>
      </c>
      <c r="GH108" s="5"/>
      <c r="GI108" s="182">
        <f t="shared" si="1141"/>
        <v>408471.72780557018</v>
      </c>
      <c r="GJ108" s="182">
        <f t="shared" si="1142"/>
        <v>300</v>
      </c>
      <c r="GK108" s="182">
        <f t="shared" si="1143"/>
        <v>122541518.34167105</v>
      </c>
      <c r="GL108" s="5"/>
      <c r="GM108" s="182">
        <f t="shared" si="1144"/>
        <v>469742.48697640566</v>
      </c>
      <c r="GN108" s="182">
        <f t="shared" si="1145"/>
        <v>300</v>
      </c>
      <c r="GO108" s="182">
        <f t="shared" si="1146"/>
        <v>140922746.0929217</v>
      </c>
      <c r="GP108" s="5"/>
      <c r="GQ108" s="182">
        <f t="shared" si="1147"/>
        <v>540203.86002286652</v>
      </c>
      <c r="GR108" s="182">
        <f t="shared" si="1148"/>
        <v>300</v>
      </c>
      <c r="GS108" s="182">
        <f t="shared" si="1149"/>
        <v>162061158.00685996</v>
      </c>
      <c r="GT108" s="5"/>
      <c r="GU108" s="182">
        <f t="shared" si="1150"/>
        <v>621234.43902629649</v>
      </c>
      <c r="GV108" s="182">
        <f t="shared" si="1151"/>
        <v>300</v>
      </c>
      <c r="GW108" s="182">
        <f t="shared" si="1152"/>
        <v>186370331.70788896</v>
      </c>
      <c r="GX108" s="5"/>
      <c r="GY108" s="182">
        <f t="shared" si="1153"/>
        <v>714419.60488024086</v>
      </c>
      <c r="GZ108" s="182">
        <f t="shared" si="1154"/>
        <v>300</v>
      </c>
      <c r="HA108" s="182">
        <f t="shared" si="1155"/>
        <v>214325881.46407226</v>
      </c>
      <c r="HB108" s="5"/>
      <c r="HC108" s="182">
        <f t="shared" si="1156"/>
        <v>821582.54561227688</v>
      </c>
      <c r="HD108" s="182">
        <f t="shared" si="1157"/>
        <v>300</v>
      </c>
      <c r="HE108" s="182">
        <f t="shared" si="1158"/>
        <v>246474763.68368307</v>
      </c>
      <c r="HF108" s="5"/>
      <c r="HG108" s="182">
        <f t="shared" si="1159"/>
        <v>944819.92745411838</v>
      </c>
      <c r="HH108" s="182">
        <f t="shared" si="1160"/>
        <v>300</v>
      </c>
      <c r="HI108" s="182">
        <f t="shared" si="1161"/>
        <v>283445978.2362355</v>
      </c>
      <c r="HJ108" s="5"/>
      <c r="HK108" s="182">
        <f t="shared" si="1162"/>
        <v>1086542.916572236</v>
      </c>
      <c r="HL108" s="182">
        <f t="shared" si="1163"/>
        <v>300</v>
      </c>
      <c r="HM108" s="182">
        <f t="shared" si="1164"/>
        <v>325962874.97167081</v>
      </c>
      <c r="HN108" s="5"/>
      <c r="HO108" s="182">
        <f t="shared" si="1165"/>
        <v>1249524.3540580713</v>
      </c>
      <c r="HP108" s="182">
        <f t="shared" si="1166"/>
        <v>300</v>
      </c>
      <c r="HQ108" s="182">
        <f t="shared" si="1167"/>
        <v>374857306.21742135</v>
      </c>
      <c r="HR108" s="5"/>
      <c r="HS108" s="182">
        <f t="shared" si="1168"/>
        <v>1652495.9582417991</v>
      </c>
      <c r="HT108" s="182">
        <f t="shared" si="1169"/>
        <v>300</v>
      </c>
      <c r="HU108" s="182">
        <f t="shared" si="1170"/>
        <v>495748787.47253972</v>
      </c>
      <c r="HV108" s="5"/>
      <c r="HW108" s="182">
        <f t="shared" si="1171"/>
        <v>1900370.3519780689</v>
      </c>
      <c r="HX108" s="182">
        <f t="shared" si="1172"/>
        <v>300</v>
      </c>
      <c r="HY108" s="182">
        <f t="shared" si="1173"/>
        <v>570111105.59342062</v>
      </c>
      <c r="HZ108" s="5"/>
      <c r="IA108" s="182">
        <f t="shared" si="1174"/>
        <v>2185425.904774779</v>
      </c>
      <c r="IB108" s="182">
        <f t="shared" si="1175"/>
        <v>300</v>
      </c>
      <c r="IC108" s="182">
        <f t="shared" si="1176"/>
        <v>655627771.43243372</v>
      </c>
      <c r="ID108" s="5"/>
      <c r="IE108" s="182">
        <f t="shared" si="1177"/>
        <v>2513239.7904909956</v>
      </c>
      <c r="IF108" s="182">
        <f t="shared" si="1178"/>
        <v>300</v>
      </c>
      <c r="IG108" s="182">
        <f t="shared" si="1179"/>
        <v>753971937.14729869</v>
      </c>
      <c r="IH108" s="5"/>
      <c r="II108" s="182">
        <f t="shared" si="1180"/>
        <v>2890225.7590646446</v>
      </c>
      <c r="IJ108" s="182">
        <f t="shared" si="1181"/>
        <v>300</v>
      </c>
      <c r="IK108" s="182">
        <f t="shared" si="1182"/>
        <v>867067727.71939337</v>
      </c>
      <c r="IL108" s="5"/>
      <c r="IM108" s="182">
        <f t="shared" si="1183"/>
        <v>3323759.6229243409</v>
      </c>
      <c r="IN108" s="182">
        <f t="shared" si="1184"/>
        <v>300</v>
      </c>
      <c r="IO108" s="182">
        <f t="shared" si="1185"/>
        <v>997127886.87730229</v>
      </c>
      <c r="IP108" s="5"/>
      <c r="IQ108" s="182">
        <f t="shared" si="1186"/>
        <v>3822323.5663629919</v>
      </c>
      <c r="IR108" s="182">
        <f t="shared" si="1187"/>
        <v>300</v>
      </c>
      <c r="IS108" s="182">
        <f t="shared" si="1188"/>
        <v>1146697069.9088976</v>
      </c>
      <c r="IT108" s="5"/>
      <c r="IU108" s="182">
        <f t="shared" si="1189"/>
        <v>4395672.1013174402</v>
      </c>
      <c r="IV108" s="182">
        <f t="shared" si="1190"/>
        <v>300</v>
      </c>
      <c r="IW108" s="182">
        <f t="shared" si="1191"/>
        <v>1318701630.395232</v>
      </c>
      <c r="IX108" s="5"/>
      <c r="IY108" s="182">
        <f t="shared" si="1192"/>
        <v>5055022.916515056</v>
      </c>
      <c r="IZ108" s="182">
        <f t="shared" si="1193"/>
        <v>300</v>
      </c>
      <c r="JA108" s="182">
        <f t="shared" si="1194"/>
        <v>1516506874.9545169</v>
      </c>
      <c r="JB108" s="5"/>
      <c r="JC108" s="182">
        <f t="shared" si="1195"/>
        <v>5813276.3539923141</v>
      </c>
      <c r="JD108" s="182">
        <f t="shared" si="1196"/>
        <v>300</v>
      </c>
      <c r="JE108" s="182">
        <f t="shared" si="1197"/>
        <v>1743982906.1976943</v>
      </c>
      <c r="JF108" s="5"/>
      <c r="JG108" s="182">
        <f t="shared" si="1198"/>
        <v>6685267.8070911607</v>
      </c>
      <c r="JH108" s="182">
        <f t="shared" si="1199"/>
        <v>300</v>
      </c>
      <c r="JI108" s="182">
        <f t="shared" si="1200"/>
        <v>2005580342.1273482</v>
      </c>
      <c r="JJ108" s="5"/>
      <c r="JK108" s="182">
        <f t="shared" si="1201"/>
        <v>7688057.9781548344</v>
      </c>
      <c r="JL108" s="182">
        <f t="shared" si="1202"/>
        <v>300</v>
      </c>
      <c r="JM108" s="182">
        <f t="shared" si="1203"/>
        <v>2306417393.4464502</v>
      </c>
      <c r="JN108" s="5"/>
      <c r="JO108" s="182">
        <f t="shared" si="1204"/>
        <v>8929679.3416268397</v>
      </c>
      <c r="JP108" s="182">
        <f t="shared" si="1205"/>
        <v>300</v>
      </c>
      <c r="JQ108" s="182">
        <f t="shared" si="1206"/>
        <v>2678903802.4880519</v>
      </c>
      <c r="JR108" s="5"/>
      <c r="JS108" s="182">
        <f t="shared" si="1207"/>
        <v>10269131.242870865</v>
      </c>
      <c r="JT108" s="182">
        <f t="shared" si="1208"/>
        <v>300</v>
      </c>
      <c r="JU108" s="182">
        <f t="shared" si="1209"/>
        <v>3080739372.8612595</v>
      </c>
      <c r="JV108" s="5"/>
      <c r="JW108" s="182">
        <f t="shared" si="1210"/>
        <v>11809500.929301495</v>
      </c>
      <c r="JX108" s="182">
        <f t="shared" si="1211"/>
        <v>300</v>
      </c>
      <c r="JY108" s="182">
        <f t="shared" si="1212"/>
        <v>3542850278.7904482</v>
      </c>
      <c r="JZ108" s="5"/>
      <c r="KA108" s="182">
        <f t="shared" si="1213"/>
        <v>13580926.068696719</v>
      </c>
      <c r="KB108" s="182">
        <f t="shared" si="1214"/>
        <v>300</v>
      </c>
      <c r="KC108" s="182">
        <f t="shared" si="1215"/>
        <v>4074277820.6090155</v>
      </c>
      <c r="KD108" s="5"/>
      <c r="KE108" s="182">
        <f t="shared" si="1216"/>
        <v>15618064.979001226</v>
      </c>
      <c r="KF108" s="182">
        <f t="shared" si="1217"/>
        <v>300</v>
      </c>
      <c r="KG108" s="182">
        <f t="shared" si="1218"/>
        <v>4685419493.7003679</v>
      </c>
      <c r="KH108" s="5"/>
      <c r="KI108" s="183">
        <f t="shared" si="1219"/>
        <v>2242.3841085937493</v>
      </c>
      <c r="KJ108" s="183">
        <f t="shared" si="1220"/>
        <v>300.00000000000006</v>
      </c>
      <c r="KK108" s="183">
        <f t="shared" si="1221"/>
        <v>672715.23257812485</v>
      </c>
      <c r="KM108" s="183">
        <f t="shared" si="1222"/>
        <v>35026.970727072025</v>
      </c>
      <c r="KN108" s="183">
        <f t="shared" si="1223"/>
        <v>300</v>
      </c>
      <c r="KO108" s="183">
        <f t="shared" si="1224"/>
        <v>10508091.218121607</v>
      </c>
      <c r="KQ108" s="183">
        <f t="shared" si="1225"/>
        <v>224883.66459232979</v>
      </c>
      <c r="KR108" s="183">
        <f t="shared" si="1226"/>
        <v>300.00000000000011</v>
      </c>
      <c r="KS108" s="183">
        <f t="shared" si="1227"/>
        <v>67465099.377698958</v>
      </c>
      <c r="KU108" s="183">
        <f t="shared" si="1228"/>
        <v>1323502.2352248689</v>
      </c>
      <c r="KV108" s="183">
        <f t="shared" si="1229"/>
        <v>300</v>
      </c>
      <c r="KW108" s="183">
        <f t="shared" si="1230"/>
        <v>397050670.56746066</v>
      </c>
      <c r="KY108" s="183">
        <f t="shared" si="1231"/>
        <v>7789174.7709671957</v>
      </c>
      <c r="KZ108" s="183">
        <f t="shared" si="1232"/>
        <v>300.00000000000006</v>
      </c>
      <c r="LA108" s="183">
        <f t="shared" si="1233"/>
        <v>2336752431.2901592</v>
      </c>
      <c r="LC108" s="183">
        <f t="shared" si="1234"/>
        <v>47925138.110908419</v>
      </c>
      <c r="LD108" s="183">
        <f t="shared" si="1235"/>
        <v>300.00000000000006</v>
      </c>
      <c r="LE108" s="183">
        <f t="shared" si="1236"/>
        <v>14377541433.27253</v>
      </c>
    </row>
    <row r="109" spans="2:317" ht="18.75">
      <c r="B109" s="172"/>
      <c r="C109" s="180"/>
      <c r="D109" s="180" t="str">
        <f>'A.I Revenue Streams - P1'!E107</f>
        <v>Radiology-USD</v>
      </c>
      <c r="E109" s="180"/>
      <c r="F109" s="184"/>
      <c r="G109" s="182"/>
      <c r="H109" s="182"/>
      <c r="I109" s="182"/>
      <c r="J109" s="5"/>
      <c r="K109" s="182">
        <f>'A.I Revenue Streams - P1'!H107*K$2</f>
        <v>0</v>
      </c>
      <c r="L109" s="182">
        <f t="shared" si="1008"/>
        <v>0</v>
      </c>
      <c r="M109" s="182"/>
      <c r="N109" s="5"/>
      <c r="O109" s="182">
        <f t="shared" si="1009"/>
        <v>0</v>
      </c>
      <c r="P109" s="182">
        <f t="shared" si="1010"/>
        <v>0</v>
      </c>
      <c r="Q109" s="182">
        <f t="shared" si="1011"/>
        <v>0</v>
      </c>
      <c r="R109" s="5"/>
      <c r="S109" s="182">
        <f t="shared" si="1012"/>
        <v>0</v>
      </c>
      <c r="T109" s="182">
        <f t="shared" si="1013"/>
        <v>0</v>
      </c>
      <c r="U109" s="182">
        <f t="shared" si="1014"/>
        <v>0</v>
      </c>
      <c r="V109" s="5"/>
      <c r="W109" s="182">
        <f t="shared" si="1015"/>
        <v>0</v>
      </c>
      <c r="X109" s="182">
        <f t="shared" si="1016"/>
        <v>0</v>
      </c>
      <c r="Y109" s="182">
        <f t="shared" si="1017"/>
        <v>0</v>
      </c>
      <c r="Z109" s="5"/>
      <c r="AA109" s="182">
        <f t="shared" si="1018"/>
        <v>0</v>
      </c>
      <c r="AB109" s="182">
        <f t="shared" si="1019"/>
        <v>0</v>
      </c>
      <c r="AC109" s="182">
        <f t="shared" si="1020"/>
        <v>0</v>
      </c>
      <c r="AD109" s="5"/>
      <c r="AE109" s="182">
        <f t="shared" si="1021"/>
        <v>0</v>
      </c>
      <c r="AF109" s="182">
        <f t="shared" si="1022"/>
        <v>0</v>
      </c>
      <c r="AG109" s="182">
        <f t="shared" si="1023"/>
        <v>0</v>
      </c>
      <c r="AH109" s="5"/>
      <c r="AI109" s="182">
        <f t="shared" si="1024"/>
        <v>0</v>
      </c>
      <c r="AJ109" s="182">
        <f t="shared" si="1025"/>
        <v>0</v>
      </c>
      <c r="AK109" s="182">
        <f t="shared" si="1026"/>
        <v>0</v>
      </c>
      <c r="AL109" s="5"/>
      <c r="AM109" s="182">
        <f t="shared" si="1027"/>
        <v>0</v>
      </c>
      <c r="AN109" s="182">
        <f t="shared" si="1028"/>
        <v>0</v>
      </c>
      <c r="AO109" s="182">
        <f t="shared" si="1029"/>
        <v>0</v>
      </c>
      <c r="AP109" s="5"/>
      <c r="AQ109" s="182">
        <f t="shared" si="1030"/>
        <v>0</v>
      </c>
      <c r="AR109" s="182">
        <f t="shared" si="1031"/>
        <v>0</v>
      </c>
      <c r="AS109" s="182">
        <f t="shared" si="1032"/>
        <v>0</v>
      </c>
      <c r="AT109" s="5"/>
      <c r="AU109" s="182">
        <f t="shared" si="1033"/>
        <v>0</v>
      </c>
      <c r="AV109" s="182">
        <f t="shared" si="1034"/>
        <v>0</v>
      </c>
      <c r="AW109" s="182">
        <f t="shared" si="1035"/>
        <v>0</v>
      </c>
      <c r="AX109" s="5"/>
      <c r="AY109" s="182">
        <f t="shared" si="1036"/>
        <v>0</v>
      </c>
      <c r="AZ109" s="182">
        <f t="shared" si="1037"/>
        <v>0</v>
      </c>
      <c r="BA109" s="182">
        <f t="shared" si="1038"/>
        <v>0</v>
      </c>
      <c r="BB109" s="5"/>
      <c r="BC109" s="182">
        <f t="shared" si="1039"/>
        <v>0</v>
      </c>
      <c r="BD109" s="182">
        <f t="shared" si="1040"/>
        <v>0</v>
      </c>
      <c r="BE109" s="182">
        <f t="shared" si="1041"/>
        <v>0</v>
      </c>
      <c r="BF109" s="5"/>
      <c r="BG109" s="182">
        <f t="shared" si="1042"/>
        <v>0</v>
      </c>
      <c r="BH109" s="182">
        <f t="shared" si="1043"/>
        <v>0</v>
      </c>
      <c r="BI109" s="182">
        <f t="shared" si="1044"/>
        <v>0</v>
      </c>
      <c r="BJ109" s="5"/>
      <c r="BK109" s="182">
        <f t="shared" si="1045"/>
        <v>0</v>
      </c>
      <c r="BL109" s="182">
        <f t="shared" si="1046"/>
        <v>0</v>
      </c>
      <c r="BM109" s="182">
        <f t="shared" si="1047"/>
        <v>0</v>
      </c>
      <c r="BN109" s="5"/>
      <c r="BO109" s="182">
        <f t="shared" si="1048"/>
        <v>0</v>
      </c>
      <c r="BP109" s="182">
        <f t="shared" si="1049"/>
        <v>0</v>
      </c>
      <c r="BQ109" s="182">
        <f t="shared" si="1050"/>
        <v>0</v>
      </c>
      <c r="BR109" s="5"/>
      <c r="BS109" s="182">
        <f t="shared" si="1051"/>
        <v>0</v>
      </c>
      <c r="BT109" s="182">
        <f t="shared" si="1052"/>
        <v>0</v>
      </c>
      <c r="BU109" s="182">
        <f t="shared" si="1053"/>
        <v>0</v>
      </c>
      <c r="BV109" s="5"/>
      <c r="BW109" s="182">
        <f t="shared" si="1054"/>
        <v>0</v>
      </c>
      <c r="BX109" s="182">
        <f t="shared" si="1055"/>
        <v>0</v>
      </c>
      <c r="BY109" s="182">
        <f t="shared" si="1056"/>
        <v>0</v>
      </c>
      <c r="BZ109" s="5"/>
      <c r="CA109" s="182">
        <f t="shared" si="1057"/>
        <v>0</v>
      </c>
      <c r="CB109" s="182">
        <f t="shared" si="1058"/>
        <v>0</v>
      </c>
      <c r="CC109" s="182">
        <f t="shared" si="1059"/>
        <v>0</v>
      </c>
      <c r="CD109" s="5"/>
      <c r="CE109" s="182">
        <f t="shared" si="1060"/>
        <v>0</v>
      </c>
      <c r="CF109" s="182">
        <f t="shared" si="1061"/>
        <v>0</v>
      </c>
      <c r="CG109" s="182">
        <f t="shared" si="1062"/>
        <v>0</v>
      </c>
      <c r="CH109" s="5"/>
      <c r="CI109" s="182">
        <f t="shared" si="1063"/>
        <v>0</v>
      </c>
      <c r="CJ109" s="182">
        <f t="shared" si="1064"/>
        <v>0</v>
      </c>
      <c r="CK109" s="182">
        <f t="shared" si="1065"/>
        <v>0</v>
      </c>
      <c r="CL109" s="5"/>
      <c r="CM109" s="182">
        <f t="shared" si="1066"/>
        <v>0</v>
      </c>
      <c r="CN109" s="182">
        <f t="shared" si="1067"/>
        <v>0</v>
      </c>
      <c r="CO109" s="182">
        <f t="shared" si="1068"/>
        <v>0</v>
      </c>
      <c r="CP109" s="5"/>
      <c r="CQ109" s="182">
        <f t="shared" si="1069"/>
        <v>0</v>
      </c>
      <c r="CR109" s="182">
        <f t="shared" si="1070"/>
        <v>0</v>
      </c>
      <c r="CS109" s="182">
        <f t="shared" si="1071"/>
        <v>0</v>
      </c>
      <c r="CT109" s="5"/>
      <c r="CU109" s="182">
        <f t="shared" si="1072"/>
        <v>0</v>
      </c>
      <c r="CV109" s="182">
        <f t="shared" si="1073"/>
        <v>0</v>
      </c>
      <c r="CW109" s="182">
        <f t="shared" si="1074"/>
        <v>0</v>
      </c>
      <c r="CX109" s="5"/>
      <c r="CY109" s="182">
        <f t="shared" si="1075"/>
        <v>0</v>
      </c>
      <c r="CZ109" s="182">
        <f t="shared" si="1076"/>
        <v>0</v>
      </c>
      <c r="DA109" s="182">
        <f t="shared" si="1077"/>
        <v>0</v>
      </c>
      <c r="DB109" s="5"/>
      <c r="DC109" s="182">
        <f t="shared" si="1078"/>
        <v>0</v>
      </c>
      <c r="DD109" s="182">
        <f t="shared" si="1079"/>
        <v>0</v>
      </c>
      <c r="DE109" s="182">
        <f t="shared" si="1080"/>
        <v>0</v>
      </c>
      <c r="DF109" s="5"/>
      <c r="DG109" s="182">
        <f t="shared" si="1081"/>
        <v>0</v>
      </c>
      <c r="DH109" s="182">
        <f t="shared" si="1082"/>
        <v>0</v>
      </c>
      <c r="DI109" s="182">
        <f t="shared" si="1083"/>
        <v>0</v>
      </c>
      <c r="DJ109" s="5"/>
      <c r="DK109" s="182">
        <f t="shared" si="1084"/>
        <v>0</v>
      </c>
      <c r="DL109" s="182">
        <f t="shared" si="1085"/>
        <v>0</v>
      </c>
      <c r="DM109" s="182">
        <f t="shared" si="1086"/>
        <v>0</v>
      </c>
      <c r="DN109" s="5"/>
      <c r="DO109" s="182">
        <f t="shared" si="1087"/>
        <v>0</v>
      </c>
      <c r="DP109" s="182">
        <f t="shared" si="1088"/>
        <v>0</v>
      </c>
      <c r="DQ109" s="182">
        <f t="shared" si="1089"/>
        <v>0</v>
      </c>
      <c r="DR109" s="5"/>
      <c r="DS109" s="182">
        <f t="shared" si="1090"/>
        <v>0</v>
      </c>
      <c r="DT109" s="182">
        <f t="shared" si="1091"/>
        <v>0</v>
      </c>
      <c r="DU109" s="182">
        <f t="shared" si="1092"/>
        <v>0</v>
      </c>
      <c r="DV109" s="5"/>
      <c r="DW109" s="182">
        <f t="shared" si="1093"/>
        <v>0</v>
      </c>
      <c r="DX109" s="182">
        <f t="shared" si="1094"/>
        <v>0</v>
      </c>
      <c r="DY109" s="182">
        <f t="shared" si="1095"/>
        <v>0</v>
      </c>
      <c r="DZ109" s="5"/>
      <c r="EA109" s="182">
        <f t="shared" si="1096"/>
        <v>0</v>
      </c>
      <c r="EB109" s="182">
        <f t="shared" si="1097"/>
        <v>0</v>
      </c>
      <c r="EC109" s="182">
        <f t="shared" si="1098"/>
        <v>0</v>
      </c>
      <c r="ED109" s="5"/>
      <c r="EE109" s="182">
        <f t="shared" si="1099"/>
        <v>0</v>
      </c>
      <c r="EF109" s="182">
        <f t="shared" si="1100"/>
        <v>0</v>
      </c>
      <c r="EG109" s="182">
        <f t="shared" si="1101"/>
        <v>0</v>
      </c>
      <c r="EH109" s="5"/>
      <c r="EI109" s="182">
        <f t="shared" si="1102"/>
        <v>0</v>
      </c>
      <c r="EJ109" s="182">
        <f t="shared" si="1103"/>
        <v>0</v>
      </c>
      <c r="EK109" s="182">
        <f t="shared" si="1104"/>
        <v>0</v>
      </c>
      <c r="EL109" s="5"/>
      <c r="EM109" s="182">
        <f t="shared" si="1105"/>
        <v>0</v>
      </c>
      <c r="EN109" s="182">
        <f t="shared" si="1106"/>
        <v>0</v>
      </c>
      <c r="EO109" s="182">
        <f t="shared" si="1107"/>
        <v>0</v>
      </c>
      <c r="EP109" s="5"/>
      <c r="EQ109" s="182">
        <f t="shared" si="1108"/>
        <v>0</v>
      </c>
      <c r="ER109" s="182">
        <f t="shared" si="1109"/>
        <v>0</v>
      </c>
      <c r="ES109" s="182">
        <f t="shared" si="1110"/>
        <v>0</v>
      </c>
      <c r="ET109" s="5"/>
      <c r="EU109" s="182">
        <f t="shared" si="1111"/>
        <v>0</v>
      </c>
      <c r="EV109" s="182">
        <f t="shared" si="1112"/>
        <v>0</v>
      </c>
      <c r="EW109" s="182">
        <f t="shared" si="1113"/>
        <v>0</v>
      </c>
      <c r="EX109" s="5"/>
      <c r="EY109" s="182">
        <f t="shared" si="1114"/>
        <v>0</v>
      </c>
      <c r="EZ109" s="182">
        <f t="shared" si="1115"/>
        <v>0</v>
      </c>
      <c r="FA109" s="182">
        <f t="shared" si="1116"/>
        <v>0</v>
      </c>
      <c r="FB109" s="5"/>
      <c r="FC109" s="182">
        <f t="shared" si="1117"/>
        <v>0</v>
      </c>
      <c r="FD109" s="182">
        <f t="shared" si="1118"/>
        <v>0</v>
      </c>
      <c r="FE109" s="182">
        <f t="shared" si="1119"/>
        <v>0</v>
      </c>
      <c r="FF109" s="5"/>
      <c r="FG109" s="182">
        <f t="shared" si="1120"/>
        <v>0</v>
      </c>
      <c r="FH109" s="182">
        <f t="shared" si="1121"/>
        <v>0</v>
      </c>
      <c r="FI109" s="182">
        <f t="shared" si="1122"/>
        <v>0</v>
      </c>
      <c r="FJ109" s="5"/>
      <c r="FK109" s="182">
        <f t="shared" si="1123"/>
        <v>0</v>
      </c>
      <c r="FL109" s="182">
        <f t="shared" si="1124"/>
        <v>0</v>
      </c>
      <c r="FM109" s="182">
        <f t="shared" si="1125"/>
        <v>0</v>
      </c>
      <c r="FN109" s="5"/>
      <c r="FO109" s="182">
        <f t="shared" si="1126"/>
        <v>0</v>
      </c>
      <c r="FP109" s="182">
        <f t="shared" si="1127"/>
        <v>0</v>
      </c>
      <c r="FQ109" s="182">
        <f t="shared" si="1128"/>
        <v>0</v>
      </c>
      <c r="FR109" s="5"/>
      <c r="FS109" s="182">
        <f t="shared" si="1129"/>
        <v>0</v>
      </c>
      <c r="FT109" s="182">
        <f t="shared" si="1130"/>
        <v>0</v>
      </c>
      <c r="FU109" s="182">
        <f t="shared" si="1131"/>
        <v>0</v>
      </c>
      <c r="FV109" s="5"/>
      <c r="FW109" s="182">
        <f t="shared" si="1132"/>
        <v>0</v>
      </c>
      <c r="FX109" s="182">
        <f t="shared" si="1133"/>
        <v>0</v>
      </c>
      <c r="FY109" s="182">
        <f t="shared" si="1134"/>
        <v>0</v>
      </c>
      <c r="FZ109" s="5"/>
      <c r="GA109" s="182">
        <f t="shared" si="1135"/>
        <v>0</v>
      </c>
      <c r="GB109" s="182">
        <f t="shared" si="1136"/>
        <v>0</v>
      </c>
      <c r="GC109" s="182">
        <f t="shared" si="1137"/>
        <v>0</v>
      </c>
      <c r="GD109" s="5"/>
      <c r="GE109" s="182">
        <f t="shared" si="1138"/>
        <v>0</v>
      </c>
      <c r="GF109" s="182">
        <f t="shared" si="1139"/>
        <v>0</v>
      </c>
      <c r="GG109" s="182">
        <f t="shared" si="1140"/>
        <v>0</v>
      </c>
      <c r="GH109" s="5"/>
      <c r="GI109" s="182">
        <f t="shared" si="1141"/>
        <v>0</v>
      </c>
      <c r="GJ109" s="182">
        <f t="shared" si="1142"/>
        <v>0</v>
      </c>
      <c r="GK109" s="182">
        <f t="shared" si="1143"/>
        <v>0</v>
      </c>
      <c r="GL109" s="5"/>
      <c r="GM109" s="182">
        <f t="shared" si="1144"/>
        <v>0</v>
      </c>
      <c r="GN109" s="182">
        <f t="shared" si="1145"/>
        <v>0</v>
      </c>
      <c r="GO109" s="182">
        <f t="shared" si="1146"/>
        <v>0</v>
      </c>
      <c r="GP109" s="5"/>
      <c r="GQ109" s="182">
        <f t="shared" si="1147"/>
        <v>0</v>
      </c>
      <c r="GR109" s="182">
        <f t="shared" si="1148"/>
        <v>0</v>
      </c>
      <c r="GS109" s="182">
        <f t="shared" si="1149"/>
        <v>0</v>
      </c>
      <c r="GT109" s="5"/>
      <c r="GU109" s="182">
        <f t="shared" si="1150"/>
        <v>0</v>
      </c>
      <c r="GV109" s="182">
        <f t="shared" si="1151"/>
        <v>0</v>
      </c>
      <c r="GW109" s="182">
        <f t="shared" si="1152"/>
        <v>0</v>
      </c>
      <c r="GX109" s="5"/>
      <c r="GY109" s="182">
        <f t="shared" si="1153"/>
        <v>0</v>
      </c>
      <c r="GZ109" s="182">
        <f t="shared" si="1154"/>
        <v>0</v>
      </c>
      <c r="HA109" s="182">
        <f t="shared" si="1155"/>
        <v>0</v>
      </c>
      <c r="HB109" s="5"/>
      <c r="HC109" s="182">
        <f t="shared" si="1156"/>
        <v>0</v>
      </c>
      <c r="HD109" s="182">
        <f t="shared" si="1157"/>
        <v>0</v>
      </c>
      <c r="HE109" s="182">
        <f t="shared" si="1158"/>
        <v>0</v>
      </c>
      <c r="HF109" s="5"/>
      <c r="HG109" s="182">
        <f t="shared" si="1159"/>
        <v>0</v>
      </c>
      <c r="HH109" s="182">
        <f t="shared" si="1160"/>
        <v>0</v>
      </c>
      <c r="HI109" s="182">
        <f t="shared" si="1161"/>
        <v>0</v>
      </c>
      <c r="HJ109" s="5"/>
      <c r="HK109" s="182">
        <f t="shared" si="1162"/>
        <v>0</v>
      </c>
      <c r="HL109" s="182">
        <f t="shared" si="1163"/>
        <v>0</v>
      </c>
      <c r="HM109" s="182">
        <f t="shared" si="1164"/>
        <v>0</v>
      </c>
      <c r="HN109" s="5"/>
      <c r="HO109" s="182">
        <f t="shared" si="1165"/>
        <v>0</v>
      </c>
      <c r="HP109" s="182">
        <f t="shared" si="1166"/>
        <v>0</v>
      </c>
      <c r="HQ109" s="182">
        <f t="shared" si="1167"/>
        <v>0</v>
      </c>
      <c r="HR109" s="5"/>
      <c r="HS109" s="182">
        <f t="shared" si="1168"/>
        <v>0</v>
      </c>
      <c r="HT109" s="182">
        <f t="shared" si="1169"/>
        <v>0</v>
      </c>
      <c r="HU109" s="182">
        <f t="shared" si="1170"/>
        <v>0</v>
      </c>
      <c r="HV109" s="5"/>
      <c r="HW109" s="182">
        <f t="shared" si="1171"/>
        <v>0</v>
      </c>
      <c r="HX109" s="182">
        <f t="shared" si="1172"/>
        <v>0</v>
      </c>
      <c r="HY109" s="182">
        <f t="shared" si="1173"/>
        <v>0</v>
      </c>
      <c r="HZ109" s="5"/>
      <c r="IA109" s="182">
        <f t="shared" si="1174"/>
        <v>0</v>
      </c>
      <c r="IB109" s="182">
        <f t="shared" si="1175"/>
        <v>0</v>
      </c>
      <c r="IC109" s="182">
        <f t="shared" si="1176"/>
        <v>0</v>
      </c>
      <c r="ID109" s="5"/>
      <c r="IE109" s="182">
        <f t="shared" si="1177"/>
        <v>0</v>
      </c>
      <c r="IF109" s="182">
        <f t="shared" si="1178"/>
        <v>0</v>
      </c>
      <c r="IG109" s="182">
        <f t="shared" si="1179"/>
        <v>0</v>
      </c>
      <c r="IH109" s="5"/>
      <c r="II109" s="182">
        <f t="shared" si="1180"/>
        <v>0</v>
      </c>
      <c r="IJ109" s="182">
        <f t="shared" si="1181"/>
        <v>0</v>
      </c>
      <c r="IK109" s="182">
        <f t="shared" si="1182"/>
        <v>0</v>
      </c>
      <c r="IL109" s="5"/>
      <c r="IM109" s="182">
        <f t="shared" si="1183"/>
        <v>0</v>
      </c>
      <c r="IN109" s="182">
        <f t="shared" si="1184"/>
        <v>0</v>
      </c>
      <c r="IO109" s="182">
        <f t="shared" si="1185"/>
        <v>0</v>
      </c>
      <c r="IP109" s="5"/>
      <c r="IQ109" s="182">
        <f t="shared" si="1186"/>
        <v>0</v>
      </c>
      <c r="IR109" s="182">
        <f t="shared" si="1187"/>
        <v>0</v>
      </c>
      <c r="IS109" s="182">
        <f t="shared" si="1188"/>
        <v>0</v>
      </c>
      <c r="IT109" s="5"/>
      <c r="IU109" s="182">
        <f t="shared" si="1189"/>
        <v>0</v>
      </c>
      <c r="IV109" s="182">
        <f t="shared" si="1190"/>
        <v>0</v>
      </c>
      <c r="IW109" s="182">
        <f t="shared" si="1191"/>
        <v>0</v>
      </c>
      <c r="IX109" s="5"/>
      <c r="IY109" s="182">
        <f t="shared" si="1192"/>
        <v>0</v>
      </c>
      <c r="IZ109" s="182">
        <f t="shared" si="1193"/>
        <v>0</v>
      </c>
      <c r="JA109" s="182">
        <f t="shared" si="1194"/>
        <v>0</v>
      </c>
      <c r="JB109" s="5"/>
      <c r="JC109" s="182">
        <f t="shared" si="1195"/>
        <v>0</v>
      </c>
      <c r="JD109" s="182">
        <f t="shared" si="1196"/>
        <v>0</v>
      </c>
      <c r="JE109" s="182">
        <f t="shared" si="1197"/>
        <v>0</v>
      </c>
      <c r="JF109" s="5"/>
      <c r="JG109" s="182">
        <f t="shared" si="1198"/>
        <v>0</v>
      </c>
      <c r="JH109" s="182">
        <f t="shared" si="1199"/>
        <v>0</v>
      </c>
      <c r="JI109" s="182">
        <f t="shared" si="1200"/>
        <v>0</v>
      </c>
      <c r="JJ109" s="5"/>
      <c r="JK109" s="182">
        <f t="shared" si="1201"/>
        <v>0</v>
      </c>
      <c r="JL109" s="182">
        <f t="shared" si="1202"/>
        <v>0</v>
      </c>
      <c r="JM109" s="182">
        <f t="shared" si="1203"/>
        <v>0</v>
      </c>
      <c r="JN109" s="5"/>
      <c r="JO109" s="182">
        <f t="shared" si="1204"/>
        <v>0</v>
      </c>
      <c r="JP109" s="182">
        <f t="shared" si="1205"/>
        <v>0</v>
      </c>
      <c r="JQ109" s="182">
        <f t="shared" si="1206"/>
        <v>0</v>
      </c>
      <c r="JR109" s="5"/>
      <c r="JS109" s="182">
        <f t="shared" si="1207"/>
        <v>0</v>
      </c>
      <c r="JT109" s="182">
        <f t="shared" si="1208"/>
        <v>0</v>
      </c>
      <c r="JU109" s="182">
        <f t="shared" si="1209"/>
        <v>0</v>
      </c>
      <c r="JV109" s="5"/>
      <c r="JW109" s="182">
        <f t="shared" si="1210"/>
        <v>0</v>
      </c>
      <c r="JX109" s="182">
        <f t="shared" si="1211"/>
        <v>0</v>
      </c>
      <c r="JY109" s="182">
        <f t="shared" si="1212"/>
        <v>0</v>
      </c>
      <c r="JZ109" s="5"/>
      <c r="KA109" s="182">
        <f t="shared" si="1213"/>
        <v>0</v>
      </c>
      <c r="KB109" s="182">
        <f t="shared" si="1214"/>
        <v>0</v>
      </c>
      <c r="KC109" s="182">
        <f t="shared" si="1215"/>
        <v>0</v>
      </c>
      <c r="KD109" s="5"/>
      <c r="KE109" s="182">
        <f t="shared" si="1216"/>
        <v>0</v>
      </c>
      <c r="KF109" s="182">
        <f t="shared" si="1217"/>
        <v>0</v>
      </c>
      <c r="KG109" s="182">
        <f t="shared" si="1218"/>
        <v>0</v>
      </c>
      <c r="KH109" s="5"/>
      <c r="KI109" s="183">
        <f t="shared" si="1219"/>
        <v>0</v>
      </c>
      <c r="KJ109" s="183" t="e">
        <f t="shared" si="1220"/>
        <v>#DIV/0!</v>
      </c>
      <c r="KK109" s="183">
        <f t="shared" si="1221"/>
        <v>0</v>
      </c>
      <c r="KM109" s="183">
        <f t="shared" si="1222"/>
        <v>0</v>
      </c>
      <c r="KN109" s="183" t="e">
        <f t="shared" si="1223"/>
        <v>#DIV/0!</v>
      </c>
      <c r="KO109" s="183">
        <f t="shared" si="1224"/>
        <v>0</v>
      </c>
      <c r="KQ109" s="183">
        <f t="shared" si="1225"/>
        <v>0</v>
      </c>
      <c r="KR109" s="183" t="e">
        <f t="shared" si="1226"/>
        <v>#DIV/0!</v>
      </c>
      <c r="KS109" s="183">
        <f t="shared" si="1227"/>
        <v>0</v>
      </c>
      <c r="KU109" s="183">
        <f t="shared" si="1228"/>
        <v>0</v>
      </c>
      <c r="KV109" s="183" t="e">
        <f t="shared" si="1229"/>
        <v>#DIV/0!</v>
      </c>
      <c r="KW109" s="183">
        <f t="shared" si="1230"/>
        <v>0</v>
      </c>
      <c r="KY109" s="183">
        <f t="shared" si="1231"/>
        <v>0</v>
      </c>
      <c r="KZ109" s="183" t="e">
        <f t="shared" si="1232"/>
        <v>#DIV/0!</v>
      </c>
      <c r="LA109" s="183">
        <f t="shared" si="1233"/>
        <v>0</v>
      </c>
      <c r="LC109" s="183">
        <f t="shared" si="1234"/>
        <v>0</v>
      </c>
      <c r="LD109" s="183" t="e">
        <f t="shared" si="1235"/>
        <v>#DIV/0!</v>
      </c>
      <c r="LE109" s="183">
        <f t="shared" si="1236"/>
        <v>0</v>
      </c>
    </row>
    <row r="110" spans="2:317" ht="18.75">
      <c r="B110" s="172"/>
      <c r="C110" s="180"/>
      <c r="D110" s="180"/>
      <c r="E110" s="180" t="str">
        <f>'A.I Revenue Streams - P1'!F108</f>
        <v>Ultrasound Whole Abdomen</v>
      </c>
      <c r="F110" s="184"/>
      <c r="G110" s="182"/>
      <c r="H110" s="182">
        <f>'A.I Revenue Streams - P1'!J108</f>
        <v>1500</v>
      </c>
      <c r="I110" s="182">
        <f t="shared" si="1237"/>
        <v>0</v>
      </c>
      <c r="J110" s="5"/>
      <c r="K110" s="182">
        <f>'A.I Revenue Streams - P1'!H108*K$2*L$2</f>
        <v>54</v>
      </c>
      <c r="L110" s="182">
        <f t="shared" si="1008"/>
        <v>1500</v>
      </c>
      <c r="M110" s="182">
        <f t="shared" si="1239"/>
        <v>81000</v>
      </c>
      <c r="N110" s="5"/>
      <c r="O110" s="182">
        <f t="shared" si="1009"/>
        <v>57.644999999999996</v>
      </c>
      <c r="P110" s="182">
        <f t="shared" si="1010"/>
        <v>1500</v>
      </c>
      <c r="Q110" s="182">
        <f t="shared" si="1011"/>
        <v>86467.5</v>
      </c>
      <c r="R110" s="5"/>
      <c r="S110" s="182">
        <f t="shared" si="1012"/>
        <v>88.388999999999996</v>
      </c>
      <c r="T110" s="182">
        <f t="shared" si="1013"/>
        <v>1500</v>
      </c>
      <c r="U110" s="182">
        <f t="shared" si="1014"/>
        <v>132583.5</v>
      </c>
      <c r="V110" s="5"/>
      <c r="W110" s="182">
        <f t="shared" si="1015"/>
        <v>127.05918749999999</v>
      </c>
      <c r="X110" s="182">
        <f t="shared" si="1016"/>
        <v>1500</v>
      </c>
      <c r="Y110" s="182">
        <f t="shared" si="1017"/>
        <v>190588.78125</v>
      </c>
      <c r="Z110" s="5"/>
      <c r="AA110" s="182">
        <f t="shared" si="1018"/>
        <v>233.78890499999994</v>
      </c>
      <c r="AB110" s="182">
        <f t="shared" si="1019"/>
        <v>1500</v>
      </c>
      <c r="AC110" s="182">
        <f t="shared" si="1020"/>
        <v>350683.35749999993</v>
      </c>
      <c r="AD110" s="5"/>
      <c r="AE110" s="182">
        <f t="shared" si="1021"/>
        <v>336.07155093749986</v>
      </c>
      <c r="AF110" s="182">
        <f t="shared" si="1022"/>
        <v>1500</v>
      </c>
      <c r="AG110" s="182">
        <f t="shared" si="1023"/>
        <v>504107.32640624978</v>
      </c>
      <c r="AH110" s="5"/>
      <c r="AI110" s="182">
        <f t="shared" si="1024"/>
        <v>483.10285447265596</v>
      </c>
      <c r="AJ110" s="182">
        <f t="shared" si="1025"/>
        <v>1500</v>
      </c>
      <c r="AK110" s="182">
        <f t="shared" si="1026"/>
        <v>724654.28170898394</v>
      </c>
      <c r="AL110" s="5"/>
      <c r="AM110" s="182">
        <f t="shared" si="1027"/>
        <v>555.56828264355431</v>
      </c>
      <c r="AN110" s="182">
        <f t="shared" si="1028"/>
        <v>1500</v>
      </c>
      <c r="AO110" s="182">
        <f t="shared" si="1029"/>
        <v>833352.42396533152</v>
      </c>
      <c r="AP110" s="5"/>
      <c r="AQ110" s="182">
        <f t="shared" si="1030"/>
        <v>638.9035250400874</v>
      </c>
      <c r="AR110" s="182">
        <f t="shared" si="1031"/>
        <v>1500</v>
      </c>
      <c r="AS110" s="182">
        <f t="shared" si="1032"/>
        <v>958355.28756013105</v>
      </c>
      <c r="AT110" s="5"/>
      <c r="AU110" s="182">
        <f t="shared" si="1033"/>
        <v>734.73905379610051</v>
      </c>
      <c r="AV110" s="182">
        <f t="shared" si="1034"/>
        <v>1500</v>
      </c>
      <c r="AW110" s="182">
        <f t="shared" si="1035"/>
        <v>1102108.5806941506</v>
      </c>
      <c r="AX110" s="5"/>
      <c r="AY110" s="182">
        <f t="shared" si="1036"/>
        <v>844.94991186551556</v>
      </c>
      <c r="AZ110" s="182">
        <f t="shared" si="1037"/>
        <v>1500</v>
      </c>
      <c r="BA110" s="182">
        <f t="shared" si="1038"/>
        <v>1267424.8677982735</v>
      </c>
      <c r="BB110" s="5"/>
      <c r="BC110" s="182">
        <f t="shared" si="1039"/>
        <v>971.69239864534279</v>
      </c>
      <c r="BD110" s="182">
        <f t="shared" si="1040"/>
        <v>1500</v>
      </c>
      <c r="BE110" s="182">
        <f t="shared" si="1041"/>
        <v>1457538.5979680142</v>
      </c>
      <c r="BF110" s="5"/>
      <c r="BG110" s="182">
        <f t="shared" si="1042"/>
        <v>1117.4462584421442</v>
      </c>
      <c r="BH110" s="182">
        <f t="shared" si="1043"/>
        <v>1500</v>
      </c>
      <c r="BI110" s="182">
        <f t="shared" si="1044"/>
        <v>1676169.3876632163</v>
      </c>
      <c r="BJ110" s="5"/>
      <c r="BK110" s="182">
        <f t="shared" si="1045"/>
        <v>1285.0631972084657</v>
      </c>
      <c r="BL110" s="182">
        <f t="shared" si="1046"/>
        <v>1500</v>
      </c>
      <c r="BM110" s="182">
        <f t="shared" si="1047"/>
        <v>1927594.7958126985</v>
      </c>
      <c r="BN110" s="5"/>
      <c r="BO110" s="182">
        <f t="shared" si="1048"/>
        <v>1477.8226767897354</v>
      </c>
      <c r="BP110" s="182">
        <f t="shared" si="1049"/>
        <v>1500</v>
      </c>
      <c r="BQ110" s="182">
        <f t="shared" si="1050"/>
        <v>2216734.0151846032</v>
      </c>
      <c r="BR110" s="5"/>
      <c r="BS110" s="182">
        <f t="shared" si="1051"/>
        <v>1699.4960783081956</v>
      </c>
      <c r="BT110" s="182">
        <f t="shared" si="1052"/>
        <v>1500</v>
      </c>
      <c r="BU110" s="182">
        <f t="shared" si="1053"/>
        <v>2549244.1174622932</v>
      </c>
      <c r="BV110" s="5"/>
      <c r="BW110" s="182">
        <f t="shared" si="1054"/>
        <v>1954.4204900544248</v>
      </c>
      <c r="BX110" s="182">
        <f t="shared" si="1055"/>
        <v>1500</v>
      </c>
      <c r="BY110" s="182">
        <f t="shared" si="1056"/>
        <v>2931630.7350816373</v>
      </c>
      <c r="BZ110" s="5"/>
      <c r="CA110" s="182">
        <f t="shared" si="1057"/>
        <v>2247.5835635625886</v>
      </c>
      <c r="CB110" s="182">
        <f t="shared" si="1058"/>
        <v>1500</v>
      </c>
      <c r="CC110" s="182">
        <f t="shared" si="1059"/>
        <v>3371375.3453438827</v>
      </c>
      <c r="CD110" s="5"/>
      <c r="CE110" s="182">
        <f t="shared" si="1060"/>
        <v>3101.6653177163721</v>
      </c>
      <c r="CF110" s="182">
        <f t="shared" si="1061"/>
        <v>1500</v>
      </c>
      <c r="CG110" s="182">
        <f t="shared" si="1062"/>
        <v>4652497.9765745578</v>
      </c>
      <c r="CH110" s="5"/>
      <c r="CI110" s="182">
        <f t="shared" si="1063"/>
        <v>3566.9151153738276</v>
      </c>
      <c r="CJ110" s="182">
        <f t="shared" si="1064"/>
        <v>1500</v>
      </c>
      <c r="CK110" s="182">
        <f t="shared" si="1065"/>
        <v>5350372.6730607413</v>
      </c>
      <c r="CL110" s="5"/>
      <c r="CM110" s="182">
        <f t="shared" si="1066"/>
        <v>4101.9523826799013</v>
      </c>
      <c r="CN110" s="182">
        <f t="shared" si="1067"/>
        <v>1500</v>
      </c>
      <c r="CO110" s="182">
        <f t="shared" si="1068"/>
        <v>6152928.5740198521</v>
      </c>
      <c r="CP110" s="5"/>
      <c r="CQ110" s="182">
        <f t="shared" si="1069"/>
        <v>4717.2452400818865</v>
      </c>
      <c r="CR110" s="182">
        <f t="shared" si="1070"/>
        <v>1500</v>
      </c>
      <c r="CS110" s="182">
        <f t="shared" si="1071"/>
        <v>7075867.8601228297</v>
      </c>
      <c r="CT110" s="5"/>
      <c r="CU110" s="182">
        <f t="shared" si="1072"/>
        <v>5424.8320260941691</v>
      </c>
      <c r="CV110" s="182">
        <f t="shared" si="1073"/>
        <v>1500</v>
      </c>
      <c r="CW110" s="182">
        <f t="shared" si="1074"/>
        <v>8137248.0391412536</v>
      </c>
      <c r="CX110" s="5"/>
      <c r="CY110" s="182">
        <f t="shared" si="1075"/>
        <v>6238.5568300082941</v>
      </c>
      <c r="CZ110" s="182">
        <f t="shared" si="1076"/>
        <v>1500</v>
      </c>
      <c r="DA110" s="182">
        <f t="shared" si="1077"/>
        <v>9357835.2450124417</v>
      </c>
      <c r="DB110" s="5"/>
      <c r="DC110" s="182">
        <f t="shared" si="1078"/>
        <v>7174.340354509538</v>
      </c>
      <c r="DD110" s="182">
        <f t="shared" si="1079"/>
        <v>1500</v>
      </c>
      <c r="DE110" s="182">
        <f t="shared" si="1080"/>
        <v>10761510.531764306</v>
      </c>
      <c r="DF110" s="5"/>
      <c r="DG110" s="182">
        <f t="shared" si="1081"/>
        <v>8250.4914076859677</v>
      </c>
      <c r="DH110" s="182">
        <f t="shared" si="1082"/>
        <v>1500</v>
      </c>
      <c r="DI110" s="182">
        <f t="shared" si="1083"/>
        <v>12375737.111528952</v>
      </c>
      <c r="DJ110" s="5"/>
      <c r="DK110" s="182">
        <f t="shared" si="1084"/>
        <v>9488.065118838862</v>
      </c>
      <c r="DL110" s="182">
        <f t="shared" si="1085"/>
        <v>1500</v>
      </c>
      <c r="DM110" s="182">
        <f t="shared" si="1086"/>
        <v>14232097.678258292</v>
      </c>
      <c r="DN110" s="5"/>
      <c r="DO110" s="182">
        <f t="shared" si="1087"/>
        <v>10911.274886664691</v>
      </c>
      <c r="DP110" s="182">
        <f t="shared" si="1088"/>
        <v>1500</v>
      </c>
      <c r="DQ110" s="182">
        <f t="shared" si="1089"/>
        <v>16366912.329997037</v>
      </c>
      <c r="DR110" s="5"/>
      <c r="DS110" s="182">
        <f t="shared" si="1090"/>
        <v>12547.966119664394</v>
      </c>
      <c r="DT110" s="182">
        <f t="shared" si="1091"/>
        <v>1500</v>
      </c>
      <c r="DU110" s="182">
        <f t="shared" si="1092"/>
        <v>18821949.17949659</v>
      </c>
      <c r="DV110" s="5"/>
      <c r="DW110" s="182">
        <f t="shared" si="1093"/>
        <v>14430.161037614052</v>
      </c>
      <c r="DX110" s="182">
        <f t="shared" si="1094"/>
        <v>1500</v>
      </c>
      <c r="DY110" s="182">
        <f t="shared" si="1095"/>
        <v>21645241.556421079</v>
      </c>
      <c r="DZ110" s="5"/>
      <c r="EA110" s="182">
        <f t="shared" si="1096"/>
        <v>18254.153712581774</v>
      </c>
      <c r="EB110" s="182">
        <f t="shared" si="1097"/>
        <v>1500</v>
      </c>
      <c r="EC110" s="182">
        <f t="shared" si="1098"/>
        <v>27381230.56887266</v>
      </c>
      <c r="ED110" s="5"/>
      <c r="EE110" s="182">
        <f t="shared" si="1099"/>
        <v>20992.276769469037</v>
      </c>
      <c r="EF110" s="182">
        <f t="shared" si="1100"/>
        <v>1500</v>
      </c>
      <c r="EG110" s="182">
        <f t="shared" si="1101"/>
        <v>31488415.154203556</v>
      </c>
      <c r="EH110" s="5"/>
      <c r="EI110" s="182">
        <f t="shared" si="1102"/>
        <v>24141.118284889391</v>
      </c>
      <c r="EJ110" s="182">
        <f t="shared" si="1103"/>
        <v>1500</v>
      </c>
      <c r="EK110" s="182">
        <f t="shared" si="1104"/>
        <v>36211677.427334085</v>
      </c>
      <c r="EL110" s="5"/>
      <c r="EM110" s="182">
        <f t="shared" si="1105"/>
        <v>27762.286027622798</v>
      </c>
      <c r="EN110" s="182">
        <f t="shared" si="1106"/>
        <v>1500</v>
      </c>
      <c r="EO110" s="182">
        <f t="shared" si="1107"/>
        <v>41643429.041434199</v>
      </c>
      <c r="EP110" s="5"/>
      <c r="EQ110" s="182">
        <f t="shared" si="1108"/>
        <v>31926.628931766216</v>
      </c>
      <c r="ER110" s="182">
        <f t="shared" si="1109"/>
        <v>1500</v>
      </c>
      <c r="ES110" s="182">
        <f t="shared" si="1110"/>
        <v>47889943.397649325</v>
      </c>
      <c r="ET110" s="5"/>
      <c r="EU110" s="182">
        <f t="shared" si="1111"/>
        <v>36715.623271531142</v>
      </c>
      <c r="EV110" s="182">
        <f t="shared" si="1112"/>
        <v>1500</v>
      </c>
      <c r="EW110" s="182">
        <f t="shared" si="1113"/>
        <v>55073434.90729671</v>
      </c>
      <c r="EX110" s="5"/>
      <c r="EY110" s="182">
        <f t="shared" si="1114"/>
        <v>42222.96676226081</v>
      </c>
      <c r="EZ110" s="182">
        <f t="shared" si="1115"/>
        <v>1500</v>
      </c>
      <c r="FA110" s="182">
        <f t="shared" si="1116"/>
        <v>63334450.143391214</v>
      </c>
      <c r="FB110" s="5"/>
      <c r="FC110" s="182">
        <f t="shared" si="1117"/>
        <v>48556.411776599925</v>
      </c>
      <c r="FD110" s="182">
        <f t="shared" si="1118"/>
        <v>1500</v>
      </c>
      <c r="FE110" s="182">
        <f t="shared" si="1119"/>
        <v>72834617.664899886</v>
      </c>
      <c r="FF110" s="5"/>
      <c r="FG110" s="182">
        <f t="shared" si="1120"/>
        <v>55839.873543089911</v>
      </c>
      <c r="FH110" s="182">
        <f t="shared" si="1121"/>
        <v>1500</v>
      </c>
      <c r="FI110" s="182">
        <f t="shared" si="1122"/>
        <v>83759810.31463486</v>
      </c>
      <c r="FJ110" s="5"/>
      <c r="FK110" s="182">
        <f t="shared" si="1123"/>
        <v>64215.854574553392</v>
      </c>
      <c r="FL110" s="182">
        <f t="shared" si="1124"/>
        <v>1500</v>
      </c>
      <c r="FM110" s="182">
        <f t="shared" si="1125"/>
        <v>96323781.861830086</v>
      </c>
      <c r="FN110" s="5"/>
      <c r="FO110" s="182">
        <f t="shared" si="1126"/>
        <v>73848.232760736399</v>
      </c>
      <c r="FP110" s="182">
        <f t="shared" si="1127"/>
        <v>1500</v>
      </c>
      <c r="FQ110" s="182">
        <f t="shared" si="1128"/>
        <v>110772349.14110459</v>
      </c>
      <c r="FR110" s="5"/>
      <c r="FS110" s="182">
        <f t="shared" si="1129"/>
        <v>84925.467674846848</v>
      </c>
      <c r="FT110" s="182">
        <f t="shared" si="1130"/>
        <v>1500</v>
      </c>
      <c r="FU110" s="182">
        <f t="shared" si="1131"/>
        <v>127388201.51227027</v>
      </c>
      <c r="FV110" s="5"/>
      <c r="FW110" s="182">
        <f t="shared" si="1132"/>
        <v>107430.71660868126</v>
      </c>
      <c r="FX110" s="182">
        <f t="shared" si="1133"/>
        <v>1500</v>
      </c>
      <c r="FY110" s="182">
        <f t="shared" si="1134"/>
        <v>161146074.91302189</v>
      </c>
      <c r="FZ110" s="5"/>
      <c r="GA110" s="182">
        <f t="shared" si="1135"/>
        <v>123545.32409998347</v>
      </c>
      <c r="GB110" s="182">
        <f t="shared" si="1136"/>
        <v>1500</v>
      </c>
      <c r="GC110" s="182">
        <f t="shared" si="1137"/>
        <v>185317986.14997521</v>
      </c>
      <c r="GD110" s="5"/>
      <c r="GE110" s="182">
        <f t="shared" si="1138"/>
        <v>142077.12271498097</v>
      </c>
      <c r="GF110" s="182">
        <f t="shared" si="1139"/>
        <v>1500</v>
      </c>
      <c r="GG110" s="182">
        <f t="shared" si="1140"/>
        <v>213115684.07247147</v>
      </c>
      <c r="GH110" s="5"/>
      <c r="GI110" s="182">
        <f t="shared" si="1141"/>
        <v>163388.69112222811</v>
      </c>
      <c r="GJ110" s="182">
        <f t="shared" si="1142"/>
        <v>1500</v>
      </c>
      <c r="GK110" s="182">
        <f t="shared" si="1143"/>
        <v>245083036.68334216</v>
      </c>
      <c r="GL110" s="5"/>
      <c r="GM110" s="182">
        <f t="shared" si="1144"/>
        <v>187896.99479056231</v>
      </c>
      <c r="GN110" s="182">
        <f t="shared" si="1145"/>
        <v>1500</v>
      </c>
      <c r="GO110" s="182">
        <f t="shared" si="1146"/>
        <v>281845492.18584347</v>
      </c>
      <c r="GP110" s="5"/>
      <c r="GQ110" s="182">
        <f t="shared" si="1147"/>
        <v>216081.54400914663</v>
      </c>
      <c r="GR110" s="182">
        <f t="shared" si="1148"/>
        <v>1500</v>
      </c>
      <c r="GS110" s="182">
        <f t="shared" si="1149"/>
        <v>324122316.01371992</v>
      </c>
      <c r="GT110" s="5"/>
      <c r="GU110" s="182">
        <f t="shared" si="1150"/>
        <v>248493.77561051864</v>
      </c>
      <c r="GV110" s="182">
        <f t="shared" si="1151"/>
        <v>1500</v>
      </c>
      <c r="GW110" s="182">
        <f t="shared" si="1152"/>
        <v>372740663.41577798</v>
      </c>
      <c r="GX110" s="5"/>
      <c r="GY110" s="182">
        <f t="shared" si="1153"/>
        <v>285767.84195209644</v>
      </c>
      <c r="GZ110" s="182">
        <f t="shared" si="1154"/>
        <v>1500</v>
      </c>
      <c r="HA110" s="182">
        <f t="shared" si="1155"/>
        <v>428651762.92814463</v>
      </c>
      <c r="HB110" s="5"/>
      <c r="HC110" s="182">
        <f t="shared" si="1156"/>
        <v>328633.01824491087</v>
      </c>
      <c r="HD110" s="182">
        <f t="shared" si="1157"/>
        <v>1500</v>
      </c>
      <c r="HE110" s="182">
        <f t="shared" si="1158"/>
        <v>492949527.36736631</v>
      </c>
      <c r="HF110" s="5"/>
      <c r="HG110" s="182">
        <f t="shared" si="1159"/>
        <v>377927.97098164749</v>
      </c>
      <c r="HH110" s="182">
        <f t="shared" si="1160"/>
        <v>1500</v>
      </c>
      <c r="HI110" s="182">
        <f t="shared" si="1161"/>
        <v>566891956.47247124</v>
      </c>
      <c r="HJ110" s="5"/>
      <c r="HK110" s="182">
        <f t="shared" si="1162"/>
        <v>434617.16662889457</v>
      </c>
      <c r="HL110" s="182">
        <f t="shared" si="1163"/>
        <v>1500</v>
      </c>
      <c r="HM110" s="182">
        <f t="shared" si="1164"/>
        <v>651925749.94334185</v>
      </c>
      <c r="HN110" s="5"/>
      <c r="HO110" s="182">
        <f t="shared" si="1165"/>
        <v>499809.74162322871</v>
      </c>
      <c r="HP110" s="182">
        <f t="shared" si="1166"/>
        <v>1500</v>
      </c>
      <c r="HQ110" s="182">
        <f t="shared" si="1167"/>
        <v>749714612.43484306</v>
      </c>
      <c r="HR110" s="5"/>
      <c r="HS110" s="182">
        <f t="shared" si="1168"/>
        <v>660998.38329671987</v>
      </c>
      <c r="HT110" s="182">
        <f t="shared" si="1169"/>
        <v>1500</v>
      </c>
      <c r="HU110" s="182">
        <f t="shared" si="1170"/>
        <v>991497574.9450798</v>
      </c>
      <c r="HV110" s="5"/>
      <c r="HW110" s="182">
        <f t="shared" si="1171"/>
        <v>760148.14079122781</v>
      </c>
      <c r="HX110" s="182">
        <f t="shared" si="1172"/>
        <v>1500</v>
      </c>
      <c r="HY110" s="182">
        <f t="shared" si="1173"/>
        <v>1140222211.1868417</v>
      </c>
      <c r="HZ110" s="5"/>
      <c r="IA110" s="182">
        <f t="shared" si="1174"/>
        <v>874170.36190991197</v>
      </c>
      <c r="IB110" s="182">
        <f t="shared" si="1175"/>
        <v>1500</v>
      </c>
      <c r="IC110" s="182">
        <f t="shared" si="1176"/>
        <v>1311255542.8648679</v>
      </c>
      <c r="ID110" s="5"/>
      <c r="IE110" s="182">
        <f t="shared" si="1177"/>
        <v>1005295.9161963987</v>
      </c>
      <c r="IF110" s="182">
        <f t="shared" si="1178"/>
        <v>1500</v>
      </c>
      <c r="IG110" s="182">
        <f t="shared" si="1179"/>
        <v>1507943874.2945981</v>
      </c>
      <c r="IH110" s="5"/>
      <c r="II110" s="182">
        <f t="shared" si="1180"/>
        <v>1156090.3036258584</v>
      </c>
      <c r="IJ110" s="182">
        <f t="shared" si="1181"/>
        <v>1500</v>
      </c>
      <c r="IK110" s="182">
        <f t="shared" si="1182"/>
        <v>1734135455.4387877</v>
      </c>
      <c r="IL110" s="5"/>
      <c r="IM110" s="182">
        <f t="shared" si="1183"/>
        <v>1329503.849169737</v>
      </c>
      <c r="IN110" s="182">
        <f t="shared" si="1184"/>
        <v>1500</v>
      </c>
      <c r="IO110" s="182">
        <f t="shared" si="1185"/>
        <v>1994255773.7546055</v>
      </c>
      <c r="IP110" s="5"/>
      <c r="IQ110" s="182">
        <f t="shared" si="1186"/>
        <v>1528929.4265451974</v>
      </c>
      <c r="IR110" s="182">
        <f t="shared" si="1187"/>
        <v>1500</v>
      </c>
      <c r="IS110" s="182">
        <f t="shared" si="1188"/>
        <v>2293394139.8177962</v>
      </c>
      <c r="IT110" s="5"/>
      <c r="IU110" s="182">
        <f t="shared" si="1189"/>
        <v>1758268.8405269769</v>
      </c>
      <c r="IV110" s="182">
        <f t="shared" si="1190"/>
        <v>1500</v>
      </c>
      <c r="IW110" s="182">
        <f t="shared" si="1191"/>
        <v>2637403260.7904654</v>
      </c>
      <c r="IX110" s="5"/>
      <c r="IY110" s="182">
        <f t="shared" si="1192"/>
        <v>2022009.1666060232</v>
      </c>
      <c r="IZ110" s="182">
        <f t="shared" si="1193"/>
        <v>1500</v>
      </c>
      <c r="JA110" s="182">
        <f t="shared" si="1194"/>
        <v>3033013749.9090347</v>
      </c>
      <c r="JB110" s="5"/>
      <c r="JC110" s="182">
        <f t="shared" si="1195"/>
        <v>2325310.5415969263</v>
      </c>
      <c r="JD110" s="182">
        <f t="shared" si="1196"/>
        <v>1500</v>
      </c>
      <c r="JE110" s="182">
        <f t="shared" si="1197"/>
        <v>3487965812.3953896</v>
      </c>
      <c r="JF110" s="5"/>
      <c r="JG110" s="182">
        <f t="shared" si="1198"/>
        <v>2674107.122836465</v>
      </c>
      <c r="JH110" s="182">
        <f t="shared" si="1199"/>
        <v>1500</v>
      </c>
      <c r="JI110" s="182">
        <f t="shared" si="1200"/>
        <v>4011160684.2546973</v>
      </c>
      <c r="JJ110" s="5"/>
      <c r="JK110" s="182">
        <f t="shared" si="1201"/>
        <v>3075223.1912619346</v>
      </c>
      <c r="JL110" s="182">
        <f t="shared" si="1202"/>
        <v>1500</v>
      </c>
      <c r="JM110" s="182">
        <f t="shared" si="1203"/>
        <v>4612834786.8929014</v>
      </c>
      <c r="JN110" s="5"/>
      <c r="JO110" s="182">
        <f t="shared" si="1204"/>
        <v>3571871.736650737</v>
      </c>
      <c r="JP110" s="182">
        <f t="shared" si="1205"/>
        <v>1500</v>
      </c>
      <c r="JQ110" s="182">
        <f t="shared" si="1206"/>
        <v>5357807604.9761057</v>
      </c>
      <c r="JR110" s="5"/>
      <c r="JS110" s="182">
        <f t="shared" si="1207"/>
        <v>4107652.4971483466</v>
      </c>
      <c r="JT110" s="182">
        <f t="shared" si="1208"/>
        <v>1500</v>
      </c>
      <c r="JU110" s="182">
        <f t="shared" si="1209"/>
        <v>6161478745.7225199</v>
      </c>
      <c r="JV110" s="5"/>
      <c r="JW110" s="182">
        <f t="shared" si="1210"/>
        <v>4723800.371720599</v>
      </c>
      <c r="JX110" s="182">
        <f t="shared" si="1211"/>
        <v>1500</v>
      </c>
      <c r="JY110" s="182">
        <f t="shared" si="1212"/>
        <v>7085700557.5808983</v>
      </c>
      <c r="JZ110" s="5"/>
      <c r="KA110" s="182">
        <f t="shared" si="1213"/>
        <v>5432370.4274786888</v>
      </c>
      <c r="KB110" s="182">
        <f t="shared" si="1214"/>
        <v>1500</v>
      </c>
      <c r="KC110" s="182">
        <f t="shared" si="1215"/>
        <v>8148555641.2180328</v>
      </c>
      <c r="KD110" s="5"/>
      <c r="KE110" s="182">
        <f t="shared" si="1216"/>
        <v>6247225.991600492</v>
      </c>
      <c r="KF110" s="182">
        <f t="shared" si="1217"/>
        <v>1500</v>
      </c>
      <c r="KG110" s="182">
        <f t="shared" si="1218"/>
        <v>9370838987.4007378</v>
      </c>
      <c r="KH110" s="5"/>
      <c r="KI110" s="183">
        <f t="shared" si="1219"/>
        <v>896.95364343749986</v>
      </c>
      <c r="KJ110" s="183">
        <f t="shared" si="1220"/>
        <v>1500</v>
      </c>
      <c r="KK110" s="183">
        <f t="shared" si="1221"/>
        <v>1345430.4651562497</v>
      </c>
      <c r="KM110" s="183">
        <f t="shared" si="1222"/>
        <v>14010.78829082881</v>
      </c>
      <c r="KN110" s="183">
        <f t="shared" si="1223"/>
        <v>1500.0000000000002</v>
      </c>
      <c r="KO110" s="183">
        <f t="shared" si="1224"/>
        <v>21016182.436243217</v>
      </c>
      <c r="KQ110" s="183">
        <f t="shared" si="1225"/>
        <v>89953.465836931951</v>
      </c>
      <c r="KR110" s="183">
        <f t="shared" si="1226"/>
        <v>1499.9999999999998</v>
      </c>
      <c r="KS110" s="183">
        <f t="shared" si="1227"/>
        <v>134930198.75539792</v>
      </c>
      <c r="KU110" s="183">
        <f t="shared" si="1228"/>
        <v>529400.89408994769</v>
      </c>
      <c r="KV110" s="183">
        <f t="shared" si="1229"/>
        <v>1499.9999999999995</v>
      </c>
      <c r="KW110" s="183">
        <f t="shared" si="1230"/>
        <v>794101341.13492131</v>
      </c>
      <c r="KY110" s="183">
        <f t="shared" si="1231"/>
        <v>3115669.9083868791</v>
      </c>
      <c r="KZ110" s="183">
        <f t="shared" si="1232"/>
        <v>1500</v>
      </c>
      <c r="LA110" s="183">
        <f t="shared" si="1233"/>
        <v>4673504862.5803185</v>
      </c>
      <c r="LC110" s="183">
        <f t="shared" si="1234"/>
        <v>19170055.244363379</v>
      </c>
      <c r="LD110" s="183">
        <f t="shared" si="1235"/>
        <v>1500</v>
      </c>
      <c r="LE110" s="183">
        <f t="shared" si="1236"/>
        <v>28755082866.545067</v>
      </c>
    </row>
    <row r="111" spans="2:317" ht="18.75">
      <c r="B111" s="172"/>
      <c r="C111" s="180"/>
      <c r="D111" s="180"/>
      <c r="E111" s="180" t="str">
        <f>'A.I Revenue Streams - P1'!F109</f>
        <v>Ultrasoundscanning Folicular Study-1 Sitting</v>
      </c>
      <c r="F111" s="184"/>
      <c r="G111" s="182"/>
      <c r="H111" s="182">
        <f>'A.I Revenue Streams - P1'!J109</f>
        <v>0</v>
      </c>
      <c r="I111" s="182">
        <f t="shared" si="1237"/>
        <v>0</v>
      </c>
      <c r="J111" s="5"/>
      <c r="K111" s="182">
        <f>'A.I Revenue Streams - P1'!H109*K$2</f>
        <v>0</v>
      </c>
      <c r="L111" s="182">
        <f t="shared" si="1008"/>
        <v>0</v>
      </c>
      <c r="M111" s="182">
        <f t="shared" si="1239"/>
        <v>0</v>
      </c>
      <c r="N111" s="5"/>
      <c r="O111" s="182">
        <f t="shared" si="1009"/>
        <v>0</v>
      </c>
      <c r="P111" s="182">
        <f t="shared" si="1010"/>
        <v>0</v>
      </c>
      <c r="Q111" s="182">
        <f t="shared" si="1011"/>
        <v>0</v>
      </c>
      <c r="R111" s="5"/>
      <c r="S111" s="182">
        <f t="shared" si="1012"/>
        <v>0</v>
      </c>
      <c r="T111" s="182">
        <f t="shared" si="1013"/>
        <v>0</v>
      </c>
      <c r="U111" s="182">
        <f t="shared" si="1014"/>
        <v>0</v>
      </c>
      <c r="V111" s="5"/>
      <c r="W111" s="182">
        <f t="shared" si="1015"/>
        <v>0</v>
      </c>
      <c r="X111" s="182">
        <f t="shared" si="1016"/>
        <v>0</v>
      </c>
      <c r="Y111" s="182">
        <f t="shared" si="1017"/>
        <v>0</v>
      </c>
      <c r="Z111" s="5"/>
      <c r="AA111" s="182">
        <f t="shared" si="1018"/>
        <v>0</v>
      </c>
      <c r="AB111" s="182">
        <f t="shared" si="1019"/>
        <v>0</v>
      </c>
      <c r="AC111" s="182">
        <f t="shared" si="1020"/>
        <v>0</v>
      </c>
      <c r="AD111" s="5"/>
      <c r="AE111" s="182">
        <f t="shared" si="1021"/>
        <v>0</v>
      </c>
      <c r="AF111" s="182">
        <f t="shared" si="1022"/>
        <v>0</v>
      </c>
      <c r="AG111" s="182">
        <f t="shared" si="1023"/>
        <v>0</v>
      </c>
      <c r="AH111" s="5"/>
      <c r="AI111" s="182">
        <f t="shared" si="1024"/>
        <v>0</v>
      </c>
      <c r="AJ111" s="182">
        <f t="shared" si="1025"/>
        <v>0</v>
      </c>
      <c r="AK111" s="182">
        <f t="shared" si="1026"/>
        <v>0</v>
      </c>
      <c r="AL111" s="5"/>
      <c r="AM111" s="182">
        <f t="shared" si="1027"/>
        <v>0</v>
      </c>
      <c r="AN111" s="182">
        <f t="shared" si="1028"/>
        <v>0</v>
      </c>
      <c r="AO111" s="182">
        <f t="shared" si="1029"/>
        <v>0</v>
      </c>
      <c r="AP111" s="5"/>
      <c r="AQ111" s="182">
        <f t="shared" si="1030"/>
        <v>0</v>
      </c>
      <c r="AR111" s="182">
        <f t="shared" si="1031"/>
        <v>0</v>
      </c>
      <c r="AS111" s="182">
        <f t="shared" si="1032"/>
        <v>0</v>
      </c>
      <c r="AT111" s="5"/>
      <c r="AU111" s="182">
        <f t="shared" si="1033"/>
        <v>0</v>
      </c>
      <c r="AV111" s="182">
        <f t="shared" si="1034"/>
        <v>0</v>
      </c>
      <c r="AW111" s="182">
        <f t="shared" si="1035"/>
        <v>0</v>
      </c>
      <c r="AX111" s="5"/>
      <c r="AY111" s="182">
        <f t="shared" si="1036"/>
        <v>0</v>
      </c>
      <c r="AZ111" s="182">
        <f t="shared" si="1037"/>
        <v>0</v>
      </c>
      <c r="BA111" s="182">
        <f t="shared" si="1038"/>
        <v>0</v>
      </c>
      <c r="BB111" s="5"/>
      <c r="BC111" s="182">
        <f t="shared" si="1039"/>
        <v>0</v>
      </c>
      <c r="BD111" s="182">
        <f t="shared" si="1040"/>
        <v>0</v>
      </c>
      <c r="BE111" s="182">
        <f t="shared" si="1041"/>
        <v>0</v>
      </c>
      <c r="BF111" s="5"/>
      <c r="BG111" s="182">
        <f t="shared" si="1042"/>
        <v>0</v>
      </c>
      <c r="BH111" s="182">
        <f t="shared" si="1043"/>
        <v>0</v>
      </c>
      <c r="BI111" s="182">
        <f t="shared" si="1044"/>
        <v>0</v>
      </c>
      <c r="BJ111" s="5"/>
      <c r="BK111" s="182">
        <f t="shared" si="1045"/>
        <v>0</v>
      </c>
      <c r="BL111" s="182">
        <f t="shared" si="1046"/>
        <v>0</v>
      </c>
      <c r="BM111" s="182">
        <f t="shared" si="1047"/>
        <v>0</v>
      </c>
      <c r="BN111" s="5"/>
      <c r="BO111" s="182">
        <f t="shared" si="1048"/>
        <v>0</v>
      </c>
      <c r="BP111" s="182">
        <f t="shared" si="1049"/>
        <v>0</v>
      </c>
      <c r="BQ111" s="182">
        <f t="shared" si="1050"/>
        <v>0</v>
      </c>
      <c r="BR111" s="5"/>
      <c r="BS111" s="182">
        <f t="shared" si="1051"/>
        <v>0</v>
      </c>
      <c r="BT111" s="182">
        <f t="shared" si="1052"/>
        <v>0</v>
      </c>
      <c r="BU111" s="182">
        <f t="shared" si="1053"/>
        <v>0</v>
      </c>
      <c r="BV111" s="5"/>
      <c r="BW111" s="182">
        <f t="shared" si="1054"/>
        <v>0</v>
      </c>
      <c r="BX111" s="182">
        <f t="shared" si="1055"/>
        <v>0</v>
      </c>
      <c r="BY111" s="182">
        <f t="shared" si="1056"/>
        <v>0</v>
      </c>
      <c r="BZ111" s="5"/>
      <c r="CA111" s="182">
        <f t="shared" si="1057"/>
        <v>0</v>
      </c>
      <c r="CB111" s="182">
        <f t="shared" si="1058"/>
        <v>0</v>
      </c>
      <c r="CC111" s="182">
        <f t="shared" si="1059"/>
        <v>0</v>
      </c>
      <c r="CD111" s="5"/>
      <c r="CE111" s="182">
        <f t="shared" si="1060"/>
        <v>0</v>
      </c>
      <c r="CF111" s="182">
        <f t="shared" si="1061"/>
        <v>0</v>
      </c>
      <c r="CG111" s="182">
        <f t="shared" si="1062"/>
        <v>0</v>
      </c>
      <c r="CH111" s="5"/>
      <c r="CI111" s="182">
        <f t="shared" si="1063"/>
        <v>0</v>
      </c>
      <c r="CJ111" s="182">
        <f t="shared" si="1064"/>
        <v>0</v>
      </c>
      <c r="CK111" s="182">
        <f t="shared" si="1065"/>
        <v>0</v>
      </c>
      <c r="CL111" s="5"/>
      <c r="CM111" s="182">
        <f t="shared" si="1066"/>
        <v>0</v>
      </c>
      <c r="CN111" s="182">
        <f t="shared" si="1067"/>
        <v>0</v>
      </c>
      <c r="CO111" s="182">
        <f t="shared" si="1068"/>
        <v>0</v>
      </c>
      <c r="CP111" s="5"/>
      <c r="CQ111" s="182">
        <f t="shared" si="1069"/>
        <v>0</v>
      </c>
      <c r="CR111" s="182">
        <f t="shared" si="1070"/>
        <v>0</v>
      </c>
      <c r="CS111" s="182">
        <f t="shared" si="1071"/>
        <v>0</v>
      </c>
      <c r="CT111" s="5"/>
      <c r="CU111" s="182">
        <f t="shared" si="1072"/>
        <v>0</v>
      </c>
      <c r="CV111" s="182">
        <f t="shared" si="1073"/>
        <v>0</v>
      </c>
      <c r="CW111" s="182">
        <f t="shared" si="1074"/>
        <v>0</v>
      </c>
      <c r="CX111" s="5"/>
      <c r="CY111" s="182">
        <f t="shared" si="1075"/>
        <v>0</v>
      </c>
      <c r="CZ111" s="182">
        <f t="shared" si="1076"/>
        <v>0</v>
      </c>
      <c r="DA111" s="182">
        <f t="shared" si="1077"/>
        <v>0</v>
      </c>
      <c r="DB111" s="5"/>
      <c r="DC111" s="182">
        <f t="shared" si="1078"/>
        <v>0</v>
      </c>
      <c r="DD111" s="182">
        <f t="shared" si="1079"/>
        <v>0</v>
      </c>
      <c r="DE111" s="182">
        <f t="shared" si="1080"/>
        <v>0</v>
      </c>
      <c r="DF111" s="5"/>
      <c r="DG111" s="182">
        <f t="shared" si="1081"/>
        <v>0</v>
      </c>
      <c r="DH111" s="182">
        <f t="shared" si="1082"/>
        <v>0</v>
      </c>
      <c r="DI111" s="182">
        <f t="shared" si="1083"/>
        <v>0</v>
      </c>
      <c r="DJ111" s="5"/>
      <c r="DK111" s="182">
        <f t="shared" si="1084"/>
        <v>0</v>
      </c>
      <c r="DL111" s="182">
        <f t="shared" si="1085"/>
        <v>0</v>
      </c>
      <c r="DM111" s="182">
        <f t="shared" si="1086"/>
        <v>0</v>
      </c>
      <c r="DN111" s="5"/>
      <c r="DO111" s="182">
        <f t="shared" si="1087"/>
        <v>0</v>
      </c>
      <c r="DP111" s="182">
        <f t="shared" si="1088"/>
        <v>0</v>
      </c>
      <c r="DQ111" s="182">
        <f t="shared" si="1089"/>
        <v>0</v>
      </c>
      <c r="DR111" s="5"/>
      <c r="DS111" s="182">
        <f t="shared" si="1090"/>
        <v>0</v>
      </c>
      <c r="DT111" s="182">
        <f t="shared" si="1091"/>
        <v>0</v>
      </c>
      <c r="DU111" s="182">
        <f t="shared" si="1092"/>
        <v>0</v>
      </c>
      <c r="DV111" s="5"/>
      <c r="DW111" s="182">
        <f t="shared" si="1093"/>
        <v>0</v>
      </c>
      <c r="DX111" s="182">
        <f t="shared" si="1094"/>
        <v>0</v>
      </c>
      <c r="DY111" s="182">
        <f t="shared" si="1095"/>
        <v>0</v>
      </c>
      <c r="DZ111" s="5"/>
      <c r="EA111" s="182">
        <f t="shared" si="1096"/>
        <v>0</v>
      </c>
      <c r="EB111" s="182">
        <f t="shared" si="1097"/>
        <v>0</v>
      </c>
      <c r="EC111" s="182">
        <f t="shared" si="1098"/>
        <v>0</v>
      </c>
      <c r="ED111" s="5"/>
      <c r="EE111" s="182">
        <f t="shared" si="1099"/>
        <v>0</v>
      </c>
      <c r="EF111" s="182">
        <f t="shared" si="1100"/>
        <v>0</v>
      </c>
      <c r="EG111" s="182">
        <f t="shared" si="1101"/>
        <v>0</v>
      </c>
      <c r="EH111" s="5"/>
      <c r="EI111" s="182">
        <f t="shared" si="1102"/>
        <v>0</v>
      </c>
      <c r="EJ111" s="182">
        <f t="shared" si="1103"/>
        <v>0</v>
      </c>
      <c r="EK111" s="182">
        <f t="shared" si="1104"/>
        <v>0</v>
      </c>
      <c r="EL111" s="5"/>
      <c r="EM111" s="182">
        <f t="shared" si="1105"/>
        <v>0</v>
      </c>
      <c r="EN111" s="182">
        <f t="shared" si="1106"/>
        <v>0</v>
      </c>
      <c r="EO111" s="182">
        <f t="shared" si="1107"/>
        <v>0</v>
      </c>
      <c r="EP111" s="5"/>
      <c r="EQ111" s="182">
        <f t="shared" si="1108"/>
        <v>0</v>
      </c>
      <c r="ER111" s="182">
        <f t="shared" si="1109"/>
        <v>0</v>
      </c>
      <c r="ES111" s="182">
        <f t="shared" si="1110"/>
        <v>0</v>
      </c>
      <c r="ET111" s="5"/>
      <c r="EU111" s="182">
        <f t="shared" si="1111"/>
        <v>0</v>
      </c>
      <c r="EV111" s="182">
        <f t="shared" si="1112"/>
        <v>0</v>
      </c>
      <c r="EW111" s="182">
        <f t="shared" si="1113"/>
        <v>0</v>
      </c>
      <c r="EX111" s="5"/>
      <c r="EY111" s="182">
        <f t="shared" si="1114"/>
        <v>0</v>
      </c>
      <c r="EZ111" s="182">
        <f t="shared" si="1115"/>
        <v>0</v>
      </c>
      <c r="FA111" s="182">
        <f t="shared" si="1116"/>
        <v>0</v>
      </c>
      <c r="FB111" s="5"/>
      <c r="FC111" s="182">
        <f t="shared" si="1117"/>
        <v>0</v>
      </c>
      <c r="FD111" s="182">
        <f t="shared" si="1118"/>
        <v>0</v>
      </c>
      <c r="FE111" s="182">
        <f t="shared" si="1119"/>
        <v>0</v>
      </c>
      <c r="FF111" s="5"/>
      <c r="FG111" s="182">
        <f t="shared" si="1120"/>
        <v>0</v>
      </c>
      <c r="FH111" s="182">
        <f t="shared" si="1121"/>
        <v>0</v>
      </c>
      <c r="FI111" s="182">
        <f t="shared" si="1122"/>
        <v>0</v>
      </c>
      <c r="FJ111" s="5"/>
      <c r="FK111" s="182">
        <f t="shared" si="1123"/>
        <v>0</v>
      </c>
      <c r="FL111" s="182">
        <f t="shared" si="1124"/>
        <v>0</v>
      </c>
      <c r="FM111" s="182">
        <f t="shared" si="1125"/>
        <v>0</v>
      </c>
      <c r="FN111" s="5"/>
      <c r="FO111" s="182">
        <f t="shared" si="1126"/>
        <v>0</v>
      </c>
      <c r="FP111" s="182">
        <f t="shared" si="1127"/>
        <v>0</v>
      </c>
      <c r="FQ111" s="182">
        <f t="shared" si="1128"/>
        <v>0</v>
      </c>
      <c r="FR111" s="5"/>
      <c r="FS111" s="182">
        <f t="shared" si="1129"/>
        <v>0</v>
      </c>
      <c r="FT111" s="182">
        <f t="shared" si="1130"/>
        <v>0</v>
      </c>
      <c r="FU111" s="182">
        <f t="shared" si="1131"/>
        <v>0</v>
      </c>
      <c r="FV111" s="5"/>
      <c r="FW111" s="182">
        <f t="shared" si="1132"/>
        <v>0</v>
      </c>
      <c r="FX111" s="182">
        <f t="shared" si="1133"/>
        <v>0</v>
      </c>
      <c r="FY111" s="182">
        <f t="shared" si="1134"/>
        <v>0</v>
      </c>
      <c r="FZ111" s="5"/>
      <c r="GA111" s="182">
        <f t="shared" si="1135"/>
        <v>0</v>
      </c>
      <c r="GB111" s="182">
        <f t="shared" si="1136"/>
        <v>0</v>
      </c>
      <c r="GC111" s="182">
        <f t="shared" si="1137"/>
        <v>0</v>
      </c>
      <c r="GD111" s="5"/>
      <c r="GE111" s="182">
        <f t="shared" si="1138"/>
        <v>0</v>
      </c>
      <c r="GF111" s="182">
        <f t="shared" si="1139"/>
        <v>0</v>
      </c>
      <c r="GG111" s="182">
        <f t="shared" si="1140"/>
        <v>0</v>
      </c>
      <c r="GH111" s="5"/>
      <c r="GI111" s="182">
        <f t="shared" si="1141"/>
        <v>0</v>
      </c>
      <c r="GJ111" s="182">
        <f t="shared" si="1142"/>
        <v>0</v>
      </c>
      <c r="GK111" s="182">
        <f t="shared" si="1143"/>
        <v>0</v>
      </c>
      <c r="GL111" s="5"/>
      <c r="GM111" s="182">
        <f t="shared" si="1144"/>
        <v>0</v>
      </c>
      <c r="GN111" s="182">
        <f t="shared" si="1145"/>
        <v>0</v>
      </c>
      <c r="GO111" s="182">
        <f t="shared" si="1146"/>
        <v>0</v>
      </c>
      <c r="GP111" s="5"/>
      <c r="GQ111" s="182">
        <f t="shared" si="1147"/>
        <v>0</v>
      </c>
      <c r="GR111" s="182">
        <f t="shared" si="1148"/>
        <v>0</v>
      </c>
      <c r="GS111" s="182">
        <f t="shared" si="1149"/>
        <v>0</v>
      </c>
      <c r="GT111" s="5"/>
      <c r="GU111" s="182">
        <f t="shared" si="1150"/>
        <v>0</v>
      </c>
      <c r="GV111" s="182">
        <f t="shared" si="1151"/>
        <v>0</v>
      </c>
      <c r="GW111" s="182">
        <f t="shared" si="1152"/>
        <v>0</v>
      </c>
      <c r="GX111" s="5"/>
      <c r="GY111" s="182">
        <f t="shared" si="1153"/>
        <v>0</v>
      </c>
      <c r="GZ111" s="182">
        <f t="shared" si="1154"/>
        <v>0</v>
      </c>
      <c r="HA111" s="182">
        <f t="shared" si="1155"/>
        <v>0</v>
      </c>
      <c r="HB111" s="5"/>
      <c r="HC111" s="182">
        <f t="shared" si="1156"/>
        <v>0</v>
      </c>
      <c r="HD111" s="182">
        <f t="shared" si="1157"/>
        <v>0</v>
      </c>
      <c r="HE111" s="182">
        <f t="shared" si="1158"/>
        <v>0</v>
      </c>
      <c r="HF111" s="5"/>
      <c r="HG111" s="182">
        <f t="shared" si="1159"/>
        <v>0</v>
      </c>
      <c r="HH111" s="182">
        <f t="shared" si="1160"/>
        <v>0</v>
      </c>
      <c r="HI111" s="182">
        <f t="shared" si="1161"/>
        <v>0</v>
      </c>
      <c r="HJ111" s="5"/>
      <c r="HK111" s="182">
        <f t="shared" si="1162"/>
        <v>0</v>
      </c>
      <c r="HL111" s="182">
        <f t="shared" si="1163"/>
        <v>0</v>
      </c>
      <c r="HM111" s="182">
        <f t="shared" si="1164"/>
        <v>0</v>
      </c>
      <c r="HN111" s="5"/>
      <c r="HO111" s="182">
        <f t="shared" si="1165"/>
        <v>0</v>
      </c>
      <c r="HP111" s="182">
        <f t="shared" si="1166"/>
        <v>0</v>
      </c>
      <c r="HQ111" s="182">
        <f t="shared" si="1167"/>
        <v>0</v>
      </c>
      <c r="HR111" s="5"/>
      <c r="HS111" s="182">
        <f t="shared" si="1168"/>
        <v>0</v>
      </c>
      <c r="HT111" s="182">
        <f t="shared" si="1169"/>
        <v>0</v>
      </c>
      <c r="HU111" s="182">
        <f t="shared" si="1170"/>
        <v>0</v>
      </c>
      <c r="HV111" s="5"/>
      <c r="HW111" s="182">
        <f t="shared" si="1171"/>
        <v>0</v>
      </c>
      <c r="HX111" s="182">
        <f t="shared" si="1172"/>
        <v>0</v>
      </c>
      <c r="HY111" s="182">
        <f t="shared" si="1173"/>
        <v>0</v>
      </c>
      <c r="HZ111" s="5"/>
      <c r="IA111" s="182">
        <f t="shared" si="1174"/>
        <v>0</v>
      </c>
      <c r="IB111" s="182">
        <f t="shared" si="1175"/>
        <v>0</v>
      </c>
      <c r="IC111" s="182">
        <f t="shared" si="1176"/>
        <v>0</v>
      </c>
      <c r="ID111" s="5"/>
      <c r="IE111" s="182">
        <f t="shared" si="1177"/>
        <v>0</v>
      </c>
      <c r="IF111" s="182">
        <f t="shared" si="1178"/>
        <v>0</v>
      </c>
      <c r="IG111" s="182">
        <f t="shared" si="1179"/>
        <v>0</v>
      </c>
      <c r="IH111" s="5"/>
      <c r="II111" s="182">
        <f t="shared" si="1180"/>
        <v>0</v>
      </c>
      <c r="IJ111" s="182">
        <f t="shared" si="1181"/>
        <v>0</v>
      </c>
      <c r="IK111" s="182">
        <f t="shared" si="1182"/>
        <v>0</v>
      </c>
      <c r="IL111" s="5"/>
      <c r="IM111" s="182">
        <f t="shared" si="1183"/>
        <v>0</v>
      </c>
      <c r="IN111" s="182">
        <f t="shared" si="1184"/>
        <v>0</v>
      </c>
      <c r="IO111" s="182">
        <f t="shared" si="1185"/>
        <v>0</v>
      </c>
      <c r="IP111" s="5"/>
      <c r="IQ111" s="182">
        <f t="shared" si="1186"/>
        <v>0</v>
      </c>
      <c r="IR111" s="182">
        <f t="shared" si="1187"/>
        <v>0</v>
      </c>
      <c r="IS111" s="182">
        <f t="shared" si="1188"/>
        <v>0</v>
      </c>
      <c r="IT111" s="5"/>
      <c r="IU111" s="182">
        <f t="shared" si="1189"/>
        <v>0</v>
      </c>
      <c r="IV111" s="182">
        <f t="shared" si="1190"/>
        <v>0</v>
      </c>
      <c r="IW111" s="182">
        <f t="shared" si="1191"/>
        <v>0</v>
      </c>
      <c r="IX111" s="5"/>
      <c r="IY111" s="182">
        <f t="shared" si="1192"/>
        <v>0</v>
      </c>
      <c r="IZ111" s="182">
        <f t="shared" si="1193"/>
        <v>0</v>
      </c>
      <c r="JA111" s="182">
        <f t="shared" si="1194"/>
        <v>0</v>
      </c>
      <c r="JB111" s="5"/>
      <c r="JC111" s="182">
        <f t="shared" si="1195"/>
        <v>0</v>
      </c>
      <c r="JD111" s="182">
        <f t="shared" si="1196"/>
        <v>0</v>
      </c>
      <c r="JE111" s="182">
        <f t="shared" si="1197"/>
        <v>0</v>
      </c>
      <c r="JF111" s="5"/>
      <c r="JG111" s="182">
        <f t="shared" si="1198"/>
        <v>0</v>
      </c>
      <c r="JH111" s="182">
        <f t="shared" si="1199"/>
        <v>0</v>
      </c>
      <c r="JI111" s="182">
        <f t="shared" si="1200"/>
        <v>0</v>
      </c>
      <c r="JJ111" s="5"/>
      <c r="JK111" s="182">
        <f t="shared" si="1201"/>
        <v>0</v>
      </c>
      <c r="JL111" s="182">
        <f t="shared" si="1202"/>
        <v>0</v>
      </c>
      <c r="JM111" s="182">
        <f t="shared" si="1203"/>
        <v>0</v>
      </c>
      <c r="JN111" s="5"/>
      <c r="JO111" s="182">
        <f t="shared" si="1204"/>
        <v>0</v>
      </c>
      <c r="JP111" s="182">
        <f t="shared" si="1205"/>
        <v>0</v>
      </c>
      <c r="JQ111" s="182">
        <f t="shared" si="1206"/>
        <v>0</v>
      </c>
      <c r="JR111" s="5"/>
      <c r="JS111" s="182">
        <f t="shared" si="1207"/>
        <v>0</v>
      </c>
      <c r="JT111" s="182">
        <f t="shared" si="1208"/>
        <v>0</v>
      </c>
      <c r="JU111" s="182">
        <f t="shared" si="1209"/>
        <v>0</v>
      </c>
      <c r="JV111" s="5"/>
      <c r="JW111" s="182">
        <f t="shared" si="1210"/>
        <v>0</v>
      </c>
      <c r="JX111" s="182">
        <f t="shared" si="1211"/>
        <v>0</v>
      </c>
      <c r="JY111" s="182">
        <f t="shared" si="1212"/>
        <v>0</v>
      </c>
      <c r="JZ111" s="5"/>
      <c r="KA111" s="182">
        <f t="shared" si="1213"/>
        <v>0</v>
      </c>
      <c r="KB111" s="182">
        <f t="shared" si="1214"/>
        <v>0</v>
      </c>
      <c r="KC111" s="182">
        <f t="shared" si="1215"/>
        <v>0</v>
      </c>
      <c r="KD111" s="5"/>
      <c r="KE111" s="182">
        <f t="shared" si="1216"/>
        <v>0</v>
      </c>
      <c r="KF111" s="182">
        <f t="shared" si="1217"/>
        <v>0</v>
      </c>
      <c r="KG111" s="182">
        <f t="shared" si="1218"/>
        <v>0</v>
      </c>
      <c r="KH111" s="5"/>
      <c r="KI111" s="183">
        <f t="shared" si="1219"/>
        <v>0</v>
      </c>
      <c r="KJ111" s="183" t="e">
        <f t="shared" si="1220"/>
        <v>#DIV/0!</v>
      </c>
      <c r="KK111" s="183">
        <f t="shared" si="1221"/>
        <v>0</v>
      </c>
      <c r="KM111" s="183">
        <f t="shared" si="1222"/>
        <v>0</v>
      </c>
      <c r="KN111" s="183" t="e">
        <f t="shared" si="1223"/>
        <v>#DIV/0!</v>
      </c>
      <c r="KO111" s="183">
        <f t="shared" si="1224"/>
        <v>0</v>
      </c>
      <c r="KQ111" s="183">
        <f t="shared" si="1225"/>
        <v>0</v>
      </c>
      <c r="KR111" s="183" t="e">
        <f t="shared" si="1226"/>
        <v>#DIV/0!</v>
      </c>
      <c r="KS111" s="183">
        <f t="shared" si="1227"/>
        <v>0</v>
      </c>
      <c r="KU111" s="183">
        <f t="shared" si="1228"/>
        <v>0</v>
      </c>
      <c r="KV111" s="183" t="e">
        <f t="shared" si="1229"/>
        <v>#DIV/0!</v>
      </c>
      <c r="KW111" s="183">
        <f t="shared" si="1230"/>
        <v>0</v>
      </c>
      <c r="KY111" s="183">
        <f t="shared" si="1231"/>
        <v>0</v>
      </c>
      <c r="KZ111" s="183" t="e">
        <f t="shared" si="1232"/>
        <v>#DIV/0!</v>
      </c>
      <c r="LA111" s="183">
        <f t="shared" si="1233"/>
        <v>0</v>
      </c>
      <c r="LC111" s="183">
        <f t="shared" si="1234"/>
        <v>0</v>
      </c>
      <c r="LD111" s="183" t="e">
        <f t="shared" si="1235"/>
        <v>#DIV/0!</v>
      </c>
      <c r="LE111" s="183">
        <f t="shared" si="1236"/>
        <v>0</v>
      </c>
    </row>
    <row r="112" spans="2:317" ht="18.75">
      <c r="B112" s="172"/>
      <c r="C112" s="180"/>
      <c r="D112" s="180"/>
      <c r="E112" s="180" t="str">
        <f>'A.I Revenue Streams - P1'!F110</f>
        <v>Ultrasoundscanning Folicular Study-3 Sitting</v>
      </c>
      <c r="F112" s="184"/>
      <c r="G112" s="182"/>
      <c r="H112" s="182">
        <f>'A.I Revenue Streams - P1'!J110</f>
        <v>0</v>
      </c>
      <c r="I112" s="182">
        <f t="shared" si="1237"/>
        <v>0</v>
      </c>
      <c r="J112" s="5"/>
      <c r="K112" s="182">
        <f>'A.I Revenue Streams - P1'!H110*K$2</f>
        <v>0</v>
      </c>
      <c r="L112" s="182">
        <f t="shared" si="1008"/>
        <v>0</v>
      </c>
      <c r="M112" s="182">
        <f t="shared" si="1239"/>
        <v>0</v>
      </c>
      <c r="N112" s="5"/>
      <c r="O112" s="182">
        <f t="shared" si="1009"/>
        <v>0</v>
      </c>
      <c r="P112" s="182">
        <f t="shared" si="1010"/>
        <v>0</v>
      </c>
      <c r="Q112" s="182">
        <f t="shared" si="1011"/>
        <v>0</v>
      </c>
      <c r="R112" s="5"/>
      <c r="S112" s="182">
        <f t="shared" si="1012"/>
        <v>0</v>
      </c>
      <c r="T112" s="182">
        <f t="shared" si="1013"/>
        <v>0</v>
      </c>
      <c r="U112" s="182">
        <f t="shared" si="1014"/>
        <v>0</v>
      </c>
      <c r="V112" s="5"/>
      <c r="W112" s="182">
        <f t="shared" si="1015"/>
        <v>0</v>
      </c>
      <c r="X112" s="182">
        <f t="shared" si="1016"/>
        <v>0</v>
      </c>
      <c r="Y112" s="182">
        <f t="shared" si="1017"/>
        <v>0</v>
      </c>
      <c r="Z112" s="5"/>
      <c r="AA112" s="182">
        <f t="shared" si="1018"/>
        <v>0</v>
      </c>
      <c r="AB112" s="182">
        <f t="shared" si="1019"/>
        <v>0</v>
      </c>
      <c r="AC112" s="182">
        <f t="shared" si="1020"/>
        <v>0</v>
      </c>
      <c r="AD112" s="5"/>
      <c r="AE112" s="182">
        <f t="shared" si="1021"/>
        <v>0</v>
      </c>
      <c r="AF112" s="182">
        <f t="shared" si="1022"/>
        <v>0</v>
      </c>
      <c r="AG112" s="182">
        <f t="shared" si="1023"/>
        <v>0</v>
      </c>
      <c r="AH112" s="5"/>
      <c r="AI112" s="182">
        <f t="shared" si="1024"/>
        <v>0</v>
      </c>
      <c r="AJ112" s="182">
        <f t="shared" si="1025"/>
        <v>0</v>
      </c>
      <c r="AK112" s="182">
        <f t="shared" si="1026"/>
        <v>0</v>
      </c>
      <c r="AL112" s="5"/>
      <c r="AM112" s="182">
        <f t="shared" si="1027"/>
        <v>0</v>
      </c>
      <c r="AN112" s="182">
        <f t="shared" si="1028"/>
        <v>0</v>
      </c>
      <c r="AO112" s="182">
        <f t="shared" si="1029"/>
        <v>0</v>
      </c>
      <c r="AP112" s="5"/>
      <c r="AQ112" s="182">
        <f t="shared" si="1030"/>
        <v>0</v>
      </c>
      <c r="AR112" s="182">
        <f t="shared" si="1031"/>
        <v>0</v>
      </c>
      <c r="AS112" s="182">
        <f t="shared" si="1032"/>
        <v>0</v>
      </c>
      <c r="AT112" s="5"/>
      <c r="AU112" s="182">
        <f t="shared" si="1033"/>
        <v>0</v>
      </c>
      <c r="AV112" s="182">
        <f t="shared" si="1034"/>
        <v>0</v>
      </c>
      <c r="AW112" s="182">
        <f t="shared" si="1035"/>
        <v>0</v>
      </c>
      <c r="AX112" s="5"/>
      <c r="AY112" s="182">
        <f t="shared" si="1036"/>
        <v>0</v>
      </c>
      <c r="AZ112" s="182">
        <f t="shared" si="1037"/>
        <v>0</v>
      </c>
      <c r="BA112" s="182">
        <f t="shared" si="1038"/>
        <v>0</v>
      </c>
      <c r="BB112" s="5"/>
      <c r="BC112" s="182">
        <f t="shared" si="1039"/>
        <v>0</v>
      </c>
      <c r="BD112" s="182">
        <f t="shared" si="1040"/>
        <v>0</v>
      </c>
      <c r="BE112" s="182">
        <f t="shared" si="1041"/>
        <v>0</v>
      </c>
      <c r="BF112" s="5"/>
      <c r="BG112" s="182">
        <f t="shared" si="1042"/>
        <v>0</v>
      </c>
      <c r="BH112" s="182">
        <f t="shared" si="1043"/>
        <v>0</v>
      </c>
      <c r="BI112" s="182">
        <f t="shared" si="1044"/>
        <v>0</v>
      </c>
      <c r="BJ112" s="5"/>
      <c r="BK112" s="182">
        <f t="shared" si="1045"/>
        <v>0</v>
      </c>
      <c r="BL112" s="182">
        <f t="shared" si="1046"/>
        <v>0</v>
      </c>
      <c r="BM112" s="182">
        <f t="shared" si="1047"/>
        <v>0</v>
      </c>
      <c r="BN112" s="5"/>
      <c r="BO112" s="182">
        <f t="shared" si="1048"/>
        <v>0</v>
      </c>
      <c r="BP112" s="182">
        <f t="shared" si="1049"/>
        <v>0</v>
      </c>
      <c r="BQ112" s="182">
        <f t="shared" si="1050"/>
        <v>0</v>
      </c>
      <c r="BR112" s="5"/>
      <c r="BS112" s="182">
        <f t="shared" si="1051"/>
        <v>0</v>
      </c>
      <c r="BT112" s="182">
        <f t="shared" si="1052"/>
        <v>0</v>
      </c>
      <c r="BU112" s="182">
        <f t="shared" si="1053"/>
        <v>0</v>
      </c>
      <c r="BV112" s="5"/>
      <c r="BW112" s="182">
        <f t="shared" si="1054"/>
        <v>0</v>
      </c>
      <c r="BX112" s="182">
        <f t="shared" si="1055"/>
        <v>0</v>
      </c>
      <c r="BY112" s="182">
        <f t="shared" si="1056"/>
        <v>0</v>
      </c>
      <c r="BZ112" s="5"/>
      <c r="CA112" s="182">
        <f t="shared" si="1057"/>
        <v>0</v>
      </c>
      <c r="CB112" s="182">
        <f t="shared" si="1058"/>
        <v>0</v>
      </c>
      <c r="CC112" s="182">
        <f t="shared" si="1059"/>
        <v>0</v>
      </c>
      <c r="CD112" s="5"/>
      <c r="CE112" s="182">
        <f t="shared" si="1060"/>
        <v>0</v>
      </c>
      <c r="CF112" s="182">
        <f t="shared" si="1061"/>
        <v>0</v>
      </c>
      <c r="CG112" s="182">
        <f t="shared" si="1062"/>
        <v>0</v>
      </c>
      <c r="CH112" s="5"/>
      <c r="CI112" s="182">
        <f t="shared" si="1063"/>
        <v>0</v>
      </c>
      <c r="CJ112" s="182">
        <f t="shared" si="1064"/>
        <v>0</v>
      </c>
      <c r="CK112" s="182">
        <f t="shared" si="1065"/>
        <v>0</v>
      </c>
      <c r="CL112" s="5"/>
      <c r="CM112" s="182">
        <f t="shared" si="1066"/>
        <v>0</v>
      </c>
      <c r="CN112" s="182">
        <f t="shared" si="1067"/>
        <v>0</v>
      </c>
      <c r="CO112" s="182">
        <f t="shared" si="1068"/>
        <v>0</v>
      </c>
      <c r="CP112" s="5"/>
      <c r="CQ112" s="182">
        <f t="shared" si="1069"/>
        <v>0</v>
      </c>
      <c r="CR112" s="182">
        <f t="shared" si="1070"/>
        <v>0</v>
      </c>
      <c r="CS112" s="182">
        <f t="shared" si="1071"/>
        <v>0</v>
      </c>
      <c r="CT112" s="5"/>
      <c r="CU112" s="182">
        <f t="shared" si="1072"/>
        <v>0</v>
      </c>
      <c r="CV112" s="182">
        <f t="shared" si="1073"/>
        <v>0</v>
      </c>
      <c r="CW112" s="182">
        <f t="shared" si="1074"/>
        <v>0</v>
      </c>
      <c r="CX112" s="5"/>
      <c r="CY112" s="182">
        <f t="shared" si="1075"/>
        <v>0</v>
      </c>
      <c r="CZ112" s="182">
        <f t="shared" si="1076"/>
        <v>0</v>
      </c>
      <c r="DA112" s="182">
        <f t="shared" si="1077"/>
        <v>0</v>
      </c>
      <c r="DB112" s="5"/>
      <c r="DC112" s="182">
        <f t="shared" si="1078"/>
        <v>0</v>
      </c>
      <c r="DD112" s="182">
        <f t="shared" si="1079"/>
        <v>0</v>
      </c>
      <c r="DE112" s="182">
        <f t="shared" si="1080"/>
        <v>0</v>
      </c>
      <c r="DF112" s="5"/>
      <c r="DG112" s="182">
        <f t="shared" si="1081"/>
        <v>0</v>
      </c>
      <c r="DH112" s="182">
        <f t="shared" si="1082"/>
        <v>0</v>
      </c>
      <c r="DI112" s="182">
        <f t="shared" si="1083"/>
        <v>0</v>
      </c>
      <c r="DJ112" s="5"/>
      <c r="DK112" s="182">
        <f t="shared" si="1084"/>
        <v>0</v>
      </c>
      <c r="DL112" s="182">
        <f t="shared" si="1085"/>
        <v>0</v>
      </c>
      <c r="DM112" s="182">
        <f t="shared" si="1086"/>
        <v>0</v>
      </c>
      <c r="DN112" s="5"/>
      <c r="DO112" s="182">
        <f t="shared" si="1087"/>
        <v>0</v>
      </c>
      <c r="DP112" s="182">
        <f t="shared" si="1088"/>
        <v>0</v>
      </c>
      <c r="DQ112" s="182">
        <f t="shared" si="1089"/>
        <v>0</v>
      </c>
      <c r="DR112" s="5"/>
      <c r="DS112" s="182">
        <f t="shared" si="1090"/>
        <v>0</v>
      </c>
      <c r="DT112" s="182">
        <f t="shared" si="1091"/>
        <v>0</v>
      </c>
      <c r="DU112" s="182">
        <f t="shared" si="1092"/>
        <v>0</v>
      </c>
      <c r="DV112" s="5"/>
      <c r="DW112" s="182">
        <f t="shared" si="1093"/>
        <v>0</v>
      </c>
      <c r="DX112" s="182">
        <f t="shared" si="1094"/>
        <v>0</v>
      </c>
      <c r="DY112" s="182">
        <f t="shared" si="1095"/>
        <v>0</v>
      </c>
      <c r="DZ112" s="5"/>
      <c r="EA112" s="182">
        <f t="shared" si="1096"/>
        <v>0</v>
      </c>
      <c r="EB112" s="182">
        <f t="shared" si="1097"/>
        <v>0</v>
      </c>
      <c r="EC112" s="182">
        <f t="shared" si="1098"/>
        <v>0</v>
      </c>
      <c r="ED112" s="5"/>
      <c r="EE112" s="182">
        <f t="shared" si="1099"/>
        <v>0</v>
      </c>
      <c r="EF112" s="182">
        <f t="shared" si="1100"/>
        <v>0</v>
      </c>
      <c r="EG112" s="182">
        <f t="shared" si="1101"/>
        <v>0</v>
      </c>
      <c r="EH112" s="5"/>
      <c r="EI112" s="182">
        <f t="shared" si="1102"/>
        <v>0</v>
      </c>
      <c r="EJ112" s="182">
        <f t="shared" si="1103"/>
        <v>0</v>
      </c>
      <c r="EK112" s="182">
        <f t="shared" si="1104"/>
        <v>0</v>
      </c>
      <c r="EL112" s="5"/>
      <c r="EM112" s="182">
        <f t="shared" si="1105"/>
        <v>0</v>
      </c>
      <c r="EN112" s="182">
        <f t="shared" si="1106"/>
        <v>0</v>
      </c>
      <c r="EO112" s="182">
        <f t="shared" si="1107"/>
        <v>0</v>
      </c>
      <c r="EP112" s="5"/>
      <c r="EQ112" s="182">
        <f t="shared" si="1108"/>
        <v>0</v>
      </c>
      <c r="ER112" s="182">
        <f t="shared" si="1109"/>
        <v>0</v>
      </c>
      <c r="ES112" s="182">
        <f t="shared" si="1110"/>
        <v>0</v>
      </c>
      <c r="ET112" s="5"/>
      <c r="EU112" s="182">
        <f t="shared" si="1111"/>
        <v>0</v>
      </c>
      <c r="EV112" s="182">
        <f t="shared" si="1112"/>
        <v>0</v>
      </c>
      <c r="EW112" s="182">
        <f t="shared" si="1113"/>
        <v>0</v>
      </c>
      <c r="EX112" s="5"/>
      <c r="EY112" s="182">
        <f t="shared" si="1114"/>
        <v>0</v>
      </c>
      <c r="EZ112" s="182">
        <f t="shared" si="1115"/>
        <v>0</v>
      </c>
      <c r="FA112" s="182">
        <f t="shared" si="1116"/>
        <v>0</v>
      </c>
      <c r="FB112" s="5"/>
      <c r="FC112" s="182">
        <f t="shared" si="1117"/>
        <v>0</v>
      </c>
      <c r="FD112" s="182">
        <f t="shared" si="1118"/>
        <v>0</v>
      </c>
      <c r="FE112" s="182">
        <f t="shared" si="1119"/>
        <v>0</v>
      </c>
      <c r="FF112" s="5"/>
      <c r="FG112" s="182">
        <f t="shared" si="1120"/>
        <v>0</v>
      </c>
      <c r="FH112" s="182">
        <f t="shared" si="1121"/>
        <v>0</v>
      </c>
      <c r="FI112" s="182">
        <f t="shared" si="1122"/>
        <v>0</v>
      </c>
      <c r="FJ112" s="5"/>
      <c r="FK112" s="182">
        <f t="shared" si="1123"/>
        <v>0</v>
      </c>
      <c r="FL112" s="182">
        <f t="shared" si="1124"/>
        <v>0</v>
      </c>
      <c r="FM112" s="182">
        <f t="shared" si="1125"/>
        <v>0</v>
      </c>
      <c r="FN112" s="5"/>
      <c r="FO112" s="182">
        <f t="shared" si="1126"/>
        <v>0</v>
      </c>
      <c r="FP112" s="182">
        <f t="shared" si="1127"/>
        <v>0</v>
      </c>
      <c r="FQ112" s="182">
        <f t="shared" si="1128"/>
        <v>0</v>
      </c>
      <c r="FR112" s="5"/>
      <c r="FS112" s="182">
        <f t="shared" si="1129"/>
        <v>0</v>
      </c>
      <c r="FT112" s="182">
        <f t="shared" si="1130"/>
        <v>0</v>
      </c>
      <c r="FU112" s="182">
        <f t="shared" si="1131"/>
        <v>0</v>
      </c>
      <c r="FV112" s="5"/>
      <c r="FW112" s="182">
        <f t="shared" si="1132"/>
        <v>0</v>
      </c>
      <c r="FX112" s="182">
        <f t="shared" si="1133"/>
        <v>0</v>
      </c>
      <c r="FY112" s="182">
        <f t="shared" si="1134"/>
        <v>0</v>
      </c>
      <c r="FZ112" s="5"/>
      <c r="GA112" s="182">
        <f t="shared" si="1135"/>
        <v>0</v>
      </c>
      <c r="GB112" s="182">
        <f t="shared" si="1136"/>
        <v>0</v>
      </c>
      <c r="GC112" s="182">
        <f t="shared" si="1137"/>
        <v>0</v>
      </c>
      <c r="GD112" s="5"/>
      <c r="GE112" s="182">
        <f t="shared" si="1138"/>
        <v>0</v>
      </c>
      <c r="GF112" s="182">
        <f t="shared" si="1139"/>
        <v>0</v>
      </c>
      <c r="GG112" s="182">
        <f t="shared" si="1140"/>
        <v>0</v>
      </c>
      <c r="GH112" s="5"/>
      <c r="GI112" s="182">
        <f t="shared" si="1141"/>
        <v>0</v>
      </c>
      <c r="GJ112" s="182">
        <f t="shared" si="1142"/>
        <v>0</v>
      </c>
      <c r="GK112" s="182">
        <f t="shared" si="1143"/>
        <v>0</v>
      </c>
      <c r="GL112" s="5"/>
      <c r="GM112" s="182">
        <f t="shared" si="1144"/>
        <v>0</v>
      </c>
      <c r="GN112" s="182">
        <f t="shared" si="1145"/>
        <v>0</v>
      </c>
      <c r="GO112" s="182">
        <f t="shared" si="1146"/>
        <v>0</v>
      </c>
      <c r="GP112" s="5"/>
      <c r="GQ112" s="182">
        <f t="shared" si="1147"/>
        <v>0</v>
      </c>
      <c r="GR112" s="182">
        <f t="shared" si="1148"/>
        <v>0</v>
      </c>
      <c r="GS112" s="182">
        <f t="shared" si="1149"/>
        <v>0</v>
      </c>
      <c r="GT112" s="5"/>
      <c r="GU112" s="182">
        <f t="shared" si="1150"/>
        <v>0</v>
      </c>
      <c r="GV112" s="182">
        <f t="shared" si="1151"/>
        <v>0</v>
      </c>
      <c r="GW112" s="182">
        <f t="shared" si="1152"/>
        <v>0</v>
      </c>
      <c r="GX112" s="5"/>
      <c r="GY112" s="182">
        <f t="shared" si="1153"/>
        <v>0</v>
      </c>
      <c r="GZ112" s="182">
        <f t="shared" si="1154"/>
        <v>0</v>
      </c>
      <c r="HA112" s="182">
        <f t="shared" si="1155"/>
        <v>0</v>
      </c>
      <c r="HB112" s="5"/>
      <c r="HC112" s="182">
        <f t="shared" si="1156"/>
        <v>0</v>
      </c>
      <c r="HD112" s="182">
        <f t="shared" si="1157"/>
        <v>0</v>
      </c>
      <c r="HE112" s="182">
        <f t="shared" si="1158"/>
        <v>0</v>
      </c>
      <c r="HF112" s="5"/>
      <c r="HG112" s="182">
        <f t="shared" si="1159"/>
        <v>0</v>
      </c>
      <c r="HH112" s="182">
        <f t="shared" si="1160"/>
        <v>0</v>
      </c>
      <c r="HI112" s="182">
        <f t="shared" si="1161"/>
        <v>0</v>
      </c>
      <c r="HJ112" s="5"/>
      <c r="HK112" s="182">
        <f t="shared" si="1162"/>
        <v>0</v>
      </c>
      <c r="HL112" s="182">
        <f t="shared" si="1163"/>
        <v>0</v>
      </c>
      <c r="HM112" s="182">
        <f t="shared" si="1164"/>
        <v>0</v>
      </c>
      <c r="HN112" s="5"/>
      <c r="HO112" s="182">
        <f t="shared" si="1165"/>
        <v>0</v>
      </c>
      <c r="HP112" s="182">
        <f t="shared" si="1166"/>
        <v>0</v>
      </c>
      <c r="HQ112" s="182">
        <f t="shared" si="1167"/>
        <v>0</v>
      </c>
      <c r="HR112" s="5"/>
      <c r="HS112" s="182">
        <f t="shared" si="1168"/>
        <v>0</v>
      </c>
      <c r="HT112" s="182">
        <f t="shared" si="1169"/>
        <v>0</v>
      </c>
      <c r="HU112" s="182">
        <f t="shared" si="1170"/>
        <v>0</v>
      </c>
      <c r="HV112" s="5"/>
      <c r="HW112" s="182">
        <f t="shared" si="1171"/>
        <v>0</v>
      </c>
      <c r="HX112" s="182">
        <f t="shared" si="1172"/>
        <v>0</v>
      </c>
      <c r="HY112" s="182">
        <f t="shared" si="1173"/>
        <v>0</v>
      </c>
      <c r="HZ112" s="5"/>
      <c r="IA112" s="182">
        <f t="shared" si="1174"/>
        <v>0</v>
      </c>
      <c r="IB112" s="182">
        <f t="shared" si="1175"/>
        <v>0</v>
      </c>
      <c r="IC112" s="182">
        <f t="shared" si="1176"/>
        <v>0</v>
      </c>
      <c r="ID112" s="5"/>
      <c r="IE112" s="182">
        <f t="shared" si="1177"/>
        <v>0</v>
      </c>
      <c r="IF112" s="182">
        <f t="shared" si="1178"/>
        <v>0</v>
      </c>
      <c r="IG112" s="182">
        <f t="shared" si="1179"/>
        <v>0</v>
      </c>
      <c r="IH112" s="5"/>
      <c r="II112" s="182">
        <f t="shared" si="1180"/>
        <v>0</v>
      </c>
      <c r="IJ112" s="182">
        <f t="shared" si="1181"/>
        <v>0</v>
      </c>
      <c r="IK112" s="182">
        <f t="shared" si="1182"/>
        <v>0</v>
      </c>
      <c r="IL112" s="5"/>
      <c r="IM112" s="182">
        <f t="shared" si="1183"/>
        <v>0</v>
      </c>
      <c r="IN112" s="182">
        <f t="shared" si="1184"/>
        <v>0</v>
      </c>
      <c r="IO112" s="182">
        <f t="shared" si="1185"/>
        <v>0</v>
      </c>
      <c r="IP112" s="5"/>
      <c r="IQ112" s="182">
        <f t="shared" si="1186"/>
        <v>0</v>
      </c>
      <c r="IR112" s="182">
        <f t="shared" si="1187"/>
        <v>0</v>
      </c>
      <c r="IS112" s="182">
        <f t="shared" si="1188"/>
        <v>0</v>
      </c>
      <c r="IT112" s="5"/>
      <c r="IU112" s="182">
        <f t="shared" si="1189"/>
        <v>0</v>
      </c>
      <c r="IV112" s="182">
        <f t="shared" si="1190"/>
        <v>0</v>
      </c>
      <c r="IW112" s="182">
        <f t="shared" si="1191"/>
        <v>0</v>
      </c>
      <c r="IX112" s="5"/>
      <c r="IY112" s="182">
        <f t="shared" si="1192"/>
        <v>0</v>
      </c>
      <c r="IZ112" s="182">
        <f t="shared" si="1193"/>
        <v>0</v>
      </c>
      <c r="JA112" s="182">
        <f t="shared" si="1194"/>
        <v>0</v>
      </c>
      <c r="JB112" s="5"/>
      <c r="JC112" s="182">
        <f t="shared" si="1195"/>
        <v>0</v>
      </c>
      <c r="JD112" s="182">
        <f t="shared" si="1196"/>
        <v>0</v>
      </c>
      <c r="JE112" s="182">
        <f t="shared" si="1197"/>
        <v>0</v>
      </c>
      <c r="JF112" s="5"/>
      <c r="JG112" s="182">
        <f t="shared" si="1198"/>
        <v>0</v>
      </c>
      <c r="JH112" s="182">
        <f t="shared" si="1199"/>
        <v>0</v>
      </c>
      <c r="JI112" s="182">
        <f t="shared" si="1200"/>
        <v>0</v>
      </c>
      <c r="JJ112" s="5"/>
      <c r="JK112" s="182">
        <f t="shared" si="1201"/>
        <v>0</v>
      </c>
      <c r="JL112" s="182">
        <f t="shared" si="1202"/>
        <v>0</v>
      </c>
      <c r="JM112" s="182">
        <f t="shared" si="1203"/>
        <v>0</v>
      </c>
      <c r="JN112" s="5"/>
      <c r="JO112" s="182">
        <f t="shared" si="1204"/>
        <v>0</v>
      </c>
      <c r="JP112" s="182">
        <f t="shared" si="1205"/>
        <v>0</v>
      </c>
      <c r="JQ112" s="182">
        <f t="shared" si="1206"/>
        <v>0</v>
      </c>
      <c r="JR112" s="5"/>
      <c r="JS112" s="182">
        <f t="shared" si="1207"/>
        <v>0</v>
      </c>
      <c r="JT112" s="182">
        <f t="shared" si="1208"/>
        <v>0</v>
      </c>
      <c r="JU112" s="182">
        <f t="shared" si="1209"/>
        <v>0</v>
      </c>
      <c r="JV112" s="5"/>
      <c r="JW112" s="182">
        <f t="shared" si="1210"/>
        <v>0</v>
      </c>
      <c r="JX112" s="182">
        <f t="shared" si="1211"/>
        <v>0</v>
      </c>
      <c r="JY112" s="182">
        <f t="shared" si="1212"/>
        <v>0</v>
      </c>
      <c r="JZ112" s="5"/>
      <c r="KA112" s="182">
        <f t="shared" si="1213"/>
        <v>0</v>
      </c>
      <c r="KB112" s="182">
        <f t="shared" si="1214"/>
        <v>0</v>
      </c>
      <c r="KC112" s="182">
        <f t="shared" si="1215"/>
        <v>0</v>
      </c>
      <c r="KD112" s="5"/>
      <c r="KE112" s="182">
        <f t="shared" si="1216"/>
        <v>0</v>
      </c>
      <c r="KF112" s="182">
        <f t="shared" si="1217"/>
        <v>0</v>
      </c>
      <c r="KG112" s="182">
        <f t="shared" si="1218"/>
        <v>0</v>
      </c>
      <c r="KH112" s="5"/>
      <c r="KI112" s="183">
        <f t="shared" si="1219"/>
        <v>0</v>
      </c>
      <c r="KJ112" s="183" t="e">
        <f t="shared" si="1220"/>
        <v>#DIV/0!</v>
      </c>
      <c r="KK112" s="183">
        <f t="shared" si="1221"/>
        <v>0</v>
      </c>
      <c r="KM112" s="183">
        <f t="shared" si="1222"/>
        <v>0</v>
      </c>
      <c r="KN112" s="183" t="e">
        <f t="shared" si="1223"/>
        <v>#DIV/0!</v>
      </c>
      <c r="KO112" s="183">
        <f t="shared" si="1224"/>
        <v>0</v>
      </c>
      <c r="KQ112" s="183">
        <f t="shared" si="1225"/>
        <v>0</v>
      </c>
      <c r="KR112" s="183" t="e">
        <f t="shared" si="1226"/>
        <v>#DIV/0!</v>
      </c>
      <c r="KS112" s="183">
        <f t="shared" si="1227"/>
        <v>0</v>
      </c>
      <c r="KU112" s="183">
        <f t="shared" si="1228"/>
        <v>0</v>
      </c>
      <c r="KV112" s="183" t="e">
        <f t="shared" si="1229"/>
        <v>#DIV/0!</v>
      </c>
      <c r="KW112" s="183">
        <f t="shared" si="1230"/>
        <v>0</v>
      </c>
      <c r="KY112" s="183">
        <f t="shared" si="1231"/>
        <v>0</v>
      </c>
      <c r="KZ112" s="183" t="e">
        <f t="shared" si="1232"/>
        <v>#DIV/0!</v>
      </c>
      <c r="LA112" s="183">
        <f t="shared" si="1233"/>
        <v>0</v>
      </c>
      <c r="LC112" s="183">
        <f t="shared" si="1234"/>
        <v>0</v>
      </c>
      <c r="LD112" s="183" t="e">
        <f t="shared" si="1235"/>
        <v>#DIV/0!</v>
      </c>
      <c r="LE112" s="183">
        <f t="shared" si="1236"/>
        <v>0</v>
      </c>
    </row>
    <row r="113" spans="2:317" ht="18.75">
      <c r="B113" s="172"/>
      <c r="C113" s="180"/>
      <c r="D113" s="180"/>
      <c r="E113" s="180" t="str">
        <f>'A.I Revenue Streams - P1'!F111</f>
        <v>Ultrasound Pelvis</v>
      </c>
      <c r="F113" s="184"/>
      <c r="G113" s="182"/>
      <c r="H113" s="182">
        <f>'A.I Revenue Streams - P1'!J111</f>
        <v>0</v>
      </c>
      <c r="I113" s="182">
        <f t="shared" si="1237"/>
        <v>0</v>
      </c>
      <c r="J113" s="5"/>
      <c r="K113" s="182">
        <f>'A.I Revenue Streams - P1'!H111*K$2</f>
        <v>0</v>
      </c>
      <c r="L113" s="182">
        <f t="shared" si="1008"/>
        <v>0</v>
      </c>
      <c r="M113" s="182">
        <f t="shared" si="1239"/>
        <v>0</v>
      </c>
      <c r="N113" s="5"/>
      <c r="O113" s="182">
        <f t="shared" si="1009"/>
        <v>0</v>
      </c>
      <c r="P113" s="182">
        <f t="shared" si="1010"/>
        <v>0</v>
      </c>
      <c r="Q113" s="182">
        <f t="shared" si="1011"/>
        <v>0</v>
      </c>
      <c r="R113" s="5"/>
      <c r="S113" s="182">
        <f t="shared" si="1012"/>
        <v>0</v>
      </c>
      <c r="T113" s="182">
        <f t="shared" si="1013"/>
        <v>0</v>
      </c>
      <c r="U113" s="182">
        <f t="shared" si="1014"/>
        <v>0</v>
      </c>
      <c r="V113" s="5"/>
      <c r="W113" s="182">
        <f t="shared" si="1015"/>
        <v>0</v>
      </c>
      <c r="X113" s="182">
        <f t="shared" si="1016"/>
        <v>0</v>
      </c>
      <c r="Y113" s="182">
        <f t="shared" si="1017"/>
        <v>0</v>
      </c>
      <c r="Z113" s="5"/>
      <c r="AA113" s="182">
        <f t="shared" si="1018"/>
        <v>0</v>
      </c>
      <c r="AB113" s="182">
        <f t="shared" si="1019"/>
        <v>0</v>
      </c>
      <c r="AC113" s="182">
        <f t="shared" si="1020"/>
        <v>0</v>
      </c>
      <c r="AD113" s="5"/>
      <c r="AE113" s="182">
        <f t="shared" si="1021"/>
        <v>0</v>
      </c>
      <c r="AF113" s="182">
        <f t="shared" si="1022"/>
        <v>0</v>
      </c>
      <c r="AG113" s="182">
        <f t="shared" si="1023"/>
        <v>0</v>
      </c>
      <c r="AH113" s="5"/>
      <c r="AI113" s="182">
        <f t="shared" si="1024"/>
        <v>0</v>
      </c>
      <c r="AJ113" s="182">
        <f t="shared" si="1025"/>
        <v>0</v>
      </c>
      <c r="AK113" s="182">
        <f t="shared" si="1026"/>
        <v>0</v>
      </c>
      <c r="AL113" s="5"/>
      <c r="AM113" s="182">
        <f t="shared" si="1027"/>
        <v>0</v>
      </c>
      <c r="AN113" s="182">
        <f t="shared" si="1028"/>
        <v>0</v>
      </c>
      <c r="AO113" s="182">
        <f t="shared" si="1029"/>
        <v>0</v>
      </c>
      <c r="AP113" s="5"/>
      <c r="AQ113" s="182">
        <f t="shared" si="1030"/>
        <v>0</v>
      </c>
      <c r="AR113" s="182">
        <f t="shared" si="1031"/>
        <v>0</v>
      </c>
      <c r="AS113" s="182">
        <f t="shared" si="1032"/>
        <v>0</v>
      </c>
      <c r="AT113" s="5"/>
      <c r="AU113" s="182">
        <f t="shared" si="1033"/>
        <v>0</v>
      </c>
      <c r="AV113" s="182">
        <f t="shared" si="1034"/>
        <v>0</v>
      </c>
      <c r="AW113" s="182">
        <f t="shared" si="1035"/>
        <v>0</v>
      </c>
      <c r="AX113" s="5"/>
      <c r="AY113" s="182">
        <f t="shared" si="1036"/>
        <v>0</v>
      </c>
      <c r="AZ113" s="182">
        <f t="shared" si="1037"/>
        <v>0</v>
      </c>
      <c r="BA113" s="182">
        <f t="shared" si="1038"/>
        <v>0</v>
      </c>
      <c r="BB113" s="5"/>
      <c r="BC113" s="182">
        <f t="shared" si="1039"/>
        <v>0</v>
      </c>
      <c r="BD113" s="182">
        <f t="shared" si="1040"/>
        <v>0</v>
      </c>
      <c r="BE113" s="182">
        <f t="shared" si="1041"/>
        <v>0</v>
      </c>
      <c r="BF113" s="5"/>
      <c r="BG113" s="182">
        <f t="shared" si="1042"/>
        <v>0</v>
      </c>
      <c r="BH113" s="182">
        <f t="shared" si="1043"/>
        <v>0</v>
      </c>
      <c r="BI113" s="182">
        <f t="shared" si="1044"/>
        <v>0</v>
      </c>
      <c r="BJ113" s="5"/>
      <c r="BK113" s="182">
        <f t="shared" si="1045"/>
        <v>0</v>
      </c>
      <c r="BL113" s="182">
        <f t="shared" si="1046"/>
        <v>0</v>
      </c>
      <c r="BM113" s="182">
        <f t="shared" si="1047"/>
        <v>0</v>
      </c>
      <c r="BN113" s="5"/>
      <c r="BO113" s="182">
        <f t="shared" si="1048"/>
        <v>0</v>
      </c>
      <c r="BP113" s="182">
        <f t="shared" si="1049"/>
        <v>0</v>
      </c>
      <c r="BQ113" s="182">
        <f t="shared" si="1050"/>
        <v>0</v>
      </c>
      <c r="BR113" s="5"/>
      <c r="BS113" s="182">
        <f t="shared" si="1051"/>
        <v>0</v>
      </c>
      <c r="BT113" s="182">
        <f t="shared" si="1052"/>
        <v>0</v>
      </c>
      <c r="BU113" s="182">
        <f t="shared" si="1053"/>
        <v>0</v>
      </c>
      <c r="BV113" s="5"/>
      <c r="BW113" s="182">
        <f t="shared" si="1054"/>
        <v>0</v>
      </c>
      <c r="BX113" s="182">
        <f t="shared" si="1055"/>
        <v>0</v>
      </c>
      <c r="BY113" s="182">
        <f t="shared" si="1056"/>
        <v>0</v>
      </c>
      <c r="BZ113" s="5"/>
      <c r="CA113" s="182">
        <f t="shared" si="1057"/>
        <v>0</v>
      </c>
      <c r="CB113" s="182">
        <f t="shared" si="1058"/>
        <v>0</v>
      </c>
      <c r="CC113" s="182">
        <f t="shared" si="1059"/>
        <v>0</v>
      </c>
      <c r="CD113" s="5"/>
      <c r="CE113" s="182">
        <f t="shared" si="1060"/>
        <v>0</v>
      </c>
      <c r="CF113" s="182">
        <f t="shared" si="1061"/>
        <v>0</v>
      </c>
      <c r="CG113" s="182">
        <f t="shared" si="1062"/>
        <v>0</v>
      </c>
      <c r="CH113" s="5"/>
      <c r="CI113" s="182">
        <f t="shared" si="1063"/>
        <v>0</v>
      </c>
      <c r="CJ113" s="182">
        <f t="shared" si="1064"/>
        <v>0</v>
      </c>
      <c r="CK113" s="182">
        <f t="shared" si="1065"/>
        <v>0</v>
      </c>
      <c r="CL113" s="5"/>
      <c r="CM113" s="182">
        <f t="shared" si="1066"/>
        <v>0</v>
      </c>
      <c r="CN113" s="182">
        <f t="shared" si="1067"/>
        <v>0</v>
      </c>
      <c r="CO113" s="182">
        <f t="shared" si="1068"/>
        <v>0</v>
      </c>
      <c r="CP113" s="5"/>
      <c r="CQ113" s="182">
        <f t="shared" si="1069"/>
        <v>0</v>
      </c>
      <c r="CR113" s="182">
        <f t="shared" si="1070"/>
        <v>0</v>
      </c>
      <c r="CS113" s="182">
        <f t="shared" si="1071"/>
        <v>0</v>
      </c>
      <c r="CT113" s="5"/>
      <c r="CU113" s="182">
        <f t="shared" si="1072"/>
        <v>0</v>
      </c>
      <c r="CV113" s="182">
        <f t="shared" si="1073"/>
        <v>0</v>
      </c>
      <c r="CW113" s="182">
        <f t="shared" si="1074"/>
        <v>0</v>
      </c>
      <c r="CX113" s="5"/>
      <c r="CY113" s="182">
        <f t="shared" si="1075"/>
        <v>0</v>
      </c>
      <c r="CZ113" s="182">
        <f t="shared" si="1076"/>
        <v>0</v>
      </c>
      <c r="DA113" s="182">
        <f t="shared" si="1077"/>
        <v>0</v>
      </c>
      <c r="DB113" s="5"/>
      <c r="DC113" s="182">
        <f t="shared" si="1078"/>
        <v>0</v>
      </c>
      <c r="DD113" s="182">
        <f t="shared" si="1079"/>
        <v>0</v>
      </c>
      <c r="DE113" s="182">
        <f t="shared" si="1080"/>
        <v>0</v>
      </c>
      <c r="DF113" s="5"/>
      <c r="DG113" s="182">
        <f t="shared" si="1081"/>
        <v>0</v>
      </c>
      <c r="DH113" s="182">
        <f t="shared" si="1082"/>
        <v>0</v>
      </c>
      <c r="DI113" s="182">
        <f t="shared" si="1083"/>
        <v>0</v>
      </c>
      <c r="DJ113" s="5"/>
      <c r="DK113" s="182">
        <f t="shared" si="1084"/>
        <v>0</v>
      </c>
      <c r="DL113" s="182">
        <f t="shared" si="1085"/>
        <v>0</v>
      </c>
      <c r="DM113" s="182">
        <f t="shared" si="1086"/>
        <v>0</v>
      </c>
      <c r="DN113" s="5"/>
      <c r="DO113" s="182">
        <f t="shared" si="1087"/>
        <v>0</v>
      </c>
      <c r="DP113" s="182">
        <f t="shared" si="1088"/>
        <v>0</v>
      </c>
      <c r="DQ113" s="182">
        <f t="shared" si="1089"/>
        <v>0</v>
      </c>
      <c r="DR113" s="5"/>
      <c r="DS113" s="182">
        <f t="shared" si="1090"/>
        <v>0</v>
      </c>
      <c r="DT113" s="182">
        <f t="shared" si="1091"/>
        <v>0</v>
      </c>
      <c r="DU113" s="182">
        <f t="shared" si="1092"/>
        <v>0</v>
      </c>
      <c r="DV113" s="5"/>
      <c r="DW113" s="182">
        <f t="shared" si="1093"/>
        <v>0</v>
      </c>
      <c r="DX113" s="182">
        <f t="shared" si="1094"/>
        <v>0</v>
      </c>
      <c r="DY113" s="182">
        <f t="shared" si="1095"/>
        <v>0</v>
      </c>
      <c r="DZ113" s="5"/>
      <c r="EA113" s="182">
        <f t="shared" si="1096"/>
        <v>0</v>
      </c>
      <c r="EB113" s="182">
        <f t="shared" si="1097"/>
        <v>0</v>
      </c>
      <c r="EC113" s="182">
        <f t="shared" si="1098"/>
        <v>0</v>
      </c>
      <c r="ED113" s="5"/>
      <c r="EE113" s="182">
        <f t="shared" si="1099"/>
        <v>0</v>
      </c>
      <c r="EF113" s="182">
        <f t="shared" si="1100"/>
        <v>0</v>
      </c>
      <c r="EG113" s="182">
        <f t="shared" si="1101"/>
        <v>0</v>
      </c>
      <c r="EH113" s="5"/>
      <c r="EI113" s="182">
        <f t="shared" si="1102"/>
        <v>0</v>
      </c>
      <c r="EJ113" s="182">
        <f t="shared" si="1103"/>
        <v>0</v>
      </c>
      <c r="EK113" s="182">
        <f t="shared" si="1104"/>
        <v>0</v>
      </c>
      <c r="EL113" s="5"/>
      <c r="EM113" s="182">
        <f t="shared" si="1105"/>
        <v>0</v>
      </c>
      <c r="EN113" s="182">
        <f t="shared" si="1106"/>
        <v>0</v>
      </c>
      <c r="EO113" s="182">
        <f t="shared" si="1107"/>
        <v>0</v>
      </c>
      <c r="EP113" s="5"/>
      <c r="EQ113" s="182">
        <f t="shared" si="1108"/>
        <v>0</v>
      </c>
      <c r="ER113" s="182">
        <f t="shared" si="1109"/>
        <v>0</v>
      </c>
      <c r="ES113" s="182">
        <f t="shared" si="1110"/>
        <v>0</v>
      </c>
      <c r="ET113" s="5"/>
      <c r="EU113" s="182">
        <f t="shared" si="1111"/>
        <v>0</v>
      </c>
      <c r="EV113" s="182">
        <f t="shared" si="1112"/>
        <v>0</v>
      </c>
      <c r="EW113" s="182">
        <f t="shared" si="1113"/>
        <v>0</v>
      </c>
      <c r="EX113" s="5"/>
      <c r="EY113" s="182">
        <f t="shared" si="1114"/>
        <v>0</v>
      </c>
      <c r="EZ113" s="182">
        <f t="shared" si="1115"/>
        <v>0</v>
      </c>
      <c r="FA113" s="182">
        <f t="shared" si="1116"/>
        <v>0</v>
      </c>
      <c r="FB113" s="5"/>
      <c r="FC113" s="182">
        <f t="shared" si="1117"/>
        <v>0</v>
      </c>
      <c r="FD113" s="182">
        <f t="shared" si="1118"/>
        <v>0</v>
      </c>
      <c r="FE113" s="182">
        <f t="shared" si="1119"/>
        <v>0</v>
      </c>
      <c r="FF113" s="5"/>
      <c r="FG113" s="182">
        <f t="shared" si="1120"/>
        <v>0</v>
      </c>
      <c r="FH113" s="182">
        <f t="shared" si="1121"/>
        <v>0</v>
      </c>
      <c r="FI113" s="182">
        <f t="shared" si="1122"/>
        <v>0</v>
      </c>
      <c r="FJ113" s="5"/>
      <c r="FK113" s="182">
        <f t="shared" si="1123"/>
        <v>0</v>
      </c>
      <c r="FL113" s="182">
        <f t="shared" si="1124"/>
        <v>0</v>
      </c>
      <c r="FM113" s="182">
        <f t="shared" si="1125"/>
        <v>0</v>
      </c>
      <c r="FN113" s="5"/>
      <c r="FO113" s="182">
        <f t="shared" si="1126"/>
        <v>0</v>
      </c>
      <c r="FP113" s="182">
        <f t="shared" si="1127"/>
        <v>0</v>
      </c>
      <c r="FQ113" s="182">
        <f t="shared" si="1128"/>
        <v>0</v>
      </c>
      <c r="FR113" s="5"/>
      <c r="FS113" s="182">
        <f t="shared" si="1129"/>
        <v>0</v>
      </c>
      <c r="FT113" s="182">
        <f t="shared" si="1130"/>
        <v>0</v>
      </c>
      <c r="FU113" s="182">
        <f t="shared" si="1131"/>
        <v>0</v>
      </c>
      <c r="FV113" s="5"/>
      <c r="FW113" s="182">
        <f t="shared" si="1132"/>
        <v>0</v>
      </c>
      <c r="FX113" s="182">
        <f t="shared" si="1133"/>
        <v>0</v>
      </c>
      <c r="FY113" s="182">
        <f t="shared" si="1134"/>
        <v>0</v>
      </c>
      <c r="FZ113" s="5"/>
      <c r="GA113" s="182">
        <f t="shared" si="1135"/>
        <v>0</v>
      </c>
      <c r="GB113" s="182">
        <f t="shared" si="1136"/>
        <v>0</v>
      </c>
      <c r="GC113" s="182">
        <f t="shared" si="1137"/>
        <v>0</v>
      </c>
      <c r="GD113" s="5"/>
      <c r="GE113" s="182">
        <f t="shared" si="1138"/>
        <v>0</v>
      </c>
      <c r="GF113" s="182">
        <f t="shared" si="1139"/>
        <v>0</v>
      </c>
      <c r="GG113" s="182">
        <f t="shared" si="1140"/>
        <v>0</v>
      </c>
      <c r="GH113" s="5"/>
      <c r="GI113" s="182">
        <f t="shared" si="1141"/>
        <v>0</v>
      </c>
      <c r="GJ113" s="182">
        <f t="shared" si="1142"/>
        <v>0</v>
      </c>
      <c r="GK113" s="182">
        <f t="shared" si="1143"/>
        <v>0</v>
      </c>
      <c r="GL113" s="5"/>
      <c r="GM113" s="182">
        <f t="shared" si="1144"/>
        <v>0</v>
      </c>
      <c r="GN113" s="182">
        <f t="shared" si="1145"/>
        <v>0</v>
      </c>
      <c r="GO113" s="182">
        <f t="shared" si="1146"/>
        <v>0</v>
      </c>
      <c r="GP113" s="5"/>
      <c r="GQ113" s="182">
        <f t="shared" si="1147"/>
        <v>0</v>
      </c>
      <c r="GR113" s="182">
        <f t="shared" si="1148"/>
        <v>0</v>
      </c>
      <c r="GS113" s="182">
        <f t="shared" si="1149"/>
        <v>0</v>
      </c>
      <c r="GT113" s="5"/>
      <c r="GU113" s="182">
        <f t="shared" si="1150"/>
        <v>0</v>
      </c>
      <c r="GV113" s="182">
        <f t="shared" si="1151"/>
        <v>0</v>
      </c>
      <c r="GW113" s="182">
        <f t="shared" si="1152"/>
        <v>0</v>
      </c>
      <c r="GX113" s="5"/>
      <c r="GY113" s="182">
        <f t="shared" si="1153"/>
        <v>0</v>
      </c>
      <c r="GZ113" s="182">
        <f t="shared" si="1154"/>
        <v>0</v>
      </c>
      <c r="HA113" s="182">
        <f t="shared" si="1155"/>
        <v>0</v>
      </c>
      <c r="HB113" s="5"/>
      <c r="HC113" s="182">
        <f t="shared" si="1156"/>
        <v>0</v>
      </c>
      <c r="HD113" s="182">
        <f t="shared" si="1157"/>
        <v>0</v>
      </c>
      <c r="HE113" s="182">
        <f t="shared" si="1158"/>
        <v>0</v>
      </c>
      <c r="HF113" s="5"/>
      <c r="HG113" s="182">
        <f t="shared" si="1159"/>
        <v>0</v>
      </c>
      <c r="HH113" s="182">
        <f t="shared" si="1160"/>
        <v>0</v>
      </c>
      <c r="HI113" s="182">
        <f t="shared" si="1161"/>
        <v>0</v>
      </c>
      <c r="HJ113" s="5"/>
      <c r="HK113" s="182">
        <f t="shared" si="1162"/>
        <v>0</v>
      </c>
      <c r="HL113" s="182">
        <f t="shared" si="1163"/>
        <v>0</v>
      </c>
      <c r="HM113" s="182">
        <f t="shared" si="1164"/>
        <v>0</v>
      </c>
      <c r="HN113" s="5"/>
      <c r="HO113" s="182">
        <f t="shared" si="1165"/>
        <v>0</v>
      </c>
      <c r="HP113" s="182">
        <f t="shared" si="1166"/>
        <v>0</v>
      </c>
      <c r="HQ113" s="182">
        <f t="shared" si="1167"/>
        <v>0</v>
      </c>
      <c r="HR113" s="5"/>
      <c r="HS113" s="182">
        <f t="shared" si="1168"/>
        <v>0</v>
      </c>
      <c r="HT113" s="182">
        <f t="shared" si="1169"/>
        <v>0</v>
      </c>
      <c r="HU113" s="182">
        <f t="shared" si="1170"/>
        <v>0</v>
      </c>
      <c r="HV113" s="5"/>
      <c r="HW113" s="182">
        <f t="shared" si="1171"/>
        <v>0</v>
      </c>
      <c r="HX113" s="182">
        <f t="shared" si="1172"/>
        <v>0</v>
      </c>
      <c r="HY113" s="182">
        <f t="shared" si="1173"/>
        <v>0</v>
      </c>
      <c r="HZ113" s="5"/>
      <c r="IA113" s="182">
        <f t="shared" si="1174"/>
        <v>0</v>
      </c>
      <c r="IB113" s="182">
        <f t="shared" si="1175"/>
        <v>0</v>
      </c>
      <c r="IC113" s="182">
        <f t="shared" si="1176"/>
        <v>0</v>
      </c>
      <c r="ID113" s="5"/>
      <c r="IE113" s="182">
        <f t="shared" si="1177"/>
        <v>0</v>
      </c>
      <c r="IF113" s="182">
        <f t="shared" si="1178"/>
        <v>0</v>
      </c>
      <c r="IG113" s="182">
        <f t="shared" si="1179"/>
        <v>0</v>
      </c>
      <c r="IH113" s="5"/>
      <c r="II113" s="182">
        <f t="shared" si="1180"/>
        <v>0</v>
      </c>
      <c r="IJ113" s="182">
        <f t="shared" si="1181"/>
        <v>0</v>
      </c>
      <c r="IK113" s="182">
        <f t="shared" si="1182"/>
        <v>0</v>
      </c>
      <c r="IL113" s="5"/>
      <c r="IM113" s="182">
        <f t="shared" si="1183"/>
        <v>0</v>
      </c>
      <c r="IN113" s="182">
        <f t="shared" si="1184"/>
        <v>0</v>
      </c>
      <c r="IO113" s="182">
        <f t="shared" si="1185"/>
        <v>0</v>
      </c>
      <c r="IP113" s="5"/>
      <c r="IQ113" s="182">
        <f t="shared" si="1186"/>
        <v>0</v>
      </c>
      <c r="IR113" s="182">
        <f t="shared" si="1187"/>
        <v>0</v>
      </c>
      <c r="IS113" s="182">
        <f t="shared" si="1188"/>
        <v>0</v>
      </c>
      <c r="IT113" s="5"/>
      <c r="IU113" s="182">
        <f t="shared" si="1189"/>
        <v>0</v>
      </c>
      <c r="IV113" s="182">
        <f t="shared" si="1190"/>
        <v>0</v>
      </c>
      <c r="IW113" s="182">
        <f t="shared" si="1191"/>
        <v>0</v>
      </c>
      <c r="IX113" s="5"/>
      <c r="IY113" s="182">
        <f t="shared" si="1192"/>
        <v>0</v>
      </c>
      <c r="IZ113" s="182">
        <f t="shared" si="1193"/>
        <v>0</v>
      </c>
      <c r="JA113" s="182">
        <f t="shared" si="1194"/>
        <v>0</v>
      </c>
      <c r="JB113" s="5"/>
      <c r="JC113" s="182">
        <f t="shared" si="1195"/>
        <v>0</v>
      </c>
      <c r="JD113" s="182">
        <f t="shared" si="1196"/>
        <v>0</v>
      </c>
      <c r="JE113" s="182">
        <f t="shared" si="1197"/>
        <v>0</v>
      </c>
      <c r="JF113" s="5"/>
      <c r="JG113" s="182">
        <f t="shared" si="1198"/>
        <v>0</v>
      </c>
      <c r="JH113" s="182">
        <f t="shared" si="1199"/>
        <v>0</v>
      </c>
      <c r="JI113" s="182">
        <f t="shared" si="1200"/>
        <v>0</v>
      </c>
      <c r="JJ113" s="5"/>
      <c r="JK113" s="182">
        <f t="shared" si="1201"/>
        <v>0</v>
      </c>
      <c r="JL113" s="182">
        <f t="shared" si="1202"/>
        <v>0</v>
      </c>
      <c r="JM113" s="182">
        <f t="shared" si="1203"/>
        <v>0</v>
      </c>
      <c r="JN113" s="5"/>
      <c r="JO113" s="182">
        <f t="shared" si="1204"/>
        <v>0</v>
      </c>
      <c r="JP113" s="182">
        <f t="shared" si="1205"/>
        <v>0</v>
      </c>
      <c r="JQ113" s="182">
        <f t="shared" si="1206"/>
        <v>0</v>
      </c>
      <c r="JR113" s="5"/>
      <c r="JS113" s="182">
        <f t="shared" si="1207"/>
        <v>0</v>
      </c>
      <c r="JT113" s="182">
        <f t="shared" si="1208"/>
        <v>0</v>
      </c>
      <c r="JU113" s="182">
        <f t="shared" si="1209"/>
        <v>0</v>
      </c>
      <c r="JV113" s="5"/>
      <c r="JW113" s="182">
        <f t="shared" si="1210"/>
        <v>0</v>
      </c>
      <c r="JX113" s="182">
        <f t="shared" si="1211"/>
        <v>0</v>
      </c>
      <c r="JY113" s="182">
        <f t="shared" si="1212"/>
        <v>0</v>
      </c>
      <c r="JZ113" s="5"/>
      <c r="KA113" s="182">
        <f t="shared" si="1213"/>
        <v>0</v>
      </c>
      <c r="KB113" s="182">
        <f t="shared" si="1214"/>
        <v>0</v>
      </c>
      <c r="KC113" s="182">
        <f t="shared" si="1215"/>
        <v>0</v>
      </c>
      <c r="KD113" s="5"/>
      <c r="KE113" s="182">
        <f t="shared" si="1216"/>
        <v>0</v>
      </c>
      <c r="KF113" s="182">
        <f t="shared" si="1217"/>
        <v>0</v>
      </c>
      <c r="KG113" s="182">
        <f t="shared" si="1218"/>
        <v>0</v>
      </c>
      <c r="KH113" s="5"/>
      <c r="KI113" s="183">
        <f t="shared" si="1219"/>
        <v>0</v>
      </c>
      <c r="KJ113" s="183" t="e">
        <f t="shared" si="1220"/>
        <v>#DIV/0!</v>
      </c>
      <c r="KK113" s="183">
        <f t="shared" si="1221"/>
        <v>0</v>
      </c>
      <c r="KM113" s="183">
        <f t="shared" si="1222"/>
        <v>0</v>
      </c>
      <c r="KN113" s="183" t="e">
        <f t="shared" si="1223"/>
        <v>#DIV/0!</v>
      </c>
      <c r="KO113" s="183">
        <f t="shared" si="1224"/>
        <v>0</v>
      </c>
      <c r="KQ113" s="183">
        <f t="shared" si="1225"/>
        <v>0</v>
      </c>
      <c r="KR113" s="183" t="e">
        <f t="shared" si="1226"/>
        <v>#DIV/0!</v>
      </c>
      <c r="KS113" s="183">
        <f t="shared" si="1227"/>
        <v>0</v>
      </c>
      <c r="KU113" s="183">
        <f t="shared" si="1228"/>
        <v>0</v>
      </c>
      <c r="KV113" s="183" t="e">
        <f t="shared" si="1229"/>
        <v>#DIV/0!</v>
      </c>
      <c r="KW113" s="183">
        <f t="shared" si="1230"/>
        <v>0</v>
      </c>
      <c r="KY113" s="183">
        <f t="shared" si="1231"/>
        <v>0</v>
      </c>
      <c r="KZ113" s="183" t="e">
        <f t="shared" si="1232"/>
        <v>#DIV/0!</v>
      </c>
      <c r="LA113" s="183">
        <f t="shared" si="1233"/>
        <v>0</v>
      </c>
      <c r="LC113" s="183">
        <f t="shared" si="1234"/>
        <v>0</v>
      </c>
      <c r="LD113" s="183" t="e">
        <f t="shared" si="1235"/>
        <v>#DIV/0!</v>
      </c>
      <c r="LE113" s="183">
        <f t="shared" si="1236"/>
        <v>0</v>
      </c>
    </row>
    <row r="114" spans="2:317" ht="18.75">
      <c r="B114" s="172"/>
      <c r="C114" s="180"/>
      <c r="D114" s="180"/>
      <c r="E114" s="180" t="str">
        <f>'A.I Revenue Streams - P1'!F112</f>
        <v>Ultrasound Small Parts</v>
      </c>
      <c r="F114" s="184"/>
      <c r="G114" s="182"/>
      <c r="H114" s="182">
        <f>'A.I Revenue Streams - P1'!J112</f>
        <v>0</v>
      </c>
      <c r="I114" s="182">
        <f t="shared" si="1237"/>
        <v>0</v>
      </c>
      <c r="J114" s="5"/>
      <c r="K114" s="182">
        <f>'A.I Revenue Streams - P1'!H112*K$2</f>
        <v>0</v>
      </c>
      <c r="L114" s="182">
        <f t="shared" si="1008"/>
        <v>0</v>
      </c>
      <c r="M114" s="182">
        <f t="shared" si="1239"/>
        <v>0</v>
      </c>
      <c r="N114" s="5"/>
      <c r="O114" s="182">
        <f t="shared" si="1009"/>
        <v>0</v>
      </c>
      <c r="P114" s="182">
        <f t="shared" si="1010"/>
        <v>0</v>
      </c>
      <c r="Q114" s="182">
        <f t="shared" si="1011"/>
        <v>0</v>
      </c>
      <c r="R114" s="5"/>
      <c r="S114" s="182">
        <f t="shared" si="1012"/>
        <v>0</v>
      </c>
      <c r="T114" s="182">
        <f t="shared" si="1013"/>
        <v>0</v>
      </c>
      <c r="U114" s="182">
        <f t="shared" si="1014"/>
        <v>0</v>
      </c>
      <c r="V114" s="5"/>
      <c r="W114" s="182">
        <f t="shared" si="1015"/>
        <v>0</v>
      </c>
      <c r="X114" s="182">
        <f t="shared" si="1016"/>
        <v>0</v>
      </c>
      <c r="Y114" s="182">
        <f t="shared" si="1017"/>
        <v>0</v>
      </c>
      <c r="Z114" s="5"/>
      <c r="AA114" s="182">
        <f t="shared" si="1018"/>
        <v>0</v>
      </c>
      <c r="AB114" s="182">
        <f t="shared" si="1019"/>
        <v>0</v>
      </c>
      <c r="AC114" s="182">
        <f t="shared" si="1020"/>
        <v>0</v>
      </c>
      <c r="AD114" s="5"/>
      <c r="AE114" s="182">
        <f t="shared" si="1021"/>
        <v>0</v>
      </c>
      <c r="AF114" s="182">
        <f t="shared" si="1022"/>
        <v>0</v>
      </c>
      <c r="AG114" s="182">
        <f t="shared" si="1023"/>
        <v>0</v>
      </c>
      <c r="AH114" s="5"/>
      <c r="AI114" s="182">
        <f t="shared" si="1024"/>
        <v>0</v>
      </c>
      <c r="AJ114" s="182">
        <f t="shared" si="1025"/>
        <v>0</v>
      </c>
      <c r="AK114" s="182">
        <f t="shared" si="1026"/>
        <v>0</v>
      </c>
      <c r="AL114" s="5"/>
      <c r="AM114" s="182">
        <f t="shared" si="1027"/>
        <v>0</v>
      </c>
      <c r="AN114" s="182">
        <f t="shared" si="1028"/>
        <v>0</v>
      </c>
      <c r="AO114" s="182">
        <f t="shared" si="1029"/>
        <v>0</v>
      </c>
      <c r="AP114" s="5"/>
      <c r="AQ114" s="182">
        <f t="shared" si="1030"/>
        <v>0</v>
      </c>
      <c r="AR114" s="182">
        <f t="shared" si="1031"/>
        <v>0</v>
      </c>
      <c r="AS114" s="182">
        <f t="shared" si="1032"/>
        <v>0</v>
      </c>
      <c r="AT114" s="5"/>
      <c r="AU114" s="182">
        <f t="shared" si="1033"/>
        <v>0</v>
      </c>
      <c r="AV114" s="182">
        <f t="shared" si="1034"/>
        <v>0</v>
      </c>
      <c r="AW114" s="182">
        <f t="shared" si="1035"/>
        <v>0</v>
      </c>
      <c r="AX114" s="5"/>
      <c r="AY114" s="182">
        <f t="shared" si="1036"/>
        <v>0</v>
      </c>
      <c r="AZ114" s="182">
        <f t="shared" si="1037"/>
        <v>0</v>
      </c>
      <c r="BA114" s="182">
        <f t="shared" si="1038"/>
        <v>0</v>
      </c>
      <c r="BB114" s="5"/>
      <c r="BC114" s="182">
        <f t="shared" si="1039"/>
        <v>0</v>
      </c>
      <c r="BD114" s="182">
        <f t="shared" si="1040"/>
        <v>0</v>
      </c>
      <c r="BE114" s="182">
        <f t="shared" si="1041"/>
        <v>0</v>
      </c>
      <c r="BF114" s="5"/>
      <c r="BG114" s="182">
        <f t="shared" si="1042"/>
        <v>0</v>
      </c>
      <c r="BH114" s="182">
        <f t="shared" si="1043"/>
        <v>0</v>
      </c>
      <c r="BI114" s="182">
        <f t="shared" si="1044"/>
        <v>0</v>
      </c>
      <c r="BJ114" s="5"/>
      <c r="BK114" s="182">
        <f t="shared" si="1045"/>
        <v>0</v>
      </c>
      <c r="BL114" s="182">
        <f t="shared" si="1046"/>
        <v>0</v>
      </c>
      <c r="BM114" s="182">
        <f t="shared" si="1047"/>
        <v>0</v>
      </c>
      <c r="BN114" s="5"/>
      <c r="BO114" s="182">
        <f t="shared" si="1048"/>
        <v>0</v>
      </c>
      <c r="BP114" s="182">
        <f t="shared" si="1049"/>
        <v>0</v>
      </c>
      <c r="BQ114" s="182">
        <f t="shared" si="1050"/>
        <v>0</v>
      </c>
      <c r="BR114" s="5"/>
      <c r="BS114" s="182">
        <f t="shared" si="1051"/>
        <v>0</v>
      </c>
      <c r="BT114" s="182">
        <f t="shared" si="1052"/>
        <v>0</v>
      </c>
      <c r="BU114" s="182">
        <f t="shared" si="1053"/>
        <v>0</v>
      </c>
      <c r="BV114" s="5"/>
      <c r="BW114" s="182">
        <f t="shared" si="1054"/>
        <v>0</v>
      </c>
      <c r="BX114" s="182">
        <f t="shared" si="1055"/>
        <v>0</v>
      </c>
      <c r="BY114" s="182">
        <f t="shared" si="1056"/>
        <v>0</v>
      </c>
      <c r="BZ114" s="5"/>
      <c r="CA114" s="182">
        <f t="shared" si="1057"/>
        <v>0</v>
      </c>
      <c r="CB114" s="182">
        <f t="shared" si="1058"/>
        <v>0</v>
      </c>
      <c r="CC114" s="182">
        <f t="shared" si="1059"/>
        <v>0</v>
      </c>
      <c r="CD114" s="5"/>
      <c r="CE114" s="182">
        <f t="shared" si="1060"/>
        <v>0</v>
      </c>
      <c r="CF114" s="182">
        <f t="shared" si="1061"/>
        <v>0</v>
      </c>
      <c r="CG114" s="182">
        <f t="shared" si="1062"/>
        <v>0</v>
      </c>
      <c r="CH114" s="5"/>
      <c r="CI114" s="182">
        <f t="shared" si="1063"/>
        <v>0</v>
      </c>
      <c r="CJ114" s="182">
        <f t="shared" si="1064"/>
        <v>0</v>
      </c>
      <c r="CK114" s="182">
        <f t="shared" si="1065"/>
        <v>0</v>
      </c>
      <c r="CL114" s="5"/>
      <c r="CM114" s="182">
        <f t="shared" si="1066"/>
        <v>0</v>
      </c>
      <c r="CN114" s="182">
        <f t="shared" si="1067"/>
        <v>0</v>
      </c>
      <c r="CO114" s="182">
        <f t="shared" si="1068"/>
        <v>0</v>
      </c>
      <c r="CP114" s="5"/>
      <c r="CQ114" s="182">
        <f t="shared" si="1069"/>
        <v>0</v>
      </c>
      <c r="CR114" s="182">
        <f t="shared" si="1070"/>
        <v>0</v>
      </c>
      <c r="CS114" s="182">
        <f t="shared" si="1071"/>
        <v>0</v>
      </c>
      <c r="CT114" s="5"/>
      <c r="CU114" s="182">
        <f t="shared" si="1072"/>
        <v>0</v>
      </c>
      <c r="CV114" s="182">
        <f t="shared" si="1073"/>
        <v>0</v>
      </c>
      <c r="CW114" s="182">
        <f t="shared" si="1074"/>
        <v>0</v>
      </c>
      <c r="CX114" s="5"/>
      <c r="CY114" s="182">
        <f t="shared" si="1075"/>
        <v>0</v>
      </c>
      <c r="CZ114" s="182">
        <f t="shared" si="1076"/>
        <v>0</v>
      </c>
      <c r="DA114" s="182">
        <f t="shared" si="1077"/>
        <v>0</v>
      </c>
      <c r="DB114" s="5"/>
      <c r="DC114" s="182">
        <f t="shared" si="1078"/>
        <v>0</v>
      </c>
      <c r="DD114" s="182">
        <f t="shared" si="1079"/>
        <v>0</v>
      </c>
      <c r="DE114" s="182">
        <f t="shared" si="1080"/>
        <v>0</v>
      </c>
      <c r="DF114" s="5"/>
      <c r="DG114" s="182">
        <f t="shared" si="1081"/>
        <v>0</v>
      </c>
      <c r="DH114" s="182">
        <f t="shared" si="1082"/>
        <v>0</v>
      </c>
      <c r="DI114" s="182">
        <f t="shared" si="1083"/>
        <v>0</v>
      </c>
      <c r="DJ114" s="5"/>
      <c r="DK114" s="182">
        <f t="shared" si="1084"/>
        <v>0</v>
      </c>
      <c r="DL114" s="182">
        <f t="shared" si="1085"/>
        <v>0</v>
      </c>
      <c r="DM114" s="182">
        <f t="shared" si="1086"/>
        <v>0</v>
      </c>
      <c r="DN114" s="5"/>
      <c r="DO114" s="182">
        <f t="shared" si="1087"/>
        <v>0</v>
      </c>
      <c r="DP114" s="182">
        <f t="shared" si="1088"/>
        <v>0</v>
      </c>
      <c r="DQ114" s="182">
        <f t="shared" si="1089"/>
        <v>0</v>
      </c>
      <c r="DR114" s="5"/>
      <c r="DS114" s="182">
        <f t="shared" si="1090"/>
        <v>0</v>
      </c>
      <c r="DT114" s="182">
        <f t="shared" si="1091"/>
        <v>0</v>
      </c>
      <c r="DU114" s="182">
        <f t="shared" si="1092"/>
        <v>0</v>
      </c>
      <c r="DV114" s="5"/>
      <c r="DW114" s="182">
        <f t="shared" si="1093"/>
        <v>0</v>
      </c>
      <c r="DX114" s="182">
        <f t="shared" si="1094"/>
        <v>0</v>
      </c>
      <c r="DY114" s="182">
        <f t="shared" si="1095"/>
        <v>0</v>
      </c>
      <c r="DZ114" s="5"/>
      <c r="EA114" s="182">
        <f t="shared" si="1096"/>
        <v>0</v>
      </c>
      <c r="EB114" s="182">
        <f t="shared" si="1097"/>
        <v>0</v>
      </c>
      <c r="EC114" s="182">
        <f t="shared" si="1098"/>
        <v>0</v>
      </c>
      <c r="ED114" s="5"/>
      <c r="EE114" s="182">
        <f t="shared" si="1099"/>
        <v>0</v>
      </c>
      <c r="EF114" s="182">
        <f t="shared" si="1100"/>
        <v>0</v>
      </c>
      <c r="EG114" s="182">
        <f t="shared" si="1101"/>
        <v>0</v>
      </c>
      <c r="EH114" s="5"/>
      <c r="EI114" s="182">
        <f t="shared" si="1102"/>
        <v>0</v>
      </c>
      <c r="EJ114" s="182">
        <f t="shared" si="1103"/>
        <v>0</v>
      </c>
      <c r="EK114" s="182">
        <f t="shared" si="1104"/>
        <v>0</v>
      </c>
      <c r="EL114" s="5"/>
      <c r="EM114" s="182">
        <f t="shared" si="1105"/>
        <v>0</v>
      </c>
      <c r="EN114" s="182">
        <f t="shared" si="1106"/>
        <v>0</v>
      </c>
      <c r="EO114" s="182">
        <f t="shared" si="1107"/>
        <v>0</v>
      </c>
      <c r="EP114" s="5"/>
      <c r="EQ114" s="182">
        <f t="shared" si="1108"/>
        <v>0</v>
      </c>
      <c r="ER114" s="182">
        <f t="shared" si="1109"/>
        <v>0</v>
      </c>
      <c r="ES114" s="182">
        <f t="shared" si="1110"/>
        <v>0</v>
      </c>
      <c r="ET114" s="5"/>
      <c r="EU114" s="182">
        <f t="shared" si="1111"/>
        <v>0</v>
      </c>
      <c r="EV114" s="182">
        <f t="shared" si="1112"/>
        <v>0</v>
      </c>
      <c r="EW114" s="182">
        <f t="shared" si="1113"/>
        <v>0</v>
      </c>
      <c r="EX114" s="5"/>
      <c r="EY114" s="182">
        <f t="shared" si="1114"/>
        <v>0</v>
      </c>
      <c r="EZ114" s="182">
        <f t="shared" si="1115"/>
        <v>0</v>
      </c>
      <c r="FA114" s="182">
        <f t="shared" si="1116"/>
        <v>0</v>
      </c>
      <c r="FB114" s="5"/>
      <c r="FC114" s="182">
        <f t="shared" si="1117"/>
        <v>0</v>
      </c>
      <c r="FD114" s="182">
        <f t="shared" si="1118"/>
        <v>0</v>
      </c>
      <c r="FE114" s="182">
        <f t="shared" si="1119"/>
        <v>0</v>
      </c>
      <c r="FF114" s="5"/>
      <c r="FG114" s="182">
        <f t="shared" si="1120"/>
        <v>0</v>
      </c>
      <c r="FH114" s="182">
        <f t="shared" si="1121"/>
        <v>0</v>
      </c>
      <c r="FI114" s="182">
        <f t="shared" si="1122"/>
        <v>0</v>
      </c>
      <c r="FJ114" s="5"/>
      <c r="FK114" s="182">
        <f t="shared" si="1123"/>
        <v>0</v>
      </c>
      <c r="FL114" s="182">
        <f t="shared" si="1124"/>
        <v>0</v>
      </c>
      <c r="FM114" s="182">
        <f t="shared" si="1125"/>
        <v>0</v>
      </c>
      <c r="FN114" s="5"/>
      <c r="FO114" s="182">
        <f t="shared" si="1126"/>
        <v>0</v>
      </c>
      <c r="FP114" s="182">
        <f t="shared" si="1127"/>
        <v>0</v>
      </c>
      <c r="FQ114" s="182">
        <f t="shared" si="1128"/>
        <v>0</v>
      </c>
      <c r="FR114" s="5"/>
      <c r="FS114" s="182">
        <f t="shared" si="1129"/>
        <v>0</v>
      </c>
      <c r="FT114" s="182">
        <f t="shared" si="1130"/>
        <v>0</v>
      </c>
      <c r="FU114" s="182">
        <f t="shared" si="1131"/>
        <v>0</v>
      </c>
      <c r="FV114" s="5"/>
      <c r="FW114" s="182">
        <f t="shared" si="1132"/>
        <v>0</v>
      </c>
      <c r="FX114" s="182">
        <f t="shared" si="1133"/>
        <v>0</v>
      </c>
      <c r="FY114" s="182">
        <f t="shared" si="1134"/>
        <v>0</v>
      </c>
      <c r="FZ114" s="5"/>
      <c r="GA114" s="182">
        <f t="shared" si="1135"/>
        <v>0</v>
      </c>
      <c r="GB114" s="182">
        <f t="shared" si="1136"/>
        <v>0</v>
      </c>
      <c r="GC114" s="182">
        <f t="shared" si="1137"/>
        <v>0</v>
      </c>
      <c r="GD114" s="5"/>
      <c r="GE114" s="182">
        <f t="shared" si="1138"/>
        <v>0</v>
      </c>
      <c r="GF114" s="182">
        <f t="shared" si="1139"/>
        <v>0</v>
      </c>
      <c r="GG114" s="182">
        <f t="shared" si="1140"/>
        <v>0</v>
      </c>
      <c r="GH114" s="5"/>
      <c r="GI114" s="182">
        <f t="shared" si="1141"/>
        <v>0</v>
      </c>
      <c r="GJ114" s="182">
        <f t="shared" si="1142"/>
        <v>0</v>
      </c>
      <c r="GK114" s="182">
        <f t="shared" si="1143"/>
        <v>0</v>
      </c>
      <c r="GL114" s="5"/>
      <c r="GM114" s="182">
        <f t="shared" si="1144"/>
        <v>0</v>
      </c>
      <c r="GN114" s="182">
        <f t="shared" si="1145"/>
        <v>0</v>
      </c>
      <c r="GO114" s="182">
        <f t="shared" si="1146"/>
        <v>0</v>
      </c>
      <c r="GP114" s="5"/>
      <c r="GQ114" s="182">
        <f t="shared" si="1147"/>
        <v>0</v>
      </c>
      <c r="GR114" s="182">
        <f t="shared" si="1148"/>
        <v>0</v>
      </c>
      <c r="GS114" s="182">
        <f t="shared" si="1149"/>
        <v>0</v>
      </c>
      <c r="GT114" s="5"/>
      <c r="GU114" s="182">
        <f t="shared" si="1150"/>
        <v>0</v>
      </c>
      <c r="GV114" s="182">
        <f t="shared" si="1151"/>
        <v>0</v>
      </c>
      <c r="GW114" s="182">
        <f t="shared" si="1152"/>
        <v>0</v>
      </c>
      <c r="GX114" s="5"/>
      <c r="GY114" s="182">
        <f t="shared" si="1153"/>
        <v>0</v>
      </c>
      <c r="GZ114" s="182">
        <f t="shared" si="1154"/>
        <v>0</v>
      </c>
      <c r="HA114" s="182">
        <f t="shared" si="1155"/>
        <v>0</v>
      </c>
      <c r="HB114" s="5"/>
      <c r="HC114" s="182">
        <f t="shared" si="1156"/>
        <v>0</v>
      </c>
      <c r="HD114" s="182">
        <f t="shared" si="1157"/>
        <v>0</v>
      </c>
      <c r="HE114" s="182">
        <f t="shared" si="1158"/>
        <v>0</v>
      </c>
      <c r="HF114" s="5"/>
      <c r="HG114" s="182">
        <f t="shared" si="1159"/>
        <v>0</v>
      </c>
      <c r="HH114" s="182">
        <f t="shared" si="1160"/>
        <v>0</v>
      </c>
      <c r="HI114" s="182">
        <f t="shared" si="1161"/>
        <v>0</v>
      </c>
      <c r="HJ114" s="5"/>
      <c r="HK114" s="182">
        <f t="shared" si="1162"/>
        <v>0</v>
      </c>
      <c r="HL114" s="182">
        <f t="shared" si="1163"/>
        <v>0</v>
      </c>
      <c r="HM114" s="182">
        <f t="shared" si="1164"/>
        <v>0</v>
      </c>
      <c r="HN114" s="5"/>
      <c r="HO114" s="182">
        <f t="shared" si="1165"/>
        <v>0</v>
      </c>
      <c r="HP114" s="182">
        <f t="shared" si="1166"/>
        <v>0</v>
      </c>
      <c r="HQ114" s="182">
        <f t="shared" si="1167"/>
        <v>0</v>
      </c>
      <c r="HR114" s="5"/>
      <c r="HS114" s="182">
        <f t="shared" si="1168"/>
        <v>0</v>
      </c>
      <c r="HT114" s="182">
        <f t="shared" si="1169"/>
        <v>0</v>
      </c>
      <c r="HU114" s="182">
        <f t="shared" si="1170"/>
        <v>0</v>
      </c>
      <c r="HV114" s="5"/>
      <c r="HW114" s="182">
        <f t="shared" si="1171"/>
        <v>0</v>
      </c>
      <c r="HX114" s="182">
        <f t="shared" si="1172"/>
        <v>0</v>
      </c>
      <c r="HY114" s="182">
        <f t="shared" si="1173"/>
        <v>0</v>
      </c>
      <c r="HZ114" s="5"/>
      <c r="IA114" s="182">
        <f t="shared" si="1174"/>
        <v>0</v>
      </c>
      <c r="IB114" s="182">
        <f t="shared" si="1175"/>
        <v>0</v>
      </c>
      <c r="IC114" s="182">
        <f t="shared" si="1176"/>
        <v>0</v>
      </c>
      <c r="ID114" s="5"/>
      <c r="IE114" s="182">
        <f t="shared" si="1177"/>
        <v>0</v>
      </c>
      <c r="IF114" s="182">
        <f t="shared" si="1178"/>
        <v>0</v>
      </c>
      <c r="IG114" s="182">
        <f t="shared" si="1179"/>
        <v>0</v>
      </c>
      <c r="IH114" s="5"/>
      <c r="II114" s="182">
        <f t="shared" si="1180"/>
        <v>0</v>
      </c>
      <c r="IJ114" s="182">
        <f t="shared" si="1181"/>
        <v>0</v>
      </c>
      <c r="IK114" s="182">
        <f t="shared" si="1182"/>
        <v>0</v>
      </c>
      <c r="IL114" s="5"/>
      <c r="IM114" s="182">
        <f t="shared" si="1183"/>
        <v>0</v>
      </c>
      <c r="IN114" s="182">
        <f t="shared" si="1184"/>
        <v>0</v>
      </c>
      <c r="IO114" s="182">
        <f t="shared" si="1185"/>
        <v>0</v>
      </c>
      <c r="IP114" s="5"/>
      <c r="IQ114" s="182">
        <f t="shared" si="1186"/>
        <v>0</v>
      </c>
      <c r="IR114" s="182">
        <f t="shared" si="1187"/>
        <v>0</v>
      </c>
      <c r="IS114" s="182">
        <f t="shared" si="1188"/>
        <v>0</v>
      </c>
      <c r="IT114" s="5"/>
      <c r="IU114" s="182">
        <f t="shared" si="1189"/>
        <v>0</v>
      </c>
      <c r="IV114" s="182">
        <f t="shared" si="1190"/>
        <v>0</v>
      </c>
      <c r="IW114" s="182">
        <f t="shared" si="1191"/>
        <v>0</v>
      </c>
      <c r="IX114" s="5"/>
      <c r="IY114" s="182">
        <f t="shared" si="1192"/>
        <v>0</v>
      </c>
      <c r="IZ114" s="182">
        <f t="shared" si="1193"/>
        <v>0</v>
      </c>
      <c r="JA114" s="182">
        <f t="shared" si="1194"/>
        <v>0</v>
      </c>
      <c r="JB114" s="5"/>
      <c r="JC114" s="182">
        <f t="shared" si="1195"/>
        <v>0</v>
      </c>
      <c r="JD114" s="182">
        <f t="shared" si="1196"/>
        <v>0</v>
      </c>
      <c r="JE114" s="182">
        <f t="shared" si="1197"/>
        <v>0</v>
      </c>
      <c r="JF114" s="5"/>
      <c r="JG114" s="182">
        <f t="shared" si="1198"/>
        <v>0</v>
      </c>
      <c r="JH114" s="182">
        <f t="shared" si="1199"/>
        <v>0</v>
      </c>
      <c r="JI114" s="182">
        <f t="shared" si="1200"/>
        <v>0</v>
      </c>
      <c r="JJ114" s="5"/>
      <c r="JK114" s="182">
        <f t="shared" si="1201"/>
        <v>0</v>
      </c>
      <c r="JL114" s="182">
        <f t="shared" si="1202"/>
        <v>0</v>
      </c>
      <c r="JM114" s="182">
        <f t="shared" si="1203"/>
        <v>0</v>
      </c>
      <c r="JN114" s="5"/>
      <c r="JO114" s="182">
        <f t="shared" si="1204"/>
        <v>0</v>
      </c>
      <c r="JP114" s="182">
        <f t="shared" si="1205"/>
        <v>0</v>
      </c>
      <c r="JQ114" s="182">
        <f t="shared" si="1206"/>
        <v>0</v>
      </c>
      <c r="JR114" s="5"/>
      <c r="JS114" s="182">
        <f t="shared" si="1207"/>
        <v>0</v>
      </c>
      <c r="JT114" s="182">
        <f t="shared" si="1208"/>
        <v>0</v>
      </c>
      <c r="JU114" s="182">
        <f t="shared" si="1209"/>
        <v>0</v>
      </c>
      <c r="JV114" s="5"/>
      <c r="JW114" s="182">
        <f t="shared" si="1210"/>
        <v>0</v>
      </c>
      <c r="JX114" s="182">
        <f t="shared" si="1211"/>
        <v>0</v>
      </c>
      <c r="JY114" s="182">
        <f t="shared" si="1212"/>
        <v>0</v>
      </c>
      <c r="JZ114" s="5"/>
      <c r="KA114" s="182">
        <f t="shared" si="1213"/>
        <v>0</v>
      </c>
      <c r="KB114" s="182">
        <f t="shared" si="1214"/>
        <v>0</v>
      </c>
      <c r="KC114" s="182">
        <f t="shared" si="1215"/>
        <v>0</v>
      </c>
      <c r="KD114" s="5"/>
      <c r="KE114" s="182">
        <f t="shared" si="1216"/>
        <v>0</v>
      </c>
      <c r="KF114" s="182">
        <f t="shared" si="1217"/>
        <v>0</v>
      </c>
      <c r="KG114" s="182">
        <f t="shared" si="1218"/>
        <v>0</v>
      </c>
      <c r="KH114" s="5"/>
      <c r="KI114" s="183">
        <f t="shared" si="1219"/>
        <v>0</v>
      </c>
      <c r="KJ114" s="183" t="e">
        <f t="shared" si="1220"/>
        <v>#DIV/0!</v>
      </c>
      <c r="KK114" s="183">
        <f t="shared" si="1221"/>
        <v>0</v>
      </c>
      <c r="KM114" s="183">
        <f t="shared" si="1222"/>
        <v>0</v>
      </c>
      <c r="KN114" s="183" t="e">
        <f t="shared" si="1223"/>
        <v>#DIV/0!</v>
      </c>
      <c r="KO114" s="183">
        <f t="shared" si="1224"/>
        <v>0</v>
      </c>
      <c r="KQ114" s="183">
        <f t="shared" si="1225"/>
        <v>0</v>
      </c>
      <c r="KR114" s="183" t="e">
        <f t="shared" si="1226"/>
        <v>#DIV/0!</v>
      </c>
      <c r="KS114" s="183">
        <f t="shared" si="1227"/>
        <v>0</v>
      </c>
      <c r="KU114" s="183">
        <f t="shared" si="1228"/>
        <v>0</v>
      </c>
      <c r="KV114" s="183" t="e">
        <f t="shared" si="1229"/>
        <v>#DIV/0!</v>
      </c>
      <c r="KW114" s="183">
        <f t="shared" si="1230"/>
        <v>0</v>
      </c>
      <c r="KY114" s="183">
        <f t="shared" si="1231"/>
        <v>0</v>
      </c>
      <c r="KZ114" s="183" t="e">
        <f t="shared" si="1232"/>
        <v>#DIV/0!</v>
      </c>
      <c r="LA114" s="183">
        <f t="shared" si="1233"/>
        <v>0</v>
      </c>
      <c r="LC114" s="183">
        <f t="shared" si="1234"/>
        <v>0</v>
      </c>
      <c r="LD114" s="183" t="e">
        <f t="shared" si="1235"/>
        <v>#DIV/0!</v>
      </c>
      <c r="LE114" s="183">
        <f t="shared" si="1236"/>
        <v>0</v>
      </c>
    </row>
    <row r="115" spans="2:317" ht="18.75">
      <c r="B115" s="172"/>
      <c r="C115" s="180"/>
      <c r="D115" s="180"/>
      <c r="E115" s="180" t="str">
        <f>'A.I Revenue Streams - P1'!F113</f>
        <v>Ultrasound Neck</v>
      </c>
      <c r="F115" s="184"/>
      <c r="G115" s="182"/>
      <c r="H115" s="182">
        <f>'A.I Revenue Streams - P1'!J113</f>
        <v>0</v>
      </c>
      <c r="I115" s="182">
        <f t="shared" si="1237"/>
        <v>0</v>
      </c>
      <c r="J115" s="5"/>
      <c r="K115" s="182">
        <f>'A.I Revenue Streams - P1'!H113*K$2</f>
        <v>0</v>
      </c>
      <c r="L115" s="182">
        <f t="shared" si="1008"/>
        <v>0</v>
      </c>
      <c r="M115" s="182">
        <f t="shared" si="1239"/>
        <v>0</v>
      </c>
      <c r="N115" s="5"/>
      <c r="O115" s="182">
        <f t="shared" si="1009"/>
        <v>0</v>
      </c>
      <c r="P115" s="182">
        <f t="shared" si="1010"/>
        <v>0</v>
      </c>
      <c r="Q115" s="182">
        <f t="shared" si="1011"/>
        <v>0</v>
      </c>
      <c r="R115" s="5"/>
      <c r="S115" s="182">
        <f t="shared" si="1012"/>
        <v>0</v>
      </c>
      <c r="T115" s="182">
        <f t="shared" si="1013"/>
        <v>0</v>
      </c>
      <c r="U115" s="182">
        <f t="shared" si="1014"/>
        <v>0</v>
      </c>
      <c r="V115" s="5"/>
      <c r="W115" s="182">
        <f t="shared" si="1015"/>
        <v>0</v>
      </c>
      <c r="X115" s="182">
        <f t="shared" si="1016"/>
        <v>0</v>
      </c>
      <c r="Y115" s="182">
        <f t="shared" si="1017"/>
        <v>0</v>
      </c>
      <c r="Z115" s="5"/>
      <c r="AA115" s="182">
        <f t="shared" si="1018"/>
        <v>0</v>
      </c>
      <c r="AB115" s="182">
        <f t="shared" si="1019"/>
        <v>0</v>
      </c>
      <c r="AC115" s="182">
        <f t="shared" si="1020"/>
        <v>0</v>
      </c>
      <c r="AD115" s="5"/>
      <c r="AE115" s="182">
        <f t="shared" si="1021"/>
        <v>0</v>
      </c>
      <c r="AF115" s="182">
        <f t="shared" si="1022"/>
        <v>0</v>
      </c>
      <c r="AG115" s="182">
        <f t="shared" si="1023"/>
        <v>0</v>
      </c>
      <c r="AH115" s="5"/>
      <c r="AI115" s="182">
        <f t="shared" si="1024"/>
        <v>0</v>
      </c>
      <c r="AJ115" s="182">
        <f t="shared" si="1025"/>
        <v>0</v>
      </c>
      <c r="AK115" s="182">
        <f t="shared" si="1026"/>
        <v>0</v>
      </c>
      <c r="AL115" s="5"/>
      <c r="AM115" s="182">
        <f t="shared" si="1027"/>
        <v>0</v>
      </c>
      <c r="AN115" s="182">
        <f t="shared" si="1028"/>
        <v>0</v>
      </c>
      <c r="AO115" s="182">
        <f t="shared" si="1029"/>
        <v>0</v>
      </c>
      <c r="AP115" s="5"/>
      <c r="AQ115" s="182">
        <f t="shared" si="1030"/>
        <v>0</v>
      </c>
      <c r="AR115" s="182">
        <f t="shared" si="1031"/>
        <v>0</v>
      </c>
      <c r="AS115" s="182">
        <f t="shared" si="1032"/>
        <v>0</v>
      </c>
      <c r="AT115" s="5"/>
      <c r="AU115" s="182">
        <f t="shared" si="1033"/>
        <v>0</v>
      </c>
      <c r="AV115" s="182">
        <f t="shared" si="1034"/>
        <v>0</v>
      </c>
      <c r="AW115" s="182">
        <f t="shared" si="1035"/>
        <v>0</v>
      </c>
      <c r="AX115" s="5"/>
      <c r="AY115" s="182">
        <f t="shared" si="1036"/>
        <v>0</v>
      </c>
      <c r="AZ115" s="182">
        <f t="shared" si="1037"/>
        <v>0</v>
      </c>
      <c r="BA115" s="182">
        <f t="shared" si="1038"/>
        <v>0</v>
      </c>
      <c r="BB115" s="5"/>
      <c r="BC115" s="182">
        <f t="shared" si="1039"/>
        <v>0</v>
      </c>
      <c r="BD115" s="182">
        <f t="shared" si="1040"/>
        <v>0</v>
      </c>
      <c r="BE115" s="182">
        <f t="shared" si="1041"/>
        <v>0</v>
      </c>
      <c r="BF115" s="5"/>
      <c r="BG115" s="182">
        <f t="shared" si="1042"/>
        <v>0</v>
      </c>
      <c r="BH115" s="182">
        <f t="shared" si="1043"/>
        <v>0</v>
      </c>
      <c r="BI115" s="182">
        <f t="shared" si="1044"/>
        <v>0</v>
      </c>
      <c r="BJ115" s="5"/>
      <c r="BK115" s="182">
        <f t="shared" si="1045"/>
        <v>0</v>
      </c>
      <c r="BL115" s="182">
        <f t="shared" si="1046"/>
        <v>0</v>
      </c>
      <c r="BM115" s="182">
        <f t="shared" si="1047"/>
        <v>0</v>
      </c>
      <c r="BN115" s="5"/>
      <c r="BO115" s="182">
        <f t="shared" si="1048"/>
        <v>0</v>
      </c>
      <c r="BP115" s="182">
        <f t="shared" si="1049"/>
        <v>0</v>
      </c>
      <c r="BQ115" s="182">
        <f t="shared" si="1050"/>
        <v>0</v>
      </c>
      <c r="BR115" s="5"/>
      <c r="BS115" s="182">
        <f t="shared" si="1051"/>
        <v>0</v>
      </c>
      <c r="BT115" s="182">
        <f t="shared" si="1052"/>
        <v>0</v>
      </c>
      <c r="BU115" s="182">
        <f t="shared" si="1053"/>
        <v>0</v>
      </c>
      <c r="BV115" s="5"/>
      <c r="BW115" s="182">
        <f t="shared" si="1054"/>
        <v>0</v>
      </c>
      <c r="BX115" s="182">
        <f t="shared" si="1055"/>
        <v>0</v>
      </c>
      <c r="BY115" s="182">
        <f t="shared" si="1056"/>
        <v>0</v>
      </c>
      <c r="BZ115" s="5"/>
      <c r="CA115" s="182">
        <f t="shared" si="1057"/>
        <v>0</v>
      </c>
      <c r="CB115" s="182">
        <f t="shared" si="1058"/>
        <v>0</v>
      </c>
      <c r="CC115" s="182">
        <f t="shared" si="1059"/>
        <v>0</v>
      </c>
      <c r="CD115" s="5"/>
      <c r="CE115" s="182">
        <f t="shared" si="1060"/>
        <v>0</v>
      </c>
      <c r="CF115" s="182">
        <f t="shared" si="1061"/>
        <v>0</v>
      </c>
      <c r="CG115" s="182">
        <f t="shared" si="1062"/>
        <v>0</v>
      </c>
      <c r="CH115" s="5"/>
      <c r="CI115" s="182">
        <f t="shared" si="1063"/>
        <v>0</v>
      </c>
      <c r="CJ115" s="182">
        <f t="shared" si="1064"/>
        <v>0</v>
      </c>
      <c r="CK115" s="182">
        <f t="shared" si="1065"/>
        <v>0</v>
      </c>
      <c r="CL115" s="5"/>
      <c r="CM115" s="182">
        <f t="shared" si="1066"/>
        <v>0</v>
      </c>
      <c r="CN115" s="182">
        <f t="shared" si="1067"/>
        <v>0</v>
      </c>
      <c r="CO115" s="182">
        <f t="shared" si="1068"/>
        <v>0</v>
      </c>
      <c r="CP115" s="5"/>
      <c r="CQ115" s="182">
        <f t="shared" si="1069"/>
        <v>0</v>
      </c>
      <c r="CR115" s="182">
        <f t="shared" si="1070"/>
        <v>0</v>
      </c>
      <c r="CS115" s="182">
        <f t="shared" si="1071"/>
        <v>0</v>
      </c>
      <c r="CT115" s="5"/>
      <c r="CU115" s="182">
        <f t="shared" si="1072"/>
        <v>0</v>
      </c>
      <c r="CV115" s="182">
        <f t="shared" si="1073"/>
        <v>0</v>
      </c>
      <c r="CW115" s="182">
        <f t="shared" si="1074"/>
        <v>0</v>
      </c>
      <c r="CX115" s="5"/>
      <c r="CY115" s="182">
        <f t="shared" si="1075"/>
        <v>0</v>
      </c>
      <c r="CZ115" s="182">
        <f t="shared" si="1076"/>
        <v>0</v>
      </c>
      <c r="DA115" s="182">
        <f t="shared" si="1077"/>
        <v>0</v>
      </c>
      <c r="DB115" s="5"/>
      <c r="DC115" s="182">
        <f t="shared" si="1078"/>
        <v>0</v>
      </c>
      <c r="DD115" s="182">
        <f t="shared" si="1079"/>
        <v>0</v>
      </c>
      <c r="DE115" s="182">
        <f t="shared" si="1080"/>
        <v>0</v>
      </c>
      <c r="DF115" s="5"/>
      <c r="DG115" s="182">
        <f t="shared" si="1081"/>
        <v>0</v>
      </c>
      <c r="DH115" s="182">
        <f t="shared" si="1082"/>
        <v>0</v>
      </c>
      <c r="DI115" s="182">
        <f t="shared" si="1083"/>
        <v>0</v>
      </c>
      <c r="DJ115" s="5"/>
      <c r="DK115" s="182">
        <f t="shared" si="1084"/>
        <v>0</v>
      </c>
      <c r="DL115" s="182">
        <f t="shared" si="1085"/>
        <v>0</v>
      </c>
      <c r="DM115" s="182">
        <f t="shared" si="1086"/>
        <v>0</v>
      </c>
      <c r="DN115" s="5"/>
      <c r="DO115" s="182">
        <f t="shared" si="1087"/>
        <v>0</v>
      </c>
      <c r="DP115" s="182">
        <f t="shared" si="1088"/>
        <v>0</v>
      </c>
      <c r="DQ115" s="182">
        <f t="shared" si="1089"/>
        <v>0</v>
      </c>
      <c r="DR115" s="5"/>
      <c r="DS115" s="182">
        <f t="shared" si="1090"/>
        <v>0</v>
      </c>
      <c r="DT115" s="182">
        <f t="shared" si="1091"/>
        <v>0</v>
      </c>
      <c r="DU115" s="182">
        <f t="shared" si="1092"/>
        <v>0</v>
      </c>
      <c r="DV115" s="5"/>
      <c r="DW115" s="182">
        <f t="shared" si="1093"/>
        <v>0</v>
      </c>
      <c r="DX115" s="182">
        <f t="shared" si="1094"/>
        <v>0</v>
      </c>
      <c r="DY115" s="182">
        <f t="shared" si="1095"/>
        <v>0</v>
      </c>
      <c r="DZ115" s="5"/>
      <c r="EA115" s="182">
        <f t="shared" si="1096"/>
        <v>0</v>
      </c>
      <c r="EB115" s="182">
        <f t="shared" si="1097"/>
        <v>0</v>
      </c>
      <c r="EC115" s="182">
        <f t="shared" si="1098"/>
        <v>0</v>
      </c>
      <c r="ED115" s="5"/>
      <c r="EE115" s="182">
        <f t="shared" si="1099"/>
        <v>0</v>
      </c>
      <c r="EF115" s="182">
        <f t="shared" si="1100"/>
        <v>0</v>
      </c>
      <c r="EG115" s="182">
        <f t="shared" si="1101"/>
        <v>0</v>
      </c>
      <c r="EH115" s="5"/>
      <c r="EI115" s="182">
        <f t="shared" si="1102"/>
        <v>0</v>
      </c>
      <c r="EJ115" s="182">
        <f t="shared" si="1103"/>
        <v>0</v>
      </c>
      <c r="EK115" s="182">
        <f t="shared" si="1104"/>
        <v>0</v>
      </c>
      <c r="EL115" s="5"/>
      <c r="EM115" s="182">
        <f t="shared" si="1105"/>
        <v>0</v>
      </c>
      <c r="EN115" s="182">
        <f t="shared" si="1106"/>
        <v>0</v>
      </c>
      <c r="EO115" s="182">
        <f t="shared" si="1107"/>
        <v>0</v>
      </c>
      <c r="EP115" s="5"/>
      <c r="EQ115" s="182">
        <f t="shared" si="1108"/>
        <v>0</v>
      </c>
      <c r="ER115" s="182">
        <f t="shared" si="1109"/>
        <v>0</v>
      </c>
      <c r="ES115" s="182">
        <f t="shared" si="1110"/>
        <v>0</v>
      </c>
      <c r="ET115" s="5"/>
      <c r="EU115" s="182">
        <f t="shared" si="1111"/>
        <v>0</v>
      </c>
      <c r="EV115" s="182">
        <f t="shared" si="1112"/>
        <v>0</v>
      </c>
      <c r="EW115" s="182">
        <f t="shared" si="1113"/>
        <v>0</v>
      </c>
      <c r="EX115" s="5"/>
      <c r="EY115" s="182">
        <f t="shared" si="1114"/>
        <v>0</v>
      </c>
      <c r="EZ115" s="182">
        <f t="shared" si="1115"/>
        <v>0</v>
      </c>
      <c r="FA115" s="182">
        <f t="shared" si="1116"/>
        <v>0</v>
      </c>
      <c r="FB115" s="5"/>
      <c r="FC115" s="182">
        <f t="shared" si="1117"/>
        <v>0</v>
      </c>
      <c r="FD115" s="182">
        <f t="shared" si="1118"/>
        <v>0</v>
      </c>
      <c r="FE115" s="182">
        <f t="shared" si="1119"/>
        <v>0</v>
      </c>
      <c r="FF115" s="5"/>
      <c r="FG115" s="182">
        <f t="shared" si="1120"/>
        <v>0</v>
      </c>
      <c r="FH115" s="182">
        <f t="shared" si="1121"/>
        <v>0</v>
      </c>
      <c r="FI115" s="182">
        <f t="shared" si="1122"/>
        <v>0</v>
      </c>
      <c r="FJ115" s="5"/>
      <c r="FK115" s="182">
        <f t="shared" si="1123"/>
        <v>0</v>
      </c>
      <c r="FL115" s="182">
        <f t="shared" si="1124"/>
        <v>0</v>
      </c>
      <c r="FM115" s="182">
        <f t="shared" si="1125"/>
        <v>0</v>
      </c>
      <c r="FN115" s="5"/>
      <c r="FO115" s="182">
        <f t="shared" si="1126"/>
        <v>0</v>
      </c>
      <c r="FP115" s="182">
        <f t="shared" si="1127"/>
        <v>0</v>
      </c>
      <c r="FQ115" s="182">
        <f t="shared" si="1128"/>
        <v>0</v>
      </c>
      <c r="FR115" s="5"/>
      <c r="FS115" s="182">
        <f t="shared" si="1129"/>
        <v>0</v>
      </c>
      <c r="FT115" s="182">
        <f t="shared" si="1130"/>
        <v>0</v>
      </c>
      <c r="FU115" s="182">
        <f t="shared" si="1131"/>
        <v>0</v>
      </c>
      <c r="FV115" s="5"/>
      <c r="FW115" s="182">
        <f t="shared" si="1132"/>
        <v>0</v>
      </c>
      <c r="FX115" s="182">
        <f t="shared" si="1133"/>
        <v>0</v>
      </c>
      <c r="FY115" s="182">
        <f t="shared" si="1134"/>
        <v>0</v>
      </c>
      <c r="FZ115" s="5"/>
      <c r="GA115" s="182">
        <f t="shared" si="1135"/>
        <v>0</v>
      </c>
      <c r="GB115" s="182">
        <f t="shared" si="1136"/>
        <v>0</v>
      </c>
      <c r="GC115" s="182">
        <f t="shared" si="1137"/>
        <v>0</v>
      </c>
      <c r="GD115" s="5"/>
      <c r="GE115" s="182">
        <f t="shared" si="1138"/>
        <v>0</v>
      </c>
      <c r="GF115" s="182">
        <f t="shared" si="1139"/>
        <v>0</v>
      </c>
      <c r="GG115" s="182">
        <f t="shared" si="1140"/>
        <v>0</v>
      </c>
      <c r="GH115" s="5"/>
      <c r="GI115" s="182">
        <f t="shared" si="1141"/>
        <v>0</v>
      </c>
      <c r="GJ115" s="182">
        <f t="shared" si="1142"/>
        <v>0</v>
      </c>
      <c r="GK115" s="182">
        <f t="shared" si="1143"/>
        <v>0</v>
      </c>
      <c r="GL115" s="5"/>
      <c r="GM115" s="182">
        <f t="shared" si="1144"/>
        <v>0</v>
      </c>
      <c r="GN115" s="182">
        <f t="shared" si="1145"/>
        <v>0</v>
      </c>
      <c r="GO115" s="182">
        <f t="shared" si="1146"/>
        <v>0</v>
      </c>
      <c r="GP115" s="5"/>
      <c r="GQ115" s="182">
        <f t="shared" si="1147"/>
        <v>0</v>
      </c>
      <c r="GR115" s="182">
        <f t="shared" si="1148"/>
        <v>0</v>
      </c>
      <c r="GS115" s="182">
        <f t="shared" si="1149"/>
        <v>0</v>
      </c>
      <c r="GT115" s="5"/>
      <c r="GU115" s="182">
        <f t="shared" si="1150"/>
        <v>0</v>
      </c>
      <c r="GV115" s="182">
        <f t="shared" si="1151"/>
        <v>0</v>
      </c>
      <c r="GW115" s="182">
        <f t="shared" si="1152"/>
        <v>0</v>
      </c>
      <c r="GX115" s="5"/>
      <c r="GY115" s="182">
        <f t="shared" si="1153"/>
        <v>0</v>
      </c>
      <c r="GZ115" s="182">
        <f t="shared" si="1154"/>
        <v>0</v>
      </c>
      <c r="HA115" s="182">
        <f t="shared" si="1155"/>
        <v>0</v>
      </c>
      <c r="HB115" s="5"/>
      <c r="HC115" s="182">
        <f t="shared" si="1156"/>
        <v>0</v>
      </c>
      <c r="HD115" s="182">
        <f t="shared" si="1157"/>
        <v>0</v>
      </c>
      <c r="HE115" s="182">
        <f t="shared" si="1158"/>
        <v>0</v>
      </c>
      <c r="HF115" s="5"/>
      <c r="HG115" s="182">
        <f t="shared" si="1159"/>
        <v>0</v>
      </c>
      <c r="HH115" s="182">
        <f t="shared" si="1160"/>
        <v>0</v>
      </c>
      <c r="HI115" s="182">
        <f t="shared" si="1161"/>
        <v>0</v>
      </c>
      <c r="HJ115" s="5"/>
      <c r="HK115" s="182">
        <f t="shared" si="1162"/>
        <v>0</v>
      </c>
      <c r="HL115" s="182">
        <f t="shared" si="1163"/>
        <v>0</v>
      </c>
      <c r="HM115" s="182">
        <f t="shared" si="1164"/>
        <v>0</v>
      </c>
      <c r="HN115" s="5"/>
      <c r="HO115" s="182">
        <f t="shared" si="1165"/>
        <v>0</v>
      </c>
      <c r="HP115" s="182">
        <f t="shared" si="1166"/>
        <v>0</v>
      </c>
      <c r="HQ115" s="182">
        <f t="shared" si="1167"/>
        <v>0</v>
      </c>
      <c r="HR115" s="5"/>
      <c r="HS115" s="182">
        <f t="shared" si="1168"/>
        <v>0</v>
      </c>
      <c r="HT115" s="182">
        <f t="shared" si="1169"/>
        <v>0</v>
      </c>
      <c r="HU115" s="182">
        <f t="shared" si="1170"/>
        <v>0</v>
      </c>
      <c r="HV115" s="5"/>
      <c r="HW115" s="182">
        <f t="shared" si="1171"/>
        <v>0</v>
      </c>
      <c r="HX115" s="182">
        <f t="shared" si="1172"/>
        <v>0</v>
      </c>
      <c r="HY115" s="182">
        <f t="shared" si="1173"/>
        <v>0</v>
      </c>
      <c r="HZ115" s="5"/>
      <c r="IA115" s="182">
        <f t="shared" si="1174"/>
        <v>0</v>
      </c>
      <c r="IB115" s="182">
        <f t="shared" si="1175"/>
        <v>0</v>
      </c>
      <c r="IC115" s="182">
        <f t="shared" si="1176"/>
        <v>0</v>
      </c>
      <c r="ID115" s="5"/>
      <c r="IE115" s="182">
        <f t="shared" si="1177"/>
        <v>0</v>
      </c>
      <c r="IF115" s="182">
        <f t="shared" si="1178"/>
        <v>0</v>
      </c>
      <c r="IG115" s="182">
        <f t="shared" si="1179"/>
        <v>0</v>
      </c>
      <c r="IH115" s="5"/>
      <c r="II115" s="182">
        <f t="shared" si="1180"/>
        <v>0</v>
      </c>
      <c r="IJ115" s="182">
        <f t="shared" si="1181"/>
        <v>0</v>
      </c>
      <c r="IK115" s="182">
        <f t="shared" si="1182"/>
        <v>0</v>
      </c>
      <c r="IL115" s="5"/>
      <c r="IM115" s="182">
        <f t="shared" si="1183"/>
        <v>0</v>
      </c>
      <c r="IN115" s="182">
        <f t="shared" si="1184"/>
        <v>0</v>
      </c>
      <c r="IO115" s="182">
        <f t="shared" si="1185"/>
        <v>0</v>
      </c>
      <c r="IP115" s="5"/>
      <c r="IQ115" s="182">
        <f t="shared" si="1186"/>
        <v>0</v>
      </c>
      <c r="IR115" s="182">
        <f t="shared" si="1187"/>
        <v>0</v>
      </c>
      <c r="IS115" s="182">
        <f t="shared" si="1188"/>
        <v>0</v>
      </c>
      <c r="IT115" s="5"/>
      <c r="IU115" s="182">
        <f t="shared" si="1189"/>
        <v>0</v>
      </c>
      <c r="IV115" s="182">
        <f t="shared" si="1190"/>
        <v>0</v>
      </c>
      <c r="IW115" s="182">
        <f t="shared" si="1191"/>
        <v>0</v>
      </c>
      <c r="IX115" s="5"/>
      <c r="IY115" s="182">
        <f t="shared" si="1192"/>
        <v>0</v>
      </c>
      <c r="IZ115" s="182">
        <f t="shared" si="1193"/>
        <v>0</v>
      </c>
      <c r="JA115" s="182">
        <f t="shared" si="1194"/>
        <v>0</v>
      </c>
      <c r="JB115" s="5"/>
      <c r="JC115" s="182">
        <f t="shared" si="1195"/>
        <v>0</v>
      </c>
      <c r="JD115" s="182">
        <f t="shared" si="1196"/>
        <v>0</v>
      </c>
      <c r="JE115" s="182">
        <f t="shared" si="1197"/>
        <v>0</v>
      </c>
      <c r="JF115" s="5"/>
      <c r="JG115" s="182">
        <f t="shared" si="1198"/>
        <v>0</v>
      </c>
      <c r="JH115" s="182">
        <f t="shared" si="1199"/>
        <v>0</v>
      </c>
      <c r="JI115" s="182">
        <f t="shared" si="1200"/>
        <v>0</v>
      </c>
      <c r="JJ115" s="5"/>
      <c r="JK115" s="182">
        <f t="shared" si="1201"/>
        <v>0</v>
      </c>
      <c r="JL115" s="182">
        <f t="shared" si="1202"/>
        <v>0</v>
      </c>
      <c r="JM115" s="182">
        <f t="shared" si="1203"/>
        <v>0</v>
      </c>
      <c r="JN115" s="5"/>
      <c r="JO115" s="182">
        <f t="shared" si="1204"/>
        <v>0</v>
      </c>
      <c r="JP115" s="182">
        <f t="shared" si="1205"/>
        <v>0</v>
      </c>
      <c r="JQ115" s="182">
        <f t="shared" si="1206"/>
        <v>0</v>
      </c>
      <c r="JR115" s="5"/>
      <c r="JS115" s="182">
        <f t="shared" si="1207"/>
        <v>0</v>
      </c>
      <c r="JT115" s="182">
        <f t="shared" si="1208"/>
        <v>0</v>
      </c>
      <c r="JU115" s="182">
        <f t="shared" si="1209"/>
        <v>0</v>
      </c>
      <c r="JV115" s="5"/>
      <c r="JW115" s="182">
        <f t="shared" si="1210"/>
        <v>0</v>
      </c>
      <c r="JX115" s="182">
        <f t="shared" si="1211"/>
        <v>0</v>
      </c>
      <c r="JY115" s="182">
        <f t="shared" si="1212"/>
        <v>0</v>
      </c>
      <c r="JZ115" s="5"/>
      <c r="KA115" s="182">
        <f t="shared" si="1213"/>
        <v>0</v>
      </c>
      <c r="KB115" s="182">
        <f t="shared" si="1214"/>
        <v>0</v>
      </c>
      <c r="KC115" s="182">
        <f t="shared" si="1215"/>
        <v>0</v>
      </c>
      <c r="KD115" s="5"/>
      <c r="KE115" s="182">
        <f t="shared" si="1216"/>
        <v>0</v>
      </c>
      <c r="KF115" s="182">
        <f t="shared" si="1217"/>
        <v>0</v>
      </c>
      <c r="KG115" s="182">
        <f t="shared" si="1218"/>
        <v>0</v>
      </c>
      <c r="KH115" s="5"/>
      <c r="KI115" s="183">
        <f t="shared" si="1219"/>
        <v>0</v>
      </c>
      <c r="KJ115" s="183" t="e">
        <f t="shared" si="1220"/>
        <v>#DIV/0!</v>
      </c>
      <c r="KK115" s="183">
        <f t="shared" si="1221"/>
        <v>0</v>
      </c>
      <c r="KM115" s="183">
        <f t="shared" si="1222"/>
        <v>0</v>
      </c>
      <c r="KN115" s="183" t="e">
        <f t="shared" si="1223"/>
        <v>#DIV/0!</v>
      </c>
      <c r="KO115" s="183">
        <f t="shared" si="1224"/>
        <v>0</v>
      </c>
      <c r="KQ115" s="183">
        <f t="shared" si="1225"/>
        <v>0</v>
      </c>
      <c r="KR115" s="183" t="e">
        <f t="shared" si="1226"/>
        <v>#DIV/0!</v>
      </c>
      <c r="KS115" s="183">
        <f t="shared" si="1227"/>
        <v>0</v>
      </c>
      <c r="KU115" s="183">
        <f t="shared" si="1228"/>
        <v>0</v>
      </c>
      <c r="KV115" s="183" t="e">
        <f t="shared" si="1229"/>
        <v>#DIV/0!</v>
      </c>
      <c r="KW115" s="183">
        <f t="shared" si="1230"/>
        <v>0</v>
      </c>
      <c r="KY115" s="183">
        <f t="shared" si="1231"/>
        <v>0</v>
      </c>
      <c r="KZ115" s="183" t="e">
        <f t="shared" si="1232"/>
        <v>#DIV/0!</v>
      </c>
      <c r="LA115" s="183">
        <f t="shared" si="1233"/>
        <v>0</v>
      </c>
      <c r="LC115" s="183">
        <f t="shared" si="1234"/>
        <v>0</v>
      </c>
      <c r="LD115" s="183" t="e">
        <f t="shared" si="1235"/>
        <v>#DIV/0!</v>
      </c>
      <c r="LE115" s="183">
        <f t="shared" si="1236"/>
        <v>0</v>
      </c>
    </row>
    <row r="116" spans="2:317" ht="18.75">
      <c r="B116" s="172"/>
      <c r="C116" s="180"/>
      <c r="D116" s="180"/>
      <c r="E116" s="180" t="str">
        <f>'A.I Revenue Streams - P1'!F114</f>
        <v>Ultrasound NT Scan</v>
      </c>
      <c r="F116" s="184"/>
      <c r="G116" s="182"/>
      <c r="H116" s="182">
        <f>'A.I Revenue Streams - P1'!J114</f>
        <v>0</v>
      </c>
      <c r="I116" s="182">
        <f t="shared" si="1237"/>
        <v>0</v>
      </c>
      <c r="J116" s="5"/>
      <c r="K116" s="182">
        <f>'A.I Revenue Streams - P1'!H114*K$2</f>
        <v>0</v>
      </c>
      <c r="L116" s="182">
        <f t="shared" si="1008"/>
        <v>0</v>
      </c>
      <c r="M116" s="182">
        <f t="shared" si="1239"/>
        <v>0</v>
      </c>
      <c r="N116" s="5"/>
      <c r="O116" s="182">
        <f t="shared" si="1009"/>
        <v>0</v>
      </c>
      <c r="P116" s="182">
        <f t="shared" si="1010"/>
        <v>0</v>
      </c>
      <c r="Q116" s="182">
        <f t="shared" si="1011"/>
        <v>0</v>
      </c>
      <c r="R116" s="5"/>
      <c r="S116" s="182">
        <f t="shared" si="1012"/>
        <v>0</v>
      </c>
      <c r="T116" s="182">
        <f t="shared" si="1013"/>
        <v>0</v>
      </c>
      <c r="U116" s="182">
        <f t="shared" si="1014"/>
        <v>0</v>
      </c>
      <c r="V116" s="5"/>
      <c r="W116" s="182">
        <f t="shared" si="1015"/>
        <v>0</v>
      </c>
      <c r="X116" s="182">
        <f t="shared" si="1016"/>
        <v>0</v>
      </c>
      <c r="Y116" s="182">
        <f t="shared" si="1017"/>
        <v>0</v>
      </c>
      <c r="Z116" s="5"/>
      <c r="AA116" s="182">
        <f t="shared" si="1018"/>
        <v>0</v>
      </c>
      <c r="AB116" s="182">
        <f t="shared" si="1019"/>
        <v>0</v>
      </c>
      <c r="AC116" s="182">
        <f t="shared" si="1020"/>
        <v>0</v>
      </c>
      <c r="AD116" s="5"/>
      <c r="AE116" s="182">
        <f t="shared" si="1021"/>
        <v>0</v>
      </c>
      <c r="AF116" s="182">
        <f t="shared" si="1022"/>
        <v>0</v>
      </c>
      <c r="AG116" s="182">
        <f t="shared" si="1023"/>
        <v>0</v>
      </c>
      <c r="AH116" s="5"/>
      <c r="AI116" s="182">
        <f t="shared" si="1024"/>
        <v>0</v>
      </c>
      <c r="AJ116" s="182">
        <f t="shared" si="1025"/>
        <v>0</v>
      </c>
      <c r="AK116" s="182">
        <f t="shared" si="1026"/>
        <v>0</v>
      </c>
      <c r="AL116" s="5"/>
      <c r="AM116" s="182">
        <f t="shared" si="1027"/>
        <v>0</v>
      </c>
      <c r="AN116" s="182">
        <f t="shared" si="1028"/>
        <v>0</v>
      </c>
      <c r="AO116" s="182">
        <f t="shared" si="1029"/>
        <v>0</v>
      </c>
      <c r="AP116" s="5"/>
      <c r="AQ116" s="182">
        <f t="shared" si="1030"/>
        <v>0</v>
      </c>
      <c r="AR116" s="182">
        <f t="shared" si="1031"/>
        <v>0</v>
      </c>
      <c r="AS116" s="182">
        <f t="shared" si="1032"/>
        <v>0</v>
      </c>
      <c r="AT116" s="5"/>
      <c r="AU116" s="182">
        <f t="shared" si="1033"/>
        <v>0</v>
      </c>
      <c r="AV116" s="182">
        <f t="shared" si="1034"/>
        <v>0</v>
      </c>
      <c r="AW116" s="182">
        <f t="shared" si="1035"/>
        <v>0</v>
      </c>
      <c r="AX116" s="5"/>
      <c r="AY116" s="182">
        <f t="shared" si="1036"/>
        <v>0</v>
      </c>
      <c r="AZ116" s="182">
        <f t="shared" si="1037"/>
        <v>0</v>
      </c>
      <c r="BA116" s="182">
        <f t="shared" si="1038"/>
        <v>0</v>
      </c>
      <c r="BB116" s="5"/>
      <c r="BC116" s="182">
        <f t="shared" si="1039"/>
        <v>0</v>
      </c>
      <c r="BD116" s="182">
        <f t="shared" si="1040"/>
        <v>0</v>
      </c>
      <c r="BE116" s="182">
        <f t="shared" si="1041"/>
        <v>0</v>
      </c>
      <c r="BF116" s="5"/>
      <c r="BG116" s="182">
        <f t="shared" si="1042"/>
        <v>0</v>
      </c>
      <c r="BH116" s="182">
        <f t="shared" si="1043"/>
        <v>0</v>
      </c>
      <c r="BI116" s="182">
        <f t="shared" si="1044"/>
        <v>0</v>
      </c>
      <c r="BJ116" s="5"/>
      <c r="BK116" s="182">
        <f t="shared" si="1045"/>
        <v>0</v>
      </c>
      <c r="BL116" s="182">
        <f t="shared" si="1046"/>
        <v>0</v>
      </c>
      <c r="BM116" s="182">
        <f t="shared" si="1047"/>
        <v>0</v>
      </c>
      <c r="BN116" s="5"/>
      <c r="BO116" s="182">
        <f t="shared" si="1048"/>
        <v>0</v>
      </c>
      <c r="BP116" s="182">
        <f t="shared" si="1049"/>
        <v>0</v>
      </c>
      <c r="BQ116" s="182">
        <f t="shared" si="1050"/>
        <v>0</v>
      </c>
      <c r="BR116" s="5"/>
      <c r="BS116" s="182">
        <f t="shared" si="1051"/>
        <v>0</v>
      </c>
      <c r="BT116" s="182">
        <f t="shared" si="1052"/>
        <v>0</v>
      </c>
      <c r="BU116" s="182">
        <f t="shared" si="1053"/>
        <v>0</v>
      </c>
      <c r="BV116" s="5"/>
      <c r="BW116" s="182">
        <f t="shared" si="1054"/>
        <v>0</v>
      </c>
      <c r="BX116" s="182">
        <f t="shared" si="1055"/>
        <v>0</v>
      </c>
      <c r="BY116" s="182">
        <f t="shared" si="1056"/>
        <v>0</v>
      </c>
      <c r="BZ116" s="5"/>
      <c r="CA116" s="182">
        <f t="shared" si="1057"/>
        <v>0</v>
      </c>
      <c r="CB116" s="182">
        <f t="shared" si="1058"/>
        <v>0</v>
      </c>
      <c r="CC116" s="182">
        <f t="shared" si="1059"/>
        <v>0</v>
      </c>
      <c r="CD116" s="5"/>
      <c r="CE116" s="182">
        <f t="shared" si="1060"/>
        <v>0</v>
      </c>
      <c r="CF116" s="182">
        <f t="shared" si="1061"/>
        <v>0</v>
      </c>
      <c r="CG116" s="182">
        <f t="shared" si="1062"/>
        <v>0</v>
      </c>
      <c r="CH116" s="5"/>
      <c r="CI116" s="182">
        <f t="shared" si="1063"/>
        <v>0</v>
      </c>
      <c r="CJ116" s="182">
        <f t="shared" si="1064"/>
        <v>0</v>
      </c>
      <c r="CK116" s="182">
        <f t="shared" si="1065"/>
        <v>0</v>
      </c>
      <c r="CL116" s="5"/>
      <c r="CM116" s="182">
        <f t="shared" si="1066"/>
        <v>0</v>
      </c>
      <c r="CN116" s="182">
        <f t="shared" si="1067"/>
        <v>0</v>
      </c>
      <c r="CO116" s="182">
        <f t="shared" si="1068"/>
        <v>0</v>
      </c>
      <c r="CP116" s="5"/>
      <c r="CQ116" s="182">
        <f t="shared" si="1069"/>
        <v>0</v>
      </c>
      <c r="CR116" s="182">
        <f t="shared" si="1070"/>
        <v>0</v>
      </c>
      <c r="CS116" s="182">
        <f t="shared" si="1071"/>
        <v>0</v>
      </c>
      <c r="CT116" s="5"/>
      <c r="CU116" s="182">
        <f t="shared" si="1072"/>
        <v>0</v>
      </c>
      <c r="CV116" s="182">
        <f t="shared" si="1073"/>
        <v>0</v>
      </c>
      <c r="CW116" s="182">
        <f t="shared" si="1074"/>
        <v>0</v>
      </c>
      <c r="CX116" s="5"/>
      <c r="CY116" s="182">
        <f t="shared" si="1075"/>
        <v>0</v>
      </c>
      <c r="CZ116" s="182">
        <f t="shared" si="1076"/>
        <v>0</v>
      </c>
      <c r="DA116" s="182">
        <f t="shared" si="1077"/>
        <v>0</v>
      </c>
      <c r="DB116" s="5"/>
      <c r="DC116" s="182">
        <f t="shared" si="1078"/>
        <v>0</v>
      </c>
      <c r="DD116" s="182">
        <f t="shared" si="1079"/>
        <v>0</v>
      </c>
      <c r="DE116" s="182">
        <f t="shared" si="1080"/>
        <v>0</v>
      </c>
      <c r="DF116" s="5"/>
      <c r="DG116" s="182">
        <f t="shared" si="1081"/>
        <v>0</v>
      </c>
      <c r="DH116" s="182">
        <f t="shared" si="1082"/>
        <v>0</v>
      </c>
      <c r="DI116" s="182">
        <f t="shared" si="1083"/>
        <v>0</v>
      </c>
      <c r="DJ116" s="5"/>
      <c r="DK116" s="182">
        <f t="shared" si="1084"/>
        <v>0</v>
      </c>
      <c r="DL116" s="182">
        <f t="shared" si="1085"/>
        <v>0</v>
      </c>
      <c r="DM116" s="182">
        <f t="shared" si="1086"/>
        <v>0</v>
      </c>
      <c r="DN116" s="5"/>
      <c r="DO116" s="182">
        <f t="shared" si="1087"/>
        <v>0</v>
      </c>
      <c r="DP116" s="182">
        <f t="shared" si="1088"/>
        <v>0</v>
      </c>
      <c r="DQ116" s="182">
        <f t="shared" si="1089"/>
        <v>0</v>
      </c>
      <c r="DR116" s="5"/>
      <c r="DS116" s="182">
        <f t="shared" si="1090"/>
        <v>0</v>
      </c>
      <c r="DT116" s="182">
        <f t="shared" si="1091"/>
        <v>0</v>
      </c>
      <c r="DU116" s="182">
        <f t="shared" si="1092"/>
        <v>0</v>
      </c>
      <c r="DV116" s="5"/>
      <c r="DW116" s="182">
        <f t="shared" si="1093"/>
        <v>0</v>
      </c>
      <c r="DX116" s="182">
        <f t="shared" si="1094"/>
        <v>0</v>
      </c>
      <c r="DY116" s="182">
        <f t="shared" si="1095"/>
        <v>0</v>
      </c>
      <c r="DZ116" s="5"/>
      <c r="EA116" s="182">
        <f t="shared" si="1096"/>
        <v>0</v>
      </c>
      <c r="EB116" s="182">
        <f t="shared" si="1097"/>
        <v>0</v>
      </c>
      <c r="EC116" s="182">
        <f t="shared" si="1098"/>
        <v>0</v>
      </c>
      <c r="ED116" s="5"/>
      <c r="EE116" s="182">
        <f t="shared" si="1099"/>
        <v>0</v>
      </c>
      <c r="EF116" s="182">
        <f t="shared" si="1100"/>
        <v>0</v>
      </c>
      <c r="EG116" s="182">
        <f t="shared" si="1101"/>
        <v>0</v>
      </c>
      <c r="EH116" s="5"/>
      <c r="EI116" s="182">
        <f t="shared" si="1102"/>
        <v>0</v>
      </c>
      <c r="EJ116" s="182">
        <f t="shared" si="1103"/>
        <v>0</v>
      </c>
      <c r="EK116" s="182">
        <f t="shared" si="1104"/>
        <v>0</v>
      </c>
      <c r="EL116" s="5"/>
      <c r="EM116" s="182">
        <f t="shared" si="1105"/>
        <v>0</v>
      </c>
      <c r="EN116" s="182">
        <f t="shared" si="1106"/>
        <v>0</v>
      </c>
      <c r="EO116" s="182">
        <f t="shared" si="1107"/>
        <v>0</v>
      </c>
      <c r="EP116" s="5"/>
      <c r="EQ116" s="182">
        <f t="shared" si="1108"/>
        <v>0</v>
      </c>
      <c r="ER116" s="182">
        <f t="shared" si="1109"/>
        <v>0</v>
      </c>
      <c r="ES116" s="182">
        <f t="shared" si="1110"/>
        <v>0</v>
      </c>
      <c r="ET116" s="5"/>
      <c r="EU116" s="182">
        <f t="shared" si="1111"/>
        <v>0</v>
      </c>
      <c r="EV116" s="182">
        <f t="shared" si="1112"/>
        <v>0</v>
      </c>
      <c r="EW116" s="182">
        <f t="shared" si="1113"/>
        <v>0</v>
      </c>
      <c r="EX116" s="5"/>
      <c r="EY116" s="182">
        <f t="shared" si="1114"/>
        <v>0</v>
      </c>
      <c r="EZ116" s="182">
        <f t="shared" si="1115"/>
        <v>0</v>
      </c>
      <c r="FA116" s="182">
        <f t="shared" si="1116"/>
        <v>0</v>
      </c>
      <c r="FB116" s="5"/>
      <c r="FC116" s="182">
        <f t="shared" si="1117"/>
        <v>0</v>
      </c>
      <c r="FD116" s="182">
        <f t="shared" si="1118"/>
        <v>0</v>
      </c>
      <c r="FE116" s="182">
        <f t="shared" si="1119"/>
        <v>0</v>
      </c>
      <c r="FF116" s="5"/>
      <c r="FG116" s="182">
        <f t="shared" si="1120"/>
        <v>0</v>
      </c>
      <c r="FH116" s="182">
        <f t="shared" si="1121"/>
        <v>0</v>
      </c>
      <c r="FI116" s="182">
        <f t="shared" si="1122"/>
        <v>0</v>
      </c>
      <c r="FJ116" s="5"/>
      <c r="FK116" s="182">
        <f t="shared" si="1123"/>
        <v>0</v>
      </c>
      <c r="FL116" s="182">
        <f t="shared" si="1124"/>
        <v>0</v>
      </c>
      <c r="FM116" s="182">
        <f t="shared" si="1125"/>
        <v>0</v>
      </c>
      <c r="FN116" s="5"/>
      <c r="FO116" s="182">
        <f t="shared" si="1126"/>
        <v>0</v>
      </c>
      <c r="FP116" s="182">
        <f t="shared" si="1127"/>
        <v>0</v>
      </c>
      <c r="FQ116" s="182">
        <f t="shared" si="1128"/>
        <v>0</v>
      </c>
      <c r="FR116" s="5"/>
      <c r="FS116" s="182">
        <f t="shared" si="1129"/>
        <v>0</v>
      </c>
      <c r="FT116" s="182">
        <f t="shared" si="1130"/>
        <v>0</v>
      </c>
      <c r="FU116" s="182">
        <f t="shared" si="1131"/>
        <v>0</v>
      </c>
      <c r="FV116" s="5"/>
      <c r="FW116" s="182">
        <f t="shared" si="1132"/>
        <v>0</v>
      </c>
      <c r="FX116" s="182">
        <f t="shared" si="1133"/>
        <v>0</v>
      </c>
      <c r="FY116" s="182">
        <f t="shared" si="1134"/>
        <v>0</v>
      </c>
      <c r="FZ116" s="5"/>
      <c r="GA116" s="182">
        <f t="shared" si="1135"/>
        <v>0</v>
      </c>
      <c r="GB116" s="182">
        <f t="shared" si="1136"/>
        <v>0</v>
      </c>
      <c r="GC116" s="182">
        <f t="shared" si="1137"/>
        <v>0</v>
      </c>
      <c r="GD116" s="5"/>
      <c r="GE116" s="182">
        <f t="shared" si="1138"/>
        <v>0</v>
      </c>
      <c r="GF116" s="182">
        <f t="shared" si="1139"/>
        <v>0</v>
      </c>
      <c r="GG116" s="182">
        <f t="shared" si="1140"/>
        <v>0</v>
      </c>
      <c r="GH116" s="5"/>
      <c r="GI116" s="182">
        <f t="shared" si="1141"/>
        <v>0</v>
      </c>
      <c r="GJ116" s="182">
        <f t="shared" si="1142"/>
        <v>0</v>
      </c>
      <c r="GK116" s="182">
        <f t="shared" si="1143"/>
        <v>0</v>
      </c>
      <c r="GL116" s="5"/>
      <c r="GM116" s="182">
        <f t="shared" si="1144"/>
        <v>0</v>
      </c>
      <c r="GN116" s="182">
        <f t="shared" si="1145"/>
        <v>0</v>
      </c>
      <c r="GO116" s="182">
        <f t="shared" si="1146"/>
        <v>0</v>
      </c>
      <c r="GP116" s="5"/>
      <c r="GQ116" s="182">
        <f t="shared" si="1147"/>
        <v>0</v>
      </c>
      <c r="GR116" s="182">
        <f t="shared" si="1148"/>
        <v>0</v>
      </c>
      <c r="GS116" s="182">
        <f t="shared" si="1149"/>
        <v>0</v>
      </c>
      <c r="GT116" s="5"/>
      <c r="GU116" s="182">
        <f t="shared" si="1150"/>
        <v>0</v>
      </c>
      <c r="GV116" s="182">
        <f t="shared" si="1151"/>
        <v>0</v>
      </c>
      <c r="GW116" s="182">
        <f t="shared" si="1152"/>
        <v>0</v>
      </c>
      <c r="GX116" s="5"/>
      <c r="GY116" s="182">
        <f t="shared" si="1153"/>
        <v>0</v>
      </c>
      <c r="GZ116" s="182">
        <f t="shared" si="1154"/>
        <v>0</v>
      </c>
      <c r="HA116" s="182">
        <f t="shared" si="1155"/>
        <v>0</v>
      </c>
      <c r="HB116" s="5"/>
      <c r="HC116" s="182">
        <f t="shared" si="1156"/>
        <v>0</v>
      </c>
      <c r="HD116" s="182">
        <f t="shared" si="1157"/>
        <v>0</v>
      </c>
      <c r="HE116" s="182">
        <f t="shared" si="1158"/>
        <v>0</v>
      </c>
      <c r="HF116" s="5"/>
      <c r="HG116" s="182">
        <f t="shared" si="1159"/>
        <v>0</v>
      </c>
      <c r="HH116" s="182">
        <f t="shared" si="1160"/>
        <v>0</v>
      </c>
      <c r="HI116" s="182">
        <f t="shared" si="1161"/>
        <v>0</v>
      </c>
      <c r="HJ116" s="5"/>
      <c r="HK116" s="182">
        <f t="shared" si="1162"/>
        <v>0</v>
      </c>
      <c r="HL116" s="182">
        <f t="shared" si="1163"/>
        <v>0</v>
      </c>
      <c r="HM116" s="182">
        <f t="shared" si="1164"/>
        <v>0</v>
      </c>
      <c r="HN116" s="5"/>
      <c r="HO116" s="182">
        <f t="shared" si="1165"/>
        <v>0</v>
      </c>
      <c r="HP116" s="182">
        <f t="shared" si="1166"/>
        <v>0</v>
      </c>
      <c r="HQ116" s="182">
        <f t="shared" si="1167"/>
        <v>0</v>
      </c>
      <c r="HR116" s="5"/>
      <c r="HS116" s="182">
        <f t="shared" si="1168"/>
        <v>0</v>
      </c>
      <c r="HT116" s="182">
        <f t="shared" si="1169"/>
        <v>0</v>
      </c>
      <c r="HU116" s="182">
        <f t="shared" si="1170"/>
        <v>0</v>
      </c>
      <c r="HV116" s="5"/>
      <c r="HW116" s="182">
        <f t="shared" si="1171"/>
        <v>0</v>
      </c>
      <c r="HX116" s="182">
        <f t="shared" si="1172"/>
        <v>0</v>
      </c>
      <c r="HY116" s="182">
        <f t="shared" si="1173"/>
        <v>0</v>
      </c>
      <c r="HZ116" s="5"/>
      <c r="IA116" s="182">
        <f t="shared" si="1174"/>
        <v>0</v>
      </c>
      <c r="IB116" s="182">
        <f t="shared" si="1175"/>
        <v>0</v>
      </c>
      <c r="IC116" s="182">
        <f t="shared" si="1176"/>
        <v>0</v>
      </c>
      <c r="ID116" s="5"/>
      <c r="IE116" s="182">
        <f t="shared" si="1177"/>
        <v>0</v>
      </c>
      <c r="IF116" s="182">
        <f t="shared" si="1178"/>
        <v>0</v>
      </c>
      <c r="IG116" s="182">
        <f t="shared" si="1179"/>
        <v>0</v>
      </c>
      <c r="IH116" s="5"/>
      <c r="II116" s="182">
        <f t="shared" si="1180"/>
        <v>0</v>
      </c>
      <c r="IJ116" s="182">
        <f t="shared" si="1181"/>
        <v>0</v>
      </c>
      <c r="IK116" s="182">
        <f t="shared" si="1182"/>
        <v>0</v>
      </c>
      <c r="IL116" s="5"/>
      <c r="IM116" s="182">
        <f t="shared" si="1183"/>
        <v>0</v>
      </c>
      <c r="IN116" s="182">
        <f t="shared" si="1184"/>
        <v>0</v>
      </c>
      <c r="IO116" s="182">
        <f t="shared" si="1185"/>
        <v>0</v>
      </c>
      <c r="IP116" s="5"/>
      <c r="IQ116" s="182">
        <f t="shared" si="1186"/>
        <v>0</v>
      </c>
      <c r="IR116" s="182">
        <f t="shared" si="1187"/>
        <v>0</v>
      </c>
      <c r="IS116" s="182">
        <f t="shared" si="1188"/>
        <v>0</v>
      </c>
      <c r="IT116" s="5"/>
      <c r="IU116" s="182">
        <f t="shared" si="1189"/>
        <v>0</v>
      </c>
      <c r="IV116" s="182">
        <f t="shared" si="1190"/>
        <v>0</v>
      </c>
      <c r="IW116" s="182">
        <f t="shared" si="1191"/>
        <v>0</v>
      </c>
      <c r="IX116" s="5"/>
      <c r="IY116" s="182">
        <f t="shared" si="1192"/>
        <v>0</v>
      </c>
      <c r="IZ116" s="182">
        <f t="shared" si="1193"/>
        <v>0</v>
      </c>
      <c r="JA116" s="182">
        <f t="shared" si="1194"/>
        <v>0</v>
      </c>
      <c r="JB116" s="5"/>
      <c r="JC116" s="182">
        <f t="shared" si="1195"/>
        <v>0</v>
      </c>
      <c r="JD116" s="182">
        <f t="shared" si="1196"/>
        <v>0</v>
      </c>
      <c r="JE116" s="182">
        <f t="shared" si="1197"/>
        <v>0</v>
      </c>
      <c r="JF116" s="5"/>
      <c r="JG116" s="182">
        <f t="shared" si="1198"/>
        <v>0</v>
      </c>
      <c r="JH116" s="182">
        <f t="shared" si="1199"/>
        <v>0</v>
      </c>
      <c r="JI116" s="182">
        <f t="shared" si="1200"/>
        <v>0</v>
      </c>
      <c r="JJ116" s="5"/>
      <c r="JK116" s="182">
        <f t="shared" si="1201"/>
        <v>0</v>
      </c>
      <c r="JL116" s="182">
        <f t="shared" si="1202"/>
        <v>0</v>
      </c>
      <c r="JM116" s="182">
        <f t="shared" si="1203"/>
        <v>0</v>
      </c>
      <c r="JN116" s="5"/>
      <c r="JO116" s="182">
        <f t="shared" si="1204"/>
        <v>0</v>
      </c>
      <c r="JP116" s="182">
        <f t="shared" si="1205"/>
        <v>0</v>
      </c>
      <c r="JQ116" s="182">
        <f t="shared" si="1206"/>
        <v>0</v>
      </c>
      <c r="JR116" s="5"/>
      <c r="JS116" s="182">
        <f t="shared" si="1207"/>
        <v>0</v>
      </c>
      <c r="JT116" s="182">
        <f t="shared" si="1208"/>
        <v>0</v>
      </c>
      <c r="JU116" s="182">
        <f t="shared" si="1209"/>
        <v>0</v>
      </c>
      <c r="JV116" s="5"/>
      <c r="JW116" s="182">
        <f t="shared" si="1210"/>
        <v>0</v>
      </c>
      <c r="JX116" s="182">
        <f t="shared" si="1211"/>
        <v>0</v>
      </c>
      <c r="JY116" s="182">
        <f t="shared" si="1212"/>
        <v>0</v>
      </c>
      <c r="JZ116" s="5"/>
      <c r="KA116" s="182">
        <f t="shared" si="1213"/>
        <v>0</v>
      </c>
      <c r="KB116" s="182">
        <f t="shared" si="1214"/>
        <v>0</v>
      </c>
      <c r="KC116" s="182">
        <f t="shared" si="1215"/>
        <v>0</v>
      </c>
      <c r="KD116" s="5"/>
      <c r="KE116" s="182">
        <f t="shared" si="1216"/>
        <v>0</v>
      </c>
      <c r="KF116" s="182">
        <f t="shared" si="1217"/>
        <v>0</v>
      </c>
      <c r="KG116" s="182">
        <f t="shared" si="1218"/>
        <v>0</v>
      </c>
      <c r="KH116" s="5"/>
      <c r="KI116" s="183">
        <f t="shared" si="1219"/>
        <v>0</v>
      </c>
      <c r="KJ116" s="183" t="e">
        <f t="shared" si="1220"/>
        <v>#DIV/0!</v>
      </c>
      <c r="KK116" s="183">
        <f t="shared" si="1221"/>
        <v>0</v>
      </c>
      <c r="KM116" s="183">
        <f t="shared" si="1222"/>
        <v>0</v>
      </c>
      <c r="KN116" s="183" t="e">
        <f t="shared" si="1223"/>
        <v>#DIV/0!</v>
      </c>
      <c r="KO116" s="183">
        <f t="shared" si="1224"/>
        <v>0</v>
      </c>
      <c r="KQ116" s="183">
        <f t="shared" si="1225"/>
        <v>0</v>
      </c>
      <c r="KR116" s="183" t="e">
        <f t="shared" si="1226"/>
        <v>#DIV/0!</v>
      </c>
      <c r="KS116" s="183">
        <f t="shared" si="1227"/>
        <v>0</v>
      </c>
      <c r="KU116" s="183">
        <f t="shared" si="1228"/>
        <v>0</v>
      </c>
      <c r="KV116" s="183" t="e">
        <f t="shared" si="1229"/>
        <v>#DIV/0!</v>
      </c>
      <c r="KW116" s="183">
        <f t="shared" si="1230"/>
        <v>0</v>
      </c>
      <c r="KY116" s="183">
        <f t="shared" si="1231"/>
        <v>0</v>
      </c>
      <c r="KZ116" s="183" t="e">
        <f t="shared" si="1232"/>
        <v>#DIV/0!</v>
      </c>
      <c r="LA116" s="183">
        <f t="shared" si="1233"/>
        <v>0</v>
      </c>
      <c r="LC116" s="183">
        <f t="shared" si="1234"/>
        <v>0</v>
      </c>
      <c r="LD116" s="183" t="e">
        <f t="shared" si="1235"/>
        <v>#DIV/0!</v>
      </c>
      <c r="LE116" s="183">
        <f t="shared" si="1236"/>
        <v>0</v>
      </c>
    </row>
    <row r="117" spans="2:317" ht="18.75">
      <c r="B117" s="172"/>
      <c r="C117" s="180"/>
      <c r="D117" s="180"/>
      <c r="E117" s="180" t="str">
        <f>'A.I Revenue Streams - P1'!F115</f>
        <v>Ultrasound Early Preganancy</v>
      </c>
      <c r="F117" s="184"/>
      <c r="G117" s="182"/>
      <c r="H117" s="182">
        <f>'A.I Revenue Streams - P1'!J115</f>
        <v>0</v>
      </c>
      <c r="I117" s="182">
        <f t="shared" si="1237"/>
        <v>0</v>
      </c>
      <c r="J117" s="5"/>
      <c r="K117" s="182">
        <f>'A.I Revenue Streams - P1'!H115*K$2</f>
        <v>0</v>
      </c>
      <c r="L117" s="182">
        <f t="shared" si="1008"/>
        <v>0</v>
      </c>
      <c r="M117" s="182">
        <f t="shared" si="1239"/>
        <v>0</v>
      </c>
      <c r="N117" s="5"/>
      <c r="O117" s="182">
        <f t="shared" si="1009"/>
        <v>0</v>
      </c>
      <c r="P117" s="182">
        <f t="shared" si="1010"/>
        <v>0</v>
      </c>
      <c r="Q117" s="182">
        <f t="shared" si="1011"/>
        <v>0</v>
      </c>
      <c r="R117" s="5"/>
      <c r="S117" s="182">
        <f t="shared" si="1012"/>
        <v>0</v>
      </c>
      <c r="T117" s="182">
        <f t="shared" si="1013"/>
        <v>0</v>
      </c>
      <c r="U117" s="182">
        <f t="shared" si="1014"/>
        <v>0</v>
      </c>
      <c r="V117" s="5"/>
      <c r="W117" s="182">
        <f t="shared" si="1015"/>
        <v>0</v>
      </c>
      <c r="X117" s="182">
        <f t="shared" si="1016"/>
        <v>0</v>
      </c>
      <c r="Y117" s="182">
        <f t="shared" si="1017"/>
        <v>0</v>
      </c>
      <c r="Z117" s="5"/>
      <c r="AA117" s="182">
        <f t="shared" si="1018"/>
        <v>0</v>
      </c>
      <c r="AB117" s="182">
        <f t="shared" si="1019"/>
        <v>0</v>
      </c>
      <c r="AC117" s="182">
        <f t="shared" si="1020"/>
        <v>0</v>
      </c>
      <c r="AD117" s="5"/>
      <c r="AE117" s="182">
        <f t="shared" si="1021"/>
        <v>0</v>
      </c>
      <c r="AF117" s="182">
        <f t="shared" si="1022"/>
        <v>0</v>
      </c>
      <c r="AG117" s="182">
        <f t="shared" si="1023"/>
        <v>0</v>
      </c>
      <c r="AH117" s="5"/>
      <c r="AI117" s="182">
        <f t="shared" si="1024"/>
        <v>0</v>
      </c>
      <c r="AJ117" s="182">
        <f t="shared" si="1025"/>
        <v>0</v>
      </c>
      <c r="AK117" s="182">
        <f t="shared" si="1026"/>
        <v>0</v>
      </c>
      <c r="AL117" s="5"/>
      <c r="AM117" s="182">
        <f t="shared" si="1027"/>
        <v>0</v>
      </c>
      <c r="AN117" s="182">
        <f t="shared" si="1028"/>
        <v>0</v>
      </c>
      <c r="AO117" s="182">
        <f t="shared" si="1029"/>
        <v>0</v>
      </c>
      <c r="AP117" s="5"/>
      <c r="AQ117" s="182">
        <f t="shared" si="1030"/>
        <v>0</v>
      </c>
      <c r="AR117" s="182">
        <f t="shared" si="1031"/>
        <v>0</v>
      </c>
      <c r="AS117" s="182">
        <f t="shared" si="1032"/>
        <v>0</v>
      </c>
      <c r="AT117" s="5"/>
      <c r="AU117" s="182">
        <f t="shared" si="1033"/>
        <v>0</v>
      </c>
      <c r="AV117" s="182">
        <f t="shared" si="1034"/>
        <v>0</v>
      </c>
      <c r="AW117" s="182">
        <f t="shared" si="1035"/>
        <v>0</v>
      </c>
      <c r="AX117" s="5"/>
      <c r="AY117" s="182">
        <f t="shared" si="1036"/>
        <v>0</v>
      </c>
      <c r="AZ117" s="182">
        <f t="shared" si="1037"/>
        <v>0</v>
      </c>
      <c r="BA117" s="182">
        <f t="shared" si="1038"/>
        <v>0</v>
      </c>
      <c r="BB117" s="5"/>
      <c r="BC117" s="182">
        <f t="shared" si="1039"/>
        <v>0</v>
      </c>
      <c r="BD117" s="182">
        <f t="shared" si="1040"/>
        <v>0</v>
      </c>
      <c r="BE117" s="182">
        <f t="shared" si="1041"/>
        <v>0</v>
      </c>
      <c r="BF117" s="5"/>
      <c r="BG117" s="182">
        <f t="shared" si="1042"/>
        <v>0</v>
      </c>
      <c r="BH117" s="182">
        <f t="shared" si="1043"/>
        <v>0</v>
      </c>
      <c r="BI117" s="182">
        <f t="shared" si="1044"/>
        <v>0</v>
      </c>
      <c r="BJ117" s="5"/>
      <c r="BK117" s="182">
        <f t="shared" si="1045"/>
        <v>0</v>
      </c>
      <c r="BL117" s="182">
        <f t="shared" si="1046"/>
        <v>0</v>
      </c>
      <c r="BM117" s="182">
        <f t="shared" si="1047"/>
        <v>0</v>
      </c>
      <c r="BN117" s="5"/>
      <c r="BO117" s="182">
        <f t="shared" si="1048"/>
        <v>0</v>
      </c>
      <c r="BP117" s="182">
        <f t="shared" si="1049"/>
        <v>0</v>
      </c>
      <c r="BQ117" s="182">
        <f t="shared" si="1050"/>
        <v>0</v>
      </c>
      <c r="BR117" s="5"/>
      <c r="BS117" s="182">
        <f t="shared" si="1051"/>
        <v>0</v>
      </c>
      <c r="BT117" s="182">
        <f t="shared" si="1052"/>
        <v>0</v>
      </c>
      <c r="BU117" s="182">
        <f t="shared" si="1053"/>
        <v>0</v>
      </c>
      <c r="BV117" s="5"/>
      <c r="BW117" s="182">
        <f t="shared" si="1054"/>
        <v>0</v>
      </c>
      <c r="BX117" s="182">
        <f t="shared" si="1055"/>
        <v>0</v>
      </c>
      <c r="BY117" s="182">
        <f t="shared" si="1056"/>
        <v>0</v>
      </c>
      <c r="BZ117" s="5"/>
      <c r="CA117" s="182">
        <f t="shared" si="1057"/>
        <v>0</v>
      </c>
      <c r="CB117" s="182">
        <f t="shared" si="1058"/>
        <v>0</v>
      </c>
      <c r="CC117" s="182">
        <f t="shared" si="1059"/>
        <v>0</v>
      </c>
      <c r="CD117" s="5"/>
      <c r="CE117" s="182">
        <f t="shared" si="1060"/>
        <v>0</v>
      </c>
      <c r="CF117" s="182">
        <f t="shared" si="1061"/>
        <v>0</v>
      </c>
      <c r="CG117" s="182">
        <f t="shared" si="1062"/>
        <v>0</v>
      </c>
      <c r="CH117" s="5"/>
      <c r="CI117" s="182">
        <f t="shared" si="1063"/>
        <v>0</v>
      </c>
      <c r="CJ117" s="182">
        <f t="shared" si="1064"/>
        <v>0</v>
      </c>
      <c r="CK117" s="182">
        <f t="shared" si="1065"/>
        <v>0</v>
      </c>
      <c r="CL117" s="5"/>
      <c r="CM117" s="182">
        <f t="shared" si="1066"/>
        <v>0</v>
      </c>
      <c r="CN117" s="182">
        <f t="shared" si="1067"/>
        <v>0</v>
      </c>
      <c r="CO117" s="182">
        <f t="shared" si="1068"/>
        <v>0</v>
      </c>
      <c r="CP117" s="5"/>
      <c r="CQ117" s="182">
        <f t="shared" si="1069"/>
        <v>0</v>
      </c>
      <c r="CR117" s="182">
        <f t="shared" si="1070"/>
        <v>0</v>
      </c>
      <c r="CS117" s="182">
        <f t="shared" si="1071"/>
        <v>0</v>
      </c>
      <c r="CT117" s="5"/>
      <c r="CU117" s="182">
        <f t="shared" si="1072"/>
        <v>0</v>
      </c>
      <c r="CV117" s="182">
        <f t="shared" si="1073"/>
        <v>0</v>
      </c>
      <c r="CW117" s="182">
        <f t="shared" si="1074"/>
        <v>0</v>
      </c>
      <c r="CX117" s="5"/>
      <c r="CY117" s="182">
        <f t="shared" si="1075"/>
        <v>0</v>
      </c>
      <c r="CZ117" s="182">
        <f t="shared" si="1076"/>
        <v>0</v>
      </c>
      <c r="DA117" s="182">
        <f t="shared" si="1077"/>
        <v>0</v>
      </c>
      <c r="DB117" s="5"/>
      <c r="DC117" s="182">
        <f t="shared" si="1078"/>
        <v>0</v>
      </c>
      <c r="DD117" s="182">
        <f t="shared" si="1079"/>
        <v>0</v>
      </c>
      <c r="DE117" s="182">
        <f t="shared" si="1080"/>
        <v>0</v>
      </c>
      <c r="DF117" s="5"/>
      <c r="DG117" s="182">
        <f t="shared" si="1081"/>
        <v>0</v>
      </c>
      <c r="DH117" s="182">
        <f t="shared" si="1082"/>
        <v>0</v>
      </c>
      <c r="DI117" s="182">
        <f t="shared" si="1083"/>
        <v>0</v>
      </c>
      <c r="DJ117" s="5"/>
      <c r="DK117" s="182">
        <f t="shared" si="1084"/>
        <v>0</v>
      </c>
      <c r="DL117" s="182">
        <f t="shared" si="1085"/>
        <v>0</v>
      </c>
      <c r="DM117" s="182">
        <f t="shared" si="1086"/>
        <v>0</v>
      </c>
      <c r="DN117" s="5"/>
      <c r="DO117" s="182">
        <f t="shared" si="1087"/>
        <v>0</v>
      </c>
      <c r="DP117" s="182">
        <f t="shared" si="1088"/>
        <v>0</v>
      </c>
      <c r="DQ117" s="182">
        <f t="shared" si="1089"/>
        <v>0</v>
      </c>
      <c r="DR117" s="5"/>
      <c r="DS117" s="182">
        <f t="shared" si="1090"/>
        <v>0</v>
      </c>
      <c r="DT117" s="182">
        <f t="shared" si="1091"/>
        <v>0</v>
      </c>
      <c r="DU117" s="182">
        <f t="shared" si="1092"/>
        <v>0</v>
      </c>
      <c r="DV117" s="5"/>
      <c r="DW117" s="182">
        <f t="shared" si="1093"/>
        <v>0</v>
      </c>
      <c r="DX117" s="182">
        <f t="shared" si="1094"/>
        <v>0</v>
      </c>
      <c r="DY117" s="182">
        <f t="shared" si="1095"/>
        <v>0</v>
      </c>
      <c r="DZ117" s="5"/>
      <c r="EA117" s="182">
        <f t="shared" si="1096"/>
        <v>0</v>
      </c>
      <c r="EB117" s="182">
        <f t="shared" si="1097"/>
        <v>0</v>
      </c>
      <c r="EC117" s="182">
        <f t="shared" si="1098"/>
        <v>0</v>
      </c>
      <c r="ED117" s="5"/>
      <c r="EE117" s="182">
        <f t="shared" si="1099"/>
        <v>0</v>
      </c>
      <c r="EF117" s="182">
        <f t="shared" si="1100"/>
        <v>0</v>
      </c>
      <c r="EG117" s="182">
        <f t="shared" si="1101"/>
        <v>0</v>
      </c>
      <c r="EH117" s="5"/>
      <c r="EI117" s="182">
        <f t="shared" si="1102"/>
        <v>0</v>
      </c>
      <c r="EJ117" s="182">
        <f t="shared" si="1103"/>
        <v>0</v>
      </c>
      <c r="EK117" s="182">
        <f t="shared" si="1104"/>
        <v>0</v>
      </c>
      <c r="EL117" s="5"/>
      <c r="EM117" s="182">
        <f t="shared" si="1105"/>
        <v>0</v>
      </c>
      <c r="EN117" s="182">
        <f t="shared" si="1106"/>
        <v>0</v>
      </c>
      <c r="EO117" s="182">
        <f t="shared" si="1107"/>
        <v>0</v>
      </c>
      <c r="EP117" s="5"/>
      <c r="EQ117" s="182">
        <f t="shared" si="1108"/>
        <v>0</v>
      </c>
      <c r="ER117" s="182">
        <f t="shared" si="1109"/>
        <v>0</v>
      </c>
      <c r="ES117" s="182">
        <f t="shared" si="1110"/>
        <v>0</v>
      </c>
      <c r="ET117" s="5"/>
      <c r="EU117" s="182">
        <f t="shared" si="1111"/>
        <v>0</v>
      </c>
      <c r="EV117" s="182">
        <f t="shared" si="1112"/>
        <v>0</v>
      </c>
      <c r="EW117" s="182">
        <f t="shared" si="1113"/>
        <v>0</v>
      </c>
      <c r="EX117" s="5"/>
      <c r="EY117" s="182">
        <f t="shared" si="1114"/>
        <v>0</v>
      </c>
      <c r="EZ117" s="182">
        <f t="shared" si="1115"/>
        <v>0</v>
      </c>
      <c r="FA117" s="182">
        <f t="shared" si="1116"/>
        <v>0</v>
      </c>
      <c r="FB117" s="5"/>
      <c r="FC117" s="182">
        <f t="shared" si="1117"/>
        <v>0</v>
      </c>
      <c r="FD117" s="182">
        <f t="shared" si="1118"/>
        <v>0</v>
      </c>
      <c r="FE117" s="182">
        <f t="shared" si="1119"/>
        <v>0</v>
      </c>
      <c r="FF117" s="5"/>
      <c r="FG117" s="182">
        <f t="shared" si="1120"/>
        <v>0</v>
      </c>
      <c r="FH117" s="182">
        <f t="shared" si="1121"/>
        <v>0</v>
      </c>
      <c r="FI117" s="182">
        <f t="shared" si="1122"/>
        <v>0</v>
      </c>
      <c r="FJ117" s="5"/>
      <c r="FK117" s="182">
        <f t="shared" si="1123"/>
        <v>0</v>
      </c>
      <c r="FL117" s="182">
        <f t="shared" si="1124"/>
        <v>0</v>
      </c>
      <c r="FM117" s="182">
        <f t="shared" si="1125"/>
        <v>0</v>
      </c>
      <c r="FN117" s="5"/>
      <c r="FO117" s="182">
        <f t="shared" si="1126"/>
        <v>0</v>
      </c>
      <c r="FP117" s="182">
        <f t="shared" si="1127"/>
        <v>0</v>
      </c>
      <c r="FQ117" s="182">
        <f t="shared" si="1128"/>
        <v>0</v>
      </c>
      <c r="FR117" s="5"/>
      <c r="FS117" s="182">
        <f t="shared" si="1129"/>
        <v>0</v>
      </c>
      <c r="FT117" s="182">
        <f t="shared" si="1130"/>
        <v>0</v>
      </c>
      <c r="FU117" s="182">
        <f t="shared" si="1131"/>
        <v>0</v>
      </c>
      <c r="FV117" s="5"/>
      <c r="FW117" s="182">
        <f t="shared" si="1132"/>
        <v>0</v>
      </c>
      <c r="FX117" s="182">
        <f t="shared" si="1133"/>
        <v>0</v>
      </c>
      <c r="FY117" s="182">
        <f t="shared" si="1134"/>
        <v>0</v>
      </c>
      <c r="FZ117" s="5"/>
      <c r="GA117" s="182">
        <f t="shared" si="1135"/>
        <v>0</v>
      </c>
      <c r="GB117" s="182">
        <f t="shared" si="1136"/>
        <v>0</v>
      </c>
      <c r="GC117" s="182">
        <f t="shared" si="1137"/>
        <v>0</v>
      </c>
      <c r="GD117" s="5"/>
      <c r="GE117" s="182">
        <f t="shared" si="1138"/>
        <v>0</v>
      </c>
      <c r="GF117" s="182">
        <f t="shared" si="1139"/>
        <v>0</v>
      </c>
      <c r="GG117" s="182">
        <f t="shared" si="1140"/>
        <v>0</v>
      </c>
      <c r="GH117" s="5"/>
      <c r="GI117" s="182">
        <f t="shared" si="1141"/>
        <v>0</v>
      </c>
      <c r="GJ117" s="182">
        <f t="shared" si="1142"/>
        <v>0</v>
      </c>
      <c r="GK117" s="182">
        <f t="shared" si="1143"/>
        <v>0</v>
      </c>
      <c r="GL117" s="5"/>
      <c r="GM117" s="182">
        <f t="shared" si="1144"/>
        <v>0</v>
      </c>
      <c r="GN117" s="182">
        <f t="shared" si="1145"/>
        <v>0</v>
      </c>
      <c r="GO117" s="182">
        <f t="shared" si="1146"/>
        <v>0</v>
      </c>
      <c r="GP117" s="5"/>
      <c r="GQ117" s="182">
        <f t="shared" si="1147"/>
        <v>0</v>
      </c>
      <c r="GR117" s="182">
        <f t="shared" si="1148"/>
        <v>0</v>
      </c>
      <c r="GS117" s="182">
        <f t="shared" si="1149"/>
        <v>0</v>
      </c>
      <c r="GT117" s="5"/>
      <c r="GU117" s="182">
        <f t="shared" si="1150"/>
        <v>0</v>
      </c>
      <c r="GV117" s="182">
        <f t="shared" si="1151"/>
        <v>0</v>
      </c>
      <c r="GW117" s="182">
        <f t="shared" si="1152"/>
        <v>0</v>
      </c>
      <c r="GX117" s="5"/>
      <c r="GY117" s="182">
        <f t="shared" si="1153"/>
        <v>0</v>
      </c>
      <c r="GZ117" s="182">
        <f t="shared" si="1154"/>
        <v>0</v>
      </c>
      <c r="HA117" s="182">
        <f t="shared" si="1155"/>
        <v>0</v>
      </c>
      <c r="HB117" s="5"/>
      <c r="HC117" s="182">
        <f t="shared" si="1156"/>
        <v>0</v>
      </c>
      <c r="HD117" s="182">
        <f t="shared" si="1157"/>
        <v>0</v>
      </c>
      <c r="HE117" s="182">
        <f t="shared" si="1158"/>
        <v>0</v>
      </c>
      <c r="HF117" s="5"/>
      <c r="HG117" s="182">
        <f t="shared" si="1159"/>
        <v>0</v>
      </c>
      <c r="HH117" s="182">
        <f t="shared" si="1160"/>
        <v>0</v>
      </c>
      <c r="HI117" s="182">
        <f t="shared" si="1161"/>
        <v>0</v>
      </c>
      <c r="HJ117" s="5"/>
      <c r="HK117" s="182">
        <f t="shared" si="1162"/>
        <v>0</v>
      </c>
      <c r="HL117" s="182">
        <f t="shared" si="1163"/>
        <v>0</v>
      </c>
      <c r="HM117" s="182">
        <f t="shared" si="1164"/>
        <v>0</v>
      </c>
      <c r="HN117" s="5"/>
      <c r="HO117" s="182">
        <f t="shared" si="1165"/>
        <v>0</v>
      </c>
      <c r="HP117" s="182">
        <f t="shared" si="1166"/>
        <v>0</v>
      </c>
      <c r="HQ117" s="182">
        <f t="shared" si="1167"/>
        <v>0</v>
      </c>
      <c r="HR117" s="5"/>
      <c r="HS117" s="182">
        <f t="shared" si="1168"/>
        <v>0</v>
      </c>
      <c r="HT117" s="182">
        <f t="shared" si="1169"/>
        <v>0</v>
      </c>
      <c r="HU117" s="182">
        <f t="shared" si="1170"/>
        <v>0</v>
      </c>
      <c r="HV117" s="5"/>
      <c r="HW117" s="182">
        <f t="shared" si="1171"/>
        <v>0</v>
      </c>
      <c r="HX117" s="182">
        <f t="shared" si="1172"/>
        <v>0</v>
      </c>
      <c r="HY117" s="182">
        <f t="shared" si="1173"/>
        <v>0</v>
      </c>
      <c r="HZ117" s="5"/>
      <c r="IA117" s="182">
        <f t="shared" si="1174"/>
        <v>0</v>
      </c>
      <c r="IB117" s="182">
        <f t="shared" si="1175"/>
        <v>0</v>
      </c>
      <c r="IC117" s="182">
        <f t="shared" si="1176"/>
        <v>0</v>
      </c>
      <c r="ID117" s="5"/>
      <c r="IE117" s="182">
        <f t="shared" si="1177"/>
        <v>0</v>
      </c>
      <c r="IF117" s="182">
        <f t="shared" si="1178"/>
        <v>0</v>
      </c>
      <c r="IG117" s="182">
        <f t="shared" si="1179"/>
        <v>0</v>
      </c>
      <c r="IH117" s="5"/>
      <c r="II117" s="182">
        <f t="shared" si="1180"/>
        <v>0</v>
      </c>
      <c r="IJ117" s="182">
        <f t="shared" si="1181"/>
        <v>0</v>
      </c>
      <c r="IK117" s="182">
        <f t="shared" si="1182"/>
        <v>0</v>
      </c>
      <c r="IL117" s="5"/>
      <c r="IM117" s="182">
        <f t="shared" si="1183"/>
        <v>0</v>
      </c>
      <c r="IN117" s="182">
        <f t="shared" si="1184"/>
        <v>0</v>
      </c>
      <c r="IO117" s="182">
        <f t="shared" si="1185"/>
        <v>0</v>
      </c>
      <c r="IP117" s="5"/>
      <c r="IQ117" s="182">
        <f t="shared" si="1186"/>
        <v>0</v>
      </c>
      <c r="IR117" s="182">
        <f t="shared" si="1187"/>
        <v>0</v>
      </c>
      <c r="IS117" s="182">
        <f t="shared" si="1188"/>
        <v>0</v>
      </c>
      <c r="IT117" s="5"/>
      <c r="IU117" s="182">
        <f t="shared" si="1189"/>
        <v>0</v>
      </c>
      <c r="IV117" s="182">
        <f t="shared" si="1190"/>
        <v>0</v>
      </c>
      <c r="IW117" s="182">
        <f t="shared" si="1191"/>
        <v>0</v>
      </c>
      <c r="IX117" s="5"/>
      <c r="IY117" s="182">
        <f t="shared" si="1192"/>
        <v>0</v>
      </c>
      <c r="IZ117" s="182">
        <f t="shared" si="1193"/>
        <v>0</v>
      </c>
      <c r="JA117" s="182">
        <f t="shared" si="1194"/>
        <v>0</v>
      </c>
      <c r="JB117" s="5"/>
      <c r="JC117" s="182">
        <f t="shared" si="1195"/>
        <v>0</v>
      </c>
      <c r="JD117" s="182">
        <f t="shared" si="1196"/>
        <v>0</v>
      </c>
      <c r="JE117" s="182">
        <f t="shared" si="1197"/>
        <v>0</v>
      </c>
      <c r="JF117" s="5"/>
      <c r="JG117" s="182">
        <f t="shared" si="1198"/>
        <v>0</v>
      </c>
      <c r="JH117" s="182">
        <f t="shared" si="1199"/>
        <v>0</v>
      </c>
      <c r="JI117" s="182">
        <f t="shared" si="1200"/>
        <v>0</v>
      </c>
      <c r="JJ117" s="5"/>
      <c r="JK117" s="182">
        <f t="shared" si="1201"/>
        <v>0</v>
      </c>
      <c r="JL117" s="182">
        <f t="shared" si="1202"/>
        <v>0</v>
      </c>
      <c r="JM117" s="182">
        <f t="shared" si="1203"/>
        <v>0</v>
      </c>
      <c r="JN117" s="5"/>
      <c r="JO117" s="182">
        <f t="shared" si="1204"/>
        <v>0</v>
      </c>
      <c r="JP117" s="182">
        <f t="shared" si="1205"/>
        <v>0</v>
      </c>
      <c r="JQ117" s="182">
        <f t="shared" si="1206"/>
        <v>0</v>
      </c>
      <c r="JR117" s="5"/>
      <c r="JS117" s="182">
        <f t="shared" si="1207"/>
        <v>0</v>
      </c>
      <c r="JT117" s="182">
        <f t="shared" si="1208"/>
        <v>0</v>
      </c>
      <c r="JU117" s="182">
        <f t="shared" si="1209"/>
        <v>0</v>
      </c>
      <c r="JV117" s="5"/>
      <c r="JW117" s="182">
        <f t="shared" si="1210"/>
        <v>0</v>
      </c>
      <c r="JX117" s="182">
        <f t="shared" si="1211"/>
        <v>0</v>
      </c>
      <c r="JY117" s="182">
        <f t="shared" si="1212"/>
        <v>0</v>
      </c>
      <c r="JZ117" s="5"/>
      <c r="KA117" s="182">
        <f t="shared" si="1213"/>
        <v>0</v>
      </c>
      <c r="KB117" s="182">
        <f t="shared" si="1214"/>
        <v>0</v>
      </c>
      <c r="KC117" s="182">
        <f t="shared" si="1215"/>
        <v>0</v>
      </c>
      <c r="KD117" s="5"/>
      <c r="KE117" s="182">
        <f t="shared" si="1216"/>
        <v>0</v>
      </c>
      <c r="KF117" s="182">
        <f t="shared" si="1217"/>
        <v>0</v>
      </c>
      <c r="KG117" s="182">
        <f t="shared" si="1218"/>
        <v>0</v>
      </c>
      <c r="KH117" s="5"/>
      <c r="KI117" s="183">
        <f t="shared" si="1219"/>
        <v>0</v>
      </c>
      <c r="KJ117" s="183" t="e">
        <f t="shared" si="1220"/>
        <v>#DIV/0!</v>
      </c>
      <c r="KK117" s="183">
        <f t="shared" si="1221"/>
        <v>0</v>
      </c>
      <c r="KM117" s="183">
        <f t="shared" si="1222"/>
        <v>0</v>
      </c>
      <c r="KN117" s="183" t="e">
        <f t="shared" si="1223"/>
        <v>#DIV/0!</v>
      </c>
      <c r="KO117" s="183">
        <f t="shared" si="1224"/>
        <v>0</v>
      </c>
      <c r="KQ117" s="183">
        <f t="shared" si="1225"/>
        <v>0</v>
      </c>
      <c r="KR117" s="183" t="e">
        <f t="shared" si="1226"/>
        <v>#DIV/0!</v>
      </c>
      <c r="KS117" s="183">
        <f t="shared" si="1227"/>
        <v>0</v>
      </c>
      <c r="KU117" s="183">
        <f t="shared" si="1228"/>
        <v>0</v>
      </c>
      <c r="KV117" s="183" t="e">
        <f t="shared" si="1229"/>
        <v>#DIV/0!</v>
      </c>
      <c r="KW117" s="183">
        <f t="shared" si="1230"/>
        <v>0</v>
      </c>
      <c r="KY117" s="183">
        <f t="shared" si="1231"/>
        <v>0</v>
      </c>
      <c r="KZ117" s="183" t="e">
        <f t="shared" si="1232"/>
        <v>#DIV/0!</v>
      </c>
      <c r="LA117" s="183">
        <f t="shared" si="1233"/>
        <v>0</v>
      </c>
      <c r="LC117" s="183">
        <f t="shared" si="1234"/>
        <v>0</v>
      </c>
      <c r="LD117" s="183" t="e">
        <f t="shared" si="1235"/>
        <v>#DIV/0!</v>
      </c>
      <c r="LE117" s="183">
        <f t="shared" si="1236"/>
        <v>0</v>
      </c>
    </row>
    <row r="118" spans="2:317" ht="18.75">
      <c r="B118" s="172"/>
      <c r="C118" s="180"/>
      <c r="D118" s="180"/>
      <c r="E118" s="180" t="str">
        <f>'A.I Revenue Streams - P1'!F116</f>
        <v>Ultrasound Upper Abdomen</v>
      </c>
      <c r="F118" s="184"/>
      <c r="G118" s="182"/>
      <c r="H118" s="182">
        <f>'A.I Revenue Streams - P1'!J116</f>
        <v>0</v>
      </c>
      <c r="I118" s="182">
        <f t="shared" si="1237"/>
        <v>0</v>
      </c>
      <c r="J118" s="5"/>
      <c r="K118" s="182">
        <f>'A.I Revenue Streams - P1'!H116*K$2</f>
        <v>0</v>
      </c>
      <c r="L118" s="182">
        <f t="shared" si="1008"/>
        <v>0</v>
      </c>
      <c r="M118" s="182">
        <f t="shared" si="1239"/>
        <v>0</v>
      </c>
      <c r="N118" s="5"/>
      <c r="O118" s="182">
        <f t="shared" si="1009"/>
        <v>0</v>
      </c>
      <c r="P118" s="182">
        <f t="shared" si="1010"/>
        <v>0</v>
      </c>
      <c r="Q118" s="182">
        <f t="shared" si="1011"/>
        <v>0</v>
      </c>
      <c r="R118" s="5"/>
      <c r="S118" s="182">
        <f t="shared" si="1012"/>
        <v>0</v>
      </c>
      <c r="T118" s="182">
        <f t="shared" si="1013"/>
        <v>0</v>
      </c>
      <c r="U118" s="182">
        <f t="shared" si="1014"/>
        <v>0</v>
      </c>
      <c r="V118" s="5"/>
      <c r="W118" s="182">
        <f t="shared" si="1015"/>
        <v>0</v>
      </c>
      <c r="X118" s="182">
        <f t="shared" si="1016"/>
        <v>0</v>
      </c>
      <c r="Y118" s="182">
        <f t="shared" si="1017"/>
        <v>0</v>
      </c>
      <c r="Z118" s="5"/>
      <c r="AA118" s="182">
        <f t="shared" si="1018"/>
        <v>0</v>
      </c>
      <c r="AB118" s="182">
        <f t="shared" si="1019"/>
        <v>0</v>
      </c>
      <c r="AC118" s="182">
        <f t="shared" si="1020"/>
        <v>0</v>
      </c>
      <c r="AD118" s="5"/>
      <c r="AE118" s="182">
        <f t="shared" si="1021"/>
        <v>0</v>
      </c>
      <c r="AF118" s="182">
        <f t="shared" si="1022"/>
        <v>0</v>
      </c>
      <c r="AG118" s="182">
        <f t="shared" si="1023"/>
        <v>0</v>
      </c>
      <c r="AH118" s="5"/>
      <c r="AI118" s="182">
        <f t="shared" si="1024"/>
        <v>0</v>
      </c>
      <c r="AJ118" s="182">
        <f t="shared" si="1025"/>
        <v>0</v>
      </c>
      <c r="AK118" s="182">
        <f t="shared" si="1026"/>
        <v>0</v>
      </c>
      <c r="AL118" s="5"/>
      <c r="AM118" s="182">
        <f t="shared" si="1027"/>
        <v>0</v>
      </c>
      <c r="AN118" s="182">
        <f t="shared" si="1028"/>
        <v>0</v>
      </c>
      <c r="AO118" s="182">
        <f t="shared" si="1029"/>
        <v>0</v>
      </c>
      <c r="AP118" s="5"/>
      <c r="AQ118" s="182">
        <f t="shared" si="1030"/>
        <v>0</v>
      </c>
      <c r="AR118" s="182">
        <f t="shared" si="1031"/>
        <v>0</v>
      </c>
      <c r="AS118" s="182">
        <f t="shared" si="1032"/>
        <v>0</v>
      </c>
      <c r="AT118" s="5"/>
      <c r="AU118" s="182">
        <f t="shared" si="1033"/>
        <v>0</v>
      </c>
      <c r="AV118" s="182">
        <f t="shared" si="1034"/>
        <v>0</v>
      </c>
      <c r="AW118" s="182">
        <f t="shared" si="1035"/>
        <v>0</v>
      </c>
      <c r="AX118" s="5"/>
      <c r="AY118" s="182">
        <f t="shared" si="1036"/>
        <v>0</v>
      </c>
      <c r="AZ118" s="182">
        <f t="shared" si="1037"/>
        <v>0</v>
      </c>
      <c r="BA118" s="182">
        <f t="shared" si="1038"/>
        <v>0</v>
      </c>
      <c r="BB118" s="5"/>
      <c r="BC118" s="182">
        <f t="shared" si="1039"/>
        <v>0</v>
      </c>
      <c r="BD118" s="182">
        <f t="shared" si="1040"/>
        <v>0</v>
      </c>
      <c r="BE118" s="182">
        <f t="shared" si="1041"/>
        <v>0</v>
      </c>
      <c r="BF118" s="5"/>
      <c r="BG118" s="182">
        <f t="shared" si="1042"/>
        <v>0</v>
      </c>
      <c r="BH118" s="182">
        <f t="shared" si="1043"/>
        <v>0</v>
      </c>
      <c r="BI118" s="182">
        <f t="shared" si="1044"/>
        <v>0</v>
      </c>
      <c r="BJ118" s="5"/>
      <c r="BK118" s="182">
        <f t="shared" si="1045"/>
        <v>0</v>
      </c>
      <c r="BL118" s="182">
        <f t="shared" si="1046"/>
        <v>0</v>
      </c>
      <c r="BM118" s="182">
        <f t="shared" si="1047"/>
        <v>0</v>
      </c>
      <c r="BN118" s="5"/>
      <c r="BO118" s="182">
        <f t="shared" si="1048"/>
        <v>0</v>
      </c>
      <c r="BP118" s="182">
        <f t="shared" si="1049"/>
        <v>0</v>
      </c>
      <c r="BQ118" s="182">
        <f t="shared" si="1050"/>
        <v>0</v>
      </c>
      <c r="BR118" s="5"/>
      <c r="BS118" s="182">
        <f t="shared" si="1051"/>
        <v>0</v>
      </c>
      <c r="BT118" s="182">
        <f t="shared" si="1052"/>
        <v>0</v>
      </c>
      <c r="BU118" s="182">
        <f t="shared" si="1053"/>
        <v>0</v>
      </c>
      <c r="BV118" s="5"/>
      <c r="BW118" s="182">
        <f t="shared" si="1054"/>
        <v>0</v>
      </c>
      <c r="BX118" s="182">
        <f t="shared" si="1055"/>
        <v>0</v>
      </c>
      <c r="BY118" s="182">
        <f t="shared" si="1056"/>
        <v>0</v>
      </c>
      <c r="BZ118" s="5"/>
      <c r="CA118" s="182">
        <f t="shared" si="1057"/>
        <v>0</v>
      </c>
      <c r="CB118" s="182">
        <f t="shared" si="1058"/>
        <v>0</v>
      </c>
      <c r="CC118" s="182">
        <f t="shared" si="1059"/>
        <v>0</v>
      </c>
      <c r="CD118" s="5"/>
      <c r="CE118" s="182">
        <f t="shared" si="1060"/>
        <v>0</v>
      </c>
      <c r="CF118" s="182">
        <f t="shared" si="1061"/>
        <v>0</v>
      </c>
      <c r="CG118" s="182">
        <f t="shared" si="1062"/>
        <v>0</v>
      </c>
      <c r="CH118" s="5"/>
      <c r="CI118" s="182">
        <f t="shared" si="1063"/>
        <v>0</v>
      </c>
      <c r="CJ118" s="182">
        <f t="shared" si="1064"/>
        <v>0</v>
      </c>
      <c r="CK118" s="182">
        <f t="shared" si="1065"/>
        <v>0</v>
      </c>
      <c r="CL118" s="5"/>
      <c r="CM118" s="182">
        <f t="shared" si="1066"/>
        <v>0</v>
      </c>
      <c r="CN118" s="182">
        <f t="shared" si="1067"/>
        <v>0</v>
      </c>
      <c r="CO118" s="182">
        <f t="shared" si="1068"/>
        <v>0</v>
      </c>
      <c r="CP118" s="5"/>
      <c r="CQ118" s="182">
        <f t="shared" si="1069"/>
        <v>0</v>
      </c>
      <c r="CR118" s="182">
        <f t="shared" si="1070"/>
        <v>0</v>
      </c>
      <c r="CS118" s="182">
        <f t="shared" si="1071"/>
        <v>0</v>
      </c>
      <c r="CT118" s="5"/>
      <c r="CU118" s="182">
        <f t="shared" si="1072"/>
        <v>0</v>
      </c>
      <c r="CV118" s="182">
        <f t="shared" si="1073"/>
        <v>0</v>
      </c>
      <c r="CW118" s="182">
        <f t="shared" si="1074"/>
        <v>0</v>
      </c>
      <c r="CX118" s="5"/>
      <c r="CY118" s="182">
        <f t="shared" si="1075"/>
        <v>0</v>
      </c>
      <c r="CZ118" s="182">
        <f t="shared" si="1076"/>
        <v>0</v>
      </c>
      <c r="DA118" s="182">
        <f t="shared" si="1077"/>
        <v>0</v>
      </c>
      <c r="DB118" s="5"/>
      <c r="DC118" s="182">
        <f t="shared" si="1078"/>
        <v>0</v>
      </c>
      <c r="DD118" s="182">
        <f t="shared" si="1079"/>
        <v>0</v>
      </c>
      <c r="DE118" s="182">
        <f t="shared" si="1080"/>
        <v>0</v>
      </c>
      <c r="DF118" s="5"/>
      <c r="DG118" s="182">
        <f t="shared" si="1081"/>
        <v>0</v>
      </c>
      <c r="DH118" s="182">
        <f t="shared" si="1082"/>
        <v>0</v>
      </c>
      <c r="DI118" s="182">
        <f t="shared" si="1083"/>
        <v>0</v>
      </c>
      <c r="DJ118" s="5"/>
      <c r="DK118" s="182">
        <f t="shared" si="1084"/>
        <v>0</v>
      </c>
      <c r="DL118" s="182">
        <f t="shared" si="1085"/>
        <v>0</v>
      </c>
      <c r="DM118" s="182">
        <f t="shared" si="1086"/>
        <v>0</v>
      </c>
      <c r="DN118" s="5"/>
      <c r="DO118" s="182">
        <f t="shared" si="1087"/>
        <v>0</v>
      </c>
      <c r="DP118" s="182">
        <f t="shared" si="1088"/>
        <v>0</v>
      </c>
      <c r="DQ118" s="182">
        <f t="shared" si="1089"/>
        <v>0</v>
      </c>
      <c r="DR118" s="5"/>
      <c r="DS118" s="182">
        <f t="shared" si="1090"/>
        <v>0</v>
      </c>
      <c r="DT118" s="182">
        <f t="shared" si="1091"/>
        <v>0</v>
      </c>
      <c r="DU118" s="182">
        <f t="shared" si="1092"/>
        <v>0</v>
      </c>
      <c r="DV118" s="5"/>
      <c r="DW118" s="182">
        <f t="shared" si="1093"/>
        <v>0</v>
      </c>
      <c r="DX118" s="182">
        <f t="shared" si="1094"/>
        <v>0</v>
      </c>
      <c r="DY118" s="182">
        <f t="shared" si="1095"/>
        <v>0</v>
      </c>
      <c r="DZ118" s="5"/>
      <c r="EA118" s="182">
        <f t="shared" si="1096"/>
        <v>0</v>
      </c>
      <c r="EB118" s="182">
        <f t="shared" si="1097"/>
        <v>0</v>
      </c>
      <c r="EC118" s="182">
        <f t="shared" si="1098"/>
        <v>0</v>
      </c>
      <c r="ED118" s="5"/>
      <c r="EE118" s="182">
        <f t="shared" si="1099"/>
        <v>0</v>
      </c>
      <c r="EF118" s="182">
        <f t="shared" si="1100"/>
        <v>0</v>
      </c>
      <c r="EG118" s="182">
        <f t="shared" si="1101"/>
        <v>0</v>
      </c>
      <c r="EH118" s="5"/>
      <c r="EI118" s="182">
        <f t="shared" si="1102"/>
        <v>0</v>
      </c>
      <c r="EJ118" s="182">
        <f t="shared" si="1103"/>
        <v>0</v>
      </c>
      <c r="EK118" s="182">
        <f t="shared" si="1104"/>
        <v>0</v>
      </c>
      <c r="EL118" s="5"/>
      <c r="EM118" s="182">
        <f t="shared" si="1105"/>
        <v>0</v>
      </c>
      <c r="EN118" s="182">
        <f t="shared" si="1106"/>
        <v>0</v>
      </c>
      <c r="EO118" s="182">
        <f t="shared" si="1107"/>
        <v>0</v>
      </c>
      <c r="EP118" s="5"/>
      <c r="EQ118" s="182">
        <f t="shared" si="1108"/>
        <v>0</v>
      </c>
      <c r="ER118" s="182">
        <f t="shared" si="1109"/>
        <v>0</v>
      </c>
      <c r="ES118" s="182">
        <f t="shared" si="1110"/>
        <v>0</v>
      </c>
      <c r="ET118" s="5"/>
      <c r="EU118" s="182">
        <f t="shared" si="1111"/>
        <v>0</v>
      </c>
      <c r="EV118" s="182">
        <f t="shared" si="1112"/>
        <v>0</v>
      </c>
      <c r="EW118" s="182">
        <f t="shared" si="1113"/>
        <v>0</v>
      </c>
      <c r="EX118" s="5"/>
      <c r="EY118" s="182">
        <f t="shared" si="1114"/>
        <v>0</v>
      </c>
      <c r="EZ118" s="182">
        <f t="shared" si="1115"/>
        <v>0</v>
      </c>
      <c r="FA118" s="182">
        <f t="shared" si="1116"/>
        <v>0</v>
      </c>
      <c r="FB118" s="5"/>
      <c r="FC118" s="182">
        <f t="shared" si="1117"/>
        <v>0</v>
      </c>
      <c r="FD118" s="182">
        <f t="shared" si="1118"/>
        <v>0</v>
      </c>
      <c r="FE118" s="182">
        <f t="shared" si="1119"/>
        <v>0</v>
      </c>
      <c r="FF118" s="5"/>
      <c r="FG118" s="182">
        <f t="shared" si="1120"/>
        <v>0</v>
      </c>
      <c r="FH118" s="182">
        <f t="shared" si="1121"/>
        <v>0</v>
      </c>
      <c r="FI118" s="182">
        <f t="shared" si="1122"/>
        <v>0</v>
      </c>
      <c r="FJ118" s="5"/>
      <c r="FK118" s="182">
        <f t="shared" si="1123"/>
        <v>0</v>
      </c>
      <c r="FL118" s="182">
        <f t="shared" si="1124"/>
        <v>0</v>
      </c>
      <c r="FM118" s="182">
        <f t="shared" si="1125"/>
        <v>0</v>
      </c>
      <c r="FN118" s="5"/>
      <c r="FO118" s="182">
        <f t="shared" si="1126"/>
        <v>0</v>
      </c>
      <c r="FP118" s="182">
        <f t="shared" si="1127"/>
        <v>0</v>
      </c>
      <c r="FQ118" s="182">
        <f t="shared" si="1128"/>
        <v>0</v>
      </c>
      <c r="FR118" s="5"/>
      <c r="FS118" s="182">
        <f t="shared" si="1129"/>
        <v>0</v>
      </c>
      <c r="FT118" s="182">
        <f t="shared" si="1130"/>
        <v>0</v>
      </c>
      <c r="FU118" s="182">
        <f t="shared" si="1131"/>
        <v>0</v>
      </c>
      <c r="FV118" s="5"/>
      <c r="FW118" s="182">
        <f t="shared" si="1132"/>
        <v>0</v>
      </c>
      <c r="FX118" s="182">
        <f t="shared" si="1133"/>
        <v>0</v>
      </c>
      <c r="FY118" s="182">
        <f t="shared" si="1134"/>
        <v>0</v>
      </c>
      <c r="FZ118" s="5"/>
      <c r="GA118" s="182">
        <f t="shared" si="1135"/>
        <v>0</v>
      </c>
      <c r="GB118" s="182">
        <f t="shared" si="1136"/>
        <v>0</v>
      </c>
      <c r="GC118" s="182">
        <f t="shared" si="1137"/>
        <v>0</v>
      </c>
      <c r="GD118" s="5"/>
      <c r="GE118" s="182">
        <f t="shared" si="1138"/>
        <v>0</v>
      </c>
      <c r="GF118" s="182">
        <f t="shared" si="1139"/>
        <v>0</v>
      </c>
      <c r="GG118" s="182">
        <f t="shared" si="1140"/>
        <v>0</v>
      </c>
      <c r="GH118" s="5"/>
      <c r="GI118" s="182">
        <f t="shared" si="1141"/>
        <v>0</v>
      </c>
      <c r="GJ118" s="182">
        <f t="shared" si="1142"/>
        <v>0</v>
      </c>
      <c r="GK118" s="182">
        <f t="shared" si="1143"/>
        <v>0</v>
      </c>
      <c r="GL118" s="5"/>
      <c r="GM118" s="182">
        <f t="shared" si="1144"/>
        <v>0</v>
      </c>
      <c r="GN118" s="182">
        <f t="shared" si="1145"/>
        <v>0</v>
      </c>
      <c r="GO118" s="182">
        <f t="shared" si="1146"/>
        <v>0</v>
      </c>
      <c r="GP118" s="5"/>
      <c r="GQ118" s="182">
        <f t="shared" si="1147"/>
        <v>0</v>
      </c>
      <c r="GR118" s="182">
        <f t="shared" si="1148"/>
        <v>0</v>
      </c>
      <c r="GS118" s="182">
        <f t="shared" si="1149"/>
        <v>0</v>
      </c>
      <c r="GT118" s="5"/>
      <c r="GU118" s="182">
        <f t="shared" si="1150"/>
        <v>0</v>
      </c>
      <c r="GV118" s="182">
        <f t="shared" si="1151"/>
        <v>0</v>
      </c>
      <c r="GW118" s="182">
        <f t="shared" si="1152"/>
        <v>0</v>
      </c>
      <c r="GX118" s="5"/>
      <c r="GY118" s="182">
        <f t="shared" si="1153"/>
        <v>0</v>
      </c>
      <c r="GZ118" s="182">
        <f t="shared" si="1154"/>
        <v>0</v>
      </c>
      <c r="HA118" s="182">
        <f t="shared" si="1155"/>
        <v>0</v>
      </c>
      <c r="HB118" s="5"/>
      <c r="HC118" s="182">
        <f t="shared" si="1156"/>
        <v>0</v>
      </c>
      <c r="HD118" s="182">
        <f t="shared" si="1157"/>
        <v>0</v>
      </c>
      <c r="HE118" s="182">
        <f t="shared" si="1158"/>
        <v>0</v>
      </c>
      <c r="HF118" s="5"/>
      <c r="HG118" s="182">
        <f t="shared" si="1159"/>
        <v>0</v>
      </c>
      <c r="HH118" s="182">
        <f t="shared" si="1160"/>
        <v>0</v>
      </c>
      <c r="HI118" s="182">
        <f t="shared" si="1161"/>
        <v>0</v>
      </c>
      <c r="HJ118" s="5"/>
      <c r="HK118" s="182">
        <f t="shared" si="1162"/>
        <v>0</v>
      </c>
      <c r="HL118" s="182">
        <f t="shared" si="1163"/>
        <v>0</v>
      </c>
      <c r="HM118" s="182">
        <f t="shared" si="1164"/>
        <v>0</v>
      </c>
      <c r="HN118" s="5"/>
      <c r="HO118" s="182">
        <f t="shared" si="1165"/>
        <v>0</v>
      </c>
      <c r="HP118" s="182">
        <f t="shared" si="1166"/>
        <v>0</v>
      </c>
      <c r="HQ118" s="182">
        <f t="shared" si="1167"/>
        <v>0</v>
      </c>
      <c r="HR118" s="5"/>
      <c r="HS118" s="182">
        <f t="shared" si="1168"/>
        <v>0</v>
      </c>
      <c r="HT118" s="182">
        <f t="shared" si="1169"/>
        <v>0</v>
      </c>
      <c r="HU118" s="182">
        <f t="shared" si="1170"/>
        <v>0</v>
      </c>
      <c r="HV118" s="5"/>
      <c r="HW118" s="182">
        <f t="shared" si="1171"/>
        <v>0</v>
      </c>
      <c r="HX118" s="182">
        <f t="shared" si="1172"/>
        <v>0</v>
      </c>
      <c r="HY118" s="182">
        <f t="shared" si="1173"/>
        <v>0</v>
      </c>
      <c r="HZ118" s="5"/>
      <c r="IA118" s="182">
        <f t="shared" si="1174"/>
        <v>0</v>
      </c>
      <c r="IB118" s="182">
        <f t="shared" si="1175"/>
        <v>0</v>
      </c>
      <c r="IC118" s="182">
        <f t="shared" si="1176"/>
        <v>0</v>
      </c>
      <c r="ID118" s="5"/>
      <c r="IE118" s="182">
        <f t="shared" si="1177"/>
        <v>0</v>
      </c>
      <c r="IF118" s="182">
        <f t="shared" si="1178"/>
        <v>0</v>
      </c>
      <c r="IG118" s="182">
        <f t="shared" si="1179"/>
        <v>0</v>
      </c>
      <c r="IH118" s="5"/>
      <c r="II118" s="182">
        <f t="shared" si="1180"/>
        <v>0</v>
      </c>
      <c r="IJ118" s="182">
        <f t="shared" si="1181"/>
        <v>0</v>
      </c>
      <c r="IK118" s="182">
        <f t="shared" si="1182"/>
        <v>0</v>
      </c>
      <c r="IL118" s="5"/>
      <c r="IM118" s="182">
        <f t="shared" si="1183"/>
        <v>0</v>
      </c>
      <c r="IN118" s="182">
        <f t="shared" si="1184"/>
        <v>0</v>
      </c>
      <c r="IO118" s="182">
        <f t="shared" si="1185"/>
        <v>0</v>
      </c>
      <c r="IP118" s="5"/>
      <c r="IQ118" s="182">
        <f t="shared" si="1186"/>
        <v>0</v>
      </c>
      <c r="IR118" s="182">
        <f t="shared" si="1187"/>
        <v>0</v>
      </c>
      <c r="IS118" s="182">
        <f t="shared" si="1188"/>
        <v>0</v>
      </c>
      <c r="IT118" s="5"/>
      <c r="IU118" s="182">
        <f t="shared" si="1189"/>
        <v>0</v>
      </c>
      <c r="IV118" s="182">
        <f t="shared" si="1190"/>
        <v>0</v>
      </c>
      <c r="IW118" s="182">
        <f t="shared" si="1191"/>
        <v>0</v>
      </c>
      <c r="IX118" s="5"/>
      <c r="IY118" s="182">
        <f t="shared" si="1192"/>
        <v>0</v>
      </c>
      <c r="IZ118" s="182">
        <f t="shared" si="1193"/>
        <v>0</v>
      </c>
      <c r="JA118" s="182">
        <f t="shared" si="1194"/>
        <v>0</v>
      </c>
      <c r="JB118" s="5"/>
      <c r="JC118" s="182">
        <f t="shared" si="1195"/>
        <v>0</v>
      </c>
      <c r="JD118" s="182">
        <f t="shared" si="1196"/>
        <v>0</v>
      </c>
      <c r="JE118" s="182">
        <f t="shared" si="1197"/>
        <v>0</v>
      </c>
      <c r="JF118" s="5"/>
      <c r="JG118" s="182">
        <f t="shared" si="1198"/>
        <v>0</v>
      </c>
      <c r="JH118" s="182">
        <f t="shared" si="1199"/>
        <v>0</v>
      </c>
      <c r="JI118" s="182">
        <f t="shared" si="1200"/>
        <v>0</v>
      </c>
      <c r="JJ118" s="5"/>
      <c r="JK118" s="182">
        <f t="shared" si="1201"/>
        <v>0</v>
      </c>
      <c r="JL118" s="182">
        <f t="shared" si="1202"/>
        <v>0</v>
      </c>
      <c r="JM118" s="182">
        <f t="shared" si="1203"/>
        <v>0</v>
      </c>
      <c r="JN118" s="5"/>
      <c r="JO118" s="182">
        <f t="shared" si="1204"/>
        <v>0</v>
      </c>
      <c r="JP118" s="182">
        <f t="shared" si="1205"/>
        <v>0</v>
      </c>
      <c r="JQ118" s="182">
        <f t="shared" si="1206"/>
        <v>0</v>
      </c>
      <c r="JR118" s="5"/>
      <c r="JS118" s="182">
        <f t="shared" si="1207"/>
        <v>0</v>
      </c>
      <c r="JT118" s="182">
        <f t="shared" si="1208"/>
        <v>0</v>
      </c>
      <c r="JU118" s="182">
        <f t="shared" si="1209"/>
        <v>0</v>
      </c>
      <c r="JV118" s="5"/>
      <c r="JW118" s="182">
        <f t="shared" si="1210"/>
        <v>0</v>
      </c>
      <c r="JX118" s="182">
        <f t="shared" si="1211"/>
        <v>0</v>
      </c>
      <c r="JY118" s="182">
        <f t="shared" si="1212"/>
        <v>0</v>
      </c>
      <c r="JZ118" s="5"/>
      <c r="KA118" s="182">
        <f t="shared" si="1213"/>
        <v>0</v>
      </c>
      <c r="KB118" s="182">
        <f t="shared" si="1214"/>
        <v>0</v>
      </c>
      <c r="KC118" s="182">
        <f t="shared" si="1215"/>
        <v>0</v>
      </c>
      <c r="KD118" s="5"/>
      <c r="KE118" s="182">
        <f t="shared" si="1216"/>
        <v>0</v>
      </c>
      <c r="KF118" s="182">
        <f t="shared" si="1217"/>
        <v>0</v>
      </c>
      <c r="KG118" s="182">
        <f t="shared" si="1218"/>
        <v>0</v>
      </c>
      <c r="KH118" s="5"/>
      <c r="KI118" s="183">
        <f t="shared" si="1219"/>
        <v>0</v>
      </c>
      <c r="KJ118" s="183" t="e">
        <f t="shared" si="1220"/>
        <v>#DIV/0!</v>
      </c>
      <c r="KK118" s="183">
        <f t="shared" si="1221"/>
        <v>0</v>
      </c>
      <c r="KM118" s="183">
        <f t="shared" si="1222"/>
        <v>0</v>
      </c>
      <c r="KN118" s="183" t="e">
        <f t="shared" si="1223"/>
        <v>#DIV/0!</v>
      </c>
      <c r="KO118" s="183">
        <f t="shared" si="1224"/>
        <v>0</v>
      </c>
      <c r="KQ118" s="183">
        <f t="shared" si="1225"/>
        <v>0</v>
      </c>
      <c r="KR118" s="183" t="e">
        <f t="shared" si="1226"/>
        <v>#DIV/0!</v>
      </c>
      <c r="KS118" s="183">
        <f t="shared" si="1227"/>
        <v>0</v>
      </c>
      <c r="KU118" s="183">
        <f t="shared" si="1228"/>
        <v>0</v>
      </c>
      <c r="KV118" s="183" t="e">
        <f t="shared" si="1229"/>
        <v>#DIV/0!</v>
      </c>
      <c r="KW118" s="183">
        <f t="shared" si="1230"/>
        <v>0</v>
      </c>
      <c r="KY118" s="183">
        <f t="shared" si="1231"/>
        <v>0</v>
      </c>
      <c r="KZ118" s="183" t="e">
        <f t="shared" si="1232"/>
        <v>#DIV/0!</v>
      </c>
      <c r="LA118" s="183">
        <f t="shared" si="1233"/>
        <v>0</v>
      </c>
      <c r="LC118" s="183">
        <f t="shared" si="1234"/>
        <v>0</v>
      </c>
      <c r="LD118" s="183" t="e">
        <f t="shared" si="1235"/>
        <v>#DIV/0!</v>
      </c>
      <c r="LE118" s="183">
        <f t="shared" si="1236"/>
        <v>0</v>
      </c>
    </row>
    <row r="119" spans="2:317" ht="18.75">
      <c r="B119" s="172"/>
      <c r="C119" s="180"/>
      <c r="D119" s="180"/>
      <c r="E119" s="180" t="str">
        <f>'A.I Revenue Streams - P1'!F117</f>
        <v>Doppler Antenantal</v>
      </c>
      <c r="F119" s="184"/>
      <c r="G119" s="182"/>
      <c r="H119" s="182">
        <f>'A.I Revenue Streams - P1'!J117</f>
        <v>0</v>
      </c>
      <c r="I119" s="182">
        <f t="shared" si="1237"/>
        <v>0</v>
      </c>
      <c r="J119" s="5"/>
      <c r="K119" s="182">
        <f>'A.I Revenue Streams - P1'!H117*K$2</f>
        <v>0</v>
      </c>
      <c r="L119" s="182">
        <f t="shared" si="1008"/>
        <v>0</v>
      </c>
      <c r="M119" s="182">
        <f t="shared" si="1239"/>
        <v>0</v>
      </c>
      <c r="N119" s="5"/>
      <c r="O119" s="182">
        <f t="shared" si="1009"/>
        <v>0</v>
      </c>
      <c r="P119" s="182">
        <f t="shared" si="1010"/>
        <v>0</v>
      </c>
      <c r="Q119" s="182">
        <f t="shared" si="1011"/>
        <v>0</v>
      </c>
      <c r="R119" s="5"/>
      <c r="S119" s="182">
        <f t="shared" si="1012"/>
        <v>0</v>
      </c>
      <c r="T119" s="182">
        <f t="shared" si="1013"/>
        <v>0</v>
      </c>
      <c r="U119" s="182">
        <f t="shared" si="1014"/>
        <v>0</v>
      </c>
      <c r="V119" s="5"/>
      <c r="W119" s="182">
        <f t="shared" si="1015"/>
        <v>0</v>
      </c>
      <c r="X119" s="182">
        <f t="shared" si="1016"/>
        <v>0</v>
      </c>
      <c r="Y119" s="182">
        <f t="shared" si="1017"/>
        <v>0</v>
      </c>
      <c r="Z119" s="5"/>
      <c r="AA119" s="182">
        <f t="shared" si="1018"/>
        <v>0</v>
      </c>
      <c r="AB119" s="182">
        <f t="shared" si="1019"/>
        <v>0</v>
      </c>
      <c r="AC119" s="182">
        <f t="shared" si="1020"/>
        <v>0</v>
      </c>
      <c r="AD119" s="5"/>
      <c r="AE119" s="182">
        <f t="shared" si="1021"/>
        <v>0</v>
      </c>
      <c r="AF119" s="182">
        <f t="shared" si="1022"/>
        <v>0</v>
      </c>
      <c r="AG119" s="182">
        <f t="shared" si="1023"/>
        <v>0</v>
      </c>
      <c r="AH119" s="5"/>
      <c r="AI119" s="182">
        <f t="shared" si="1024"/>
        <v>0</v>
      </c>
      <c r="AJ119" s="182">
        <f t="shared" si="1025"/>
        <v>0</v>
      </c>
      <c r="AK119" s="182">
        <f t="shared" si="1026"/>
        <v>0</v>
      </c>
      <c r="AL119" s="5"/>
      <c r="AM119" s="182">
        <f t="shared" si="1027"/>
        <v>0</v>
      </c>
      <c r="AN119" s="182">
        <f t="shared" si="1028"/>
        <v>0</v>
      </c>
      <c r="AO119" s="182">
        <f t="shared" si="1029"/>
        <v>0</v>
      </c>
      <c r="AP119" s="5"/>
      <c r="AQ119" s="182">
        <f t="shared" si="1030"/>
        <v>0</v>
      </c>
      <c r="AR119" s="182">
        <f t="shared" si="1031"/>
        <v>0</v>
      </c>
      <c r="AS119" s="182">
        <f t="shared" si="1032"/>
        <v>0</v>
      </c>
      <c r="AT119" s="5"/>
      <c r="AU119" s="182">
        <f t="shared" si="1033"/>
        <v>0</v>
      </c>
      <c r="AV119" s="182">
        <f t="shared" si="1034"/>
        <v>0</v>
      </c>
      <c r="AW119" s="182">
        <f t="shared" si="1035"/>
        <v>0</v>
      </c>
      <c r="AX119" s="5"/>
      <c r="AY119" s="182">
        <f t="shared" si="1036"/>
        <v>0</v>
      </c>
      <c r="AZ119" s="182">
        <f t="shared" si="1037"/>
        <v>0</v>
      </c>
      <c r="BA119" s="182">
        <f t="shared" si="1038"/>
        <v>0</v>
      </c>
      <c r="BB119" s="5"/>
      <c r="BC119" s="182">
        <f t="shared" si="1039"/>
        <v>0</v>
      </c>
      <c r="BD119" s="182">
        <f t="shared" si="1040"/>
        <v>0</v>
      </c>
      <c r="BE119" s="182">
        <f t="shared" si="1041"/>
        <v>0</v>
      </c>
      <c r="BF119" s="5"/>
      <c r="BG119" s="182">
        <f t="shared" si="1042"/>
        <v>0</v>
      </c>
      <c r="BH119" s="182">
        <f t="shared" si="1043"/>
        <v>0</v>
      </c>
      <c r="BI119" s="182">
        <f t="shared" si="1044"/>
        <v>0</v>
      </c>
      <c r="BJ119" s="5"/>
      <c r="BK119" s="182">
        <f t="shared" si="1045"/>
        <v>0</v>
      </c>
      <c r="BL119" s="182">
        <f t="shared" si="1046"/>
        <v>0</v>
      </c>
      <c r="BM119" s="182">
        <f t="shared" si="1047"/>
        <v>0</v>
      </c>
      <c r="BN119" s="5"/>
      <c r="BO119" s="182">
        <f t="shared" si="1048"/>
        <v>0</v>
      </c>
      <c r="BP119" s="182">
        <f t="shared" si="1049"/>
        <v>0</v>
      </c>
      <c r="BQ119" s="182">
        <f t="shared" si="1050"/>
        <v>0</v>
      </c>
      <c r="BR119" s="5"/>
      <c r="BS119" s="182">
        <f t="shared" si="1051"/>
        <v>0</v>
      </c>
      <c r="BT119" s="182">
        <f t="shared" si="1052"/>
        <v>0</v>
      </c>
      <c r="BU119" s="182">
        <f t="shared" si="1053"/>
        <v>0</v>
      </c>
      <c r="BV119" s="5"/>
      <c r="BW119" s="182">
        <f t="shared" si="1054"/>
        <v>0</v>
      </c>
      <c r="BX119" s="182">
        <f t="shared" si="1055"/>
        <v>0</v>
      </c>
      <c r="BY119" s="182">
        <f t="shared" si="1056"/>
        <v>0</v>
      </c>
      <c r="BZ119" s="5"/>
      <c r="CA119" s="182">
        <f t="shared" si="1057"/>
        <v>0</v>
      </c>
      <c r="CB119" s="182">
        <f t="shared" si="1058"/>
        <v>0</v>
      </c>
      <c r="CC119" s="182">
        <f t="shared" si="1059"/>
        <v>0</v>
      </c>
      <c r="CD119" s="5"/>
      <c r="CE119" s="182">
        <f t="shared" si="1060"/>
        <v>0</v>
      </c>
      <c r="CF119" s="182">
        <f t="shared" si="1061"/>
        <v>0</v>
      </c>
      <c r="CG119" s="182">
        <f t="shared" si="1062"/>
        <v>0</v>
      </c>
      <c r="CH119" s="5"/>
      <c r="CI119" s="182">
        <f t="shared" si="1063"/>
        <v>0</v>
      </c>
      <c r="CJ119" s="182">
        <f t="shared" si="1064"/>
        <v>0</v>
      </c>
      <c r="CK119" s="182">
        <f t="shared" si="1065"/>
        <v>0</v>
      </c>
      <c r="CL119" s="5"/>
      <c r="CM119" s="182">
        <f t="shared" si="1066"/>
        <v>0</v>
      </c>
      <c r="CN119" s="182">
        <f t="shared" si="1067"/>
        <v>0</v>
      </c>
      <c r="CO119" s="182">
        <f t="shared" si="1068"/>
        <v>0</v>
      </c>
      <c r="CP119" s="5"/>
      <c r="CQ119" s="182">
        <f t="shared" si="1069"/>
        <v>0</v>
      </c>
      <c r="CR119" s="182">
        <f t="shared" si="1070"/>
        <v>0</v>
      </c>
      <c r="CS119" s="182">
        <f t="shared" si="1071"/>
        <v>0</v>
      </c>
      <c r="CT119" s="5"/>
      <c r="CU119" s="182">
        <f t="shared" si="1072"/>
        <v>0</v>
      </c>
      <c r="CV119" s="182">
        <f t="shared" si="1073"/>
        <v>0</v>
      </c>
      <c r="CW119" s="182">
        <f t="shared" si="1074"/>
        <v>0</v>
      </c>
      <c r="CX119" s="5"/>
      <c r="CY119" s="182">
        <f t="shared" si="1075"/>
        <v>0</v>
      </c>
      <c r="CZ119" s="182">
        <f t="shared" si="1076"/>
        <v>0</v>
      </c>
      <c r="DA119" s="182">
        <f t="shared" si="1077"/>
        <v>0</v>
      </c>
      <c r="DB119" s="5"/>
      <c r="DC119" s="182">
        <f t="shared" si="1078"/>
        <v>0</v>
      </c>
      <c r="DD119" s="182">
        <f t="shared" si="1079"/>
        <v>0</v>
      </c>
      <c r="DE119" s="182">
        <f t="shared" si="1080"/>
        <v>0</v>
      </c>
      <c r="DF119" s="5"/>
      <c r="DG119" s="182">
        <f t="shared" si="1081"/>
        <v>0</v>
      </c>
      <c r="DH119" s="182">
        <f t="shared" si="1082"/>
        <v>0</v>
      </c>
      <c r="DI119" s="182">
        <f t="shared" si="1083"/>
        <v>0</v>
      </c>
      <c r="DJ119" s="5"/>
      <c r="DK119" s="182">
        <f t="shared" si="1084"/>
        <v>0</v>
      </c>
      <c r="DL119" s="182">
        <f t="shared" si="1085"/>
        <v>0</v>
      </c>
      <c r="DM119" s="182">
        <f t="shared" si="1086"/>
        <v>0</v>
      </c>
      <c r="DN119" s="5"/>
      <c r="DO119" s="182">
        <f t="shared" si="1087"/>
        <v>0</v>
      </c>
      <c r="DP119" s="182">
        <f t="shared" si="1088"/>
        <v>0</v>
      </c>
      <c r="DQ119" s="182">
        <f t="shared" si="1089"/>
        <v>0</v>
      </c>
      <c r="DR119" s="5"/>
      <c r="DS119" s="182">
        <f t="shared" si="1090"/>
        <v>0</v>
      </c>
      <c r="DT119" s="182">
        <f t="shared" si="1091"/>
        <v>0</v>
      </c>
      <c r="DU119" s="182">
        <f t="shared" si="1092"/>
        <v>0</v>
      </c>
      <c r="DV119" s="5"/>
      <c r="DW119" s="182">
        <f t="shared" si="1093"/>
        <v>0</v>
      </c>
      <c r="DX119" s="182">
        <f t="shared" si="1094"/>
        <v>0</v>
      </c>
      <c r="DY119" s="182">
        <f t="shared" si="1095"/>
        <v>0</v>
      </c>
      <c r="DZ119" s="5"/>
      <c r="EA119" s="182">
        <f t="shared" si="1096"/>
        <v>0</v>
      </c>
      <c r="EB119" s="182">
        <f t="shared" si="1097"/>
        <v>0</v>
      </c>
      <c r="EC119" s="182">
        <f t="shared" si="1098"/>
        <v>0</v>
      </c>
      <c r="ED119" s="5"/>
      <c r="EE119" s="182">
        <f t="shared" si="1099"/>
        <v>0</v>
      </c>
      <c r="EF119" s="182">
        <f t="shared" si="1100"/>
        <v>0</v>
      </c>
      <c r="EG119" s="182">
        <f t="shared" si="1101"/>
        <v>0</v>
      </c>
      <c r="EH119" s="5"/>
      <c r="EI119" s="182">
        <f t="shared" si="1102"/>
        <v>0</v>
      </c>
      <c r="EJ119" s="182">
        <f t="shared" si="1103"/>
        <v>0</v>
      </c>
      <c r="EK119" s="182">
        <f t="shared" si="1104"/>
        <v>0</v>
      </c>
      <c r="EL119" s="5"/>
      <c r="EM119" s="182">
        <f t="shared" si="1105"/>
        <v>0</v>
      </c>
      <c r="EN119" s="182">
        <f t="shared" si="1106"/>
        <v>0</v>
      </c>
      <c r="EO119" s="182">
        <f t="shared" si="1107"/>
        <v>0</v>
      </c>
      <c r="EP119" s="5"/>
      <c r="EQ119" s="182">
        <f t="shared" si="1108"/>
        <v>0</v>
      </c>
      <c r="ER119" s="182">
        <f t="shared" si="1109"/>
        <v>0</v>
      </c>
      <c r="ES119" s="182">
        <f t="shared" si="1110"/>
        <v>0</v>
      </c>
      <c r="ET119" s="5"/>
      <c r="EU119" s="182">
        <f t="shared" si="1111"/>
        <v>0</v>
      </c>
      <c r="EV119" s="182">
        <f t="shared" si="1112"/>
        <v>0</v>
      </c>
      <c r="EW119" s="182">
        <f t="shared" si="1113"/>
        <v>0</v>
      </c>
      <c r="EX119" s="5"/>
      <c r="EY119" s="182">
        <f t="shared" si="1114"/>
        <v>0</v>
      </c>
      <c r="EZ119" s="182">
        <f t="shared" si="1115"/>
        <v>0</v>
      </c>
      <c r="FA119" s="182">
        <f t="shared" si="1116"/>
        <v>0</v>
      </c>
      <c r="FB119" s="5"/>
      <c r="FC119" s="182">
        <f t="shared" si="1117"/>
        <v>0</v>
      </c>
      <c r="FD119" s="182">
        <f t="shared" si="1118"/>
        <v>0</v>
      </c>
      <c r="FE119" s="182">
        <f t="shared" si="1119"/>
        <v>0</v>
      </c>
      <c r="FF119" s="5"/>
      <c r="FG119" s="182">
        <f t="shared" si="1120"/>
        <v>0</v>
      </c>
      <c r="FH119" s="182">
        <f t="shared" si="1121"/>
        <v>0</v>
      </c>
      <c r="FI119" s="182">
        <f t="shared" si="1122"/>
        <v>0</v>
      </c>
      <c r="FJ119" s="5"/>
      <c r="FK119" s="182">
        <f t="shared" si="1123"/>
        <v>0</v>
      </c>
      <c r="FL119" s="182">
        <f t="shared" si="1124"/>
        <v>0</v>
      </c>
      <c r="FM119" s="182">
        <f t="shared" si="1125"/>
        <v>0</v>
      </c>
      <c r="FN119" s="5"/>
      <c r="FO119" s="182">
        <f t="shared" si="1126"/>
        <v>0</v>
      </c>
      <c r="FP119" s="182">
        <f t="shared" si="1127"/>
        <v>0</v>
      </c>
      <c r="FQ119" s="182">
        <f t="shared" si="1128"/>
        <v>0</v>
      </c>
      <c r="FR119" s="5"/>
      <c r="FS119" s="182">
        <f t="shared" si="1129"/>
        <v>0</v>
      </c>
      <c r="FT119" s="182">
        <f t="shared" si="1130"/>
        <v>0</v>
      </c>
      <c r="FU119" s="182">
        <f t="shared" si="1131"/>
        <v>0</v>
      </c>
      <c r="FV119" s="5"/>
      <c r="FW119" s="182">
        <f t="shared" si="1132"/>
        <v>0</v>
      </c>
      <c r="FX119" s="182">
        <f t="shared" si="1133"/>
        <v>0</v>
      </c>
      <c r="FY119" s="182">
        <f t="shared" si="1134"/>
        <v>0</v>
      </c>
      <c r="FZ119" s="5"/>
      <c r="GA119" s="182">
        <f t="shared" si="1135"/>
        <v>0</v>
      </c>
      <c r="GB119" s="182">
        <f t="shared" si="1136"/>
        <v>0</v>
      </c>
      <c r="GC119" s="182">
        <f t="shared" si="1137"/>
        <v>0</v>
      </c>
      <c r="GD119" s="5"/>
      <c r="GE119" s="182">
        <f t="shared" si="1138"/>
        <v>0</v>
      </c>
      <c r="GF119" s="182">
        <f t="shared" si="1139"/>
        <v>0</v>
      </c>
      <c r="GG119" s="182">
        <f t="shared" si="1140"/>
        <v>0</v>
      </c>
      <c r="GH119" s="5"/>
      <c r="GI119" s="182">
        <f t="shared" si="1141"/>
        <v>0</v>
      </c>
      <c r="GJ119" s="182">
        <f t="shared" si="1142"/>
        <v>0</v>
      </c>
      <c r="GK119" s="182">
        <f t="shared" si="1143"/>
        <v>0</v>
      </c>
      <c r="GL119" s="5"/>
      <c r="GM119" s="182">
        <f t="shared" si="1144"/>
        <v>0</v>
      </c>
      <c r="GN119" s="182">
        <f t="shared" si="1145"/>
        <v>0</v>
      </c>
      <c r="GO119" s="182">
        <f t="shared" si="1146"/>
        <v>0</v>
      </c>
      <c r="GP119" s="5"/>
      <c r="GQ119" s="182">
        <f t="shared" si="1147"/>
        <v>0</v>
      </c>
      <c r="GR119" s="182">
        <f t="shared" si="1148"/>
        <v>0</v>
      </c>
      <c r="GS119" s="182">
        <f t="shared" si="1149"/>
        <v>0</v>
      </c>
      <c r="GT119" s="5"/>
      <c r="GU119" s="182">
        <f t="shared" si="1150"/>
        <v>0</v>
      </c>
      <c r="GV119" s="182">
        <f t="shared" si="1151"/>
        <v>0</v>
      </c>
      <c r="GW119" s="182">
        <f t="shared" si="1152"/>
        <v>0</v>
      </c>
      <c r="GX119" s="5"/>
      <c r="GY119" s="182">
        <f t="shared" si="1153"/>
        <v>0</v>
      </c>
      <c r="GZ119" s="182">
        <f t="shared" si="1154"/>
        <v>0</v>
      </c>
      <c r="HA119" s="182">
        <f t="shared" si="1155"/>
        <v>0</v>
      </c>
      <c r="HB119" s="5"/>
      <c r="HC119" s="182">
        <f t="shared" si="1156"/>
        <v>0</v>
      </c>
      <c r="HD119" s="182">
        <f t="shared" si="1157"/>
        <v>0</v>
      </c>
      <c r="HE119" s="182">
        <f t="shared" si="1158"/>
        <v>0</v>
      </c>
      <c r="HF119" s="5"/>
      <c r="HG119" s="182">
        <f t="shared" si="1159"/>
        <v>0</v>
      </c>
      <c r="HH119" s="182">
        <f t="shared" si="1160"/>
        <v>0</v>
      </c>
      <c r="HI119" s="182">
        <f t="shared" si="1161"/>
        <v>0</v>
      </c>
      <c r="HJ119" s="5"/>
      <c r="HK119" s="182">
        <f t="shared" si="1162"/>
        <v>0</v>
      </c>
      <c r="HL119" s="182">
        <f t="shared" si="1163"/>
        <v>0</v>
      </c>
      <c r="HM119" s="182">
        <f t="shared" si="1164"/>
        <v>0</v>
      </c>
      <c r="HN119" s="5"/>
      <c r="HO119" s="182">
        <f t="shared" si="1165"/>
        <v>0</v>
      </c>
      <c r="HP119" s="182">
        <f t="shared" si="1166"/>
        <v>0</v>
      </c>
      <c r="HQ119" s="182">
        <f t="shared" si="1167"/>
        <v>0</v>
      </c>
      <c r="HR119" s="5"/>
      <c r="HS119" s="182">
        <f t="shared" si="1168"/>
        <v>0</v>
      </c>
      <c r="HT119" s="182">
        <f t="shared" si="1169"/>
        <v>0</v>
      </c>
      <c r="HU119" s="182">
        <f t="shared" si="1170"/>
        <v>0</v>
      </c>
      <c r="HV119" s="5"/>
      <c r="HW119" s="182">
        <f t="shared" si="1171"/>
        <v>0</v>
      </c>
      <c r="HX119" s="182">
        <f t="shared" si="1172"/>
        <v>0</v>
      </c>
      <c r="HY119" s="182">
        <f t="shared" si="1173"/>
        <v>0</v>
      </c>
      <c r="HZ119" s="5"/>
      <c r="IA119" s="182">
        <f t="shared" si="1174"/>
        <v>0</v>
      </c>
      <c r="IB119" s="182">
        <f t="shared" si="1175"/>
        <v>0</v>
      </c>
      <c r="IC119" s="182">
        <f t="shared" si="1176"/>
        <v>0</v>
      </c>
      <c r="ID119" s="5"/>
      <c r="IE119" s="182">
        <f t="shared" si="1177"/>
        <v>0</v>
      </c>
      <c r="IF119" s="182">
        <f t="shared" si="1178"/>
        <v>0</v>
      </c>
      <c r="IG119" s="182">
        <f t="shared" si="1179"/>
        <v>0</v>
      </c>
      <c r="IH119" s="5"/>
      <c r="II119" s="182">
        <f t="shared" si="1180"/>
        <v>0</v>
      </c>
      <c r="IJ119" s="182">
        <f t="shared" si="1181"/>
        <v>0</v>
      </c>
      <c r="IK119" s="182">
        <f t="shared" si="1182"/>
        <v>0</v>
      </c>
      <c r="IL119" s="5"/>
      <c r="IM119" s="182">
        <f t="shared" si="1183"/>
        <v>0</v>
      </c>
      <c r="IN119" s="182">
        <f t="shared" si="1184"/>
        <v>0</v>
      </c>
      <c r="IO119" s="182">
        <f t="shared" si="1185"/>
        <v>0</v>
      </c>
      <c r="IP119" s="5"/>
      <c r="IQ119" s="182">
        <f t="shared" si="1186"/>
        <v>0</v>
      </c>
      <c r="IR119" s="182">
        <f t="shared" si="1187"/>
        <v>0</v>
      </c>
      <c r="IS119" s="182">
        <f t="shared" si="1188"/>
        <v>0</v>
      </c>
      <c r="IT119" s="5"/>
      <c r="IU119" s="182">
        <f t="shared" si="1189"/>
        <v>0</v>
      </c>
      <c r="IV119" s="182">
        <f t="shared" si="1190"/>
        <v>0</v>
      </c>
      <c r="IW119" s="182">
        <f t="shared" si="1191"/>
        <v>0</v>
      </c>
      <c r="IX119" s="5"/>
      <c r="IY119" s="182">
        <f t="shared" si="1192"/>
        <v>0</v>
      </c>
      <c r="IZ119" s="182">
        <f t="shared" si="1193"/>
        <v>0</v>
      </c>
      <c r="JA119" s="182">
        <f t="shared" si="1194"/>
        <v>0</v>
      </c>
      <c r="JB119" s="5"/>
      <c r="JC119" s="182">
        <f t="shared" si="1195"/>
        <v>0</v>
      </c>
      <c r="JD119" s="182">
        <f t="shared" si="1196"/>
        <v>0</v>
      </c>
      <c r="JE119" s="182">
        <f t="shared" si="1197"/>
        <v>0</v>
      </c>
      <c r="JF119" s="5"/>
      <c r="JG119" s="182">
        <f t="shared" si="1198"/>
        <v>0</v>
      </c>
      <c r="JH119" s="182">
        <f t="shared" si="1199"/>
        <v>0</v>
      </c>
      <c r="JI119" s="182">
        <f t="shared" si="1200"/>
        <v>0</v>
      </c>
      <c r="JJ119" s="5"/>
      <c r="JK119" s="182">
        <f t="shared" si="1201"/>
        <v>0</v>
      </c>
      <c r="JL119" s="182">
        <f t="shared" si="1202"/>
        <v>0</v>
      </c>
      <c r="JM119" s="182">
        <f t="shared" si="1203"/>
        <v>0</v>
      </c>
      <c r="JN119" s="5"/>
      <c r="JO119" s="182">
        <f t="shared" si="1204"/>
        <v>0</v>
      </c>
      <c r="JP119" s="182">
        <f t="shared" si="1205"/>
        <v>0</v>
      </c>
      <c r="JQ119" s="182">
        <f t="shared" si="1206"/>
        <v>0</v>
      </c>
      <c r="JR119" s="5"/>
      <c r="JS119" s="182">
        <f t="shared" si="1207"/>
        <v>0</v>
      </c>
      <c r="JT119" s="182">
        <f t="shared" si="1208"/>
        <v>0</v>
      </c>
      <c r="JU119" s="182">
        <f t="shared" si="1209"/>
        <v>0</v>
      </c>
      <c r="JV119" s="5"/>
      <c r="JW119" s="182">
        <f t="shared" si="1210"/>
        <v>0</v>
      </c>
      <c r="JX119" s="182">
        <f t="shared" si="1211"/>
        <v>0</v>
      </c>
      <c r="JY119" s="182">
        <f t="shared" si="1212"/>
        <v>0</v>
      </c>
      <c r="JZ119" s="5"/>
      <c r="KA119" s="182">
        <f t="shared" si="1213"/>
        <v>0</v>
      </c>
      <c r="KB119" s="182">
        <f t="shared" si="1214"/>
        <v>0</v>
      </c>
      <c r="KC119" s="182">
        <f t="shared" si="1215"/>
        <v>0</v>
      </c>
      <c r="KD119" s="5"/>
      <c r="KE119" s="182">
        <f t="shared" si="1216"/>
        <v>0</v>
      </c>
      <c r="KF119" s="182">
        <f t="shared" si="1217"/>
        <v>0</v>
      </c>
      <c r="KG119" s="182">
        <f t="shared" si="1218"/>
        <v>0</v>
      </c>
      <c r="KH119" s="5"/>
      <c r="KI119" s="183">
        <f t="shared" si="1219"/>
        <v>0</v>
      </c>
      <c r="KJ119" s="183" t="e">
        <f t="shared" si="1220"/>
        <v>#DIV/0!</v>
      </c>
      <c r="KK119" s="183">
        <f t="shared" si="1221"/>
        <v>0</v>
      </c>
      <c r="KM119" s="183">
        <f t="shared" si="1222"/>
        <v>0</v>
      </c>
      <c r="KN119" s="183" t="e">
        <f t="shared" si="1223"/>
        <v>#DIV/0!</v>
      </c>
      <c r="KO119" s="183">
        <f t="shared" si="1224"/>
        <v>0</v>
      </c>
      <c r="KQ119" s="183">
        <f t="shared" si="1225"/>
        <v>0</v>
      </c>
      <c r="KR119" s="183" t="e">
        <f t="shared" si="1226"/>
        <v>#DIV/0!</v>
      </c>
      <c r="KS119" s="183">
        <f t="shared" si="1227"/>
        <v>0</v>
      </c>
      <c r="KU119" s="183">
        <f t="shared" si="1228"/>
        <v>0</v>
      </c>
      <c r="KV119" s="183" t="e">
        <f t="shared" si="1229"/>
        <v>#DIV/0!</v>
      </c>
      <c r="KW119" s="183">
        <f t="shared" si="1230"/>
        <v>0</v>
      </c>
      <c r="KY119" s="183">
        <f t="shared" si="1231"/>
        <v>0</v>
      </c>
      <c r="KZ119" s="183" t="e">
        <f t="shared" si="1232"/>
        <v>#DIV/0!</v>
      </c>
      <c r="LA119" s="183">
        <f t="shared" si="1233"/>
        <v>0</v>
      </c>
      <c r="LC119" s="183">
        <f t="shared" si="1234"/>
        <v>0</v>
      </c>
      <c r="LD119" s="183" t="e">
        <f t="shared" si="1235"/>
        <v>#DIV/0!</v>
      </c>
      <c r="LE119" s="183">
        <f t="shared" si="1236"/>
        <v>0</v>
      </c>
    </row>
    <row r="120" spans="2:317" ht="18.75">
      <c r="B120" s="172"/>
      <c r="C120" s="180"/>
      <c r="D120" s="180"/>
      <c r="E120" s="180" t="str">
        <f>'A.I Revenue Streams - P1'!F118</f>
        <v>Doppler Carotid</v>
      </c>
      <c r="F120" s="184"/>
      <c r="G120" s="182"/>
      <c r="H120" s="182">
        <f>'A.I Revenue Streams - P1'!J118</f>
        <v>0</v>
      </c>
      <c r="I120" s="182">
        <f t="shared" si="1237"/>
        <v>0</v>
      </c>
      <c r="J120" s="5"/>
      <c r="K120" s="182">
        <f>'A.I Revenue Streams - P1'!H118*K$2</f>
        <v>0</v>
      </c>
      <c r="L120" s="182">
        <f t="shared" si="1008"/>
        <v>0</v>
      </c>
      <c r="M120" s="182">
        <f t="shared" si="1239"/>
        <v>0</v>
      </c>
      <c r="N120" s="5"/>
      <c r="O120" s="182">
        <f t="shared" si="1009"/>
        <v>0</v>
      </c>
      <c r="P120" s="182">
        <f t="shared" si="1010"/>
        <v>0</v>
      </c>
      <c r="Q120" s="182">
        <f t="shared" si="1011"/>
        <v>0</v>
      </c>
      <c r="R120" s="5"/>
      <c r="S120" s="182">
        <f t="shared" si="1012"/>
        <v>0</v>
      </c>
      <c r="T120" s="182">
        <f t="shared" si="1013"/>
        <v>0</v>
      </c>
      <c r="U120" s="182">
        <f t="shared" si="1014"/>
        <v>0</v>
      </c>
      <c r="V120" s="5"/>
      <c r="W120" s="182">
        <f t="shared" si="1015"/>
        <v>0</v>
      </c>
      <c r="X120" s="182">
        <f t="shared" si="1016"/>
        <v>0</v>
      </c>
      <c r="Y120" s="182">
        <f t="shared" si="1017"/>
        <v>0</v>
      </c>
      <c r="Z120" s="5"/>
      <c r="AA120" s="182">
        <f t="shared" si="1018"/>
        <v>0</v>
      </c>
      <c r="AB120" s="182">
        <f t="shared" si="1019"/>
        <v>0</v>
      </c>
      <c r="AC120" s="182">
        <f t="shared" si="1020"/>
        <v>0</v>
      </c>
      <c r="AD120" s="5"/>
      <c r="AE120" s="182">
        <f t="shared" si="1021"/>
        <v>0</v>
      </c>
      <c r="AF120" s="182">
        <f t="shared" si="1022"/>
        <v>0</v>
      </c>
      <c r="AG120" s="182">
        <f t="shared" si="1023"/>
        <v>0</v>
      </c>
      <c r="AH120" s="5"/>
      <c r="AI120" s="182">
        <f t="shared" si="1024"/>
        <v>0</v>
      </c>
      <c r="AJ120" s="182">
        <f t="shared" si="1025"/>
        <v>0</v>
      </c>
      <c r="AK120" s="182">
        <f t="shared" si="1026"/>
        <v>0</v>
      </c>
      <c r="AL120" s="5"/>
      <c r="AM120" s="182">
        <f t="shared" si="1027"/>
        <v>0</v>
      </c>
      <c r="AN120" s="182">
        <f t="shared" si="1028"/>
        <v>0</v>
      </c>
      <c r="AO120" s="182">
        <f t="shared" si="1029"/>
        <v>0</v>
      </c>
      <c r="AP120" s="5"/>
      <c r="AQ120" s="182">
        <f t="shared" si="1030"/>
        <v>0</v>
      </c>
      <c r="AR120" s="182">
        <f t="shared" si="1031"/>
        <v>0</v>
      </c>
      <c r="AS120" s="182">
        <f t="shared" si="1032"/>
        <v>0</v>
      </c>
      <c r="AT120" s="5"/>
      <c r="AU120" s="182">
        <f t="shared" si="1033"/>
        <v>0</v>
      </c>
      <c r="AV120" s="182">
        <f t="shared" si="1034"/>
        <v>0</v>
      </c>
      <c r="AW120" s="182">
        <f t="shared" si="1035"/>
        <v>0</v>
      </c>
      <c r="AX120" s="5"/>
      <c r="AY120" s="182">
        <f t="shared" si="1036"/>
        <v>0</v>
      </c>
      <c r="AZ120" s="182">
        <f t="shared" si="1037"/>
        <v>0</v>
      </c>
      <c r="BA120" s="182">
        <f t="shared" si="1038"/>
        <v>0</v>
      </c>
      <c r="BB120" s="5"/>
      <c r="BC120" s="182">
        <f t="shared" si="1039"/>
        <v>0</v>
      </c>
      <c r="BD120" s="182">
        <f t="shared" si="1040"/>
        <v>0</v>
      </c>
      <c r="BE120" s="182">
        <f t="shared" si="1041"/>
        <v>0</v>
      </c>
      <c r="BF120" s="5"/>
      <c r="BG120" s="182">
        <f t="shared" si="1042"/>
        <v>0</v>
      </c>
      <c r="BH120" s="182">
        <f t="shared" si="1043"/>
        <v>0</v>
      </c>
      <c r="BI120" s="182">
        <f t="shared" si="1044"/>
        <v>0</v>
      </c>
      <c r="BJ120" s="5"/>
      <c r="BK120" s="182">
        <f t="shared" si="1045"/>
        <v>0</v>
      </c>
      <c r="BL120" s="182">
        <f t="shared" si="1046"/>
        <v>0</v>
      </c>
      <c r="BM120" s="182">
        <f t="shared" si="1047"/>
        <v>0</v>
      </c>
      <c r="BN120" s="5"/>
      <c r="BO120" s="182">
        <f t="shared" si="1048"/>
        <v>0</v>
      </c>
      <c r="BP120" s="182">
        <f t="shared" si="1049"/>
        <v>0</v>
      </c>
      <c r="BQ120" s="182">
        <f t="shared" si="1050"/>
        <v>0</v>
      </c>
      <c r="BR120" s="5"/>
      <c r="BS120" s="182">
        <f t="shared" si="1051"/>
        <v>0</v>
      </c>
      <c r="BT120" s="182">
        <f t="shared" si="1052"/>
        <v>0</v>
      </c>
      <c r="BU120" s="182">
        <f t="shared" si="1053"/>
        <v>0</v>
      </c>
      <c r="BV120" s="5"/>
      <c r="BW120" s="182">
        <f t="shared" si="1054"/>
        <v>0</v>
      </c>
      <c r="BX120" s="182">
        <f t="shared" si="1055"/>
        <v>0</v>
      </c>
      <c r="BY120" s="182">
        <f t="shared" si="1056"/>
        <v>0</v>
      </c>
      <c r="BZ120" s="5"/>
      <c r="CA120" s="182">
        <f t="shared" si="1057"/>
        <v>0</v>
      </c>
      <c r="CB120" s="182">
        <f t="shared" si="1058"/>
        <v>0</v>
      </c>
      <c r="CC120" s="182">
        <f t="shared" si="1059"/>
        <v>0</v>
      </c>
      <c r="CD120" s="5"/>
      <c r="CE120" s="182">
        <f t="shared" si="1060"/>
        <v>0</v>
      </c>
      <c r="CF120" s="182">
        <f t="shared" si="1061"/>
        <v>0</v>
      </c>
      <c r="CG120" s="182">
        <f t="shared" si="1062"/>
        <v>0</v>
      </c>
      <c r="CH120" s="5"/>
      <c r="CI120" s="182">
        <f t="shared" si="1063"/>
        <v>0</v>
      </c>
      <c r="CJ120" s="182">
        <f t="shared" si="1064"/>
        <v>0</v>
      </c>
      <c r="CK120" s="182">
        <f t="shared" si="1065"/>
        <v>0</v>
      </c>
      <c r="CL120" s="5"/>
      <c r="CM120" s="182">
        <f t="shared" si="1066"/>
        <v>0</v>
      </c>
      <c r="CN120" s="182">
        <f t="shared" si="1067"/>
        <v>0</v>
      </c>
      <c r="CO120" s="182">
        <f t="shared" si="1068"/>
        <v>0</v>
      </c>
      <c r="CP120" s="5"/>
      <c r="CQ120" s="182">
        <f t="shared" si="1069"/>
        <v>0</v>
      </c>
      <c r="CR120" s="182">
        <f t="shared" si="1070"/>
        <v>0</v>
      </c>
      <c r="CS120" s="182">
        <f t="shared" si="1071"/>
        <v>0</v>
      </c>
      <c r="CT120" s="5"/>
      <c r="CU120" s="182">
        <f t="shared" si="1072"/>
        <v>0</v>
      </c>
      <c r="CV120" s="182">
        <f t="shared" si="1073"/>
        <v>0</v>
      </c>
      <c r="CW120" s="182">
        <f t="shared" si="1074"/>
        <v>0</v>
      </c>
      <c r="CX120" s="5"/>
      <c r="CY120" s="182">
        <f t="shared" si="1075"/>
        <v>0</v>
      </c>
      <c r="CZ120" s="182">
        <f t="shared" si="1076"/>
        <v>0</v>
      </c>
      <c r="DA120" s="182">
        <f t="shared" si="1077"/>
        <v>0</v>
      </c>
      <c r="DB120" s="5"/>
      <c r="DC120" s="182">
        <f t="shared" si="1078"/>
        <v>0</v>
      </c>
      <c r="DD120" s="182">
        <f t="shared" si="1079"/>
        <v>0</v>
      </c>
      <c r="DE120" s="182">
        <f t="shared" si="1080"/>
        <v>0</v>
      </c>
      <c r="DF120" s="5"/>
      <c r="DG120" s="182">
        <f t="shared" si="1081"/>
        <v>0</v>
      </c>
      <c r="DH120" s="182">
        <f t="shared" si="1082"/>
        <v>0</v>
      </c>
      <c r="DI120" s="182">
        <f t="shared" si="1083"/>
        <v>0</v>
      </c>
      <c r="DJ120" s="5"/>
      <c r="DK120" s="182">
        <f t="shared" si="1084"/>
        <v>0</v>
      </c>
      <c r="DL120" s="182">
        <f t="shared" si="1085"/>
        <v>0</v>
      </c>
      <c r="DM120" s="182">
        <f t="shared" si="1086"/>
        <v>0</v>
      </c>
      <c r="DN120" s="5"/>
      <c r="DO120" s="182">
        <f t="shared" si="1087"/>
        <v>0</v>
      </c>
      <c r="DP120" s="182">
        <f t="shared" si="1088"/>
        <v>0</v>
      </c>
      <c r="DQ120" s="182">
        <f t="shared" si="1089"/>
        <v>0</v>
      </c>
      <c r="DR120" s="5"/>
      <c r="DS120" s="182">
        <f t="shared" si="1090"/>
        <v>0</v>
      </c>
      <c r="DT120" s="182">
        <f t="shared" si="1091"/>
        <v>0</v>
      </c>
      <c r="DU120" s="182">
        <f t="shared" si="1092"/>
        <v>0</v>
      </c>
      <c r="DV120" s="5"/>
      <c r="DW120" s="182">
        <f t="shared" si="1093"/>
        <v>0</v>
      </c>
      <c r="DX120" s="182">
        <f t="shared" si="1094"/>
        <v>0</v>
      </c>
      <c r="DY120" s="182">
        <f t="shared" si="1095"/>
        <v>0</v>
      </c>
      <c r="DZ120" s="5"/>
      <c r="EA120" s="182">
        <f t="shared" si="1096"/>
        <v>0</v>
      </c>
      <c r="EB120" s="182">
        <f t="shared" si="1097"/>
        <v>0</v>
      </c>
      <c r="EC120" s="182">
        <f t="shared" si="1098"/>
        <v>0</v>
      </c>
      <c r="ED120" s="5"/>
      <c r="EE120" s="182">
        <f t="shared" si="1099"/>
        <v>0</v>
      </c>
      <c r="EF120" s="182">
        <f t="shared" si="1100"/>
        <v>0</v>
      </c>
      <c r="EG120" s="182">
        <f t="shared" si="1101"/>
        <v>0</v>
      </c>
      <c r="EH120" s="5"/>
      <c r="EI120" s="182">
        <f t="shared" si="1102"/>
        <v>0</v>
      </c>
      <c r="EJ120" s="182">
        <f t="shared" si="1103"/>
        <v>0</v>
      </c>
      <c r="EK120" s="182">
        <f t="shared" si="1104"/>
        <v>0</v>
      </c>
      <c r="EL120" s="5"/>
      <c r="EM120" s="182">
        <f t="shared" si="1105"/>
        <v>0</v>
      </c>
      <c r="EN120" s="182">
        <f t="shared" si="1106"/>
        <v>0</v>
      </c>
      <c r="EO120" s="182">
        <f t="shared" si="1107"/>
        <v>0</v>
      </c>
      <c r="EP120" s="5"/>
      <c r="EQ120" s="182">
        <f t="shared" si="1108"/>
        <v>0</v>
      </c>
      <c r="ER120" s="182">
        <f t="shared" si="1109"/>
        <v>0</v>
      </c>
      <c r="ES120" s="182">
        <f t="shared" si="1110"/>
        <v>0</v>
      </c>
      <c r="ET120" s="5"/>
      <c r="EU120" s="182">
        <f t="shared" si="1111"/>
        <v>0</v>
      </c>
      <c r="EV120" s="182">
        <f t="shared" si="1112"/>
        <v>0</v>
      </c>
      <c r="EW120" s="182">
        <f t="shared" si="1113"/>
        <v>0</v>
      </c>
      <c r="EX120" s="5"/>
      <c r="EY120" s="182">
        <f t="shared" si="1114"/>
        <v>0</v>
      </c>
      <c r="EZ120" s="182">
        <f t="shared" si="1115"/>
        <v>0</v>
      </c>
      <c r="FA120" s="182">
        <f t="shared" si="1116"/>
        <v>0</v>
      </c>
      <c r="FB120" s="5"/>
      <c r="FC120" s="182">
        <f t="shared" si="1117"/>
        <v>0</v>
      </c>
      <c r="FD120" s="182">
        <f t="shared" si="1118"/>
        <v>0</v>
      </c>
      <c r="FE120" s="182">
        <f t="shared" si="1119"/>
        <v>0</v>
      </c>
      <c r="FF120" s="5"/>
      <c r="FG120" s="182">
        <f t="shared" si="1120"/>
        <v>0</v>
      </c>
      <c r="FH120" s="182">
        <f t="shared" si="1121"/>
        <v>0</v>
      </c>
      <c r="FI120" s="182">
        <f t="shared" si="1122"/>
        <v>0</v>
      </c>
      <c r="FJ120" s="5"/>
      <c r="FK120" s="182">
        <f t="shared" si="1123"/>
        <v>0</v>
      </c>
      <c r="FL120" s="182">
        <f t="shared" si="1124"/>
        <v>0</v>
      </c>
      <c r="FM120" s="182">
        <f t="shared" si="1125"/>
        <v>0</v>
      </c>
      <c r="FN120" s="5"/>
      <c r="FO120" s="182">
        <f t="shared" si="1126"/>
        <v>0</v>
      </c>
      <c r="FP120" s="182">
        <f t="shared" si="1127"/>
        <v>0</v>
      </c>
      <c r="FQ120" s="182">
        <f t="shared" si="1128"/>
        <v>0</v>
      </c>
      <c r="FR120" s="5"/>
      <c r="FS120" s="182">
        <f t="shared" si="1129"/>
        <v>0</v>
      </c>
      <c r="FT120" s="182">
        <f t="shared" si="1130"/>
        <v>0</v>
      </c>
      <c r="FU120" s="182">
        <f t="shared" si="1131"/>
        <v>0</v>
      </c>
      <c r="FV120" s="5"/>
      <c r="FW120" s="182">
        <f t="shared" si="1132"/>
        <v>0</v>
      </c>
      <c r="FX120" s="182">
        <f t="shared" si="1133"/>
        <v>0</v>
      </c>
      <c r="FY120" s="182">
        <f t="shared" si="1134"/>
        <v>0</v>
      </c>
      <c r="FZ120" s="5"/>
      <c r="GA120" s="182">
        <f t="shared" si="1135"/>
        <v>0</v>
      </c>
      <c r="GB120" s="182">
        <f t="shared" si="1136"/>
        <v>0</v>
      </c>
      <c r="GC120" s="182">
        <f t="shared" si="1137"/>
        <v>0</v>
      </c>
      <c r="GD120" s="5"/>
      <c r="GE120" s="182">
        <f t="shared" si="1138"/>
        <v>0</v>
      </c>
      <c r="GF120" s="182">
        <f t="shared" si="1139"/>
        <v>0</v>
      </c>
      <c r="GG120" s="182">
        <f t="shared" si="1140"/>
        <v>0</v>
      </c>
      <c r="GH120" s="5"/>
      <c r="GI120" s="182">
        <f t="shared" si="1141"/>
        <v>0</v>
      </c>
      <c r="GJ120" s="182">
        <f t="shared" si="1142"/>
        <v>0</v>
      </c>
      <c r="GK120" s="182">
        <f t="shared" si="1143"/>
        <v>0</v>
      </c>
      <c r="GL120" s="5"/>
      <c r="GM120" s="182">
        <f t="shared" si="1144"/>
        <v>0</v>
      </c>
      <c r="GN120" s="182">
        <f t="shared" si="1145"/>
        <v>0</v>
      </c>
      <c r="GO120" s="182">
        <f t="shared" si="1146"/>
        <v>0</v>
      </c>
      <c r="GP120" s="5"/>
      <c r="GQ120" s="182">
        <f t="shared" si="1147"/>
        <v>0</v>
      </c>
      <c r="GR120" s="182">
        <f t="shared" si="1148"/>
        <v>0</v>
      </c>
      <c r="GS120" s="182">
        <f t="shared" si="1149"/>
        <v>0</v>
      </c>
      <c r="GT120" s="5"/>
      <c r="GU120" s="182">
        <f t="shared" si="1150"/>
        <v>0</v>
      </c>
      <c r="GV120" s="182">
        <f t="shared" si="1151"/>
        <v>0</v>
      </c>
      <c r="GW120" s="182">
        <f t="shared" si="1152"/>
        <v>0</v>
      </c>
      <c r="GX120" s="5"/>
      <c r="GY120" s="182">
        <f t="shared" si="1153"/>
        <v>0</v>
      </c>
      <c r="GZ120" s="182">
        <f t="shared" si="1154"/>
        <v>0</v>
      </c>
      <c r="HA120" s="182">
        <f t="shared" si="1155"/>
        <v>0</v>
      </c>
      <c r="HB120" s="5"/>
      <c r="HC120" s="182">
        <f t="shared" si="1156"/>
        <v>0</v>
      </c>
      <c r="HD120" s="182">
        <f t="shared" si="1157"/>
        <v>0</v>
      </c>
      <c r="HE120" s="182">
        <f t="shared" si="1158"/>
        <v>0</v>
      </c>
      <c r="HF120" s="5"/>
      <c r="HG120" s="182">
        <f t="shared" si="1159"/>
        <v>0</v>
      </c>
      <c r="HH120" s="182">
        <f t="shared" si="1160"/>
        <v>0</v>
      </c>
      <c r="HI120" s="182">
        <f t="shared" si="1161"/>
        <v>0</v>
      </c>
      <c r="HJ120" s="5"/>
      <c r="HK120" s="182">
        <f t="shared" si="1162"/>
        <v>0</v>
      </c>
      <c r="HL120" s="182">
        <f t="shared" si="1163"/>
        <v>0</v>
      </c>
      <c r="HM120" s="182">
        <f t="shared" si="1164"/>
        <v>0</v>
      </c>
      <c r="HN120" s="5"/>
      <c r="HO120" s="182">
        <f t="shared" si="1165"/>
        <v>0</v>
      </c>
      <c r="HP120" s="182">
        <f t="shared" si="1166"/>
        <v>0</v>
      </c>
      <c r="HQ120" s="182">
        <f t="shared" si="1167"/>
        <v>0</v>
      </c>
      <c r="HR120" s="5"/>
      <c r="HS120" s="182">
        <f t="shared" si="1168"/>
        <v>0</v>
      </c>
      <c r="HT120" s="182">
        <f t="shared" si="1169"/>
        <v>0</v>
      </c>
      <c r="HU120" s="182">
        <f t="shared" si="1170"/>
        <v>0</v>
      </c>
      <c r="HV120" s="5"/>
      <c r="HW120" s="182">
        <f t="shared" si="1171"/>
        <v>0</v>
      </c>
      <c r="HX120" s="182">
        <f t="shared" si="1172"/>
        <v>0</v>
      </c>
      <c r="HY120" s="182">
        <f t="shared" si="1173"/>
        <v>0</v>
      </c>
      <c r="HZ120" s="5"/>
      <c r="IA120" s="182">
        <f t="shared" si="1174"/>
        <v>0</v>
      </c>
      <c r="IB120" s="182">
        <f t="shared" si="1175"/>
        <v>0</v>
      </c>
      <c r="IC120" s="182">
        <f t="shared" si="1176"/>
        <v>0</v>
      </c>
      <c r="ID120" s="5"/>
      <c r="IE120" s="182">
        <f t="shared" si="1177"/>
        <v>0</v>
      </c>
      <c r="IF120" s="182">
        <f t="shared" si="1178"/>
        <v>0</v>
      </c>
      <c r="IG120" s="182">
        <f t="shared" si="1179"/>
        <v>0</v>
      </c>
      <c r="IH120" s="5"/>
      <c r="II120" s="182">
        <f t="shared" si="1180"/>
        <v>0</v>
      </c>
      <c r="IJ120" s="182">
        <f t="shared" si="1181"/>
        <v>0</v>
      </c>
      <c r="IK120" s="182">
        <f t="shared" si="1182"/>
        <v>0</v>
      </c>
      <c r="IL120" s="5"/>
      <c r="IM120" s="182">
        <f t="shared" si="1183"/>
        <v>0</v>
      </c>
      <c r="IN120" s="182">
        <f t="shared" si="1184"/>
        <v>0</v>
      </c>
      <c r="IO120" s="182">
        <f t="shared" si="1185"/>
        <v>0</v>
      </c>
      <c r="IP120" s="5"/>
      <c r="IQ120" s="182">
        <f t="shared" si="1186"/>
        <v>0</v>
      </c>
      <c r="IR120" s="182">
        <f t="shared" si="1187"/>
        <v>0</v>
      </c>
      <c r="IS120" s="182">
        <f t="shared" si="1188"/>
        <v>0</v>
      </c>
      <c r="IT120" s="5"/>
      <c r="IU120" s="182">
        <f t="shared" si="1189"/>
        <v>0</v>
      </c>
      <c r="IV120" s="182">
        <f t="shared" si="1190"/>
        <v>0</v>
      </c>
      <c r="IW120" s="182">
        <f t="shared" si="1191"/>
        <v>0</v>
      </c>
      <c r="IX120" s="5"/>
      <c r="IY120" s="182">
        <f t="shared" si="1192"/>
        <v>0</v>
      </c>
      <c r="IZ120" s="182">
        <f t="shared" si="1193"/>
        <v>0</v>
      </c>
      <c r="JA120" s="182">
        <f t="shared" si="1194"/>
        <v>0</v>
      </c>
      <c r="JB120" s="5"/>
      <c r="JC120" s="182">
        <f t="shared" si="1195"/>
        <v>0</v>
      </c>
      <c r="JD120" s="182">
        <f t="shared" si="1196"/>
        <v>0</v>
      </c>
      <c r="JE120" s="182">
        <f t="shared" si="1197"/>
        <v>0</v>
      </c>
      <c r="JF120" s="5"/>
      <c r="JG120" s="182">
        <f t="shared" si="1198"/>
        <v>0</v>
      </c>
      <c r="JH120" s="182">
        <f t="shared" si="1199"/>
        <v>0</v>
      </c>
      <c r="JI120" s="182">
        <f t="shared" si="1200"/>
        <v>0</v>
      </c>
      <c r="JJ120" s="5"/>
      <c r="JK120" s="182">
        <f t="shared" si="1201"/>
        <v>0</v>
      </c>
      <c r="JL120" s="182">
        <f t="shared" si="1202"/>
        <v>0</v>
      </c>
      <c r="JM120" s="182">
        <f t="shared" si="1203"/>
        <v>0</v>
      </c>
      <c r="JN120" s="5"/>
      <c r="JO120" s="182">
        <f t="shared" si="1204"/>
        <v>0</v>
      </c>
      <c r="JP120" s="182">
        <f t="shared" si="1205"/>
        <v>0</v>
      </c>
      <c r="JQ120" s="182">
        <f t="shared" si="1206"/>
        <v>0</v>
      </c>
      <c r="JR120" s="5"/>
      <c r="JS120" s="182">
        <f t="shared" si="1207"/>
        <v>0</v>
      </c>
      <c r="JT120" s="182">
        <f t="shared" si="1208"/>
        <v>0</v>
      </c>
      <c r="JU120" s="182">
        <f t="shared" si="1209"/>
        <v>0</v>
      </c>
      <c r="JV120" s="5"/>
      <c r="JW120" s="182">
        <f t="shared" si="1210"/>
        <v>0</v>
      </c>
      <c r="JX120" s="182">
        <f t="shared" si="1211"/>
        <v>0</v>
      </c>
      <c r="JY120" s="182">
        <f t="shared" si="1212"/>
        <v>0</v>
      </c>
      <c r="JZ120" s="5"/>
      <c r="KA120" s="182">
        <f t="shared" si="1213"/>
        <v>0</v>
      </c>
      <c r="KB120" s="182">
        <f t="shared" si="1214"/>
        <v>0</v>
      </c>
      <c r="KC120" s="182">
        <f t="shared" si="1215"/>
        <v>0</v>
      </c>
      <c r="KD120" s="5"/>
      <c r="KE120" s="182">
        <f t="shared" si="1216"/>
        <v>0</v>
      </c>
      <c r="KF120" s="182">
        <f t="shared" si="1217"/>
        <v>0</v>
      </c>
      <c r="KG120" s="182">
        <f t="shared" si="1218"/>
        <v>0</v>
      </c>
      <c r="KH120" s="5"/>
      <c r="KI120" s="183">
        <f t="shared" si="1219"/>
        <v>0</v>
      </c>
      <c r="KJ120" s="183" t="e">
        <f t="shared" si="1220"/>
        <v>#DIV/0!</v>
      </c>
      <c r="KK120" s="183">
        <f t="shared" si="1221"/>
        <v>0</v>
      </c>
      <c r="KM120" s="183">
        <f t="shared" si="1222"/>
        <v>0</v>
      </c>
      <c r="KN120" s="183" t="e">
        <f t="shared" si="1223"/>
        <v>#DIV/0!</v>
      </c>
      <c r="KO120" s="183">
        <f t="shared" si="1224"/>
        <v>0</v>
      </c>
      <c r="KQ120" s="183">
        <f t="shared" si="1225"/>
        <v>0</v>
      </c>
      <c r="KR120" s="183" t="e">
        <f t="shared" si="1226"/>
        <v>#DIV/0!</v>
      </c>
      <c r="KS120" s="183">
        <f t="shared" si="1227"/>
        <v>0</v>
      </c>
      <c r="KU120" s="183">
        <f t="shared" si="1228"/>
        <v>0</v>
      </c>
      <c r="KV120" s="183" t="e">
        <f t="shared" si="1229"/>
        <v>#DIV/0!</v>
      </c>
      <c r="KW120" s="183">
        <f t="shared" si="1230"/>
        <v>0</v>
      </c>
      <c r="KY120" s="183">
        <f t="shared" si="1231"/>
        <v>0</v>
      </c>
      <c r="KZ120" s="183" t="e">
        <f t="shared" si="1232"/>
        <v>#DIV/0!</v>
      </c>
      <c r="LA120" s="183">
        <f t="shared" si="1233"/>
        <v>0</v>
      </c>
      <c r="LC120" s="183">
        <f t="shared" si="1234"/>
        <v>0</v>
      </c>
      <c r="LD120" s="183" t="e">
        <f t="shared" si="1235"/>
        <v>#DIV/0!</v>
      </c>
      <c r="LE120" s="183">
        <f t="shared" si="1236"/>
        <v>0</v>
      </c>
    </row>
    <row r="121" spans="2:317" ht="18.75">
      <c r="B121" s="172"/>
      <c r="C121" s="180"/>
      <c r="D121" s="180"/>
      <c r="E121" s="180" t="str">
        <f>'A.I Revenue Streams - P1'!F119</f>
        <v>Doppler peripheral arterial (Unilateral)</v>
      </c>
      <c r="F121" s="184"/>
      <c r="G121" s="182"/>
      <c r="H121" s="182">
        <f>'A.I Revenue Streams - P1'!J119</f>
        <v>0</v>
      </c>
      <c r="I121" s="182">
        <f t="shared" si="1237"/>
        <v>0</v>
      </c>
      <c r="J121" s="5"/>
      <c r="K121" s="182">
        <f>'A.I Revenue Streams - P1'!H119*K$2</f>
        <v>0</v>
      </c>
      <c r="L121" s="182">
        <f t="shared" si="1008"/>
        <v>0</v>
      </c>
      <c r="M121" s="182">
        <f t="shared" si="1239"/>
        <v>0</v>
      </c>
      <c r="N121" s="5"/>
      <c r="O121" s="182">
        <f t="shared" si="1009"/>
        <v>0</v>
      </c>
      <c r="P121" s="182">
        <f t="shared" si="1010"/>
        <v>0</v>
      </c>
      <c r="Q121" s="182">
        <f t="shared" si="1011"/>
        <v>0</v>
      </c>
      <c r="R121" s="5"/>
      <c r="S121" s="182">
        <f t="shared" si="1012"/>
        <v>0</v>
      </c>
      <c r="T121" s="182">
        <f t="shared" si="1013"/>
        <v>0</v>
      </c>
      <c r="U121" s="182">
        <f t="shared" si="1014"/>
        <v>0</v>
      </c>
      <c r="V121" s="5"/>
      <c r="W121" s="182">
        <f t="shared" si="1015"/>
        <v>0</v>
      </c>
      <c r="X121" s="182">
        <f t="shared" si="1016"/>
        <v>0</v>
      </c>
      <c r="Y121" s="182">
        <f t="shared" si="1017"/>
        <v>0</v>
      </c>
      <c r="Z121" s="5"/>
      <c r="AA121" s="182">
        <f t="shared" si="1018"/>
        <v>0</v>
      </c>
      <c r="AB121" s="182">
        <f t="shared" si="1019"/>
        <v>0</v>
      </c>
      <c r="AC121" s="182">
        <f t="shared" si="1020"/>
        <v>0</v>
      </c>
      <c r="AD121" s="5"/>
      <c r="AE121" s="182">
        <f t="shared" si="1021"/>
        <v>0</v>
      </c>
      <c r="AF121" s="182">
        <f t="shared" si="1022"/>
        <v>0</v>
      </c>
      <c r="AG121" s="182">
        <f t="shared" si="1023"/>
        <v>0</v>
      </c>
      <c r="AH121" s="5"/>
      <c r="AI121" s="182">
        <f t="shared" si="1024"/>
        <v>0</v>
      </c>
      <c r="AJ121" s="182">
        <f t="shared" si="1025"/>
        <v>0</v>
      </c>
      <c r="AK121" s="182">
        <f t="shared" si="1026"/>
        <v>0</v>
      </c>
      <c r="AL121" s="5"/>
      <c r="AM121" s="182">
        <f t="shared" si="1027"/>
        <v>0</v>
      </c>
      <c r="AN121" s="182">
        <f t="shared" si="1028"/>
        <v>0</v>
      </c>
      <c r="AO121" s="182">
        <f t="shared" si="1029"/>
        <v>0</v>
      </c>
      <c r="AP121" s="5"/>
      <c r="AQ121" s="182">
        <f t="shared" si="1030"/>
        <v>0</v>
      </c>
      <c r="AR121" s="182">
        <f t="shared" si="1031"/>
        <v>0</v>
      </c>
      <c r="AS121" s="182">
        <f t="shared" si="1032"/>
        <v>0</v>
      </c>
      <c r="AT121" s="5"/>
      <c r="AU121" s="182">
        <f t="shared" si="1033"/>
        <v>0</v>
      </c>
      <c r="AV121" s="182">
        <f t="shared" si="1034"/>
        <v>0</v>
      </c>
      <c r="AW121" s="182">
        <f t="shared" si="1035"/>
        <v>0</v>
      </c>
      <c r="AX121" s="5"/>
      <c r="AY121" s="182">
        <f t="shared" si="1036"/>
        <v>0</v>
      </c>
      <c r="AZ121" s="182">
        <f t="shared" si="1037"/>
        <v>0</v>
      </c>
      <c r="BA121" s="182">
        <f t="shared" si="1038"/>
        <v>0</v>
      </c>
      <c r="BB121" s="5"/>
      <c r="BC121" s="182">
        <f t="shared" si="1039"/>
        <v>0</v>
      </c>
      <c r="BD121" s="182">
        <f t="shared" si="1040"/>
        <v>0</v>
      </c>
      <c r="BE121" s="182">
        <f t="shared" si="1041"/>
        <v>0</v>
      </c>
      <c r="BF121" s="5"/>
      <c r="BG121" s="182">
        <f t="shared" si="1042"/>
        <v>0</v>
      </c>
      <c r="BH121" s="182">
        <f t="shared" si="1043"/>
        <v>0</v>
      </c>
      <c r="BI121" s="182">
        <f t="shared" si="1044"/>
        <v>0</v>
      </c>
      <c r="BJ121" s="5"/>
      <c r="BK121" s="182">
        <f t="shared" si="1045"/>
        <v>0</v>
      </c>
      <c r="BL121" s="182">
        <f t="shared" si="1046"/>
        <v>0</v>
      </c>
      <c r="BM121" s="182">
        <f t="shared" si="1047"/>
        <v>0</v>
      </c>
      <c r="BN121" s="5"/>
      <c r="BO121" s="182">
        <f t="shared" si="1048"/>
        <v>0</v>
      </c>
      <c r="BP121" s="182">
        <f t="shared" si="1049"/>
        <v>0</v>
      </c>
      <c r="BQ121" s="182">
        <f t="shared" si="1050"/>
        <v>0</v>
      </c>
      <c r="BR121" s="5"/>
      <c r="BS121" s="182">
        <f t="shared" si="1051"/>
        <v>0</v>
      </c>
      <c r="BT121" s="182">
        <f t="shared" si="1052"/>
        <v>0</v>
      </c>
      <c r="BU121" s="182">
        <f t="shared" si="1053"/>
        <v>0</v>
      </c>
      <c r="BV121" s="5"/>
      <c r="BW121" s="182">
        <f t="shared" si="1054"/>
        <v>0</v>
      </c>
      <c r="BX121" s="182">
        <f t="shared" si="1055"/>
        <v>0</v>
      </c>
      <c r="BY121" s="182">
        <f t="shared" si="1056"/>
        <v>0</v>
      </c>
      <c r="BZ121" s="5"/>
      <c r="CA121" s="182">
        <f t="shared" si="1057"/>
        <v>0</v>
      </c>
      <c r="CB121" s="182">
        <f t="shared" si="1058"/>
        <v>0</v>
      </c>
      <c r="CC121" s="182">
        <f t="shared" si="1059"/>
        <v>0</v>
      </c>
      <c r="CD121" s="5"/>
      <c r="CE121" s="182">
        <f t="shared" si="1060"/>
        <v>0</v>
      </c>
      <c r="CF121" s="182">
        <f t="shared" si="1061"/>
        <v>0</v>
      </c>
      <c r="CG121" s="182">
        <f t="shared" si="1062"/>
        <v>0</v>
      </c>
      <c r="CH121" s="5"/>
      <c r="CI121" s="182">
        <f t="shared" si="1063"/>
        <v>0</v>
      </c>
      <c r="CJ121" s="182">
        <f t="shared" si="1064"/>
        <v>0</v>
      </c>
      <c r="CK121" s="182">
        <f t="shared" si="1065"/>
        <v>0</v>
      </c>
      <c r="CL121" s="5"/>
      <c r="CM121" s="182">
        <f t="shared" si="1066"/>
        <v>0</v>
      </c>
      <c r="CN121" s="182">
        <f t="shared" si="1067"/>
        <v>0</v>
      </c>
      <c r="CO121" s="182">
        <f t="shared" si="1068"/>
        <v>0</v>
      </c>
      <c r="CP121" s="5"/>
      <c r="CQ121" s="182">
        <f t="shared" si="1069"/>
        <v>0</v>
      </c>
      <c r="CR121" s="182">
        <f t="shared" si="1070"/>
        <v>0</v>
      </c>
      <c r="CS121" s="182">
        <f t="shared" si="1071"/>
        <v>0</v>
      </c>
      <c r="CT121" s="5"/>
      <c r="CU121" s="182">
        <f t="shared" si="1072"/>
        <v>0</v>
      </c>
      <c r="CV121" s="182">
        <f t="shared" si="1073"/>
        <v>0</v>
      </c>
      <c r="CW121" s="182">
        <f t="shared" si="1074"/>
        <v>0</v>
      </c>
      <c r="CX121" s="5"/>
      <c r="CY121" s="182">
        <f t="shared" si="1075"/>
        <v>0</v>
      </c>
      <c r="CZ121" s="182">
        <f t="shared" si="1076"/>
        <v>0</v>
      </c>
      <c r="DA121" s="182">
        <f t="shared" si="1077"/>
        <v>0</v>
      </c>
      <c r="DB121" s="5"/>
      <c r="DC121" s="182">
        <f t="shared" si="1078"/>
        <v>0</v>
      </c>
      <c r="DD121" s="182">
        <f t="shared" si="1079"/>
        <v>0</v>
      </c>
      <c r="DE121" s="182">
        <f t="shared" si="1080"/>
        <v>0</v>
      </c>
      <c r="DF121" s="5"/>
      <c r="DG121" s="182">
        <f t="shared" si="1081"/>
        <v>0</v>
      </c>
      <c r="DH121" s="182">
        <f t="shared" si="1082"/>
        <v>0</v>
      </c>
      <c r="DI121" s="182">
        <f t="shared" si="1083"/>
        <v>0</v>
      </c>
      <c r="DJ121" s="5"/>
      <c r="DK121" s="182">
        <f t="shared" si="1084"/>
        <v>0</v>
      </c>
      <c r="DL121" s="182">
        <f t="shared" si="1085"/>
        <v>0</v>
      </c>
      <c r="DM121" s="182">
        <f t="shared" si="1086"/>
        <v>0</v>
      </c>
      <c r="DN121" s="5"/>
      <c r="DO121" s="182">
        <f t="shared" si="1087"/>
        <v>0</v>
      </c>
      <c r="DP121" s="182">
        <f t="shared" si="1088"/>
        <v>0</v>
      </c>
      <c r="DQ121" s="182">
        <f t="shared" si="1089"/>
        <v>0</v>
      </c>
      <c r="DR121" s="5"/>
      <c r="DS121" s="182">
        <f t="shared" si="1090"/>
        <v>0</v>
      </c>
      <c r="DT121" s="182">
        <f t="shared" si="1091"/>
        <v>0</v>
      </c>
      <c r="DU121" s="182">
        <f t="shared" si="1092"/>
        <v>0</v>
      </c>
      <c r="DV121" s="5"/>
      <c r="DW121" s="182">
        <f t="shared" si="1093"/>
        <v>0</v>
      </c>
      <c r="DX121" s="182">
        <f t="shared" si="1094"/>
        <v>0</v>
      </c>
      <c r="DY121" s="182">
        <f t="shared" si="1095"/>
        <v>0</v>
      </c>
      <c r="DZ121" s="5"/>
      <c r="EA121" s="182">
        <f t="shared" si="1096"/>
        <v>0</v>
      </c>
      <c r="EB121" s="182">
        <f t="shared" si="1097"/>
        <v>0</v>
      </c>
      <c r="EC121" s="182">
        <f t="shared" si="1098"/>
        <v>0</v>
      </c>
      <c r="ED121" s="5"/>
      <c r="EE121" s="182">
        <f t="shared" si="1099"/>
        <v>0</v>
      </c>
      <c r="EF121" s="182">
        <f t="shared" si="1100"/>
        <v>0</v>
      </c>
      <c r="EG121" s="182">
        <f t="shared" si="1101"/>
        <v>0</v>
      </c>
      <c r="EH121" s="5"/>
      <c r="EI121" s="182">
        <f t="shared" si="1102"/>
        <v>0</v>
      </c>
      <c r="EJ121" s="182">
        <f t="shared" si="1103"/>
        <v>0</v>
      </c>
      <c r="EK121" s="182">
        <f t="shared" si="1104"/>
        <v>0</v>
      </c>
      <c r="EL121" s="5"/>
      <c r="EM121" s="182">
        <f t="shared" si="1105"/>
        <v>0</v>
      </c>
      <c r="EN121" s="182">
        <f t="shared" si="1106"/>
        <v>0</v>
      </c>
      <c r="EO121" s="182">
        <f t="shared" si="1107"/>
        <v>0</v>
      </c>
      <c r="EP121" s="5"/>
      <c r="EQ121" s="182">
        <f t="shared" si="1108"/>
        <v>0</v>
      </c>
      <c r="ER121" s="182">
        <f t="shared" si="1109"/>
        <v>0</v>
      </c>
      <c r="ES121" s="182">
        <f t="shared" si="1110"/>
        <v>0</v>
      </c>
      <c r="ET121" s="5"/>
      <c r="EU121" s="182">
        <f t="shared" si="1111"/>
        <v>0</v>
      </c>
      <c r="EV121" s="182">
        <f t="shared" si="1112"/>
        <v>0</v>
      </c>
      <c r="EW121" s="182">
        <f t="shared" si="1113"/>
        <v>0</v>
      </c>
      <c r="EX121" s="5"/>
      <c r="EY121" s="182">
        <f t="shared" si="1114"/>
        <v>0</v>
      </c>
      <c r="EZ121" s="182">
        <f t="shared" si="1115"/>
        <v>0</v>
      </c>
      <c r="FA121" s="182">
        <f t="shared" si="1116"/>
        <v>0</v>
      </c>
      <c r="FB121" s="5"/>
      <c r="FC121" s="182">
        <f t="shared" si="1117"/>
        <v>0</v>
      </c>
      <c r="FD121" s="182">
        <f t="shared" si="1118"/>
        <v>0</v>
      </c>
      <c r="FE121" s="182">
        <f t="shared" si="1119"/>
        <v>0</v>
      </c>
      <c r="FF121" s="5"/>
      <c r="FG121" s="182">
        <f t="shared" si="1120"/>
        <v>0</v>
      </c>
      <c r="FH121" s="182">
        <f t="shared" si="1121"/>
        <v>0</v>
      </c>
      <c r="FI121" s="182">
        <f t="shared" si="1122"/>
        <v>0</v>
      </c>
      <c r="FJ121" s="5"/>
      <c r="FK121" s="182">
        <f t="shared" si="1123"/>
        <v>0</v>
      </c>
      <c r="FL121" s="182">
        <f t="shared" si="1124"/>
        <v>0</v>
      </c>
      <c r="FM121" s="182">
        <f t="shared" si="1125"/>
        <v>0</v>
      </c>
      <c r="FN121" s="5"/>
      <c r="FO121" s="182">
        <f t="shared" si="1126"/>
        <v>0</v>
      </c>
      <c r="FP121" s="182">
        <f t="shared" si="1127"/>
        <v>0</v>
      </c>
      <c r="FQ121" s="182">
        <f t="shared" si="1128"/>
        <v>0</v>
      </c>
      <c r="FR121" s="5"/>
      <c r="FS121" s="182">
        <f t="shared" si="1129"/>
        <v>0</v>
      </c>
      <c r="FT121" s="182">
        <f t="shared" si="1130"/>
        <v>0</v>
      </c>
      <c r="FU121" s="182">
        <f t="shared" si="1131"/>
        <v>0</v>
      </c>
      <c r="FV121" s="5"/>
      <c r="FW121" s="182">
        <f t="shared" si="1132"/>
        <v>0</v>
      </c>
      <c r="FX121" s="182">
        <f t="shared" si="1133"/>
        <v>0</v>
      </c>
      <c r="FY121" s="182">
        <f t="shared" si="1134"/>
        <v>0</v>
      </c>
      <c r="FZ121" s="5"/>
      <c r="GA121" s="182">
        <f t="shared" si="1135"/>
        <v>0</v>
      </c>
      <c r="GB121" s="182">
        <f t="shared" si="1136"/>
        <v>0</v>
      </c>
      <c r="GC121" s="182">
        <f t="shared" si="1137"/>
        <v>0</v>
      </c>
      <c r="GD121" s="5"/>
      <c r="GE121" s="182">
        <f t="shared" si="1138"/>
        <v>0</v>
      </c>
      <c r="GF121" s="182">
        <f t="shared" si="1139"/>
        <v>0</v>
      </c>
      <c r="GG121" s="182">
        <f t="shared" si="1140"/>
        <v>0</v>
      </c>
      <c r="GH121" s="5"/>
      <c r="GI121" s="182">
        <f t="shared" si="1141"/>
        <v>0</v>
      </c>
      <c r="GJ121" s="182">
        <f t="shared" si="1142"/>
        <v>0</v>
      </c>
      <c r="GK121" s="182">
        <f t="shared" si="1143"/>
        <v>0</v>
      </c>
      <c r="GL121" s="5"/>
      <c r="GM121" s="182">
        <f t="shared" si="1144"/>
        <v>0</v>
      </c>
      <c r="GN121" s="182">
        <f t="shared" si="1145"/>
        <v>0</v>
      </c>
      <c r="GO121" s="182">
        <f t="shared" si="1146"/>
        <v>0</v>
      </c>
      <c r="GP121" s="5"/>
      <c r="GQ121" s="182">
        <f t="shared" si="1147"/>
        <v>0</v>
      </c>
      <c r="GR121" s="182">
        <f t="shared" si="1148"/>
        <v>0</v>
      </c>
      <c r="GS121" s="182">
        <f t="shared" si="1149"/>
        <v>0</v>
      </c>
      <c r="GT121" s="5"/>
      <c r="GU121" s="182">
        <f t="shared" si="1150"/>
        <v>0</v>
      </c>
      <c r="GV121" s="182">
        <f t="shared" si="1151"/>
        <v>0</v>
      </c>
      <c r="GW121" s="182">
        <f t="shared" si="1152"/>
        <v>0</v>
      </c>
      <c r="GX121" s="5"/>
      <c r="GY121" s="182">
        <f t="shared" si="1153"/>
        <v>0</v>
      </c>
      <c r="GZ121" s="182">
        <f t="shared" si="1154"/>
        <v>0</v>
      </c>
      <c r="HA121" s="182">
        <f t="shared" si="1155"/>
        <v>0</v>
      </c>
      <c r="HB121" s="5"/>
      <c r="HC121" s="182">
        <f t="shared" si="1156"/>
        <v>0</v>
      </c>
      <c r="HD121" s="182">
        <f t="shared" si="1157"/>
        <v>0</v>
      </c>
      <c r="HE121" s="182">
        <f t="shared" si="1158"/>
        <v>0</v>
      </c>
      <c r="HF121" s="5"/>
      <c r="HG121" s="182">
        <f t="shared" si="1159"/>
        <v>0</v>
      </c>
      <c r="HH121" s="182">
        <f t="shared" si="1160"/>
        <v>0</v>
      </c>
      <c r="HI121" s="182">
        <f t="shared" si="1161"/>
        <v>0</v>
      </c>
      <c r="HJ121" s="5"/>
      <c r="HK121" s="182">
        <f t="shared" si="1162"/>
        <v>0</v>
      </c>
      <c r="HL121" s="182">
        <f t="shared" si="1163"/>
        <v>0</v>
      </c>
      <c r="HM121" s="182">
        <f t="shared" si="1164"/>
        <v>0</v>
      </c>
      <c r="HN121" s="5"/>
      <c r="HO121" s="182">
        <f t="shared" si="1165"/>
        <v>0</v>
      </c>
      <c r="HP121" s="182">
        <f t="shared" si="1166"/>
        <v>0</v>
      </c>
      <c r="HQ121" s="182">
        <f t="shared" si="1167"/>
        <v>0</v>
      </c>
      <c r="HR121" s="5"/>
      <c r="HS121" s="182">
        <f t="shared" si="1168"/>
        <v>0</v>
      </c>
      <c r="HT121" s="182">
        <f t="shared" si="1169"/>
        <v>0</v>
      </c>
      <c r="HU121" s="182">
        <f t="shared" si="1170"/>
        <v>0</v>
      </c>
      <c r="HV121" s="5"/>
      <c r="HW121" s="182">
        <f t="shared" si="1171"/>
        <v>0</v>
      </c>
      <c r="HX121" s="182">
        <f t="shared" si="1172"/>
        <v>0</v>
      </c>
      <c r="HY121" s="182">
        <f t="shared" si="1173"/>
        <v>0</v>
      </c>
      <c r="HZ121" s="5"/>
      <c r="IA121" s="182">
        <f t="shared" si="1174"/>
        <v>0</v>
      </c>
      <c r="IB121" s="182">
        <f t="shared" si="1175"/>
        <v>0</v>
      </c>
      <c r="IC121" s="182">
        <f t="shared" si="1176"/>
        <v>0</v>
      </c>
      <c r="ID121" s="5"/>
      <c r="IE121" s="182">
        <f t="shared" si="1177"/>
        <v>0</v>
      </c>
      <c r="IF121" s="182">
        <f t="shared" si="1178"/>
        <v>0</v>
      </c>
      <c r="IG121" s="182">
        <f t="shared" si="1179"/>
        <v>0</v>
      </c>
      <c r="IH121" s="5"/>
      <c r="II121" s="182">
        <f t="shared" si="1180"/>
        <v>0</v>
      </c>
      <c r="IJ121" s="182">
        <f t="shared" si="1181"/>
        <v>0</v>
      </c>
      <c r="IK121" s="182">
        <f t="shared" si="1182"/>
        <v>0</v>
      </c>
      <c r="IL121" s="5"/>
      <c r="IM121" s="182">
        <f t="shared" si="1183"/>
        <v>0</v>
      </c>
      <c r="IN121" s="182">
        <f t="shared" si="1184"/>
        <v>0</v>
      </c>
      <c r="IO121" s="182">
        <f t="shared" si="1185"/>
        <v>0</v>
      </c>
      <c r="IP121" s="5"/>
      <c r="IQ121" s="182">
        <f t="shared" si="1186"/>
        <v>0</v>
      </c>
      <c r="IR121" s="182">
        <f t="shared" si="1187"/>
        <v>0</v>
      </c>
      <c r="IS121" s="182">
        <f t="shared" si="1188"/>
        <v>0</v>
      </c>
      <c r="IT121" s="5"/>
      <c r="IU121" s="182">
        <f t="shared" si="1189"/>
        <v>0</v>
      </c>
      <c r="IV121" s="182">
        <f t="shared" si="1190"/>
        <v>0</v>
      </c>
      <c r="IW121" s="182">
        <f t="shared" si="1191"/>
        <v>0</v>
      </c>
      <c r="IX121" s="5"/>
      <c r="IY121" s="182">
        <f t="shared" si="1192"/>
        <v>0</v>
      </c>
      <c r="IZ121" s="182">
        <f t="shared" si="1193"/>
        <v>0</v>
      </c>
      <c r="JA121" s="182">
        <f t="shared" si="1194"/>
        <v>0</v>
      </c>
      <c r="JB121" s="5"/>
      <c r="JC121" s="182">
        <f t="shared" si="1195"/>
        <v>0</v>
      </c>
      <c r="JD121" s="182">
        <f t="shared" si="1196"/>
        <v>0</v>
      </c>
      <c r="JE121" s="182">
        <f t="shared" si="1197"/>
        <v>0</v>
      </c>
      <c r="JF121" s="5"/>
      <c r="JG121" s="182">
        <f t="shared" si="1198"/>
        <v>0</v>
      </c>
      <c r="JH121" s="182">
        <f t="shared" si="1199"/>
        <v>0</v>
      </c>
      <c r="JI121" s="182">
        <f t="shared" si="1200"/>
        <v>0</v>
      </c>
      <c r="JJ121" s="5"/>
      <c r="JK121" s="182">
        <f t="shared" si="1201"/>
        <v>0</v>
      </c>
      <c r="JL121" s="182">
        <f t="shared" si="1202"/>
        <v>0</v>
      </c>
      <c r="JM121" s="182">
        <f t="shared" si="1203"/>
        <v>0</v>
      </c>
      <c r="JN121" s="5"/>
      <c r="JO121" s="182">
        <f t="shared" si="1204"/>
        <v>0</v>
      </c>
      <c r="JP121" s="182">
        <f t="shared" si="1205"/>
        <v>0</v>
      </c>
      <c r="JQ121" s="182">
        <f t="shared" si="1206"/>
        <v>0</v>
      </c>
      <c r="JR121" s="5"/>
      <c r="JS121" s="182">
        <f t="shared" si="1207"/>
        <v>0</v>
      </c>
      <c r="JT121" s="182">
        <f t="shared" si="1208"/>
        <v>0</v>
      </c>
      <c r="JU121" s="182">
        <f t="shared" si="1209"/>
        <v>0</v>
      </c>
      <c r="JV121" s="5"/>
      <c r="JW121" s="182">
        <f t="shared" si="1210"/>
        <v>0</v>
      </c>
      <c r="JX121" s="182">
        <f t="shared" si="1211"/>
        <v>0</v>
      </c>
      <c r="JY121" s="182">
        <f t="shared" si="1212"/>
        <v>0</v>
      </c>
      <c r="JZ121" s="5"/>
      <c r="KA121" s="182">
        <f t="shared" si="1213"/>
        <v>0</v>
      </c>
      <c r="KB121" s="182">
        <f t="shared" si="1214"/>
        <v>0</v>
      </c>
      <c r="KC121" s="182">
        <f t="shared" si="1215"/>
        <v>0</v>
      </c>
      <c r="KD121" s="5"/>
      <c r="KE121" s="182">
        <f t="shared" si="1216"/>
        <v>0</v>
      </c>
      <c r="KF121" s="182">
        <f t="shared" si="1217"/>
        <v>0</v>
      </c>
      <c r="KG121" s="182">
        <f t="shared" si="1218"/>
        <v>0</v>
      </c>
      <c r="KH121" s="5"/>
      <c r="KI121" s="183">
        <f t="shared" si="1219"/>
        <v>0</v>
      </c>
      <c r="KJ121" s="183" t="e">
        <f t="shared" si="1220"/>
        <v>#DIV/0!</v>
      </c>
      <c r="KK121" s="183">
        <f t="shared" si="1221"/>
        <v>0</v>
      </c>
      <c r="KM121" s="183">
        <f t="shared" si="1222"/>
        <v>0</v>
      </c>
      <c r="KN121" s="183" t="e">
        <f t="shared" si="1223"/>
        <v>#DIV/0!</v>
      </c>
      <c r="KO121" s="183">
        <f t="shared" si="1224"/>
        <v>0</v>
      </c>
      <c r="KQ121" s="183">
        <f t="shared" si="1225"/>
        <v>0</v>
      </c>
      <c r="KR121" s="183" t="e">
        <f t="shared" si="1226"/>
        <v>#DIV/0!</v>
      </c>
      <c r="KS121" s="183">
        <f t="shared" si="1227"/>
        <v>0</v>
      </c>
      <c r="KU121" s="183">
        <f t="shared" si="1228"/>
        <v>0</v>
      </c>
      <c r="KV121" s="183" t="e">
        <f t="shared" si="1229"/>
        <v>#DIV/0!</v>
      </c>
      <c r="KW121" s="183">
        <f t="shared" si="1230"/>
        <v>0</v>
      </c>
      <c r="KY121" s="183">
        <f t="shared" si="1231"/>
        <v>0</v>
      </c>
      <c r="KZ121" s="183" t="e">
        <f t="shared" si="1232"/>
        <v>#DIV/0!</v>
      </c>
      <c r="LA121" s="183">
        <f t="shared" si="1233"/>
        <v>0</v>
      </c>
      <c r="LC121" s="183">
        <f t="shared" si="1234"/>
        <v>0</v>
      </c>
      <c r="LD121" s="183" t="e">
        <f t="shared" si="1235"/>
        <v>#DIV/0!</v>
      </c>
      <c r="LE121" s="183">
        <f t="shared" si="1236"/>
        <v>0</v>
      </c>
    </row>
    <row r="122" spans="2:317" ht="18.75">
      <c r="B122" s="172"/>
      <c r="C122" s="180"/>
      <c r="D122" s="180"/>
      <c r="E122" s="180" t="str">
        <f>'A.I Revenue Streams - P1'!F120</f>
        <v>Peripheral Venous Doppler (Bilateral)</v>
      </c>
      <c r="F122" s="184"/>
      <c r="G122" s="182"/>
      <c r="H122" s="182">
        <f>'A.I Revenue Streams - P1'!J120</f>
        <v>0</v>
      </c>
      <c r="I122" s="182">
        <f t="shared" si="1237"/>
        <v>0</v>
      </c>
      <c r="J122" s="5"/>
      <c r="K122" s="182">
        <f>'A.I Revenue Streams - P1'!H120*K$2</f>
        <v>0</v>
      </c>
      <c r="L122" s="182">
        <f t="shared" si="1008"/>
        <v>0</v>
      </c>
      <c r="M122" s="182">
        <f t="shared" si="1239"/>
        <v>0</v>
      </c>
      <c r="N122" s="5"/>
      <c r="O122" s="182">
        <f t="shared" si="1009"/>
        <v>0</v>
      </c>
      <c r="P122" s="182">
        <f t="shared" si="1010"/>
        <v>0</v>
      </c>
      <c r="Q122" s="182">
        <f t="shared" si="1011"/>
        <v>0</v>
      </c>
      <c r="R122" s="5"/>
      <c r="S122" s="182">
        <f t="shared" si="1012"/>
        <v>0</v>
      </c>
      <c r="T122" s="182">
        <f t="shared" si="1013"/>
        <v>0</v>
      </c>
      <c r="U122" s="182">
        <f t="shared" si="1014"/>
        <v>0</v>
      </c>
      <c r="V122" s="5"/>
      <c r="W122" s="182">
        <f t="shared" si="1015"/>
        <v>0</v>
      </c>
      <c r="X122" s="182">
        <f t="shared" si="1016"/>
        <v>0</v>
      </c>
      <c r="Y122" s="182">
        <f t="shared" si="1017"/>
        <v>0</v>
      </c>
      <c r="Z122" s="5"/>
      <c r="AA122" s="182">
        <f t="shared" si="1018"/>
        <v>0</v>
      </c>
      <c r="AB122" s="182">
        <f t="shared" si="1019"/>
        <v>0</v>
      </c>
      <c r="AC122" s="182">
        <f t="shared" si="1020"/>
        <v>0</v>
      </c>
      <c r="AD122" s="5"/>
      <c r="AE122" s="182">
        <f t="shared" si="1021"/>
        <v>0</v>
      </c>
      <c r="AF122" s="182">
        <f t="shared" si="1022"/>
        <v>0</v>
      </c>
      <c r="AG122" s="182">
        <f t="shared" si="1023"/>
        <v>0</v>
      </c>
      <c r="AH122" s="5"/>
      <c r="AI122" s="182">
        <f t="shared" si="1024"/>
        <v>0</v>
      </c>
      <c r="AJ122" s="182">
        <f t="shared" si="1025"/>
        <v>0</v>
      </c>
      <c r="AK122" s="182">
        <f t="shared" si="1026"/>
        <v>0</v>
      </c>
      <c r="AL122" s="5"/>
      <c r="AM122" s="182">
        <f t="shared" si="1027"/>
        <v>0</v>
      </c>
      <c r="AN122" s="182">
        <f t="shared" si="1028"/>
        <v>0</v>
      </c>
      <c r="AO122" s="182">
        <f t="shared" si="1029"/>
        <v>0</v>
      </c>
      <c r="AP122" s="5"/>
      <c r="AQ122" s="182">
        <f t="shared" si="1030"/>
        <v>0</v>
      </c>
      <c r="AR122" s="182">
        <f t="shared" si="1031"/>
        <v>0</v>
      </c>
      <c r="AS122" s="182">
        <f t="shared" si="1032"/>
        <v>0</v>
      </c>
      <c r="AT122" s="5"/>
      <c r="AU122" s="182">
        <f t="shared" si="1033"/>
        <v>0</v>
      </c>
      <c r="AV122" s="182">
        <f t="shared" si="1034"/>
        <v>0</v>
      </c>
      <c r="AW122" s="182">
        <f t="shared" si="1035"/>
        <v>0</v>
      </c>
      <c r="AX122" s="5"/>
      <c r="AY122" s="182">
        <f t="shared" si="1036"/>
        <v>0</v>
      </c>
      <c r="AZ122" s="182">
        <f t="shared" si="1037"/>
        <v>0</v>
      </c>
      <c r="BA122" s="182">
        <f t="shared" si="1038"/>
        <v>0</v>
      </c>
      <c r="BB122" s="5"/>
      <c r="BC122" s="182">
        <f t="shared" si="1039"/>
        <v>0</v>
      </c>
      <c r="BD122" s="182">
        <f t="shared" si="1040"/>
        <v>0</v>
      </c>
      <c r="BE122" s="182">
        <f t="shared" si="1041"/>
        <v>0</v>
      </c>
      <c r="BF122" s="5"/>
      <c r="BG122" s="182">
        <f t="shared" si="1042"/>
        <v>0</v>
      </c>
      <c r="BH122" s="182">
        <f t="shared" si="1043"/>
        <v>0</v>
      </c>
      <c r="BI122" s="182">
        <f t="shared" si="1044"/>
        <v>0</v>
      </c>
      <c r="BJ122" s="5"/>
      <c r="BK122" s="182">
        <f t="shared" si="1045"/>
        <v>0</v>
      </c>
      <c r="BL122" s="182">
        <f t="shared" si="1046"/>
        <v>0</v>
      </c>
      <c r="BM122" s="182">
        <f t="shared" si="1047"/>
        <v>0</v>
      </c>
      <c r="BN122" s="5"/>
      <c r="BO122" s="182">
        <f t="shared" si="1048"/>
        <v>0</v>
      </c>
      <c r="BP122" s="182">
        <f t="shared" si="1049"/>
        <v>0</v>
      </c>
      <c r="BQ122" s="182">
        <f t="shared" si="1050"/>
        <v>0</v>
      </c>
      <c r="BR122" s="5"/>
      <c r="BS122" s="182">
        <f t="shared" si="1051"/>
        <v>0</v>
      </c>
      <c r="BT122" s="182">
        <f t="shared" si="1052"/>
        <v>0</v>
      </c>
      <c r="BU122" s="182">
        <f t="shared" si="1053"/>
        <v>0</v>
      </c>
      <c r="BV122" s="5"/>
      <c r="BW122" s="182">
        <f t="shared" si="1054"/>
        <v>0</v>
      </c>
      <c r="BX122" s="182">
        <f t="shared" si="1055"/>
        <v>0</v>
      </c>
      <c r="BY122" s="182">
        <f t="shared" si="1056"/>
        <v>0</v>
      </c>
      <c r="BZ122" s="5"/>
      <c r="CA122" s="182">
        <f t="shared" si="1057"/>
        <v>0</v>
      </c>
      <c r="CB122" s="182">
        <f t="shared" si="1058"/>
        <v>0</v>
      </c>
      <c r="CC122" s="182">
        <f t="shared" si="1059"/>
        <v>0</v>
      </c>
      <c r="CD122" s="5"/>
      <c r="CE122" s="182">
        <f t="shared" si="1060"/>
        <v>0</v>
      </c>
      <c r="CF122" s="182">
        <f t="shared" si="1061"/>
        <v>0</v>
      </c>
      <c r="CG122" s="182">
        <f t="shared" si="1062"/>
        <v>0</v>
      </c>
      <c r="CH122" s="5"/>
      <c r="CI122" s="182">
        <f t="shared" si="1063"/>
        <v>0</v>
      </c>
      <c r="CJ122" s="182">
        <f t="shared" si="1064"/>
        <v>0</v>
      </c>
      <c r="CK122" s="182">
        <f t="shared" si="1065"/>
        <v>0</v>
      </c>
      <c r="CL122" s="5"/>
      <c r="CM122" s="182">
        <f t="shared" si="1066"/>
        <v>0</v>
      </c>
      <c r="CN122" s="182">
        <f t="shared" si="1067"/>
        <v>0</v>
      </c>
      <c r="CO122" s="182">
        <f t="shared" si="1068"/>
        <v>0</v>
      </c>
      <c r="CP122" s="5"/>
      <c r="CQ122" s="182">
        <f t="shared" si="1069"/>
        <v>0</v>
      </c>
      <c r="CR122" s="182">
        <f t="shared" si="1070"/>
        <v>0</v>
      </c>
      <c r="CS122" s="182">
        <f t="shared" si="1071"/>
        <v>0</v>
      </c>
      <c r="CT122" s="5"/>
      <c r="CU122" s="182">
        <f t="shared" si="1072"/>
        <v>0</v>
      </c>
      <c r="CV122" s="182">
        <f t="shared" si="1073"/>
        <v>0</v>
      </c>
      <c r="CW122" s="182">
        <f t="shared" si="1074"/>
        <v>0</v>
      </c>
      <c r="CX122" s="5"/>
      <c r="CY122" s="182">
        <f t="shared" si="1075"/>
        <v>0</v>
      </c>
      <c r="CZ122" s="182">
        <f t="shared" si="1076"/>
        <v>0</v>
      </c>
      <c r="DA122" s="182">
        <f t="shared" si="1077"/>
        <v>0</v>
      </c>
      <c r="DB122" s="5"/>
      <c r="DC122" s="182">
        <f t="shared" si="1078"/>
        <v>0</v>
      </c>
      <c r="DD122" s="182">
        <f t="shared" si="1079"/>
        <v>0</v>
      </c>
      <c r="DE122" s="182">
        <f t="shared" si="1080"/>
        <v>0</v>
      </c>
      <c r="DF122" s="5"/>
      <c r="DG122" s="182">
        <f t="shared" si="1081"/>
        <v>0</v>
      </c>
      <c r="DH122" s="182">
        <f t="shared" si="1082"/>
        <v>0</v>
      </c>
      <c r="DI122" s="182">
        <f t="shared" si="1083"/>
        <v>0</v>
      </c>
      <c r="DJ122" s="5"/>
      <c r="DK122" s="182">
        <f t="shared" si="1084"/>
        <v>0</v>
      </c>
      <c r="DL122" s="182">
        <f t="shared" si="1085"/>
        <v>0</v>
      </c>
      <c r="DM122" s="182">
        <f t="shared" si="1086"/>
        <v>0</v>
      </c>
      <c r="DN122" s="5"/>
      <c r="DO122" s="182">
        <f t="shared" si="1087"/>
        <v>0</v>
      </c>
      <c r="DP122" s="182">
        <f t="shared" si="1088"/>
        <v>0</v>
      </c>
      <c r="DQ122" s="182">
        <f t="shared" si="1089"/>
        <v>0</v>
      </c>
      <c r="DR122" s="5"/>
      <c r="DS122" s="182">
        <f t="shared" si="1090"/>
        <v>0</v>
      </c>
      <c r="DT122" s="182">
        <f t="shared" si="1091"/>
        <v>0</v>
      </c>
      <c r="DU122" s="182">
        <f t="shared" si="1092"/>
        <v>0</v>
      </c>
      <c r="DV122" s="5"/>
      <c r="DW122" s="182">
        <f t="shared" si="1093"/>
        <v>0</v>
      </c>
      <c r="DX122" s="182">
        <f t="shared" si="1094"/>
        <v>0</v>
      </c>
      <c r="DY122" s="182">
        <f t="shared" si="1095"/>
        <v>0</v>
      </c>
      <c r="DZ122" s="5"/>
      <c r="EA122" s="182">
        <f t="shared" si="1096"/>
        <v>0</v>
      </c>
      <c r="EB122" s="182">
        <f t="shared" si="1097"/>
        <v>0</v>
      </c>
      <c r="EC122" s="182">
        <f t="shared" si="1098"/>
        <v>0</v>
      </c>
      <c r="ED122" s="5"/>
      <c r="EE122" s="182">
        <f t="shared" si="1099"/>
        <v>0</v>
      </c>
      <c r="EF122" s="182">
        <f t="shared" si="1100"/>
        <v>0</v>
      </c>
      <c r="EG122" s="182">
        <f t="shared" si="1101"/>
        <v>0</v>
      </c>
      <c r="EH122" s="5"/>
      <c r="EI122" s="182">
        <f t="shared" si="1102"/>
        <v>0</v>
      </c>
      <c r="EJ122" s="182">
        <f t="shared" si="1103"/>
        <v>0</v>
      </c>
      <c r="EK122" s="182">
        <f t="shared" si="1104"/>
        <v>0</v>
      </c>
      <c r="EL122" s="5"/>
      <c r="EM122" s="182">
        <f t="shared" si="1105"/>
        <v>0</v>
      </c>
      <c r="EN122" s="182">
        <f t="shared" si="1106"/>
        <v>0</v>
      </c>
      <c r="EO122" s="182">
        <f t="shared" si="1107"/>
        <v>0</v>
      </c>
      <c r="EP122" s="5"/>
      <c r="EQ122" s="182">
        <f t="shared" si="1108"/>
        <v>0</v>
      </c>
      <c r="ER122" s="182">
        <f t="shared" si="1109"/>
        <v>0</v>
      </c>
      <c r="ES122" s="182">
        <f t="shared" si="1110"/>
        <v>0</v>
      </c>
      <c r="ET122" s="5"/>
      <c r="EU122" s="182">
        <f t="shared" si="1111"/>
        <v>0</v>
      </c>
      <c r="EV122" s="182">
        <f t="shared" si="1112"/>
        <v>0</v>
      </c>
      <c r="EW122" s="182">
        <f t="shared" si="1113"/>
        <v>0</v>
      </c>
      <c r="EX122" s="5"/>
      <c r="EY122" s="182">
        <f t="shared" si="1114"/>
        <v>0</v>
      </c>
      <c r="EZ122" s="182">
        <f t="shared" si="1115"/>
        <v>0</v>
      </c>
      <c r="FA122" s="182">
        <f t="shared" si="1116"/>
        <v>0</v>
      </c>
      <c r="FB122" s="5"/>
      <c r="FC122" s="182">
        <f t="shared" si="1117"/>
        <v>0</v>
      </c>
      <c r="FD122" s="182">
        <f t="shared" si="1118"/>
        <v>0</v>
      </c>
      <c r="FE122" s="182">
        <f t="shared" si="1119"/>
        <v>0</v>
      </c>
      <c r="FF122" s="5"/>
      <c r="FG122" s="182">
        <f t="shared" si="1120"/>
        <v>0</v>
      </c>
      <c r="FH122" s="182">
        <f t="shared" si="1121"/>
        <v>0</v>
      </c>
      <c r="FI122" s="182">
        <f t="shared" si="1122"/>
        <v>0</v>
      </c>
      <c r="FJ122" s="5"/>
      <c r="FK122" s="182">
        <f t="shared" si="1123"/>
        <v>0</v>
      </c>
      <c r="FL122" s="182">
        <f t="shared" si="1124"/>
        <v>0</v>
      </c>
      <c r="FM122" s="182">
        <f t="shared" si="1125"/>
        <v>0</v>
      </c>
      <c r="FN122" s="5"/>
      <c r="FO122" s="182">
        <f t="shared" si="1126"/>
        <v>0</v>
      </c>
      <c r="FP122" s="182">
        <f t="shared" si="1127"/>
        <v>0</v>
      </c>
      <c r="FQ122" s="182">
        <f t="shared" si="1128"/>
        <v>0</v>
      </c>
      <c r="FR122" s="5"/>
      <c r="FS122" s="182">
        <f t="shared" si="1129"/>
        <v>0</v>
      </c>
      <c r="FT122" s="182">
        <f t="shared" si="1130"/>
        <v>0</v>
      </c>
      <c r="FU122" s="182">
        <f t="shared" si="1131"/>
        <v>0</v>
      </c>
      <c r="FV122" s="5"/>
      <c r="FW122" s="182">
        <f t="shared" si="1132"/>
        <v>0</v>
      </c>
      <c r="FX122" s="182">
        <f t="shared" si="1133"/>
        <v>0</v>
      </c>
      <c r="FY122" s="182">
        <f t="shared" si="1134"/>
        <v>0</v>
      </c>
      <c r="FZ122" s="5"/>
      <c r="GA122" s="182">
        <f t="shared" si="1135"/>
        <v>0</v>
      </c>
      <c r="GB122" s="182">
        <f t="shared" si="1136"/>
        <v>0</v>
      </c>
      <c r="GC122" s="182">
        <f t="shared" si="1137"/>
        <v>0</v>
      </c>
      <c r="GD122" s="5"/>
      <c r="GE122" s="182">
        <f t="shared" si="1138"/>
        <v>0</v>
      </c>
      <c r="GF122" s="182">
        <f t="shared" si="1139"/>
        <v>0</v>
      </c>
      <c r="GG122" s="182">
        <f t="shared" si="1140"/>
        <v>0</v>
      </c>
      <c r="GH122" s="5"/>
      <c r="GI122" s="182">
        <f t="shared" si="1141"/>
        <v>0</v>
      </c>
      <c r="GJ122" s="182">
        <f t="shared" si="1142"/>
        <v>0</v>
      </c>
      <c r="GK122" s="182">
        <f t="shared" si="1143"/>
        <v>0</v>
      </c>
      <c r="GL122" s="5"/>
      <c r="GM122" s="182">
        <f t="shared" si="1144"/>
        <v>0</v>
      </c>
      <c r="GN122" s="182">
        <f t="shared" si="1145"/>
        <v>0</v>
      </c>
      <c r="GO122" s="182">
        <f t="shared" si="1146"/>
        <v>0</v>
      </c>
      <c r="GP122" s="5"/>
      <c r="GQ122" s="182">
        <f t="shared" si="1147"/>
        <v>0</v>
      </c>
      <c r="GR122" s="182">
        <f t="shared" si="1148"/>
        <v>0</v>
      </c>
      <c r="GS122" s="182">
        <f t="shared" si="1149"/>
        <v>0</v>
      </c>
      <c r="GT122" s="5"/>
      <c r="GU122" s="182">
        <f t="shared" si="1150"/>
        <v>0</v>
      </c>
      <c r="GV122" s="182">
        <f t="shared" si="1151"/>
        <v>0</v>
      </c>
      <c r="GW122" s="182">
        <f t="shared" si="1152"/>
        <v>0</v>
      </c>
      <c r="GX122" s="5"/>
      <c r="GY122" s="182">
        <f t="shared" si="1153"/>
        <v>0</v>
      </c>
      <c r="GZ122" s="182">
        <f t="shared" si="1154"/>
        <v>0</v>
      </c>
      <c r="HA122" s="182">
        <f t="shared" si="1155"/>
        <v>0</v>
      </c>
      <c r="HB122" s="5"/>
      <c r="HC122" s="182">
        <f t="shared" si="1156"/>
        <v>0</v>
      </c>
      <c r="HD122" s="182">
        <f t="shared" si="1157"/>
        <v>0</v>
      </c>
      <c r="HE122" s="182">
        <f t="shared" si="1158"/>
        <v>0</v>
      </c>
      <c r="HF122" s="5"/>
      <c r="HG122" s="182">
        <f t="shared" si="1159"/>
        <v>0</v>
      </c>
      <c r="HH122" s="182">
        <f t="shared" si="1160"/>
        <v>0</v>
      </c>
      <c r="HI122" s="182">
        <f t="shared" si="1161"/>
        <v>0</v>
      </c>
      <c r="HJ122" s="5"/>
      <c r="HK122" s="182">
        <f t="shared" si="1162"/>
        <v>0</v>
      </c>
      <c r="HL122" s="182">
        <f t="shared" si="1163"/>
        <v>0</v>
      </c>
      <c r="HM122" s="182">
        <f t="shared" si="1164"/>
        <v>0</v>
      </c>
      <c r="HN122" s="5"/>
      <c r="HO122" s="182">
        <f t="shared" si="1165"/>
        <v>0</v>
      </c>
      <c r="HP122" s="182">
        <f t="shared" si="1166"/>
        <v>0</v>
      </c>
      <c r="HQ122" s="182">
        <f t="shared" si="1167"/>
        <v>0</v>
      </c>
      <c r="HR122" s="5"/>
      <c r="HS122" s="182">
        <f t="shared" si="1168"/>
        <v>0</v>
      </c>
      <c r="HT122" s="182">
        <f t="shared" si="1169"/>
        <v>0</v>
      </c>
      <c r="HU122" s="182">
        <f t="shared" si="1170"/>
        <v>0</v>
      </c>
      <c r="HV122" s="5"/>
      <c r="HW122" s="182">
        <f t="shared" si="1171"/>
        <v>0</v>
      </c>
      <c r="HX122" s="182">
        <f t="shared" si="1172"/>
        <v>0</v>
      </c>
      <c r="HY122" s="182">
        <f t="shared" si="1173"/>
        <v>0</v>
      </c>
      <c r="HZ122" s="5"/>
      <c r="IA122" s="182">
        <f t="shared" si="1174"/>
        <v>0</v>
      </c>
      <c r="IB122" s="182">
        <f t="shared" si="1175"/>
        <v>0</v>
      </c>
      <c r="IC122" s="182">
        <f t="shared" si="1176"/>
        <v>0</v>
      </c>
      <c r="ID122" s="5"/>
      <c r="IE122" s="182">
        <f t="shared" si="1177"/>
        <v>0</v>
      </c>
      <c r="IF122" s="182">
        <f t="shared" si="1178"/>
        <v>0</v>
      </c>
      <c r="IG122" s="182">
        <f t="shared" si="1179"/>
        <v>0</v>
      </c>
      <c r="IH122" s="5"/>
      <c r="II122" s="182">
        <f t="shared" si="1180"/>
        <v>0</v>
      </c>
      <c r="IJ122" s="182">
        <f t="shared" si="1181"/>
        <v>0</v>
      </c>
      <c r="IK122" s="182">
        <f t="shared" si="1182"/>
        <v>0</v>
      </c>
      <c r="IL122" s="5"/>
      <c r="IM122" s="182">
        <f t="shared" si="1183"/>
        <v>0</v>
      </c>
      <c r="IN122" s="182">
        <f t="shared" si="1184"/>
        <v>0</v>
      </c>
      <c r="IO122" s="182">
        <f t="shared" si="1185"/>
        <v>0</v>
      </c>
      <c r="IP122" s="5"/>
      <c r="IQ122" s="182">
        <f t="shared" si="1186"/>
        <v>0</v>
      </c>
      <c r="IR122" s="182">
        <f t="shared" si="1187"/>
        <v>0</v>
      </c>
      <c r="IS122" s="182">
        <f t="shared" si="1188"/>
        <v>0</v>
      </c>
      <c r="IT122" s="5"/>
      <c r="IU122" s="182">
        <f t="shared" si="1189"/>
        <v>0</v>
      </c>
      <c r="IV122" s="182">
        <f t="shared" si="1190"/>
        <v>0</v>
      </c>
      <c r="IW122" s="182">
        <f t="shared" si="1191"/>
        <v>0</v>
      </c>
      <c r="IX122" s="5"/>
      <c r="IY122" s="182">
        <f t="shared" si="1192"/>
        <v>0</v>
      </c>
      <c r="IZ122" s="182">
        <f t="shared" si="1193"/>
        <v>0</v>
      </c>
      <c r="JA122" s="182">
        <f t="shared" si="1194"/>
        <v>0</v>
      </c>
      <c r="JB122" s="5"/>
      <c r="JC122" s="182">
        <f t="shared" si="1195"/>
        <v>0</v>
      </c>
      <c r="JD122" s="182">
        <f t="shared" si="1196"/>
        <v>0</v>
      </c>
      <c r="JE122" s="182">
        <f t="shared" si="1197"/>
        <v>0</v>
      </c>
      <c r="JF122" s="5"/>
      <c r="JG122" s="182">
        <f t="shared" si="1198"/>
        <v>0</v>
      </c>
      <c r="JH122" s="182">
        <f t="shared" si="1199"/>
        <v>0</v>
      </c>
      <c r="JI122" s="182">
        <f t="shared" si="1200"/>
        <v>0</v>
      </c>
      <c r="JJ122" s="5"/>
      <c r="JK122" s="182">
        <f t="shared" si="1201"/>
        <v>0</v>
      </c>
      <c r="JL122" s="182">
        <f t="shared" si="1202"/>
        <v>0</v>
      </c>
      <c r="JM122" s="182">
        <f t="shared" si="1203"/>
        <v>0</v>
      </c>
      <c r="JN122" s="5"/>
      <c r="JO122" s="182">
        <f t="shared" si="1204"/>
        <v>0</v>
      </c>
      <c r="JP122" s="182">
        <f t="shared" si="1205"/>
        <v>0</v>
      </c>
      <c r="JQ122" s="182">
        <f t="shared" si="1206"/>
        <v>0</v>
      </c>
      <c r="JR122" s="5"/>
      <c r="JS122" s="182">
        <f t="shared" si="1207"/>
        <v>0</v>
      </c>
      <c r="JT122" s="182">
        <f t="shared" si="1208"/>
        <v>0</v>
      </c>
      <c r="JU122" s="182">
        <f t="shared" si="1209"/>
        <v>0</v>
      </c>
      <c r="JV122" s="5"/>
      <c r="JW122" s="182">
        <f t="shared" si="1210"/>
        <v>0</v>
      </c>
      <c r="JX122" s="182">
        <f t="shared" si="1211"/>
        <v>0</v>
      </c>
      <c r="JY122" s="182">
        <f t="shared" si="1212"/>
        <v>0</v>
      </c>
      <c r="JZ122" s="5"/>
      <c r="KA122" s="182">
        <f t="shared" si="1213"/>
        <v>0</v>
      </c>
      <c r="KB122" s="182">
        <f t="shared" si="1214"/>
        <v>0</v>
      </c>
      <c r="KC122" s="182">
        <f t="shared" si="1215"/>
        <v>0</v>
      </c>
      <c r="KD122" s="5"/>
      <c r="KE122" s="182">
        <f t="shared" si="1216"/>
        <v>0</v>
      </c>
      <c r="KF122" s="182">
        <f t="shared" si="1217"/>
        <v>0</v>
      </c>
      <c r="KG122" s="182">
        <f t="shared" si="1218"/>
        <v>0</v>
      </c>
      <c r="KH122" s="5"/>
      <c r="KI122" s="183">
        <f t="shared" si="1219"/>
        <v>0</v>
      </c>
      <c r="KJ122" s="183" t="e">
        <f t="shared" si="1220"/>
        <v>#DIV/0!</v>
      </c>
      <c r="KK122" s="183">
        <f t="shared" si="1221"/>
        <v>0</v>
      </c>
      <c r="KM122" s="183">
        <f t="shared" si="1222"/>
        <v>0</v>
      </c>
      <c r="KN122" s="183" t="e">
        <f t="shared" si="1223"/>
        <v>#DIV/0!</v>
      </c>
      <c r="KO122" s="183">
        <f t="shared" si="1224"/>
        <v>0</v>
      </c>
      <c r="KQ122" s="183">
        <f t="shared" si="1225"/>
        <v>0</v>
      </c>
      <c r="KR122" s="183" t="e">
        <f t="shared" si="1226"/>
        <v>#DIV/0!</v>
      </c>
      <c r="KS122" s="183">
        <f t="shared" si="1227"/>
        <v>0</v>
      </c>
      <c r="KU122" s="183">
        <f t="shared" si="1228"/>
        <v>0</v>
      </c>
      <c r="KV122" s="183" t="e">
        <f t="shared" si="1229"/>
        <v>#DIV/0!</v>
      </c>
      <c r="KW122" s="183">
        <f t="shared" si="1230"/>
        <v>0</v>
      </c>
      <c r="KY122" s="183">
        <f t="shared" si="1231"/>
        <v>0</v>
      </c>
      <c r="KZ122" s="183" t="e">
        <f t="shared" si="1232"/>
        <v>#DIV/0!</v>
      </c>
      <c r="LA122" s="183">
        <f t="shared" si="1233"/>
        <v>0</v>
      </c>
      <c r="LC122" s="183">
        <f t="shared" si="1234"/>
        <v>0</v>
      </c>
      <c r="LD122" s="183" t="e">
        <f t="shared" si="1235"/>
        <v>#DIV/0!</v>
      </c>
      <c r="LE122" s="183">
        <f t="shared" si="1236"/>
        <v>0</v>
      </c>
    </row>
    <row r="123" spans="2:317" ht="18.75">
      <c r="B123" s="172"/>
      <c r="C123" s="180"/>
      <c r="D123" s="180"/>
      <c r="E123" s="180" t="str">
        <f>'A.I Revenue Streams - P1'!F121</f>
        <v>Ultrasound of Breast</v>
      </c>
      <c r="F123" s="184"/>
      <c r="G123" s="182"/>
      <c r="H123" s="182">
        <f>'A.I Revenue Streams - P1'!J121</f>
        <v>0</v>
      </c>
      <c r="I123" s="182">
        <f t="shared" si="1237"/>
        <v>0</v>
      </c>
      <c r="J123" s="5"/>
      <c r="K123" s="182">
        <f>'A.I Revenue Streams - P1'!H121*K$2</f>
        <v>0</v>
      </c>
      <c r="L123" s="182">
        <f t="shared" si="1008"/>
        <v>0</v>
      </c>
      <c r="M123" s="182">
        <f t="shared" si="1239"/>
        <v>0</v>
      </c>
      <c r="N123" s="5"/>
      <c r="O123" s="182">
        <f t="shared" si="1009"/>
        <v>0</v>
      </c>
      <c r="P123" s="182">
        <f t="shared" si="1010"/>
        <v>0</v>
      </c>
      <c r="Q123" s="182">
        <f t="shared" si="1011"/>
        <v>0</v>
      </c>
      <c r="R123" s="5"/>
      <c r="S123" s="182">
        <f t="shared" si="1012"/>
        <v>0</v>
      </c>
      <c r="T123" s="182">
        <f t="shared" si="1013"/>
        <v>0</v>
      </c>
      <c r="U123" s="182">
        <f t="shared" si="1014"/>
        <v>0</v>
      </c>
      <c r="V123" s="5"/>
      <c r="W123" s="182">
        <f t="shared" si="1015"/>
        <v>0</v>
      </c>
      <c r="X123" s="182">
        <f t="shared" si="1016"/>
        <v>0</v>
      </c>
      <c r="Y123" s="182">
        <f t="shared" si="1017"/>
        <v>0</v>
      </c>
      <c r="Z123" s="5"/>
      <c r="AA123" s="182">
        <f t="shared" si="1018"/>
        <v>0</v>
      </c>
      <c r="AB123" s="182">
        <f t="shared" si="1019"/>
        <v>0</v>
      </c>
      <c r="AC123" s="182">
        <f t="shared" si="1020"/>
        <v>0</v>
      </c>
      <c r="AD123" s="5"/>
      <c r="AE123" s="182">
        <f t="shared" si="1021"/>
        <v>0</v>
      </c>
      <c r="AF123" s="182">
        <f t="shared" si="1022"/>
        <v>0</v>
      </c>
      <c r="AG123" s="182">
        <f t="shared" si="1023"/>
        <v>0</v>
      </c>
      <c r="AH123" s="5"/>
      <c r="AI123" s="182">
        <f t="shared" si="1024"/>
        <v>0</v>
      </c>
      <c r="AJ123" s="182">
        <f t="shared" si="1025"/>
        <v>0</v>
      </c>
      <c r="AK123" s="182">
        <f t="shared" si="1026"/>
        <v>0</v>
      </c>
      <c r="AL123" s="5"/>
      <c r="AM123" s="182">
        <f t="shared" si="1027"/>
        <v>0</v>
      </c>
      <c r="AN123" s="182">
        <f t="shared" si="1028"/>
        <v>0</v>
      </c>
      <c r="AO123" s="182">
        <f t="shared" si="1029"/>
        <v>0</v>
      </c>
      <c r="AP123" s="5"/>
      <c r="AQ123" s="182">
        <f t="shared" si="1030"/>
        <v>0</v>
      </c>
      <c r="AR123" s="182">
        <f t="shared" si="1031"/>
        <v>0</v>
      </c>
      <c r="AS123" s="182">
        <f t="shared" si="1032"/>
        <v>0</v>
      </c>
      <c r="AT123" s="5"/>
      <c r="AU123" s="182">
        <f t="shared" si="1033"/>
        <v>0</v>
      </c>
      <c r="AV123" s="182">
        <f t="shared" si="1034"/>
        <v>0</v>
      </c>
      <c r="AW123" s="182">
        <f t="shared" si="1035"/>
        <v>0</v>
      </c>
      <c r="AX123" s="5"/>
      <c r="AY123" s="182">
        <f t="shared" si="1036"/>
        <v>0</v>
      </c>
      <c r="AZ123" s="182">
        <f t="shared" si="1037"/>
        <v>0</v>
      </c>
      <c r="BA123" s="182">
        <f t="shared" si="1038"/>
        <v>0</v>
      </c>
      <c r="BB123" s="5"/>
      <c r="BC123" s="182">
        <f t="shared" si="1039"/>
        <v>0</v>
      </c>
      <c r="BD123" s="182">
        <f t="shared" si="1040"/>
        <v>0</v>
      </c>
      <c r="BE123" s="182">
        <f t="shared" si="1041"/>
        <v>0</v>
      </c>
      <c r="BF123" s="5"/>
      <c r="BG123" s="182">
        <f t="shared" si="1042"/>
        <v>0</v>
      </c>
      <c r="BH123" s="182">
        <f t="shared" si="1043"/>
        <v>0</v>
      </c>
      <c r="BI123" s="182">
        <f t="shared" si="1044"/>
        <v>0</v>
      </c>
      <c r="BJ123" s="5"/>
      <c r="BK123" s="182">
        <f t="shared" si="1045"/>
        <v>0</v>
      </c>
      <c r="BL123" s="182">
        <f t="shared" si="1046"/>
        <v>0</v>
      </c>
      <c r="BM123" s="182">
        <f t="shared" si="1047"/>
        <v>0</v>
      </c>
      <c r="BN123" s="5"/>
      <c r="BO123" s="182">
        <f t="shared" si="1048"/>
        <v>0</v>
      </c>
      <c r="BP123" s="182">
        <f t="shared" si="1049"/>
        <v>0</v>
      </c>
      <c r="BQ123" s="182">
        <f t="shared" si="1050"/>
        <v>0</v>
      </c>
      <c r="BR123" s="5"/>
      <c r="BS123" s="182">
        <f t="shared" si="1051"/>
        <v>0</v>
      </c>
      <c r="BT123" s="182">
        <f t="shared" si="1052"/>
        <v>0</v>
      </c>
      <c r="BU123" s="182">
        <f t="shared" si="1053"/>
        <v>0</v>
      </c>
      <c r="BV123" s="5"/>
      <c r="BW123" s="182">
        <f t="shared" si="1054"/>
        <v>0</v>
      </c>
      <c r="BX123" s="182">
        <f t="shared" si="1055"/>
        <v>0</v>
      </c>
      <c r="BY123" s="182">
        <f t="shared" si="1056"/>
        <v>0</v>
      </c>
      <c r="BZ123" s="5"/>
      <c r="CA123" s="182">
        <f t="shared" si="1057"/>
        <v>0</v>
      </c>
      <c r="CB123" s="182">
        <f t="shared" si="1058"/>
        <v>0</v>
      </c>
      <c r="CC123" s="182">
        <f t="shared" si="1059"/>
        <v>0</v>
      </c>
      <c r="CD123" s="5"/>
      <c r="CE123" s="182">
        <f t="shared" si="1060"/>
        <v>0</v>
      </c>
      <c r="CF123" s="182">
        <f t="shared" si="1061"/>
        <v>0</v>
      </c>
      <c r="CG123" s="182">
        <f t="shared" si="1062"/>
        <v>0</v>
      </c>
      <c r="CH123" s="5"/>
      <c r="CI123" s="182">
        <f t="shared" si="1063"/>
        <v>0</v>
      </c>
      <c r="CJ123" s="182">
        <f t="shared" si="1064"/>
        <v>0</v>
      </c>
      <c r="CK123" s="182">
        <f t="shared" si="1065"/>
        <v>0</v>
      </c>
      <c r="CL123" s="5"/>
      <c r="CM123" s="182">
        <f t="shared" si="1066"/>
        <v>0</v>
      </c>
      <c r="CN123" s="182">
        <f t="shared" si="1067"/>
        <v>0</v>
      </c>
      <c r="CO123" s="182">
        <f t="shared" si="1068"/>
        <v>0</v>
      </c>
      <c r="CP123" s="5"/>
      <c r="CQ123" s="182">
        <f t="shared" si="1069"/>
        <v>0</v>
      </c>
      <c r="CR123" s="182">
        <f t="shared" si="1070"/>
        <v>0</v>
      </c>
      <c r="CS123" s="182">
        <f t="shared" si="1071"/>
        <v>0</v>
      </c>
      <c r="CT123" s="5"/>
      <c r="CU123" s="182">
        <f t="shared" si="1072"/>
        <v>0</v>
      </c>
      <c r="CV123" s="182">
        <f t="shared" si="1073"/>
        <v>0</v>
      </c>
      <c r="CW123" s="182">
        <f t="shared" si="1074"/>
        <v>0</v>
      </c>
      <c r="CX123" s="5"/>
      <c r="CY123" s="182">
        <f t="shared" si="1075"/>
        <v>0</v>
      </c>
      <c r="CZ123" s="182">
        <f t="shared" si="1076"/>
        <v>0</v>
      </c>
      <c r="DA123" s="182">
        <f t="shared" si="1077"/>
        <v>0</v>
      </c>
      <c r="DB123" s="5"/>
      <c r="DC123" s="182">
        <f t="shared" si="1078"/>
        <v>0</v>
      </c>
      <c r="DD123" s="182">
        <f t="shared" si="1079"/>
        <v>0</v>
      </c>
      <c r="DE123" s="182">
        <f t="shared" si="1080"/>
        <v>0</v>
      </c>
      <c r="DF123" s="5"/>
      <c r="DG123" s="182">
        <f t="shared" si="1081"/>
        <v>0</v>
      </c>
      <c r="DH123" s="182">
        <f t="shared" si="1082"/>
        <v>0</v>
      </c>
      <c r="DI123" s="182">
        <f t="shared" si="1083"/>
        <v>0</v>
      </c>
      <c r="DJ123" s="5"/>
      <c r="DK123" s="182">
        <f t="shared" si="1084"/>
        <v>0</v>
      </c>
      <c r="DL123" s="182">
        <f t="shared" si="1085"/>
        <v>0</v>
      </c>
      <c r="DM123" s="182">
        <f t="shared" si="1086"/>
        <v>0</v>
      </c>
      <c r="DN123" s="5"/>
      <c r="DO123" s="182">
        <f t="shared" si="1087"/>
        <v>0</v>
      </c>
      <c r="DP123" s="182">
        <f t="shared" si="1088"/>
        <v>0</v>
      </c>
      <c r="DQ123" s="182">
        <f t="shared" si="1089"/>
        <v>0</v>
      </c>
      <c r="DR123" s="5"/>
      <c r="DS123" s="182">
        <f t="shared" si="1090"/>
        <v>0</v>
      </c>
      <c r="DT123" s="182">
        <f t="shared" si="1091"/>
        <v>0</v>
      </c>
      <c r="DU123" s="182">
        <f t="shared" si="1092"/>
        <v>0</v>
      </c>
      <c r="DV123" s="5"/>
      <c r="DW123" s="182">
        <f t="shared" si="1093"/>
        <v>0</v>
      </c>
      <c r="DX123" s="182">
        <f t="shared" si="1094"/>
        <v>0</v>
      </c>
      <c r="DY123" s="182">
        <f t="shared" si="1095"/>
        <v>0</v>
      </c>
      <c r="DZ123" s="5"/>
      <c r="EA123" s="182">
        <f t="shared" si="1096"/>
        <v>0</v>
      </c>
      <c r="EB123" s="182">
        <f t="shared" si="1097"/>
        <v>0</v>
      </c>
      <c r="EC123" s="182">
        <f t="shared" si="1098"/>
        <v>0</v>
      </c>
      <c r="ED123" s="5"/>
      <c r="EE123" s="182">
        <f t="shared" si="1099"/>
        <v>0</v>
      </c>
      <c r="EF123" s="182">
        <f t="shared" si="1100"/>
        <v>0</v>
      </c>
      <c r="EG123" s="182">
        <f t="shared" si="1101"/>
        <v>0</v>
      </c>
      <c r="EH123" s="5"/>
      <c r="EI123" s="182">
        <f t="shared" si="1102"/>
        <v>0</v>
      </c>
      <c r="EJ123" s="182">
        <f t="shared" si="1103"/>
        <v>0</v>
      </c>
      <c r="EK123" s="182">
        <f t="shared" si="1104"/>
        <v>0</v>
      </c>
      <c r="EL123" s="5"/>
      <c r="EM123" s="182">
        <f t="shared" si="1105"/>
        <v>0</v>
      </c>
      <c r="EN123" s="182">
        <f t="shared" si="1106"/>
        <v>0</v>
      </c>
      <c r="EO123" s="182">
        <f t="shared" si="1107"/>
        <v>0</v>
      </c>
      <c r="EP123" s="5"/>
      <c r="EQ123" s="182">
        <f t="shared" si="1108"/>
        <v>0</v>
      </c>
      <c r="ER123" s="182">
        <f t="shared" si="1109"/>
        <v>0</v>
      </c>
      <c r="ES123" s="182">
        <f t="shared" si="1110"/>
        <v>0</v>
      </c>
      <c r="ET123" s="5"/>
      <c r="EU123" s="182">
        <f t="shared" si="1111"/>
        <v>0</v>
      </c>
      <c r="EV123" s="182">
        <f t="shared" si="1112"/>
        <v>0</v>
      </c>
      <c r="EW123" s="182">
        <f t="shared" si="1113"/>
        <v>0</v>
      </c>
      <c r="EX123" s="5"/>
      <c r="EY123" s="182">
        <f t="shared" si="1114"/>
        <v>0</v>
      </c>
      <c r="EZ123" s="182">
        <f t="shared" si="1115"/>
        <v>0</v>
      </c>
      <c r="FA123" s="182">
        <f t="shared" si="1116"/>
        <v>0</v>
      </c>
      <c r="FB123" s="5"/>
      <c r="FC123" s="182">
        <f t="shared" si="1117"/>
        <v>0</v>
      </c>
      <c r="FD123" s="182">
        <f t="shared" si="1118"/>
        <v>0</v>
      </c>
      <c r="FE123" s="182">
        <f t="shared" si="1119"/>
        <v>0</v>
      </c>
      <c r="FF123" s="5"/>
      <c r="FG123" s="182">
        <f t="shared" si="1120"/>
        <v>0</v>
      </c>
      <c r="FH123" s="182">
        <f t="shared" si="1121"/>
        <v>0</v>
      </c>
      <c r="FI123" s="182">
        <f t="shared" si="1122"/>
        <v>0</v>
      </c>
      <c r="FJ123" s="5"/>
      <c r="FK123" s="182">
        <f t="shared" si="1123"/>
        <v>0</v>
      </c>
      <c r="FL123" s="182">
        <f t="shared" si="1124"/>
        <v>0</v>
      </c>
      <c r="FM123" s="182">
        <f t="shared" si="1125"/>
        <v>0</v>
      </c>
      <c r="FN123" s="5"/>
      <c r="FO123" s="182">
        <f t="shared" si="1126"/>
        <v>0</v>
      </c>
      <c r="FP123" s="182">
        <f t="shared" si="1127"/>
        <v>0</v>
      </c>
      <c r="FQ123" s="182">
        <f t="shared" si="1128"/>
        <v>0</v>
      </c>
      <c r="FR123" s="5"/>
      <c r="FS123" s="182">
        <f t="shared" si="1129"/>
        <v>0</v>
      </c>
      <c r="FT123" s="182">
        <f t="shared" si="1130"/>
        <v>0</v>
      </c>
      <c r="FU123" s="182">
        <f t="shared" si="1131"/>
        <v>0</v>
      </c>
      <c r="FV123" s="5"/>
      <c r="FW123" s="182">
        <f t="shared" si="1132"/>
        <v>0</v>
      </c>
      <c r="FX123" s="182">
        <f t="shared" si="1133"/>
        <v>0</v>
      </c>
      <c r="FY123" s="182">
        <f t="shared" si="1134"/>
        <v>0</v>
      </c>
      <c r="FZ123" s="5"/>
      <c r="GA123" s="182">
        <f t="shared" si="1135"/>
        <v>0</v>
      </c>
      <c r="GB123" s="182">
        <f t="shared" si="1136"/>
        <v>0</v>
      </c>
      <c r="GC123" s="182">
        <f t="shared" si="1137"/>
        <v>0</v>
      </c>
      <c r="GD123" s="5"/>
      <c r="GE123" s="182">
        <f t="shared" si="1138"/>
        <v>0</v>
      </c>
      <c r="GF123" s="182">
        <f t="shared" si="1139"/>
        <v>0</v>
      </c>
      <c r="GG123" s="182">
        <f t="shared" si="1140"/>
        <v>0</v>
      </c>
      <c r="GH123" s="5"/>
      <c r="GI123" s="182">
        <f t="shared" si="1141"/>
        <v>0</v>
      </c>
      <c r="GJ123" s="182">
        <f t="shared" si="1142"/>
        <v>0</v>
      </c>
      <c r="GK123" s="182">
        <f t="shared" si="1143"/>
        <v>0</v>
      </c>
      <c r="GL123" s="5"/>
      <c r="GM123" s="182">
        <f t="shared" si="1144"/>
        <v>0</v>
      </c>
      <c r="GN123" s="182">
        <f t="shared" si="1145"/>
        <v>0</v>
      </c>
      <c r="GO123" s="182">
        <f t="shared" si="1146"/>
        <v>0</v>
      </c>
      <c r="GP123" s="5"/>
      <c r="GQ123" s="182">
        <f t="shared" si="1147"/>
        <v>0</v>
      </c>
      <c r="GR123" s="182">
        <f t="shared" si="1148"/>
        <v>0</v>
      </c>
      <c r="GS123" s="182">
        <f t="shared" si="1149"/>
        <v>0</v>
      </c>
      <c r="GT123" s="5"/>
      <c r="GU123" s="182">
        <f t="shared" si="1150"/>
        <v>0</v>
      </c>
      <c r="GV123" s="182">
        <f t="shared" si="1151"/>
        <v>0</v>
      </c>
      <c r="GW123" s="182">
        <f t="shared" si="1152"/>
        <v>0</v>
      </c>
      <c r="GX123" s="5"/>
      <c r="GY123" s="182">
        <f t="shared" si="1153"/>
        <v>0</v>
      </c>
      <c r="GZ123" s="182">
        <f t="shared" si="1154"/>
        <v>0</v>
      </c>
      <c r="HA123" s="182">
        <f t="shared" si="1155"/>
        <v>0</v>
      </c>
      <c r="HB123" s="5"/>
      <c r="HC123" s="182">
        <f t="shared" si="1156"/>
        <v>0</v>
      </c>
      <c r="HD123" s="182">
        <f t="shared" si="1157"/>
        <v>0</v>
      </c>
      <c r="HE123" s="182">
        <f t="shared" si="1158"/>
        <v>0</v>
      </c>
      <c r="HF123" s="5"/>
      <c r="HG123" s="182">
        <f t="shared" si="1159"/>
        <v>0</v>
      </c>
      <c r="HH123" s="182">
        <f t="shared" si="1160"/>
        <v>0</v>
      </c>
      <c r="HI123" s="182">
        <f t="shared" si="1161"/>
        <v>0</v>
      </c>
      <c r="HJ123" s="5"/>
      <c r="HK123" s="182">
        <f t="shared" si="1162"/>
        <v>0</v>
      </c>
      <c r="HL123" s="182">
        <f t="shared" si="1163"/>
        <v>0</v>
      </c>
      <c r="HM123" s="182">
        <f t="shared" si="1164"/>
        <v>0</v>
      </c>
      <c r="HN123" s="5"/>
      <c r="HO123" s="182">
        <f t="shared" si="1165"/>
        <v>0</v>
      </c>
      <c r="HP123" s="182">
        <f t="shared" si="1166"/>
        <v>0</v>
      </c>
      <c r="HQ123" s="182">
        <f t="shared" si="1167"/>
        <v>0</v>
      </c>
      <c r="HR123" s="5"/>
      <c r="HS123" s="182">
        <f t="shared" si="1168"/>
        <v>0</v>
      </c>
      <c r="HT123" s="182">
        <f t="shared" si="1169"/>
        <v>0</v>
      </c>
      <c r="HU123" s="182">
        <f t="shared" si="1170"/>
        <v>0</v>
      </c>
      <c r="HV123" s="5"/>
      <c r="HW123" s="182">
        <f t="shared" si="1171"/>
        <v>0</v>
      </c>
      <c r="HX123" s="182">
        <f t="shared" si="1172"/>
        <v>0</v>
      </c>
      <c r="HY123" s="182">
        <f t="shared" si="1173"/>
        <v>0</v>
      </c>
      <c r="HZ123" s="5"/>
      <c r="IA123" s="182">
        <f t="shared" si="1174"/>
        <v>0</v>
      </c>
      <c r="IB123" s="182">
        <f t="shared" si="1175"/>
        <v>0</v>
      </c>
      <c r="IC123" s="182">
        <f t="shared" si="1176"/>
        <v>0</v>
      </c>
      <c r="ID123" s="5"/>
      <c r="IE123" s="182">
        <f t="shared" si="1177"/>
        <v>0</v>
      </c>
      <c r="IF123" s="182">
        <f t="shared" si="1178"/>
        <v>0</v>
      </c>
      <c r="IG123" s="182">
        <f t="shared" si="1179"/>
        <v>0</v>
      </c>
      <c r="IH123" s="5"/>
      <c r="II123" s="182">
        <f t="shared" si="1180"/>
        <v>0</v>
      </c>
      <c r="IJ123" s="182">
        <f t="shared" si="1181"/>
        <v>0</v>
      </c>
      <c r="IK123" s="182">
        <f t="shared" si="1182"/>
        <v>0</v>
      </c>
      <c r="IL123" s="5"/>
      <c r="IM123" s="182">
        <f t="shared" si="1183"/>
        <v>0</v>
      </c>
      <c r="IN123" s="182">
        <f t="shared" si="1184"/>
        <v>0</v>
      </c>
      <c r="IO123" s="182">
        <f t="shared" si="1185"/>
        <v>0</v>
      </c>
      <c r="IP123" s="5"/>
      <c r="IQ123" s="182">
        <f t="shared" si="1186"/>
        <v>0</v>
      </c>
      <c r="IR123" s="182">
        <f t="shared" si="1187"/>
        <v>0</v>
      </c>
      <c r="IS123" s="182">
        <f t="shared" si="1188"/>
        <v>0</v>
      </c>
      <c r="IT123" s="5"/>
      <c r="IU123" s="182">
        <f t="shared" si="1189"/>
        <v>0</v>
      </c>
      <c r="IV123" s="182">
        <f t="shared" si="1190"/>
        <v>0</v>
      </c>
      <c r="IW123" s="182">
        <f t="shared" si="1191"/>
        <v>0</v>
      </c>
      <c r="IX123" s="5"/>
      <c r="IY123" s="182">
        <f t="shared" si="1192"/>
        <v>0</v>
      </c>
      <c r="IZ123" s="182">
        <f t="shared" si="1193"/>
        <v>0</v>
      </c>
      <c r="JA123" s="182">
        <f t="shared" si="1194"/>
        <v>0</v>
      </c>
      <c r="JB123" s="5"/>
      <c r="JC123" s="182">
        <f t="shared" si="1195"/>
        <v>0</v>
      </c>
      <c r="JD123" s="182">
        <f t="shared" si="1196"/>
        <v>0</v>
      </c>
      <c r="JE123" s="182">
        <f t="shared" si="1197"/>
        <v>0</v>
      </c>
      <c r="JF123" s="5"/>
      <c r="JG123" s="182">
        <f t="shared" si="1198"/>
        <v>0</v>
      </c>
      <c r="JH123" s="182">
        <f t="shared" si="1199"/>
        <v>0</v>
      </c>
      <c r="JI123" s="182">
        <f t="shared" si="1200"/>
        <v>0</v>
      </c>
      <c r="JJ123" s="5"/>
      <c r="JK123" s="182">
        <f t="shared" si="1201"/>
        <v>0</v>
      </c>
      <c r="JL123" s="182">
        <f t="shared" si="1202"/>
        <v>0</v>
      </c>
      <c r="JM123" s="182">
        <f t="shared" si="1203"/>
        <v>0</v>
      </c>
      <c r="JN123" s="5"/>
      <c r="JO123" s="182">
        <f t="shared" si="1204"/>
        <v>0</v>
      </c>
      <c r="JP123" s="182">
        <f t="shared" si="1205"/>
        <v>0</v>
      </c>
      <c r="JQ123" s="182">
        <f t="shared" si="1206"/>
        <v>0</v>
      </c>
      <c r="JR123" s="5"/>
      <c r="JS123" s="182">
        <f t="shared" si="1207"/>
        <v>0</v>
      </c>
      <c r="JT123" s="182">
        <f t="shared" si="1208"/>
        <v>0</v>
      </c>
      <c r="JU123" s="182">
        <f t="shared" si="1209"/>
        <v>0</v>
      </c>
      <c r="JV123" s="5"/>
      <c r="JW123" s="182">
        <f t="shared" si="1210"/>
        <v>0</v>
      </c>
      <c r="JX123" s="182">
        <f t="shared" si="1211"/>
        <v>0</v>
      </c>
      <c r="JY123" s="182">
        <f t="shared" si="1212"/>
        <v>0</v>
      </c>
      <c r="JZ123" s="5"/>
      <c r="KA123" s="182">
        <f t="shared" si="1213"/>
        <v>0</v>
      </c>
      <c r="KB123" s="182">
        <f t="shared" si="1214"/>
        <v>0</v>
      </c>
      <c r="KC123" s="182">
        <f t="shared" si="1215"/>
        <v>0</v>
      </c>
      <c r="KD123" s="5"/>
      <c r="KE123" s="182">
        <f t="shared" si="1216"/>
        <v>0</v>
      </c>
      <c r="KF123" s="182">
        <f t="shared" si="1217"/>
        <v>0</v>
      </c>
      <c r="KG123" s="182">
        <f t="shared" si="1218"/>
        <v>0</v>
      </c>
      <c r="KH123" s="5"/>
      <c r="KI123" s="183">
        <f t="shared" si="1219"/>
        <v>0</v>
      </c>
      <c r="KJ123" s="183" t="e">
        <f t="shared" si="1220"/>
        <v>#DIV/0!</v>
      </c>
      <c r="KK123" s="183">
        <f t="shared" si="1221"/>
        <v>0</v>
      </c>
      <c r="KM123" s="183">
        <f t="shared" si="1222"/>
        <v>0</v>
      </c>
      <c r="KN123" s="183" t="e">
        <f t="shared" si="1223"/>
        <v>#DIV/0!</v>
      </c>
      <c r="KO123" s="183">
        <f t="shared" si="1224"/>
        <v>0</v>
      </c>
      <c r="KQ123" s="183">
        <f t="shared" si="1225"/>
        <v>0</v>
      </c>
      <c r="KR123" s="183" t="e">
        <f t="shared" si="1226"/>
        <v>#DIV/0!</v>
      </c>
      <c r="KS123" s="183">
        <f t="shared" si="1227"/>
        <v>0</v>
      </c>
      <c r="KU123" s="183">
        <f t="shared" si="1228"/>
        <v>0</v>
      </c>
      <c r="KV123" s="183" t="e">
        <f t="shared" si="1229"/>
        <v>#DIV/0!</v>
      </c>
      <c r="KW123" s="183">
        <f t="shared" si="1230"/>
        <v>0</v>
      </c>
      <c r="KY123" s="183">
        <f t="shared" si="1231"/>
        <v>0</v>
      </c>
      <c r="KZ123" s="183" t="e">
        <f t="shared" si="1232"/>
        <v>#DIV/0!</v>
      </c>
      <c r="LA123" s="183">
        <f t="shared" si="1233"/>
        <v>0</v>
      </c>
      <c r="LC123" s="183">
        <f t="shared" si="1234"/>
        <v>0</v>
      </c>
      <c r="LD123" s="183" t="e">
        <f t="shared" si="1235"/>
        <v>#DIV/0!</v>
      </c>
      <c r="LE123" s="183">
        <f t="shared" si="1236"/>
        <v>0</v>
      </c>
    </row>
    <row r="124" spans="2:317" ht="18.75">
      <c r="B124" s="172"/>
      <c r="C124" s="180"/>
      <c r="D124" s="180"/>
      <c r="E124" s="180" t="str">
        <f>'A.I Revenue Streams - P1'!F122</f>
        <v>Ultrasound Antenantal</v>
      </c>
      <c r="F124" s="184"/>
      <c r="G124" s="182"/>
      <c r="H124" s="182">
        <f>'A.I Revenue Streams - P1'!J122</f>
        <v>0</v>
      </c>
      <c r="I124" s="182">
        <f t="shared" si="1237"/>
        <v>0</v>
      </c>
      <c r="J124" s="5"/>
      <c r="K124" s="182">
        <f>'A.I Revenue Streams - P1'!H122*K$2</f>
        <v>0</v>
      </c>
      <c r="L124" s="182">
        <f t="shared" si="1008"/>
        <v>0</v>
      </c>
      <c r="M124" s="182">
        <f t="shared" si="1239"/>
        <v>0</v>
      </c>
      <c r="N124" s="5"/>
      <c r="O124" s="182">
        <f t="shared" si="1009"/>
        <v>0</v>
      </c>
      <c r="P124" s="182">
        <f t="shared" si="1010"/>
        <v>0</v>
      </c>
      <c r="Q124" s="182">
        <f t="shared" si="1011"/>
        <v>0</v>
      </c>
      <c r="R124" s="5"/>
      <c r="S124" s="182">
        <f t="shared" si="1012"/>
        <v>0</v>
      </c>
      <c r="T124" s="182">
        <f t="shared" si="1013"/>
        <v>0</v>
      </c>
      <c r="U124" s="182">
        <f t="shared" si="1014"/>
        <v>0</v>
      </c>
      <c r="V124" s="5"/>
      <c r="W124" s="182">
        <f t="shared" si="1015"/>
        <v>0</v>
      </c>
      <c r="X124" s="182">
        <f t="shared" si="1016"/>
        <v>0</v>
      </c>
      <c r="Y124" s="182">
        <f t="shared" si="1017"/>
        <v>0</v>
      </c>
      <c r="Z124" s="5"/>
      <c r="AA124" s="182">
        <f t="shared" si="1018"/>
        <v>0</v>
      </c>
      <c r="AB124" s="182">
        <f t="shared" si="1019"/>
        <v>0</v>
      </c>
      <c r="AC124" s="182">
        <f t="shared" si="1020"/>
        <v>0</v>
      </c>
      <c r="AD124" s="5"/>
      <c r="AE124" s="182">
        <f t="shared" si="1021"/>
        <v>0</v>
      </c>
      <c r="AF124" s="182">
        <f t="shared" si="1022"/>
        <v>0</v>
      </c>
      <c r="AG124" s="182">
        <f t="shared" si="1023"/>
        <v>0</v>
      </c>
      <c r="AH124" s="5"/>
      <c r="AI124" s="182">
        <f t="shared" si="1024"/>
        <v>0</v>
      </c>
      <c r="AJ124" s="182">
        <f t="shared" si="1025"/>
        <v>0</v>
      </c>
      <c r="AK124" s="182">
        <f t="shared" si="1026"/>
        <v>0</v>
      </c>
      <c r="AL124" s="5"/>
      <c r="AM124" s="182">
        <f t="shared" si="1027"/>
        <v>0</v>
      </c>
      <c r="AN124" s="182">
        <f t="shared" si="1028"/>
        <v>0</v>
      </c>
      <c r="AO124" s="182">
        <f t="shared" si="1029"/>
        <v>0</v>
      </c>
      <c r="AP124" s="5"/>
      <c r="AQ124" s="182">
        <f t="shared" si="1030"/>
        <v>0</v>
      </c>
      <c r="AR124" s="182">
        <f t="shared" si="1031"/>
        <v>0</v>
      </c>
      <c r="AS124" s="182">
        <f t="shared" si="1032"/>
        <v>0</v>
      </c>
      <c r="AT124" s="5"/>
      <c r="AU124" s="182">
        <f t="shared" si="1033"/>
        <v>0</v>
      </c>
      <c r="AV124" s="182">
        <f t="shared" si="1034"/>
        <v>0</v>
      </c>
      <c r="AW124" s="182">
        <f t="shared" si="1035"/>
        <v>0</v>
      </c>
      <c r="AX124" s="5"/>
      <c r="AY124" s="182">
        <f t="shared" si="1036"/>
        <v>0</v>
      </c>
      <c r="AZ124" s="182">
        <f t="shared" si="1037"/>
        <v>0</v>
      </c>
      <c r="BA124" s="182">
        <f t="shared" si="1038"/>
        <v>0</v>
      </c>
      <c r="BB124" s="5"/>
      <c r="BC124" s="182">
        <f t="shared" si="1039"/>
        <v>0</v>
      </c>
      <c r="BD124" s="182">
        <f t="shared" si="1040"/>
        <v>0</v>
      </c>
      <c r="BE124" s="182">
        <f t="shared" si="1041"/>
        <v>0</v>
      </c>
      <c r="BF124" s="5"/>
      <c r="BG124" s="182">
        <f t="shared" si="1042"/>
        <v>0</v>
      </c>
      <c r="BH124" s="182">
        <f t="shared" si="1043"/>
        <v>0</v>
      </c>
      <c r="BI124" s="182">
        <f t="shared" si="1044"/>
        <v>0</v>
      </c>
      <c r="BJ124" s="5"/>
      <c r="BK124" s="182">
        <f t="shared" si="1045"/>
        <v>0</v>
      </c>
      <c r="BL124" s="182">
        <f t="shared" si="1046"/>
        <v>0</v>
      </c>
      <c r="BM124" s="182">
        <f t="shared" si="1047"/>
        <v>0</v>
      </c>
      <c r="BN124" s="5"/>
      <c r="BO124" s="182">
        <f t="shared" si="1048"/>
        <v>0</v>
      </c>
      <c r="BP124" s="182">
        <f t="shared" si="1049"/>
        <v>0</v>
      </c>
      <c r="BQ124" s="182">
        <f t="shared" si="1050"/>
        <v>0</v>
      </c>
      <c r="BR124" s="5"/>
      <c r="BS124" s="182">
        <f t="shared" si="1051"/>
        <v>0</v>
      </c>
      <c r="BT124" s="182">
        <f t="shared" si="1052"/>
        <v>0</v>
      </c>
      <c r="BU124" s="182">
        <f t="shared" si="1053"/>
        <v>0</v>
      </c>
      <c r="BV124" s="5"/>
      <c r="BW124" s="182">
        <f t="shared" si="1054"/>
        <v>0</v>
      </c>
      <c r="BX124" s="182">
        <f t="shared" si="1055"/>
        <v>0</v>
      </c>
      <c r="BY124" s="182">
        <f t="shared" si="1056"/>
        <v>0</v>
      </c>
      <c r="BZ124" s="5"/>
      <c r="CA124" s="182">
        <f t="shared" si="1057"/>
        <v>0</v>
      </c>
      <c r="CB124" s="182">
        <f t="shared" si="1058"/>
        <v>0</v>
      </c>
      <c r="CC124" s="182">
        <f t="shared" si="1059"/>
        <v>0</v>
      </c>
      <c r="CD124" s="5"/>
      <c r="CE124" s="182">
        <f t="shared" si="1060"/>
        <v>0</v>
      </c>
      <c r="CF124" s="182">
        <f t="shared" si="1061"/>
        <v>0</v>
      </c>
      <c r="CG124" s="182">
        <f t="shared" si="1062"/>
        <v>0</v>
      </c>
      <c r="CH124" s="5"/>
      <c r="CI124" s="182">
        <f t="shared" si="1063"/>
        <v>0</v>
      </c>
      <c r="CJ124" s="182">
        <f t="shared" si="1064"/>
        <v>0</v>
      </c>
      <c r="CK124" s="182">
        <f t="shared" si="1065"/>
        <v>0</v>
      </c>
      <c r="CL124" s="5"/>
      <c r="CM124" s="182">
        <f t="shared" si="1066"/>
        <v>0</v>
      </c>
      <c r="CN124" s="182">
        <f t="shared" si="1067"/>
        <v>0</v>
      </c>
      <c r="CO124" s="182">
        <f t="shared" si="1068"/>
        <v>0</v>
      </c>
      <c r="CP124" s="5"/>
      <c r="CQ124" s="182">
        <f t="shared" si="1069"/>
        <v>0</v>
      </c>
      <c r="CR124" s="182">
        <f t="shared" si="1070"/>
        <v>0</v>
      </c>
      <c r="CS124" s="182">
        <f t="shared" si="1071"/>
        <v>0</v>
      </c>
      <c r="CT124" s="5"/>
      <c r="CU124" s="182">
        <f t="shared" si="1072"/>
        <v>0</v>
      </c>
      <c r="CV124" s="182">
        <f t="shared" si="1073"/>
        <v>0</v>
      </c>
      <c r="CW124" s="182">
        <f t="shared" si="1074"/>
        <v>0</v>
      </c>
      <c r="CX124" s="5"/>
      <c r="CY124" s="182">
        <f t="shared" si="1075"/>
        <v>0</v>
      </c>
      <c r="CZ124" s="182">
        <f t="shared" si="1076"/>
        <v>0</v>
      </c>
      <c r="DA124" s="182">
        <f t="shared" si="1077"/>
        <v>0</v>
      </c>
      <c r="DB124" s="5"/>
      <c r="DC124" s="182">
        <f t="shared" si="1078"/>
        <v>0</v>
      </c>
      <c r="DD124" s="182">
        <f t="shared" si="1079"/>
        <v>0</v>
      </c>
      <c r="DE124" s="182">
        <f t="shared" si="1080"/>
        <v>0</v>
      </c>
      <c r="DF124" s="5"/>
      <c r="DG124" s="182">
        <f t="shared" si="1081"/>
        <v>0</v>
      </c>
      <c r="DH124" s="182">
        <f t="shared" si="1082"/>
        <v>0</v>
      </c>
      <c r="DI124" s="182">
        <f t="shared" si="1083"/>
        <v>0</v>
      </c>
      <c r="DJ124" s="5"/>
      <c r="DK124" s="182">
        <f t="shared" si="1084"/>
        <v>0</v>
      </c>
      <c r="DL124" s="182">
        <f t="shared" si="1085"/>
        <v>0</v>
      </c>
      <c r="DM124" s="182">
        <f t="shared" si="1086"/>
        <v>0</v>
      </c>
      <c r="DN124" s="5"/>
      <c r="DO124" s="182">
        <f t="shared" si="1087"/>
        <v>0</v>
      </c>
      <c r="DP124" s="182">
        <f t="shared" si="1088"/>
        <v>0</v>
      </c>
      <c r="DQ124" s="182">
        <f t="shared" si="1089"/>
        <v>0</v>
      </c>
      <c r="DR124" s="5"/>
      <c r="DS124" s="182">
        <f t="shared" si="1090"/>
        <v>0</v>
      </c>
      <c r="DT124" s="182">
        <f t="shared" si="1091"/>
        <v>0</v>
      </c>
      <c r="DU124" s="182">
        <f t="shared" si="1092"/>
        <v>0</v>
      </c>
      <c r="DV124" s="5"/>
      <c r="DW124" s="182">
        <f t="shared" si="1093"/>
        <v>0</v>
      </c>
      <c r="DX124" s="182">
        <f t="shared" si="1094"/>
        <v>0</v>
      </c>
      <c r="DY124" s="182">
        <f t="shared" si="1095"/>
        <v>0</v>
      </c>
      <c r="DZ124" s="5"/>
      <c r="EA124" s="182">
        <f t="shared" si="1096"/>
        <v>0</v>
      </c>
      <c r="EB124" s="182">
        <f t="shared" si="1097"/>
        <v>0</v>
      </c>
      <c r="EC124" s="182">
        <f t="shared" si="1098"/>
        <v>0</v>
      </c>
      <c r="ED124" s="5"/>
      <c r="EE124" s="182">
        <f t="shared" si="1099"/>
        <v>0</v>
      </c>
      <c r="EF124" s="182">
        <f t="shared" si="1100"/>
        <v>0</v>
      </c>
      <c r="EG124" s="182">
        <f t="shared" si="1101"/>
        <v>0</v>
      </c>
      <c r="EH124" s="5"/>
      <c r="EI124" s="182">
        <f t="shared" si="1102"/>
        <v>0</v>
      </c>
      <c r="EJ124" s="182">
        <f t="shared" si="1103"/>
        <v>0</v>
      </c>
      <c r="EK124" s="182">
        <f t="shared" si="1104"/>
        <v>0</v>
      </c>
      <c r="EL124" s="5"/>
      <c r="EM124" s="182">
        <f t="shared" si="1105"/>
        <v>0</v>
      </c>
      <c r="EN124" s="182">
        <f t="shared" si="1106"/>
        <v>0</v>
      </c>
      <c r="EO124" s="182">
        <f t="shared" si="1107"/>
        <v>0</v>
      </c>
      <c r="EP124" s="5"/>
      <c r="EQ124" s="182">
        <f t="shared" si="1108"/>
        <v>0</v>
      </c>
      <c r="ER124" s="182">
        <f t="shared" si="1109"/>
        <v>0</v>
      </c>
      <c r="ES124" s="182">
        <f t="shared" si="1110"/>
        <v>0</v>
      </c>
      <c r="ET124" s="5"/>
      <c r="EU124" s="182">
        <f t="shared" si="1111"/>
        <v>0</v>
      </c>
      <c r="EV124" s="182">
        <f t="shared" si="1112"/>
        <v>0</v>
      </c>
      <c r="EW124" s="182">
        <f t="shared" si="1113"/>
        <v>0</v>
      </c>
      <c r="EX124" s="5"/>
      <c r="EY124" s="182">
        <f t="shared" si="1114"/>
        <v>0</v>
      </c>
      <c r="EZ124" s="182">
        <f t="shared" si="1115"/>
        <v>0</v>
      </c>
      <c r="FA124" s="182">
        <f t="shared" si="1116"/>
        <v>0</v>
      </c>
      <c r="FB124" s="5"/>
      <c r="FC124" s="182">
        <f t="shared" si="1117"/>
        <v>0</v>
      </c>
      <c r="FD124" s="182">
        <f t="shared" si="1118"/>
        <v>0</v>
      </c>
      <c r="FE124" s="182">
        <f t="shared" si="1119"/>
        <v>0</v>
      </c>
      <c r="FF124" s="5"/>
      <c r="FG124" s="182">
        <f t="shared" si="1120"/>
        <v>0</v>
      </c>
      <c r="FH124" s="182">
        <f t="shared" si="1121"/>
        <v>0</v>
      </c>
      <c r="FI124" s="182">
        <f t="shared" si="1122"/>
        <v>0</v>
      </c>
      <c r="FJ124" s="5"/>
      <c r="FK124" s="182">
        <f t="shared" si="1123"/>
        <v>0</v>
      </c>
      <c r="FL124" s="182">
        <f t="shared" si="1124"/>
        <v>0</v>
      </c>
      <c r="FM124" s="182">
        <f t="shared" si="1125"/>
        <v>0</v>
      </c>
      <c r="FN124" s="5"/>
      <c r="FO124" s="182">
        <f t="shared" si="1126"/>
        <v>0</v>
      </c>
      <c r="FP124" s="182">
        <f t="shared" si="1127"/>
        <v>0</v>
      </c>
      <c r="FQ124" s="182">
        <f t="shared" si="1128"/>
        <v>0</v>
      </c>
      <c r="FR124" s="5"/>
      <c r="FS124" s="182">
        <f t="shared" si="1129"/>
        <v>0</v>
      </c>
      <c r="FT124" s="182">
        <f t="shared" si="1130"/>
        <v>0</v>
      </c>
      <c r="FU124" s="182">
        <f t="shared" si="1131"/>
        <v>0</v>
      </c>
      <c r="FV124" s="5"/>
      <c r="FW124" s="182">
        <f t="shared" si="1132"/>
        <v>0</v>
      </c>
      <c r="FX124" s="182">
        <f t="shared" si="1133"/>
        <v>0</v>
      </c>
      <c r="FY124" s="182">
        <f t="shared" si="1134"/>
        <v>0</v>
      </c>
      <c r="FZ124" s="5"/>
      <c r="GA124" s="182">
        <f t="shared" si="1135"/>
        <v>0</v>
      </c>
      <c r="GB124" s="182">
        <f t="shared" si="1136"/>
        <v>0</v>
      </c>
      <c r="GC124" s="182">
        <f t="shared" si="1137"/>
        <v>0</v>
      </c>
      <c r="GD124" s="5"/>
      <c r="GE124" s="182">
        <f t="shared" si="1138"/>
        <v>0</v>
      </c>
      <c r="GF124" s="182">
        <f t="shared" si="1139"/>
        <v>0</v>
      </c>
      <c r="GG124" s="182">
        <f t="shared" si="1140"/>
        <v>0</v>
      </c>
      <c r="GH124" s="5"/>
      <c r="GI124" s="182">
        <f t="shared" si="1141"/>
        <v>0</v>
      </c>
      <c r="GJ124" s="182">
        <f t="shared" si="1142"/>
        <v>0</v>
      </c>
      <c r="GK124" s="182">
        <f t="shared" si="1143"/>
        <v>0</v>
      </c>
      <c r="GL124" s="5"/>
      <c r="GM124" s="182">
        <f t="shared" si="1144"/>
        <v>0</v>
      </c>
      <c r="GN124" s="182">
        <f t="shared" si="1145"/>
        <v>0</v>
      </c>
      <c r="GO124" s="182">
        <f t="shared" si="1146"/>
        <v>0</v>
      </c>
      <c r="GP124" s="5"/>
      <c r="GQ124" s="182">
        <f t="shared" si="1147"/>
        <v>0</v>
      </c>
      <c r="GR124" s="182">
        <f t="shared" si="1148"/>
        <v>0</v>
      </c>
      <c r="GS124" s="182">
        <f t="shared" si="1149"/>
        <v>0</v>
      </c>
      <c r="GT124" s="5"/>
      <c r="GU124" s="182">
        <f t="shared" si="1150"/>
        <v>0</v>
      </c>
      <c r="GV124" s="182">
        <f t="shared" si="1151"/>
        <v>0</v>
      </c>
      <c r="GW124" s="182">
        <f t="shared" si="1152"/>
        <v>0</v>
      </c>
      <c r="GX124" s="5"/>
      <c r="GY124" s="182">
        <f t="shared" si="1153"/>
        <v>0</v>
      </c>
      <c r="GZ124" s="182">
        <f t="shared" si="1154"/>
        <v>0</v>
      </c>
      <c r="HA124" s="182">
        <f t="shared" si="1155"/>
        <v>0</v>
      </c>
      <c r="HB124" s="5"/>
      <c r="HC124" s="182">
        <f t="shared" si="1156"/>
        <v>0</v>
      </c>
      <c r="HD124" s="182">
        <f t="shared" si="1157"/>
        <v>0</v>
      </c>
      <c r="HE124" s="182">
        <f t="shared" si="1158"/>
        <v>0</v>
      </c>
      <c r="HF124" s="5"/>
      <c r="HG124" s="182">
        <f t="shared" si="1159"/>
        <v>0</v>
      </c>
      <c r="HH124" s="182">
        <f t="shared" si="1160"/>
        <v>0</v>
      </c>
      <c r="HI124" s="182">
        <f t="shared" si="1161"/>
        <v>0</v>
      </c>
      <c r="HJ124" s="5"/>
      <c r="HK124" s="182">
        <f t="shared" si="1162"/>
        <v>0</v>
      </c>
      <c r="HL124" s="182">
        <f t="shared" si="1163"/>
        <v>0</v>
      </c>
      <c r="HM124" s="182">
        <f t="shared" si="1164"/>
        <v>0</v>
      </c>
      <c r="HN124" s="5"/>
      <c r="HO124" s="182">
        <f t="shared" si="1165"/>
        <v>0</v>
      </c>
      <c r="HP124" s="182">
        <f t="shared" si="1166"/>
        <v>0</v>
      </c>
      <c r="HQ124" s="182">
        <f t="shared" si="1167"/>
        <v>0</v>
      </c>
      <c r="HR124" s="5"/>
      <c r="HS124" s="182">
        <f t="shared" si="1168"/>
        <v>0</v>
      </c>
      <c r="HT124" s="182">
        <f t="shared" si="1169"/>
        <v>0</v>
      </c>
      <c r="HU124" s="182">
        <f t="shared" si="1170"/>
        <v>0</v>
      </c>
      <c r="HV124" s="5"/>
      <c r="HW124" s="182">
        <f t="shared" si="1171"/>
        <v>0</v>
      </c>
      <c r="HX124" s="182">
        <f t="shared" si="1172"/>
        <v>0</v>
      </c>
      <c r="HY124" s="182">
        <f t="shared" si="1173"/>
        <v>0</v>
      </c>
      <c r="HZ124" s="5"/>
      <c r="IA124" s="182">
        <f t="shared" si="1174"/>
        <v>0</v>
      </c>
      <c r="IB124" s="182">
        <f t="shared" si="1175"/>
        <v>0</v>
      </c>
      <c r="IC124" s="182">
        <f t="shared" si="1176"/>
        <v>0</v>
      </c>
      <c r="ID124" s="5"/>
      <c r="IE124" s="182">
        <f t="shared" si="1177"/>
        <v>0</v>
      </c>
      <c r="IF124" s="182">
        <f t="shared" si="1178"/>
        <v>0</v>
      </c>
      <c r="IG124" s="182">
        <f t="shared" si="1179"/>
        <v>0</v>
      </c>
      <c r="IH124" s="5"/>
      <c r="II124" s="182">
        <f t="shared" si="1180"/>
        <v>0</v>
      </c>
      <c r="IJ124" s="182">
        <f t="shared" si="1181"/>
        <v>0</v>
      </c>
      <c r="IK124" s="182">
        <f t="shared" si="1182"/>
        <v>0</v>
      </c>
      <c r="IL124" s="5"/>
      <c r="IM124" s="182">
        <f t="shared" si="1183"/>
        <v>0</v>
      </c>
      <c r="IN124" s="182">
        <f t="shared" si="1184"/>
        <v>0</v>
      </c>
      <c r="IO124" s="182">
        <f t="shared" si="1185"/>
        <v>0</v>
      </c>
      <c r="IP124" s="5"/>
      <c r="IQ124" s="182">
        <f t="shared" si="1186"/>
        <v>0</v>
      </c>
      <c r="IR124" s="182">
        <f t="shared" si="1187"/>
        <v>0</v>
      </c>
      <c r="IS124" s="182">
        <f t="shared" si="1188"/>
        <v>0</v>
      </c>
      <c r="IT124" s="5"/>
      <c r="IU124" s="182">
        <f t="shared" si="1189"/>
        <v>0</v>
      </c>
      <c r="IV124" s="182">
        <f t="shared" si="1190"/>
        <v>0</v>
      </c>
      <c r="IW124" s="182">
        <f t="shared" si="1191"/>
        <v>0</v>
      </c>
      <c r="IX124" s="5"/>
      <c r="IY124" s="182">
        <f t="shared" si="1192"/>
        <v>0</v>
      </c>
      <c r="IZ124" s="182">
        <f t="shared" si="1193"/>
        <v>0</v>
      </c>
      <c r="JA124" s="182">
        <f t="shared" si="1194"/>
        <v>0</v>
      </c>
      <c r="JB124" s="5"/>
      <c r="JC124" s="182">
        <f t="shared" si="1195"/>
        <v>0</v>
      </c>
      <c r="JD124" s="182">
        <f t="shared" si="1196"/>
        <v>0</v>
      </c>
      <c r="JE124" s="182">
        <f t="shared" si="1197"/>
        <v>0</v>
      </c>
      <c r="JF124" s="5"/>
      <c r="JG124" s="182">
        <f t="shared" si="1198"/>
        <v>0</v>
      </c>
      <c r="JH124" s="182">
        <f t="shared" si="1199"/>
        <v>0</v>
      </c>
      <c r="JI124" s="182">
        <f t="shared" si="1200"/>
        <v>0</v>
      </c>
      <c r="JJ124" s="5"/>
      <c r="JK124" s="182">
        <f t="shared" si="1201"/>
        <v>0</v>
      </c>
      <c r="JL124" s="182">
        <f t="shared" si="1202"/>
        <v>0</v>
      </c>
      <c r="JM124" s="182">
        <f t="shared" si="1203"/>
        <v>0</v>
      </c>
      <c r="JN124" s="5"/>
      <c r="JO124" s="182">
        <f t="shared" si="1204"/>
        <v>0</v>
      </c>
      <c r="JP124" s="182">
        <f t="shared" si="1205"/>
        <v>0</v>
      </c>
      <c r="JQ124" s="182">
        <f t="shared" si="1206"/>
        <v>0</v>
      </c>
      <c r="JR124" s="5"/>
      <c r="JS124" s="182">
        <f t="shared" si="1207"/>
        <v>0</v>
      </c>
      <c r="JT124" s="182">
        <f t="shared" si="1208"/>
        <v>0</v>
      </c>
      <c r="JU124" s="182">
        <f t="shared" si="1209"/>
        <v>0</v>
      </c>
      <c r="JV124" s="5"/>
      <c r="JW124" s="182">
        <f t="shared" si="1210"/>
        <v>0</v>
      </c>
      <c r="JX124" s="182">
        <f t="shared" si="1211"/>
        <v>0</v>
      </c>
      <c r="JY124" s="182">
        <f t="shared" si="1212"/>
        <v>0</v>
      </c>
      <c r="JZ124" s="5"/>
      <c r="KA124" s="182">
        <f t="shared" si="1213"/>
        <v>0</v>
      </c>
      <c r="KB124" s="182">
        <f t="shared" si="1214"/>
        <v>0</v>
      </c>
      <c r="KC124" s="182">
        <f t="shared" si="1215"/>
        <v>0</v>
      </c>
      <c r="KD124" s="5"/>
      <c r="KE124" s="182">
        <f t="shared" si="1216"/>
        <v>0</v>
      </c>
      <c r="KF124" s="182">
        <f t="shared" si="1217"/>
        <v>0</v>
      </c>
      <c r="KG124" s="182">
        <f t="shared" si="1218"/>
        <v>0</v>
      </c>
      <c r="KH124" s="5"/>
      <c r="KI124" s="183">
        <f t="shared" si="1219"/>
        <v>0</v>
      </c>
      <c r="KJ124" s="183" t="e">
        <f t="shared" si="1220"/>
        <v>#DIV/0!</v>
      </c>
      <c r="KK124" s="183">
        <f t="shared" si="1221"/>
        <v>0</v>
      </c>
      <c r="KM124" s="183">
        <f t="shared" si="1222"/>
        <v>0</v>
      </c>
      <c r="KN124" s="183" t="e">
        <f t="shared" si="1223"/>
        <v>#DIV/0!</v>
      </c>
      <c r="KO124" s="183">
        <f t="shared" si="1224"/>
        <v>0</v>
      </c>
      <c r="KQ124" s="183">
        <f t="shared" si="1225"/>
        <v>0</v>
      </c>
      <c r="KR124" s="183" t="e">
        <f t="shared" si="1226"/>
        <v>#DIV/0!</v>
      </c>
      <c r="KS124" s="183">
        <f t="shared" si="1227"/>
        <v>0</v>
      </c>
      <c r="KU124" s="183">
        <f t="shared" si="1228"/>
        <v>0</v>
      </c>
      <c r="KV124" s="183" t="e">
        <f t="shared" si="1229"/>
        <v>#DIV/0!</v>
      </c>
      <c r="KW124" s="183">
        <f t="shared" si="1230"/>
        <v>0</v>
      </c>
      <c r="KY124" s="183">
        <f t="shared" si="1231"/>
        <v>0</v>
      </c>
      <c r="KZ124" s="183" t="e">
        <f t="shared" si="1232"/>
        <v>#DIV/0!</v>
      </c>
      <c r="LA124" s="183">
        <f t="shared" si="1233"/>
        <v>0</v>
      </c>
      <c r="LC124" s="183">
        <f t="shared" si="1234"/>
        <v>0</v>
      </c>
      <c r="LD124" s="183" t="e">
        <f t="shared" si="1235"/>
        <v>#DIV/0!</v>
      </c>
      <c r="LE124" s="183">
        <f t="shared" si="1236"/>
        <v>0</v>
      </c>
    </row>
    <row r="125" spans="2:317" ht="18.75">
      <c r="B125" s="172"/>
      <c r="C125" s="180"/>
      <c r="D125" s="180"/>
      <c r="E125" s="180" t="str">
        <f>'A.I Revenue Streams - P1'!F123</f>
        <v>Ultrasound-Trans Vaginal Scan</v>
      </c>
      <c r="F125" s="184"/>
      <c r="G125" s="182"/>
      <c r="H125" s="182">
        <f>'A.I Revenue Streams - P1'!J123</f>
        <v>0</v>
      </c>
      <c r="I125" s="182">
        <f t="shared" si="1237"/>
        <v>0</v>
      </c>
      <c r="J125" s="5"/>
      <c r="K125" s="182">
        <f>'A.I Revenue Streams - P1'!H123*K$2</f>
        <v>0</v>
      </c>
      <c r="L125" s="182">
        <f t="shared" si="1008"/>
        <v>0</v>
      </c>
      <c r="M125" s="182">
        <f t="shared" si="1239"/>
        <v>0</v>
      </c>
      <c r="N125" s="5"/>
      <c r="O125" s="182">
        <f t="shared" si="1009"/>
        <v>0</v>
      </c>
      <c r="P125" s="182">
        <f t="shared" si="1010"/>
        <v>0</v>
      </c>
      <c r="Q125" s="182">
        <f t="shared" si="1011"/>
        <v>0</v>
      </c>
      <c r="R125" s="5"/>
      <c r="S125" s="182">
        <f t="shared" si="1012"/>
        <v>0</v>
      </c>
      <c r="T125" s="182">
        <f t="shared" si="1013"/>
        <v>0</v>
      </c>
      <c r="U125" s="182">
        <f t="shared" si="1014"/>
        <v>0</v>
      </c>
      <c r="V125" s="5"/>
      <c r="W125" s="182">
        <f t="shared" si="1015"/>
        <v>0</v>
      </c>
      <c r="X125" s="182">
        <f t="shared" si="1016"/>
        <v>0</v>
      </c>
      <c r="Y125" s="182">
        <f t="shared" si="1017"/>
        <v>0</v>
      </c>
      <c r="Z125" s="5"/>
      <c r="AA125" s="182">
        <f t="shared" si="1018"/>
        <v>0</v>
      </c>
      <c r="AB125" s="182">
        <f t="shared" si="1019"/>
        <v>0</v>
      </c>
      <c r="AC125" s="182">
        <f t="shared" si="1020"/>
        <v>0</v>
      </c>
      <c r="AD125" s="5"/>
      <c r="AE125" s="182">
        <f t="shared" si="1021"/>
        <v>0</v>
      </c>
      <c r="AF125" s="182">
        <f t="shared" si="1022"/>
        <v>0</v>
      </c>
      <c r="AG125" s="182">
        <f t="shared" si="1023"/>
        <v>0</v>
      </c>
      <c r="AH125" s="5"/>
      <c r="AI125" s="182">
        <f t="shared" si="1024"/>
        <v>0</v>
      </c>
      <c r="AJ125" s="182">
        <f t="shared" si="1025"/>
        <v>0</v>
      </c>
      <c r="AK125" s="182">
        <f t="shared" si="1026"/>
        <v>0</v>
      </c>
      <c r="AL125" s="5"/>
      <c r="AM125" s="182">
        <f t="shared" si="1027"/>
        <v>0</v>
      </c>
      <c r="AN125" s="182">
        <f t="shared" si="1028"/>
        <v>0</v>
      </c>
      <c r="AO125" s="182">
        <f t="shared" si="1029"/>
        <v>0</v>
      </c>
      <c r="AP125" s="5"/>
      <c r="AQ125" s="182">
        <f t="shared" si="1030"/>
        <v>0</v>
      </c>
      <c r="AR125" s="182">
        <f t="shared" si="1031"/>
        <v>0</v>
      </c>
      <c r="AS125" s="182">
        <f t="shared" si="1032"/>
        <v>0</v>
      </c>
      <c r="AT125" s="5"/>
      <c r="AU125" s="182">
        <f t="shared" si="1033"/>
        <v>0</v>
      </c>
      <c r="AV125" s="182">
        <f t="shared" si="1034"/>
        <v>0</v>
      </c>
      <c r="AW125" s="182">
        <f t="shared" si="1035"/>
        <v>0</v>
      </c>
      <c r="AX125" s="5"/>
      <c r="AY125" s="182">
        <f t="shared" si="1036"/>
        <v>0</v>
      </c>
      <c r="AZ125" s="182">
        <f t="shared" si="1037"/>
        <v>0</v>
      </c>
      <c r="BA125" s="182">
        <f t="shared" si="1038"/>
        <v>0</v>
      </c>
      <c r="BB125" s="5"/>
      <c r="BC125" s="182">
        <f t="shared" si="1039"/>
        <v>0</v>
      </c>
      <c r="BD125" s="182">
        <f t="shared" si="1040"/>
        <v>0</v>
      </c>
      <c r="BE125" s="182">
        <f t="shared" si="1041"/>
        <v>0</v>
      </c>
      <c r="BF125" s="5"/>
      <c r="BG125" s="182">
        <f t="shared" si="1042"/>
        <v>0</v>
      </c>
      <c r="BH125" s="182">
        <f t="shared" si="1043"/>
        <v>0</v>
      </c>
      <c r="BI125" s="182">
        <f t="shared" si="1044"/>
        <v>0</v>
      </c>
      <c r="BJ125" s="5"/>
      <c r="BK125" s="182">
        <f t="shared" si="1045"/>
        <v>0</v>
      </c>
      <c r="BL125" s="182">
        <f t="shared" si="1046"/>
        <v>0</v>
      </c>
      <c r="BM125" s="182">
        <f t="shared" si="1047"/>
        <v>0</v>
      </c>
      <c r="BN125" s="5"/>
      <c r="BO125" s="182">
        <f t="shared" si="1048"/>
        <v>0</v>
      </c>
      <c r="BP125" s="182">
        <f t="shared" si="1049"/>
        <v>0</v>
      </c>
      <c r="BQ125" s="182">
        <f t="shared" si="1050"/>
        <v>0</v>
      </c>
      <c r="BR125" s="5"/>
      <c r="BS125" s="182">
        <f t="shared" si="1051"/>
        <v>0</v>
      </c>
      <c r="BT125" s="182">
        <f t="shared" si="1052"/>
        <v>0</v>
      </c>
      <c r="BU125" s="182">
        <f t="shared" si="1053"/>
        <v>0</v>
      </c>
      <c r="BV125" s="5"/>
      <c r="BW125" s="182">
        <f t="shared" si="1054"/>
        <v>0</v>
      </c>
      <c r="BX125" s="182">
        <f t="shared" si="1055"/>
        <v>0</v>
      </c>
      <c r="BY125" s="182">
        <f t="shared" si="1056"/>
        <v>0</v>
      </c>
      <c r="BZ125" s="5"/>
      <c r="CA125" s="182">
        <f t="shared" si="1057"/>
        <v>0</v>
      </c>
      <c r="CB125" s="182">
        <f t="shared" si="1058"/>
        <v>0</v>
      </c>
      <c r="CC125" s="182">
        <f t="shared" si="1059"/>
        <v>0</v>
      </c>
      <c r="CD125" s="5"/>
      <c r="CE125" s="182">
        <f t="shared" si="1060"/>
        <v>0</v>
      </c>
      <c r="CF125" s="182">
        <f t="shared" si="1061"/>
        <v>0</v>
      </c>
      <c r="CG125" s="182">
        <f t="shared" si="1062"/>
        <v>0</v>
      </c>
      <c r="CH125" s="5"/>
      <c r="CI125" s="182">
        <f t="shared" si="1063"/>
        <v>0</v>
      </c>
      <c r="CJ125" s="182">
        <f t="shared" si="1064"/>
        <v>0</v>
      </c>
      <c r="CK125" s="182">
        <f t="shared" si="1065"/>
        <v>0</v>
      </c>
      <c r="CL125" s="5"/>
      <c r="CM125" s="182">
        <f t="shared" si="1066"/>
        <v>0</v>
      </c>
      <c r="CN125" s="182">
        <f t="shared" si="1067"/>
        <v>0</v>
      </c>
      <c r="CO125" s="182">
        <f t="shared" si="1068"/>
        <v>0</v>
      </c>
      <c r="CP125" s="5"/>
      <c r="CQ125" s="182">
        <f t="shared" si="1069"/>
        <v>0</v>
      </c>
      <c r="CR125" s="182">
        <f t="shared" si="1070"/>
        <v>0</v>
      </c>
      <c r="CS125" s="182">
        <f t="shared" si="1071"/>
        <v>0</v>
      </c>
      <c r="CT125" s="5"/>
      <c r="CU125" s="182">
        <f t="shared" si="1072"/>
        <v>0</v>
      </c>
      <c r="CV125" s="182">
        <f t="shared" si="1073"/>
        <v>0</v>
      </c>
      <c r="CW125" s="182">
        <f t="shared" si="1074"/>
        <v>0</v>
      </c>
      <c r="CX125" s="5"/>
      <c r="CY125" s="182">
        <f t="shared" si="1075"/>
        <v>0</v>
      </c>
      <c r="CZ125" s="182">
        <f t="shared" si="1076"/>
        <v>0</v>
      </c>
      <c r="DA125" s="182">
        <f t="shared" si="1077"/>
        <v>0</v>
      </c>
      <c r="DB125" s="5"/>
      <c r="DC125" s="182">
        <f t="shared" si="1078"/>
        <v>0</v>
      </c>
      <c r="DD125" s="182">
        <f t="shared" si="1079"/>
        <v>0</v>
      </c>
      <c r="DE125" s="182">
        <f t="shared" si="1080"/>
        <v>0</v>
      </c>
      <c r="DF125" s="5"/>
      <c r="DG125" s="182">
        <f t="shared" si="1081"/>
        <v>0</v>
      </c>
      <c r="DH125" s="182">
        <f t="shared" si="1082"/>
        <v>0</v>
      </c>
      <c r="DI125" s="182">
        <f t="shared" si="1083"/>
        <v>0</v>
      </c>
      <c r="DJ125" s="5"/>
      <c r="DK125" s="182">
        <f t="shared" si="1084"/>
        <v>0</v>
      </c>
      <c r="DL125" s="182">
        <f t="shared" si="1085"/>
        <v>0</v>
      </c>
      <c r="DM125" s="182">
        <f t="shared" si="1086"/>
        <v>0</v>
      </c>
      <c r="DN125" s="5"/>
      <c r="DO125" s="182">
        <f t="shared" si="1087"/>
        <v>0</v>
      </c>
      <c r="DP125" s="182">
        <f t="shared" si="1088"/>
        <v>0</v>
      </c>
      <c r="DQ125" s="182">
        <f t="shared" si="1089"/>
        <v>0</v>
      </c>
      <c r="DR125" s="5"/>
      <c r="DS125" s="182">
        <f t="shared" si="1090"/>
        <v>0</v>
      </c>
      <c r="DT125" s="182">
        <f t="shared" si="1091"/>
        <v>0</v>
      </c>
      <c r="DU125" s="182">
        <f t="shared" si="1092"/>
        <v>0</v>
      </c>
      <c r="DV125" s="5"/>
      <c r="DW125" s="182">
        <f t="shared" si="1093"/>
        <v>0</v>
      </c>
      <c r="DX125" s="182">
        <f t="shared" si="1094"/>
        <v>0</v>
      </c>
      <c r="DY125" s="182">
        <f t="shared" si="1095"/>
        <v>0</v>
      </c>
      <c r="DZ125" s="5"/>
      <c r="EA125" s="182">
        <f t="shared" si="1096"/>
        <v>0</v>
      </c>
      <c r="EB125" s="182">
        <f t="shared" si="1097"/>
        <v>0</v>
      </c>
      <c r="EC125" s="182">
        <f t="shared" si="1098"/>
        <v>0</v>
      </c>
      <c r="ED125" s="5"/>
      <c r="EE125" s="182">
        <f t="shared" si="1099"/>
        <v>0</v>
      </c>
      <c r="EF125" s="182">
        <f t="shared" si="1100"/>
        <v>0</v>
      </c>
      <c r="EG125" s="182">
        <f t="shared" si="1101"/>
        <v>0</v>
      </c>
      <c r="EH125" s="5"/>
      <c r="EI125" s="182">
        <f t="shared" si="1102"/>
        <v>0</v>
      </c>
      <c r="EJ125" s="182">
        <f t="shared" si="1103"/>
        <v>0</v>
      </c>
      <c r="EK125" s="182">
        <f t="shared" si="1104"/>
        <v>0</v>
      </c>
      <c r="EL125" s="5"/>
      <c r="EM125" s="182">
        <f t="shared" si="1105"/>
        <v>0</v>
      </c>
      <c r="EN125" s="182">
        <f t="shared" si="1106"/>
        <v>0</v>
      </c>
      <c r="EO125" s="182">
        <f t="shared" si="1107"/>
        <v>0</v>
      </c>
      <c r="EP125" s="5"/>
      <c r="EQ125" s="182">
        <f t="shared" si="1108"/>
        <v>0</v>
      </c>
      <c r="ER125" s="182">
        <f t="shared" si="1109"/>
        <v>0</v>
      </c>
      <c r="ES125" s="182">
        <f t="shared" si="1110"/>
        <v>0</v>
      </c>
      <c r="ET125" s="5"/>
      <c r="EU125" s="182">
        <f t="shared" si="1111"/>
        <v>0</v>
      </c>
      <c r="EV125" s="182">
        <f t="shared" si="1112"/>
        <v>0</v>
      </c>
      <c r="EW125" s="182">
        <f t="shared" si="1113"/>
        <v>0</v>
      </c>
      <c r="EX125" s="5"/>
      <c r="EY125" s="182">
        <f t="shared" si="1114"/>
        <v>0</v>
      </c>
      <c r="EZ125" s="182">
        <f t="shared" si="1115"/>
        <v>0</v>
      </c>
      <c r="FA125" s="182">
        <f t="shared" si="1116"/>
        <v>0</v>
      </c>
      <c r="FB125" s="5"/>
      <c r="FC125" s="182">
        <f t="shared" si="1117"/>
        <v>0</v>
      </c>
      <c r="FD125" s="182">
        <f t="shared" si="1118"/>
        <v>0</v>
      </c>
      <c r="FE125" s="182">
        <f t="shared" si="1119"/>
        <v>0</v>
      </c>
      <c r="FF125" s="5"/>
      <c r="FG125" s="182">
        <f t="shared" si="1120"/>
        <v>0</v>
      </c>
      <c r="FH125" s="182">
        <f t="shared" si="1121"/>
        <v>0</v>
      </c>
      <c r="FI125" s="182">
        <f t="shared" si="1122"/>
        <v>0</v>
      </c>
      <c r="FJ125" s="5"/>
      <c r="FK125" s="182">
        <f t="shared" si="1123"/>
        <v>0</v>
      </c>
      <c r="FL125" s="182">
        <f t="shared" si="1124"/>
        <v>0</v>
      </c>
      <c r="FM125" s="182">
        <f t="shared" si="1125"/>
        <v>0</v>
      </c>
      <c r="FN125" s="5"/>
      <c r="FO125" s="182">
        <f t="shared" si="1126"/>
        <v>0</v>
      </c>
      <c r="FP125" s="182">
        <f t="shared" si="1127"/>
        <v>0</v>
      </c>
      <c r="FQ125" s="182">
        <f t="shared" si="1128"/>
        <v>0</v>
      </c>
      <c r="FR125" s="5"/>
      <c r="FS125" s="182">
        <f t="shared" si="1129"/>
        <v>0</v>
      </c>
      <c r="FT125" s="182">
        <f t="shared" si="1130"/>
        <v>0</v>
      </c>
      <c r="FU125" s="182">
        <f t="shared" si="1131"/>
        <v>0</v>
      </c>
      <c r="FV125" s="5"/>
      <c r="FW125" s="182">
        <f t="shared" si="1132"/>
        <v>0</v>
      </c>
      <c r="FX125" s="182">
        <f t="shared" si="1133"/>
        <v>0</v>
      </c>
      <c r="FY125" s="182">
        <f t="shared" si="1134"/>
        <v>0</v>
      </c>
      <c r="FZ125" s="5"/>
      <c r="GA125" s="182">
        <f t="shared" si="1135"/>
        <v>0</v>
      </c>
      <c r="GB125" s="182">
        <f t="shared" si="1136"/>
        <v>0</v>
      </c>
      <c r="GC125" s="182">
        <f t="shared" si="1137"/>
        <v>0</v>
      </c>
      <c r="GD125" s="5"/>
      <c r="GE125" s="182">
        <f t="shared" si="1138"/>
        <v>0</v>
      </c>
      <c r="GF125" s="182">
        <f t="shared" si="1139"/>
        <v>0</v>
      </c>
      <c r="GG125" s="182">
        <f t="shared" si="1140"/>
        <v>0</v>
      </c>
      <c r="GH125" s="5"/>
      <c r="GI125" s="182">
        <f t="shared" si="1141"/>
        <v>0</v>
      </c>
      <c r="GJ125" s="182">
        <f t="shared" si="1142"/>
        <v>0</v>
      </c>
      <c r="GK125" s="182">
        <f t="shared" si="1143"/>
        <v>0</v>
      </c>
      <c r="GL125" s="5"/>
      <c r="GM125" s="182">
        <f t="shared" si="1144"/>
        <v>0</v>
      </c>
      <c r="GN125" s="182">
        <f t="shared" si="1145"/>
        <v>0</v>
      </c>
      <c r="GO125" s="182">
        <f t="shared" si="1146"/>
        <v>0</v>
      </c>
      <c r="GP125" s="5"/>
      <c r="GQ125" s="182">
        <f t="shared" si="1147"/>
        <v>0</v>
      </c>
      <c r="GR125" s="182">
        <f t="shared" si="1148"/>
        <v>0</v>
      </c>
      <c r="GS125" s="182">
        <f t="shared" si="1149"/>
        <v>0</v>
      </c>
      <c r="GT125" s="5"/>
      <c r="GU125" s="182">
        <f t="shared" si="1150"/>
        <v>0</v>
      </c>
      <c r="GV125" s="182">
        <f t="shared" si="1151"/>
        <v>0</v>
      </c>
      <c r="GW125" s="182">
        <f t="shared" si="1152"/>
        <v>0</v>
      </c>
      <c r="GX125" s="5"/>
      <c r="GY125" s="182">
        <f t="shared" si="1153"/>
        <v>0</v>
      </c>
      <c r="GZ125" s="182">
        <f t="shared" si="1154"/>
        <v>0</v>
      </c>
      <c r="HA125" s="182">
        <f t="shared" si="1155"/>
        <v>0</v>
      </c>
      <c r="HB125" s="5"/>
      <c r="HC125" s="182">
        <f t="shared" si="1156"/>
        <v>0</v>
      </c>
      <c r="HD125" s="182">
        <f t="shared" si="1157"/>
        <v>0</v>
      </c>
      <c r="HE125" s="182">
        <f t="shared" si="1158"/>
        <v>0</v>
      </c>
      <c r="HF125" s="5"/>
      <c r="HG125" s="182">
        <f t="shared" si="1159"/>
        <v>0</v>
      </c>
      <c r="HH125" s="182">
        <f t="shared" si="1160"/>
        <v>0</v>
      </c>
      <c r="HI125" s="182">
        <f t="shared" si="1161"/>
        <v>0</v>
      </c>
      <c r="HJ125" s="5"/>
      <c r="HK125" s="182">
        <f t="shared" si="1162"/>
        <v>0</v>
      </c>
      <c r="HL125" s="182">
        <f t="shared" si="1163"/>
        <v>0</v>
      </c>
      <c r="HM125" s="182">
        <f t="shared" si="1164"/>
        <v>0</v>
      </c>
      <c r="HN125" s="5"/>
      <c r="HO125" s="182">
        <f t="shared" si="1165"/>
        <v>0</v>
      </c>
      <c r="HP125" s="182">
        <f t="shared" si="1166"/>
        <v>0</v>
      </c>
      <c r="HQ125" s="182">
        <f t="shared" si="1167"/>
        <v>0</v>
      </c>
      <c r="HR125" s="5"/>
      <c r="HS125" s="182">
        <f t="shared" si="1168"/>
        <v>0</v>
      </c>
      <c r="HT125" s="182">
        <f t="shared" si="1169"/>
        <v>0</v>
      </c>
      <c r="HU125" s="182">
        <f t="shared" si="1170"/>
        <v>0</v>
      </c>
      <c r="HV125" s="5"/>
      <c r="HW125" s="182">
        <f t="shared" si="1171"/>
        <v>0</v>
      </c>
      <c r="HX125" s="182">
        <f t="shared" si="1172"/>
        <v>0</v>
      </c>
      <c r="HY125" s="182">
        <f t="shared" si="1173"/>
        <v>0</v>
      </c>
      <c r="HZ125" s="5"/>
      <c r="IA125" s="182">
        <f t="shared" si="1174"/>
        <v>0</v>
      </c>
      <c r="IB125" s="182">
        <f t="shared" si="1175"/>
        <v>0</v>
      </c>
      <c r="IC125" s="182">
        <f t="shared" si="1176"/>
        <v>0</v>
      </c>
      <c r="ID125" s="5"/>
      <c r="IE125" s="182">
        <f t="shared" si="1177"/>
        <v>0</v>
      </c>
      <c r="IF125" s="182">
        <f t="shared" si="1178"/>
        <v>0</v>
      </c>
      <c r="IG125" s="182">
        <f t="shared" si="1179"/>
        <v>0</v>
      </c>
      <c r="IH125" s="5"/>
      <c r="II125" s="182">
        <f t="shared" si="1180"/>
        <v>0</v>
      </c>
      <c r="IJ125" s="182">
        <f t="shared" si="1181"/>
        <v>0</v>
      </c>
      <c r="IK125" s="182">
        <f t="shared" si="1182"/>
        <v>0</v>
      </c>
      <c r="IL125" s="5"/>
      <c r="IM125" s="182">
        <f t="shared" si="1183"/>
        <v>0</v>
      </c>
      <c r="IN125" s="182">
        <f t="shared" si="1184"/>
        <v>0</v>
      </c>
      <c r="IO125" s="182">
        <f t="shared" si="1185"/>
        <v>0</v>
      </c>
      <c r="IP125" s="5"/>
      <c r="IQ125" s="182">
        <f t="shared" si="1186"/>
        <v>0</v>
      </c>
      <c r="IR125" s="182">
        <f t="shared" si="1187"/>
        <v>0</v>
      </c>
      <c r="IS125" s="182">
        <f t="shared" si="1188"/>
        <v>0</v>
      </c>
      <c r="IT125" s="5"/>
      <c r="IU125" s="182">
        <f t="shared" si="1189"/>
        <v>0</v>
      </c>
      <c r="IV125" s="182">
        <f t="shared" si="1190"/>
        <v>0</v>
      </c>
      <c r="IW125" s="182">
        <f t="shared" si="1191"/>
        <v>0</v>
      </c>
      <c r="IX125" s="5"/>
      <c r="IY125" s="182">
        <f t="shared" si="1192"/>
        <v>0</v>
      </c>
      <c r="IZ125" s="182">
        <f t="shared" si="1193"/>
        <v>0</v>
      </c>
      <c r="JA125" s="182">
        <f t="shared" si="1194"/>
        <v>0</v>
      </c>
      <c r="JB125" s="5"/>
      <c r="JC125" s="182">
        <f t="shared" si="1195"/>
        <v>0</v>
      </c>
      <c r="JD125" s="182">
        <f t="shared" si="1196"/>
        <v>0</v>
      </c>
      <c r="JE125" s="182">
        <f t="shared" si="1197"/>
        <v>0</v>
      </c>
      <c r="JF125" s="5"/>
      <c r="JG125" s="182">
        <f t="shared" si="1198"/>
        <v>0</v>
      </c>
      <c r="JH125" s="182">
        <f t="shared" si="1199"/>
        <v>0</v>
      </c>
      <c r="JI125" s="182">
        <f t="shared" si="1200"/>
        <v>0</v>
      </c>
      <c r="JJ125" s="5"/>
      <c r="JK125" s="182">
        <f t="shared" si="1201"/>
        <v>0</v>
      </c>
      <c r="JL125" s="182">
        <f t="shared" si="1202"/>
        <v>0</v>
      </c>
      <c r="JM125" s="182">
        <f t="shared" si="1203"/>
        <v>0</v>
      </c>
      <c r="JN125" s="5"/>
      <c r="JO125" s="182">
        <f t="shared" si="1204"/>
        <v>0</v>
      </c>
      <c r="JP125" s="182">
        <f t="shared" si="1205"/>
        <v>0</v>
      </c>
      <c r="JQ125" s="182">
        <f t="shared" si="1206"/>
        <v>0</v>
      </c>
      <c r="JR125" s="5"/>
      <c r="JS125" s="182">
        <f t="shared" si="1207"/>
        <v>0</v>
      </c>
      <c r="JT125" s="182">
        <f t="shared" si="1208"/>
        <v>0</v>
      </c>
      <c r="JU125" s="182">
        <f t="shared" si="1209"/>
        <v>0</v>
      </c>
      <c r="JV125" s="5"/>
      <c r="JW125" s="182">
        <f t="shared" si="1210"/>
        <v>0</v>
      </c>
      <c r="JX125" s="182">
        <f t="shared" si="1211"/>
        <v>0</v>
      </c>
      <c r="JY125" s="182">
        <f t="shared" si="1212"/>
        <v>0</v>
      </c>
      <c r="JZ125" s="5"/>
      <c r="KA125" s="182">
        <f t="shared" si="1213"/>
        <v>0</v>
      </c>
      <c r="KB125" s="182">
        <f t="shared" si="1214"/>
        <v>0</v>
      </c>
      <c r="KC125" s="182">
        <f t="shared" si="1215"/>
        <v>0</v>
      </c>
      <c r="KD125" s="5"/>
      <c r="KE125" s="182">
        <f t="shared" si="1216"/>
        <v>0</v>
      </c>
      <c r="KF125" s="182">
        <f t="shared" si="1217"/>
        <v>0</v>
      </c>
      <c r="KG125" s="182">
        <f t="shared" si="1218"/>
        <v>0</v>
      </c>
      <c r="KH125" s="5"/>
      <c r="KI125" s="183">
        <f t="shared" si="1219"/>
        <v>0</v>
      </c>
      <c r="KJ125" s="183" t="e">
        <f t="shared" si="1220"/>
        <v>#DIV/0!</v>
      </c>
      <c r="KK125" s="183">
        <f t="shared" si="1221"/>
        <v>0</v>
      </c>
      <c r="KM125" s="183">
        <f t="shared" si="1222"/>
        <v>0</v>
      </c>
      <c r="KN125" s="183" t="e">
        <f t="shared" si="1223"/>
        <v>#DIV/0!</v>
      </c>
      <c r="KO125" s="183">
        <f t="shared" si="1224"/>
        <v>0</v>
      </c>
      <c r="KQ125" s="183">
        <f t="shared" si="1225"/>
        <v>0</v>
      </c>
      <c r="KR125" s="183" t="e">
        <f t="shared" si="1226"/>
        <v>#DIV/0!</v>
      </c>
      <c r="KS125" s="183">
        <f t="shared" si="1227"/>
        <v>0</v>
      </c>
      <c r="KU125" s="183">
        <f t="shared" si="1228"/>
        <v>0</v>
      </c>
      <c r="KV125" s="183" t="e">
        <f t="shared" si="1229"/>
        <v>#DIV/0!</v>
      </c>
      <c r="KW125" s="183">
        <f t="shared" si="1230"/>
        <v>0</v>
      </c>
      <c r="KY125" s="183">
        <f t="shared" si="1231"/>
        <v>0</v>
      </c>
      <c r="KZ125" s="183" t="e">
        <f t="shared" si="1232"/>
        <v>#DIV/0!</v>
      </c>
      <c r="LA125" s="183">
        <f t="shared" si="1233"/>
        <v>0</v>
      </c>
      <c r="LC125" s="183">
        <f t="shared" si="1234"/>
        <v>0</v>
      </c>
      <c r="LD125" s="183" t="e">
        <f t="shared" si="1235"/>
        <v>#DIV/0!</v>
      </c>
      <c r="LE125" s="183">
        <f t="shared" si="1236"/>
        <v>0</v>
      </c>
    </row>
    <row r="126" spans="2:317" ht="18.75">
      <c r="B126" s="172"/>
      <c r="C126" s="180"/>
      <c r="D126" s="180"/>
      <c r="E126" s="180" t="str">
        <f>'A.I Revenue Streams - P1'!F124</f>
        <v>Ultrasound Soft Parts</v>
      </c>
      <c r="F126" s="184"/>
      <c r="G126" s="182"/>
      <c r="H126" s="182">
        <f>'A.I Revenue Streams - P1'!J124</f>
        <v>0</v>
      </c>
      <c r="I126" s="182">
        <f t="shared" ref="I126:I173" si="1240">G126*H126</f>
        <v>0</v>
      </c>
      <c r="J126" s="5"/>
      <c r="K126" s="182">
        <f>'A.I Revenue Streams - P1'!H124*K$2</f>
        <v>0</v>
      </c>
      <c r="L126" s="182">
        <f t="shared" ref="L126:L173" si="1241">H126*$L$80</f>
        <v>0</v>
      </c>
      <c r="M126" s="182">
        <f t="shared" ref="M126:M173" si="1242">K126*L126</f>
        <v>0</v>
      </c>
      <c r="N126" s="5"/>
      <c r="O126" s="182">
        <f t="shared" si="1009"/>
        <v>0</v>
      </c>
      <c r="P126" s="182">
        <f t="shared" ref="P126:P173" si="1243">L126*$L$80</f>
        <v>0</v>
      </c>
      <c r="Q126" s="182">
        <f t="shared" ref="Q126:Q173" si="1244">O126*P126</f>
        <v>0</v>
      </c>
      <c r="R126" s="5"/>
      <c r="S126" s="182">
        <f t="shared" si="1012"/>
        <v>0</v>
      </c>
      <c r="T126" s="182">
        <f t="shared" ref="T126:T173" si="1245">P126*$L$80</f>
        <v>0</v>
      </c>
      <c r="U126" s="182">
        <f t="shared" ref="U126:U173" si="1246">S126*T126</f>
        <v>0</v>
      </c>
      <c r="V126" s="5"/>
      <c r="W126" s="182">
        <f t="shared" si="1015"/>
        <v>0</v>
      </c>
      <c r="X126" s="182">
        <f t="shared" ref="X126:X173" si="1247">T126*X$80</f>
        <v>0</v>
      </c>
      <c r="Y126" s="182">
        <f t="shared" ref="Y126:Y173" si="1248">W126*X126</f>
        <v>0</v>
      </c>
      <c r="Z126" s="5"/>
      <c r="AA126" s="182">
        <f t="shared" si="1018"/>
        <v>0</v>
      </c>
      <c r="AB126" s="182">
        <f t="shared" ref="AB126:AB173" si="1249">X126*AB$80</f>
        <v>0</v>
      </c>
      <c r="AC126" s="182">
        <f t="shared" ref="AC126:AC173" si="1250">AA126*AB126</f>
        <v>0</v>
      </c>
      <c r="AD126" s="5"/>
      <c r="AE126" s="182">
        <f t="shared" si="1021"/>
        <v>0</v>
      </c>
      <c r="AF126" s="182">
        <f t="shared" ref="AF126:AF173" si="1251">AB126*AF$80</f>
        <v>0</v>
      </c>
      <c r="AG126" s="182">
        <f t="shared" ref="AG126:AG173" si="1252">AE126*AF126</f>
        <v>0</v>
      </c>
      <c r="AH126" s="5"/>
      <c r="AI126" s="182">
        <f t="shared" si="1024"/>
        <v>0</v>
      </c>
      <c r="AJ126" s="182">
        <f t="shared" ref="AJ126:AJ173" si="1253">AF126*AJ$80</f>
        <v>0</v>
      </c>
      <c r="AK126" s="182">
        <f t="shared" ref="AK126:AK173" si="1254">AI126*AJ126</f>
        <v>0</v>
      </c>
      <c r="AL126" s="5"/>
      <c r="AM126" s="182">
        <f t="shared" si="1027"/>
        <v>0</v>
      </c>
      <c r="AN126" s="182">
        <f t="shared" ref="AN126:AN173" si="1255">AJ126*AN$80</f>
        <v>0</v>
      </c>
      <c r="AO126" s="182">
        <f t="shared" ref="AO126:AO173" si="1256">AM126*AN126</f>
        <v>0</v>
      </c>
      <c r="AP126" s="5"/>
      <c r="AQ126" s="182">
        <f t="shared" si="1030"/>
        <v>0</v>
      </c>
      <c r="AR126" s="182">
        <f t="shared" ref="AR126:AR173" si="1257">AN126*AR$80</f>
        <v>0</v>
      </c>
      <c r="AS126" s="182">
        <f t="shared" ref="AS126:AS173" si="1258">AQ126*AR126</f>
        <v>0</v>
      </c>
      <c r="AT126" s="5"/>
      <c r="AU126" s="182">
        <f t="shared" si="1033"/>
        <v>0</v>
      </c>
      <c r="AV126" s="182">
        <f t="shared" ref="AV126:AV173" si="1259">AR126*AV$80</f>
        <v>0</v>
      </c>
      <c r="AW126" s="182">
        <f t="shared" ref="AW126:AW173" si="1260">AU126*AV126</f>
        <v>0</v>
      </c>
      <c r="AX126" s="5"/>
      <c r="AY126" s="182">
        <f t="shared" si="1036"/>
        <v>0</v>
      </c>
      <c r="AZ126" s="182">
        <f t="shared" ref="AZ126:AZ173" si="1261">AV126*AZ$80</f>
        <v>0</v>
      </c>
      <c r="BA126" s="182">
        <f t="shared" ref="BA126:BA173" si="1262">AY126*AZ126</f>
        <v>0</v>
      </c>
      <c r="BB126" s="5"/>
      <c r="BC126" s="182">
        <f t="shared" si="1039"/>
        <v>0</v>
      </c>
      <c r="BD126" s="182">
        <f t="shared" ref="BD126:BD173" si="1263">AZ126*BD$80</f>
        <v>0</v>
      </c>
      <c r="BE126" s="182">
        <f t="shared" ref="BE126:BE173" si="1264">BC126*BD126</f>
        <v>0</v>
      </c>
      <c r="BF126" s="5"/>
      <c r="BG126" s="182">
        <f t="shared" si="1042"/>
        <v>0</v>
      </c>
      <c r="BH126" s="182">
        <f t="shared" ref="BH126:BH173" si="1265">BD126*BH$80</f>
        <v>0</v>
      </c>
      <c r="BI126" s="182">
        <f t="shared" ref="BI126:BI173" si="1266">BG126*BH126</f>
        <v>0</v>
      </c>
      <c r="BJ126" s="5"/>
      <c r="BK126" s="182">
        <f t="shared" si="1045"/>
        <v>0</v>
      </c>
      <c r="BL126" s="182">
        <f t="shared" ref="BL126:BL173" si="1267">BH126*BL$80</f>
        <v>0</v>
      </c>
      <c r="BM126" s="182">
        <f t="shared" ref="BM126:BM173" si="1268">BK126*BL126</f>
        <v>0</v>
      </c>
      <c r="BN126" s="5"/>
      <c r="BO126" s="182">
        <f t="shared" si="1048"/>
        <v>0</v>
      </c>
      <c r="BP126" s="182">
        <f t="shared" ref="BP126:BP173" si="1269">BL126*BP$80</f>
        <v>0</v>
      </c>
      <c r="BQ126" s="182">
        <f t="shared" ref="BQ126:BQ173" si="1270">BO126*BP126</f>
        <v>0</v>
      </c>
      <c r="BR126" s="5"/>
      <c r="BS126" s="182">
        <f t="shared" si="1051"/>
        <v>0</v>
      </c>
      <c r="BT126" s="182">
        <f t="shared" ref="BT126:BT173" si="1271">BP126*BT$80</f>
        <v>0</v>
      </c>
      <c r="BU126" s="182">
        <f t="shared" ref="BU126:BU173" si="1272">BS126*BT126</f>
        <v>0</v>
      </c>
      <c r="BV126" s="5"/>
      <c r="BW126" s="182">
        <f t="shared" si="1054"/>
        <v>0</v>
      </c>
      <c r="BX126" s="182">
        <f t="shared" ref="BX126:BX173" si="1273">BT126*BX$80</f>
        <v>0</v>
      </c>
      <c r="BY126" s="182">
        <f t="shared" ref="BY126:BY173" si="1274">BW126*BX126</f>
        <v>0</v>
      </c>
      <c r="BZ126" s="5"/>
      <c r="CA126" s="182">
        <f t="shared" si="1057"/>
        <v>0</v>
      </c>
      <c r="CB126" s="182">
        <f t="shared" ref="CB126:CB173" si="1275">BX126*CB$80</f>
        <v>0</v>
      </c>
      <c r="CC126" s="182">
        <f t="shared" ref="CC126:CC173" si="1276">CA126*CB126</f>
        <v>0</v>
      </c>
      <c r="CD126" s="5"/>
      <c r="CE126" s="182">
        <f t="shared" si="1060"/>
        <v>0</v>
      </c>
      <c r="CF126" s="182">
        <f t="shared" ref="CF126:CF173" si="1277">CB126*CF$80</f>
        <v>0</v>
      </c>
      <c r="CG126" s="182">
        <f t="shared" ref="CG126:CG173" si="1278">CE126*CF126</f>
        <v>0</v>
      </c>
      <c r="CH126" s="5"/>
      <c r="CI126" s="182">
        <f t="shared" si="1063"/>
        <v>0</v>
      </c>
      <c r="CJ126" s="182">
        <f t="shared" ref="CJ126:CJ173" si="1279">CF126*CJ$80</f>
        <v>0</v>
      </c>
      <c r="CK126" s="182">
        <f t="shared" ref="CK126:CK173" si="1280">CI126*CJ126</f>
        <v>0</v>
      </c>
      <c r="CL126" s="5"/>
      <c r="CM126" s="182">
        <f t="shared" si="1066"/>
        <v>0</v>
      </c>
      <c r="CN126" s="182">
        <f t="shared" ref="CN126:CN173" si="1281">CJ126*CN$80</f>
        <v>0</v>
      </c>
      <c r="CO126" s="182">
        <f t="shared" ref="CO126:CO173" si="1282">CM126*CN126</f>
        <v>0</v>
      </c>
      <c r="CP126" s="5"/>
      <c r="CQ126" s="182">
        <f t="shared" si="1069"/>
        <v>0</v>
      </c>
      <c r="CR126" s="182">
        <f t="shared" ref="CR126:CR173" si="1283">CN126*CR$80</f>
        <v>0</v>
      </c>
      <c r="CS126" s="182">
        <f t="shared" ref="CS126:CS173" si="1284">CQ126*CR126</f>
        <v>0</v>
      </c>
      <c r="CT126" s="5"/>
      <c r="CU126" s="182">
        <f t="shared" si="1072"/>
        <v>0</v>
      </c>
      <c r="CV126" s="182">
        <f t="shared" ref="CV126:CV173" si="1285">CR126*CV$80</f>
        <v>0</v>
      </c>
      <c r="CW126" s="182">
        <f t="shared" ref="CW126:CW173" si="1286">CU126*CV126</f>
        <v>0</v>
      </c>
      <c r="CX126" s="5"/>
      <c r="CY126" s="182">
        <f t="shared" si="1075"/>
        <v>0</v>
      </c>
      <c r="CZ126" s="182">
        <f t="shared" ref="CZ126:CZ173" si="1287">CV126*CZ$80</f>
        <v>0</v>
      </c>
      <c r="DA126" s="182">
        <f t="shared" ref="DA126:DA173" si="1288">CY126*CZ126</f>
        <v>0</v>
      </c>
      <c r="DB126" s="5"/>
      <c r="DC126" s="182">
        <f t="shared" si="1078"/>
        <v>0</v>
      </c>
      <c r="DD126" s="182">
        <f t="shared" ref="DD126:DD173" si="1289">CZ126*DD$80</f>
        <v>0</v>
      </c>
      <c r="DE126" s="182">
        <f t="shared" ref="DE126:DE173" si="1290">DC126*DD126</f>
        <v>0</v>
      </c>
      <c r="DF126" s="5"/>
      <c r="DG126" s="182">
        <f t="shared" si="1081"/>
        <v>0</v>
      </c>
      <c r="DH126" s="182">
        <f t="shared" ref="DH126:DH173" si="1291">DD126*DH$80</f>
        <v>0</v>
      </c>
      <c r="DI126" s="182">
        <f t="shared" ref="DI126:DI173" si="1292">DG126*DH126</f>
        <v>0</v>
      </c>
      <c r="DJ126" s="5"/>
      <c r="DK126" s="182">
        <f t="shared" si="1084"/>
        <v>0</v>
      </c>
      <c r="DL126" s="182">
        <f t="shared" ref="DL126:DL173" si="1293">DH126*DL$80</f>
        <v>0</v>
      </c>
      <c r="DM126" s="182">
        <f t="shared" ref="DM126:DM173" si="1294">DK126*DL126</f>
        <v>0</v>
      </c>
      <c r="DN126" s="5"/>
      <c r="DO126" s="182">
        <f t="shared" si="1087"/>
        <v>0</v>
      </c>
      <c r="DP126" s="182">
        <f t="shared" ref="DP126:DP173" si="1295">DL126*DP$80</f>
        <v>0</v>
      </c>
      <c r="DQ126" s="182">
        <f t="shared" ref="DQ126:DQ173" si="1296">DO126*DP126</f>
        <v>0</v>
      </c>
      <c r="DR126" s="5"/>
      <c r="DS126" s="182">
        <f t="shared" si="1090"/>
        <v>0</v>
      </c>
      <c r="DT126" s="182">
        <f t="shared" ref="DT126:DT173" si="1297">DP126*DT$80</f>
        <v>0</v>
      </c>
      <c r="DU126" s="182">
        <f t="shared" ref="DU126:DU173" si="1298">DS126*DT126</f>
        <v>0</v>
      </c>
      <c r="DV126" s="5"/>
      <c r="DW126" s="182">
        <f t="shared" si="1093"/>
        <v>0</v>
      </c>
      <c r="DX126" s="182">
        <f t="shared" ref="DX126:DX173" si="1299">DT126*DX$80</f>
        <v>0</v>
      </c>
      <c r="DY126" s="182">
        <f t="shared" ref="DY126:DY173" si="1300">DW126*DX126</f>
        <v>0</v>
      </c>
      <c r="DZ126" s="5"/>
      <c r="EA126" s="182">
        <f t="shared" si="1096"/>
        <v>0</v>
      </c>
      <c r="EB126" s="182">
        <f t="shared" ref="EB126:EB173" si="1301">DX126*EB$80</f>
        <v>0</v>
      </c>
      <c r="EC126" s="182">
        <f t="shared" ref="EC126:EC173" si="1302">EA126*EB126</f>
        <v>0</v>
      </c>
      <c r="ED126" s="5"/>
      <c r="EE126" s="182">
        <f t="shared" si="1099"/>
        <v>0</v>
      </c>
      <c r="EF126" s="182">
        <f t="shared" ref="EF126:EF173" si="1303">EB126*EF$80</f>
        <v>0</v>
      </c>
      <c r="EG126" s="182">
        <f t="shared" ref="EG126:EG173" si="1304">EE126*EF126</f>
        <v>0</v>
      </c>
      <c r="EH126" s="5"/>
      <c r="EI126" s="182">
        <f t="shared" si="1102"/>
        <v>0</v>
      </c>
      <c r="EJ126" s="182">
        <f t="shared" ref="EJ126:EJ173" si="1305">EF126*EJ$80</f>
        <v>0</v>
      </c>
      <c r="EK126" s="182">
        <f t="shared" ref="EK126:EK173" si="1306">EI126*EJ126</f>
        <v>0</v>
      </c>
      <c r="EL126" s="5"/>
      <c r="EM126" s="182">
        <f t="shared" si="1105"/>
        <v>0</v>
      </c>
      <c r="EN126" s="182">
        <f t="shared" ref="EN126:EN173" si="1307">EJ126*EN$80</f>
        <v>0</v>
      </c>
      <c r="EO126" s="182">
        <f t="shared" ref="EO126:EO173" si="1308">EM126*EN126</f>
        <v>0</v>
      </c>
      <c r="EP126" s="5"/>
      <c r="EQ126" s="182">
        <f t="shared" si="1108"/>
        <v>0</v>
      </c>
      <c r="ER126" s="182">
        <f t="shared" ref="ER126:ER173" si="1309">EN126*ER$80</f>
        <v>0</v>
      </c>
      <c r="ES126" s="182">
        <f t="shared" ref="ES126:ES173" si="1310">EQ126*ER126</f>
        <v>0</v>
      </c>
      <c r="ET126" s="5"/>
      <c r="EU126" s="182">
        <f t="shared" si="1111"/>
        <v>0</v>
      </c>
      <c r="EV126" s="182">
        <f t="shared" ref="EV126:EV173" si="1311">ER126*EV$80</f>
        <v>0</v>
      </c>
      <c r="EW126" s="182">
        <f t="shared" ref="EW126:EW173" si="1312">EU126*EV126</f>
        <v>0</v>
      </c>
      <c r="EX126" s="5"/>
      <c r="EY126" s="182">
        <f t="shared" si="1114"/>
        <v>0</v>
      </c>
      <c r="EZ126" s="182">
        <f t="shared" ref="EZ126:EZ173" si="1313">EV126*EZ$80</f>
        <v>0</v>
      </c>
      <c r="FA126" s="182">
        <f t="shared" ref="FA126:FA173" si="1314">EY126*EZ126</f>
        <v>0</v>
      </c>
      <c r="FB126" s="5"/>
      <c r="FC126" s="182">
        <f t="shared" si="1117"/>
        <v>0</v>
      </c>
      <c r="FD126" s="182">
        <f t="shared" ref="FD126:FD173" si="1315">EZ126*FD$80</f>
        <v>0</v>
      </c>
      <c r="FE126" s="182">
        <f t="shared" ref="FE126:FE173" si="1316">FC126*FD126</f>
        <v>0</v>
      </c>
      <c r="FF126" s="5"/>
      <c r="FG126" s="182">
        <f t="shared" si="1120"/>
        <v>0</v>
      </c>
      <c r="FH126" s="182">
        <f t="shared" ref="FH126:FH173" si="1317">FD126*FH$80</f>
        <v>0</v>
      </c>
      <c r="FI126" s="182">
        <f t="shared" ref="FI126:FI173" si="1318">FG126*FH126</f>
        <v>0</v>
      </c>
      <c r="FJ126" s="5"/>
      <c r="FK126" s="182">
        <f t="shared" si="1123"/>
        <v>0</v>
      </c>
      <c r="FL126" s="182">
        <f t="shared" ref="FL126:FL173" si="1319">FH126*FL$80</f>
        <v>0</v>
      </c>
      <c r="FM126" s="182">
        <f t="shared" ref="FM126:FM173" si="1320">FK126*FL126</f>
        <v>0</v>
      </c>
      <c r="FN126" s="5"/>
      <c r="FO126" s="182">
        <f t="shared" si="1126"/>
        <v>0</v>
      </c>
      <c r="FP126" s="182">
        <f t="shared" ref="FP126:FP173" si="1321">FL126*FP$80</f>
        <v>0</v>
      </c>
      <c r="FQ126" s="182">
        <f t="shared" ref="FQ126:FQ173" si="1322">FO126*FP126</f>
        <v>0</v>
      </c>
      <c r="FR126" s="5"/>
      <c r="FS126" s="182">
        <f t="shared" si="1129"/>
        <v>0</v>
      </c>
      <c r="FT126" s="182">
        <f t="shared" ref="FT126:FT173" si="1323">FP126*FT$80</f>
        <v>0</v>
      </c>
      <c r="FU126" s="182">
        <f t="shared" ref="FU126:FU173" si="1324">FS126*FT126</f>
        <v>0</v>
      </c>
      <c r="FV126" s="5"/>
      <c r="FW126" s="182">
        <f t="shared" si="1132"/>
        <v>0</v>
      </c>
      <c r="FX126" s="182">
        <f t="shared" ref="FX126:FX173" si="1325">FT126*FX$80</f>
        <v>0</v>
      </c>
      <c r="FY126" s="182">
        <f t="shared" ref="FY126:FY173" si="1326">FW126*FX126</f>
        <v>0</v>
      </c>
      <c r="FZ126" s="5"/>
      <c r="GA126" s="182">
        <f t="shared" si="1135"/>
        <v>0</v>
      </c>
      <c r="GB126" s="182">
        <f t="shared" ref="GB126:GB173" si="1327">FX126*GB$80</f>
        <v>0</v>
      </c>
      <c r="GC126" s="182">
        <f t="shared" ref="GC126:GC173" si="1328">GA126*GB126</f>
        <v>0</v>
      </c>
      <c r="GD126" s="5"/>
      <c r="GE126" s="182">
        <f t="shared" si="1138"/>
        <v>0</v>
      </c>
      <c r="GF126" s="182">
        <f t="shared" ref="GF126:GF173" si="1329">GB126*GF$80</f>
        <v>0</v>
      </c>
      <c r="GG126" s="182">
        <f t="shared" ref="GG126:GG173" si="1330">GE126*GF126</f>
        <v>0</v>
      </c>
      <c r="GH126" s="5"/>
      <c r="GI126" s="182">
        <f t="shared" si="1141"/>
        <v>0</v>
      </c>
      <c r="GJ126" s="182">
        <f t="shared" ref="GJ126:GJ173" si="1331">GF126*GJ$80</f>
        <v>0</v>
      </c>
      <c r="GK126" s="182">
        <f t="shared" ref="GK126:GK173" si="1332">GI126*GJ126</f>
        <v>0</v>
      </c>
      <c r="GL126" s="5"/>
      <c r="GM126" s="182">
        <f t="shared" si="1144"/>
        <v>0</v>
      </c>
      <c r="GN126" s="182">
        <f t="shared" ref="GN126:GN173" si="1333">GJ126*GN$80</f>
        <v>0</v>
      </c>
      <c r="GO126" s="182">
        <f t="shared" ref="GO126:GO173" si="1334">GM126*GN126</f>
        <v>0</v>
      </c>
      <c r="GP126" s="5"/>
      <c r="GQ126" s="182">
        <f t="shared" si="1147"/>
        <v>0</v>
      </c>
      <c r="GR126" s="182">
        <f t="shared" ref="GR126:GR173" si="1335">GN126*GR$80</f>
        <v>0</v>
      </c>
      <c r="GS126" s="182">
        <f t="shared" ref="GS126:GS173" si="1336">GQ126*GR126</f>
        <v>0</v>
      </c>
      <c r="GT126" s="5"/>
      <c r="GU126" s="182">
        <f t="shared" si="1150"/>
        <v>0</v>
      </c>
      <c r="GV126" s="182">
        <f t="shared" ref="GV126:GV173" si="1337">GR126*GV$80</f>
        <v>0</v>
      </c>
      <c r="GW126" s="182">
        <f t="shared" ref="GW126:GW173" si="1338">GU126*GV126</f>
        <v>0</v>
      </c>
      <c r="GX126" s="5"/>
      <c r="GY126" s="182">
        <f t="shared" si="1153"/>
        <v>0</v>
      </c>
      <c r="GZ126" s="182">
        <f t="shared" ref="GZ126:GZ173" si="1339">GV126*GZ$80</f>
        <v>0</v>
      </c>
      <c r="HA126" s="182">
        <f t="shared" ref="HA126:HA173" si="1340">GY126*GZ126</f>
        <v>0</v>
      </c>
      <c r="HB126" s="5"/>
      <c r="HC126" s="182">
        <f t="shared" si="1156"/>
        <v>0</v>
      </c>
      <c r="HD126" s="182">
        <f t="shared" ref="HD126:HD173" si="1341">GZ126*HD$80</f>
        <v>0</v>
      </c>
      <c r="HE126" s="182">
        <f t="shared" ref="HE126:HE173" si="1342">HC126*HD126</f>
        <v>0</v>
      </c>
      <c r="HF126" s="5"/>
      <c r="HG126" s="182">
        <f t="shared" si="1159"/>
        <v>0</v>
      </c>
      <c r="HH126" s="182">
        <f t="shared" ref="HH126:HH173" si="1343">HD126*HH$80</f>
        <v>0</v>
      </c>
      <c r="HI126" s="182">
        <f t="shared" ref="HI126:HI173" si="1344">HG126*HH126</f>
        <v>0</v>
      </c>
      <c r="HJ126" s="5"/>
      <c r="HK126" s="182">
        <f t="shared" si="1162"/>
        <v>0</v>
      </c>
      <c r="HL126" s="182">
        <f t="shared" ref="HL126:HL173" si="1345">HH126*HL$80</f>
        <v>0</v>
      </c>
      <c r="HM126" s="182">
        <f t="shared" ref="HM126:HM173" si="1346">HK126*HL126</f>
        <v>0</v>
      </c>
      <c r="HN126" s="5"/>
      <c r="HO126" s="182">
        <f t="shared" si="1165"/>
        <v>0</v>
      </c>
      <c r="HP126" s="182">
        <f t="shared" ref="HP126:HP173" si="1347">HL126*HP$80</f>
        <v>0</v>
      </c>
      <c r="HQ126" s="182">
        <f t="shared" ref="HQ126:HQ173" si="1348">HO126*HP126</f>
        <v>0</v>
      </c>
      <c r="HR126" s="5"/>
      <c r="HS126" s="182">
        <f t="shared" si="1168"/>
        <v>0</v>
      </c>
      <c r="HT126" s="182">
        <f t="shared" ref="HT126:HT173" si="1349">HP126*HT$80</f>
        <v>0</v>
      </c>
      <c r="HU126" s="182">
        <f t="shared" ref="HU126:HU173" si="1350">HS126*HT126</f>
        <v>0</v>
      </c>
      <c r="HV126" s="5"/>
      <c r="HW126" s="182">
        <f t="shared" si="1171"/>
        <v>0</v>
      </c>
      <c r="HX126" s="182">
        <f t="shared" ref="HX126:HX173" si="1351">HT126*HX$80</f>
        <v>0</v>
      </c>
      <c r="HY126" s="182">
        <f t="shared" ref="HY126:HY173" si="1352">HW126*HX126</f>
        <v>0</v>
      </c>
      <c r="HZ126" s="5"/>
      <c r="IA126" s="182">
        <f t="shared" si="1174"/>
        <v>0</v>
      </c>
      <c r="IB126" s="182">
        <f t="shared" ref="IB126:IB173" si="1353">HX126*IB$80</f>
        <v>0</v>
      </c>
      <c r="IC126" s="182">
        <f t="shared" ref="IC126:IC173" si="1354">IA126*IB126</f>
        <v>0</v>
      </c>
      <c r="ID126" s="5"/>
      <c r="IE126" s="182">
        <f t="shared" si="1177"/>
        <v>0</v>
      </c>
      <c r="IF126" s="182">
        <f t="shared" ref="IF126:IF173" si="1355">IB126*IF$80</f>
        <v>0</v>
      </c>
      <c r="IG126" s="182">
        <f t="shared" ref="IG126:IG173" si="1356">IE126*IF126</f>
        <v>0</v>
      </c>
      <c r="IH126" s="5"/>
      <c r="II126" s="182">
        <f t="shared" si="1180"/>
        <v>0</v>
      </c>
      <c r="IJ126" s="182">
        <f t="shared" ref="IJ126:IJ173" si="1357">IF126*IJ$80</f>
        <v>0</v>
      </c>
      <c r="IK126" s="182">
        <f t="shared" ref="IK126:IK173" si="1358">II126*IJ126</f>
        <v>0</v>
      </c>
      <c r="IL126" s="5"/>
      <c r="IM126" s="182">
        <f t="shared" si="1183"/>
        <v>0</v>
      </c>
      <c r="IN126" s="182">
        <f t="shared" ref="IN126:IN173" si="1359">IJ126*IN$80</f>
        <v>0</v>
      </c>
      <c r="IO126" s="182">
        <f t="shared" ref="IO126:IO173" si="1360">IM126*IN126</f>
        <v>0</v>
      </c>
      <c r="IP126" s="5"/>
      <c r="IQ126" s="182">
        <f t="shared" si="1186"/>
        <v>0</v>
      </c>
      <c r="IR126" s="182">
        <f t="shared" ref="IR126:IR173" si="1361">IN126*IR$80</f>
        <v>0</v>
      </c>
      <c r="IS126" s="182">
        <f t="shared" ref="IS126:IS173" si="1362">IQ126*IR126</f>
        <v>0</v>
      </c>
      <c r="IT126" s="5"/>
      <c r="IU126" s="182">
        <f t="shared" si="1189"/>
        <v>0</v>
      </c>
      <c r="IV126" s="182">
        <f t="shared" ref="IV126:IV173" si="1363">IR126*IV$80</f>
        <v>0</v>
      </c>
      <c r="IW126" s="182">
        <f t="shared" ref="IW126:IW173" si="1364">IU126*IV126</f>
        <v>0</v>
      </c>
      <c r="IX126" s="5"/>
      <c r="IY126" s="182">
        <f t="shared" si="1192"/>
        <v>0</v>
      </c>
      <c r="IZ126" s="182">
        <f t="shared" ref="IZ126:IZ173" si="1365">IV126*IZ$80</f>
        <v>0</v>
      </c>
      <c r="JA126" s="182">
        <f t="shared" ref="JA126:JA173" si="1366">IY126*IZ126</f>
        <v>0</v>
      </c>
      <c r="JB126" s="5"/>
      <c r="JC126" s="182">
        <f t="shared" si="1195"/>
        <v>0</v>
      </c>
      <c r="JD126" s="182">
        <f t="shared" ref="JD126:JD173" si="1367">IZ126*JD$80</f>
        <v>0</v>
      </c>
      <c r="JE126" s="182">
        <f t="shared" ref="JE126:JE173" si="1368">JC126*JD126</f>
        <v>0</v>
      </c>
      <c r="JF126" s="5"/>
      <c r="JG126" s="182">
        <f t="shared" si="1198"/>
        <v>0</v>
      </c>
      <c r="JH126" s="182">
        <f t="shared" ref="JH126:JH173" si="1369">JD126*JH$80</f>
        <v>0</v>
      </c>
      <c r="JI126" s="182">
        <f t="shared" ref="JI126:JI173" si="1370">JG126*JH126</f>
        <v>0</v>
      </c>
      <c r="JJ126" s="5"/>
      <c r="JK126" s="182">
        <f t="shared" si="1201"/>
        <v>0</v>
      </c>
      <c r="JL126" s="182">
        <f t="shared" ref="JL126:JL173" si="1371">JH126*JL$80</f>
        <v>0</v>
      </c>
      <c r="JM126" s="182">
        <f t="shared" ref="JM126:JM173" si="1372">JK126*JL126</f>
        <v>0</v>
      </c>
      <c r="JN126" s="5"/>
      <c r="JO126" s="182">
        <f t="shared" si="1204"/>
        <v>0</v>
      </c>
      <c r="JP126" s="182">
        <f t="shared" ref="JP126:JP173" si="1373">JL126*JP$80</f>
        <v>0</v>
      </c>
      <c r="JQ126" s="182">
        <f t="shared" ref="JQ126:JQ173" si="1374">JO126*JP126</f>
        <v>0</v>
      </c>
      <c r="JR126" s="5"/>
      <c r="JS126" s="182">
        <f t="shared" si="1207"/>
        <v>0</v>
      </c>
      <c r="JT126" s="182">
        <f t="shared" ref="JT126:JT173" si="1375">JP126*JT$80</f>
        <v>0</v>
      </c>
      <c r="JU126" s="182">
        <f t="shared" ref="JU126:JU173" si="1376">JS126*JT126</f>
        <v>0</v>
      </c>
      <c r="JV126" s="5"/>
      <c r="JW126" s="182">
        <f t="shared" si="1210"/>
        <v>0</v>
      </c>
      <c r="JX126" s="182">
        <f t="shared" ref="JX126:JX173" si="1377">JT126*JX$80</f>
        <v>0</v>
      </c>
      <c r="JY126" s="182">
        <f t="shared" ref="JY126:JY173" si="1378">JW126*JX126</f>
        <v>0</v>
      </c>
      <c r="JZ126" s="5"/>
      <c r="KA126" s="182">
        <f t="shared" si="1213"/>
        <v>0</v>
      </c>
      <c r="KB126" s="182">
        <f t="shared" ref="KB126:KB173" si="1379">JX126*KB$80</f>
        <v>0</v>
      </c>
      <c r="KC126" s="182">
        <f t="shared" ref="KC126:KC173" si="1380">KA126*KB126</f>
        <v>0</v>
      </c>
      <c r="KD126" s="5"/>
      <c r="KE126" s="182">
        <f t="shared" si="1216"/>
        <v>0</v>
      </c>
      <c r="KF126" s="182">
        <f t="shared" ref="KF126:KF173" si="1381">KB126*KF$80</f>
        <v>0</v>
      </c>
      <c r="KG126" s="182">
        <f t="shared" ref="KG126:KG173" si="1382">KE126*KF126</f>
        <v>0</v>
      </c>
      <c r="KH126" s="5"/>
      <c r="KI126" s="183">
        <f t="shared" ref="KI126:KI174" si="1383">SUMIFS($G126:$KG126,$G$3:$KG$3,KI$5,$G$6:$KG$6,KI$6)</f>
        <v>0</v>
      </c>
      <c r="KJ126" s="183" t="e">
        <f t="shared" ref="KJ126:KJ173" si="1384">KK126/KI126</f>
        <v>#DIV/0!</v>
      </c>
      <c r="KK126" s="183">
        <f t="shared" ref="KK126:KK173" si="1385">SUMIFS($G126:$KG126,$G$3:$KG$3,KI$5,$G$6:$KG$6,KK$6)</f>
        <v>0</v>
      </c>
      <c r="KM126" s="183">
        <f t="shared" ref="KM126:KM174" si="1386">SUMIFS($G126:$KG126,$G$3:$KG$3,KM$5,$G$6:$KG$6,KM$6)</f>
        <v>0</v>
      </c>
      <c r="KN126" s="183" t="e">
        <f t="shared" ref="KN126:KN173" si="1387">KO126/KM126</f>
        <v>#DIV/0!</v>
      </c>
      <c r="KO126" s="183">
        <f t="shared" ref="KO126:KO173" si="1388">SUMIFS($G126:$KG126,$G$3:$KG$3,KM$5,$G$6:$KG$6,KO$6)</f>
        <v>0</v>
      </c>
      <c r="KQ126" s="183">
        <f t="shared" ref="KQ126:KQ174" si="1389">SUMIFS($G126:$KG126,$G$3:$KG$3,KQ$5,$G$6:$KG$6,KQ$6)</f>
        <v>0</v>
      </c>
      <c r="KR126" s="183" t="e">
        <f t="shared" ref="KR126:KR173" si="1390">KS126/KQ126</f>
        <v>#DIV/0!</v>
      </c>
      <c r="KS126" s="183">
        <f t="shared" ref="KS126:KS173" si="1391">SUMIFS($G126:$KG126,$G$3:$KG$3,KQ$5,$G$6:$KG$6,KS$6)</f>
        <v>0</v>
      </c>
      <c r="KU126" s="183">
        <f t="shared" ref="KU126:KU174" si="1392">SUMIFS($G126:$KG126,$G$3:$KG$3,KU$5,$G$6:$KG$6,KU$6)</f>
        <v>0</v>
      </c>
      <c r="KV126" s="183" t="e">
        <f t="shared" ref="KV126:KV173" si="1393">KW126/KU126</f>
        <v>#DIV/0!</v>
      </c>
      <c r="KW126" s="183">
        <f t="shared" ref="KW126:KW173" si="1394">SUMIFS($G126:$KG126,$G$3:$KG$3,KU$5,$G$6:$KG$6,KW$6)</f>
        <v>0</v>
      </c>
      <c r="KY126" s="183">
        <f t="shared" ref="KY126:KY174" si="1395">SUMIFS($G126:$KG126,$G$3:$KG$3,KY$5,$G$6:$KG$6,KY$6)</f>
        <v>0</v>
      </c>
      <c r="KZ126" s="183" t="e">
        <f t="shared" ref="KZ126:KZ173" si="1396">LA126/KY126</f>
        <v>#DIV/0!</v>
      </c>
      <c r="LA126" s="183">
        <f t="shared" ref="LA126:LA173" si="1397">SUMIFS($G126:$KG126,$G$3:$KG$3,KY$5,$G$6:$KG$6,LA$6)</f>
        <v>0</v>
      </c>
      <c r="LC126" s="183">
        <f t="shared" ref="LC126:LC174" si="1398">SUMIFS($G126:$KG126,$G$3:$KG$3,LC$5,$G$6:$KG$6,LC$6)</f>
        <v>0</v>
      </c>
      <c r="LD126" s="183" t="e">
        <f t="shared" ref="LD126:LD173" si="1399">LE126/LC126</f>
        <v>#DIV/0!</v>
      </c>
      <c r="LE126" s="183">
        <f t="shared" ref="LE126:LE173" si="1400">SUMIFS($G126:$KG126,$G$3:$KG$3,LC$5,$G$6:$KG$6,LE$6)</f>
        <v>0</v>
      </c>
    </row>
    <row r="127" spans="2:317" ht="18.75">
      <c r="B127" s="172"/>
      <c r="C127" s="180"/>
      <c r="D127" s="180"/>
      <c r="E127" s="180" t="str">
        <f>'A.I Revenue Streams - P1'!F125</f>
        <v xml:space="preserve">Ultrasound Scrotal </v>
      </c>
      <c r="F127" s="184"/>
      <c r="G127" s="182"/>
      <c r="H127" s="182">
        <f>'A.I Revenue Streams - P1'!J125</f>
        <v>0</v>
      </c>
      <c r="I127" s="182">
        <f t="shared" si="1240"/>
        <v>0</v>
      </c>
      <c r="J127" s="5"/>
      <c r="K127" s="182">
        <f>'A.I Revenue Streams - P1'!H125*K$2</f>
        <v>0</v>
      </c>
      <c r="L127" s="182">
        <f t="shared" si="1241"/>
        <v>0</v>
      </c>
      <c r="M127" s="182">
        <f t="shared" si="1242"/>
        <v>0</v>
      </c>
      <c r="N127" s="5"/>
      <c r="O127" s="182">
        <f t="shared" si="1009"/>
        <v>0</v>
      </c>
      <c r="P127" s="182">
        <f t="shared" si="1243"/>
        <v>0</v>
      </c>
      <c r="Q127" s="182">
        <f t="shared" si="1244"/>
        <v>0</v>
      </c>
      <c r="R127" s="5"/>
      <c r="S127" s="182">
        <f t="shared" si="1012"/>
        <v>0</v>
      </c>
      <c r="T127" s="182">
        <f t="shared" si="1245"/>
        <v>0</v>
      </c>
      <c r="U127" s="182">
        <f t="shared" si="1246"/>
        <v>0</v>
      </c>
      <c r="V127" s="5"/>
      <c r="W127" s="182">
        <f t="shared" si="1015"/>
        <v>0</v>
      </c>
      <c r="X127" s="182">
        <f t="shared" si="1247"/>
        <v>0</v>
      </c>
      <c r="Y127" s="182">
        <f t="shared" si="1248"/>
        <v>0</v>
      </c>
      <c r="Z127" s="5"/>
      <c r="AA127" s="182">
        <f t="shared" si="1018"/>
        <v>0</v>
      </c>
      <c r="AB127" s="182">
        <f t="shared" si="1249"/>
        <v>0</v>
      </c>
      <c r="AC127" s="182">
        <f t="shared" si="1250"/>
        <v>0</v>
      </c>
      <c r="AD127" s="5"/>
      <c r="AE127" s="182">
        <f t="shared" si="1021"/>
        <v>0</v>
      </c>
      <c r="AF127" s="182">
        <f t="shared" si="1251"/>
        <v>0</v>
      </c>
      <c r="AG127" s="182">
        <f t="shared" si="1252"/>
        <v>0</v>
      </c>
      <c r="AH127" s="5"/>
      <c r="AI127" s="182">
        <f t="shared" si="1024"/>
        <v>0</v>
      </c>
      <c r="AJ127" s="182">
        <f t="shared" si="1253"/>
        <v>0</v>
      </c>
      <c r="AK127" s="182">
        <f t="shared" si="1254"/>
        <v>0</v>
      </c>
      <c r="AL127" s="5"/>
      <c r="AM127" s="182">
        <f t="shared" si="1027"/>
        <v>0</v>
      </c>
      <c r="AN127" s="182">
        <f t="shared" si="1255"/>
        <v>0</v>
      </c>
      <c r="AO127" s="182">
        <f t="shared" si="1256"/>
        <v>0</v>
      </c>
      <c r="AP127" s="5"/>
      <c r="AQ127" s="182">
        <f t="shared" si="1030"/>
        <v>0</v>
      </c>
      <c r="AR127" s="182">
        <f t="shared" si="1257"/>
        <v>0</v>
      </c>
      <c r="AS127" s="182">
        <f t="shared" si="1258"/>
        <v>0</v>
      </c>
      <c r="AT127" s="5"/>
      <c r="AU127" s="182">
        <f t="shared" si="1033"/>
        <v>0</v>
      </c>
      <c r="AV127" s="182">
        <f t="shared" si="1259"/>
        <v>0</v>
      </c>
      <c r="AW127" s="182">
        <f t="shared" si="1260"/>
        <v>0</v>
      </c>
      <c r="AX127" s="5"/>
      <c r="AY127" s="182">
        <f t="shared" si="1036"/>
        <v>0</v>
      </c>
      <c r="AZ127" s="182">
        <f t="shared" si="1261"/>
        <v>0</v>
      </c>
      <c r="BA127" s="182">
        <f t="shared" si="1262"/>
        <v>0</v>
      </c>
      <c r="BB127" s="5"/>
      <c r="BC127" s="182">
        <f t="shared" si="1039"/>
        <v>0</v>
      </c>
      <c r="BD127" s="182">
        <f t="shared" si="1263"/>
        <v>0</v>
      </c>
      <c r="BE127" s="182">
        <f t="shared" si="1264"/>
        <v>0</v>
      </c>
      <c r="BF127" s="5"/>
      <c r="BG127" s="182">
        <f t="shared" si="1042"/>
        <v>0</v>
      </c>
      <c r="BH127" s="182">
        <f t="shared" si="1265"/>
        <v>0</v>
      </c>
      <c r="BI127" s="182">
        <f t="shared" si="1266"/>
        <v>0</v>
      </c>
      <c r="BJ127" s="5"/>
      <c r="BK127" s="182">
        <f t="shared" si="1045"/>
        <v>0</v>
      </c>
      <c r="BL127" s="182">
        <f t="shared" si="1267"/>
        <v>0</v>
      </c>
      <c r="BM127" s="182">
        <f t="shared" si="1268"/>
        <v>0</v>
      </c>
      <c r="BN127" s="5"/>
      <c r="BO127" s="182">
        <f t="shared" si="1048"/>
        <v>0</v>
      </c>
      <c r="BP127" s="182">
        <f t="shared" si="1269"/>
        <v>0</v>
      </c>
      <c r="BQ127" s="182">
        <f t="shared" si="1270"/>
        <v>0</v>
      </c>
      <c r="BR127" s="5"/>
      <c r="BS127" s="182">
        <f t="shared" si="1051"/>
        <v>0</v>
      </c>
      <c r="BT127" s="182">
        <f t="shared" si="1271"/>
        <v>0</v>
      </c>
      <c r="BU127" s="182">
        <f t="shared" si="1272"/>
        <v>0</v>
      </c>
      <c r="BV127" s="5"/>
      <c r="BW127" s="182">
        <f t="shared" si="1054"/>
        <v>0</v>
      </c>
      <c r="BX127" s="182">
        <f t="shared" si="1273"/>
        <v>0</v>
      </c>
      <c r="BY127" s="182">
        <f t="shared" si="1274"/>
        <v>0</v>
      </c>
      <c r="BZ127" s="5"/>
      <c r="CA127" s="182">
        <f t="shared" si="1057"/>
        <v>0</v>
      </c>
      <c r="CB127" s="182">
        <f t="shared" si="1275"/>
        <v>0</v>
      </c>
      <c r="CC127" s="182">
        <f t="shared" si="1276"/>
        <v>0</v>
      </c>
      <c r="CD127" s="5"/>
      <c r="CE127" s="182">
        <f t="shared" si="1060"/>
        <v>0</v>
      </c>
      <c r="CF127" s="182">
        <f t="shared" si="1277"/>
        <v>0</v>
      </c>
      <c r="CG127" s="182">
        <f t="shared" si="1278"/>
        <v>0</v>
      </c>
      <c r="CH127" s="5"/>
      <c r="CI127" s="182">
        <f t="shared" si="1063"/>
        <v>0</v>
      </c>
      <c r="CJ127" s="182">
        <f t="shared" si="1279"/>
        <v>0</v>
      </c>
      <c r="CK127" s="182">
        <f t="shared" si="1280"/>
        <v>0</v>
      </c>
      <c r="CL127" s="5"/>
      <c r="CM127" s="182">
        <f t="shared" si="1066"/>
        <v>0</v>
      </c>
      <c r="CN127" s="182">
        <f t="shared" si="1281"/>
        <v>0</v>
      </c>
      <c r="CO127" s="182">
        <f t="shared" si="1282"/>
        <v>0</v>
      </c>
      <c r="CP127" s="5"/>
      <c r="CQ127" s="182">
        <f t="shared" si="1069"/>
        <v>0</v>
      </c>
      <c r="CR127" s="182">
        <f t="shared" si="1283"/>
        <v>0</v>
      </c>
      <c r="CS127" s="182">
        <f t="shared" si="1284"/>
        <v>0</v>
      </c>
      <c r="CT127" s="5"/>
      <c r="CU127" s="182">
        <f t="shared" si="1072"/>
        <v>0</v>
      </c>
      <c r="CV127" s="182">
        <f t="shared" si="1285"/>
        <v>0</v>
      </c>
      <c r="CW127" s="182">
        <f t="shared" si="1286"/>
        <v>0</v>
      </c>
      <c r="CX127" s="5"/>
      <c r="CY127" s="182">
        <f t="shared" si="1075"/>
        <v>0</v>
      </c>
      <c r="CZ127" s="182">
        <f t="shared" si="1287"/>
        <v>0</v>
      </c>
      <c r="DA127" s="182">
        <f t="shared" si="1288"/>
        <v>0</v>
      </c>
      <c r="DB127" s="5"/>
      <c r="DC127" s="182">
        <f t="shared" si="1078"/>
        <v>0</v>
      </c>
      <c r="DD127" s="182">
        <f t="shared" si="1289"/>
        <v>0</v>
      </c>
      <c r="DE127" s="182">
        <f t="shared" si="1290"/>
        <v>0</v>
      </c>
      <c r="DF127" s="5"/>
      <c r="DG127" s="182">
        <f t="shared" si="1081"/>
        <v>0</v>
      </c>
      <c r="DH127" s="182">
        <f t="shared" si="1291"/>
        <v>0</v>
      </c>
      <c r="DI127" s="182">
        <f t="shared" si="1292"/>
        <v>0</v>
      </c>
      <c r="DJ127" s="5"/>
      <c r="DK127" s="182">
        <f t="shared" si="1084"/>
        <v>0</v>
      </c>
      <c r="DL127" s="182">
        <f t="shared" si="1293"/>
        <v>0</v>
      </c>
      <c r="DM127" s="182">
        <f t="shared" si="1294"/>
        <v>0</v>
      </c>
      <c r="DN127" s="5"/>
      <c r="DO127" s="182">
        <f t="shared" si="1087"/>
        <v>0</v>
      </c>
      <c r="DP127" s="182">
        <f t="shared" si="1295"/>
        <v>0</v>
      </c>
      <c r="DQ127" s="182">
        <f t="shared" si="1296"/>
        <v>0</v>
      </c>
      <c r="DR127" s="5"/>
      <c r="DS127" s="182">
        <f t="shared" si="1090"/>
        <v>0</v>
      </c>
      <c r="DT127" s="182">
        <f t="shared" si="1297"/>
        <v>0</v>
      </c>
      <c r="DU127" s="182">
        <f t="shared" si="1298"/>
        <v>0</v>
      </c>
      <c r="DV127" s="5"/>
      <c r="DW127" s="182">
        <f t="shared" si="1093"/>
        <v>0</v>
      </c>
      <c r="DX127" s="182">
        <f t="shared" si="1299"/>
        <v>0</v>
      </c>
      <c r="DY127" s="182">
        <f t="shared" si="1300"/>
        <v>0</v>
      </c>
      <c r="DZ127" s="5"/>
      <c r="EA127" s="182">
        <f t="shared" si="1096"/>
        <v>0</v>
      </c>
      <c r="EB127" s="182">
        <f t="shared" si="1301"/>
        <v>0</v>
      </c>
      <c r="EC127" s="182">
        <f t="shared" si="1302"/>
        <v>0</v>
      </c>
      <c r="ED127" s="5"/>
      <c r="EE127" s="182">
        <f t="shared" si="1099"/>
        <v>0</v>
      </c>
      <c r="EF127" s="182">
        <f t="shared" si="1303"/>
        <v>0</v>
      </c>
      <c r="EG127" s="182">
        <f t="shared" si="1304"/>
        <v>0</v>
      </c>
      <c r="EH127" s="5"/>
      <c r="EI127" s="182">
        <f t="shared" si="1102"/>
        <v>0</v>
      </c>
      <c r="EJ127" s="182">
        <f t="shared" si="1305"/>
        <v>0</v>
      </c>
      <c r="EK127" s="182">
        <f t="shared" si="1306"/>
        <v>0</v>
      </c>
      <c r="EL127" s="5"/>
      <c r="EM127" s="182">
        <f t="shared" si="1105"/>
        <v>0</v>
      </c>
      <c r="EN127" s="182">
        <f t="shared" si="1307"/>
        <v>0</v>
      </c>
      <c r="EO127" s="182">
        <f t="shared" si="1308"/>
        <v>0</v>
      </c>
      <c r="EP127" s="5"/>
      <c r="EQ127" s="182">
        <f t="shared" si="1108"/>
        <v>0</v>
      </c>
      <c r="ER127" s="182">
        <f t="shared" si="1309"/>
        <v>0</v>
      </c>
      <c r="ES127" s="182">
        <f t="shared" si="1310"/>
        <v>0</v>
      </c>
      <c r="ET127" s="5"/>
      <c r="EU127" s="182">
        <f t="shared" si="1111"/>
        <v>0</v>
      </c>
      <c r="EV127" s="182">
        <f t="shared" si="1311"/>
        <v>0</v>
      </c>
      <c r="EW127" s="182">
        <f t="shared" si="1312"/>
        <v>0</v>
      </c>
      <c r="EX127" s="5"/>
      <c r="EY127" s="182">
        <f t="shared" si="1114"/>
        <v>0</v>
      </c>
      <c r="EZ127" s="182">
        <f t="shared" si="1313"/>
        <v>0</v>
      </c>
      <c r="FA127" s="182">
        <f t="shared" si="1314"/>
        <v>0</v>
      </c>
      <c r="FB127" s="5"/>
      <c r="FC127" s="182">
        <f t="shared" si="1117"/>
        <v>0</v>
      </c>
      <c r="FD127" s="182">
        <f t="shared" si="1315"/>
        <v>0</v>
      </c>
      <c r="FE127" s="182">
        <f t="shared" si="1316"/>
        <v>0</v>
      </c>
      <c r="FF127" s="5"/>
      <c r="FG127" s="182">
        <f t="shared" si="1120"/>
        <v>0</v>
      </c>
      <c r="FH127" s="182">
        <f t="shared" si="1317"/>
        <v>0</v>
      </c>
      <c r="FI127" s="182">
        <f t="shared" si="1318"/>
        <v>0</v>
      </c>
      <c r="FJ127" s="5"/>
      <c r="FK127" s="182">
        <f t="shared" si="1123"/>
        <v>0</v>
      </c>
      <c r="FL127" s="182">
        <f t="shared" si="1319"/>
        <v>0</v>
      </c>
      <c r="FM127" s="182">
        <f t="shared" si="1320"/>
        <v>0</v>
      </c>
      <c r="FN127" s="5"/>
      <c r="FO127" s="182">
        <f t="shared" si="1126"/>
        <v>0</v>
      </c>
      <c r="FP127" s="182">
        <f t="shared" si="1321"/>
        <v>0</v>
      </c>
      <c r="FQ127" s="182">
        <f t="shared" si="1322"/>
        <v>0</v>
      </c>
      <c r="FR127" s="5"/>
      <c r="FS127" s="182">
        <f t="shared" si="1129"/>
        <v>0</v>
      </c>
      <c r="FT127" s="182">
        <f t="shared" si="1323"/>
        <v>0</v>
      </c>
      <c r="FU127" s="182">
        <f t="shared" si="1324"/>
        <v>0</v>
      </c>
      <c r="FV127" s="5"/>
      <c r="FW127" s="182">
        <f t="shared" si="1132"/>
        <v>0</v>
      </c>
      <c r="FX127" s="182">
        <f t="shared" si="1325"/>
        <v>0</v>
      </c>
      <c r="FY127" s="182">
        <f t="shared" si="1326"/>
        <v>0</v>
      </c>
      <c r="FZ127" s="5"/>
      <c r="GA127" s="182">
        <f t="shared" si="1135"/>
        <v>0</v>
      </c>
      <c r="GB127" s="182">
        <f t="shared" si="1327"/>
        <v>0</v>
      </c>
      <c r="GC127" s="182">
        <f t="shared" si="1328"/>
        <v>0</v>
      </c>
      <c r="GD127" s="5"/>
      <c r="GE127" s="182">
        <f t="shared" si="1138"/>
        <v>0</v>
      </c>
      <c r="GF127" s="182">
        <f t="shared" si="1329"/>
        <v>0</v>
      </c>
      <c r="GG127" s="182">
        <f t="shared" si="1330"/>
        <v>0</v>
      </c>
      <c r="GH127" s="5"/>
      <c r="GI127" s="182">
        <f t="shared" si="1141"/>
        <v>0</v>
      </c>
      <c r="GJ127" s="182">
        <f t="shared" si="1331"/>
        <v>0</v>
      </c>
      <c r="GK127" s="182">
        <f t="shared" si="1332"/>
        <v>0</v>
      </c>
      <c r="GL127" s="5"/>
      <c r="GM127" s="182">
        <f t="shared" si="1144"/>
        <v>0</v>
      </c>
      <c r="GN127" s="182">
        <f t="shared" si="1333"/>
        <v>0</v>
      </c>
      <c r="GO127" s="182">
        <f t="shared" si="1334"/>
        <v>0</v>
      </c>
      <c r="GP127" s="5"/>
      <c r="GQ127" s="182">
        <f t="shared" si="1147"/>
        <v>0</v>
      </c>
      <c r="GR127" s="182">
        <f t="shared" si="1335"/>
        <v>0</v>
      </c>
      <c r="GS127" s="182">
        <f t="shared" si="1336"/>
        <v>0</v>
      </c>
      <c r="GT127" s="5"/>
      <c r="GU127" s="182">
        <f t="shared" si="1150"/>
        <v>0</v>
      </c>
      <c r="GV127" s="182">
        <f t="shared" si="1337"/>
        <v>0</v>
      </c>
      <c r="GW127" s="182">
        <f t="shared" si="1338"/>
        <v>0</v>
      </c>
      <c r="GX127" s="5"/>
      <c r="GY127" s="182">
        <f t="shared" si="1153"/>
        <v>0</v>
      </c>
      <c r="GZ127" s="182">
        <f t="shared" si="1339"/>
        <v>0</v>
      </c>
      <c r="HA127" s="182">
        <f t="shared" si="1340"/>
        <v>0</v>
      </c>
      <c r="HB127" s="5"/>
      <c r="HC127" s="182">
        <f t="shared" si="1156"/>
        <v>0</v>
      </c>
      <c r="HD127" s="182">
        <f t="shared" si="1341"/>
        <v>0</v>
      </c>
      <c r="HE127" s="182">
        <f t="shared" si="1342"/>
        <v>0</v>
      </c>
      <c r="HF127" s="5"/>
      <c r="HG127" s="182">
        <f t="shared" si="1159"/>
        <v>0</v>
      </c>
      <c r="HH127" s="182">
        <f t="shared" si="1343"/>
        <v>0</v>
      </c>
      <c r="HI127" s="182">
        <f t="shared" si="1344"/>
        <v>0</v>
      </c>
      <c r="HJ127" s="5"/>
      <c r="HK127" s="182">
        <f t="shared" si="1162"/>
        <v>0</v>
      </c>
      <c r="HL127" s="182">
        <f t="shared" si="1345"/>
        <v>0</v>
      </c>
      <c r="HM127" s="182">
        <f t="shared" si="1346"/>
        <v>0</v>
      </c>
      <c r="HN127" s="5"/>
      <c r="HO127" s="182">
        <f t="shared" si="1165"/>
        <v>0</v>
      </c>
      <c r="HP127" s="182">
        <f t="shared" si="1347"/>
        <v>0</v>
      </c>
      <c r="HQ127" s="182">
        <f t="shared" si="1348"/>
        <v>0</v>
      </c>
      <c r="HR127" s="5"/>
      <c r="HS127" s="182">
        <f t="shared" si="1168"/>
        <v>0</v>
      </c>
      <c r="HT127" s="182">
        <f t="shared" si="1349"/>
        <v>0</v>
      </c>
      <c r="HU127" s="182">
        <f t="shared" si="1350"/>
        <v>0</v>
      </c>
      <c r="HV127" s="5"/>
      <c r="HW127" s="182">
        <f t="shared" si="1171"/>
        <v>0</v>
      </c>
      <c r="HX127" s="182">
        <f t="shared" si="1351"/>
        <v>0</v>
      </c>
      <c r="HY127" s="182">
        <f t="shared" si="1352"/>
        <v>0</v>
      </c>
      <c r="HZ127" s="5"/>
      <c r="IA127" s="182">
        <f t="shared" si="1174"/>
        <v>0</v>
      </c>
      <c r="IB127" s="182">
        <f t="shared" si="1353"/>
        <v>0</v>
      </c>
      <c r="IC127" s="182">
        <f t="shared" si="1354"/>
        <v>0</v>
      </c>
      <c r="ID127" s="5"/>
      <c r="IE127" s="182">
        <f t="shared" si="1177"/>
        <v>0</v>
      </c>
      <c r="IF127" s="182">
        <f t="shared" si="1355"/>
        <v>0</v>
      </c>
      <c r="IG127" s="182">
        <f t="shared" si="1356"/>
        <v>0</v>
      </c>
      <c r="IH127" s="5"/>
      <c r="II127" s="182">
        <f t="shared" si="1180"/>
        <v>0</v>
      </c>
      <c r="IJ127" s="182">
        <f t="shared" si="1357"/>
        <v>0</v>
      </c>
      <c r="IK127" s="182">
        <f t="shared" si="1358"/>
        <v>0</v>
      </c>
      <c r="IL127" s="5"/>
      <c r="IM127" s="182">
        <f t="shared" si="1183"/>
        <v>0</v>
      </c>
      <c r="IN127" s="182">
        <f t="shared" si="1359"/>
        <v>0</v>
      </c>
      <c r="IO127" s="182">
        <f t="shared" si="1360"/>
        <v>0</v>
      </c>
      <c r="IP127" s="5"/>
      <c r="IQ127" s="182">
        <f t="shared" si="1186"/>
        <v>0</v>
      </c>
      <c r="IR127" s="182">
        <f t="shared" si="1361"/>
        <v>0</v>
      </c>
      <c r="IS127" s="182">
        <f t="shared" si="1362"/>
        <v>0</v>
      </c>
      <c r="IT127" s="5"/>
      <c r="IU127" s="182">
        <f t="shared" si="1189"/>
        <v>0</v>
      </c>
      <c r="IV127" s="182">
        <f t="shared" si="1363"/>
        <v>0</v>
      </c>
      <c r="IW127" s="182">
        <f t="shared" si="1364"/>
        <v>0</v>
      </c>
      <c r="IX127" s="5"/>
      <c r="IY127" s="182">
        <f t="shared" si="1192"/>
        <v>0</v>
      </c>
      <c r="IZ127" s="182">
        <f t="shared" si="1365"/>
        <v>0</v>
      </c>
      <c r="JA127" s="182">
        <f t="shared" si="1366"/>
        <v>0</v>
      </c>
      <c r="JB127" s="5"/>
      <c r="JC127" s="182">
        <f t="shared" si="1195"/>
        <v>0</v>
      </c>
      <c r="JD127" s="182">
        <f t="shared" si="1367"/>
        <v>0</v>
      </c>
      <c r="JE127" s="182">
        <f t="shared" si="1368"/>
        <v>0</v>
      </c>
      <c r="JF127" s="5"/>
      <c r="JG127" s="182">
        <f t="shared" si="1198"/>
        <v>0</v>
      </c>
      <c r="JH127" s="182">
        <f t="shared" si="1369"/>
        <v>0</v>
      </c>
      <c r="JI127" s="182">
        <f t="shared" si="1370"/>
        <v>0</v>
      </c>
      <c r="JJ127" s="5"/>
      <c r="JK127" s="182">
        <f t="shared" si="1201"/>
        <v>0</v>
      </c>
      <c r="JL127" s="182">
        <f t="shared" si="1371"/>
        <v>0</v>
      </c>
      <c r="JM127" s="182">
        <f t="shared" si="1372"/>
        <v>0</v>
      </c>
      <c r="JN127" s="5"/>
      <c r="JO127" s="182">
        <f t="shared" si="1204"/>
        <v>0</v>
      </c>
      <c r="JP127" s="182">
        <f t="shared" si="1373"/>
        <v>0</v>
      </c>
      <c r="JQ127" s="182">
        <f t="shared" si="1374"/>
        <v>0</v>
      </c>
      <c r="JR127" s="5"/>
      <c r="JS127" s="182">
        <f t="shared" si="1207"/>
        <v>0</v>
      </c>
      <c r="JT127" s="182">
        <f t="shared" si="1375"/>
        <v>0</v>
      </c>
      <c r="JU127" s="182">
        <f t="shared" si="1376"/>
        <v>0</v>
      </c>
      <c r="JV127" s="5"/>
      <c r="JW127" s="182">
        <f t="shared" si="1210"/>
        <v>0</v>
      </c>
      <c r="JX127" s="182">
        <f t="shared" si="1377"/>
        <v>0</v>
      </c>
      <c r="JY127" s="182">
        <f t="shared" si="1378"/>
        <v>0</v>
      </c>
      <c r="JZ127" s="5"/>
      <c r="KA127" s="182">
        <f t="shared" si="1213"/>
        <v>0</v>
      </c>
      <c r="KB127" s="182">
        <f t="shared" si="1379"/>
        <v>0</v>
      </c>
      <c r="KC127" s="182">
        <f t="shared" si="1380"/>
        <v>0</v>
      </c>
      <c r="KD127" s="5"/>
      <c r="KE127" s="182">
        <f t="shared" si="1216"/>
        <v>0</v>
      </c>
      <c r="KF127" s="182">
        <f t="shared" si="1381"/>
        <v>0</v>
      </c>
      <c r="KG127" s="182">
        <f t="shared" si="1382"/>
        <v>0</v>
      </c>
      <c r="KH127" s="5"/>
      <c r="KI127" s="183">
        <f t="shared" si="1383"/>
        <v>0</v>
      </c>
      <c r="KJ127" s="183" t="e">
        <f t="shared" si="1384"/>
        <v>#DIV/0!</v>
      </c>
      <c r="KK127" s="183">
        <f t="shared" si="1385"/>
        <v>0</v>
      </c>
      <c r="KM127" s="183">
        <f t="shared" si="1386"/>
        <v>0</v>
      </c>
      <c r="KN127" s="183" t="e">
        <f t="shared" si="1387"/>
        <v>#DIV/0!</v>
      </c>
      <c r="KO127" s="183">
        <f t="shared" si="1388"/>
        <v>0</v>
      </c>
      <c r="KQ127" s="183">
        <f t="shared" si="1389"/>
        <v>0</v>
      </c>
      <c r="KR127" s="183" t="e">
        <f t="shared" si="1390"/>
        <v>#DIV/0!</v>
      </c>
      <c r="KS127" s="183">
        <f t="shared" si="1391"/>
        <v>0</v>
      </c>
      <c r="KU127" s="183">
        <f t="shared" si="1392"/>
        <v>0</v>
      </c>
      <c r="KV127" s="183" t="e">
        <f t="shared" si="1393"/>
        <v>#DIV/0!</v>
      </c>
      <c r="KW127" s="183">
        <f t="shared" si="1394"/>
        <v>0</v>
      </c>
      <c r="KY127" s="183">
        <f t="shared" si="1395"/>
        <v>0</v>
      </c>
      <c r="KZ127" s="183" t="e">
        <f t="shared" si="1396"/>
        <v>#DIV/0!</v>
      </c>
      <c r="LA127" s="183">
        <f t="shared" si="1397"/>
        <v>0</v>
      </c>
      <c r="LC127" s="183">
        <f t="shared" si="1398"/>
        <v>0</v>
      </c>
      <c r="LD127" s="183" t="e">
        <f t="shared" si="1399"/>
        <v>#DIV/0!</v>
      </c>
      <c r="LE127" s="183">
        <f t="shared" si="1400"/>
        <v>0</v>
      </c>
    </row>
    <row r="128" spans="2:317" ht="18.75">
      <c r="B128" s="172"/>
      <c r="C128" s="180"/>
      <c r="D128" s="180"/>
      <c r="E128" s="180" t="str">
        <f>'A.I Revenue Streams - P1'!F126</f>
        <v>Ultrasound Neuro Sonography</v>
      </c>
      <c r="F128" s="184"/>
      <c r="G128" s="182"/>
      <c r="H128" s="182">
        <f>'A.I Revenue Streams - P1'!J126</f>
        <v>0</v>
      </c>
      <c r="I128" s="182">
        <f t="shared" si="1240"/>
        <v>0</v>
      </c>
      <c r="J128" s="5"/>
      <c r="K128" s="182">
        <f>'A.I Revenue Streams - P1'!H126*K$2</f>
        <v>0</v>
      </c>
      <c r="L128" s="182">
        <f t="shared" si="1241"/>
        <v>0</v>
      </c>
      <c r="M128" s="182">
        <f t="shared" si="1242"/>
        <v>0</v>
      </c>
      <c r="N128" s="5"/>
      <c r="O128" s="182">
        <f t="shared" si="1009"/>
        <v>0</v>
      </c>
      <c r="P128" s="182">
        <f t="shared" si="1243"/>
        <v>0</v>
      </c>
      <c r="Q128" s="182">
        <f t="shared" si="1244"/>
        <v>0</v>
      </c>
      <c r="R128" s="5"/>
      <c r="S128" s="182">
        <f t="shared" si="1012"/>
        <v>0</v>
      </c>
      <c r="T128" s="182">
        <f t="shared" si="1245"/>
        <v>0</v>
      </c>
      <c r="U128" s="182">
        <f t="shared" si="1246"/>
        <v>0</v>
      </c>
      <c r="V128" s="5"/>
      <c r="W128" s="182">
        <f t="shared" si="1015"/>
        <v>0</v>
      </c>
      <c r="X128" s="182">
        <f t="shared" si="1247"/>
        <v>0</v>
      </c>
      <c r="Y128" s="182">
        <f t="shared" si="1248"/>
        <v>0</v>
      </c>
      <c r="Z128" s="5"/>
      <c r="AA128" s="182">
        <f t="shared" si="1018"/>
        <v>0</v>
      </c>
      <c r="AB128" s="182">
        <f t="shared" si="1249"/>
        <v>0</v>
      </c>
      <c r="AC128" s="182">
        <f t="shared" si="1250"/>
        <v>0</v>
      </c>
      <c r="AD128" s="5"/>
      <c r="AE128" s="182">
        <f t="shared" si="1021"/>
        <v>0</v>
      </c>
      <c r="AF128" s="182">
        <f t="shared" si="1251"/>
        <v>0</v>
      </c>
      <c r="AG128" s="182">
        <f t="shared" si="1252"/>
        <v>0</v>
      </c>
      <c r="AH128" s="5"/>
      <c r="AI128" s="182">
        <f t="shared" si="1024"/>
        <v>0</v>
      </c>
      <c r="AJ128" s="182">
        <f t="shared" si="1253"/>
        <v>0</v>
      </c>
      <c r="AK128" s="182">
        <f t="shared" si="1254"/>
        <v>0</v>
      </c>
      <c r="AL128" s="5"/>
      <c r="AM128" s="182">
        <f t="shared" si="1027"/>
        <v>0</v>
      </c>
      <c r="AN128" s="182">
        <f t="shared" si="1255"/>
        <v>0</v>
      </c>
      <c r="AO128" s="182">
        <f t="shared" si="1256"/>
        <v>0</v>
      </c>
      <c r="AP128" s="5"/>
      <c r="AQ128" s="182">
        <f t="shared" si="1030"/>
        <v>0</v>
      </c>
      <c r="AR128" s="182">
        <f t="shared" si="1257"/>
        <v>0</v>
      </c>
      <c r="AS128" s="182">
        <f t="shared" si="1258"/>
        <v>0</v>
      </c>
      <c r="AT128" s="5"/>
      <c r="AU128" s="182">
        <f t="shared" si="1033"/>
        <v>0</v>
      </c>
      <c r="AV128" s="182">
        <f t="shared" si="1259"/>
        <v>0</v>
      </c>
      <c r="AW128" s="182">
        <f t="shared" si="1260"/>
        <v>0</v>
      </c>
      <c r="AX128" s="5"/>
      <c r="AY128" s="182">
        <f t="shared" si="1036"/>
        <v>0</v>
      </c>
      <c r="AZ128" s="182">
        <f t="shared" si="1261"/>
        <v>0</v>
      </c>
      <c r="BA128" s="182">
        <f t="shared" si="1262"/>
        <v>0</v>
      </c>
      <c r="BB128" s="5"/>
      <c r="BC128" s="182">
        <f t="shared" si="1039"/>
        <v>0</v>
      </c>
      <c r="BD128" s="182">
        <f t="shared" si="1263"/>
        <v>0</v>
      </c>
      <c r="BE128" s="182">
        <f t="shared" si="1264"/>
        <v>0</v>
      </c>
      <c r="BF128" s="5"/>
      <c r="BG128" s="182">
        <f t="shared" si="1042"/>
        <v>0</v>
      </c>
      <c r="BH128" s="182">
        <f t="shared" si="1265"/>
        <v>0</v>
      </c>
      <c r="BI128" s="182">
        <f t="shared" si="1266"/>
        <v>0</v>
      </c>
      <c r="BJ128" s="5"/>
      <c r="BK128" s="182">
        <f t="shared" si="1045"/>
        <v>0</v>
      </c>
      <c r="BL128" s="182">
        <f t="shared" si="1267"/>
        <v>0</v>
      </c>
      <c r="BM128" s="182">
        <f t="shared" si="1268"/>
        <v>0</v>
      </c>
      <c r="BN128" s="5"/>
      <c r="BO128" s="182">
        <f t="shared" si="1048"/>
        <v>0</v>
      </c>
      <c r="BP128" s="182">
        <f t="shared" si="1269"/>
        <v>0</v>
      </c>
      <c r="BQ128" s="182">
        <f t="shared" si="1270"/>
        <v>0</v>
      </c>
      <c r="BR128" s="5"/>
      <c r="BS128" s="182">
        <f t="shared" si="1051"/>
        <v>0</v>
      </c>
      <c r="BT128" s="182">
        <f t="shared" si="1271"/>
        <v>0</v>
      </c>
      <c r="BU128" s="182">
        <f t="shared" si="1272"/>
        <v>0</v>
      </c>
      <c r="BV128" s="5"/>
      <c r="BW128" s="182">
        <f t="shared" si="1054"/>
        <v>0</v>
      </c>
      <c r="BX128" s="182">
        <f t="shared" si="1273"/>
        <v>0</v>
      </c>
      <c r="BY128" s="182">
        <f t="shared" si="1274"/>
        <v>0</v>
      </c>
      <c r="BZ128" s="5"/>
      <c r="CA128" s="182">
        <f t="shared" si="1057"/>
        <v>0</v>
      </c>
      <c r="CB128" s="182">
        <f t="shared" si="1275"/>
        <v>0</v>
      </c>
      <c r="CC128" s="182">
        <f t="shared" si="1276"/>
        <v>0</v>
      </c>
      <c r="CD128" s="5"/>
      <c r="CE128" s="182">
        <f t="shared" si="1060"/>
        <v>0</v>
      </c>
      <c r="CF128" s="182">
        <f t="shared" si="1277"/>
        <v>0</v>
      </c>
      <c r="CG128" s="182">
        <f t="shared" si="1278"/>
        <v>0</v>
      </c>
      <c r="CH128" s="5"/>
      <c r="CI128" s="182">
        <f t="shared" si="1063"/>
        <v>0</v>
      </c>
      <c r="CJ128" s="182">
        <f t="shared" si="1279"/>
        <v>0</v>
      </c>
      <c r="CK128" s="182">
        <f t="shared" si="1280"/>
        <v>0</v>
      </c>
      <c r="CL128" s="5"/>
      <c r="CM128" s="182">
        <f t="shared" si="1066"/>
        <v>0</v>
      </c>
      <c r="CN128" s="182">
        <f t="shared" si="1281"/>
        <v>0</v>
      </c>
      <c r="CO128" s="182">
        <f t="shared" si="1282"/>
        <v>0</v>
      </c>
      <c r="CP128" s="5"/>
      <c r="CQ128" s="182">
        <f t="shared" si="1069"/>
        <v>0</v>
      </c>
      <c r="CR128" s="182">
        <f t="shared" si="1283"/>
        <v>0</v>
      </c>
      <c r="CS128" s="182">
        <f t="shared" si="1284"/>
        <v>0</v>
      </c>
      <c r="CT128" s="5"/>
      <c r="CU128" s="182">
        <f t="shared" si="1072"/>
        <v>0</v>
      </c>
      <c r="CV128" s="182">
        <f t="shared" si="1285"/>
        <v>0</v>
      </c>
      <c r="CW128" s="182">
        <f t="shared" si="1286"/>
        <v>0</v>
      </c>
      <c r="CX128" s="5"/>
      <c r="CY128" s="182">
        <f t="shared" si="1075"/>
        <v>0</v>
      </c>
      <c r="CZ128" s="182">
        <f t="shared" si="1287"/>
        <v>0</v>
      </c>
      <c r="DA128" s="182">
        <f t="shared" si="1288"/>
        <v>0</v>
      </c>
      <c r="DB128" s="5"/>
      <c r="DC128" s="182">
        <f t="shared" si="1078"/>
        <v>0</v>
      </c>
      <c r="DD128" s="182">
        <f t="shared" si="1289"/>
        <v>0</v>
      </c>
      <c r="DE128" s="182">
        <f t="shared" si="1290"/>
        <v>0</v>
      </c>
      <c r="DF128" s="5"/>
      <c r="DG128" s="182">
        <f t="shared" si="1081"/>
        <v>0</v>
      </c>
      <c r="DH128" s="182">
        <f t="shared" si="1291"/>
        <v>0</v>
      </c>
      <c r="DI128" s="182">
        <f t="shared" si="1292"/>
        <v>0</v>
      </c>
      <c r="DJ128" s="5"/>
      <c r="DK128" s="182">
        <f t="shared" si="1084"/>
        <v>0</v>
      </c>
      <c r="DL128" s="182">
        <f t="shared" si="1293"/>
        <v>0</v>
      </c>
      <c r="DM128" s="182">
        <f t="shared" si="1294"/>
        <v>0</v>
      </c>
      <c r="DN128" s="5"/>
      <c r="DO128" s="182">
        <f t="shared" si="1087"/>
        <v>0</v>
      </c>
      <c r="DP128" s="182">
        <f t="shared" si="1295"/>
        <v>0</v>
      </c>
      <c r="DQ128" s="182">
        <f t="shared" si="1296"/>
        <v>0</v>
      </c>
      <c r="DR128" s="5"/>
      <c r="DS128" s="182">
        <f t="shared" si="1090"/>
        <v>0</v>
      </c>
      <c r="DT128" s="182">
        <f t="shared" si="1297"/>
        <v>0</v>
      </c>
      <c r="DU128" s="182">
        <f t="shared" si="1298"/>
        <v>0</v>
      </c>
      <c r="DV128" s="5"/>
      <c r="DW128" s="182">
        <f t="shared" si="1093"/>
        <v>0</v>
      </c>
      <c r="DX128" s="182">
        <f t="shared" si="1299"/>
        <v>0</v>
      </c>
      <c r="DY128" s="182">
        <f t="shared" si="1300"/>
        <v>0</v>
      </c>
      <c r="DZ128" s="5"/>
      <c r="EA128" s="182">
        <f t="shared" si="1096"/>
        <v>0</v>
      </c>
      <c r="EB128" s="182">
        <f t="shared" si="1301"/>
        <v>0</v>
      </c>
      <c r="EC128" s="182">
        <f t="shared" si="1302"/>
        <v>0</v>
      </c>
      <c r="ED128" s="5"/>
      <c r="EE128" s="182">
        <f t="shared" si="1099"/>
        <v>0</v>
      </c>
      <c r="EF128" s="182">
        <f t="shared" si="1303"/>
        <v>0</v>
      </c>
      <c r="EG128" s="182">
        <f t="shared" si="1304"/>
        <v>0</v>
      </c>
      <c r="EH128" s="5"/>
      <c r="EI128" s="182">
        <f t="shared" si="1102"/>
        <v>0</v>
      </c>
      <c r="EJ128" s="182">
        <f t="shared" si="1305"/>
        <v>0</v>
      </c>
      <c r="EK128" s="182">
        <f t="shared" si="1306"/>
        <v>0</v>
      </c>
      <c r="EL128" s="5"/>
      <c r="EM128" s="182">
        <f t="shared" si="1105"/>
        <v>0</v>
      </c>
      <c r="EN128" s="182">
        <f t="shared" si="1307"/>
        <v>0</v>
      </c>
      <c r="EO128" s="182">
        <f t="shared" si="1308"/>
        <v>0</v>
      </c>
      <c r="EP128" s="5"/>
      <c r="EQ128" s="182">
        <f t="shared" si="1108"/>
        <v>0</v>
      </c>
      <c r="ER128" s="182">
        <f t="shared" si="1309"/>
        <v>0</v>
      </c>
      <c r="ES128" s="182">
        <f t="shared" si="1310"/>
        <v>0</v>
      </c>
      <c r="ET128" s="5"/>
      <c r="EU128" s="182">
        <f t="shared" si="1111"/>
        <v>0</v>
      </c>
      <c r="EV128" s="182">
        <f t="shared" si="1311"/>
        <v>0</v>
      </c>
      <c r="EW128" s="182">
        <f t="shared" si="1312"/>
        <v>0</v>
      </c>
      <c r="EX128" s="5"/>
      <c r="EY128" s="182">
        <f t="shared" si="1114"/>
        <v>0</v>
      </c>
      <c r="EZ128" s="182">
        <f t="shared" si="1313"/>
        <v>0</v>
      </c>
      <c r="FA128" s="182">
        <f t="shared" si="1314"/>
        <v>0</v>
      </c>
      <c r="FB128" s="5"/>
      <c r="FC128" s="182">
        <f t="shared" si="1117"/>
        <v>0</v>
      </c>
      <c r="FD128" s="182">
        <f t="shared" si="1315"/>
        <v>0</v>
      </c>
      <c r="FE128" s="182">
        <f t="shared" si="1316"/>
        <v>0</v>
      </c>
      <c r="FF128" s="5"/>
      <c r="FG128" s="182">
        <f t="shared" si="1120"/>
        <v>0</v>
      </c>
      <c r="FH128" s="182">
        <f t="shared" si="1317"/>
        <v>0</v>
      </c>
      <c r="FI128" s="182">
        <f t="shared" si="1318"/>
        <v>0</v>
      </c>
      <c r="FJ128" s="5"/>
      <c r="FK128" s="182">
        <f t="shared" si="1123"/>
        <v>0</v>
      </c>
      <c r="FL128" s="182">
        <f t="shared" si="1319"/>
        <v>0</v>
      </c>
      <c r="FM128" s="182">
        <f t="shared" si="1320"/>
        <v>0</v>
      </c>
      <c r="FN128" s="5"/>
      <c r="FO128" s="182">
        <f t="shared" si="1126"/>
        <v>0</v>
      </c>
      <c r="FP128" s="182">
        <f t="shared" si="1321"/>
        <v>0</v>
      </c>
      <c r="FQ128" s="182">
        <f t="shared" si="1322"/>
        <v>0</v>
      </c>
      <c r="FR128" s="5"/>
      <c r="FS128" s="182">
        <f t="shared" si="1129"/>
        <v>0</v>
      </c>
      <c r="FT128" s="182">
        <f t="shared" si="1323"/>
        <v>0</v>
      </c>
      <c r="FU128" s="182">
        <f t="shared" si="1324"/>
        <v>0</v>
      </c>
      <c r="FV128" s="5"/>
      <c r="FW128" s="182">
        <f t="shared" si="1132"/>
        <v>0</v>
      </c>
      <c r="FX128" s="182">
        <f t="shared" si="1325"/>
        <v>0</v>
      </c>
      <c r="FY128" s="182">
        <f t="shared" si="1326"/>
        <v>0</v>
      </c>
      <c r="FZ128" s="5"/>
      <c r="GA128" s="182">
        <f t="shared" si="1135"/>
        <v>0</v>
      </c>
      <c r="GB128" s="182">
        <f t="shared" si="1327"/>
        <v>0</v>
      </c>
      <c r="GC128" s="182">
        <f t="shared" si="1328"/>
        <v>0</v>
      </c>
      <c r="GD128" s="5"/>
      <c r="GE128" s="182">
        <f t="shared" si="1138"/>
        <v>0</v>
      </c>
      <c r="GF128" s="182">
        <f t="shared" si="1329"/>
        <v>0</v>
      </c>
      <c r="GG128" s="182">
        <f t="shared" si="1330"/>
        <v>0</v>
      </c>
      <c r="GH128" s="5"/>
      <c r="GI128" s="182">
        <f t="shared" si="1141"/>
        <v>0</v>
      </c>
      <c r="GJ128" s="182">
        <f t="shared" si="1331"/>
        <v>0</v>
      </c>
      <c r="GK128" s="182">
        <f t="shared" si="1332"/>
        <v>0</v>
      </c>
      <c r="GL128" s="5"/>
      <c r="GM128" s="182">
        <f t="shared" si="1144"/>
        <v>0</v>
      </c>
      <c r="GN128" s="182">
        <f t="shared" si="1333"/>
        <v>0</v>
      </c>
      <c r="GO128" s="182">
        <f t="shared" si="1334"/>
        <v>0</v>
      </c>
      <c r="GP128" s="5"/>
      <c r="GQ128" s="182">
        <f t="shared" si="1147"/>
        <v>0</v>
      </c>
      <c r="GR128" s="182">
        <f t="shared" si="1335"/>
        <v>0</v>
      </c>
      <c r="GS128" s="182">
        <f t="shared" si="1336"/>
        <v>0</v>
      </c>
      <c r="GT128" s="5"/>
      <c r="GU128" s="182">
        <f t="shared" si="1150"/>
        <v>0</v>
      </c>
      <c r="GV128" s="182">
        <f t="shared" si="1337"/>
        <v>0</v>
      </c>
      <c r="GW128" s="182">
        <f t="shared" si="1338"/>
        <v>0</v>
      </c>
      <c r="GX128" s="5"/>
      <c r="GY128" s="182">
        <f t="shared" si="1153"/>
        <v>0</v>
      </c>
      <c r="GZ128" s="182">
        <f t="shared" si="1339"/>
        <v>0</v>
      </c>
      <c r="HA128" s="182">
        <f t="shared" si="1340"/>
        <v>0</v>
      </c>
      <c r="HB128" s="5"/>
      <c r="HC128" s="182">
        <f t="shared" si="1156"/>
        <v>0</v>
      </c>
      <c r="HD128" s="182">
        <f t="shared" si="1341"/>
        <v>0</v>
      </c>
      <c r="HE128" s="182">
        <f t="shared" si="1342"/>
        <v>0</v>
      </c>
      <c r="HF128" s="5"/>
      <c r="HG128" s="182">
        <f t="shared" si="1159"/>
        <v>0</v>
      </c>
      <c r="HH128" s="182">
        <f t="shared" si="1343"/>
        <v>0</v>
      </c>
      <c r="HI128" s="182">
        <f t="shared" si="1344"/>
        <v>0</v>
      </c>
      <c r="HJ128" s="5"/>
      <c r="HK128" s="182">
        <f t="shared" si="1162"/>
        <v>0</v>
      </c>
      <c r="HL128" s="182">
        <f t="shared" si="1345"/>
        <v>0</v>
      </c>
      <c r="HM128" s="182">
        <f t="shared" si="1346"/>
        <v>0</v>
      </c>
      <c r="HN128" s="5"/>
      <c r="HO128" s="182">
        <f t="shared" si="1165"/>
        <v>0</v>
      </c>
      <c r="HP128" s="182">
        <f t="shared" si="1347"/>
        <v>0</v>
      </c>
      <c r="HQ128" s="182">
        <f t="shared" si="1348"/>
        <v>0</v>
      </c>
      <c r="HR128" s="5"/>
      <c r="HS128" s="182">
        <f t="shared" si="1168"/>
        <v>0</v>
      </c>
      <c r="HT128" s="182">
        <f t="shared" si="1349"/>
        <v>0</v>
      </c>
      <c r="HU128" s="182">
        <f t="shared" si="1350"/>
        <v>0</v>
      </c>
      <c r="HV128" s="5"/>
      <c r="HW128" s="182">
        <f t="shared" si="1171"/>
        <v>0</v>
      </c>
      <c r="HX128" s="182">
        <f t="shared" si="1351"/>
        <v>0</v>
      </c>
      <c r="HY128" s="182">
        <f t="shared" si="1352"/>
        <v>0</v>
      </c>
      <c r="HZ128" s="5"/>
      <c r="IA128" s="182">
        <f t="shared" si="1174"/>
        <v>0</v>
      </c>
      <c r="IB128" s="182">
        <f t="shared" si="1353"/>
        <v>0</v>
      </c>
      <c r="IC128" s="182">
        <f t="shared" si="1354"/>
        <v>0</v>
      </c>
      <c r="ID128" s="5"/>
      <c r="IE128" s="182">
        <f t="shared" si="1177"/>
        <v>0</v>
      </c>
      <c r="IF128" s="182">
        <f t="shared" si="1355"/>
        <v>0</v>
      </c>
      <c r="IG128" s="182">
        <f t="shared" si="1356"/>
        <v>0</v>
      </c>
      <c r="IH128" s="5"/>
      <c r="II128" s="182">
        <f t="shared" si="1180"/>
        <v>0</v>
      </c>
      <c r="IJ128" s="182">
        <f t="shared" si="1357"/>
        <v>0</v>
      </c>
      <c r="IK128" s="182">
        <f t="shared" si="1358"/>
        <v>0</v>
      </c>
      <c r="IL128" s="5"/>
      <c r="IM128" s="182">
        <f t="shared" si="1183"/>
        <v>0</v>
      </c>
      <c r="IN128" s="182">
        <f t="shared" si="1359"/>
        <v>0</v>
      </c>
      <c r="IO128" s="182">
        <f t="shared" si="1360"/>
        <v>0</v>
      </c>
      <c r="IP128" s="5"/>
      <c r="IQ128" s="182">
        <f t="shared" si="1186"/>
        <v>0</v>
      </c>
      <c r="IR128" s="182">
        <f t="shared" si="1361"/>
        <v>0</v>
      </c>
      <c r="IS128" s="182">
        <f t="shared" si="1362"/>
        <v>0</v>
      </c>
      <c r="IT128" s="5"/>
      <c r="IU128" s="182">
        <f t="shared" si="1189"/>
        <v>0</v>
      </c>
      <c r="IV128" s="182">
        <f t="shared" si="1363"/>
        <v>0</v>
      </c>
      <c r="IW128" s="182">
        <f t="shared" si="1364"/>
        <v>0</v>
      </c>
      <c r="IX128" s="5"/>
      <c r="IY128" s="182">
        <f t="shared" si="1192"/>
        <v>0</v>
      </c>
      <c r="IZ128" s="182">
        <f t="shared" si="1365"/>
        <v>0</v>
      </c>
      <c r="JA128" s="182">
        <f t="shared" si="1366"/>
        <v>0</v>
      </c>
      <c r="JB128" s="5"/>
      <c r="JC128" s="182">
        <f t="shared" si="1195"/>
        <v>0</v>
      </c>
      <c r="JD128" s="182">
        <f t="shared" si="1367"/>
        <v>0</v>
      </c>
      <c r="JE128" s="182">
        <f t="shared" si="1368"/>
        <v>0</v>
      </c>
      <c r="JF128" s="5"/>
      <c r="JG128" s="182">
        <f t="shared" si="1198"/>
        <v>0</v>
      </c>
      <c r="JH128" s="182">
        <f t="shared" si="1369"/>
        <v>0</v>
      </c>
      <c r="JI128" s="182">
        <f t="shared" si="1370"/>
        <v>0</v>
      </c>
      <c r="JJ128" s="5"/>
      <c r="JK128" s="182">
        <f t="shared" si="1201"/>
        <v>0</v>
      </c>
      <c r="JL128" s="182">
        <f t="shared" si="1371"/>
        <v>0</v>
      </c>
      <c r="JM128" s="182">
        <f t="shared" si="1372"/>
        <v>0</v>
      </c>
      <c r="JN128" s="5"/>
      <c r="JO128" s="182">
        <f t="shared" si="1204"/>
        <v>0</v>
      </c>
      <c r="JP128" s="182">
        <f t="shared" si="1373"/>
        <v>0</v>
      </c>
      <c r="JQ128" s="182">
        <f t="shared" si="1374"/>
        <v>0</v>
      </c>
      <c r="JR128" s="5"/>
      <c r="JS128" s="182">
        <f t="shared" si="1207"/>
        <v>0</v>
      </c>
      <c r="JT128" s="182">
        <f t="shared" si="1375"/>
        <v>0</v>
      </c>
      <c r="JU128" s="182">
        <f t="shared" si="1376"/>
        <v>0</v>
      </c>
      <c r="JV128" s="5"/>
      <c r="JW128" s="182">
        <f t="shared" si="1210"/>
        <v>0</v>
      </c>
      <c r="JX128" s="182">
        <f t="shared" si="1377"/>
        <v>0</v>
      </c>
      <c r="JY128" s="182">
        <f t="shared" si="1378"/>
        <v>0</v>
      </c>
      <c r="JZ128" s="5"/>
      <c r="KA128" s="182">
        <f t="shared" si="1213"/>
        <v>0</v>
      </c>
      <c r="KB128" s="182">
        <f t="shared" si="1379"/>
        <v>0</v>
      </c>
      <c r="KC128" s="182">
        <f t="shared" si="1380"/>
        <v>0</v>
      </c>
      <c r="KD128" s="5"/>
      <c r="KE128" s="182">
        <f t="shared" si="1216"/>
        <v>0</v>
      </c>
      <c r="KF128" s="182">
        <f t="shared" si="1381"/>
        <v>0</v>
      </c>
      <c r="KG128" s="182">
        <f t="shared" si="1382"/>
        <v>0</v>
      </c>
      <c r="KH128" s="5"/>
      <c r="KI128" s="183">
        <f t="shared" si="1383"/>
        <v>0</v>
      </c>
      <c r="KJ128" s="183" t="e">
        <f t="shared" si="1384"/>
        <v>#DIV/0!</v>
      </c>
      <c r="KK128" s="183">
        <f t="shared" si="1385"/>
        <v>0</v>
      </c>
      <c r="KM128" s="183">
        <f t="shared" si="1386"/>
        <v>0</v>
      </c>
      <c r="KN128" s="183" t="e">
        <f t="shared" si="1387"/>
        <v>#DIV/0!</v>
      </c>
      <c r="KO128" s="183">
        <f t="shared" si="1388"/>
        <v>0</v>
      </c>
      <c r="KQ128" s="183">
        <f t="shared" si="1389"/>
        <v>0</v>
      </c>
      <c r="KR128" s="183" t="e">
        <f t="shared" si="1390"/>
        <v>#DIV/0!</v>
      </c>
      <c r="KS128" s="183">
        <f t="shared" si="1391"/>
        <v>0</v>
      </c>
      <c r="KU128" s="183">
        <f t="shared" si="1392"/>
        <v>0</v>
      </c>
      <c r="KV128" s="183" t="e">
        <f t="shared" si="1393"/>
        <v>#DIV/0!</v>
      </c>
      <c r="KW128" s="183">
        <f t="shared" si="1394"/>
        <v>0</v>
      </c>
      <c r="KY128" s="183">
        <f t="shared" si="1395"/>
        <v>0</v>
      </c>
      <c r="KZ128" s="183" t="e">
        <f t="shared" si="1396"/>
        <v>#DIV/0!</v>
      </c>
      <c r="LA128" s="183">
        <f t="shared" si="1397"/>
        <v>0</v>
      </c>
      <c r="LC128" s="183">
        <f t="shared" si="1398"/>
        <v>0</v>
      </c>
      <c r="LD128" s="183" t="e">
        <f t="shared" si="1399"/>
        <v>#DIV/0!</v>
      </c>
      <c r="LE128" s="183">
        <f t="shared" si="1400"/>
        <v>0</v>
      </c>
    </row>
    <row r="129" spans="2:317" ht="18.75">
      <c r="B129" s="172"/>
      <c r="C129" s="180"/>
      <c r="D129" s="180"/>
      <c r="E129" s="180" t="str">
        <f>'A.I Revenue Streams - P1'!F127</f>
        <v>Ultrasound Chest</v>
      </c>
      <c r="F129" s="184"/>
      <c r="G129" s="182"/>
      <c r="H129" s="182">
        <f>'A.I Revenue Streams - P1'!J127</f>
        <v>0</v>
      </c>
      <c r="I129" s="182">
        <f t="shared" si="1240"/>
        <v>0</v>
      </c>
      <c r="J129" s="5"/>
      <c r="K129" s="182">
        <f>'A.I Revenue Streams - P1'!H127*K$2</f>
        <v>0</v>
      </c>
      <c r="L129" s="182">
        <f t="shared" si="1241"/>
        <v>0</v>
      </c>
      <c r="M129" s="182">
        <f t="shared" si="1242"/>
        <v>0</v>
      </c>
      <c r="N129" s="5"/>
      <c r="O129" s="182">
        <f t="shared" si="1009"/>
        <v>0</v>
      </c>
      <c r="P129" s="182">
        <f t="shared" si="1243"/>
        <v>0</v>
      </c>
      <c r="Q129" s="182">
        <f t="shared" si="1244"/>
        <v>0</v>
      </c>
      <c r="R129" s="5"/>
      <c r="S129" s="182">
        <f t="shared" si="1012"/>
        <v>0</v>
      </c>
      <c r="T129" s="182">
        <f t="shared" si="1245"/>
        <v>0</v>
      </c>
      <c r="U129" s="182">
        <f t="shared" si="1246"/>
        <v>0</v>
      </c>
      <c r="V129" s="5"/>
      <c r="W129" s="182">
        <f t="shared" si="1015"/>
        <v>0</v>
      </c>
      <c r="X129" s="182">
        <f t="shared" si="1247"/>
        <v>0</v>
      </c>
      <c r="Y129" s="182">
        <f t="shared" si="1248"/>
        <v>0</v>
      </c>
      <c r="Z129" s="5"/>
      <c r="AA129" s="182">
        <f t="shared" si="1018"/>
        <v>0</v>
      </c>
      <c r="AB129" s="182">
        <f t="shared" si="1249"/>
        <v>0</v>
      </c>
      <c r="AC129" s="182">
        <f t="shared" si="1250"/>
        <v>0</v>
      </c>
      <c r="AD129" s="5"/>
      <c r="AE129" s="182">
        <f t="shared" si="1021"/>
        <v>0</v>
      </c>
      <c r="AF129" s="182">
        <f t="shared" si="1251"/>
        <v>0</v>
      </c>
      <c r="AG129" s="182">
        <f t="shared" si="1252"/>
        <v>0</v>
      </c>
      <c r="AH129" s="5"/>
      <c r="AI129" s="182">
        <f t="shared" si="1024"/>
        <v>0</v>
      </c>
      <c r="AJ129" s="182">
        <f t="shared" si="1253"/>
        <v>0</v>
      </c>
      <c r="AK129" s="182">
        <f t="shared" si="1254"/>
        <v>0</v>
      </c>
      <c r="AL129" s="5"/>
      <c r="AM129" s="182">
        <f t="shared" si="1027"/>
        <v>0</v>
      </c>
      <c r="AN129" s="182">
        <f t="shared" si="1255"/>
        <v>0</v>
      </c>
      <c r="AO129" s="182">
        <f t="shared" si="1256"/>
        <v>0</v>
      </c>
      <c r="AP129" s="5"/>
      <c r="AQ129" s="182">
        <f t="shared" si="1030"/>
        <v>0</v>
      </c>
      <c r="AR129" s="182">
        <f t="shared" si="1257"/>
        <v>0</v>
      </c>
      <c r="AS129" s="182">
        <f t="shared" si="1258"/>
        <v>0</v>
      </c>
      <c r="AT129" s="5"/>
      <c r="AU129" s="182">
        <f t="shared" si="1033"/>
        <v>0</v>
      </c>
      <c r="AV129" s="182">
        <f t="shared" si="1259"/>
        <v>0</v>
      </c>
      <c r="AW129" s="182">
        <f t="shared" si="1260"/>
        <v>0</v>
      </c>
      <c r="AX129" s="5"/>
      <c r="AY129" s="182">
        <f t="shared" si="1036"/>
        <v>0</v>
      </c>
      <c r="AZ129" s="182">
        <f t="shared" si="1261"/>
        <v>0</v>
      </c>
      <c r="BA129" s="182">
        <f t="shared" si="1262"/>
        <v>0</v>
      </c>
      <c r="BB129" s="5"/>
      <c r="BC129" s="182">
        <f t="shared" si="1039"/>
        <v>0</v>
      </c>
      <c r="BD129" s="182">
        <f t="shared" si="1263"/>
        <v>0</v>
      </c>
      <c r="BE129" s="182">
        <f t="shared" si="1264"/>
        <v>0</v>
      </c>
      <c r="BF129" s="5"/>
      <c r="BG129" s="182">
        <f t="shared" si="1042"/>
        <v>0</v>
      </c>
      <c r="BH129" s="182">
        <f t="shared" si="1265"/>
        <v>0</v>
      </c>
      <c r="BI129" s="182">
        <f t="shared" si="1266"/>
        <v>0</v>
      </c>
      <c r="BJ129" s="5"/>
      <c r="BK129" s="182">
        <f t="shared" si="1045"/>
        <v>0</v>
      </c>
      <c r="BL129" s="182">
        <f t="shared" si="1267"/>
        <v>0</v>
      </c>
      <c r="BM129" s="182">
        <f t="shared" si="1268"/>
        <v>0</v>
      </c>
      <c r="BN129" s="5"/>
      <c r="BO129" s="182">
        <f t="shared" si="1048"/>
        <v>0</v>
      </c>
      <c r="BP129" s="182">
        <f t="shared" si="1269"/>
        <v>0</v>
      </c>
      <c r="BQ129" s="182">
        <f t="shared" si="1270"/>
        <v>0</v>
      </c>
      <c r="BR129" s="5"/>
      <c r="BS129" s="182">
        <f t="shared" si="1051"/>
        <v>0</v>
      </c>
      <c r="BT129" s="182">
        <f t="shared" si="1271"/>
        <v>0</v>
      </c>
      <c r="BU129" s="182">
        <f t="shared" si="1272"/>
        <v>0</v>
      </c>
      <c r="BV129" s="5"/>
      <c r="BW129" s="182">
        <f t="shared" si="1054"/>
        <v>0</v>
      </c>
      <c r="BX129" s="182">
        <f t="shared" si="1273"/>
        <v>0</v>
      </c>
      <c r="BY129" s="182">
        <f t="shared" si="1274"/>
        <v>0</v>
      </c>
      <c r="BZ129" s="5"/>
      <c r="CA129" s="182">
        <f t="shared" si="1057"/>
        <v>0</v>
      </c>
      <c r="CB129" s="182">
        <f t="shared" si="1275"/>
        <v>0</v>
      </c>
      <c r="CC129" s="182">
        <f t="shared" si="1276"/>
        <v>0</v>
      </c>
      <c r="CD129" s="5"/>
      <c r="CE129" s="182">
        <f t="shared" si="1060"/>
        <v>0</v>
      </c>
      <c r="CF129" s="182">
        <f t="shared" si="1277"/>
        <v>0</v>
      </c>
      <c r="CG129" s="182">
        <f t="shared" si="1278"/>
        <v>0</v>
      </c>
      <c r="CH129" s="5"/>
      <c r="CI129" s="182">
        <f t="shared" si="1063"/>
        <v>0</v>
      </c>
      <c r="CJ129" s="182">
        <f t="shared" si="1279"/>
        <v>0</v>
      </c>
      <c r="CK129" s="182">
        <f t="shared" si="1280"/>
        <v>0</v>
      </c>
      <c r="CL129" s="5"/>
      <c r="CM129" s="182">
        <f t="shared" si="1066"/>
        <v>0</v>
      </c>
      <c r="CN129" s="182">
        <f t="shared" si="1281"/>
        <v>0</v>
      </c>
      <c r="CO129" s="182">
        <f t="shared" si="1282"/>
        <v>0</v>
      </c>
      <c r="CP129" s="5"/>
      <c r="CQ129" s="182">
        <f t="shared" si="1069"/>
        <v>0</v>
      </c>
      <c r="CR129" s="182">
        <f t="shared" si="1283"/>
        <v>0</v>
      </c>
      <c r="CS129" s="182">
        <f t="shared" si="1284"/>
        <v>0</v>
      </c>
      <c r="CT129" s="5"/>
      <c r="CU129" s="182">
        <f t="shared" si="1072"/>
        <v>0</v>
      </c>
      <c r="CV129" s="182">
        <f t="shared" si="1285"/>
        <v>0</v>
      </c>
      <c r="CW129" s="182">
        <f t="shared" si="1286"/>
        <v>0</v>
      </c>
      <c r="CX129" s="5"/>
      <c r="CY129" s="182">
        <f t="shared" si="1075"/>
        <v>0</v>
      </c>
      <c r="CZ129" s="182">
        <f t="shared" si="1287"/>
        <v>0</v>
      </c>
      <c r="DA129" s="182">
        <f t="shared" si="1288"/>
        <v>0</v>
      </c>
      <c r="DB129" s="5"/>
      <c r="DC129" s="182">
        <f t="shared" si="1078"/>
        <v>0</v>
      </c>
      <c r="DD129" s="182">
        <f t="shared" si="1289"/>
        <v>0</v>
      </c>
      <c r="DE129" s="182">
        <f t="shared" si="1290"/>
        <v>0</v>
      </c>
      <c r="DF129" s="5"/>
      <c r="DG129" s="182">
        <f t="shared" si="1081"/>
        <v>0</v>
      </c>
      <c r="DH129" s="182">
        <f t="shared" si="1291"/>
        <v>0</v>
      </c>
      <c r="DI129" s="182">
        <f t="shared" si="1292"/>
        <v>0</v>
      </c>
      <c r="DJ129" s="5"/>
      <c r="DK129" s="182">
        <f t="shared" si="1084"/>
        <v>0</v>
      </c>
      <c r="DL129" s="182">
        <f t="shared" si="1293"/>
        <v>0</v>
      </c>
      <c r="DM129" s="182">
        <f t="shared" si="1294"/>
        <v>0</v>
      </c>
      <c r="DN129" s="5"/>
      <c r="DO129" s="182">
        <f t="shared" si="1087"/>
        <v>0</v>
      </c>
      <c r="DP129" s="182">
        <f t="shared" si="1295"/>
        <v>0</v>
      </c>
      <c r="DQ129" s="182">
        <f t="shared" si="1296"/>
        <v>0</v>
      </c>
      <c r="DR129" s="5"/>
      <c r="DS129" s="182">
        <f t="shared" si="1090"/>
        <v>0</v>
      </c>
      <c r="DT129" s="182">
        <f t="shared" si="1297"/>
        <v>0</v>
      </c>
      <c r="DU129" s="182">
        <f t="shared" si="1298"/>
        <v>0</v>
      </c>
      <c r="DV129" s="5"/>
      <c r="DW129" s="182">
        <f t="shared" si="1093"/>
        <v>0</v>
      </c>
      <c r="DX129" s="182">
        <f t="shared" si="1299"/>
        <v>0</v>
      </c>
      <c r="DY129" s="182">
        <f t="shared" si="1300"/>
        <v>0</v>
      </c>
      <c r="DZ129" s="5"/>
      <c r="EA129" s="182">
        <f t="shared" si="1096"/>
        <v>0</v>
      </c>
      <c r="EB129" s="182">
        <f t="shared" si="1301"/>
        <v>0</v>
      </c>
      <c r="EC129" s="182">
        <f t="shared" si="1302"/>
        <v>0</v>
      </c>
      <c r="ED129" s="5"/>
      <c r="EE129" s="182">
        <f t="shared" si="1099"/>
        <v>0</v>
      </c>
      <c r="EF129" s="182">
        <f t="shared" si="1303"/>
        <v>0</v>
      </c>
      <c r="EG129" s="182">
        <f t="shared" si="1304"/>
        <v>0</v>
      </c>
      <c r="EH129" s="5"/>
      <c r="EI129" s="182">
        <f t="shared" si="1102"/>
        <v>0</v>
      </c>
      <c r="EJ129" s="182">
        <f t="shared" si="1305"/>
        <v>0</v>
      </c>
      <c r="EK129" s="182">
        <f t="shared" si="1306"/>
        <v>0</v>
      </c>
      <c r="EL129" s="5"/>
      <c r="EM129" s="182">
        <f t="shared" si="1105"/>
        <v>0</v>
      </c>
      <c r="EN129" s="182">
        <f t="shared" si="1307"/>
        <v>0</v>
      </c>
      <c r="EO129" s="182">
        <f t="shared" si="1308"/>
        <v>0</v>
      </c>
      <c r="EP129" s="5"/>
      <c r="EQ129" s="182">
        <f t="shared" si="1108"/>
        <v>0</v>
      </c>
      <c r="ER129" s="182">
        <f t="shared" si="1309"/>
        <v>0</v>
      </c>
      <c r="ES129" s="182">
        <f t="shared" si="1310"/>
        <v>0</v>
      </c>
      <c r="ET129" s="5"/>
      <c r="EU129" s="182">
        <f t="shared" si="1111"/>
        <v>0</v>
      </c>
      <c r="EV129" s="182">
        <f t="shared" si="1311"/>
        <v>0</v>
      </c>
      <c r="EW129" s="182">
        <f t="shared" si="1312"/>
        <v>0</v>
      </c>
      <c r="EX129" s="5"/>
      <c r="EY129" s="182">
        <f t="shared" si="1114"/>
        <v>0</v>
      </c>
      <c r="EZ129" s="182">
        <f t="shared" si="1313"/>
        <v>0</v>
      </c>
      <c r="FA129" s="182">
        <f t="shared" si="1314"/>
        <v>0</v>
      </c>
      <c r="FB129" s="5"/>
      <c r="FC129" s="182">
        <f t="shared" si="1117"/>
        <v>0</v>
      </c>
      <c r="FD129" s="182">
        <f t="shared" si="1315"/>
        <v>0</v>
      </c>
      <c r="FE129" s="182">
        <f t="shared" si="1316"/>
        <v>0</v>
      </c>
      <c r="FF129" s="5"/>
      <c r="FG129" s="182">
        <f t="shared" si="1120"/>
        <v>0</v>
      </c>
      <c r="FH129" s="182">
        <f t="shared" si="1317"/>
        <v>0</v>
      </c>
      <c r="FI129" s="182">
        <f t="shared" si="1318"/>
        <v>0</v>
      </c>
      <c r="FJ129" s="5"/>
      <c r="FK129" s="182">
        <f t="shared" si="1123"/>
        <v>0</v>
      </c>
      <c r="FL129" s="182">
        <f t="shared" si="1319"/>
        <v>0</v>
      </c>
      <c r="FM129" s="182">
        <f t="shared" si="1320"/>
        <v>0</v>
      </c>
      <c r="FN129" s="5"/>
      <c r="FO129" s="182">
        <f t="shared" si="1126"/>
        <v>0</v>
      </c>
      <c r="FP129" s="182">
        <f t="shared" si="1321"/>
        <v>0</v>
      </c>
      <c r="FQ129" s="182">
        <f t="shared" si="1322"/>
        <v>0</v>
      </c>
      <c r="FR129" s="5"/>
      <c r="FS129" s="182">
        <f t="shared" si="1129"/>
        <v>0</v>
      </c>
      <c r="FT129" s="182">
        <f t="shared" si="1323"/>
        <v>0</v>
      </c>
      <c r="FU129" s="182">
        <f t="shared" si="1324"/>
        <v>0</v>
      </c>
      <c r="FV129" s="5"/>
      <c r="FW129" s="182">
        <f t="shared" si="1132"/>
        <v>0</v>
      </c>
      <c r="FX129" s="182">
        <f t="shared" si="1325"/>
        <v>0</v>
      </c>
      <c r="FY129" s="182">
        <f t="shared" si="1326"/>
        <v>0</v>
      </c>
      <c r="FZ129" s="5"/>
      <c r="GA129" s="182">
        <f t="shared" si="1135"/>
        <v>0</v>
      </c>
      <c r="GB129" s="182">
        <f t="shared" si="1327"/>
        <v>0</v>
      </c>
      <c r="GC129" s="182">
        <f t="shared" si="1328"/>
        <v>0</v>
      </c>
      <c r="GD129" s="5"/>
      <c r="GE129" s="182">
        <f t="shared" si="1138"/>
        <v>0</v>
      </c>
      <c r="GF129" s="182">
        <f t="shared" si="1329"/>
        <v>0</v>
      </c>
      <c r="GG129" s="182">
        <f t="shared" si="1330"/>
        <v>0</v>
      </c>
      <c r="GH129" s="5"/>
      <c r="GI129" s="182">
        <f t="shared" si="1141"/>
        <v>0</v>
      </c>
      <c r="GJ129" s="182">
        <f t="shared" si="1331"/>
        <v>0</v>
      </c>
      <c r="GK129" s="182">
        <f t="shared" si="1332"/>
        <v>0</v>
      </c>
      <c r="GL129" s="5"/>
      <c r="GM129" s="182">
        <f t="shared" si="1144"/>
        <v>0</v>
      </c>
      <c r="GN129" s="182">
        <f t="shared" si="1333"/>
        <v>0</v>
      </c>
      <c r="GO129" s="182">
        <f t="shared" si="1334"/>
        <v>0</v>
      </c>
      <c r="GP129" s="5"/>
      <c r="GQ129" s="182">
        <f t="shared" si="1147"/>
        <v>0</v>
      </c>
      <c r="GR129" s="182">
        <f t="shared" si="1335"/>
        <v>0</v>
      </c>
      <c r="GS129" s="182">
        <f t="shared" si="1336"/>
        <v>0</v>
      </c>
      <c r="GT129" s="5"/>
      <c r="GU129" s="182">
        <f t="shared" si="1150"/>
        <v>0</v>
      </c>
      <c r="GV129" s="182">
        <f t="shared" si="1337"/>
        <v>0</v>
      </c>
      <c r="GW129" s="182">
        <f t="shared" si="1338"/>
        <v>0</v>
      </c>
      <c r="GX129" s="5"/>
      <c r="GY129" s="182">
        <f t="shared" si="1153"/>
        <v>0</v>
      </c>
      <c r="GZ129" s="182">
        <f t="shared" si="1339"/>
        <v>0</v>
      </c>
      <c r="HA129" s="182">
        <f t="shared" si="1340"/>
        <v>0</v>
      </c>
      <c r="HB129" s="5"/>
      <c r="HC129" s="182">
        <f t="shared" si="1156"/>
        <v>0</v>
      </c>
      <c r="HD129" s="182">
        <f t="shared" si="1341"/>
        <v>0</v>
      </c>
      <c r="HE129" s="182">
        <f t="shared" si="1342"/>
        <v>0</v>
      </c>
      <c r="HF129" s="5"/>
      <c r="HG129" s="182">
        <f t="shared" si="1159"/>
        <v>0</v>
      </c>
      <c r="HH129" s="182">
        <f t="shared" si="1343"/>
        <v>0</v>
      </c>
      <c r="HI129" s="182">
        <f t="shared" si="1344"/>
        <v>0</v>
      </c>
      <c r="HJ129" s="5"/>
      <c r="HK129" s="182">
        <f t="shared" si="1162"/>
        <v>0</v>
      </c>
      <c r="HL129" s="182">
        <f t="shared" si="1345"/>
        <v>0</v>
      </c>
      <c r="HM129" s="182">
        <f t="shared" si="1346"/>
        <v>0</v>
      </c>
      <c r="HN129" s="5"/>
      <c r="HO129" s="182">
        <f t="shared" si="1165"/>
        <v>0</v>
      </c>
      <c r="HP129" s="182">
        <f t="shared" si="1347"/>
        <v>0</v>
      </c>
      <c r="HQ129" s="182">
        <f t="shared" si="1348"/>
        <v>0</v>
      </c>
      <c r="HR129" s="5"/>
      <c r="HS129" s="182">
        <f t="shared" si="1168"/>
        <v>0</v>
      </c>
      <c r="HT129" s="182">
        <f t="shared" si="1349"/>
        <v>0</v>
      </c>
      <c r="HU129" s="182">
        <f t="shared" si="1350"/>
        <v>0</v>
      </c>
      <c r="HV129" s="5"/>
      <c r="HW129" s="182">
        <f t="shared" si="1171"/>
        <v>0</v>
      </c>
      <c r="HX129" s="182">
        <f t="shared" si="1351"/>
        <v>0</v>
      </c>
      <c r="HY129" s="182">
        <f t="shared" si="1352"/>
        <v>0</v>
      </c>
      <c r="HZ129" s="5"/>
      <c r="IA129" s="182">
        <f t="shared" si="1174"/>
        <v>0</v>
      </c>
      <c r="IB129" s="182">
        <f t="shared" si="1353"/>
        <v>0</v>
      </c>
      <c r="IC129" s="182">
        <f t="shared" si="1354"/>
        <v>0</v>
      </c>
      <c r="ID129" s="5"/>
      <c r="IE129" s="182">
        <f t="shared" si="1177"/>
        <v>0</v>
      </c>
      <c r="IF129" s="182">
        <f t="shared" si="1355"/>
        <v>0</v>
      </c>
      <c r="IG129" s="182">
        <f t="shared" si="1356"/>
        <v>0</v>
      </c>
      <c r="IH129" s="5"/>
      <c r="II129" s="182">
        <f t="shared" si="1180"/>
        <v>0</v>
      </c>
      <c r="IJ129" s="182">
        <f t="shared" si="1357"/>
        <v>0</v>
      </c>
      <c r="IK129" s="182">
        <f t="shared" si="1358"/>
        <v>0</v>
      </c>
      <c r="IL129" s="5"/>
      <c r="IM129" s="182">
        <f t="shared" si="1183"/>
        <v>0</v>
      </c>
      <c r="IN129" s="182">
        <f t="shared" si="1359"/>
        <v>0</v>
      </c>
      <c r="IO129" s="182">
        <f t="shared" si="1360"/>
        <v>0</v>
      </c>
      <c r="IP129" s="5"/>
      <c r="IQ129" s="182">
        <f t="shared" si="1186"/>
        <v>0</v>
      </c>
      <c r="IR129" s="182">
        <f t="shared" si="1361"/>
        <v>0</v>
      </c>
      <c r="IS129" s="182">
        <f t="shared" si="1362"/>
        <v>0</v>
      </c>
      <c r="IT129" s="5"/>
      <c r="IU129" s="182">
        <f t="shared" si="1189"/>
        <v>0</v>
      </c>
      <c r="IV129" s="182">
        <f t="shared" si="1363"/>
        <v>0</v>
      </c>
      <c r="IW129" s="182">
        <f t="shared" si="1364"/>
        <v>0</v>
      </c>
      <c r="IX129" s="5"/>
      <c r="IY129" s="182">
        <f t="shared" si="1192"/>
        <v>0</v>
      </c>
      <c r="IZ129" s="182">
        <f t="shared" si="1365"/>
        <v>0</v>
      </c>
      <c r="JA129" s="182">
        <f t="shared" si="1366"/>
        <v>0</v>
      </c>
      <c r="JB129" s="5"/>
      <c r="JC129" s="182">
        <f t="shared" si="1195"/>
        <v>0</v>
      </c>
      <c r="JD129" s="182">
        <f t="shared" si="1367"/>
        <v>0</v>
      </c>
      <c r="JE129" s="182">
        <f t="shared" si="1368"/>
        <v>0</v>
      </c>
      <c r="JF129" s="5"/>
      <c r="JG129" s="182">
        <f t="shared" si="1198"/>
        <v>0</v>
      </c>
      <c r="JH129" s="182">
        <f t="shared" si="1369"/>
        <v>0</v>
      </c>
      <c r="JI129" s="182">
        <f t="shared" si="1370"/>
        <v>0</v>
      </c>
      <c r="JJ129" s="5"/>
      <c r="JK129" s="182">
        <f t="shared" si="1201"/>
        <v>0</v>
      </c>
      <c r="JL129" s="182">
        <f t="shared" si="1371"/>
        <v>0</v>
      </c>
      <c r="JM129" s="182">
        <f t="shared" si="1372"/>
        <v>0</v>
      </c>
      <c r="JN129" s="5"/>
      <c r="JO129" s="182">
        <f t="shared" si="1204"/>
        <v>0</v>
      </c>
      <c r="JP129" s="182">
        <f t="shared" si="1373"/>
        <v>0</v>
      </c>
      <c r="JQ129" s="182">
        <f t="shared" si="1374"/>
        <v>0</v>
      </c>
      <c r="JR129" s="5"/>
      <c r="JS129" s="182">
        <f t="shared" si="1207"/>
        <v>0</v>
      </c>
      <c r="JT129" s="182">
        <f t="shared" si="1375"/>
        <v>0</v>
      </c>
      <c r="JU129" s="182">
        <f t="shared" si="1376"/>
        <v>0</v>
      </c>
      <c r="JV129" s="5"/>
      <c r="JW129" s="182">
        <f t="shared" si="1210"/>
        <v>0</v>
      </c>
      <c r="JX129" s="182">
        <f t="shared" si="1377"/>
        <v>0</v>
      </c>
      <c r="JY129" s="182">
        <f t="shared" si="1378"/>
        <v>0</v>
      </c>
      <c r="JZ129" s="5"/>
      <c r="KA129" s="182">
        <f t="shared" si="1213"/>
        <v>0</v>
      </c>
      <c r="KB129" s="182">
        <f t="shared" si="1379"/>
        <v>0</v>
      </c>
      <c r="KC129" s="182">
        <f t="shared" si="1380"/>
        <v>0</v>
      </c>
      <c r="KD129" s="5"/>
      <c r="KE129" s="182">
        <f t="shared" si="1216"/>
        <v>0</v>
      </c>
      <c r="KF129" s="182">
        <f t="shared" si="1381"/>
        <v>0</v>
      </c>
      <c r="KG129" s="182">
        <f t="shared" si="1382"/>
        <v>0</v>
      </c>
      <c r="KH129" s="5"/>
      <c r="KI129" s="183">
        <f t="shared" si="1383"/>
        <v>0</v>
      </c>
      <c r="KJ129" s="183" t="e">
        <f t="shared" si="1384"/>
        <v>#DIV/0!</v>
      </c>
      <c r="KK129" s="183">
        <f t="shared" si="1385"/>
        <v>0</v>
      </c>
      <c r="KM129" s="183">
        <f t="shared" si="1386"/>
        <v>0</v>
      </c>
      <c r="KN129" s="183" t="e">
        <f t="shared" si="1387"/>
        <v>#DIV/0!</v>
      </c>
      <c r="KO129" s="183">
        <f t="shared" si="1388"/>
        <v>0</v>
      </c>
      <c r="KQ129" s="183">
        <f t="shared" si="1389"/>
        <v>0</v>
      </c>
      <c r="KR129" s="183" t="e">
        <f t="shared" si="1390"/>
        <v>#DIV/0!</v>
      </c>
      <c r="KS129" s="183">
        <f t="shared" si="1391"/>
        <v>0</v>
      </c>
      <c r="KU129" s="183">
        <f t="shared" si="1392"/>
        <v>0</v>
      </c>
      <c r="KV129" s="183" t="e">
        <f t="shared" si="1393"/>
        <v>#DIV/0!</v>
      </c>
      <c r="KW129" s="183">
        <f t="shared" si="1394"/>
        <v>0</v>
      </c>
      <c r="KY129" s="183">
        <f t="shared" si="1395"/>
        <v>0</v>
      </c>
      <c r="KZ129" s="183" t="e">
        <f t="shared" si="1396"/>
        <v>#DIV/0!</v>
      </c>
      <c r="LA129" s="183">
        <f t="shared" si="1397"/>
        <v>0</v>
      </c>
      <c r="LC129" s="183">
        <f t="shared" si="1398"/>
        <v>0</v>
      </c>
      <c r="LD129" s="183" t="e">
        <f t="shared" si="1399"/>
        <v>#DIV/0!</v>
      </c>
      <c r="LE129" s="183">
        <f t="shared" si="1400"/>
        <v>0</v>
      </c>
    </row>
    <row r="130" spans="2:317" ht="18.75">
      <c r="B130" s="172"/>
      <c r="C130" s="180"/>
      <c r="D130" s="180"/>
      <c r="E130" s="180" t="str">
        <f>'A.I Revenue Streams - P1'!F128</f>
        <v>Ultrasound Tiffa</v>
      </c>
      <c r="F130" s="184"/>
      <c r="G130" s="182"/>
      <c r="H130" s="182">
        <f>'A.I Revenue Streams - P1'!J128</f>
        <v>0</v>
      </c>
      <c r="I130" s="182">
        <f t="shared" si="1240"/>
        <v>0</v>
      </c>
      <c r="J130" s="5"/>
      <c r="K130" s="182">
        <f>'A.I Revenue Streams - P1'!H128*K$2</f>
        <v>0</v>
      </c>
      <c r="L130" s="182">
        <f t="shared" si="1241"/>
        <v>0</v>
      </c>
      <c r="M130" s="182">
        <f t="shared" si="1242"/>
        <v>0</v>
      </c>
      <c r="N130" s="5"/>
      <c r="O130" s="182">
        <f t="shared" si="1009"/>
        <v>0</v>
      </c>
      <c r="P130" s="182">
        <f t="shared" si="1243"/>
        <v>0</v>
      </c>
      <c r="Q130" s="182">
        <f t="shared" si="1244"/>
        <v>0</v>
      </c>
      <c r="R130" s="5"/>
      <c r="S130" s="182">
        <f t="shared" si="1012"/>
        <v>0</v>
      </c>
      <c r="T130" s="182">
        <f t="shared" si="1245"/>
        <v>0</v>
      </c>
      <c r="U130" s="182">
        <f t="shared" si="1246"/>
        <v>0</v>
      </c>
      <c r="V130" s="5"/>
      <c r="W130" s="182">
        <f t="shared" si="1015"/>
        <v>0</v>
      </c>
      <c r="X130" s="182">
        <f t="shared" si="1247"/>
        <v>0</v>
      </c>
      <c r="Y130" s="182">
        <f t="shared" si="1248"/>
        <v>0</v>
      </c>
      <c r="Z130" s="5"/>
      <c r="AA130" s="182">
        <f t="shared" si="1018"/>
        <v>0</v>
      </c>
      <c r="AB130" s="182">
        <f t="shared" si="1249"/>
        <v>0</v>
      </c>
      <c r="AC130" s="182">
        <f t="shared" si="1250"/>
        <v>0</v>
      </c>
      <c r="AD130" s="5"/>
      <c r="AE130" s="182">
        <f t="shared" si="1021"/>
        <v>0</v>
      </c>
      <c r="AF130" s="182">
        <f t="shared" si="1251"/>
        <v>0</v>
      </c>
      <c r="AG130" s="182">
        <f t="shared" si="1252"/>
        <v>0</v>
      </c>
      <c r="AH130" s="5"/>
      <c r="AI130" s="182">
        <f t="shared" si="1024"/>
        <v>0</v>
      </c>
      <c r="AJ130" s="182">
        <f t="shared" si="1253"/>
        <v>0</v>
      </c>
      <c r="AK130" s="182">
        <f t="shared" si="1254"/>
        <v>0</v>
      </c>
      <c r="AL130" s="5"/>
      <c r="AM130" s="182">
        <f t="shared" si="1027"/>
        <v>0</v>
      </c>
      <c r="AN130" s="182">
        <f t="shared" si="1255"/>
        <v>0</v>
      </c>
      <c r="AO130" s="182">
        <f t="shared" si="1256"/>
        <v>0</v>
      </c>
      <c r="AP130" s="5"/>
      <c r="AQ130" s="182">
        <f t="shared" si="1030"/>
        <v>0</v>
      </c>
      <c r="AR130" s="182">
        <f t="shared" si="1257"/>
        <v>0</v>
      </c>
      <c r="AS130" s="182">
        <f t="shared" si="1258"/>
        <v>0</v>
      </c>
      <c r="AT130" s="5"/>
      <c r="AU130" s="182">
        <f t="shared" si="1033"/>
        <v>0</v>
      </c>
      <c r="AV130" s="182">
        <f t="shared" si="1259"/>
        <v>0</v>
      </c>
      <c r="AW130" s="182">
        <f t="shared" si="1260"/>
        <v>0</v>
      </c>
      <c r="AX130" s="5"/>
      <c r="AY130" s="182">
        <f t="shared" si="1036"/>
        <v>0</v>
      </c>
      <c r="AZ130" s="182">
        <f t="shared" si="1261"/>
        <v>0</v>
      </c>
      <c r="BA130" s="182">
        <f t="shared" si="1262"/>
        <v>0</v>
      </c>
      <c r="BB130" s="5"/>
      <c r="BC130" s="182">
        <f t="shared" si="1039"/>
        <v>0</v>
      </c>
      <c r="BD130" s="182">
        <f t="shared" si="1263"/>
        <v>0</v>
      </c>
      <c r="BE130" s="182">
        <f t="shared" si="1264"/>
        <v>0</v>
      </c>
      <c r="BF130" s="5"/>
      <c r="BG130" s="182">
        <f t="shared" si="1042"/>
        <v>0</v>
      </c>
      <c r="BH130" s="182">
        <f t="shared" si="1265"/>
        <v>0</v>
      </c>
      <c r="BI130" s="182">
        <f t="shared" si="1266"/>
        <v>0</v>
      </c>
      <c r="BJ130" s="5"/>
      <c r="BK130" s="182">
        <f t="shared" si="1045"/>
        <v>0</v>
      </c>
      <c r="BL130" s="182">
        <f t="shared" si="1267"/>
        <v>0</v>
      </c>
      <c r="BM130" s="182">
        <f t="shared" si="1268"/>
        <v>0</v>
      </c>
      <c r="BN130" s="5"/>
      <c r="BO130" s="182">
        <f t="shared" si="1048"/>
        <v>0</v>
      </c>
      <c r="BP130" s="182">
        <f t="shared" si="1269"/>
        <v>0</v>
      </c>
      <c r="BQ130" s="182">
        <f t="shared" si="1270"/>
        <v>0</v>
      </c>
      <c r="BR130" s="5"/>
      <c r="BS130" s="182">
        <f t="shared" si="1051"/>
        <v>0</v>
      </c>
      <c r="BT130" s="182">
        <f t="shared" si="1271"/>
        <v>0</v>
      </c>
      <c r="BU130" s="182">
        <f t="shared" si="1272"/>
        <v>0</v>
      </c>
      <c r="BV130" s="5"/>
      <c r="BW130" s="182">
        <f t="shared" si="1054"/>
        <v>0</v>
      </c>
      <c r="BX130" s="182">
        <f t="shared" si="1273"/>
        <v>0</v>
      </c>
      <c r="BY130" s="182">
        <f t="shared" si="1274"/>
        <v>0</v>
      </c>
      <c r="BZ130" s="5"/>
      <c r="CA130" s="182">
        <f t="shared" si="1057"/>
        <v>0</v>
      </c>
      <c r="CB130" s="182">
        <f t="shared" si="1275"/>
        <v>0</v>
      </c>
      <c r="CC130" s="182">
        <f t="shared" si="1276"/>
        <v>0</v>
      </c>
      <c r="CD130" s="5"/>
      <c r="CE130" s="182">
        <f t="shared" si="1060"/>
        <v>0</v>
      </c>
      <c r="CF130" s="182">
        <f t="shared" si="1277"/>
        <v>0</v>
      </c>
      <c r="CG130" s="182">
        <f t="shared" si="1278"/>
        <v>0</v>
      </c>
      <c r="CH130" s="5"/>
      <c r="CI130" s="182">
        <f t="shared" si="1063"/>
        <v>0</v>
      </c>
      <c r="CJ130" s="182">
        <f t="shared" si="1279"/>
        <v>0</v>
      </c>
      <c r="CK130" s="182">
        <f t="shared" si="1280"/>
        <v>0</v>
      </c>
      <c r="CL130" s="5"/>
      <c r="CM130" s="182">
        <f t="shared" si="1066"/>
        <v>0</v>
      </c>
      <c r="CN130" s="182">
        <f t="shared" si="1281"/>
        <v>0</v>
      </c>
      <c r="CO130" s="182">
        <f t="shared" si="1282"/>
        <v>0</v>
      </c>
      <c r="CP130" s="5"/>
      <c r="CQ130" s="182">
        <f t="shared" si="1069"/>
        <v>0</v>
      </c>
      <c r="CR130" s="182">
        <f t="shared" si="1283"/>
        <v>0</v>
      </c>
      <c r="CS130" s="182">
        <f t="shared" si="1284"/>
        <v>0</v>
      </c>
      <c r="CT130" s="5"/>
      <c r="CU130" s="182">
        <f t="shared" si="1072"/>
        <v>0</v>
      </c>
      <c r="CV130" s="182">
        <f t="shared" si="1285"/>
        <v>0</v>
      </c>
      <c r="CW130" s="182">
        <f t="shared" si="1286"/>
        <v>0</v>
      </c>
      <c r="CX130" s="5"/>
      <c r="CY130" s="182">
        <f t="shared" si="1075"/>
        <v>0</v>
      </c>
      <c r="CZ130" s="182">
        <f t="shared" si="1287"/>
        <v>0</v>
      </c>
      <c r="DA130" s="182">
        <f t="shared" si="1288"/>
        <v>0</v>
      </c>
      <c r="DB130" s="5"/>
      <c r="DC130" s="182">
        <f t="shared" si="1078"/>
        <v>0</v>
      </c>
      <c r="DD130" s="182">
        <f t="shared" si="1289"/>
        <v>0</v>
      </c>
      <c r="DE130" s="182">
        <f t="shared" si="1290"/>
        <v>0</v>
      </c>
      <c r="DF130" s="5"/>
      <c r="DG130" s="182">
        <f t="shared" si="1081"/>
        <v>0</v>
      </c>
      <c r="DH130" s="182">
        <f t="shared" si="1291"/>
        <v>0</v>
      </c>
      <c r="DI130" s="182">
        <f t="shared" si="1292"/>
        <v>0</v>
      </c>
      <c r="DJ130" s="5"/>
      <c r="DK130" s="182">
        <f t="shared" si="1084"/>
        <v>0</v>
      </c>
      <c r="DL130" s="182">
        <f t="shared" si="1293"/>
        <v>0</v>
      </c>
      <c r="DM130" s="182">
        <f t="shared" si="1294"/>
        <v>0</v>
      </c>
      <c r="DN130" s="5"/>
      <c r="DO130" s="182">
        <f t="shared" si="1087"/>
        <v>0</v>
      </c>
      <c r="DP130" s="182">
        <f t="shared" si="1295"/>
        <v>0</v>
      </c>
      <c r="DQ130" s="182">
        <f t="shared" si="1296"/>
        <v>0</v>
      </c>
      <c r="DR130" s="5"/>
      <c r="DS130" s="182">
        <f t="shared" si="1090"/>
        <v>0</v>
      </c>
      <c r="DT130" s="182">
        <f t="shared" si="1297"/>
        <v>0</v>
      </c>
      <c r="DU130" s="182">
        <f t="shared" si="1298"/>
        <v>0</v>
      </c>
      <c r="DV130" s="5"/>
      <c r="DW130" s="182">
        <f t="shared" si="1093"/>
        <v>0</v>
      </c>
      <c r="DX130" s="182">
        <f t="shared" si="1299"/>
        <v>0</v>
      </c>
      <c r="DY130" s="182">
        <f t="shared" si="1300"/>
        <v>0</v>
      </c>
      <c r="DZ130" s="5"/>
      <c r="EA130" s="182">
        <f t="shared" si="1096"/>
        <v>0</v>
      </c>
      <c r="EB130" s="182">
        <f t="shared" si="1301"/>
        <v>0</v>
      </c>
      <c r="EC130" s="182">
        <f t="shared" si="1302"/>
        <v>0</v>
      </c>
      <c r="ED130" s="5"/>
      <c r="EE130" s="182">
        <f t="shared" si="1099"/>
        <v>0</v>
      </c>
      <c r="EF130" s="182">
        <f t="shared" si="1303"/>
        <v>0</v>
      </c>
      <c r="EG130" s="182">
        <f t="shared" si="1304"/>
        <v>0</v>
      </c>
      <c r="EH130" s="5"/>
      <c r="EI130" s="182">
        <f t="shared" si="1102"/>
        <v>0</v>
      </c>
      <c r="EJ130" s="182">
        <f t="shared" si="1305"/>
        <v>0</v>
      </c>
      <c r="EK130" s="182">
        <f t="shared" si="1306"/>
        <v>0</v>
      </c>
      <c r="EL130" s="5"/>
      <c r="EM130" s="182">
        <f t="shared" si="1105"/>
        <v>0</v>
      </c>
      <c r="EN130" s="182">
        <f t="shared" si="1307"/>
        <v>0</v>
      </c>
      <c r="EO130" s="182">
        <f t="shared" si="1308"/>
        <v>0</v>
      </c>
      <c r="EP130" s="5"/>
      <c r="EQ130" s="182">
        <f t="shared" si="1108"/>
        <v>0</v>
      </c>
      <c r="ER130" s="182">
        <f t="shared" si="1309"/>
        <v>0</v>
      </c>
      <c r="ES130" s="182">
        <f t="shared" si="1310"/>
        <v>0</v>
      </c>
      <c r="ET130" s="5"/>
      <c r="EU130" s="182">
        <f t="shared" si="1111"/>
        <v>0</v>
      </c>
      <c r="EV130" s="182">
        <f t="shared" si="1311"/>
        <v>0</v>
      </c>
      <c r="EW130" s="182">
        <f t="shared" si="1312"/>
        <v>0</v>
      </c>
      <c r="EX130" s="5"/>
      <c r="EY130" s="182">
        <f t="shared" si="1114"/>
        <v>0</v>
      </c>
      <c r="EZ130" s="182">
        <f t="shared" si="1313"/>
        <v>0</v>
      </c>
      <c r="FA130" s="182">
        <f t="shared" si="1314"/>
        <v>0</v>
      </c>
      <c r="FB130" s="5"/>
      <c r="FC130" s="182">
        <f t="shared" si="1117"/>
        <v>0</v>
      </c>
      <c r="FD130" s="182">
        <f t="shared" si="1315"/>
        <v>0</v>
      </c>
      <c r="FE130" s="182">
        <f t="shared" si="1316"/>
        <v>0</v>
      </c>
      <c r="FF130" s="5"/>
      <c r="FG130" s="182">
        <f t="shared" si="1120"/>
        <v>0</v>
      </c>
      <c r="FH130" s="182">
        <f t="shared" si="1317"/>
        <v>0</v>
      </c>
      <c r="FI130" s="182">
        <f t="shared" si="1318"/>
        <v>0</v>
      </c>
      <c r="FJ130" s="5"/>
      <c r="FK130" s="182">
        <f t="shared" si="1123"/>
        <v>0</v>
      </c>
      <c r="FL130" s="182">
        <f t="shared" si="1319"/>
        <v>0</v>
      </c>
      <c r="FM130" s="182">
        <f t="shared" si="1320"/>
        <v>0</v>
      </c>
      <c r="FN130" s="5"/>
      <c r="FO130" s="182">
        <f t="shared" si="1126"/>
        <v>0</v>
      </c>
      <c r="FP130" s="182">
        <f t="shared" si="1321"/>
        <v>0</v>
      </c>
      <c r="FQ130" s="182">
        <f t="shared" si="1322"/>
        <v>0</v>
      </c>
      <c r="FR130" s="5"/>
      <c r="FS130" s="182">
        <f t="shared" si="1129"/>
        <v>0</v>
      </c>
      <c r="FT130" s="182">
        <f t="shared" si="1323"/>
        <v>0</v>
      </c>
      <c r="FU130" s="182">
        <f t="shared" si="1324"/>
        <v>0</v>
      </c>
      <c r="FV130" s="5"/>
      <c r="FW130" s="182">
        <f t="shared" si="1132"/>
        <v>0</v>
      </c>
      <c r="FX130" s="182">
        <f t="shared" si="1325"/>
        <v>0</v>
      </c>
      <c r="FY130" s="182">
        <f t="shared" si="1326"/>
        <v>0</v>
      </c>
      <c r="FZ130" s="5"/>
      <c r="GA130" s="182">
        <f t="shared" si="1135"/>
        <v>0</v>
      </c>
      <c r="GB130" s="182">
        <f t="shared" si="1327"/>
        <v>0</v>
      </c>
      <c r="GC130" s="182">
        <f t="shared" si="1328"/>
        <v>0</v>
      </c>
      <c r="GD130" s="5"/>
      <c r="GE130" s="182">
        <f t="shared" si="1138"/>
        <v>0</v>
      </c>
      <c r="GF130" s="182">
        <f t="shared" si="1329"/>
        <v>0</v>
      </c>
      <c r="GG130" s="182">
        <f t="shared" si="1330"/>
        <v>0</v>
      </c>
      <c r="GH130" s="5"/>
      <c r="GI130" s="182">
        <f t="shared" si="1141"/>
        <v>0</v>
      </c>
      <c r="GJ130" s="182">
        <f t="shared" si="1331"/>
        <v>0</v>
      </c>
      <c r="GK130" s="182">
        <f t="shared" si="1332"/>
        <v>0</v>
      </c>
      <c r="GL130" s="5"/>
      <c r="GM130" s="182">
        <f t="shared" si="1144"/>
        <v>0</v>
      </c>
      <c r="GN130" s="182">
        <f t="shared" si="1333"/>
        <v>0</v>
      </c>
      <c r="GO130" s="182">
        <f t="shared" si="1334"/>
        <v>0</v>
      </c>
      <c r="GP130" s="5"/>
      <c r="GQ130" s="182">
        <f t="shared" si="1147"/>
        <v>0</v>
      </c>
      <c r="GR130" s="182">
        <f t="shared" si="1335"/>
        <v>0</v>
      </c>
      <c r="GS130" s="182">
        <f t="shared" si="1336"/>
        <v>0</v>
      </c>
      <c r="GT130" s="5"/>
      <c r="GU130" s="182">
        <f t="shared" si="1150"/>
        <v>0</v>
      </c>
      <c r="GV130" s="182">
        <f t="shared" si="1337"/>
        <v>0</v>
      </c>
      <c r="GW130" s="182">
        <f t="shared" si="1338"/>
        <v>0</v>
      </c>
      <c r="GX130" s="5"/>
      <c r="GY130" s="182">
        <f t="shared" si="1153"/>
        <v>0</v>
      </c>
      <c r="GZ130" s="182">
        <f t="shared" si="1339"/>
        <v>0</v>
      </c>
      <c r="HA130" s="182">
        <f t="shared" si="1340"/>
        <v>0</v>
      </c>
      <c r="HB130" s="5"/>
      <c r="HC130" s="182">
        <f t="shared" si="1156"/>
        <v>0</v>
      </c>
      <c r="HD130" s="182">
        <f t="shared" si="1341"/>
        <v>0</v>
      </c>
      <c r="HE130" s="182">
        <f t="shared" si="1342"/>
        <v>0</v>
      </c>
      <c r="HF130" s="5"/>
      <c r="HG130" s="182">
        <f t="shared" si="1159"/>
        <v>0</v>
      </c>
      <c r="HH130" s="182">
        <f t="shared" si="1343"/>
        <v>0</v>
      </c>
      <c r="HI130" s="182">
        <f t="shared" si="1344"/>
        <v>0</v>
      </c>
      <c r="HJ130" s="5"/>
      <c r="HK130" s="182">
        <f t="shared" si="1162"/>
        <v>0</v>
      </c>
      <c r="HL130" s="182">
        <f t="shared" si="1345"/>
        <v>0</v>
      </c>
      <c r="HM130" s="182">
        <f t="shared" si="1346"/>
        <v>0</v>
      </c>
      <c r="HN130" s="5"/>
      <c r="HO130" s="182">
        <f t="shared" si="1165"/>
        <v>0</v>
      </c>
      <c r="HP130" s="182">
        <f t="shared" si="1347"/>
        <v>0</v>
      </c>
      <c r="HQ130" s="182">
        <f t="shared" si="1348"/>
        <v>0</v>
      </c>
      <c r="HR130" s="5"/>
      <c r="HS130" s="182">
        <f t="shared" si="1168"/>
        <v>0</v>
      </c>
      <c r="HT130" s="182">
        <f t="shared" si="1349"/>
        <v>0</v>
      </c>
      <c r="HU130" s="182">
        <f t="shared" si="1350"/>
        <v>0</v>
      </c>
      <c r="HV130" s="5"/>
      <c r="HW130" s="182">
        <f t="shared" si="1171"/>
        <v>0</v>
      </c>
      <c r="HX130" s="182">
        <f t="shared" si="1351"/>
        <v>0</v>
      </c>
      <c r="HY130" s="182">
        <f t="shared" si="1352"/>
        <v>0</v>
      </c>
      <c r="HZ130" s="5"/>
      <c r="IA130" s="182">
        <f t="shared" si="1174"/>
        <v>0</v>
      </c>
      <c r="IB130" s="182">
        <f t="shared" si="1353"/>
        <v>0</v>
      </c>
      <c r="IC130" s="182">
        <f t="shared" si="1354"/>
        <v>0</v>
      </c>
      <c r="ID130" s="5"/>
      <c r="IE130" s="182">
        <f t="shared" si="1177"/>
        <v>0</v>
      </c>
      <c r="IF130" s="182">
        <f t="shared" si="1355"/>
        <v>0</v>
      </c>
      <c r="IG130" s="182">
        <f t="shared" si="1356"/>
        <v>0</v>
      </c>
      <c r="IH130" s="5"/>
      <c r="II130" s="182">
        <f t="shared" si="1180"/>
        <v>0</v>
      </c>
      <c r="IJ130" s="182">
        <f t="shared" si="1357"/>
        <v>0</v>
      </c>
      <c r="IK130" s="182">
        <f t="shared" si="1358"/>
        <v>0</v>
      </c>
      <c r="IL130" s="5"/>
      <c r="IM130" s="182">
        <f t="shared" si="1183"/>
        <v>0</v>
      </c>
      <c r="IN130" s="182">
        <f t="shared" si="1359"/>
        <v>0</v>
      </c>
      <c r="IO130" s="182">
        <f t="shared" si="1360"/>
        <v>0</v>
      </c>
      <c r="IP130" s="5"/>
      <c r="IQ130" s="182">
        <f t="shared" si="1186"/>
        <v>0</v>
      </c>
      <c r="IR130" s="182">
        <f t="shared" si="1361"/>
        <v>0</v>
      </c>
      <c r="IS130" s="182">
        <f t="shared" si="1362"/>
        <v>0</v>
      </c>
      <c r="IT130" s="5"/>
      <c r="IU130" s="182">
        <f t="shared" si="1189"/>
        <v>0</v>
      </c>
      <c r="IV130" s="182">
        <f t="shared" si="1363"/>
        <v>0</v>
      </c>
      <c r="IW130" s="182">
        <f t="shared" si="1364"/>
        <v>0</v>
      </c>
      <c r="IX130" s="5"/>
      <c r="IY130" s="182">
        <f t="shared" si="1192"/>
        <v>0</v>
      </c>
      <c r="IZ130" s="182">
        <f t="shared" si="1365"/>
        <v>0</v>
      </c>
      <c r="JA130" s="182">
        <f t="shared" si="1366"/>
        <v>0</v>
      </c>
      <c r="JB130" s="5"/>
      <c r="JC130" s="182">
        <f t="shared" si="1195"/>
        <v>0</v>
      </c>
      <c r="JD130" s="182">
        <f t="shared" si="1367"/>
        <v>0</v>
      </c>
      <c r="JE130" s="182">
        <f t="shared" si="1368"/>
        <v>0</v>
      </c>
      <c r="JF130" s="5"/>
      <c r="JG130" s="182">
        <f t="shared" si="1198"/>
        <v>0</v>
      </c>
      <c r="JH130" s="182">
        <f t="shared" si="1369"/>
        <v>0</v>
      </c>
      <c r="JI130" s="182">
        <f t="shared" si="1370"/>
        <v>0</v>
      </c>
      <c r="JJ130" s="5"/>
      <c r="JK130" s="182">
        <f t="shared" si="1201"/>
        <v>0</v>
      </c>
      <c r="JL130" s="182">
        <f t="shared" si="1371"/>
        <v>0</v>
      </c>
      <c r="JM130" s="182">
        <f t="shared" si="1372"/>
        <v>0</v>
      </c>
      <c r="JN130" s="5"/>
      <c r="JO130" s="182">
        <f t="shared" si="1204"/>
        <v>0</v>
      </c>
      <c r="JP130" s="182">
        <f t="shared" si="1373"/>
        <v>0</v>
      </c>
      <c r="JQ130" s="182">
        <f t="shared" si="1374"/>
        <v>0</v>
      </c>
      <c r="JR130" s="5"/>
      <c r="JS130" s="182">
        <f t="shared" si="1207"/>
        <v>0</v>
      </c>
      <c r="JT130" s="182">
        <f t="shared" si="1375"/>
        <v>0</v>
      </c>
      <c r="JU130" s="182">
        <f t="shared" si="1376"/>
        <v>0</v>
      </c>
      <c r="JV130" s="5"/>
      <c r="JW130" s="182">
        <f t="shared" si="1210"/>
        <v>0</v>
      </c>
      <c r="JX130" s="182">
        <f t="shared" si="1377"/>
        <v>0</v>
      </c>
      <c r="JY130" s="182">
        <f t="shared" si="1378"/>
        <v>0</v>
      </c>
      <c r="JZ130" s="5"/>
      <c r="KA130" s="182">
        <f t="shared" si="1213"/>
        <v>0</v>
      </c>
      <c r="KB130" s="182">
        <f t="shared" si="1379"/>
        <v>0</v>
      </c>
      <c r="KC130" s="182">
        <f t="shared" si="1380"/>
        <v>0</v>
      </c>
      <c r="KD130" s="5"/>
      <c r="KE130" s="182">
        <f t="shared" si="1216"/>
        <v>0</v>
      </c>
      <c r="KF130" s="182">
        <f t="shared" si="1381"/>
        <v>0</v>
      </c>
      <c r="KG130" s="182">
        <f t="shared" si="1382"/>
        <v>0</v>
      </c>
      <c r="KH130" s="5"/>
      <c r="KI130" s="183">
        <f t="shared" si="1383"/>
        <v>0</v>
      </c>
      <c r="KJ130" s="183" t="e">
        <f t="shared" si="1384"/>
        <v>#DIV/0!</v>
      </c>
      <c r="KK130" s="183">
        <f t="shared" si="1385"/>
        <v>0</v>
      </c>
      <c r="KM130" s="183">
        <f t="shared" si="1386"/>
        <v>0</v>
      </c>
      <c r="KN130" s="183" t="e">
        <f t="shared" si="1387"/>
        <v>#DIV/0!</v>
      </c>
      <c r="KO130" s="183">
        <f t="shared" si="1388"/>
        <v>0</v>
      </c>
      <c r="KQ130" s="183">
        <f t="shared" si="1389"/>
        <v>0</v>
      </c>
      <c r="KR130" s="183" t="e">
        <f t="shared" si="1390"/>
        <v>#DIV/0!</v>
      </c>
      <c r="KS130" s="183">
        <f t="shared" si="1391"/>
        <v>0</v>
      </c>
      <c r="KU130" s="183">
        <f t="shared" si="1392"/>
        <v>0</v>
      </c>
      <c r="KV130" s="183" t="e">
        <f t="shared" si="1393"/>
        <v>#DIV/0!</v>
      </c>
      <c r="KW130" s="183">
        <f t="shared" si="1394"/>
        <v>0</v>
      </c>
      <c r="KY130" s="183">
        <f t="shared" si="1395"/>
        <v>0</v>
      </c>
      <c r="KZ130" s="183" t="e">
        <f t="shared" si="1396"/>
        <v>#DIV/0!</v>
      </c>
      <c r="LA130" s="183">
        <f t="shared" si="1397"/>
        <v>0</v>
      </c>
      <c r="LC130" s="183">
        <f t="shared" si="1398"/>
        <v>0</v>
      </c>
      <c r="LD130" s="183" t="e">
        <f t="shared" si="1399"/>
        <v>#DIV/0!</v>
      </c>
      <c r="LE130" s="183">
        <f t="shared" si="1400"/>
        <v>0</v>
      </c>
    </row>
    <row r="131" spans="2:317" ht="18.75">
      <c r="B131" s="172"/>
      <c r="C131" s="180"/>
      <c r="D131" s="180"/>
      <c r="E131" s="180" t="str">
        <f>'A.I Revenue Streams - P1'!F129</f>
        <v>Ultrasound Kub</v>
      </c>
      <c r="F131" s="184"/>
      <c r="G131" s="182"/>
      <c r="H131" s="182">
        <f>'A.I Revenue Streams - P1'!J129</f>
        <v>0</v>
      </c>
      <c r="I131" s="182">
        <f t="shared" si="1240"/>
        <v>0</v>
      </c>
      <c r="J131" s="5"/>
      <c r="K131" s="182">
        <f>'A.I Revenue Streams - P1'!H129*K$2</f>
        <v>0</v>
      </c>
      <c r="L131" s="182">
        <f t="shared" si="1241"/>
        <v>0</v>
      </c>
      <c r="M131" s="182">
        <f t="shared" si="1242"/>
        <v>0</v>
      </c>
      <c r="N131" s="5"/>
      <c r="O131" s="182">
        <f t="shared" si="1009"/>
        <v>0</v>
      </c>
      <c r="P131" s="182">
        <f t="shared" si="1243"/>
        <v>0</v>
      </c>
      <c r="Q131" s="182">
        <f t="shared" si="1244"/>
        <v>0</v>
      </c>
      <c r="R131" s="5"/>
      <c r="S131" s="182">
        <f t="shared" si="1012"/>
        <v>0</v>
      </c>
      <c r="T131" s="182">
        <f t="shared" si="1245"/>
        <v>0</v>
      </c>
      <c r="U131" s="182">
        <f t="shared" si="1246"/>
        <v>0</v>
      </c>
      <c r="V131" s="5"/>
      <c r="W131" s="182">
        <f t="shared" si="1015"/>
        <v>0</v>
      </c>
      <c r="X131" s="182">
        <f t="shared" si="1247"/>
        <v>0</v>
      </c>
      <c r="Y131" s="182">
        <f t="shared" si="1248"/>
        <v>0</v>
      </c>
      <c r="Z131" s="5"/>
      <c r="AA131" s="182">
        <f t="shared" si="1018"/>
        <v>0</v>
      </c>
      <c r="AB131" s="182">
        <f t="shared" si="1249"/>
        <v>0</v>
      </c>
      <c r="AC131" s="182">
        <f t="shared" si="1250"/>
        <v>0</v>
      </c>
      <c r="AD131" s="5"/>
      <c r="AE131" s="182">
        <f t="shared" si="1021"/>
        <v>0</v>
      </c>
      <c r="AF131" s="182">
        <f t="shared" si="1251"/>
        <v>0</v>
      </c>
      <c r="AG131" s="182">
        <f t="shared" si="1252"/>
        <v>0</v>
      </c>
      <c r="AH131" s="5"/>
      <c r="AI131" s="182">
        <f t="shared" si="1024"/>
        <v>0</v>
      </c>
      <c r="AJ131" s="182">
        <f t="shared" si="1253"/>
        <v>0</v>
      </c>
      <c r="AK131" s="182">
        <f t="shared" si="1254"/>
        <v>0</v>
      </c>
      <c r="AL131" s="5"/>
      <c r="AM131" s="182">
        <f t="shared" si="1027"/>
        <v>0</v>
      </c>
      <c r="AN131" s="182">
        <f t="shared" si="1255"/>
        <v>0</v>
      </c>
      <c r="AO131" s="182">
        <f t="shared" si="1256"/>
        <v>0</v>
      </c>
      <c r="AP131" s="5"/>
      <c r="AQ131" s="182">
        <f t="shared" si="1030"/>
        <v>0</v>
      </c>
      <c r="AR131" s="182">
        <f t="shared" si="1257"/>
        <v>0</v>
      </c>
      <c r="AS131" s="182">
        <f t="shared" si="1258"/>
        <v>0</v>
      </c>
      <c r="AT131" s="5"/>
      <c r="AU131" s="182">
        <f t="shared" si="1033"/>
        <v>0</v>
      </c>
      <c r="AV131" s="182">
        <f t="shared" si="1259"/>
        <v>0</v>
      </c>
      <c r="AW131" s="182">
        <f t="shared" si="1260"/>
        <v>0</v>
      </c>
      <c r="AX131" s="5"/>
      <c r="AY131" s="182">
        <f t="shared" si="1036"/>
        <v>0</v>
      </c>
      <c r="AZ131" s="182">
        <f t="shared" si="1261"/>
        <v>0</v>
      </c>
      <c r="BA131" s="182">
        <f t="shared" si="1262"/>
        <v>0</v>
      </c>
      <c r="BB131" s="5"/>
      <c r="BC131" s="182">
        <f t="shared" si="1039"/>
        <v>0</v>
      </c>
      <c r="BD131" s="182">
        <f t="shared" si="1263"/>
        <v>0</v>
      </c>
      <c r="BE131" s="182">
        <f t="shared" si="1264"/>
        <v>0</v>
      </c>
      <c r="BF131" s="5"/>
      <c r="BG131" s="182">
        <f t="shared" si="1042"/>
        <v>0</v>
      </c>
      <c r="BH131" s="182">
        <f t="shared" si="1265"/>
        <v>0</v>
      </c>
      <c r="BI131" s="182">
        <f t="shared" si="1266"/>
        <v>0</v>
      </c>
      <c r="BJ131" s="5"/>
      <c r="BK131" s="182">
        <f t="shared" si="1045"/>
        <v>0</v>
      </c>
      <c r="BL131" s="182">
        <f t="shared" si="1267"/>
        <v>0</v>
      </c>
      <c r="BM131" s="182">
        <f t="shared" si="1268"/>
        <v>0</v>
      </c>
      <c r="BN131" s="5"/>
      <c r="BO131" s="182">
        <f t="shared" si="1048"/>
        <v>0</v>
      </c>
      <c r="BP131" s="182">
        <f t="shared" si="1269"/>
        <v>0</v>
      </c>
      <c r="BQ131" s="182">
        <f t="shared" si="1270"/>
        <v>0</v>
      </c>
      <c r="BR131" s="5"/>
      <c r="BS131" s="182">
        <f t="shared" si="1051"/>
        <v>0</v>
      </c>
      <c r="BT131" s="182">
        <f t="shared" si="1271"/>
        <v>0</v>
      </c>
      <c r="BU131" s="182">
        <f t="shared" si="1272"/>
        <v>0</v>
      </c>
      <c r="BV131" s="5"/>
      <c r="BW131" s="182">
        <f t="shared" si="1054"/>
        <v>0</v>
      </c>
      <c r="BX131" s="182">
        <f t="shared" si="1273"/>
        <v>0</v>
      </c>
      <c r="BY131" s="182">
        <f t="shared" si="1274"/>
        <v>0</v>
      </c>
      <c r="BZ131" s="5"/>
      <c r="CA131" s="182">
        <f t="shared" si="1057"/>
        <v>0</v>
      </c>
      <c r="CB131" s="182">
        <f t="shared" si="1275"/>
        <v>0</v>
      </c>
      <c r="CC131" s="182">
        <f t="shared" si="1276"/>
        <v>0</v>
      </c>
      <c r="CD131" s="5"/>
      <c r="CE131" s="182">
        <f t="shared" si="1060"/>
        <v>0</v>
      </c>
      <c r="CF131" s="182">
        <f t="shared" si="1277"/>
        <v>0</v>
      </c>
      <c r="CG131" s="182">
        <f t="shared" si="1278"/>
        <v>0</v>
      </c>
      <c r="CH131" s="5"/>
      <c r="CI131" s="182">
        <f t="shared" si="1063"/>
        <v>0</v>
      </c>
      <c r="CJ131" s="182">
        <f t="shared" si="1279"/>
        <v>0</v>
      </c>
      <c r="CK131" s="182">
        <f t="shared" si="1280"/>
        <v>0</v>
      </c>
      <c r="CL131" s="5"/>
      <c r="CM131" s="182">
        <f t="shared" si="1066"/>
        <v>0</v>
      </c>
      <c r="CN131" s="182">
        <f t="shared" si="1281"/>
        <v>0</v>
      </c>
      <c r="CO131" s="182">
        <f t="shared" si="1282"/>
        <v>0</v>
      </c>
      <c r="CP131" s="5"/>
      <c r="CQ131" s="182">
        <f t="shared" si="1069"/>
        <v>0</v>
      </c>
      <c r="CR131" s="182">
        <f t="shared" si="1283"/>
        <v>0</v>
      </c>
      <c r="CS131" s="182">
        <f t="shared" si="1284"/>
        <v>0</v>
      </c>
      <c r="CT131" s="5"/>
      <c r="CU131" s="182">
        <f t="shared" si="1072"/>
        <v>0</v>
      </c>
      <c r="CV131" s="182">
        <f t="shared" si="1285"/>
        <v>0</v>
      </c>
      <c r="CW131" s="182">
        <f t="shared" si="1286"/>
        <v>0</v>
      </c>
      <c r="CX131" s="5"/>
      <c r="CY131" s="182">
        <f t="shared" si="1075"/>
        <v>0</v>
      </c>
      <c r="CZ131" s="182">
        <f t="shared" si="1287"/>
        <v>0</v>
      </c>
      <c r="DA131" s="182">
        <f t="shared" si="1288"/>
        <v>0</v>
      </c>
      <c r="DB131" s="5"/>
      <c r="DC131" s="182">
        <f t="shared" si="1078"/>
        <v>0</v>
      </c>
      <c r="DD131" s="182">
        <f t="shared" si="1289"/>
        <v>0</v>
      </c>
      <c r="DE131" s="182">
        <f t="shared" si="1290"/>
        <v>0</v>
      </c>
      <c r="DF131" s="5"/>
      <c r="DG131" s="182">
        <f t="shared" si="1081"/>
        <v>0</v>
      </c>
      <c r="DH131" s="182">
        <f t="shared" si="1291"/>
        <v>0</v>
      </c>
      <c r="DI131" s="182">
        <f t="shared" si="1292"/>
        <v>0</v>
      </c>
      <c r="DJ131" s="5"/>
      <c r="DK131" s="182">
        <f t="shared" si="1084"/>
        <v>0</v>
      </c>
      <c r="DL131" s="182">
        <f t="shared" si="1293"/>
        <v>0</v>
      </c>
      <c r="DM131" s="182">
        <f t="shared" si="1294"/>
        <v>0</v>
      </c>
      <c r="DN131" s="5"/>
      <c r="DO131" s="182">
        <f t="shared" si="1087"/>
        <v>0</v>
      </c>
      <c r="DP131" s="182">
        <f t="shared" si="1295"/>
        <v>0</v>
      </c>
      <c r="DQ131" s="182">
        <f t="shared" si="1296"/>
        <v>0</v>
      </c>
      <c r="DR131" s="5"/>
      <c r="DS131" s="182">
        <f t="shared" si="1090"/>
        <v>0</v>
      </c>
      <c r="DT131" s="182">
        <f t="shared" si="1297"/>
        <v>0</v>
      </c>
      <c r="DU131" s="182">
        <f t="shared" si="1298"/>
        <v>0</v>
      </c>
      <c r="DV131" s="5"/>
      <c r="DW131" s="182">
        <f t="shared" si="1093"/>
        <v>0</v>
      </c>
      <c r="DX131" s="182">
        <f t="shared" si="1299"/>
        <v>0</v>
      </c>
      <c r="DY131" s="182">
        <f t="shared" si="1300"/>
        <v>0</v>
      </c>
      <c r="DZ131" s="5"/>
      <c r="EA131" s="182">
        <f t="shared" si="1096"/>
        <v>0</v>
      </c>
      <c r="EB131" s="182">
        <f t="shared" si="1301"/>
        <v>0</v>
      </c>
      <c r="EC131" s="182">
        <f t="shared" si="1302"/>
        <v>0</v>
      </c>
      <c r="ED131" s="5"/>
      <c r="EE131" s="182">
        <f t="shared" si="1099"/>
        <v>0</v>
      </c>
      <c r="EF131" s="182">
        <f t="shared" si="1303"/>
        <v>0</v>
      </c>
      <c r="EG131" s="182">
        <f t="shared" si="1304"/>
        <v>0</v>
      </c>
      <c r="EH131" s="5"/>
      <c r="EI131" s="182">
        <f t="shared" si="1102"/>
        <v>0</v>
      </c>
      <c r="EJ131" s="182">
        <f t="shared" si="1305"/>
        <v>0</v>
      </c>
      <c r="EK131" s="182">
        <f t="shared" si="1306"/>
        <v>0</v>
      </c>
      <c r="EL131" s="5"/>
      <c r="EM131" s="182">
        <f t="shared" si="1105"/>
        <v>0</v>
      </c>
      <c r="EN131" s="182">
        <f t="shared" si="1307"/>
        <v>0</v>
      </c>
      <c r="EO131" s="182">
        <f t="shared" si="1308"/>
        <v>0</v>
      </c>
      <c r="EP131" s="5"/>
      <c r="EQ131" s="182">
        <f t="shared" si="1108"/>
        <v>0</v>
      </c>
      <c r="ER131" s="182">
        <f t="shared" si="1309"/>
        <v>0</v>
      </c>
      <c r="ES131" s="182">
        <f t="shared" si="1310"/>
        <v>0</v>
      </c>
      <c r="ET131" s="5"/>
      <c r="EU131" s="182">
        <f t="shared" si="1111"/>
        <v>0</v>
      </c>
      <c r="EV131" s="182">
        <f t="shared" si="1311"/>
        <v>0</v>
      </c>
      <c r="EW131" s="182">
        <f t="shared" si="1312"/>
        <v>0</v>
      </c>
      <c r="EX131" s="5"/>
      <c r="EY131" s="182">
        <f t="shared" si="1114"/>
        <v>0</v>
      </c>
      <c r="EZ131" s="182">
        <f t="shared" si="1313"/>
        <v>0</v>
      </c>
      <c r="FA131" s="182">
        <f t="shared" si="1314"/>
        <v>0</v>
      </c>
      <c r="FB131" s="5"/>
      <c r="FC131" s="182">
        <f t="shared" si="1117"/>
        <v>0</v>
      </c>
      <c r="FD131" s="182">
        <f t="shared" si="1315"/>
        <v>0</v>
      </c>
      <c r="FE131" s="182">
        <f t="shared" si="1316"/>
        <v>0</v>
      </c>
      <c r="FF131" s="5"/>
      <c r="FG131" s="182">
        <f t="shared" si="1120"/>
        <v>0</v>
      </c>
      <c r="FH131" s="182">
        <f t="shared" si="1317"/>
        <v>0</v>
      </c>
      <c r="FI131" s="182">
        <f t="shared" si="1318"/>
        <v>0</v>
      </c>
      <c r="FJ131" s="5"/>
      <c r="FK131" s="182">
        <f t="shared" si="1123"/>
        <v>0</v>
      </c>
      <c r="FL131" s="182">
        <f t="shared" si="1319"/>
        <v>0</v>
      </c>
      <c r="FM131" s="182">
        <f t="shared" si="1320"/>
        <v>0</v>
      </c>
      <c r="FN131" s="5"/>
      <c r="FO131" s="182">
        <f t="shared" si="1126"/>
        <v>0</v>
      </c>
      <c r="FP131" s="182">
        <f t="shared" si="1321"/>
        <v>0</v>
      </c>
      <c r="FQ131" s="182">
        <f t="shared" si="1322"/>
        <v>0</v>
      </c>
      <c r="FR131" s="5"/>
      <c r="FS131" s="182">
        <f t="shared" si="1129"/>
        <v>0</v>
      </c>
      <c r="FT131" s="182">
        <f t="shared" si="1323"/>
        <v>0</v>
      </c>
      <c r="FU131" s="182">
        <f t="shared" si="1324"/>
        <v>0</v>
      </c>
      <c r="FV131" s="5"/>
      <c r="FW131" s="182">
        <f t="shared" si="1132"/>
        <v>0</v>
      </c>
      <c r="FX131" s="182">
        <f t="shared" si="1325"/>
        <v>0</v>
      </c>
      <c r="FY131" s="182">
        <f t="shared" si="1326"/>
        <v>0</v>
      </c>
      <c r="FZ131" s="5"/>
      <c r="GA131" s="182">
        <f t="shared" si="1135"/>
        <v>0</v>
      </c>
      <c r="GB131" s="182">
        <f t="shared" si="1327"/>
        <v>0</v>
      </c>
      <c r="GC131" s="182">
        <f t="shared" si="1328"/>
        <v>0</v>
      </c>
      <c r="GD131" s="5"/>
      <c r="GE131" s="182">
        <f t="shared" si="1138"/>
        <v>0</v>
      </c>
      <c r="GF131" s="182">
        <f t="shared" si="1329"/>
        <v>0</v>
      </c>
      <c r="GG131" s="182">
        <f t="shared" si="1330"/>
        <v>0</v>
      </c>
      <c r="GH131" s="5"/>
      <c r="GI131" s="182">
        <f t="shared" si="1141"/>
        <v>0</v>
      </c>
      <c r="GJ131" s="182">
        <f t="shared" si="1331"/>
        <v>0</v>
      </c>
      <c r="GK131" s="182">
        <f t="shared" si="1332"/>
        <v>0</v>
      </c>
      <c r="GL131" s="5"/>
      <c r="GM131" s="182">
        <f t="shared" si="1144"/>
        <v>0</v>
      </c>
      <c r="GN131" s="182">
        <f t="shared" si="1333"/>
        <v>0</v>
      </c>
      <c r="GO131" s="182">
        <f t="shared" si="1334"/>
        <v>0</v>
      </c>
      <c r="GP131" s="5"/>
      <c r="GQ131" s="182">
        <f t="shared" si="1147"/>
        <v>0</v>
      </c>
      <c r="GR131" s="182">
        <f t="shared" si="1335"/>
        <v>0</v>
      </c>
      <c r="GS131" s="182">
        <f t="shared" si="1336"/>
        <v>0</v>
      </c>
      <c r="GT131" s="5"/>
      <c r="GU131" s="182">
        <f t="shared" si="1150"/>
        <v>0</v>
      </c>
      <c r="GV131" s="182">
        <f t="shared" si="1337"/>
        <v>0</v>
      </c>
      <c r="GW131" s="182">
        <f t="shared" si="1338"/>
        <v>0</v>
      </c>
      <c r="GX131" s="5"/>
      <c r="GY131" s="182">
        <f t="shared" si="1153"/>
        <v>0</v>
      </c>
      <c r="GZ131" s="182">
        <f t="shared" si="1339"/>
        <v>0</v>
      </c>
      <c r="HA131" s="182">
        <f t="shared" si="1340"/>
        <v>0</v>
      </c>
      <c r="HB131" s="5"/>
      <c r="HC131" s="182">
        <f t="shared" si="1156"/>
        <v>0</v>
      </c>
      <c r="HD131" s="182">
        <f t="shared" si="1341"/>
        <v>0</v>
      </c>
      <c r="HE131" s="182">
        <f t="shared" si="1342"/>
        <v>0</v>
      </c>
      <c r="HF131" s="5"/>
      <c r="HG131" s="182">
        <f t="shared" si="1159"/>
        <v>0</v>
      </c>
      <c r="HH131" s="182">
        <f t="shared" si="1343"/>
        <v>0</v>
      </c>
      <c r="HI131" s="182">
        <f t="shared" si="1344"/>
        <v>0</v>
      </c>
      <c r="HJ131" s="5"/>
      <c r="HK131" s="182">
        <f t="shared" si="1162"/>
        <v>0</v>
      </c>
      <c r="HL131" s="182">
        <f t="shared" si="1345"/>
        <v>0</v>
      </c>
      <c r="HM131" s="182">
        <f t="shared" si="1346"/>
        <v>0</v>
      </c>
      <c r="HN131" s="5"/>
      <c r="HO131" s="182">
        <f t="shared" si="1165"/>
        <v>0</v>
      </c>
      <c r="HP131" s="182">
        <f t="shared" si="1347"/>
        <v>0</v>
      </c>
      <c r="HQ131" s="182">
        <f t="shared" si="1348"/>
        <v>0</v>
      </c>
      <c r="HR131" s="5"/>
      <c r="HS131" s="182">
        <f t="shared" si="1168"/>
        <v>0</v>
      </c>
      <c r="HT131" s="182">
        <f t="shared" si="1349"/>
        <v>0</v>
      </c>
      <c r="HU131" s="182">
        <f t="shared" si="1350"/>
        <v>0</v>
      </c>
      <c r="HV131" s="5"/>
      <c r="HW131" s="182">
        <f t="shared" si="1171"/>
        <v>0</v>
      </c>
      <c r="HX131" s="182">
        <f t="shared" si="1351"/>
        <v>0</v>
      </c>
      <c r="HY131" s="182">
        <f t="shared" si="1352"/>
        <v>0</v>
      </c>
      <c r="HZ131" s="5"/>
      <c r="IA131" s="182">
        <f t="shared" si="1174"/>
        <v>0</v>
      </c>
      <c r="IB131" s="182">
        <f t="shared" si="1353"/>
        <v>0</v>
      </c>
      <c r="IC131" s="182">
        <f t="shared" si="1354"/>
        <v>0</v>
      </c>
      <c r="ID131" s="5"/>
      <c r="IE131" s="182">
        <f t="shared" si="1177"/>
        <v>0</v>
      </c>
      <c r="IF131" s="182">
        <f t="shared" si="1355"/>
        <v>0</v>
      </c>
      <c r="IG131" s="182">
        <f t="shared" si="1356"/>
        <v>0</v>
      </c>
      <c r="IH131" s="5"/>
      <c r="II131" s="182">
        <f t="shared" si="1180"/>
        <v>0</v>
      </c>
      <c r="IJ131" s="182">
        <f t="shared" si="1357"/>
        <v>0</v>
      </c>
      <c r="IK131" s="182">
        <f t="shared" si="1358"/>
        <v>0</v>
      </c>
      <c r="IL131" s="5"/>
      <c r="IM131" s="182">
        <f t="shared" si="1183"/>
        <v>0</v>
      </c>
      <c r="IN131" s="182">
        <f t="shared" si="1359"/>
        <v>0</v>
      </c>
      <c r="IO131" s="182">
        <f t="shared" si="1360"/>
        <v>0</v>
      </c>
      <c r="IP131" s="5"/>
      <c r="IQ131" s="182">
        <f t="shared" si="1186"/>
        <v>0</v>
      </c>
      <c r="IR131" s="182">
        <f t="shared" si="1361"/>
        <v>0</v>
      </c>
      <c r="IS131" s="182">
        <f t="shared" si="1362"/>
        <v>0</v>
      </c>
      <c r="IT131" s="5"/>
      <c r="IU131" s="182">
        <f t="shared" si="1189"/>
        <v>0</v>
      </c>
      <c r="IV131" s="182">
        <f t="shared" si="1363"/>
        <v>0</v>
      </c>
      <c r="IW131" s="182">
        <f t="shared" si="1364"/>
        <v>0</v>
      </c>
      <c r="IX131" s="5"/>
      <c r="IY131" s="182">
        <f t="shared" si="1192"/>
        <v>0</v>
      </c>
      <c r="IZ131" s="182">
        <f t="shared" si="1365"/>
        <v>0</v>
      </c>
      <c r="JA131" s="182">
        <f t="shared" si="1366"/>
        <v>0</v>
      </c>
      <c r="JB131" s="5"/>
      <c r="JC131" s="182">
        <f t="shared" si="1195"/>
        <v>0</v>
      </c>
      <c r="JD131" s="182">
        <f t="shared" si="1367"/>
        <v>0</v>
      </c>
      <c r="JE131" s="182">
        <f t="shared" si="1368"/>
        <v>0</v>
      </c>
      <c r="JF131" s="5"/>
      <c r="JG131" s="182">
        <f t="shared" si="1198"/>
        <v>0</v>
      </c>
      <c r="JH131" s="182">
        <f t="shared" si="1369"/>
        <v>0</v>
      </c>
      <c r="JI131" s="182">
        <f t="shared" si="1370"/>
        <v>0</v>
      </c>
      <c r="JJ131" s="5"/>
      <c r="JK131" s="182">
        <f t="shared" si="1201"/>
        <v>0</v>
      </c>
      <c r="JL131" s="182">
        <f t="shared" si="1371"/>
        <v>0</v>
      </c>
      <c r="JM131" s="182">
        <f t="shared" si="1372"/>
        <v>0</v>
      </c>
      <c r="JN131" s="5"/>
      <c r="JO131" s="182">
        <f t="shared" si="1204"/>
        <v>0</v>
      </c>
      <c r="JP131" s="182">
        <f t="shared" si="1373"/>
        <v>0</v>
      </c>
      <c r="JQ131" s="182">
        <f t="shared" si="1374"/>
        <v>0</v>
      </c>
      <c r="JR131" s="5"/>
      <c r="JS131" s="182">
        <f t="shared" si="1207"/>
        <v>0</v>
      </c>
      <c r="JT131" s="182">
        <f t="shared" si="1375"/>
        <v>0</v>
      </c>
      <c r="JU131" s="182">
        <f t="shared" si="1376"/>
        <v>0</v>
      </c>
      <c r="JV131" s="5"/>
      <c r="JW131" s="182">
        <f t="shared" si="1210"/>
        <v>0</v>
      </c>
      <c r="JX131" s="182">
        <f t="shared" si="1377"/>
        <v>0</v>
      </c>
      <c r="JY131" s="182">
        <f t="shared" si="1378"/>
        <v>0</v>
      </c>
      <c r="JZ131" s="5"/>
      <c r="KA131" s="182">
        <f t="shared" si="1213"/>
        <v>0</v>
      </c>
      <c r="KB131" s="182">
        <f t="shared" si="1379"/>
        <v>0</v>
      </c>
      <c r="KC131" s="182">
        <f t="shared" si="1380"/>
        <v>0</v>
      </c>
      <c r="KD131" s="5"/>
      <c r="KE131" s="182">
        <f t="shared" si="1216"/>
        <v>0</v>
      </c>
      <c r="KF131" s="182">
        <f t="shared" si="1381"/>
        <v>0</v>
      </c>
      <c r="KG131" s="182">
        <f t="shared" si="1382"/>
        <v>0</v>
      </c>
      <c r="KH131" s="5"/>
      <c r="KI131" s="183">
        <f t="shared" si="1383"/>
        <v>0</v>
      </c>
      <c r="KJ131" s="183" t="e">
        <f t="shared" si="1384"/>
        <v>#DIV/0!</v>
      </c>
      <c r="KK131" s="183">
        <f t="shared" si="1385"/>
        <v>0</v>
      </c>
      <c r="KM131" s="183">
        <f t="shared" si="1386"/>
        <v>0</v>
      </c>
      <c r="KN131" s="183" t="e">
        <f t="shared" si="1387"/>
        <v>#DIV/0!</v>
      </c>
      <c r="KO131" s="183">
        <f t="shared" si="1388"/>
        <v>0</v>
      </c>
      <c r="KQ131" s="183">
        <f t="shared" si="1389"/>
        <v>0</v>
      </c>
      <c r="KR131" s="183" t="e">
        <f t="shared" si="1390"/>
        <v>#DIV/0!</v>
      </c>
      <c r="KS131" s="183">
        <f t="shared" si="1391"/>
        <v>0</v>
      </c>
      <c r="KU131" s="183">
        <f t="shared" si="1392"/>
        <v>0</v>
      </c>
      <c r="KV131" s="183" t="e">
        <f t="shared" si="1393"/>
        <v>#DIV/0!</v>
      </c>
      <c r="KW131" s="183">
        <f t="shared" si="1394"/>
        <v>0</v>
      </c>
      <c r="KY131" s="183">
        <f t="shared" si="1395"/>
        <v>0</v>
      </c>
      <c r="KZ131" s="183" t="e">
        <f t="shared" si="1396"/>
        <v>#DIV/0!</v>
      </c>
      <c r="LA131" s="183">
        <f t="shared" si="1397"/>
        <v>0</v>
      </c>
      <c r="LC131" s="183">
        <f t="shared" si="1398"/>
        <v>0</v>
      </c>
      <c r="LD131" s="183" t="e">
        <f t="shared" si="1399"/>
        <v>#DIV/0!</v>
      </c>
      <c r="LE131" s="183">
        <f t="shared" si="1400"/>
        <v>0</v>
      </c>
    </row>
    <row r="132" spans="2:317" ht="18.75">
      <c r="B132" s="172"/>
      <c r="C132" s="180"/>
      <c r="D132" s="180" t="str">
        <f>'A.I Revenue Streams - P1'!E130</f>
        <v>Radiology-CT</v>
      </c>
      <c r="E132" s="180"/>
      <c r="F132" s="184"/>
      <c r="G132" s="182"/>
      <c r="H132" s="182"/>
      <c r="I132" s="182"/>
      <c r="J132" s="5"/>
      <c r="K132" s="182">
        <f>'A.I Revenue Streams - P1'!H130*K$2</f>
        <v>0</v>
      </c>
      <c r="L132" s="182">
        <f t="shared" si="1241"/>
        <v>0</v>
      </c>
      <c r="M132" s="182"/>
      <c r="N132" s="5"/>
      <c r="O132" s="182">
        <f t="shared" si="1009"/>
        <v>0</v>
      </c>
      <c r="P132" s="182">
        <f t="shared" si="1243"/>
        <v>0</v>
      </c>
      <c r="Q132" s="182">
        <f t="shared" si="1244"/>
        <v>0</v>
      </c>
      <c r="R132" s="5"/>
      <c r="S132" s="182">
        <f t="shared" si="1012"/>
        <v>0</v>
      </c>
      <c r="T132" s="182">
        <f t="shared" si="1245"/>
        <v>0</v>
      </c>
      <c r="U132" s="182">
        <f t="shared" si="1246"/>
        <v>0</v>
      </c>
      <c r="V132" s="5"/>
      <c r="W132" s="182">
        <f t="shared" si="1015"/>
        <v>0</v>
      </c>
      <c r="X132" s="182">
        <f t="shared" si="1247"/>
        <v>0</v>
      </c>
      <c r="Y132" s="182">
        <f t="shared" si="1248"/>
        <v>0</v>
      </c>
      <c r="Z132" s="5"/>
      <c r="AA132" s="182">
        <f t="shared" si="1018"/>
        <v>0</v>
      </c>
      <c r="AB132" s="182">
        <f t="shared" si="1249"/>
        <v>0</v>
      </c>
      <c r="AC132" s="182">
        <f t="shared" si="1250"/>
        <v>0</v>
      </c>
      <c r="AD132" s="5"/>
      <c r="AE132" s="182">
        <f t="shared" si="1021"/>
        <v>0</v>
      </c>
      <c r="AF132" s="182">
        <f t="shared" si="1251"/>
        <v>0</v>
      </c>
      <c r="AG132" s="182">
        <f t="shared" si="1252"/>
        <v>0</v>
      </c>
      <c r="AH132" s="5"/>
      <c r="AI132" s="182">
        <f t="shared" si="1024"/>
        <v>0</v>
      </c>
      <c r="AJ132" s="182">
        <f t="shared" si="1253"/>
        <v>0</v>
      </c>
      <c r="AK132" s="182">
        <f t="shared" si="1254"/>
        <v>0</v>
      </c>
      <c r="AL132" s="5"/>
      <c r="AM132" s="182">
        <f t="shared" si="1027"/>
        <v>0</v>
      </c>
      <c r="AN132" s="182">
        <f t="shared" si="1255"/>
        <v>0</v>
      </c>
      <c r="AO132" s="182">
        <f t="shared" si="1256"/>
        <v>0</v>
      </c>
      <c r="AP132" s="5"/>
      <c r="AQ132" s="182">
        <f t="shared" si="1030"/>
        <v>0</v>
      </c>
      <c r="AR132" s="182">
        <f t="shared" si="1257"/>
        <v>0</v>
      </c>
      <c r="AS132" s="182">
        <f t="shared" si="1258"/>
        <v>0</v>
      </c>
      <c r="AT132" s="5"/>
      <c r="AU132" s="182">
        <f t="shared" si="1033"/>
        <v>0</v>
      </c>
      <c r="AV132" s="182">
        <f t="shared" si="1259"/>
        <v>0</v>
      </c>
      <c r="AW132" s="182">
        <f t="shared" si="1260"/>
        <v>0</v>
      </c>
      <c r="AX132" s="5"/>
      <c r="AY132" s="182">
        <f t="shared" si="1036"/>
        <v>0</v>
      </c>
      <c r="AZ132" s="182">
        <f t="shared" si="1261"/>
        <v>0</v>
      </c>
      <c r="BA132" s="182">
        <f t="shared" si="1262"/>
        <v>0</v>
      </c>
      <c r="BB132" s="5"/>
      <c r="BC132" s="182">
        <f t="shared" si="1039"/>
        <v>0</v>
      </c>
      <c r="BD132" s="182">
        <f t="shared" si="1263"/>
        <v>0</v>
      </c>
      <c r="BE132" s="182">
        <f t="shared" si="1264"/>
        <v>0</v>
      </c>
      <c r="BF132" s="5"/>
      <c r="BG132" s="182">
        <f t="shared" si="1042"/>
        <v>0</v>
      </c>
      <c r="BH132" s="182">
        <f t="shared" si="1265"/>
        <v>0</v>
      </c>
      <c r="BI132" s="182">
        <f t="shared" si="1266"/>
        <v>0</v>
      </c>
      <c r="BJ132" s="5"/>
      <c r="BK132" s="182">
        <f t="shared" si="1045"/>
        <v>0</v>
      </c>
      <c r="BL132" s="182">
        <f t="shared" si="1267"/>
        <v>0</v>
      </c>
      <c r="BM132" s="182">
        <f t="shared" si="1268"/>
        <v>0</v>
      </c>
      <c r="BN132" s="5"/>
      <c r="BO132" s="182">
        <f t="shared" si="1048"/>
        <v>0</v>
      </c>
      <c r="BP132" s="182">
        <f t="shared" si="1269"/>
        <v>0</v>
      </c>
      <c r="BQ132" s="182">
        <f t="shared" si="1270"/>
        <v>0</v>
      </c>
      <c r="BR132" s="5"/>
      <c r="BS132" s="182">
        <f t="shared" si="1051"/>
        <v>0</v>
      </c>
      <c r="BT132" s="182">
        <f t="shared" si="1271"/>
        <v>0</v>
      </c>
      <c r="BU132" s="182">
        <f t="shared" si="1272"/>
        <v>0</v>
      </c>
      <c r="BV132" s="5"/>
      <c r="BW132" s="182">
        <f t="shared" si="1054"/>
        <v>0</v>
      </c>
      <c r="BX132" s="182">
        <f t="shared" si="1273"/>
        <v>0</v>
      </c>
      <c r="BY132" s="182">
        <f t="shared" si="1274"/>
        <v>0</v>
      </c>
      <c r="BZ132" s="5"/>
      <c r="CA132" s="182">
        <f t="shared" si="1057"/>
        <v>0</v>
      </c>
      <c r="CB132" s="182">
        <f t="shared" si="1275"/>
        <v>0</v>
      </c>
      <c r="CC132" s="182">
        <f t="shared" si="1276"/>
        <v>0</v>
      </c>
      <c r="CD132" s="5"/>
      <c r="CE132" s="182">
        <f t="shared" si="1060"/>
        <v>0</v>
      </c>
      <c r="CF132" s="182">
        <f t="shared" si="1277"/>
        <v>0</v>
      </c>
      <c r="CG132" s="182">
        <f t="shared" si="1278"/>
        <v>0</v>
      </c>
      <c r="CH132" s="5"/>
      <c r="CI132" s="182">
        <f t="shared" si="1063"/>
        <v>0</v>
      </c>
      <c r="CJ132" s="182">
        <f t="shared" si="1279"/>
        <v>0</v>
      </c>
      <c r="CK132" s="182">
        <f t="shared" si="1280"/>
        <v>0</v>
      </c>
      <c r="CL132" s="5"/>
      <c r="CM132" s="182">
        <f t="shared" si="1066"/>
        <v>0</v>
      </c>
      <c r="CN132" s="182">
        <f t="shared" si="1281"/>
        <v>0</v>
      </c>
      <c r="CO132" s="182">
        <f t="shared" si="1282"/>
        <v>0</v>
      </c>
      <c r="CP132" s="5"/>
      <c r="CQ132" s="182">
        <f t="shared" si="1069"/>
        <v>0</v>
      </c>
      <c r="CR132" s="182">
        <f t="shared" si="1283"/>
        <v>0</v>
      </c>
      <c r="CS132" s="182">
        <f t="shared" si="1284"/>
        <v>0</v>
      </c>
      <c r="CT132" s="5"/>
      <c r="CU132" s="182">
        <f t="shared" si="1072"/>
        <v>0</v>
      </c>
      <c r="CV132" s="182">
        <f t="shared" si="1285"/>
        <v>0</v>
      </c>
      <c r="CW132" s="182">
        <f t="shared" si="1286"/>
        <v>0</v>
      </c>
      <c r="CX132" s="5"/>
      <c r="CY132" s="182">
        <f t="shared" si="1075"/>
        <v>0</v>
      </c>
      <c r="CZ132" s="182">
        <f t="shared" si="1287"/>
        <v>0</v>
      </c>
      <c r="DA132" s="182">
        <f t="shared" si="1288"/>
        <v>0</v>
      </c>
      <c r="DB132" s="5"/>
      <c r="DC132" s="182">
        <f t="shared" si="1078"/>
        <v>0</v>
      </c>
      <c r="DD132" s="182">
        <f t="shared" si="1289"/>
        <v>0</v>
      </c>
      <c r="DE132" s="182">
        <f t="shared" si="1290"/>
        <v>0</v>
      </c>
      <c r="DF132" s="5"/>
      <c r="DG132" s="182">
        <f t="shared" si="1081"/>
        <v>0</v>
      </c>
      <c r="DH132" s="182">
        <f t="shared" si="1291"/>
        <v>0</v>
      </c>
      <c r="DI132" s="182">
        <f t="shared" si="1292"/>
        <v>0</v>
      </c>
      <c r="DJ132" s="5"/>
      <c r="DK132" s="182">
        <f t="shared" si="1084"/>
        <v>0</v>
      </c>
      <c r="DL132" s="182">
        <f t="shared" si="1293"/>
        <v>0</v>
      </c>
      <c r="DM132" s="182">
        <f t="shared" si="1294"/>
        <v>0</v>
      </c>
      <c r="DN132" s="5"/>
      <c r="DO132" s="182">
        <f t="shared" si="1087"/>
        <v>0</v>
      </c>
      <c r="DP132" s="182">
        <f t="shared" si="1295"/>
        <v>0</v>
      </c>
      <c r="DQ132" s="182">
        <f t="shared" si="1296"/>
        <v>0</v>
      </c>
      <c r="DR132" s="5"/>
      <c r="DS132" s="182">
        <f t="shared" si="1090"/>
        <v>0</v>
      </c>
      <c r="DT132" s="182">
        <f t="shared" si="1297"/>
        <v>0</v>
      </c>
      <c r="DU132" s="182">
        <f t="shared" si="1298"/>
        <v>0</v>
      </c>
      <c r="DV132" s="5"/>
      <c r="DW132" s="182">
        <f t="shared" si="1093"/>
        <v>0</v>
      </c>
      <c r="DX132" s="182">
        <f t="shared" si="1299"/>
        <v>0</v>
      </c>
      <c r="DY132" s="182">
        <f t="shared" si="1300"/>
        <v>0</v>
      </c>
      <c r="DZ132" s="5"/>
      <c r="EA132" s="182">
        <f t="shared" si="1096"/>
        <v>0</v>
      </c>
      <c r="EB132" s="182">
        <f t="shared" si="1301"/>
        <v>0</v>
      </c>
      <c r="EC132" s="182">
        <f t="shared" si="1302"/>
        <v>0</v>
      </c>
      <c r="ED132" s="5"/>
      <c r="EE132" s="182">
        <f t="shared" si="1099"/>
        <v>0</v>
      </c>
      <c r="EF132" s="182">
        <f t="shared" si="1303"/>
        <v>0</v>
      </c>
      <c r="EG132" s="182">
        <f t="shared" si="1304"/>
        <v>0</v>
      </c>
      <c r="EH132" s="5"/>
      <c r="EI132" s="182">
        <f t="shared" si="1102"/>
        <v>0</v>
      </c>
      <c r="EJ132" s="182">
        <f t="shared" si="1305"/>
        <v>0</v>
      </c>
      <c r="EK132" s="182">
        <f t="shared" si="1306"/>
        <v>0</v>
      </c>
      <c r="EL132" s="5"/>
      <c r="EM132" s="182">
        <f t="shared" si="1105"/>
        <v>0</v>
      </c>
      <c r="EN132" s="182">
        <f t="shared" si="1307"/>
        <v>0</v>
      </c>
      <c r="EO132" s="182">
        <f t="shared" si="1308"/>
        <v>0</v>
      </c>
      <c r="EP132" s="5"/>
      <c r="EQ132" s="182">
        <f t="shared" si="1108"/>
        <v>0</v>
      </c>
      <c r="ER132" s="182">
        <f t="shared" si="1309"/>
        <v>0</v>
      </c>
      <c r="ES132" s="182">
        <f t="shared" si="1310"/>
        <v>0</v>
      </c>
      <c r="ET132" s="5"/>
      <c r="EU132" s="182">
        <f t="shared" si="1111"/>
        <v>0</v>
      </c>
      <c r="EV132" s="182">
        <f t="shared" si="1311"/>
        <v>0</v>
      </c>
      <c r="EW132" s="182">
        <f t="shared" si="1312"/>
        <v>0</v>
      </c>
      <c r="EX132" s="5"/>
      <c r="EY132" s="182">
        <f t="shared" si="1114"/>
        <v>0</v>
      </c>
      <c r="EZ132" s="182">
        <f t="shared" si="1313"/>
        <v>0</v>
      </c>
      <c r="FA132" s="182">
        <f t="shared" si="1314"/>
        <v>0</v>
      </c>
      <c r="FB132" s="5"/>
      <c r="FC132" s="182">
        <f t="shared" si="1117"/>
        <v>0</v>
      </c>
      <c r="FD132" s="182">
        <f t="shared" si="1315"/>
        <v>0</v>
      </c>
      <c r="FE132" s="182">
        <f t="shared" si="1316"/>
        <v>0</v>
      </c>
      <c r="FF132" s="5"/>
      <c r="FG132" s="182">
        <f t="shared" si="1120"/>
        <v>0</v>
      </c>
      <c r="FH132" s="182">
        <f t="shared" si="1317"/>
        <v>0</v>
      </c>
      <c r="FI132" s="182">
        <f t="shared" si="1318"/>
        <v>0</v>
      </c>
      <c r="FJ132" s="5"/>
      <c r="FK132" s="182">
        <f t="shared" si="1123"/>
        <v>0</v>
      </c>
      <c r="FL132" s="182">
        <f t="shared" si="1319"/>
        <v>0</v>
      </c>
      <c r="FM132" s="182">
        <f t="shared" si="1320"/>
        <v>0</v>
      </c>
      <c r="FN132" s="5"/>
      <c r="FO132" s="182">
        <f t="shared" si="1126"/>
        <v>0</v>
      </c>
      <c r="FP132" s="182">
        <f t="shared" si="1321"/>
        <v>0</v>
      </c>
      <c r="FQ132" s="182">
        <f t="shared" si="1322"/>
        <v>0</v>
      </c>
      <c r="FR132" s="5"/>
      <c r="FS132" s="182">
        <f t="shared" si="1129"/>
        <v>0</v>
      </c>
      <c r="FT132" s="182">
        <f t="shared" si="1323"/>
        <v>0</v>
      </c>
      <c r="FU132" s="182">
        <f t="shared" si="1324"/>
        <v>0</v>
      </c>
      <c r="FV132" s="5"/>
      <c r="FW132" s="182">
        <f t="shared" si="1132"/>
        <v>0</v>
      </c>
      <c r="FX132" s="182">
        <f t="shared" si="1325"/>
        <v>0</v>
      </c>
      <c r="FY132" s="182">
        <f t="shared" si="1326"/>
        <v>0</v>
      </c>
      <c r="FZ132" s="5"/>
      <c r="GA132" s="182">
        <f t="shared" si="1135"/>
        <v>0</v>
      </c>
      <c r="GB132" s="182">
        <f t="shared" si="1327"/>
        <v>0</v>
      </c>
      <c r="GC132" s="182">
        <f t="shared" si="1328"/>
        <v>0</v>
      </c>
      <c r="GD132" s="5"/>
      <c r="GE132" s="182">
        <f t="shared" si="1138"/>
        <v>0</v>
      </c>
      <c r="GF132" s="182">
        <f t="shared" si="1329"/>
        <v>0</v>
      </c>
      <c r="GG132" s="182">
        <f t="shared" si="1330"/>
        <v>0</v>
      </c>
      <c r="GH132" s="5"/>
      <c r="GI132" s="182">
        <f t="shared" si="1141"/>
        <v>0</v>
      </c>
      <c r="GJ132" s="182">
        <f t="shared" si="1331"/>
        <v>0</v>
      </c>
      <c r="GK132" s="182">
        <f t="shared" si="1332"/>
        <v>0</v>
      </c>
      <c r="GL132" s="5"/>
      <c r="GM132" s="182">
        <f t="shared" si="1144"/>
        <v>0</v>
      </c>
      <c r="GN132" s="182">
        <f t="shared" si="1333"/>
        <v>0</v>
      </c>
      <c r="GO132" s="182">
        <f t="shared" si="1334"/>
        <v>0</v>
      </c>
      <c r="GP132" s="5"/>
      <c r="GQ132" s="182">
        <f t="shared" si="1147"/>
        <v>0</v>
      </c>
      <c r="GR132" s="182">
        <f t="shared" si="1335"/>
        <v>0</v>
      </c>
      <c r="GS132" s="182">
        <f t="shared" si="1336"/>
        <v>0</v>
      </c>
      <c r="GT132" s="5"/>
      <c r="GU132" s="182">
        <f t="shared" si="1150"/>
        <v>0</v>
      </c>
      <c r="GV132" s="182">
        <f t="shared" si="1337"/>
        <v>0</v>
      </c>
      <c r="GW132" s="182">
        <f t="shared" si="1338"/>
        <v>0</v>
      </c>
      <c r="GX132" s="5"/>
      <c r="GY132" s="182">
        <f t="shared" si="1153"/>
        <v>0</v>
      </c>
      <c r="GZ132" s="182">
        <f t="shared" si="1339"/>
        <v>0</v>
      </c>
      <c r="HA132" s="182">
        <f t="shared" si="1340"/>
        <v>0</v>
      </c>
      <c r="HB132" s="5"/>
      <c r="HC132" s="182">
        <f t="shared" si="1156"/>
        <v>0</v>
      </c>
      <c r="HD132" s="182">
        <f t="shared" si="1341"/>
        <v>0</v>
      </c>
      <c r="HE132" s="182">
        <f t="shared" si="1342"/>
        <v>0</v>
      </c>
      <c r="HF132" s="5"/>
      <c r="HG132" s="182">
        <f t="shared" si="1159"/>
        <v>0</v>
      </c>
      <c r="HH132" s="182">
        <f t="shared" si="1343"/>
        <v>0</v>
      </c>
      <c r="HI132" s="182">
        <f t="shared" si="1344"/>
        <v>0</v>
      </c>
      <c r="HJ132" s="5"/>
      <c r="HK132" s="182">
        <f t="shared" si="1162"/>
        <v>0</v>
      </c>
      <c r="HL132" s="182">
        <f t="shared" si="1345"/>
        <v>0</v>
      </c>
      <c r="HM132" s="182">
        <f t="shared" si="1346"/>
        <v>0</v>
      </c>
      <c r="HN132" s="5"/>
      <c r="HO132" s="182">
        <f t="shared" si="1165"/>
        <v>0</v>
      </c>
      <c r="HP132" s="182">
        <f t="shared" si="1347"/>
        <v>0</v>
      </c>
      <c r="HQ132" s="182">
        <f t="shared" si="1348"/>
        <v>0</v>
      </c>
      <c r="HR132" s="5"/>
      <c r="HS132" s="182">
        <f t="shared" si="1168"/>
        <v>0</v>
      </c>
      <c r="HT132" s="182">
        <f t="shared" si="1349"/>
        <v>0</v>
      </c>
      <c r="HU132" s="182">
        <f t="shared" si="1350"/>
        <v>0</v>
      </c>
      <c r="HV132" s="5"/>
      <c r="HW132" s="182">
        <f t="shared" si="1171"/>
        <v>0</v>
      </c>
      <c r="HX132" s="182">
        <f t="shared" si="1351"/>
        <v>0</v>
      </c>
      <c r="HY132" s="182">
        <f t="shared" si="1352"/>
        <v>0</v>
      </c>
      <c r="HZ132" s="5"/>
      <c r="IA132" s="182">
        <f t="shared" si="1174"/>
        <v>0</v>
      </c>
      <c r="IB132" s="182">
        <f t="shared" si="1353"/>
        <v>0</v>
      </c>
      <c r="IC132" s="182">
        <f t="shared" si="1354"/>
        <v>0</v>
      </c>
      <c r="ID132" s="5"/>
      <c r="IE132" s="182">
        <f t="shared" si="1177"/>
        <v>0</v>
      </c>
      <c r="IF132" s="182">
        <f t="shared" si="1355"/>
        <v>0</v>
      </c>
      <c r="IG132" s="182">
        <f t="shared" si="1356"/>
        <v>0</v>
      </c>
      <c r="IH132" s="5"/>
      <c r="II132" s="182">
        <f t="shared" si="1180"/>
        <v>0</v>
      </c>
      <c r="IJ132" s="182">
        <f t="shared" si="1357"/>
        <v>0</v>
      </c>
      <c r="IK132" s="182">
        <f t="shared" si="1358"/>
        <v>0</v>
      </c>
      <c r="IL132" s="5"/>
      <c r="IM132" s="182">
        <f t="shared" si="1183"/>
        <v>0</v>
      </c>
      <c r="IN132" s="182">
        <f t="shared" si="1359"/>
        <v>0</v>
      </c>
      <c r="IO132" s="182">
        <f t="shared" si="1360"/>
        <v>0</v>
      </c>
      <c r="IP132" s="5"/>
      <c r="IQ132" s="182">
        <f t="shared" si="1186"/>
        <v>0</v>
      </c>
      <c r="IR132" s="182">
        <f t="shared" si="1361"/>
        <v>0</v>
      </c>
      <c r="IS132" s="182">
        <f t="shared" si="1362"/>
        <v>0</v>
      </c>
      <c r="IT132" s="5"/>
      <c r="IU132" s="182">
        <f t="shared" si="1189"/>
        <v>0</v>
      </c>
      <c r="IV132" s="182">
        <f t="shared" si="1363"/>
        <v>0</v>
      </c>
      <c r="IW132" s="182">
        <f t="shared" si="1364"/>
        <v>0</v>
      </c>
      <c r="IX132" s="5"/>
      <c r="IY132" s="182">
        <f t="shared" si="1192"/>
        <v>0</v>
      </c>
      <c r="IZ132" s="182">
        <f t="shared" si="1365"/>
        <v>0</v>
      </c>
      <c r="JA132" s="182">
        <f t="shared" si="1366"/>
        <v>0</v>
      </c>
      <c r="JB132" s="5"/>
      <c r="JC132" s="182">
        <f t="shared" si="1195"/>
        <v>0</v>
      </c>
      <c r="JD132" s="182">
        <f t="shared" si="1367"/>
        <v>0</v>
      </c>
      <c r="JE132" s="182">
        <f t="shared" si="1368"/>
        <v>0</v>
      </c>
      <c r="JF132" s="5"/>
      <c r="JG132" s="182">
        <f t="shared" si="1198"/>
        <v>0</v>
      </c>
      <c r="JH132" s="182">
        <f t="shared" si="1369"/>
        <v>0</v>
      </c>
      <c r="JI132" s="182">
        <f t="shared" si="1370"/>
        <v>0</v>
      </c>
      <c r="JJ132" s="5"/>
      <c r="JK132" s="182">
        <f t="shared" si="1201"/>
        <v>0</v>
      </c>
      <c r="JL132" s="182">
        <f t="shared" si="1371"/>
        <v>0</v>
      </c>
      <c r="JM132" s="182">
        <f t="shared" si="1372"/>
        <v>0</v>
      </c>
      <c r="JN132" s="5"/>
      <c r="JO132" s="182">
        <f t="shared" si="1204"/>
        <v>0</v>
      </c>
      <c r="JP132" s="182">
        <f t="shared" si="1373"/>
        <v>0</v>
      </c>
      <c r="JQ132" s="182">
        <f t="shared" si="1374"/>
        <v>0</v>
      </c>
      <c r="JR132" s="5"/>
      <c r="JS132" s="182">
        <f t="shared" si="1207"/>
        <v>0</v>
      </c>
      <c r="JT132" s="182">
        <f t="shared" si="1375"/>
        <v>0</v>
      </c>
      <c r="JU132" s="182">
        <f t="shared" si="1376"/>
        <v>0</v>
      </c>
      <c r="JV132" s="5"/>
      <c r="JW132" s="182">
        <f t="shared" si="1210"/>
        <v>0</v>
      </c>
      <c r="JX132" s="182">
        <f t="shared" si="1377"/>
        <v>0</v>
      </c>
      <c r="JY132" s="182">
        <f t="shared" si="1378"/>
        <v>0</v>
      </c>
      <c r="JZ132" s="5"/>
      <c r="KA132" s="182">
        <f t="shared" si="1213"/>
        <v>0</v>
      </c>
      <c r="KB132" s="182">
        <f t="shared" si="1379"/>
        <v>0</v>
      </c>
      <c r="KC132" s="182">
        <f t="shared" si="1380"/>
        <v>0</v>
      </c>
      <c r="KD132" s="5"/>
      <c r="KE132" s="182">
        <f t="shared" si="1216"/>
        <v>0</v>
      </c>
      <c r="KF132" s="182">
        <f t="shared" si="1381"/>
        <v>0</v>
      </c>
      <c r="KG132" s="182">
        <f t="shared" si="1382"/>
        <v>0</v>
      </c>
      <c r="KH132" s="5"/>
      <c r="KI132" s="183">
        <f t="shared" si="1383"/>
        <v>0</v>
      </c>
      <c r="KJ132" s="183" t="e">
        <f t="shared" si="1384"/>
        <v>#DIV/0!</v>
      </c>
      <c r="KK132" s="183">
        <f t="shared" si="1385"/>
        <v>0</v>
      </c>
      <c r="KM132" s="183">
        <f t="shared" si="1386"/>
        <v>0</v>
      </c>
      <c r="KN132" s="183" t="e">
        <f t="shared" si="1387"/>
        <v>#DIV/0!</v>
      </c>
      <c r="KO132" s="183">
        <f t="shared" si="1388"/>
        <v>0</v>
      </c>
      <c r="KQ132" s="183">
        <f t="shared" si="1389"/>
        <v>0</v>
      </c>
      <c r="KR132" s="183" t="e">
        <f t="shared" si="1390"/>
        <v>#DIV/0!</v>
      </c>
      <c r="KS132" s="183">
        <f t="shared" si="1391"/>
        <v>0</v>
      </c>
      <c r="KU132" s="183">
        <f t="shared" si="1392"/>
        <v>0</v>
      </c>
      <c r="KV132" s="183" t="e">
        <f t="shared" si="1393"/>
        <v>#DIV/0!</v>
      </c>
      <c r="KW132" s="183">
        <f t="shared" si="1394"/>
        <v>0</v>
      </c>
      <c r="KY132" s="183">
        <f t="shared" si="1395"/>
        <v>0</v>
      </c>
      <c r="KZ132" s="183" t="e">
        <f t="shared" si="1396"/>
        <v>#DIV/0!</v>
      </c>
      <c r="LA132" s="183">
        <f t="shared" si="1397"/>
        <v>0</v>
      </c>
      <c r="LC132" s="183">
        <f t="shared" si="1398"/>
        <v>0</v>
      </c>
      <c r="LD132" s="183" t="e">
        <f t="shared" si="1399"/>
        <v>#DIV/0!</v>
      </c>
      <c r="LE132" s="183">
        <f t="shared" si="1400"/>
        <v>0</v>
      </c>
    </row>
    <row r="133" spans="2:317" ht="18.75">
      <c r="B133" s="172"/>
      <c r="C133" s="180"/>
      <c r="D133" s="180"/>
      <c r="E133" s="180" t="str">
        <f>'A.I Revenue Streams - P1'!F131</f>
        <v>CT Brain Plain</v>
      </c>
      <c r="F133" s="184"/>
      <c r="G133" s="182"/>
      <c r="H133" s="182">
        <f>'A.I Revenue Streams - P1'!J131</f>
        <v>1000</v>
      </c>
      <c r="I133" s="182">
        <f t="shared" si="1240"/>
        <v>0</v>
      </c>
      <c r="J133" s="5"/>
      <c r="K133" s="182">
        <f>'A.I Revenue Streams - P1'!H131*K$2*L$2</f>
        <v>1.7999999999999998</v>
      </c>
      <c r="L133" s="182">
        <f t="shared" si="1241"/>
        <v>1000</v>
      </c>
      <c r="M133" s="182">
        <f t="shared" si="1242"/>
        <v>1799.9999999999998</v>
      </c>
      <c r="N133" s="5"/>
      <c r="O133" s="182">
        <f t="shared" si="1009"/>
        <v>1.9214999999999995</v>
      </c>
      <c r="P133" s="182">
        <f t="shared" si="1243"/>
        <v>1000</v>
      </c>
      <c r="Q133" s="182">
        <f t="shared" si="1244"/>
        <v>1921.4999999999995</v>
      </c>
      <c r="R133" s="5"/>
      <c r="S133" s="182">
        <f t="shared" si="1012"/>
        <v>2.946299999999999</v>
      </c>
      <c r="T133" s="182">
        <f t="shared" si="1245"/>
        <v>1000</v>
      </c>
      <c r="U133" s="182">
        <f t="shared" si="1246"/>
        <v>2946.2999999999988</v>
      </c>
      <c r="V133" s="5"/>
      <c r="W133" s="182">
        <f t="shared" si="1015"/>
        <v>4.2353062499999981</v>
      </c>
      <c r="X133" s="182">
        <f t="shared" si="1247"/>
        <v>1000</v>
      </c>
      <c r="Y133" s="182">
        <f t="shared" si="1248"/>
        <v>4235.3062499999978</v>
      </c>
      <c r="Z133" s="5"/>
      <c r="AA133" s="182">
        <f t="shared" si="1018"/>
        <v>7.7929634999999964</v>
      </c>
      <c r="AB133" s="182">
        <f t="shared" si="1249"/>
        <v>1000</v>
      </c>
      <c r="AC133" s="182">
        <f t="shared" si="1250"/>
        <v>7792.9634999999962</v>
      </c>
      <c r="AD133" s="5"/>
      <c r="AE133" s="182">
        <f t="shared" si="1021"/>
        <v>11.202385031249994</v>
      </c>
      <c r="AF133" s="182">
        <f t="shared" si="1251"/>
        <v>1000</v>
      </c>
      <c r="AG133" s="182">
        <f t="shared" si="1252"/>
        <v>11202.385031249994</v>
      </c>
      <c r="AH133" s="5"/>
      <c r="AI133" s="182">
        <f t="shared" si="1024"/>
        <v>16.103428482421865</v>
      </c>
      <c r="AJ133" s="182">
        <f t="shared" si="1253"/>
        <v>1000</v>
      </c>
      <c r="AK133" s="182">
        <f t="shared" si="1254"/>
        <v>16103.428482421865</v>
      </c>
      <c r="AL133" s="5"/>
      <c r="AM133" s="182">
        <f t="shared" si="1027"/>
        <v>18.518942754785144</v>
      </c>
      <c r="AN133" s="182">
        <f t="shared" si="1255"/>
        <v>1000</v>
      </c>
      <c r="AO133" s="182">
        <f t="shared" si="1256"/>
        <v>18518.942754785145</v>
      </c>
      <c r="AP133" s="5"/>
      <c r="AQ133" s="182">
        <f t="shared" si="1030"/>
        <v>21.296784168002915</v>
      </c>
      <c r="AR133" s="182">
        <f t="shared" si="1257"/>
        <v>1000</v>
      </c>
      <c r="AS133" s="182">
        <f t="shared" si="1258"/>
        <v>21296.784168002916</v>
      </c>
      <c r="AT133" s="5"/>
      <c r="AU133" s="182">
        <f t="shared" si="1033"/>
        <v>24.491301793203352</v>
      </c>
      <c r="AV133" s="182">
        <f t="shared" si="1259"/>
        <v>1000</v>
      </c>
      <c r="AW133" s="182">
        <f t="shared" si="1260"/>
        <v>24491.301793203351</v>
      </c>
      <c r="AX133" s="5"/>
      <c r="AY133" s="182">
        <f t="shared" si="1036"/>
        <v>28.164997062183854</v>
      </c>
      <c r="AZ133" s="182">
        <f t="shared" si="1261"/>
        <v>1000</v>
      </c>
      <c r="BA133" s="182">
        <f t="shared" si="1262"/>
        <v>28164.997062183855</v>
      </c>
      <c r="BB133" s="5"/>
      <c r="BC133" s="182">
        <f t="shared" si="1039"/>
        <v>32.389746621511428</v>
      </c>
      <c r="BD133" s="182">
        <f t="shared" si="1263"/>
        <v>1000</v>
      </c>
      <c r="BE133" s="182">
        <f t="shared" si="1264"/>
        <v>32389.746621511429</v>
      </c>
      <c r="BF133" s="5"/>
      <c r="BG133" s="182">
        <f t="shared" si="1042"/>
        <v>37.248208614738139</v>
      </c>
      <c r="BH133" s="182">
        <f t="shared" si="1265"/>
        <v>1000</v>
      </c>
      <c r="BI133" s="182">
        <f t="shared" si="1266"/>
        <v>37248.208614738141</v>
      </c>
      <c r="BJ133" s="5"/>
      <c r="BK133" s="182">
        <f t="shared" si="1045"/>
        <v>42.835439906948857</v>
      </c>
      <c r="BL133" s="182">
        <f t="shared" si="1267"/>
        <v>1000</v>
      </c>
      <c r="BM133" s="182">
        <f t="shared" si="1268"/>
        <v>42835.439906948857</v>
      </c>
      <c r="BN133" s="5"/>
      <c r="BO133" s="182">
        <f t="shared" si="1048"/>
        <v>49.260755892991185</v>
      </c>
      <c r="BP133" s="182">
        <f t="shared" si="1269"/>
        <v>1000</v>
      </c>
      <c r="BQ133" s="182">
        <f t="shared" si="1270"/>
        <v>49260.755892991183</v>
      </c>
      <c r="BR133" s="5"/>
      <c r="BS133" s="182">
        <f t="shared" si="1051"/>
        <v>56.64986927693986</v>
      </c>
      <c r="BT133" s="182">
        <f t="shared" si="1271"/>
        <v>1000</v>
      </c>
      <c r="BU133" s="182">
        <f t="shared" si="1272"/>
        <v>56649.869276939862</v>
      </c>
      <c r="BV133" s="5"/>
      <c r="BW133" s="182">
        <f t="shared" si="1054"/>
        <v>65.147349668480842</v>
      </c>
      <c r="BX133" s="182">
        <f t="shared" si="1273"/>
        <v>1000</v>
      </c>
      <c r="BY133" s="182">
        <f t="shared" si="1274"/>
        <v>65147.349668480842</v>
      </c>
      <c r="BZ133" s="5"/>
      <c r="CA133" s="182">
        <f t="shared" si="1057"/>
        <v>74.919452118752957</v>
      </c>
      <c r="CB133" s="182">
        <f t="shared" si="1275"/>
        <v>1000</v>
      </c>
      <c r="CC133" s="182">
        <f t="shared" si="1276"/>
        <v>74919.452118752961</v>
      </c>
      <c r="CD133" s="5"/>
      <c r="CE133" s="182">
        <f t="shared" si="1060"/>
        <v>103.38884392387908</v>
      </c>
      <c r="CF133" s="182">
        <f t="shared" si="1277"/>
        <v>1000</v>
      </c>
      <c r="CG133" s="182">
        <f t="shared" si="1278"/>
        <v>103388.84392387907</v>
      </c>
      <c r="CH133" s="5"/>
      <c r="CI133" s="182">
        <f t="shared" si="1063"/>
        <v>118.89717051246093</v>
      </c>
      <c r="CJ133" s="182">
        <f t="shared" si="1279"/>
        <v>1000</v>
      </c>
      <c r="CK133" s="182">
        <f t="shared" si="1280"/>
        <v>118897.17051246093</v>
      </c>
      <c r="CL133" s="5"/>
      <c r="CM133" s="182">
        <f t="shared" si="1066"/>
        <v>136.73174608933007</v>
      </c>
      <c r="CN133" s="182">
        <f t="shared" si="1281"/>
        <v>1000</v>
      </c>
      <c r="CO133" s="182">
        <f t="shared" si="1282"/>
        <v>136731.74608933006</v>
      </c>
      <c r="CP133" s="5"/>
      <c r="CQ133" s="182">
        <f t="shared" si="1069"/>
        <v>157.24150800272957</v>
      </c>
      <c r="CR133" s="182">
        <f t="shared" si="1283"/>
        <v>1000</v>
      </c>
      <c r="CS133" s="182">
        <f t="shared" si="1284"/>
        <v>157241.50800272956</v>
      </c>
      <c r="CT133" s="5"/>
      <c r="CU133" s="182">
        <f t="shared" si="1072"/>
        <v>180.82773420313899</v>
      </c>
      <c r="CV133" s="182">
        <f t="shared" si="1285"/>
        <v>1000</v>
      </c>
      <c r="CW133" s="182">
        <f t="shared" si="1286"/>
        <v>180827.734203139</v>
      </c>
      <c r="CX133" s="5"/>
      <c r="CY133" s="182">
        <f t="shared" si="1075"/>
        <v>207.95189433360983</v>
      </c>
      <c r="CZ133" s="182">
        <f t="shared" si="1287"/>
        <v>1000</v>
      </c>
      <c r="DA133" s="182">
        <f t="shared" si="1288"/>
        <v>207951.89433360982</v>
      </c>
      <c r="DB133" s="5"/>
      <c r="DC133" s="182">
        <f t="shared" si="1078"/>
        <v>239.14467848365129</v>
      </c>
      <c r="DD133" s="182">
        <f t="shared" si="1289"/>
        <v>1000</v>
      </c>
      <c r="DE133" s="182">
        <f t="shared" si="1290"/>
        <v>239144.67848365128</v>
      </c>
      <c r="DF133" s="5"/>
      <c r="DG133" s="182">
        <f t="shared" si="1081"/>
        <v>275.01638025619894</v>
      </c>
      <c r="DH133" s="182">
        <f t="shared" si="1291"/>
        <v>1000</v>
      </c>
      <c r="DI133" s="182">
        <f t="shared" si="1292"/>
        <v>275016.38025619893</v>
      </c>
      <c r="DJ133" s="5"/>
      <c r="DK133" s="182">
        <f t="shared" si="1084"/>
        <v>316.26883729462878</v>
      </c>
      <c r="DL133" s="182">
        <f t="shared" si="1293"/>
        <v>1000</v>
      </c>
      <c r="DM133" s="182">
        <f t="shared" si="1294"/>
        <v>316268.83729462879</v>
      </c>
      <c r="DN133" s="5"/>
      <c r="DO133" s="182">
        <f t="shared" si="1087"/>
        <v>363.70916288882307</v>
      </c>
      <c r="DP133" s="182">
        <f t="shared" si="1295"/>
        <v>1000</v>
      </c>
      <c r="DQ133" s="182">
        <f t="shared" si="1296"/>
        <v>363709.16288882308</v>
      </c>
      <c r="DR133" s="5"/>
      <c r="DS133" s="182">
        <f t="shared" si="1090"/>
        <v>418.26553732214649</v>
      </c>
      <c r="DT133" s="182">
        <f t="shared" si="1297"/>
        <v>1000</v>
      </c>
      <c r="DU133" s="182">
        <f t="shared" si="1298"/>
        <v>418265.53732214647</v>
      </c>
      <c r="DV133" s="5"/>
      <c r="DW133" s="182">
        <f t="shared" si="1093"/>
        <v>481.00536792046847</v>
      </c>
      <c r="DX133" s="182">
        <f t="shared" si="1299"/>
        <v>1000</v>
      </c>
      <c r="DY133" s="182">
        <f t="shared" si="1300"/>
        <v>481005.36792046844</v>
      </c>
      <c r="DZ133" s="5"/>
      <c r="EA133" s="182">
        <f t="shared" si="1096"/>
        <v>608.47179041939262</v>
      </c>
      <c r="EB133" s="182">
        <f t="shared" si="1301"/>
        <v>1000</v>
      </c>
      <c r="EC133" s="182">
        <f t="shared" si="1302"/>
        <v>608471.79041939264</v>
      </c>
      <c r="ED133" s="5"/>
      <c r="EE133" s="182">
        <f t="shared" si="1099"/>
        <v>699.74255898230149</v>
      </c>
      <c r="EF133" s="182">
        <f t="shared" si="1303"/>
        <v>1000</v>
      </c>
      <c r="EG133" s="182">
        <f t="shared" si="1304"/>
        <v>699742.5589823015</v>
      </c>
      <c r="EH133" s="5"/>
      <c r="EI133" s="182">
        <f t="shared" si="1102"/>
        <v>804.70394282964662</v>
      </c>
      <c r="EJ133" s="182">
        <f t="shared" si="1305"/>
        <v>1000</v>
      </c>
      <c r="EK133" s="182">
        <f t="shared" si="1306"/>
        <v>804703.94282964664</v>
      </c>
      <c r="EL133" s="5"/>
      <c r="EM133" s="182">
        <f t="shared" si="1105"/>
        <v>925.4095342540935</v>
      </c>
      <c r="EN133" s="182">
        <f t="shared" si="1307"/>
        <v>1000</v>
      </c>
      <c r="EO133" s="182">
        <f t="shared" si="1308"/>
        <v>925409.53425409354</v>
      </c>
      <c r="EP133" s="5"/>
      <c r="EQ133" s="182">
        <f t="shared" si="1108"/>
        <v>1064.2209643922074</v>
      </c>
      <c r="ER133" s="182">
        <f t="shared" si="1309"/>
        <v>1000</v>
      </c>
      <c r="ES133" s="182">
        <f t="shared" si="1310"/>
        <v>1064220.9643922073</v>
      </c>
      <c r="ET133" s="5"/>
      <c r="EU133" s="182">
        <f t="shared" si="1111"/>
        <v>1223.8541090510384</v>
      </c>
      <c r="EV133" s="182">
        <f t="shared" si="1311"/>
        <v>1000</v>
      </c>
      <c r="EW133" s="182">
        <f t="shared" si="1312"/>
        <v>1223854.1090510385</v>
      </c>
      <c r="EX133" s="5"/>
      <c r="EY133" s="182">
        <f t="shared" si="1114"/>
        <v>1407.4322254086942</v>
      </c>
      <c r="EZ133" s="182">
        <f t="shared" si="1313"/>
        <v>1000</v>
      </c>
      <c r="FA133" s="182">
        <f t="shared" si="1314"/>
        <v>1407432.2254086942</v>
      </c>
      <c r="FB133" s="5"/>
      <c r="FC133" s="182">
        <f t="shared" si="1117"/>
        <v>1618.5470592199981</v>
      </c>
      <c r="FD133" s="182">
        <f t="shared" si="1315"/>
        <v>1000</v>
      </c>
      <c r="FE133" s="182">
        <f t="shared" si="1316"/>
        <v>1618547.0592199981</v>
      </c>
      <c r="FF133" s="5"/>
      <c r="FG133" s="182">
        <f t="shared" si="1120"/>
        <v>1861.3291181029977</v>
      </c>
      <c r="FH133" s="182">
        <f t="shared" si="1317"/>
        <v>1000</v>
      </c>
      <c r="FI133" s="182">
        <f t="shared" si="1318"/>
        <v>1861329.1181029975</v>
      </c>
      <c r="FJ133" s="5"/>
      <c r="FK133" s="182">
        <f t="shared" si="1123"/>
        <v>2140.5284858184473</v>
      </c>
      <c r="FL133" s="182">
        <f t="shared" si="1319"/>
        <v>1000</v>
      </c>
      <c r="FM133" s="182">
        <f t="shared" si="1320"/>
        <v>2140528.4858184471</v>
      </c>
      <c r="FN133" s="5"/>
      <c r="FO133" s="182">
        <f t="shared" si="1126"/>
        <v>2461.6077586912143</v>
      </c>
      <c r="FP133" s="182">
        <f t="shared" si="1321"/>
        <v>1000</v>
      </c>
      <c r="FQ133" s="182">
        <f t="shared" si="1322"/>
        <v>2461607.758691214</v>
      </c>
      <c r="FR133" s="5"/>
      <c r="FS133" s="182">
        <f t="shared" si="1129"/>
        <v>2830.8489224948962</v>
      </c>
      <c r="FT133" s="182">
        <f t="shared" si="1323"/>
        <v>1000</v>
      </c>
      <c r="FU133" s="182">
        <f t="shared" si="1324"/>
        <v>2830848.9224948962</v>
      </c>
      <c r="FV133" s="5"/>
      <c r="FW133" s="182">
        <f t="shared" si="1132"/>
        <v>3581.0238869560435</v>
      </c>
      <c r="FX133" s="182">
        <f t="shared" si="1325"/>
        <v>1000</v>
      </c>
      <c r="FY133" s="182">
        <f t="shared" si="1326"/>
        <v>3581023.8869560435</v>
      </c>
      <c r="FZ133" s="5"/>
      <c r="GA133" s="182">
        <f t="shared" si="1135"/>
        <v>4118.1774699994494</v>
      </c>
      <c r="GB133" s="182">
        <f t="shared" si="1327"/>
        <v>1000</v>
      </c>
      <c r="GC133" s="182">
        <f t="shared" si="1328"/>
        <v>4118177.4699994493</v>
      </c>
      <c r="GD133" s="5"/>
      <c r="GE133" s="182">
        <f t="shared" si="1138"/>
        <v>4735.9040904993662</v>
      </c>
      <c r="GF133" s="182">
        <f t="shared" si="1329"/>
        <v>1000</v>
      </c>
      <c r="GG133" s="182">
        <f t="shared" si="1330"/>
        <v>4735904.0904993666</v>
      </c>
      <c r="GH133" s="5"/>
      <c r="GI133" s="182">
        <f t="shared" si="1141"/>
        <v>5446.289704074271</v>
      </c>
      <c r="GJ133" s="182">
        <f t="shared" si="1331"/>
        <v>1000</v>
      </c>
      <c r="GK133" s="182">
        <f t="shared" si="1332"/>
        <v>5446289.704074271</v>
      </c>
      <c r="GL133" s="5"/>
      <c r="GM133" s="182">
        <f t="shared" si="1144"/>
        <v>6263.233159685411</v>
      </c>
      <c r="GN133" s="182">
        <f t="shared" si="1333"/>
        <v>1000</v>
      </c>
      <c r="GO133" s="182">
        <f t="shared" si="1334"/>
        <v>6263233.1596854106</v>
      </c>
      <c r="GP133" s="5"/>
      <c r="GQ133" s="182">
        <f t="shared" si="1147"/>
        <v>7202.7181336382218</v>
      </c>
      <c r="GR133" s="182">
        <f t="shared" si="1335"/>
        <v>1000</v>
      </c>
      <c r="GS133" s="182">
        <f t="shared" si="1336"/>
        <v>7202718.1336382218</v>
      </c>
      <c r="GT133" s="5"/>
      <c r="GU133" s="182">
        <f t="shared" si="1150"/>
        <v>8283.1258536839541</v>
      </c>
      <c r="GV133" s="182">
        <f t="shared" si="1337"/>
        <v>1000</v>
      </c>
      <c r="GW133" s="182">
        <f t="shared" si="1338"/>
        <v>8283125.8536839541</v>
      </c>
      <c r="GX133" s="5"/>
      <c r="GY133" s="182">
        <f t="shared" si="1153"/>
        <v>9525.5947317365462</v>
      </c>
      <c r="GZ133" s="182">
        <f t="shared" si="1339"/>
        <v>1000</v>
      </c>
      <c r="HA133" s="182">
        <f t="shared" si="1340"/>
        <v>9525594.7317365464</v>
      </c>
      <c r="HB133" s="5"/>
      <c r="HC133" s="182">
        <f t="shared" si="1156"/>
        <v>10954.433941497027</v>
      </c>
      <c r="HD133" s="182">
        <f t="shared" si="1341"/>
        <v>1000</v>
      </c>
      <c r="HE133" s="182">
        <f t="shared" si="1342"/>
        <v>10954433.941497028</v>
      </c>
      <c r="HF133" s="5"/>
      <c r="HG133" s="182">
        <f t="shared" si="1159"/>
        <v>12597.59903272158</v>
      </c>
      <c r="HH133" s="182">
        <f t="shared" si="1343"/>
        <v>1000</v>
      </c>
      <c r="HI133" s="182">
        <f t="shared" si="1344"/>
        <v>12597599.032721581</v>
      </c>
      <c r="HJ133" s="5"/>
      <c r="HK133" s="182">
        <f t="shared" si="1162"/>
        <v>14487.238887629816</v>
      </c>
      <c r="HL133" s="182">
        <f t="shared" si="1345"/>
        <v>1000</v>
      </c>
      <c r="HM133" s="182">
        <f t="shared" si="1346"/>
        <v>14487238.887629816</v>
      </c>
      <c r="HN133" s="5"/>
      <c r="HO133" s="182">
        <f t="shared" si="1165"/>
        <v>16660.324720774286</v>
      </c>
      <c r="HP133" s="182">
        <f t="shared" si="1347"/>
        <v>1000</v>
      </c>
      <c r="HQ133" s="182">
        <f t="shared" si="1348"/>
        <v>16660324.720774285</v>
      </c>
      <c r="HR133" s="5"/>
      <c r="HS133" s="182">
        <f t="shared" si="1168"/>
        <v>22033.27944322399</v>
      </c>
      <c r="HT133" s="182">
        <f t="shared" si="1349"/>
        <v>1000</v>
      </c>
      <c r="HU133" s="182">
        <f t="shared" si="1350"/>
        <v>22033279.44322399</v>
      </c>
      <c r="HV133" s="5"/>
      <c r="HW133" s="182">
        <f t="shared" si="1171"/>
        <v>25338.271359707585</v>
      </c>
      <c r="HX133" s="182">
        <f t="shared" si="1351"/>
        <v>1000</v>
      </c>
      <c r="HY133" s="182">
        <f t="shared" si="1352"/>
        <v>25338271.359707586</v>
      </c>
      <c r="HZ133" s="5"/>
      <c r="IA133" s="182">
        <f t="shared" si="1174"/>
        <v>29139.012063663722</v>
      </c>
      <c r="IB133" s="182">
        <f t="shared" si="1353"/>
        <v>1000</v>
      </c>
      <c r="IC133" s="182">
        <f t="shared" si="1354"/>
        <v>29139012.063663721</v>
      </c>
      <c r="ID133" s="5"/>
      <c r="IE133" s="182">
        <f t="shared" si="1177"/>
        <v>33509.863873213275</v>
      </c>
      <c r="IF133" s="182">
        <f t="shared" si="1355"/>
        <v>1000</v>
      </c>
      <c r="IG133" s="182">
        <f t="shared" si="1356"/>
        <v>33509863.873213276</v>
      </c>
      <c r="IH133" s="5"/>
      <c r="II133" s="182">
        <f t="shared" si="1180"/>
        <v>38536.343454195267</v>
      </c>
      <c r="IJ133" s="182">
        <f t="shared" si="1357"/>
        <v>1000</v>
      </c>
      <c r="IK133" s="182">
        <f t="shared" si="1358"/>
        <v>38536343.454195268</v>
      </c>
      <c r="IL133" s="5"/>
      <c r="IM133" s="182">
        <f t="shared" si="1183"/>
        <v>44316.794972324555</v>
      </c>
      <c r="IN133" s="182">
        <f t="shared" si="1359"/>
        <v>1000</v>
      </c>
      <c r="IO133" s="182">
        <f t="shared" si="1360"/>
        <v>44316794.972324558</v>
      </c>
      <c r="IP133" s="5"/>
      <c r="IQ133" s="182">
        <f t="shared" si="1186"/>
        <v>50964.314218173233</v>
      </c>
      <c r="IR133" s="182">
        <f t="shared" si="1361"/>
        <v>1000</v>
      </c>
      <c r="IS133" s="182">
        <f t="shared" si="1362"/>
        <v>50964314.218173236</v>
      </c>
      <c r="IT133" s="5"/>
      <c r="IU133" s="182">
        <f t="shared" si="1189"/>
        <v>58608.961350899212</v>
      </c>
      <c r="IV133" s="182">
        <f t="shared" si="1363"/>
        <v>1000</v>
      </c>
      <c r="IW133" s="182">
        <f t="shared" si="1364"/>
        <v>58608961.350899212</v>
      </c>
      <c r="IX133" s="5"/>
      <c r="IY133" s="182">
        <f t="shared" si="1192"/>
        <v>67400.305553534083</v>
      </c>
      <c r="IZ133" s="182">
        <f t="shared" si="1365"/>
        <v>1000</v>
      </c>
      <c r="JA133" s="182">
        <f t="shared" si="1366"/>
        <v>67400305.553534076</v>
      </c>
      <c r="JB133" s="5"/>
      <c r="JC133" s="182">
        <f t="shared" si="1195"/>
        <v>77510.351386564187</v>
      </c>
      <c r="JD133" s="182">
        <f t="shared" si="1367"/>
        <v>1000</v>
      </c>
      <c r="JE133" s="182">
        <f t="shared" si="1368"/>
        <v>77510351.38656418</v>
      </c>
      <c r="JF133" s="5"/>
      <c r="JG133" s="182">
        <f t="shared" si="1198"/>
        <v>89136.904094548809</v>
      </c>
      <c r="JH133" s="182">
        <f t="shared" si="1369"/>
        <v>1000</v>
      </c>
      <c r="JI133" s="182">
        <f t="shared" si="1370"/>
        <v>89136904.094548807</v>
      </c>
      <c r="JJ133" s="5"/>
      <c r="JK133" s="182">
        <f t="shared" si="1201"/>
        <v>102507.43970873112</v>
      </c>
      <c r="JL133" s="182">
        <f t="shared" si="1371"/>
        <v>1000</v>
      </c>
      <c r="JM133" s="182">
        <f t="shared" si="1372"/>
        <v>102507439.70873113</v>
      </c>
      <c r="JN133" s="5"/>
      <c r="JO133" s="182">
        <f t="shared" si="1204"/>
        <v>119062.3912216912</v>
      </c>
      <c r="JP133" s="182">
        <f t="shared" si="1373"/>
        <v>1000</v>
      </c>
      <c r="JQ133" s="182">
        <f t="shared" si="1374"/>
        <v>119062391.22169121</v>
      </c>
      <c r="JR133" s="5"/>
      <c r="JS133" s="182">
        <f t="shared" si="1207"/>
        <v>136921.74990494488</v>
      </c>
      <c r="JT133" s="182">
        <f t="shared" si="1375"/>
        <v>1000</v>
      </c>
      <c r="JU133" s="182">
        <f t="shared" si="1376"/>
        <v>136921749.90494487</v>
      </c>
      <c r="JV133" s="5"/>
      <c r="JW133" s="182">
        <f t="shared" si="1210"/>
        <v>157460.01239068661</v>
      </c>
      <c r="JX133" s="182">
        <f t="shared" si="1377"/>
        <v>1000</v>
      </c>
      <c r="JY133" s="182">
        <f t="shared" si="1378"/>
        <v>157460012.3906866</v>
      </c>
      <c r="JZ133" s="5"/>
      <c r="KA133" s="182">
        <f t="shared" si="1213"/>
        <v>181079.01424928958</v>
      </c>
      <c r="KB133" s="182">
        <f t="shared" si="1379"/>
        <v>1000</v>
      </c>
      <c r="KC133" s="182">
        <f t="shared" si="1380"/>
        <v>181079014.24928957</v>
      </c>
      <c r="KD133" s="5"/>
      <c r="KE133" s="182">
        <f t="shared" si="1216"/>
        <v>208240.86638668302</v>
      </c>
      <c r="KF133" s="182">
        <f t="shared" si="1381"/>
        <v>1000</v>
      </c>
      <c r="KG133" s="182">
        <f t="shared" si="1382"/>
        <v>208240866.38668302</v>
      </c>
      <c r="KH133" s="5"/>
      <c r="KI133" s="183">
        <f t="shared" si="1383"/>
        <v>29.898454781249988</v>
      </c>
      <c r="KJ133" s="183">
        <f t="shared" si="1384"/>
        <v>1000</v>
      </c>
      <c r="KK133" s="183">
        <f t="shared" si="1385"/>
        <v>29898.454781249988</v>
      </c>
      <c r="KM133" s="183">
        <f t="shared" si="1386"/>
        <v>467.02627636096042</v>
      </c>
      <c r="KN133" s="183">
        <f t="shared" si="1387"/>
        <v>1000</v>
      </c>
      <c r="KO133" s="183">
        <f t="shared" si="1388"/>
        <v>467026.27636096044</v>
      </c>
      <c r="KQ133" s="183">
        <f t="shared" si="1389"/>
        <v>2998.4488612310656</v>
      </c>
      <c r="KR133" s="183">
        <f t="shared" si="1390"/>
        <v>999.99999999999989</v>
      </c>
      <c r="KS133" s="183">
        <f t="shared" si="1391"/>
        <v>2998448.8612310654</v>
      </c>
      <c r="KU133" s="183">
        <f t="shared" si="1392"/>
        <v>17646.69646966493</v>
      </c>
      <c r="KV133" s="183">
        <f t="shared" si="1393"/>
        <v>1000.0000000000001</v>
      </c>
      <c r="KW133" s="183">
        <f t="shared" si="1394"/>
        <v>17646696.469664931</v>
      </c>
      <c r="KY133" s="183">
        <f t="shared" si="1395"/>
        <v>103855.66361289598</v>
      </c>
      <c r="KZ133" s="183">
        <f t="shared" si="1396"/>
        <v>1000.0000000000001</v>
      </c>
      <c r="LA133" s="183">
        <f t="shared" si="1397"/>
        <v>103855663.612896</v>
      </c>
      <c r="LC133" s="183">
        <f t="shared" si="1398"/>
        <v>639001.8414787791</v>
      </c>
      <c r="LD133" s="183">
        <f t="shared" si="1399"/>
        <v>1000</v>
      </c>
      <c r="LE133" s="183">
        <f t="shared" si="1400"/>
        <v>639001841.47877908</v>
      </c>
    </row>
    <row r="134" spans="2:317" ht="18.75">
      <c r="B134" s="172"/>
      <c r="C134" s="180"/>
      <c r="D134" s="180"/>
      <c r="E134" s="180" t="str">
        <f>'A.I Revenue Streams - P1'!F132</f>
        <v>CT Brain Plain (Emergency)</v>
      </c>
      <c r="F134" s="184"/>
      <c r="G134" s="182"/>
      <c r="H134" s="182">
        <f>'A.I Revenue Streams - P1'!J132</f>
        <v>0</v>
      </c>
      <c r="I134" s="182">
        <f t="shared" si="1240"/>
        <v>0</v>
      </c>
      <c r="J134" s="5"/>
      <c r="K134" s="182">
        <f>'A.I Revenue Streams - P1'!H132*K$2</f>
        <v>0</v>
      </c>
      <c r="L134" s="182">
        <f t="shared" si="1241"/>
        <v>0</v>
      </c>
      <c r="M134" s="182">
        <f t="shared" si="1242"/>
        <v>0</v>
      </c>
      <c r="N134" s="5"/>
      <c r="O134" s="182">
        <f t="shared" si="1009"/>
        <v>0</v>
      </c>
      <c r="P134" s="182">
        <f t="shared" si="1243"/>
        <v>0</v>
      </c>
      <c r="Q134" s="182">
        <f t="shared" si="1244"/>
        <v>0</v>
      </c>
      <c r="R134" s="5"/>
      <c r="S134" s="182">
        <f t="shared" si="1012"/>
        <v>0</v>
      </c>
      <c r="T134" s="182">
        <f t="shared" si="1245"/>
        <v>0</v>
      </c>
      <c r="U134" s="182">
        <f t="shared" si="1246"/>
        <v>0</v>
      </c>
      <c r="V134" s="5"/>
      <c r="W134" s="182">
        <f t="shared" si="1015"/>
        <v>0</v>
      </c>
      <c r="X134" s="182">
        <f t="shared" si="1247"/>
        <v>0</v>
      </c>
      <c r="Y134" s="182">
        <f t="shared" si="1248"/>
        <v>0</v>
      </c>
      <c r="Z134" s="5"/>
      <c r="AA134" s="182">
        <f t="shared" si="1018"/>
        <v>0</v>
      </c>
      <c r="AB134" s="182">
        <f t="shared" si="1249"/>
        <v>0</v>
      </c>
      <c r="AC134" s="182">
        <f t="shared" si="1250"/>
        <v>0</v>
      </c>
      <c r="AD134" s="5"/>
      <c r="AE134" s="182">
        <f t="shared" si="1021"/>
        <v>0</v>
      </c>
      <c r="AF134" s="182">
        <f t="shared" si="1251"/>
        <v>0</v>
      </c>
      <c r="AG134" s="182">
        <f t="shared" si="1252"/>
        <v>0</v>
      </c>
      <c r="AH134" s="5"/>
      <c r="AI134" s="182">
        <f t="shared" si="1024"/>
        <v>0</v>
      </c>
      <c r="AJ134" s="182">
        <f t="shared" si="1253"/>
        <v>0</v>
      </c>
      <c r="AK134" s="182">
        <f t="shared" si="1254"/>
        <v>0</v>
      </c>
      <c r="AL134" s="5"/>
      <c r="AM134" s="182">
        <f t="shared" si="1027"/>
        <v>0</v>
      </c>
      <c r="AN134" s="182">
        <f t="shared" si="1255"/>
        <v>0</v>
      </c>
      <c r="AO134" s="182">
        <f t="shared" si="1256"/>
        <v>0</v>
      </c>
      <c r="AP134" s="5"/>
      <c r="AQ134" s="182">
        <f t="shared" si="1030"/>
        <v>0</v>
      </c>
      <c r="AR134" s="182">
        <f t="shared" si="1257"/>
        <v>0</v>
      </c>
      <c r="AS134" s="182">
        <f t="shared" si="1258"/>
        <v>0</v>
      </c>
      <c r="AT134" s="5"/>
      <c r="AU134" s="182">
        <f t="shared" si="1033"/>
        <v>0</v>
      </c>
      <c r="AV134" s="182">
        <f t="shared" si="1259"/>
        <v>0</v>
      </c>
      <c r="AW134" s="182">
        <f t="shared" si="1260"/>
        <v>0</v>
      </c>
      <c r="AX134" s="5"/>
      <c r="AY134" s="182">
        <f t="shared" si="1036"/>
        <v>0</v>
      </c>
      <c r="AZ134" s="182">
        <f t="shared" si="1261"/>
        <v>0</v>
      </c>
      <c r="BA134" s="182">
        <f t="shared" si="1262"/>
        <v>0</v>
      </c>
      <c r="BB134" s="5"/>
      <c r="BC134" s="182">
        <f t="shared" si="1039"/>
        <v>0</v>
      </c>
      <c r="BD134" s="182">
        <f t="shared" si="1263"/>
        <v>0</v>
      </c>
      <c r="BE134" s="182">
        <f t="shared" si="1264"/>
        <v>0</v>
      </c>
      <c r="BF134" s="5"/>
      <c r="BG134" s="182">
        <f t="shared" si="1042"/>
        <v>0</v>
      </c>
      <c r="BH134" s="182">
        <f t="shared" si="1265"/>
        <v>0</v>
      </c>
      <c r="BI134" s="182">
        <f t="shared" si="1266"/>
        <v>0</v>
      </c>
      <c r="BJ134" s="5"/>
      <c r="BK134" s="182">
        <f t="shared" si="1045"/>
        <v>0</v>
      </c>
      <c r="BL134" s="182">
        <f t="shared" si="1267"/>
        <v>0</v>
      </c>
      <c r="BM134" s="182">
        <f t="shared" si="1268"/>
        <v>0</v>
      </c>
      <c r="BN134" s="5"/>
      <c r="BO134" s="182">
        <f t="shared" si="1048"/>
        <v>0</v>
      </c>
      <c r="BP134" s="182">
        <f t="shared" si="1269"/>
        <v>0</v>
      </c>
      <c r="BQ134" s="182">
        <f t="shared" si="1270"/>
        <v>0</v>
      </c>
      <c r="BR134" s="5"/>
      <c r="BS134" s="182">
        <f t="shared" si="1051"/>
        <v>0</v>
      </c>
      <c r="BT134" s="182">
        <f t="shared" si="1271"/>
        <v>0</v>
      </c>
      <c r="BU134" s="182">
        <f t="shared" si="1272"/>
        <v>0</v>
      </c>
      <c r="BV134" s="5"/>
      <c r="BW134" s="182">
        <f t="shared" si="1054"/>
        <v>0</v>
      </c>
      <c r="BX134" s="182">
        <f t="shared" si="1273"/>
        <v>0</v>
      </c>
      <c r="BY134" s="182">
        <f t="shared" si="1274"/>
        <v>0</v>
      </c>
      <c r="BZ134" s="5"/>
      <c r="CA134" s="182">
        <f t="shared" si="1057"/>
        <v>0</v>
      </c>
      <c r="CB134" s="182">
        <f t="shared" si="1275"/>
        <v>0</v>
      </c>
      <c r="CC134" s="182">
        <f t="shared" si="1276"/>
        <v>0</v>
      </c>
      <c r="CD134" s="5"/>
      <c r="CE134" s="182">
        <f t="shared" si="1060"/>
        <v>0</v>
      </c>
      <c r="CF134" s="182">
        <f t="shared" si="1277"/>
        <v>0</v>
      </c>
      <c r="CG134" s="182">
        <f t="shared" si="1278"/>
        <v>0</v>
      </c>
      <c r="CH134" s="5"/>
      <c r="CI134" s="182">
        <f t="shared" si="1063"/>
        <v>0</v>
      </c>
      <c r="CJ134" s="182">
        <f t="shared" si="1279"/>
        <v>0</v>
      </c>
      <c r="CK134" s="182">
        <f t="shared" si="1280"/>
        <v>0</v>
      </c>
      <c r="CL134" s="5"/>
      <c r="CM134" s="182">
        <f t="shared" si="1066"/>
        <v>0</v>
      </c>
      <c r="CN134" s="182">
        <f t="shared" si="1281"/>
        <v>0</v>
      </c>
      <c r="CO134" s="182">
        <f t="shared" si="1282"/>
        <v>0</v>
      </c>
      <c r="CP134" s="5"/>
      <c r="CQ134" s="182">
        <f t="shared" si="1069"/>
        <v>0</v>
      </c>
      <c r="CR134" s="182">
        <f t="shared" si="1283"/>
        <v>0</v>
      </c>
      <c r="CS134" s="182">
        <f t="shared" si="1284"/>
        <v>0</v>
      </c>
      <c r="CT134" s="5"/>
      <c r="CU134" s="182">
        <f t="shared" si="1072"/>
        <v>0</v>
      </c>
      <c r="CV134" s="182">
        <f t="shared" si="1285"/>
        <v>0</v>
      </c>
      <c r="CW134" s="182">
        <f t="shared" si="1286"/>
        <v>0</v>
      </c>
      <c r="CX134" s="5"/>
      <c r="CY134" s="182">
        <f t="shared" si="1075"/>
        <v>0</v>
      </c>
      <c r="CZ134" s="182">
        <f t="shared" si="1287"/>
        <v>0</v>
      </c>
      <c r="DA134" s="182">
        <f t="shared" si="1288"/>
        <v>0</v>
      </c>
      <c r="DB134" s="5"/>
      <c r="DC134" s="182">
        <f t="shared" si="1078"/>
        <v>0</v>
      </c>
      <c r="DD134" s="182">
        <f t="shared" si="1289"/>
        <v>0</v>
      </c>
      <c r="DE134" s="182">
        <f t="shared" si="1290"/>
        <v>0</v>
      </c>
      <c r="DF134" s="5"/>
      <c r="DG134" s="182">
        <f t="shared" si="1081"/>
        <v>0</v>
      </c>
      <c r="DH134" s="182">
        <f t="shared" si="1291"/>
        <v>0</v>
      </c>
      <c r="DI134" s="182">
        <f t="shared" si="1292"/>
        <v>0</v>
      </c>
      <c r="DJ134" s="5"/>
      <c r="DK134" s="182">
        <f t="shared" si="1084"/>
        <v>0</v>
      </c>
      <c r="DL134" s="182">
        <f t="shared" si="1293"/>
        <v>0</v>
      </c>
      <c r="DM134" s="182">
        <f t="shared" si="1294"/>
        <v>0</v>
      </c>
      <c r="DN134" s="5"/>
      <c r="DO134" s="182">
        <f t="shared" si="1087"/>
        <v>0</v>
      </c>
      <c r="DP134" s="182">
        <f t="shared" si="1295"/>
        <v>0</v>
      </c>
      <c r="DQ134" s="182">
        <f t="shared" si="1296"/>
        <v>0</v>
      </c>
      <c r="DR134" s="5"/>
      <c r="DS134" s="182">
        <f t="shared" si="1090"/>
        <v>0</v>
      </c>
      <c r="DT134" s="182">
        <f t="shared" si="1297"/>
        <v>0</v>
      </c>
      <c r="DU134" s="182">
        <f t="shared" si="1298"/>
        <v>0</v>
      </c>
      <c r="DV134" s="5"/>
      <c r="DW134" s="182">
        <f t="shared" si="1093"/>
        <v>0</v>
      </c>
      <c r="DX134" s="182">
        <f t="shared" si="1299"/>
        <v>0</v>
      </c>
      <c r="DY134" s="182">
        <f t="shared" si="1300"/>
        <v>0</v>
      </c>
      <c r="DZ134" s="5"/>
      <c r="EA134" s="182">
        <f t="shared" si="1096"/>
        <v>0</v>
      </c>
      <c r="EB134" s="182">
        <f t="shared" si="1301"/>
        <v>0</v>
      </c>
      <c r="EC134" s="182">
        <f t="shared" si="1302"/>
        <v>0</v>
      </c>
      <c r="ED134" s="5"/>
      <c r="EE134" s="182">
        <f t="shared" si="1099"/>
        <v>0</v>
      </c>
      <c r="EF134" s="182">
        <f t="shared" si="1303"/>
        <v>0</v>
      </c>
      <c r="EG134" s="182">
        <f t="shared" si="1304"/>
        <v>0</v>
      </c>
      <c r="EH134" s="5"/>
      <c r="EI134" s="182">
        <f t="shared" si="1102"/>
        <v>0</v>
      </c>
      <c r="EJ134" s="182">
        <f t="shared" si="1305"/>
        <v>0</v>
      </c>
      <c r="EK134" s="182">
        <f t="shared" si="1306"/>
        <v>0</v>
      </c>
      <c r="EL134" s="5"/>
      <c r="EM134" s="182">
        <f t="shared" si="1105"/>
        <v>0</v>
      </c>
      <c r="EN134" s="182">
        <f t="shared" si="1307"/>
        <v>0</v>
      </c>
      <c r="EO134" s="182">
        <f t="shared" si="1308"/>
        <v>0</v>
      </c>
      <c r="EP134" s="5"/>
      <c r="EQ134" s="182">
        <f t="shared" si="1108"/>
        <v>0</v>
      </c>
      <c r="ER134" s="182">
        <f t="shared" si="1309"/>
        <v>0</v>
      </c>
      <c r="ES134" s="182">
        <f t="shared" si="1310"/>
        <v>0</v>
      </c>
      <c r="ET134" s="5"/>
      <c r="EU134" s="182">
        <f t="shared" si="1111"/>
        <v>0</v>
      </c>
      <c r="EV134" s="182">
        <f t="shared" si="1311"/>
        <v>0</v>
      </c>
      <c r="EW134" s="182">
        <f t="shared" si="1312"/>
        <v>0</v>
      </c>
      <c r="EX134" s="5"/>
      <c r="EY134" s="182">
        <f t="shared" si="1114"/>
        <v>0</v>
      </c>
      <c r="EZ134" s="182">
        <f t="shared" si="1313"/>
        <v>0</v>
      </c>
      <c r="FA134" s="182">
        <f t="shared" si="1314"/>
        <v>0</v>
      </c>
      <c r="FB134" s="5"/>
      <c r="FC134" s="182">
        <f t="shared" si="1117"/>
        <v>0</v>
      </c>
      <c r="FD134" s="182">
        <f t="shared" si="1315"/>
        <v>0</v>
      </c>
      <c r="FE134" s="182">
        <f t="shared" si="1316"/>
        <v>0</v>
      </c>
      <c r="FF134" s="5"/>
      <c r="FG134" s="182">
        <f t="shared" si="1120"/>
        <v>0</v>
      </c>
      <c r="FH134" s="182">
        <f t="shared" si="1317"/>
        <v>0</v>
      </c>
      <c r="FI134" s="182">
        <f t="shared" si="1318"/>
        <v>0</v>
      </c>
      <c r="FJ134" s="5"/>
      <c r="FK134" s="182">
        <f t="shared" si="1123"/>
        <v>0</v>
      </c>
      <c r="FL134" s="182">
        <f t="shared" si="1319"/>
        <v>0</v>
      </c>
      <c r="FM134" s="182">
        <f t="shared" si="1320"/>
        <v>0</v>
      </c>
      <c r="FN134" s="5"/>
      <c r="FO134" s="182">
        <f t="shared" si="1126"/>
        <v>0</v>
      </c>
      <c r="FP134" s="182">
        <f t="shared" si="1321"/>
        <v>0</v>
      </c>
      <c r="FQ134" s="182">
        <f t="shared" si="1322"/>
        <v>0</v>
      </c>
      <c r="FR134" s="5"/>
      <c r="FS134" s="182">
        <f t="shared" si="1129"/>
        <v>0</v>
      </c>
      <c r="FT134" s="182">
        <f t="shared" si="1323"/>
        <v>0</v>
      </c>
      <c r="FU134" s="182">
        <f t="shared" si="1324"/>
        <v>0</v>
      </c>
      <c r="FV134" s="5"/>
      <c r="FW134" s="182">
        <f t="shared" si="1132"/>
        <v>0</v>
      </c>
      <c r="FX134" s="182">
        <f t="shared" si="1325"/>
        <v>0</v>
      </c>
      <c r="FY134" s="182">
        <f t="shared" si="1326"/>
        <v>0</v>
      </c>
      <c r="FZ134" s="5"/>
      <c r="GA134" s="182">
        <f t="shared" si="1135"/>
        <v>0</v>
      </c>
      <c r="GB134" s="182">
        <f t="shared" si="1327"/>
        <v>0</v>
      </c>
      <c r="GC134" s="182">
        <f t="shared" si="1328"/>
        <v>0</v>
      </c>
      <c r="GD134" s="5"/>
      <c r="GE134" s="182">
        <f t="shared" si="1138"/>
        <v>0</v>
      </c>
      <c r="GF134" s="182">
        <f t="shared" si="1329"/>
        <v>0</v>
      </c>
      <c r="GG134" s="182">
        <f t="shared" si="1330"/>
        <v>0</v>
      </c>
      <c r="GH134" s="5"/>
      <c r="GI134" s="182">
        <f t="shared" si="1141"/>
        <v>0</v>
      </c>
      <c r="GJ134" s="182">
        <f t="shared" si="1331"/>
        <v>0</v>
      </c>
      <c r="GK134" s="182">
        <f t="shared" si="1332"/>
        <v>0</v>
      </c>
      <c r="GL134" s="5"/>
      <c r="GM134" s="182">
        <f t="shared" si="1144"/>
        <v>0</v>
      </c>
      <c r="GN134" s="182">
        <f t="shared" si="1333"/>
        <v>0</v>
      </c>
      <c r="GO134" s="182">
        <f t="shared" si="1334"/>
        <v>0</v>
      </c>
      <c r="GP134" s="5"/>
      <c r="GQ134" s="182">
        <f t="shared" si="1147"/>
        <v>0</v>
      </c>
      <c r="GR134" s="182">
        <f t="shared" si="1335"/>
        <v>0</v>
      </c>
      <c r="GS134" s="182">
        <f t="shared" si="1336"/>
        <v>0</v>
      </c>
      <c r="GT134" s="5"/>
      <c r="GU134" s="182">
        <f t="shared" si="1150"/>
        <v>0</v>
      </c>
      <c r="GV134" s="182">
        <f t="shared" si="1337"/>
        <v>0</v>
      </c>
      <c r="GW134" s="182">
        <f t="shared" si="1338"/>
        <v>0</v>
      </c>
      <c r="GX134" s="5"/>
      <c r="GY134" s="182">
        <f t="shared" si="1153"/>
        <v>0</v>
      </c>
      <c r="GZ134" s="182">
        <f t="shared" si="1339"/>
        <v>0</v>
      </c>
      <c r="HA134" s="182">
        <f t="shared" si="1340"/>
        <v>0</v>
      </c>
      <c r="HB134" s="5"/>
      <c r="HC134" s="182">
        <f t="shared" si="1156"/>
        <v>0</v>
      </c>
      <c r="HD134" s="182">
        <f t="shared" si="1341"/>
        <v>0</v>
      </c>
      <c r="HE134" s="182">
        <f t="shared" si="1342"/>
        <v>0</v>
      </c>
      <c r="HF134" s="5"/>
      <c r="HG134" s="182">
        <f t="shared" si="1159"/>
        <v>0</v>
      </c>
      <c r="HH134" s="182">
        <f t="shared" si="1343"/>
        <v>0</v>
      </c>
      <c r="HI134" s="182">
        <f t="shared" si="1344"/>
        <v>0</v>
      </c>
      <c r="HJ134" s="5"/>
      <c r="HK134" s="182">
        <f t="shared" si="1162"/>
        <v>0</v>
      </c>
      <c r="HL134" s="182">
        <f t="shared" si="1345"/>
        <v>0</v>
      </c>
      <c r="HM134" s="182">
        <f t="shared" si="1346"/>
        <v>0</v>
      </c>
      <c r="HN134" s="5"/>
      <c r="HO134" s="182">
        <f t="shared" si="1165"/>
        <v>0</v>
      </c>
      <c r="HP134" s="182">
        <f t="shared" si="1347"/>
        <v>0</v>
      </c>
      <c r="HQ134" s="182">
        <f t="shared" si="1348"/>
        <v>0</v>
      </c>
      <c r="HR134" s="5"/>
      <c r="HS134" s="182">
        <f t="shared" si="1168"/>
        <v>0</v>
      </c>
      <c r="HT134" s="182">
        <f t="shared" si="1349"/>
        <v>0</v>
      </c>
      <c r="HU134" s="182">
        <f t="shared" si="1350"/>
        <v>0</v>
      </c>
      <c r="HV134" s="5"/>
      <c r="HW134" s="182">
        <f t="shared" si="1171"/>
        <v>0</v>
      </c>
      <c r="HX134" s="182">
        <f t="shared" si="1351"/>
        <v>0</v>
      </c>
      <c r="HY134" s="182">
        <f t="shared" si="1352"/>
        <v>0</v>
      </c>
      <c r="HZ134" s="5"/>
      <c r="IA134" s="182">
        <f t="shared" si="1174"/>
        <v>0</v>
      </c>
      <c r="IB134" s="182">
        <f t="shared" si="1353"/>
        <v>0</v>
      </c>
      <c r="IC134" s="182">
        <f t="shared" si="1354"/>
        <v>0</v>
      </c>
      <c r="ID134" s="5"/>
      <c r="IE134" s="182">
        <f t="shared" si="1177"/>
        <v>0</v>
      </c>
      <c r="IF134" s="182">
        <f t="shared" si="1355"/>
        <v>0</v>
      </c>
      <c r="IG134" s="182">
        <f t="shared" si="1356"/>
        <v>0</v>
      </c>
      <c r="IH134" s="5"/>
      <c r="II134" s="182">
        <f t="shared" si="1180"/>
        <v>0</v>
      </c>
      <c r="IJ134" s="182">
        <f t="shared" si="1357"/>
        <v>0</v>
      </c>
      <c r="IK134" s="182">
        <f t="shared" si="1358"/>
        <v>0</v>
      </c>
      <c r="IL134" s="5"/>
      <c r="IM134" s="182">
        <f t="shared" si="1183"/>
        <v>0</v>
      </c>
      <c r="IN134" s="182">
        <f t="shared" si="1359"/>
        <v>0</v>
      </c>
      <c r="IO134" s="182">
        <f t="shared" si="1360"/>
        <v>0</v>
      </c>
      <c r="IP134" s="5"/>
      <c r="IQ134" s="182">
        <f t="shared" si="1186"/>
        <v>0</v>
      </c>
      <c r="IR134" s="182">
        <f t="shared" si="1361"/>
        <v>0</v>
      </c>
      <c r="IS134" s="182">
        <f t="shared" si="1362"/>
        <v>0</v>
      </c>
      <c r="IT134" s="5"/>
      <c r="IU134" s="182">
        <f t="shared" si="1189"/>
        <v>0</v>
      </c>
      <c r="IV134" s="182">
        <f t="shared" si="1363"/>
        <v>0</v>
      </c>
      <c r="IW134" s="182">
        <f t="shared" si="1364"/>
        <v>0</v>
      </c>
      <c r="IX134" s="5"/>
      <c r="IY134" s="182">
        <f t="shared" si="1192"/>
        <v>0</v>
      </c>
      <c r="IZ134" s="182">
        <f t="shared" si="1365"/>
        <v>0</v>
      </c>
      <c r="JA134" s="182">
        <f t="shared" si="1366"/>
        <v>0</v>
      </c>
      <c r="JB134" s="5"/>
      <c r="JC134" s="182">
        <f t="shared" si="1195"/>
        <v>0</v>
      </c>
      <c r="JD134" s="182">
        <f t="shared" si="1367"/>
        <v>0</v>
      </c>
      <c r="JE134" s="182">
        <f t="shared" si="1368"/>
        <v>0</v>
      </c>
      <c r="JF134" s="5"/>
      <c r="JG134" s="182">
        <f t="shared" si="1198"/>
        <v>0</v>
      </c>
      <c r="JH134" s="182">
        <f t="shared" si="1369"/>
        <v>0</v>
      </c>
      <c r="JI134" s="182">
        <f t="shared" si="1370"/>
        <v>0</v>
      </c>
      <c r="JJ134" s="5"/>
      <c r="JK134" s="182">
        <f t="shared" si="1201"/>
        <v>0</v>
      </c>
      <c r="JL134" s="182">
        <f t="shared" si="1371"/>
        <v>0</v>
      </c>
      <c r="JM134" s="182">
        <f t="shared" si="1372"/>
        <v>0</v>
      </c>
      <c r="JN134" s="5"/>
      <c r="JO134" s="182">
        <f t="shared" si="1204"/>
        <v>0</v>
      </c>
      <c r="JP134" s="182">
        <f t="shared" si="1373"/>
        <v>0</v>
      </c>
      <c r="JQ134" s="182">
        <f t="shared" si="1374"/>
        <v>0</v>
      </c>
      <c r="JR134" s="5"/>
      <c r="JS134" s="182">
        <f t="shared" si="1207"/>
        <v>0</v>
      </c>
      <c r="JT134" s="182">
        <f t="shared" si="1375"/>
        <v>0</v>
      </c>
      <c r="JU134" s="182">
        <f t="shared" si="1376"/>
        <v>0</v>
      </c>
      <c r="JV134" s="5"/>
      <c r="JW134" s="182">
        <f t="shared" si="1210"/>
        <v>0</v>
      </c>
      <c r="JX134" s="182">
        <f t="shared" si="1377"/>
        <v>0</v>
      </c>
      <c r="JY134" s="182">
        <f t="shared" si="1378"/>
        <v>0</v>
      </c>
      <c r="JZ134" s="5"/>
      <c r="KA134" s="182">
        <f t="shared" si="1213"/>
        <v>0</v>
      </c>
      <c r="KB134" s="182">
        <f t="shared" si="1379"/>
        <v>0</v>
      </c>
      <c r="KC134" s="182">
        <f t="shared" si="1380"/>
        <v>0</v>
      </c>
      <c r="KD134" s="5"/>
      <c r="KE134" s="182">
        <f t="shared" si="1216"/>
        <v>0</v>
      </c>
      <c r="KF134" s="182">
        <f t="shared" si="1381"/>
        <v>0</v>
      </c>
      <c r="KG134" s="182">
        <f t="shared" si="1382"/>
        <v>0</v>
      </c>
      <c r="KH134" s="5"/>
      <c r="KI134" s="183">
        <f t="shared" si="1383"/>
        <v>0</v>
      </c>
      <c r="KJ134" s="183" t="e">
        <f t="shared" si="1384"/>
        <v>#DIV/0!</v>
      </c>
      <c r="KK134" s="183">
        <f t="shared" si="1385"/>
        <v>0</v>
      </c>
      <c r="KM134" s="183">
        <f t="shared" si="1386"/>
        <v>0</v>
      </c>
      <c r="KN134" s="183" t="e">
        <f t="shared" si="1387"/>
        <v>#DIV/0!</v>
      </c>
      <c r="KO134" s="183">
        <f t="shared" si="1388"/>
        <v>0</v>
      </c>
      <c r="KQ134" s="183">
        <f t="shared" si="1389"/>
        <v>0</v>
      </c>
      <c r="KR134" s="183" t="e">
        <f t="shared" si="1390"/>
        <v>#DIV/0!</v>
      </c>
      <c r="KS134" s="183">
        <f t="shared" si="1391"/>
        <v>0</v>
      </c>
      <c r="KU134" s="183">
        <f t="shared" si="1392"/>
        <v>0</v>
      </c>
      <c r="KV134" s="183" t="e">
        <f t="shared" si="1393"/>
        <v>#DIV/0!</v>
      </c>
      <c r="KW134" s="183">
        <f t="shared" si="1394"/>
        <v>0</v>
      </c>
      <c r="KY134" s="183">
        <f t="shared" si="1395"/>
        <v>0</v>
      </c>
      <c r="KZ134" s="183" t="e">
        <f t="shared" si="1396"/>
        <v>#DIV/0!</v>
      </c>
      <c r="LA134" s="183">
        <f t="shared" si="1397"/>
        <v>0</v>
      </c>
      <c r="LC134" s="183">
        <f t="shared" si="1398"/>
        <v>0</v>
      </c>
      <c r="LD134" s="183" t="e">
        <f t="shared" si="1399"/>
        <v>#DIV/0!</v>
      </c>
      <c r="LE134" s="183">
        <f t="shared" si="1400"/>
        <v>0</v>
      </c>
    </row>
    <row r="135" spans="2:317" ht="18.75">
      <c r="B135" s="172"/>
      <c r="C135" s="180"/>
      <c r="D135" s="180"/>
      <c r="E135" s="180" t="str">
        <f>'A.I Revenue Streams - P1'!F133</f>
        <v>CT Angio/DSA of Brain Vessels</v>
      </c>
      <c r="F135" s="184"/>
      <c r="G135" s="182"/>
      <c r="H135" s="182">
        <f>'A.I Revenue Streams - P1'!J133</f>
        <v>0</v>
      </c>
      <c r="I135" s="182">
        <f t="shared" si="1240"/>
        <v>0</v>
      </c>
      <c r="J135" s="5"/>
      <c r="K135" s="182">
        <f>'A.I Revenue Streams - P1'!H133*K$2</f>
        <v>0</v>
      </c>
      <c r="L135" s="182">
        <f t="shared" si="1241"/>
        <v>0</v>
      </c>
      <c r="M135" s="182">
        <f t="shared" si="1242"/>
        <v>0</v>
      </c>
      <c r="N135" s="5"/>
      <c r="O135" s="182">
        <f t="shared" si="1009"/>
        <v>0</v>
      </c>
      <c r="P135" s="182">
        <f t="shared" si="1243"/>
        <v>0</v>
      </c>
      <c r="Q135" s="182">
        <f t="shared" si="1244"/>
        <v>0</v>
      </c>
      <c r="R135" s="5"/>
      <c r="S135" s="182">
        <f t="shared" si="1012"/>
        <v>0</v>
      </c>
      <c r="T135" s="182">
        <f t="shared" si="1245"/>
        <v>0</v>
      </c>
      <c r="U135" s="182">
        <f t="shared" si="1246"/>
        <v>0</v>
      </c>
      <c r="V135" s="5"/>
      <c r="W135" s="182">
        <f t="shared" si="1015"/>
        <v>0</v>
      </c>
      <c r="X135" s="182">
        <f t="shared" si="1247"/>
        <v>0</v>
      </c>
      <c r="Y135" s="182">
        <f t="shared" si="1248"/>
        <v>0</v>
      </c>
      <c r="Z135" s="5"/>
      <c r="AA135" s="182">
        <f t="shared" si="1018"/>
        <v>0</v>
      </c>
      <c r="AB135" s="182">
        <f t="shared" si="1249"/>
        <v>0</v>
      </c>
      <c r="AC135" s="182">
        <f t="shared" si="1250"/>
        <v>0</v>
      </c>
      <c r="AD135" s="5"/>
      <c r="AE135" s="182">
        <f t="shared" si="1021"/>
        <v>0</v>
      </c>
      <c r="AF135" s="182">
        <f t="shared" si="1251"/>
        <v>0</v>
      </c>
      <c r="AG135" s="182">
        <f t="shared" si="1252"/>
        <v>0</v>
      </c>
      <c r="AH135" s="5"/>
      <c r="AI135" s="182">
        <f t="shared" si="1024"/>
        <v>0</v>
      </c>
      <c r="AJ135" s="182">
        <f t="shared" si="1253"/>
        <v>0</v>
      </c>
      <c r="AK135" s="182">
        <f t="shared" si="1254"/>
        <v>0</v>
      </c>
      <c r="AL135" s="5"/>
      <c r="AM135" s="182">
        <f t="shared" si="1027"/>
        <v>0</v>
      </c>
      <c r="AN135" s="182">
        <f t="shared" si="1255"/>
        <v>0</v>
      </c>
      <c r="AO135" s="182">
        <f t="shared" si="1256"/>
        <v>0</v>
      </c>
      <c r="AP135" s="5"/>
      <c r="AQ135" s="182">
        <f t="shared" si="1030"/>
        <v>0</v>
      </c>
      <c r="AR135" s="182">
        <f t="shared" si="1257"/>
        <v>0</v>
      </c>
      <c r="AS135" s="182">
        <f t="shared" si="1258"/>
        <v>0</v>
      </c>
      <c r="AT135" s="5"/>
      <c r="AU135" s="182">
        <f t="shared" si="1033"/>
        <v>0</v>
      </c>
      <c r="AV135" s="182">
        <f t="shared" si="1259"/>
        <v>0</v>
      </c>
      <c r="AW135" s="182">
        <f t="shared" si="1260"/>
        <v>0</v>
      </c>
      <c r="AX135" s="5"/>
      <c r="AY135" s="182">
        <f t="shared" si="1036"/>
        <v>0</v>
      </c>
      <c r="AZ135" s="182">
        <f t="shared" si="1261"/>
        <v>0</v>
      </c>
      <c r="BA135" s="182">
        <f t="shared" si="1262"/>
        <v>0</v>
      </c>
      <c r="BB135" s="5"/>
      <c r="BC135" s="182">
        <f t="shared" si="1039"/>
        <v>0</v>
      </c>
      <c r="BD135" s="182">
        <f t="shared" si="1263"/>
        <v>0</v>
      </c>
      <c r="BE135" s="182">
        <f t="shared" si="1264"/>
        <v>0</v>
      </c>
      <c r="BF135" s="5"/>
      <c r="BG135" s="182">
        <f t="shared" si="1042"/>
        <v>0</v>
      </c>
      <c r="BH135" s="182">
        <f t="shared" si="1265"/>
        <v>0</v>
      </c>
      <c r="BI135" s="182">
        <f t="shared" si="1266"/>
        <v>0</v>
      </c>
      <c r="BJ135" s="5"/>
      <c r="BK135" s="182">
        <f t="shared" si="1045"/>
        <v>0</v>
      </c>
      <c r="BL135" s="182">
        <f t="shared" si="1267"/>
        <v>0</v>
      </c>
      <c r="BM135" s="182">
        <f t="shared" si="1268"/>
        <v>0</v>
      </c>
      <c r="BN135" s="5"/>
      <c r="BO135" s="182">
        <f t="shared" si="1048"/>
        <v>0</v>
      </c>
      <c r="BP135" s="182">
        <f t="shared" si="1269"/>
        <v>0</v>
      </c>
      <c r="BQ135" s="182">
        <f t="shared" si="1270"/>
        <v>0</v>
      </c>
      <c r="BR135" s="5"/>
      <c r="BS135" s="182">
        <f t="shared" si="1051"/>
        <v>0</v>
      </c>
      <c r="BT135" s="182">
        <f t="shared" si="1271"/>
        <v>0</v>
      </c>
      <c r="BU135" s="182">
        <f t="shared" si="1272"/>
        <v>0</v>
      </c>
      <c r="BV135" s="5"/>
      <c r="BW135" s="182">
        <f t="shared" si="1054"/>
        <v>0</v>
      </c>
      <c r="BX135" s="182">
        <f t="shared" si="1273"/>
        <v>0</v>
      </c>
      <c r="BY135" s="182">
        <f t="shared" si="1274"/>
        <v>0</v>
      </c>
      <c r="BZ135" s="5"/>
      <c r="CA135" s="182">
        <f t="shared" si="1057"/>
        <v>0</v>
      </c>
      <c r="CB135" s="182">
        <f t="shared" si="1275"/>
        <v>0</v>
      </c>
      <c r="CC135" s="182">
        <f t="shared" si="1276"/>
        <v>0</v>
      </c>
      <c r="CD135" s="5"/>
      <c r="CE135" s="182">
        <f t="shared" si="1060"/>
        <v>0</v>
      </c>
      <c r="CF135" s="182">
        <f t="shared" si="1277"/>
        <v>0</v>
      </c>
      <c r="CG135" s="182">
        <f t="shared" si="1278"/>
        <v>0</v>
      </c>
      <c r="CH135" s="5"/>
      <c r="CI135" s="182">
        <f t="shared" si="1063"/>
        <v>0</v>
      </c>
      <c r="CJ135" s="182">
        <f t="shared" si="1279"/>
        <v>0</v>
      </c>
      <c r="CK135" s="182">
        <f t="shared" si="1280"/>
        <v>0</v>
      </c>
      <c r="CL135" s="5"/>
      <c r="CM135" s="182">
        <f t="shared" si="1066"/>
        <v>0</v>
      </c>
      <c r="CN135" s="182">
        <f t="shared" si="1281"/>
        <v>0</v>
      </c>
      <c r="CO135" s="182">
        <f t="shared" si="1282"/>
        <v>0</v>
      </c>
      <c r="CP135" s="5"/>
      <c r="CQ135" s="182">
        <f t="shared" si="1069"/>
        <v>0</v>
      </c>
      <c r="CR135" s="182">
        <f t="shared" si="1283"/>
        <v>0</v>
      </c>
      <c r="CS135" s="182">
        <f t="shared" si="1284"/>
        <v>0</v>
      </c>
      <c r="CT135" s="5"/>
      <c r="CU135" s="182">
        <f t="shared" si="1072"/>
        <v>0</v>
      </c>
      <c r="CV135" s="182">
        <f t="shared" si="1285"/>
        <v>0</v>
      </c>
      <c r="CW135" s="182">
        <f t="shared" si="1286"/>
        <v>0</v>
      </c>
      <c r="CX135" s="5"/>
      <c r="CY135" s="182">
        <f t="shared" si="1075"/>
        <v>0</v>
      </c>
      <c r="CZ135" s="182">
        <f t="shared" si="1287"/>
        <v>0</v>
      </c>
      <c r="DA135" s="182">
        <f t="shared" si="1288"/>
        <v>0</v>
      </c>
      <c r="DB135" s="5"/>
      <c r="DC135" s="182">
        <f t="shared" si="1078"/>
        <v>0</v>
      </c>
      <c r="DD135" s="182">
        <f t="shared" si="1289"/>
        <v>0</v>
      </c>
      <c r="DE135" s="182">
        <f t="shared" si="1290"/>
        <v>0</v>
      </c>
      <c r="DF135" s="5"/>
      <c r="DG135" s="182">
        <f t="shared" si="1081"/>
        <v>0</v>
      </c>
      <c r="DH135" s="182">
        <f t="shared" si="1291"/>
        <v>0</v>
      </c>
      <c r="DI135" s="182">
        <f t="shared" si="1292"/>
        <v>0</v>
      </c>
      <c r="DJ135" s="5"/>
      <c r="DK135" s="182">
        <f t="shared" si="1084"/>
        <v>0</v>
      </c>
      <c r="DL135" s="182">
        <f t="shared" si="1293"/>
        <v>0</v>
      </c>
      <c r="DM135" s="182">
        <f t="shared" si="1294"/>
        <v>0</v>
      </c>
      <c r="DN135" s="5"/>
      <c r="DO135" s="182">
        <f t="shared" si="1087"/>
        <v>0</v>
      </c>
      <c r="DP135" s="182">
        <f t="shared" si="1295"/>
        <v>0</v>
      </c>
      <c r="DQ135" s="182">
        <f t="shared" si="1296"/>
        <v>0</v>
      </c>
      <c r="DR135" s="5"/>
      <c r="DS135" s="182">
        <f t="shared" si="1090"/>
        <v>0</v>
      </c>
      <c r="DT135" s="182">
        <f t="shared" si="1297"/>
        <v>0</v>
      </c>
      <c r="DU135" s="182">
        <f t="shared" si="1298"/>
        <v>0</v>
      </c>
      <c r="DV135" s="5"/>
      <c r="DW135" s="182">
        <f t="shared" si="1093"/>
        <v>0</v>
      </c>
      <c r="DX135" s="182">
        <f t="shared" si="1299"/>
        <v>0</v>
      </c>
      <c r="DY135" s="182">
        <f t="shared" si="1300"/>
        <v>0</v>
      </c>
      <c r="DZ135" s="5"/>
      <c r="EA135" s="182">
        <f t="shared" si="1096"/>
        <v>0</v>
      </c>
      <c r="EB135" s="182">
        <f t="shared" si="1301"/>
        <v>0</v>
      </c>
      <c r="EC135" s="182">
        <f t="shared" si="1302"/>
        <v>0</v>
      </c>
      <c r="ED135" s="5"/>
      <c r="EE135" s="182">
        <f t="shared" si="1099"/>
        <v>0</v>
      </c>
      <c r="EF135" s="182">
        <f t="shared" si="1303"/>
        <v>0</v>
      </c>
      <c r="EG135" s="182">
        <f t="shared" si="1304"/>
        <v>0</v>
      </c>
      <c r="EH135" s="5"/>
      <c r="EI135" s="182">
        <f t="shared" si="1102"/>
        <v>0</v>
      </c>
      <c r="EJ135" s="182">
        <f t="shared" si="1305"/>
        <v>0</v>
      </c>
      <c r="EK135" s="182">
        <f t="shared" si="1306"/>
        <v>0</v>
      </c>
      <c r="EL135" s="5"/>
      <c r="EM135" s="182">
        <f t="shared" si="1105"/>
        <v>0</v>
      </c>
      <c r="EN135" s="182">
        <f t="shared" si="1307"/>
        <v>0</v>
      </c>
      <c r="EO135" s="182">
        <f t="shared" si="1308"/>
        <v>0</v>
      </c>
      <c r="EP135" s="5"/>
      <c r="EQ135" s="182">
        <f t="shared" si="1108"/>
        <v>0</v>
      </c>
      <c r="ER135" s="182">
        <f t="shared" si="1309"/>
        <v>0</v>
      </c>
      <c r="ES135" s="182">
        <f t="shared" si="1310"/>
        <v>0</v>
      </c>
      <c r="ET135" s="5"/>
      <c r="EU135" s="182">
        <f t="shared" si="1111"/>
        <v>0</v>
      </c>
      <c r="EV135" s="182">
        <f t="shared" si="1311"/>
        <v>0</v>
      </c>
      <c r="EW135" s="182">
        <f t="shared" si="1312"/>
        <v>0</v>
      </c>
      <c r="EX135" s="5"/>
      <c r="EY135" s="182">
        <f t="shared" si="1114"/>
        <v>0</v>
      </c>
      <c r="EZ135" s="182">
        <f t="shared" si="1313"/>
        <v>0</v>
      </c>
      <c r="FA135" s="182">
        <f t="shared" si="1314"/>
        <v>0</v>
      </c>
      <c r="FB135" s="5"/>
      <c r="FC135" s="182">
        <f t="shared" si="1117"/>
        <v>0</v>
      </c>
      <c r="FD135" s="182">
        <f t="shared" si="1315"/>
        <v>0</v>
      </c>
      <c r="FE135" s="182">
        <f t="shared" si="1316"/>
        <v>0</v>
      </c>
      <c r="FF135" s="5"/>
      <c r="FG135" s="182">
        <f t="shared" si="1120"/>
        <v>0</v>
      </c>
      <c r="FH135" s="182">
        <f t="shared" si="1317"/>
        <v>0</v>
      </c>
      <c r="FI135" s="182">
        <f t="shared" si="1318"/>
        <v>0</v>
      </c>
      <c r="FJ135" s="5"/>
      <c r="FK135" s="182">
        <f t="shared" si="1123"/>
        <v>0</v>
      </c>
      <c r="FL135" s="182">
        <f t="shared" si="1319"/>
        <v>0</v>
      </c>
      <c r="FM135" s="182">
        <f t="shared" si="1320"/>
        <v>0</v>
      </c>
      <c r="FN135" s="5"/>
      <c r="FO135" s="182">
        <f t="shared" si="1126"/>
        <v>0</v>
      </c>
      <c r="FP135" s="182">
        <f t="shared" si="1321"/>
        <v>0</v>
      </c>
      <c r="FQ135" s="182">
        <f t="shared" si="1322"/>
        <v>0</v>
      </c>
      <c r="FR135" s="5"/>
      <c r="FS135" s="182">
        <f t="shared" si="1129"/>
        <v>0</v>
      </c>
      <c r="FT135" s="182">
        <f t="shared" si="1323"/>
        <v>0</v>
      </c>
      <c r="FU135" s="182">
        <f t="shared" si="1324"/>
        <v>0</v>
      </c>
      <c r="FV135" s="5"/>
      <c r="FW135" s="182">
        <f t="shared" si="1132"/>
        <v>0</v>
      </c>
      <c r="FX135" s="182">
        <f t="shared" si="1325"/>
        <v>0</v>
      </c>
      <c r="FY135" s="182">
        <f t="shared" si="1326"/>
        <v>0</v>
      </c>
      <c r="FZ135" s="5"/>
      <c r="GA135" s="182">
        <f t="shared" si="1135"/>
        <v>0</v>
      </c>
      <c r="GB135" s="182">
        <f t="shared" si="1327"/>
        <v>0</v>
      </c>
      <c r="GC135" s="182">
        <f t="shared" si="1328"/>
        <v>0</v>
      </c>
      <c r="GD135" s="5"/>
      <c r="GE135" s="182">
        <f t="shared" si="1138"/>
        <v>0</v>
      </c>
      <c r="GF135" s="182">
        <f t="shared" si="1329"/>
        <v>0</v>
      </c>
      <c r="GG135" s="182">
        <f t="shared" si="1330"/>
        <v>0</v>
      </c>
      <c r="GH135" s="5"/>
      <c r="GI135" s="182">
        <f t="shared" si="1141"/>
        <v>0</v>
      </c>
      <c r="GJ135" s="182">
        <f t="shared" si="1331"/>
        <v>0</v>
      </c>
      <c r="GK135" s="182">
        <f t="shared" si="1332"/>
        <v>0</v>
      </c>
      <c r="GL135" s="5"/>
      <c r="GM135" s="182">
        <f t="shared" si="1144"/>
        <v>0</v>
      </c>
      <c r="GN135" s="182">
        <f t="shared" si="1333"/>
        <v>0</v>
      </c>
      <c r="GO135" s="182">
        <f t="shared" si="1334"/>
        <v>0</v>
      </c>
      <c r="GP135" s="5"/>
      <c r="GQ135" s="182">
        <f t="shared" si="1147"/>
        <v>0</v>
      </c>
      <c r="GR135" s="182">
        <f t="shared" si="1335"/>
        <v>0</v>
      </c>
      <c r="GS135" s="182">
        <f t="shared" si="1336"/>
        <v>0</v>
      </c>
      <c r="GT135" s="5"/>
      <c r="GU135" s="182">
        <f t="shared" si="1150"/>
        <v>0</v>
      </c>
      <c r="GV135" s="182">
        <f t="shared" si="1337"/>
        <v>0</v>
      </c>
      <c r="GW135" s="182">
        <f t="shared" si="1338"/>
        <v>0</v>
      </c>
      <c r="GX135" s="5"/>
      <c r="GY135" s="182">
        <f t="shared" si="1153"/>
        <v>0</v>
      </c>
      <c r="GZ135" s="182">
        <f t="shared" si="1339"/>
        <v>0</v>
      </c>
      <c r="HA135" s="182">
        <f t="shared" si="1340"/>
        <v>0</v>
      </c>
      <c r="HB135" s="5"/>
      <c r="HC135" s="182">
        <f t="shared" si="1156"/>
        <v>0</v>
      </c>
      <c r="HD135" s="182">
        <f t="shared" si="1341"/>
        <v>0</v>
      </c>
      <c r="HE135" s="182">
        <f t="shared" si="1342"/>
        <v>0</v>
      </c>
      <c r="HF135" s="5"/>
      <c r="HG135" s="182">
        <f t="shared" si="1159"/>
        <v>0</v>
      </c>
      <c r="HH135" s="182">
        <f t="shared" si="1343"/>
        <v>0</v>
      </c>
      <c r="HI135" s="182">
        <f t="shared" si="1344"/>
        <v>0</v>
      </c>
      <c r="HJ135" s="5"/>
      <c r="HK135" s="182">
        <f t="shared" si="1162"/>
        <v>0</v>
      </c>
      <c r="HL135" s="182">
        <f t="shared" si="1345"/>
        <v>0</v>
      </c>
      <c r="HM135" s="182">
        <f t="shared" si="1346"/>
        <v>0</v>
      </c>
      <c r="HN135" s="5"/>
      <c r="HO135" s="182">
        <f t="shared" si="1165"/>
        <v>0</v>
      </c>
      <c r="HP135" s="182">
        <f t="shared" si="1347"/>
        <v>0</v>
      </c>
      <c r="HQ135" s="182">
        <f t="shared" si="1348"/>
        <v>0</v>
      </c>
      <c r="HR135" s="5"/>
      <c r="HS135" s="182">
        <f t="shared" si="1168"/>
        <v>0</v>
      </c>
      <c r="HT135" s="182">
        <f t="shared" si="1349"/>
        <v>0</v>
      </c>
      <c r="HU135" s="182">
        <f t="shared" si="1350"/>
        <v>0</v>
      </c>
      <c r="HV135" s="5"/>
      <c r="HW135" s="182">
        <f t="shared" si="1171"/>
        <v>0</v>
      </c>
      <c r="HX135" s="182">
        <f t="shared" si="1351"/>
        <v>0</v>
      </c>
      <c r="HY135" s="182">
        <f t="shared" si="1352"/>
        <v>0</v>
      </c>
      <c r="HZ135" s="5"/>
      <c r="IA135" s="182">
        <f t="shared" si="1174"/>
        <v>0</v>
      </c>
      <c r="IB135" s="182">
        <f t="shared" si="1353"/>
        <v>0</v>
      </c>
      <c r="IC135" s="182">
        <f t="shared" si="1354"/>
        <v>0</v>
      </c>
      <c r="ID135" s="5"/>
      <c r="IE135" s="182">
        <f t="shared" si="1177"/>
        <v>0</v>
      </c>
      <c r="IF135" s="182">
        <f t="shared" si="1355"/>
        <v>0</v>
      </c>
      <c r="IG135" s="182">
        <f t="shared" si="1356"/>
        <v>0</v>
      </c>
      <c r="IH135" s="5"/>
      <c r="II135" s="182">
        <f t="shared" si="1180"/>
        <v>0</v>
      </c>
      <c r="IJ135" s="182">
        <f t="shared" si="1357"/>
        <v>0</v>
      </c>
      <c r="IK135" s="182">
        <f t="shared" si="1358"/>
        <v>0</v>
      </c>
      <c r="IL135" s="5"/>
      <c r="IM135" s="182">
        <f t="shared" si="1183"/>
        <v>0</v>
      </c>
      <c r="IN135" s="182">
        <f t="shared" si="1359"/>
        <v>0</v>
      </c>
      <c r="IO135" s="182">
        <f t="shared" si="1360"/>
        <v>0</v>
      </c>
      <c r="IP135" s="5"/>
      <c r="IQ135" s="182">
        <f t="shared" si="1186"/>
        <v>0</v>
      </c>
      <c r="IR135" s="182">
        <f t="shared" si="1361"/>
        <v>0</v>
      </c>
      <c r="IS135" s="182">
        <f t="shared" si="1362"/>
        <v>0</v>
      </c>
      <c r="IT135" s="5"/>
      <c r="IU135" s="182">
        <f t="shared" si="1189"/>
        <v>0</v>
      </c>
      <c r="IV135" s="182">
        <f t="shared" si="1363"/>
        <v>0</v>
      </c>
      <c r="IW135" s="182">
        <f t="shared" si="1364"/>
        <v>0</v>
      </c>
      <c r="IX135" s="5"/>
      <c r="IY135" s="182">
        <f t="shared" si="1192"/>
        <v>0</v>
      </c>
      <c r="IZ135" s="182">
        <f t="shared" si="1365"/>
        <v>0</v>
      </c>
      <c r="JA135" s="182">
        <f t="shared" si="1366"/>
        <v>0</v>
      </c>
      <c r="JB135" s="5"/>
      <c r="JC135" s="182">
        <f t="shared" si="1195"/>
        <v>0</v>
      </c>
      <c r="JD135" s="182">
        <f t="shared" si="1367"/>
        <v>0</v>
      </c>
      <c r="JE135" s="182">
        <f t="shared" si="1368"/>
        <v>0</v>
      </c>
      <c r="JF135" s="5"/>
      <c r="JG135" s="182">
        <f t="shared" si="1198"/>
        <v>0</v>
      </c>
      <c r="JH135" s="182">
        <f t="shared" si="1369"/>
        <v>0</v>
      </c>
      <c r="JI135" s="182">
        <f t="shared" si="1370"/>
        <v>0</v>
      </c>
      <c r="JJ135" s="5"/>
      <c r="JK135" s="182">
        <f t="shared" si="1201"/>
        <v>0</v>
      </c>
      <c r="JL135" s="182">
        <f t="shared" si="1371"/>
        <v>0</v>
      </c>
      <c r="JM135" s="182">
        <f t="shared" si="1372"/>
        <v>0</v>
      </c>
      <c r="JN135" s="5"/>
      <c r="JO135" s="182">
        <f t="shared" si="1204"/>
        <v>0</v>
      </c>
      <c r="JP135" s="182">
        <f t="shared" si="1373"/>
        <v>0</v>
      </c>
      <c r="JQ135" s="182">
        <f t="shared" si="1374"/>
        <v>0</v>
      </c>
      <c r="JR135" s="5"/>
      <c r="JS135" s="182">
        <f t="shared" si="1207"/>
        <v>0</v>
      </c>
      <c r="JT135" s="182">
        <f t="shared" si="1375"/>
        <v>0</v>
      </c>
      <c r="JU135" s="182">
        <f t="shared" si="1376"/>
        <v>0</v>
      </c>
      <c r="JV135" s="5"/>
      <c r="JW135" s="182">
        <f t="shared" si="1210"/>
        <v>0</v>
      </c>
      <c r="JX135" s="182">
        <f t="shared" si="1377"/>
        <v>0</v>
      </c>
      <c r="JY135" s="182">
        <f t="shared" si="1378"/>
        <v>0</v>
      </c>
      <c r="JZ135" s="5"/>
      <c r="KA135" s="182">
        <f t="shared" si="1213"/>
        <v>0</v>
      </c>
      <c r="KB135" s="182">
        <f t="shared" si="1379"/>
        <v>0</v>
      </c>
      <c r="KC135" s="182">
        <f t="shared" si="1380"/>
        <v>0</v>
      </c>
      <c r="KD135" s="5"/>
      <c r="KE135" s="182">
        <f t="shared" si="1216"/>
        <v>0</v>
      </c>
      <c r="KF135" s="182">
        <f t="shared" si="1381"/>
        <v>0</v>
      </c>
      <c r="KG135" s="182">
        <f t="shared" si="1382"/>
        <v>0</v>
      </c>
      <c r="KH135" s="5"/>
      <c r="KI135" s="183">
        <f t="shared" si="1383"/>
        <v>0</v>
      </c>
      <c r="KJ135" s="183" t="e">
        <f t="shared" si="1384"/>
        <v>#DIV/0!</v>
      </c>
      <c r="KK135" s="183">
        <f t="shared" si="1385"/>
        <v>0</v>
      </c>
      <c r="KM135" s="183">
        <f t="shared" si="1386"/>
        <v>0</v>
      </c>
      <c r="KN135" s="183" t="e">
        <f t="shared" si="1387"/>
        <v>#DIV/0!</v>
      </c>
      <c r="KO135" s="183">
        <f t="shared" si="1388"/>
        <v>0</v>
      </c>
      <c r="KQ135" s="183">
        <f t="shared" si="1389"/>
        <v>0</v>
      </c>
      <c r="KR135" s="183" t="e">
        <f t="shared" si="1390"/>
        <v>#DIV/0!</v>
      </c>
      <c r="KS135" s="183">
        <f t="shared" si="1391"/>
        <v>0</v>
      </c>
      <c r="KU135" s="183">
        <f t="shared" si="1392"/>
        <v>0</v>
      </c>
      <c r="KV135" s="183" t="e">
        <f t="shared" si="1393"/>
        <v>#DIV/0!</v>
      </c>
      <c r="KW135" s="183">
        <f t="shared" si="1394"/>
        <v>0</v>
      </c>
      <c r="KY135" s="183">
        <f t="shared" si="1395"/>
        <v>0</v>
      </c>
      <c r="KZ135" s="183" t="e">
        <f t="shared" si="1396"/>
        <v>#DIV/0!</v>
      </c>
      <c r="LA135" s="183">
        <f t="shared" si="1397"/>
        <v>0</v>
      </c>
      <c r="LC135" s="183">
        <f t="shared" si="1398"/>
        <v>0</v>
      </c>
      <c r="LD135" s="183" t="e">
        <f t="shared" si="1399"/>
        <v>#DIV/0!</v>
      </c>
      <c r="LE135" s="183">
        <f t="shared" si="1400"/>
        <v>0</v>
      </c>
    </row>
    <row r="136" spans="2:317" ht="18.75">
      <c r="B136" s="172"/>
      <c r="C136" s="180"/>
      <c r="D136" s="180"/>
      <c r="E136" s="180" t="str">
        <f>'A.I Revenue Streams - P1'!F134</f>
        <v>3D Study Facial Bones</v>
      </c>
      <c r="F136" s="184"/>
      <c r="G136" s="182"/>
      <c r="H136" s="182">
        <f>'A.I Revenue Streams - P1'!J134</f>
        <v>0</v>
      </c>
      <c r="I136" s="182">
        <f t="shared" si="1240"/>
        <v>0</v>
      </c>
      <c r="J136" s="5"/>
      <c r="K136" s="182">
        <f>'A.I Revenue Streams - P1'!H134*K$2</f>
        <v>0</v>
      </c>
      <c r="L136" s="182">
        <f t="shared" si="1241"/>
        <v>0</v>
      </c>
      <c r="M136" s="182">
        <f t="shared" si="1242"/>
        <v>0</v>
      </c>
      <c r="N136" s="5"/>
      <c r="O136" s="182">
        <f t="shared" si="1009"/>
        <v>0</v>
      </c>
      <c r="P136" s="182">
        <f t="shared" si="1243"/>
        <v>0</v>
      </c>
      <c r="Q136" s="182">
        <f t="shared" si="1244"/>
        <v>0</v>
      </c>
      <c r="R136" s="5"/>
      <c r="S136" s="182">
        <f t="shared" si="1012"/>
        <v>0</v>
      </c>
      <c r="T136" s="182">
        <f t="shared" si="1245"/>
        <v>0</v>
      </c>
      <c r="U136" s="182">
        <f t="shared" si="1246"/>
        <v>0</v>
      </c>
      <c r="V136" s="5"/>
      <c r="W136" s="182">
        <f t="shared" si="1015"/>
        <v>0</v>
      </c>
      <c r="X136" s="182">
        <f t="shared" si="1247"/>
        <v>0</v>
      </c>
      <c r="Y136" s="182">
        <f t="shared" si="1248"/>
        <v>0</v>
      </c>
      <c r="Z136" s="5"/>
      <c r="AA136" s="182">
        <f t="shared" si="1018"/>
        <v>0</v>
      </c>
      <c r="AB136" s="182">
        <f t="shared" si="1249"/>
        <v>0</v>
      </c>
      <c r="AC136" s="182">
        <f t="shared" si="1250"/>
        <v>0</v>
      </c>
      <c r="AD136" s="5"/>
      <c r="AE136" s="182">
        <f t="shared" si="1021"/>
        <v>0</v>
      </c>
      <c r="AF136" s="182">
        <f t="shared" si="1251"/>
        <v>0</v>
      </c>
      <c r="AG136" s="182">
        <f t="shared" si="1252"/>
        <v>0</v>
      </c>
      <c r="AH136" s="5"/>
      <c r="AI136" s="182">
        <f t="shared" si="1024"/>
        <v>0</v>
      </c>
      <c r="AJ136" s="182">
        <f t="shared" si="1253"/>
        <v>0</v>
      </c>
      <c r="AK136" s="182">
        <f t="shared" si="1254"/>
        <v>0</v>
      </c>
      <c r="AL136" s="5"/>
      <c r="AM136" s="182">
        <f t="shared" si="1027"/>
        <v>0</v>
      </c>
      <c r="AN136" s="182">
        <f t="shared" si="1255"/>
        <v>0</v>
      </c>
      <c r="AO136" s="182">
        <f t="shared" si="1256"/>
        <v>0</v>
      </c>
      <c r="AP136" s="5"/>
      <c r="AQ136" s="182">
        <f t="shared" si="1030"/>
        <v>0</v>
      </c>
      <c r="AR136" s="182">
        <f t="shared" si="1257"/>
        <v>0</v>
      </c>
      <c r="AS136" s="182">
        <f t="shared" si="1258"/>
        <v>0</v>
      </c>
      <c r="AT136" s="5"/>
      <c r="AU136" s="182">
        <f t="shared" si="1033"/>
        <v>0</v>
      </c>
      <c r="AV136" s="182">
        <f t="shared" si="1259"/>
        <v>0</v>
      </c>
      <c r="AW136" s="182">
        <f t="shared" si="1260"/>
        <v>0</v>
      </c>
      <c r="AX136" s="5"/>
      <c r="AY136" s="182">
        <f t="shared" si="1036"/>
        <v>0</v>
      </c>
      <c r="AZ136" s="182">
        <f t="shared" si="1261"/>
        <v>0</v>
      </c>
      <c r="BA136" s="182">
        <f t="shared" si="1262"/>
        <v>0</v>
      </c>
      <c r="BB136" s="5"/>
      <c r="BC136" s="182">
        <f t="shared" si="1039"/>
        <v>0</v>
      </c>
      <c r="BD136" s="182">
        <f t="shared" si="1263"/>
        <v>0</v>
      </c>
      <c r="BE136" s="182">
        <f t="shared" si="1264"/>
        <v>0</v>
      </c>
      <c r="BF136" s="5"/>
      <c r="BG136" s="182">
        <f t="shared" si="1042"/>
        <v>0</v>
      </c>
      <c r="BH136" s="182">
        <f t="shared" si="1265"/>
        <v>0</v>
      </c>
      <c r="BI136" s="182">
        <f t="shared" si="1266"/>
        <v>0</v>
      </c>
      <c r="BJ136" s="5"/>
      <c r="BK136" s="182">
        <f t="shared" si="1045"/>
        <v>0</v>
      </c>
      <c r="BL136" s="182">
        <f t="shared" si="1267"/>
        <v>0</v>
      </c>
      <c r="BM136" s="182">
        <f t="shared" si="1268"/>
        <v>0</v>
      </c>
      <c r="BN136" s="5"/>
      <c r="BO136" s="182">
        <f t="shared" si="1048"/>
        <v>0</v>
      </c>
      <c r="BP136" s="182">
        <f t="shared" si="1269"/>
        <v>0</v>
      </c>
      <c r="BQ136" s="182">
        <f t="shared" si="1270"/>
        <v>0</v>
      </c>
      <c r="BR136" s="5"/>
      <c r="BS136" s="182">
        <f t="shared" si="1051"/>
        <v>0</v>
      </c>
      <c r="BT136" s="182">
        <f t="shared" si="1271"/>
        <v>0</v>
      </c>
      <c r="BU136" s="182">
        <f t="shared" si="1272"/>
        <v>0</v>
      </c>
      <c r="BV136" s="5"/>
      <c r="BW136" s="182">
        <f t="shared" si="1054"/>
        <v>0</v>
      </c>
      <c r="BX136" s="182">
        <f t="shared" si="1273"/>
        <v>0</v>
      </c>
      <c r="BY136" s="182">
        <f t="shared" si="1274"/>
        <v>0</v>
      </c>
      <c r="BZ136" s="5"/>
      <c r="CA136" s="182">
        <f t="shared" si="1057"/>
        <v>0</v>
      </c>
      <c r="CB136" s="182">
        <f t="shared" si="1275"/>
        <v>0</v>
      </c>
      <c r="CC136" s="182">
        <f t="shared" si="1276"/>
        <v>0</v>
      </c>
      <c r="CD136" s="5"/>
      <c r="CE136" s="182">
        <f t="shared" si="1060"/>
        <v>0</v>
      </c>
      <c r="CF136" s="182">
        <f t="shared" si="1277"/>
        <v>0</v>
      </c>
      <c r="CG136" s="182">
        <f t="shared" si="1278"/>
        <v>0</v>
      </c>
      <c r="CH136" s="5"/>
      <c r="CI136" s="182">
        <f t="shared" si="1063"/>
        <v>0</v>
      </c>
      <c r="CJ136" s="182">
        <f t="shared" si="1279"/>
        <v>0</v>
      </c>
      <c r="CK136" s="182">
        <f t="shared" si="1280"/>
        <v>0</v>
      </c>
      <c r="CL136" s="5"/>
      <c r="CM136" s="182">
        <f t="shared" si="1066"/>
        <v>0</v>
      </c>
      <c r="CN136" s="182">
        <f t="shared" si="1281"/>
        <v>0</v>
      </c>
      <c r="CO136" s="182">
        <f t="shared" si="1282"/>
        <v>0</v>
      </c>
      <c r="CP136" s="5"/>
      <c r="CQ136" s="182">
        <f t="shared" si="1069"/>
        <v>0</v>
      </c>
      <c r="CR136" s="182">
        <f t="shared" si="1283"/>
        <v>0</v>
      </c>
      <c r="CS136" s="182">
        <f t="shared" si="1284"/>
        <v>0</v>
      </c>
      <c r="CT136" s="5"/>
      <c r="CU136" s="182">
        <f t="shared" si="1072"/>
        <v>0</v>
      </c>
      <c r="CV136" s="182">
        <f t="shared" si="1285"/>
        <v>0</v>
      </c>
      <c r="CW136" s="182">
        <f t="shared" si="1286"/>
        <v>0</v>
      </c>
      <c r="CX136" s="5"/>
      <c r="CY136" s="182">
        <f t="shared" si="1075"/>
        <v>0</v>
      </c>
      <c r="CZ136" s="182">
        <f t="shared" si="1287"/>
        <v>0</v>
      </c>
      <c r="DA136" s="182">
        <f t="shared" si="1288"/>
        <v>0</v>
      </c>
      <c r="DB136" s="5"/>
      <c r="DC136" s="182">
        <f t="shared" si="1078"/>
        <v>0</v>
      </c>
      <c r="DD136" s="182">
        <f t="shared" si="1289"/>
        <v>0</v>
      </c>
      <c r="DE136" s="182">
        <f t="shared" si="1290"/>
        <v>0</v>
      </c>
      <c r="DF136" s="5"/>
      <c r="DG136" s="182">
        <f t="shared" si="1081"/>
        <v>0</v>
      </c>
      <c r="DH136" s="182">
        <f t="shared" si="1291"/>
        <v>0</v>
      </c>
      <c r="DI136" s="182">
        <f t="shared" si="1292"/>
        <v>0</v>
      </c>
      <c r="DJ136" s="5"/>
      <c r="DK136" s="182">
        <f t="shared" si="1084"/>
        <v>0</v>
      </c>
      <c r="DL136" s="182">
        <f t="shared" si="1293"/>
        <v>0</v>
      </c>
      <c r="DM136" s="182">
        <f t="shared" si="1294"/>
        <v>0</v>
      </c>
      <c r="DN136" s="5"/>
      <c r="DO136" s="182">
        <f t="shared" si="1087"/>
        <v>0</v>
      </c>
      <c r="DP136" s="182">
        <f t="shared" si="1295"/>
        <v>0</v>
      </c>
      <c r="DQ136" s="182">
        <f t="shared" si="1296"/>
        <v>0</v>
      </c>
      <c r="DR136" s="5"/>
      <c r="DS136" s="182">
        <f t="shared" si="1090"/>
        <v>0</v>
      </c>
      <c r="DT136" s="182">
        <f t="shared" si="1297"/>
        <v>0</v>
      </c>
      <c r="DU136" s="182">
        <f t="shared" si="1298"/>
        <v>0</v>
      </c>
      <c r="DV136" s="5"/>
      <c r="DW136" s="182">
        <f t="shared" si="1093"/>
        <v>0</v>
      </c>
      <c r="DX136" s="182">
        <f t="shared" si="1299"/>
        <v>0</v>
      </c>
      <c r="DY136" s="182">
        <f t="shared" si="1300"/>
        <v>0</v>
      </c>
      <c r="DZ136" s="5"/>
      <c r="EA136" s="182">
        <f t="shared" si="1096"/>
        <v>0</v>
      </c>
      <c r="EB136" s="182">
        <f t="shared" si="1301"/>
        <v>0</v>
      </c>
      <c r="EC136" s="182">
        <f t="shared" si="1302"/>
        <v>0</v>
      </c>
      <c r="ED136" s="5"/>
      <c r="EE136" s="182">
        <f t="shared" si="1099"/>
        <v>0</v>
      </c>
      <c r="EF136" s="182">
        <f t="shared" si="1303"/>
        <v>0</v>
      </c>
      <c r="EG136" s="182">
        <f t="shared" si="1304"/>
        <v>0</v>
      </c>
      <c r="EH136" s="5"/>
      <c r="EI136" s="182">
        <f t="shared" si="1102"/>
        <v>0</v>
      </c>
      <c r="EJ136" s="182">
        <f t="shared" si="1305"/>
        <v>0</v>
      </c>
      <c r="EK136" s="182">
        <f t="shared" si="1306"/>
        <v>0</v>
      </c>
      <c r="EL136" s="5"/>
      <c r="EM136" s="182">
        <f t="shared" si="1105"/>
        <v>0</v>
      </c>
      <c r="EN136" s="182">
        <f t="shared" si="1307"/>
        <v>0</v>
      </c>
      <c r="EO136" s="182">
        <f t="shared" si="1308"/>
        <v>0</v>
      </c>
      <c r="EP136" s="5"/>
      <c r="EQ136" s="182">
        <f t="shared" si="1108"/>
        <v>0</v>
      </c>
      <c r="ER136" s="182">
        <f t="shared" si="1309"/>
        <v>0</v>
      </c>
      <c r="ES136" s="182">
        <f t="shared" si="1310"/>
        <v>0</v>
      </c>
      <c r="ET136" s="5"/>
      <c r="EU136" s="182">
        <f t="shared" si="1111"/>
        <v>0</v>
      </c>
      <c r="EV136" s="182">
        <f t="shared" si="1311"/>
        <v>0</v>
      </c>
      <c r="EW136" s="182">
        <f t="shared" si="1312"/>
        <v>0</v>
      </c>
      <c r="EX136" s="5"/>
      <c r="EY136" s="182">
        <f t="shared" si="1114"/>
        <v>0</v>
      </c>
      <c r="EZ136" s="182">
        <f t="shared" si="1313"/>
        <v>0</v>
      </c>
      <c r="FA136" s="182">
        <f t="shared" si="1314"/>
        <v>0</v>
      </c>
      <c r="FB136" s="5"/>
      <c r="FC136" s="182">
        <f t="shared" si="1117"/>
        <v>0</v>
      </c>
      <c r="FD136" s="182">
        <f t="shared" si="1315"/>
        <v>0</v>
      </c>
      <c r="FE136" s="182">
        <f t="shared" si="1316"/>
        <v>0</v>
      </c>
      <c r="FF136" s="5"/>
      <c r="FG136" s="182">
        <f t="shared" si="1120"/>
        <v>0</v>
      </c>
      <c r="FH136" s="182">
        <f t="shared" si="1317"/>
        <v>0</v>
      </c>
      <c r="FI136" s="182">
        <f t="shared" si="1318"/>
        <v>0</v>
      </c>
      <c r="FJ136" s="5"/>
      <c r="FK136" s="182">
        <f t="shared" si="1123"/>
        <v>0</v>
      </c>
      <c r="FL136" s="182">
        <f t="shared" si="1319"/>
        <v>0</v>
      </c>
      <c r="FM136" s="182">
        <f t="shared" si="1320"/>
        <v>0</v>
      </c>
      <c r="FN136" s="5"/>
      <c r="FO136" s="182">
        <f t="shared" si="1126"/>
        <v>0</v>
      </c>
      <c r="FP136" s="182">
        <f t="shared" si="1321"/>
        <v>0</v>
      </c>
      <c r="FQ136" s="182">
        <f t="shared" si="1322"/>
        <v>0</v>
      </c>
      <c r="FR136" s="5"/>
      <c r="FS136" s="182">
        <f t="shared" si="1129"/>
        <v>0</v>
      </c>
      <c r="FT136" s="182">
        <f t="shared" si="1323"/>
        <v>0</v>
      </c>
      <c r="FU136" s="182">
        <f t="shared" si="1324"/>
        <v>0</v>
      </c>
      <c r="FV136" s="5"/>
      <c r="FW136" s="182">
        <f t="shared" si="1132"/>
        <v>0</v>
      </c>
      <c r="FX136" s="182">
        <f t="shared" si="1325"/>
        <v>0</v>
      </c>
      <c r="FY136" s="182">
        <f t="shared" si="1326"/>
        <v>0</v>
      </c>
      <c r="FZ136" s="5"/>
      <c r="GA136" s="182">
        <f t="shared" si="1135"/>
        <v>0</v>
      </c>
      <c r="GB136" s="182">
        <f t="shared" si="1327"/>
        <v>0</v>
      </c>
      <c r="GC136" s="182">
        <f t="shared" si="1328"/>
        <v>0</v>
      </c>
      <c r="GD136" s="5"/>
      <c r="GE136" s="182">
        <f t="shared" si="1138"/>
        <v>0</v>
      </c>
      <c r="GF136" s="182">
        <f t="shared" si="1329"/>
        <v>0</v>
      </c>
      <c r="GG136" s="182">
        <f t="shared" si="1330"/>
        <v>0</v>
      </c>
      <c r="GH136" s="5"/>
      <c r="GI136" s="182">
        <f t="shared" si="1141"/>
        <v>0</v>
      </c>
      <c r="GJ136" s="182">
        <f t="shared" si="1331"/>
        <v>0</v>
      </c>
      <c r="GK136" s="182">
        <f t="shared" si="1332"/>
        <v>0</v>
      </c>
      <c r="GL136" s="5"/>
      <c r="GM136" s="182">
        <f t="shared" si="1144"/>
        <v>0</v>
      </c>
      <c r="GN136" s="182">
        <f t="shared" si="1333"/>
        <v>0</v>
      </c>
      <c r="GO136" s="182">
        <f t="shared" si="1334"/>
        <v>0</v>
      </c>
      <c r="GP136" s="5"/>
      <c r="GQ136" s="182">
        <f t="shared" si="1147"/>
        <v>0</v>
      </c>
      <c r="GR136" s="182">
        <f t="shared" si="1335"/>
        <v>0</v>
      </c>
      <c r="GS136" s="182">
        <f t="shared" si="1336"/>
        <v>0</v>
      </c>
      <c r="GT136" s="5"/>
      <c r="GU136" s="182">
        <f t="shared" si="1150"/>
        <v>0</v>
      </c>
      <c r="GV136" s="182">
        <f t="shared" si="1337"/>
        <v>0</v>
      </c>
      <c r="GW136" s="182">
        <f t="shared" si="1338"/>
        <v>0</v>
      </c>
      <c r="GX136" s="5"/>
      <c r="GY136" s="182">
        <f t="shared" si="1153"/>
        <v>0</v>
      </c>
      <c r="GZ136" s="182">
        <f t="shared" si="1339"/>
        <v>0</v>
      </c>
      <c r="HA136" s="182">
        <f t="shared" si="1340"/>
        <v>0</v>
      </c>
      <c r="HB136" s="5"/>
      <c r="HC136" s="182">
        <f t="shared" si="1156"/>
        <v>0</v>
      </c>
      <c r="HD136" s="182">
        <f t="shared" si="1341"/>
        <v>0</v>
      </c>
      <c r="HE136" s="182">
        <f t="shared" si="1342"/>
        <v>0</v>
      </c>
      <c r="HF136" s="5"/>
      <c r="HG136" s="182">
        <f t="shared" si="1159"/>
        <v>0</v>
      </c>
      <c r="HH136" s="182">
        <f t="shared" si="1343"/>
        <v>0</v>
      </c>
      <c r="HI136" s="182">
        <f t="shared" si="1344"/>
        <v>0</v>
      </c>
      <c r="HJ136" s="5"/>
      <c r="HK136" s="182">
        <f t="shared" si="1162"/>
        <v>0</v>
      </c>
      <c r="HL136" s="182">
        <f t="shared" si="1345"/>
        <v>0</v>
      </c>
      <c r="HM136" s="182">
        <f t="shared" si="1346"/>
        <v>0</v>
      </c>
      <c r="HN136" s="5"/>
      <c r="HO136" s="182">
        <f t="shared" si="1165"/>
        <v>0</v>
      </c>
      <c r="HP136" s="182">
        <f t="shared" si="1347"/>
        <v>0</v>
      </c>
      <c r="HQ136" s="182">
        <f t="shared" si="1348"/>
        <v>0</v>
      </c>
      <c r="HR136" s="5"/>
      <c r="HS136" s="182">
        <f t="shared" si="1168"/>
        <v>0</v>
      </c>
      <c r="HT136" s="182">
        <f t="shared" si="1349"/>
        <v>0</v>
      </c>
      <c r="HU136" s="182">
        <f t="shared" si="1350"/>
        <v>0</v>
      </c>
      <c r="HV136" s="5"/>
      <c r="HW136" s="182">
        <f t="shared" si="1171"/>
        <v>0</v>
      </c>
      <c r="HX136" s="182">
        <f t="shared" si="1351"/>
        <v>0</v>
      </c>
      <c r="HY136" s="182">
        <f t="shared" si="1352"/>
        <v>0</v>
      </c>
      <c r="HZ136" s="5"/>
      <c r="IA136" s="182">
        <f t="shared" si="1174"/>
        <v>0</v>
      </c>
      <c r="IB136" s="182">
        <f t="shared" si="1353"/>
        <v>0</v>
      </c>
      <c r="IC136" s="182">
        <f t="shared" si="1354"/>
        <v>0</v>
      </c>
      <c r="ID136" s="5"/>
      <c r="IE136" s="182">
        <f t="shared" si="1177"/>
        <v>0</v>
      </c>
      <c r="IF136" s="182">
        <f t="shared" si="1355"/>
        <v>0</v>
      </c>
      <c r="IG136" s="182">
        <f t="shared" si="1356"/>
        <v>0</v>
      </c>
      <c r="IH136" s="5"/>
      <c r="II136" s="182">
        <f t="shared" si="1180"/>
        <v>0</v>
      </c>
      <c r="IJ136" s="182">
        <f t="shared" si="1357"/>
        <v>0</v>
      </c>
      <c r="IK136" s="182">
        <f t="shared" si="1358"/>
        <v>0</v>
      </c>
      <c r="IL136" s="5"/>
      <c r="IM136" s="182">
        <f t="shared" si="1183"/>
        <v>0</v>
      </c>
      <c r="IN136" s="182">
        <f t="shared" si="1359"/>
        <v>0</v>
      </c>
      <c r="IO136" s="182">
        <f t="shared" si="1360"/>
        <v>0</v>
      </c>
      <c r="IP136" s="5"/>
      <c r="IQ136" s="182">
        <f t="shared" si="1186"/>
        <v>0</v>
      </c>
      <c r="IR136" s="182">
        <f t="shared" si="1361"/>
        <v>0</v>
      </c>
      <c r="IS136" s="182">
        <f t="shared" si="1362"/>
        <v>0</v>
      </c>
      <c r="IT136" s="5"/>
      <c r="IU136" s="182">
        <f t="shared" si="1189"/>
        <v>0</v>
      </c>
      <c r="IV136" s="182">
        <f t="shared" si="1363"/>
        <v>0</v>
      </c>
      <c r="IW136" s="182">
        <f t="shared" si="1364"/>
        <v>0</v>
      </c>
      <c r="IX136" s="5"/>
      <c r="IY136" s="182">
        <f t="shared" si="1192"/>
        <v>0</v>
      </c>
      <c r="IZ136" s="182">
        <f t="shared" si="1365"/>
        <v>0</v>
      </c>
      <c r="JA136" s="182">
        <f t="shared" si="1366"/>
        <v>0</v>
      </c>
      <c r="JB136" s="5"/>
      <c r="JC136" s="182">
        <f t="shared" si="1195"/>
        <v>0</v>
      </c>
      <c r="JD136" s="182">
        <f t="shared" si="1367"/>
        <v>0</v>
      </c>
      <c r="JE136" s="182">
        <f t="shared" si="1368"/>
        <v>0</v>
      </c>
      <c r="JF136" s="5"/>
      <c r="JG136" s="182">
        <f t="shared" si="1198"/>
        <v>0</v>
      </c>
      <c r="JH136" s="182">
        <f t="shared" si="1369"/>
        <v>0</v>
      </c>
      <c r="JI136" s="182">
        <f t="shared" si="1370"/>
        <v>0</v>
      </c>
      <c r="JJ136" s="5"/>
      <c r="JK136" s="182">
        <f t="shared" si="1201"/>
        <v>0</v>
      </c>
      <c r="JL136" s="182">
        <f t="shared" si="1371"/>
        <v>0</v>
      </c>
      <c r="JM136" s="182">
        <f t="shared" si="1372"/>
        <v>0</v>
      </c>
      <c r="JN136" s="5"/>
      <c r="JO136" s="182">
        <f t="shared" si="1204"/>
        <v>0</v>
      </c>
      <c r="JP136" s="182">
        <f t="shared" si="1373"/>
        <v>0</v>
      </c>
      <c r="JQ136" s="182">
        <f t="shared" si="1374"/>
        <v>0</v>
      </c>
      <c r="JR136" s="5"/>
      <c r="JS136" s="182">
        <f t="shared" si="1207"/>
        <v>0</v>
      </c>
      <c r="JT136" s="182">
        <f t="shared" si="1375"/>
        <v>0</v>
      </c>
      <c r="JU136" s="182">
        <f t="shared" si="1376"/>
        <v>0</v>
      </c>
      <c r="JV136" s="5"/>
      <c r="JW136" s="182">
        <f t="shared" si="1210"/>
        <v>0</v>
      </c>
      <c r="JX136" s="182">
        <f t="shared" si="1377"/>
        <v>0</v>
      </c>
      <c r="JY136" s="182">
        <f t="shared" si="1378"/>
        <v>0</v>
      </c>
      <c r="JZ136" s="5"/>
      <c r="KA136" s="182">
        <f t="shared" si="1213"/>
        <v>0</v>
      </c>
      <c r="KB136" s="182">
        <f t="shared" si="1379"/>
        <v>0</v>
      </c>
      <c r="KC136" s="182">
        <f t="shared" si="1380"/>
        <v>0</v>
      </c>
      <c r="KD136" s="5"/>
      <c r="KE136" s="182">
        <f t="shared" si="1216"/>
        <v>0</v>
      </c>
      <c r="KF136" s="182">
        <f t="shared" si="1381"/>
        <v>0</v>
      </c>
      <c r="KG136" s="182">
        <f t="shared" si="1382"/>
        <v>0</v>
      </c>
      <c r="KH136" s="5"/>
      <c r="KI136" s="183">
        <f t="shared" si="1383"/>
        <v>0</v>
      </c>
      <c r="KJ136" s="183" t="e">
        <f t="shared" si="1384"/>
        <v>#DIV/0!</v>
      </c>
      <c r="KK136" s="183">
        <f t="shared" si="1385"/>
        <v>0</v>
      </c>
      <c r="KM136" s="183">
        <f t="shared" si="1386"/>
        <v>0</v>
      </c>
      <c r="KN136" s="183" t="e">
        <f t="shared" si="1387"/>
        <v>#DIV/0!</v>
      </c>
      <c r="KO136" s="183">
        <f t="shared" si="1388"/>
        <v>0</v>
      </c>
      <c r="KQ136" s="183">
        <f t="shared" si="1389"/>
        <v>0</v>
      </c>
      <c r="KR136" s="183" t="e">
        <f t="shared" si="1390"/>
        <v>#DIV/0!</v>
      </c>
      <c r="KS136" s="183">
        <f t="shared" si="1391"/>
        <v>0</v>
      </c>
      <c r="KU136" s="183">
        <f t="shared" si="1392"/>
        <v>0</v>
      </c>
      <c r="KV136" s="183" t="e">
        <f t="shared" si="1393"/>
        <v>#DIV/0!</v>
      </c>
      <c r="KW136" s="183">
        <f t="shared" si="1394"/>
        <v>0</v>
      </c>
      <c r="KY136" s="183">
        <f t="shared" si="1395"/>
        <v>0</v>
      </c>
      <c r="KZ136" s="183" t="e">
        <f t="shared" si="1396"/>
        <v>#DIV/0!</v>
      </c>
      <c r="LA136" s="183">
        <f t="shared" si="1397"/>
        <v>0</v>
      </c>
      <c r="LC136" s="183">
        <f t="shared" si="1398"/>
        <v>0</v>
      </c>
      <c r="LD136" s="183" t="e">
        <f t="shared" si="1399"/>
        <v>#DIV/0!</v>
      </c>
      <c r="LE136" s="183">
        <f t="shared" si="1400"/>
        <v>0</v>
      </c>
    </row>
    <row r="137" spans="2:317" ht="18.75">
      <c r="B137" s="172"/>
      <c r="C137" s="180"/>
      <c r="D137" s="180"/>
      <c r="E137" s="180" t="str">
        <f>'A.I Revenue Streams - P1'!F135</f>
        <v>CT Orbit</v>
      </c>
      <c r="F137" s="184"/>
      <c r="G137" s="182"/>
      <c r="H137" s="182">
        <f>'A.I Revenue Streams - P1'!J135</f>
        <v>0</v>
      </c>
      <c r="I137" s="182">
        <f t="shared" si="1240"/>
        <v>0</v>
      </c>
      <c r="J137" s="5"/>
      <c r="K137" s="182">
        <f>'A.I Revenue Streams - P1'!H135*K$2</f>
        <v>0</v>
      </c>
      <c r="L137" s="182">
        <f t="shared" si="1241"/>
        <v>0</v>
      </c>
      <c r="M137" s="182">
        <f t="shared" si="1242"/>
        <v>0</v>
      </c>
      <c r="N137" s="5"/>
      <c r="O137" s="182">
        <f t="shared" si="1009"/>
        <v>0</v>
      </c>
      <c r="P137" s="182">
        <f t="shared" si="1243"/>
        <v>0</v>
      </c>
      <c r="Q137" s="182">
        <f t="shared" si="1244"/>
        <v>0</v>
      </c>
      <c r="R137" s="5"/>
      <c r="S137" s="182">
        <f t="shared" si="1012"/>
        <v>0</v>
      </c>
      <c r="T137" s="182">
        <f t="shared" si="1245"/>
        <v>0</v>
      </c>
      <c r="U137" s="182">
        <f t="shared" si="1246"/>
        <v>0</v>
      </c>
      <c r="V137" s="5"/>
      <c r="W137" s="182">
        <f t="shared" si="1015"/>
        <v>0</v>
      </c>
      <c r="X137" s="182">
        <f t="shared" si="1247"/>
        <v>0</v>
      </c>
      <c r="Y137" s="182">
        <f t="shared" si="1248"/>
        <v>0</v>
      </c>
      <c r="Z137" s="5"/>
      <c r="AA137" s="182">
        <f t="shared" si="1018"/>
        <v>0</v>
      </c>
      <c r="AB137" s="182">
        <f t="shared" si="1249"/>
        <v>0</v>
      </c>
      <c r="AC137" s="182">
        <f t="shared" si="1250"/>
        <v>0</v>
      </c>
      <c r="AD137" s="5"/>
      <c r="AE137" s="182">
        <f t="shared" si="1021"/>
        <v>0</v>
      </c>
      <c r="AF137" s="182">
        <f t="shared" si="1251"/>
        <v>0</v>
      </c>
      <c r="AG137" s="182">
        <f t="shared" si="1252"/>
        <v>0</v>
      </c>
      <c r="AH137" s="5"/>
      <c r="AI137" s="182">
        <f t="shared" si="1024"/>
        <v>0</v>
      </c>
      <c r="AJ137" s="182">
        <f t="shared" si="1253"/>
        <v>0</v>
      </c>
      <c r="AK137" s="182">
        <f t="shared" si="1254"/>
        <v>0</v>
      </c>
      <c r="AL137" s="5"/>
      <c r="AM137" s="182">
        <f t="shared" si="1027"/>
        <v>0</v>
      </c>
      <c r="AN137" s="182">
        <f t="shared" si="1255"/>
        <v>0</v>
      </c>
      <c r="AO137" s="182">
        <f t="shared" si="1256"/>
        <v>0</v>
      </c>
      <c r="AP137" s="5"/>
      <c r="AQ137" s="182">
        <f t="shared" si="1030"/>
        <v>0</v>
      </c>
      <c r="AR137" s="182">
        <f t="shared" si="1257"/>
        <v>0</v>
      </c>
      <c r="AS137" s="182">
        <f t="shared" si="1258"/>
        <v>0</v>
      </c>
      <c r="AT137" s="5"/>
      <c r="AU137" s="182">
        <f t="shared" si="1033"/>
        <v>0</v>
      </c>
      <c r="AV137" s="182">
        <f t="shared" si="1259"/>
        <v>0</v>
      </c>
      <c r="AW137" s="182">
        <f t="shared" si="1260"/>
        <v>0</v>
      </c>
      <c r="AX137" s="5"/>
      <c r="AY137" s="182">
        <f t="shared" si="1036"/>
        <v>0</v>
      </c>
      <c r="AZ137" s="182">
        <f t="shared" si="1261"/>
        <v>0</v>
      </c>
      <c r="BA137" s="182">
        <f t="shared" si="1262"/>
        <v>0</v>
      </c>
      <c r="BB137" s="5"/>
      <c r="BC137" s="182">
        <f t="shared" si="1039"/>
        <v>0</v>
      </c>
      <c r="BD137" s="182">
        <f t="shared" si="1263"/>
        <v>0</v>
      </c>
      <c r="BE137" s="182">
        <f t="shared" si="1264"/>
        <v>0</v>
      </c>
      <c r="BF137" s="5"/>
      <c r="BG137" s="182">
        <f t="shared" si="1042"/>
        <v>0</v>
      </c>
      <c r="BH137" s="182">
        <f t="shared" si="1265"/>
        <v>0</v>
      </c>
      <c r="BI137" s="182">
        <f t="shared" si="1266"/>
        <v>0</v>
      </c>
      <c r="BJ137" s="5"/>
      <c r="BK137" s="182">
        <f t="shared" si="1045"/>
        <v>0</v>
      </c>
      <c r="BL137" s="182">
        <f t="shared" si="1267"/>
        <v>0</v>
      </c>
      <c r="BM137" s="182">
        <f t="shared" si="1268"/>
        <v>0</v>
      </c>
      <c r="BN137" s="5"/>
      <c r="BO137" s="182">
        <f t="shared" si="1048"/>
        <v>0</v>
      </c>
      <c r="BP137" s="182">
        <f t="shared" si="1269"/>
        <v>0</v>
      </c>
      <c r="BQ137" s="182">
        <f t="shared" si="1270"/>
        <v>0</v>
      </c>
      <c r="BR137" s="5"/>
      <c r="BS137" s="182">
        <f t="shared" si="1051"/>
        <v>0</v>
      </c>
      <c r="BT137" s="182">
        <f t="shared" si="1271"/>
        <v>0</v>
      </c>
      <c r="BU137" s="182">
        <f t="shared" si="1272"/>
        <v>0</v>
      </c>
      <c r="BV137" s="5"/>
      <c r="BW137" s="182">
        <f t="shared" si="1054"/>
        <v>0</v>
      </c>
      <c r="BX137" s="182">
        <f t="shared" si="1273"/>
        <v>0</v>
      </c>
      <c r="BY137" s="182">
        <f t="shared" si="1274"/>
        <v>0</v>
      </c>
      <c r="BZ137" s="5"/>
      <c r="CA137" s="182">
        <f t="shared" si="1057"/>
        <v>0</v>
      </c>
      <c r="CB137" s="182">
        <f t="shared" si="1275"/>
        <v>0</v>
      </c>
      <c r="CC137" s="182">
        <f t="shared" si="1276"/>
        <v>0</v>
      </c>
      <c r="CD137" s="5"/>
      <c r="CE137" s="182">
        <f t="shared" si="1060"/>
        <v>0</v>
      </c>
      <c r="CF137" s="182">
        <f t="shared" si="1277"/>
        <v>0</v>
      </c>
      <c r="CG137" s="182">
        <f t="shared" si="1278"/>
        <v>0</v>
      </c>
      <c r="CH137" s="5"/>
      <c r="CI137" s="182">
        <f t="shared" si="1063"/>
        <v>0</v>
      </c>
      <c r="CJ137" s="182">
        <f t="shared" si="1279"/>
        <v>0</v>
      </c>
      <c r="CK137" s="182">
        <f t="shared" si="1280"/>
        <v>0</v>
      </c>
      <c r="CL137" s="5"/>
      <c r="CM137" s="182">
        <f t="shared" si="1066"/>
        <v>0</v>
      </c>
      <c r="CN137" s="182">
        <f t="shared" si="1281"/>
        <v>0</v>
      </c>
      <c r="CO137" s="182">
        <f t="shared" si="1282"/>
        <v>0</v>
      </c>
      <c r="CP137" s="5"/>
      <c r="CQ137" s="182">
        <f t="shared" si="1069"/>
        <v>0</v>
      </c>
      <c r="CR137" s="182">
        <f t="shared" si="1283"/>
        <v>0</v>
      </c>
      <c r="CS137" s="182">
        <f t="shared" si="1284"/>
        <v>0</v>
      </c>
      <c r="CT137" s="5"/>
      <c r="CU137" s="182">
        <f t="shared" si="1072"/>
        <v>0</v>
      </c>
      <c r="CV137" s="182">
        <f t="shared" si="1285"/>
        <v>0</v>
      </c>
      <c r="CW137" s="182">
        <f t="shared" si="1286"/>
        <v>0</v>
      </c>
      <c r="CX137" s="5"/>
      <c r="CY137" s="182">
        <f t="shared" si="1075"/>
        <v>0</v>
      </c>
      <c r="CZ137" s="182">
        <f t="shared" si="1287"/>
        <v>0</v>
      </c>
      <c r="DA137" s="182">
        <f t="shared" si="1288"/>
        <v>0</v>
      </c>
      <c r="DB137" s="5"/>
      <c r="DC137" s="182">
        <f t="shared" si="1078"/>
        <v>0</v>
      </c>
      <c r="DD137" s="182">
        <f t="shared" si="1289"/>
        <v>0</v>
      </c>
      <c r="DE137" s="182">
        <f t="shared" si="1290"/>
        <v>0</v>
      </c>
      <c r="DF137" s="5"/>
      <c r="DG137" s="182">
        <f t="shared" si="1081"/>
        <v>0</v>
      </c>
      <c r="DH137" s="182">
        <f t="shared" si="1291"/>
        <v>0</v>
      </c>
      <c r="DI137" s="182">
        <f t="shared" si="1292"/>
        <v>0</v>
      </c>
      <c r="DJ137" s="5"/>
      <c r="DK137" s="182">
        <f t="shared" si="1084"/>
        <v>0</v>
      </c>
      <c r="DL137" s="182">
        <f t="shared" si="1293"/>
        <v>0</v>
      </c>
      <c r="DM137" s="182">
        <f t="shared" si="1294"/>
        <v>0</v>
      </c>
      <c r="DN137" s="5"/>
      <c r="DO137" s="182">
        <f t="shared" si="1087"/>
        <v>0</v>
      </c>
      <c r="DP137" s="182">
        <f t="shared" si="1295"/>
        <v>0</v>
      </c>
      <c r="DQ137" s="182">
        <f t="shared" si="1296"/>
        <v>0</v>
      </c>
      <c r="DR137" s="5"/>
      <c r="DS137" s="182">
        <f t="shared" si="1090"/>
        <v>0</v>
      </c>
      <c r="DT137" s="182">
        <f t="shared" si="1297"/>
        <v>0</v>
      </c>
      <c r="DU137" s="182">
        <f t="shared" si="1298"/>
        <v>0</v>
      </c>
      <c r="DV137" s="5"/>
      <c r="DW137" s="182">
        <f t="shared" si="1093"/>
        <v>0</v>
      </c>
      <c r="DX137" s="182">
        <f t="shared" si="1299"/>
        <v>0</v>
      </c>
      <c r="DY137" s="182">
        <f t="shared" si="1300"/>
        <v>0</v>
      </c>
      <c r="DZ137" s="5"/>
      <c r="EA137" s="182">
        <f t="shared" si="1096"/>
        <v>0</v>
      </c>
      <c r="EB137" s="182">
        <f t="shared" si="1301"/>
        <v>0</v>
      </c>
      <c r="EC137" s="182">
        <f t="shared" si="1302"/>
        <v>0</v>
      </c>
      <c r="ED137" s="5"/>
      <c r="EE137" s="182">
        <f t="shared" si="1099"/>
        <v>0</v>
      </c>
      <c r="EF137" s="182">
        <f t="shared" si="1303"/>
        <v>0</v>
      </c>
      <c r="EG137" s="182">
        <f t="shared" si="1304"/>
        <v>0</v>
      </c>
      <c r="EH137" s="5"/>
      <c r="EI137" s="182">
        <f t="shared" si="1102"/>
        <v>0</v>
      </c>
      <c r="EJ137" s="182">
        <f t="shared" si="1305"/>
        <v>0</v>
      </c>
      <c r="EK137" s="182">
        <f t="shared" si="1306"/>
        <v>0</v>
      </c>
      <c r="EL137" s="5"/>
      <c r="EM137" s="182">
        <f t="shared" si="1105"/>
        <v>0</v>
      </c>
      <c r="EN137" s="182">
        <f t="shared" si="1307"/>
        <v>0</v>
      </c>
      <c r="EO137" s="182">
        <f t="shared" si="1308"/>
        <v>0</v>
      </c>
      <c r="EP137" s="5"/>
      <c r="EQ137" s="182">
        <f t="shared" si="1108"/>
        <v>0</v>
      </c>
      <c r="ER137" s="182">
        <f t="shared" si="1309"/>
        <v>0</v>
      </c>
      <c r="ES137" s="182">
        <f t="shared" si="1310"/>
        <v>0</v>
      </c>
      <c r="ET137" s="5"/>
      <c r="EU137" s="182">
        <f t="shared" si="1111"/>
        <v>0</v>
      </c>
      <c r="EV137" s="182">
        <f t="shared" si="1311"/>
        <v>0</v>
      </c>
      <c r="EW137" s="182">
        <f t="shared" si="1312"/>
        <v>0</v>
      </c>
      <c r="EX137" s="5"/>
      <c r="EY137" s="182">
        <f t="shared" si="1114"/>
        <v>0</v>
      </c>
      <c r="EZ137" s="182">
        <f t="shared" si="1313"/>
        <v>0</v>
      </c>
      <c r="FA137" s="182">
        <f t="shared" si="1314"/>
        <v>0</v>
      </c>
      <c r="FB137" s="5"/>
      <c r="FC137" s="182">
        <f t="shared" si="1117"/>
        <v>0</v>
      </c>
      <c r="FD137" s="182">
        <f t="shared" si="1315"/>
        <v>0</v>
      </c>
      <c r="FE137" s="182">
        <f t="shared" si="1316"/>
        <v>0</v>
      </c>
      <c r="FF137" s="5"/>
      <c r="FG137" s="182">
        <f t="shared" si="1120"/>
        <v>0</v>
      </c>
      <c r="FH137" s="182">
        <f t="shared" si="1317"/>
        <v>0</v>
      </c>
      <c r="FI137" s="182">
        <f t="shared" si="1318"/>
        <v>0</v>
      </c>
      <c r="FJ137" s="5"/>
      <c r="FK137" s="182">
        <f t="shared" si="1123"/>
        <v>0</v>
      </c>
      <c r="FL137" s="182">
        <f t="shared" si="1319"/>
        <v>0</v>
      </c>
      <c r="FM137" s="182">
        <f t="shared" si="1320"/>
        <v>0</v>
      </c>
      <c r="FN137" s="5"/>
      <c r="FO137" s="182">
        <f t="shared" si="1126"/>
        <v>0</v>
      </c>
      <c r="FP137" s="182">
        <f t="shared" si="1321"/>
        <v>0</v>
      </c>
      <c r="FQ137" s="182">
        <f t="shared" si="1322"/>
        <v>0</v>
      </c>
      <c r="FR137" s="5"/>
      <c r="FS137" s="182">
        <f t="shared" si="1129"/>
        <v>0</v>
      </c>
      <c r="FT137" s="182">
        <f t="shared" si="1323"/>
        <v>0</v>
      </c>
      <c r="FU137" s="182">
        <f t="shared" si="1324"/>
        <v>0</v>
      </c>
      <c r="FV137" s="5"/>
      <c r="FW137" s="182">
        <f t="shared" si="1132"/>
        <v>0</v>
      </c>
      <c r="FX137" s="182">
        <f t="shared" si="1325"/>
        <v>0</v>
      </c>
      <c r="FY137" s="182">
        <f t="shared" si="1326"/>
        <v>0</v>
      </c>
      <c r="FZ137" s="5"/>
      <c r="GA137" s="182">
        <f t="shared" si="1135"/>
        <v>0</v>
      </c>
      <c r="GB137" s="182">
        <f t="shared" si="1327"/>
        <v>0</v>
      </c>
      <c r="GC137" s="182">
        <f t="shared" si="1328"/>
        <v>0</v>
      </c>
      <c r="GD137" s="5"/>
      <c r="GE137" s="182">
        <f t="shared" si="1138"/>
        <v>0</v>
      </c>
      <c r="GF137" s="182">
        <f t="shared" si="1329"/>
        <v>0</v>
      </c>
      <c r="GG137" s="182">
        <f t="shared" si="1330"/>
        <v>0</v>
      </c>
      <c r="GH137" s="5"/>
      <c r="GI137" s="182">
        <f t="shared" si="1141"/>
        <v>0</v>
      </c>
      <c r="GJ137" s="182">
        <f t="shared" si="1331"/>
        <v>0</v>
      </c>
      <c r="GK137" s="182">
        <f t="shared" si="1332"/>
        <v>0</v>
      </c>
      <c r="GL137" s="5"/>
      <c r="GM137" s="182">
        <f t="shared" si="1144"/>
        <v>0</v>
      </c>
      <c r="GN137" s="182">
        <f t="shared" si="1333"/>
        <v>0</v>
      </c>
      <c r="GO137" s="182">
        <f t="shared" si="1334"/>
        <v>0</v>
      </c>
      <c r="GP137" s="5"/>
      <c r="GQ137" s="182">
        <f t="shared" si="1147"/>
        <v>0</v>
      </c>
      <c r="GR137" s="182">
        <f t="shared" si="1335"/>
        <v>0</v>
      </c>
      <c r="GS137" s="182">
        <f t="shared" si="1336"/>
        <v>0</v>
      </c>
      <c r="GT137" s="5"/>
      <c r="GU137" s="182">
        <f t="shared" si="1150"/>
        <v>0</v>
      </c>
      <c r="GV137" s="182">
        <f t="shared" si="1337"/>
        <v>0</v>
      </c>
      <c r="GW137" s="182">
        <f t="shared" si="1338"/>
        <v>0</v>
      </c>
      <c r="GX137" s="5"/>
      <c r="GY137" s="182">
        <f t="shared" si="1153"/>
        <v>0</v>
      </c>
      <c r="GZ137" s="182">
        <f t="shared" si="1339"/>
        <v>0</v>
      </c>
      <c r="HA137" s="182">
        <f t="shared" si="1340"/>
        <v>0</v>
      </c>
      <c r="HB137" s="5"/>
      <c r="HC137" s="182">
        <f t="shared" si="1156"/>
        <v>0</v>
      </c>
      <c r="HD137" s="182">
        <f t="shared" si="1341"/>
        <v>0</v>
      </c>
      <c r="HE137" s="182">
        <f t="shared" si="1342"/>
        <v>0</v>
      </c>
      <c r="HF137" s="5"/>
      <c r="HG137" s="182">
        <f t="shared" si="1159"/>
        <v>0</v>
      </c>
      <c r="HH137" s="182">
        <f t="shared" si="1343"/>
        <v>0</v>
      </c>
      <c r="HI137" s="182">
        <f t="shared" si="1344"/>
        <v>0</v>
      </c>
      <c r="HJ137" s="5"/>
      <c r="HK137" s="182">
        <f t="shared" si="1162"/>
        <v>0</v>
      </c>
      <c r="HL137" s="182">
        <f t="shared" si="1345"/>
        <v>0</v>
      </c>
      <c r="HM137" s="182">
        <f t="shared" si="1346"/>
        <v>0</v>
      </c>
      <c r="HN137" s="5"/>
      <c r="HO137" s="182">
        <f t="shared" si="1165"/>
        <v>0</v>
      </c>
      <c r="HP137" s="182">
        <f t="shared" si="1347"/>
        <v>0</v>
      </c>
      <c r="HQ137" s="182">
        <f t="shared" si="1348"/>
        <v>0</v>
      </c>
      <c r="HR137" s="5"/>
      <c r="HS137" s="182">
        <f t="shared" si="1168"/>
        <v>0</v>
      </c>
      <c r="HT137" s="182">
        <f t="shared" si="1349"/>
        <v>0</v>
      </c>
      <c r="HU137" s="182">
        <f t="shared" si="1350"/>
        <v>0</v>
      </c>
      <c r="HV137" s="5"/>
      <c r="HW137" s="182">
        <f t="shared" si="1171"/>
        <v>0</v>
      </c>
      <c r="HX137" s="182">
        <f t="shared" si="1351"/>
        <v>0</v>
      </c>
      <c r="HY137" s="182">
        <f t="shared" si="1352"/>
        <v>0</v>
      </c>
      <c r="HZ137" s="5"/>
      <c r="IA137" s="182">
        <f t="shared" si="1174"/>
        <v>0</v>
      </c>
      <c r="IB137" s="182">
        <f t="shared" si="1353"/>
        <v>0</v>
      </c>
      <c r="IC137" s="182">
        <f t="shared" si="1354"/>
        <v>0</v>
      </c>
      <c r="ID137" s="5"/>
      <c r="IE137" s="182">
        <f t="shared" si="1177"/>
        <v>0</v>
      </c>
      <c r="IF137" s="182">
        <f t="shared" si="1355"/>
        <v>0</v>
      </c>
      <c r="IG137" s="182">
        <f t="shared" si="1356"/>
        <v>0</v>
      </c>
      <c r="IH137" s="5"/>
      <c r="II137" s="182">
        <f t="shared" si="1180"/>
        <v>0</v>
      </c>
      <c r="IJ137" s="182">
        <f t="shared" si="1357"/>
        <v>0</v>
      </c>
      <c r="IK137" s="182">
        <f t="shared" si="1358"/>
        <v>0</v>
      </c>
      <c r="IL137" s="5"/>
      <c r="IM137" s="182">
        <f t="shared" si="1183"/>
        <v>0</v>
      </c>
      <c r="IN137" s="182">
        <f t="shared" si="1359"/>
        <v>0</v>
      </c>
      <c r="IO137" s="182">
        <f t="shared" si="1360"/>
        <v>0</v>
      </c>
      <c r="IP137" s="5"/>
      <c r="IQ137" s="182">
        <f t="shared" si="1186"/>
        <v>0</v>
      </c>
      <c r="IR137" s="182">
        <f t="shared" si="1361"/>
        <v>0</v>
      </c>
      <c r="IS137" s="182">
        <f t="shared" si="1362"/>
        <v>0</v>
      </c>
      <c r="IT137" s="5"/>
      <c r="IU137" s="182">
        <f t="shared" si="1189"/>
        <v>0</v>
      </c>
      <c r="IV137" s="182">
        <f t="shared" si="1363"/>
        <v>0</v>
      </c>
      <c r="IW137" s="182">
        <f t="shared" si="1364"/>
        <v>0</v>
      </c>
      <c r="IX137" s="5"/>
      <c r="IY137" s="182">
        <f t="shared" si="1192"/>
        <v>0</v>
      </c>
      <c r="IZ137" s="182">
        <f t="shared" si="1365"/>
        <v>0</v>
      </c>
      <c r="JA137" s="182">
        <f t="shared" si="1366"/>
        <v>0</v>
      </c>
      <c r="JB137" s="5"/>
      <c r="JC137" s="182">
        <f t="shared" si="1195"/>
        <v>0</v>
      </c>
      <c r="JD137" s="182">
        <f t="shared" si="1367"/>
        <v>0</v>
      </c>
      <c r="JE137" s="182">
        <f t="shared" si="1368"/>
        <v>0</v>
      </c>
      <c r="JF137" s="5"/>
      <c r="JG137" s="182">
        <f t="shared" si="1198"/>
        <v>0</v>
      </c>
      <c r="JH137" s="182">
        <f t="shared" si="1369"/>
        <v>0</v>
      </c>
      <c r="JI137" s="182">
        <f t="shared" si="1370"/>
        <v>0</v>
      </c>
      <c r="JJ137" s="5"/>
      <c r="JK137" s="182">
        <f t="shared" si="1201"/>
        <v>0</v>
      </c>
      <c r="JL137" s="182">
        <f t="shared" si="1371"/>
        <v>0</v>
      </c>
      <c r="JM137" s="182">
        <f t="shared" si="1372"/>
        <v>0</v>
      </c>
      <c r="JN137" s="5"/>
      <c r="JO137" s="182">
        <f t="shared" si="1204"/>
        <v>0</v>
      </c>
      <c r="JP137" s="182">
        <f t="shared" si="1373"/>
        <v>0</v>
      </c>
      <c r="JQ137" s="182">
        <f t="shared" si="1374"/>
        <v>0</v>
      </c>
      <c r="JR137" s="5"/>
      <c r="JS137" s="182">
        <f t="shared" si="1207"/>
        <v>0</v>
      </c>
      <c r="JT137" s="182">
        <f t="shared" si="1375"/>
        <v>0</v>
      </c>
      <c r="JU137" s="182">
        <f t="shared" si="1376"/>
        <v>0</v>
      </c>
      <c r="JV137" s="5"/>
      <c r="JW137" s="182">
        <f t="shared" si="1210"/>
        <v>0</v>
      </c>
      <c r="JX137" s="182">
        <f t="shared" si="1377"/>
        <v>0</v>
      </c>
      <c r="JY137" s="182">
        <f t="shared" si="1378"/>
        <v>0</v>
      </c>
      <c r="JZ137" s="5"/>
      <c r="KA137" s="182">
        <f t="shared" si="1213"/>
        <v>0</v>
      </c>
      <c r="KB137" s="182">
        <f t="shared" si="1379"/>
        <v>0</v>
      </c>
      <c r="KC137" s="182">
        <f t="shared" si="1380"/>
        <v>0</v>
      </c>
      <c r="KD137" s="5"/>
      <c r="KE137" s="182">
        <f t="shared" si="1216"/>
        <v>0</v>
      </c>
      <c r="KF137" s="182">
        <f t="shared" si="1381"/>
        <v>0</v>
      </c>
      <c r="KG137" s="182">
        <f t="shared" si="1382"/>
        <v>0</v>
      </c>
      <c r="KH137" s="5"/>
      <c r="KI137" s="183">
        <f t="shared" si="1383"/>
        <v>0</v>
      </c>
      <c r="KJ137" s="183" t="e">
        <f t="shared" si="1384"/>
        <v>#DIV/0!</v>
      </c>
      <c r="KK137" s="183">
        <f t="shared" si="1385"/>
        <v>0</v>
      </c>
      <c r="KM137" s="183">
        <f t="shared" si="1386"/>
        <v>0</v>
      </c>
      <c r="KN137" s="183" t="e">
        <f t="shared" si="1387"/>
        <v>#DIV/0!</v>
      </c>
      <c r="KO137" s="183">
        <f t="shared" si="1388"/>
        <v>0</v>
      </c>
      <c r="KQ137" s="183">
        <f t="shared" si="1389"/>
        <v>0</v>
      </c>
      <c r="KR137" s="183" t="e">
        <f t="shared" si="1390"/>
        <v>#DIV/0!</v>
      </c>
      <c r="KS137" s="183">
        <f t="shared" si="1391"/>
        <v>0</v>
      </c>
      <c r="KU137" s="183">
        <f t="shared" si="1392"/>
        <v>0</v>
      </c>
      <c r="KV137" s="183" t="e">
        <f t="shared" si="1393"/>
        <v>#DIV/0!</v>
      </c>
      <c r="KW137" s="183">
        <f t="shared" si="1394"/>
        <v>0</v>
      </c>
      <c r="KY137" s="183">
        <f t="shared" si="1395"/>
        <v>0</v>
      </c>
      <c r="KZ137" s="183" t="e">
        <f t="shared" si="1396"/>
        <v>#DIV/0!</v>
      </c>
      <c r="LA137" s="183">
        <f t="shared" si="1397"/>
        <v>0</v>
      </c>
      <c r="LC137" s="183">
        <f t="shared" si="1398"/>
        <v>0</v>
      </c>
      <c r="LD137" s="183" t="e">
        <f t="shared" si="1399"/>
        <v>#DIV/0!</v>
      </c>
      <c r="LE137" s="183">
        <f t="shared" si="1400"/>
        <v>0</v>
      </c>
    </row>
    <row r="138" spans="2:317" ht="18.75">
      <c r="B138" s="172"/>
      <c r="C138" s="180"/>
      <c r="D138" s="180"/>
      <c r="E138" s="180" t="str">
        <f>'A.I Revenue Streams - P1'!F136</f>
        <v>CT PNS</v>
      </c>
      <c r="F138" s="184"/>
      <c r="G138" s="182"/>
      <c r="H138" s="182">
        <f>'A.I Revenue Streams - P1'!J136</f>
        <v>0</v>
      </c>
      <c r="I138" s="182">
        <f t="shared" si="1240"/>
        <v>0</v>
      </c>
      <c r="J138" s="5"/>
      <c r="K138" s="182">
        <f>'A.I Revenue Streams - P1'!H136*K$2</f>
        <v>0</v>
      </c>
      <c r="L138" s="182">
        <f t="shared" si="1241"/>
        <v>0</v>
      </c>
      <c r="M138" s="182">
        <f t="shared" si="1242"/>
        <v>0</v>
      </c>
      <c r="N138" s="5"/>
      <c r="O138" s="182">
        <f t="shared" si="1009"/>
        <v>0</v>
      </c>
      <c r="P138" s="182">
        <f t="shared" si="1243"/>
        <v>0</v>
      </c>
      <c r="Q138" s="182">
        <f t="shared" si="1244"/>
        <v>0</v>
      </c>
      <c r="R138" s="5"/>
      <c r="S138" s="182">
        <f t="shared" si="1012"/>
        <v>0</v>
      </c>
      <c r="T138" s="182">
        <f t="shared" si="1245"/>
        <v>0</v>
      </c>
      <c r="U138" s="182">
        <f t="shared" si="1246"/>
        <v>0</v>
      </c>
      <c r="V138" s="5"/>
      <c r="W138" s="182">
        <f t="shared" si="1015"/>
        <v>0</v>
      </c>
      <c r="X138" s="182">
        <f t="shared" si="1247"/>
        <v>0</v>
      </c>
      <c r="Y138" s="182">
        <f t="shared" si="1248"/>
        <v>0</v>
      </c>
      <c r="Z138" s="5"/>
      <c r="AA138" s="182">
        <f t="shared" si="1018"/>
        <v>0</v>
      </c>
      <c r="AB138" s="182">
        <f t="shared" si="1249"/>
        <v>0</v>
      </c>
      <c r="AC138" s="182">
        <f t="shared" si="1250"/>
        <v>0</v>
      </c>
      <c r="AD138" s="5"/>
      <c r="AE138" s="182">
        <f t="shared" si="1021"/>
        <v>0</v>
      </c>
      <c r="AF138" s="182">
        <f t="shared" si="1251"/>
        <v>0</v>
      </c>
      <c r="AG138" s="182">
        <f t="shared" si="1252"/>
        <v>0</v>
      </c>
      <c r="AH138" s="5"/>
      <c r="AI138" s="182">
        <f t="shared" si="1024"/>
        <v>0</v>
      </c>
      <c r="AJ138" s="182">
        <f t="shared" si="1253"/>
        <v>0</v>
      </c>
      <c r="AK138" s="182">
        <f t="shared" si="1254"/>
        <v>0</v>
      </c>
      <c r="AL138" s="5"/>
      <c r="AM138" s="182">
        <f t="shared" si="1027"/>
        <v>0</v>
      </c>
      <c r="AN138" s="182">
        <f t="shared" si="1255"/>
        <v>0</v>
      </c>
      <c r="AO138" s="182">
        <f t="shared" si="1256"/>
        <v>0</v>
      </c>
      <c r="AP138" s="5"/>
      <c r="AQ138" s="182">
        <f t="shared" si="1030"/>
        <v>0</v>
      </c>
      <c r="AR138" s="182">
        <f t="shared" si="1257"/>
        <v>0</v>
      </c>
      <c r="AS138" s="182">
        <f t="shared" si="1258"/>
        <v>0</v>
      </c>
      <c r="AT138" s="5"/>
      <c r="AU138" s="182">
        <f t="shared" si="1033"/>
        <v>0</v>
      </c>
      <c r="AV138" s="182">
        <f t="shared" si="1259"/>
        <v>0</v>
      </c>
      <c r="AW138" s="182">
        <f t="shared" si="1260"/>
        <v>0</v>
      </c>
      <c r="AX138" s="5"/>
      <c r="AY138" s="182">
        <f t="shared" si="1036"/>
        <v>0</v>
      </c>
      <c r="AZ138" s="182">
        <f t="shared" si="1261"/>
        <v>0</v>
      </c>
      <c r="BA138" s="182">
        <f t="shared" si="1262"/>
        <v>0</v>
      </c>
      <c r="BB138" s="5"/>
      <c r="BC138" s="182">
        <f t="shared" si="1039"/>
        <v>0</v>
      </c>
      <c r="BD138" s="182">
        <f t="shared" si="1263"/>
        <v>0</v>
      </c>
      <c r="BE138" s="182">
        <f t="shared" si="1264"/>
        <v>0</v>
      </c>
      <c r="BF138" s="5"/>
      <c r="BG138" s="182">
        <f t="shared" si="1042"/>
        <v>0</v>
      </c>
      <c r="BH138" s="182">
        <f t="shared" si="1265"/>
        <v>0</v>
      </c>
      <c r="BI138" s="182">
        <f t="shared" si="1266"/>
        <v>0</v>
      </c>
      <c r="BJ138" s="5"/>
      <c r="BK138" s="182">
        <f t="shared" si="1045"/>
        <v>0</v>
      </c>
      <c r="BL138" s="182">
        <f t="shared" si="1267"/>
        <v>0</v>
      </c>
      <c r="BM138" s="182">
        <f t="shared" si="1268"/>
        <v>0</v>
      </c>
      <c r="BN138" s="5"/>
      <c r="BO138" s="182">
        <f t="shared" si="1048"/>
        <v>0</v>
      </c>
      <c r="BP138" s="182">
        <f t="shared" si="1269"/>
        <v>0</v>
      </c>
      <c r="BQ138" s="182">
        <f t="shared" si="1270"/>
        <v>0</v>
      </c>
      <c r="BR138" s="5"/>
      <c r="BS138" s="182">
        <f t="shared" si="1051"/>
        <v>0</v>
      </c>
      <c r="BT138" s="182">
        <f t="shared" si="1271"/>
        <v>0</v>
      </c>
      <c r="BU138" s="182">
        <f t="shared" si="1272"/>
        <v>0</v>
      </c>
      <c r="BV138" s="5"/>
      <c r="BW138" s="182">
        <f t="shared" si="1054"/>
        <v>0</v>
      </c>
      <c r="BX138" s="182">
        <f t="shared" si="1273"/>
        <v>0</v>
      </c>
      <c r="BY138" s="182">
        <f t="shared" si="1274"/>
        <v>0</v>
      </c>
      <c r="BZ138" s="5"/>
      <c r="CA138" s="182">
        <f t="shared" si="1057"/>
        <v>0</v>
      </c>
      <c r="CB138" s="182">
        <f t="shared" si="1275"/>
        <v>0</v>
      </c>
      <c r="CC138" s="182">
        <f t="shared" si="1276"/>
        <v>0</v>
      </c>
      <c r="CD138" s="5"/>
      <c r="CE138" s="182">
        <f t="shared" si="1060"/>
        <v>0</v>
      </c>
      <c r="CF138" s="182">
        <f t="shared" si="1277"/>
        <v>0</v>
      </c>
      <c r="CG138" s="182">
        <f t="shared" si="1278"/>
        <v>0</v>
      </c>
      <c r="CH138" s="5"/>
      <c r="CI138" s="182">
        <f t="shared" si="1063"/>
        <v>0</v>
      </c>
      <c r="CJ138" s="182">
        <f t="shared" si="1279"/>
        <v>0</v>
      </c>
      <c r="CK138" s="182">
        <f t="shared" si="1280"/>
        <v>0</v>
      </c>
      <c r="CL138" s="5"/>
      <c r="CM138" s="182">
        <f t="shared" si="1066"/>
        <v>0</v>
      </c>
      <c r="CN138" s="182">
        <f t="shared" si="1281"/>
        <v>0</v>
      </c>
      <c r="CO138" s="182">
        <f t="shared" si="1282"/>
        <v>0</v>
      </c>
      <c r="CP138" s="5"/>
      <c r="CQ138" s="182">
        <f t="shared" si="1069"/>
        <v>0</v>
      </c>
      <c r="CR138" s="182">
        <f t="shared" si="1283"/>
        <v>0</v>
      </c>
      <c r="CS138" s="182">
        <f t="shared" si="1284"/>
        <v>0</v>
      </c>
      <c r="CT138" s="5"/>
      <c r="CU138" s="182">
        <f t="shared" si="1072"/>
        <v>0</v>
      </c>
      <c r="CV138" s="182">
        <f t="shared" si="1285"/>
        <v>0</v>
      </c>
      <c r="CW138" s="182">
        <f t="shared" si="1286"/>
        <v>0</v>
      </c>
      <c r="CX138" s="5"/>
      <c r="CY138" s="182">
        <f t="shared" si="1075"/>
        <v>0</v>
      </c>
      <c r="CZ138" s="182">
        <f t="shared" si="1287"/>
        <v>0</v>
      </c>
      <c r="DA138" s="182">
        <f t="shared" si="1288"/>
        <v>0</v>
      </c>
      <c r="DB138" s="5"/>
      <c r="DC138" s="182">
        <f t="shared" si="1078"/>
        <v>0</v>
      </c>
      <c r="DD138" s="182">
        <f t="shared" si="1289"/>
        <v>0</v>
      </c>
      <c r="DE138" s="182">
        <f t="shared" si="1290"/>
        <v>0</v>
      </c>
      <c r="DF138" s="5"/>
      <c r="DG138" s="182">
        <f t="shared" si="1081"/>
        <v>0</v>
      </c>
      <c r="DH138" s="182">
        <f t="shared" si="1291"/>
        <v>0</v>
      </c>
      <c r="DI138" s="182">
        <f t="shared" si="1292"/>
        <v>0</v>
      </c>
      <c r="DJ138" s="5"/>
      <c r="DK138" s="182">
        <f t="shared" si="1084"/>
        <v>0</v>
      </c>
      <c r="DL138" s="182">
        <f t="shared" si="1293"/>
        <v>0</v>
      </c>
      <c r="DM138" s="182">
        <f t="shared" si="1294"/>
        <v>0</v>
      </c>
      <c r="DN138" s="5"/>
      <c r="DO138" s="182">
        <f t="shared" si="1087"/>
        <v>0</v>
      </c>
      <c r="DP138" s="182">
        <f t="shared" si="1295"/>
        <v>0</v>
      </c>
      <c r="DQ138" s="182">
        <f t="shared" si="1296"/>
        <v>0</v>
      </c>
      <c r="DR138" s="5"/>
      <c r="DS138" s="182">
        <f t="shared" si="1090"/>
        <v>0</v>
      </c>
      <c r="DT138" s="182">
        <f t="shared" si="1297"/>
        <v>0</v>
      </c>
      <c r="DU138" s="182">
        <f t="shared" si="1298"/>
        <v>0</v>
      </c>
      <c r="DV138" s="5"/>
      <c r="DW138" s="182">
        <f t="shared" si="1093"/>
        <v>0</v>
      </c>
      <c r="DX138" s="182">
        <f t="shared" si="1299"/>
        <v>0</v>
      </c>
      <c r="DY138" s="182">
        <f t="shared" si="1300"/>
        <v>0</v>
      </c>
      <c r="DZ138" s="5"/>
      <c r="EA138" s="182">
        <f t="shared" si="1096"/>
        <v>0</v>
      </c>
      <c r="EB138" s="182">
        <f t="shared" si="1301"/>
        <v>0</v>
      </c>
      <c r="EC138" s="182">
        <f t="shared" si="1302"/>
        <v>0</v>
      </c>
      <c r="ED138" s="5"/>
      <c r="EE138" s="182">
        <f t="shared" si="1099"/>
        <v>0</v>
      </c>
      <c r="EF138" s="182">
        <f t="shared" si="1303"/>
        <v>0</v>
      </c>
      <c r="EG138" s="182">
        <f t="shared" si="1304"/>
        <v>0</v>
      </c>
      <c r="EH138" s="5"/>
      <c r="EI138" s="182">
        <f t="shared" si="1102"/>
        <v>0</v>
      </c>
      <c r="EJ138" s="182">
        <f t="shared" si="1305"/>
        <v>0</v>
      </c>
      <c r="EK138" s="182">
        <f t="shared" si="1306"/>
        <v>0</v>
      </c>
      <c r="EL138" s="5"/>
      <c r="EM138" s="182">
        <f t="shared" si="1105"/>
        <v>0</v>
      </c>
      <c r="EN138" s="182">
        <f t="shared" si="1307"/>
        <v>0</v>
      </c>
      <c r="EO138" s="182">
        <f t="shared" si="1308"/>
        <v>0</v>
      </c>
      <c r="EP138" s="5"/>
      <c r="EQ138" s="182">
        <f t="shared" si="1108"/>
        <v>0</v>
      </c>
      <c r="ER138" s="182">
        <f t="shared" si="1309"/>
        <v>0</v>
      </c>
      <c r="ES138" s="182">
        <f t="shared" si="1310"/>
        <v>0</v>
      </c>
      <c r="ET138" s="5"/>
      <c r="EU138" s="182">
        <f t="shared" si="1111"/>
        <v>0</v>
      </c>
      <c r="EV138" s="182">
        <f t="shared" si="1311"/>
        <v>0</v>
      </c>
      <c r="EW138" s="182">
        <f t="shared" si="1312"/>
        <v>0</v>
      </c>
      <c r="EX138" s="5"/>
      <c r="EY138" s="182">
        <f t="shared" si="1114"/>
        <v>0</v>
      </c>
      <c r="EZ138" s="182">
        <f t="shared" si="1313"/>
        <v>0</v>
      </c>
      <c r="FA138" s="182">
        <f t="shared" si="1314"/>
        <v>0</v>
      </c>
      <c r="FB138" s="5"/>
      <c r="FC138" s="182">
        <f t="shared" si="1117"/>
        <v>0</v>
      </c>
      <c r="FD138" s="182">
        <f t="shared" si="1315"/>
        <v>0</v>
      </c>
      <c r="FE138" s="182">
        <f t="shared" si="1316"/>
        <v>0</v>
      </c>
      <c r="FF138" s="5"/>
      <c r="FG138" s="182">
        <f t="shared" si="1120"/>
        <v>0</v>
      </c>
      <c r="FH138" s="182">
        <f t="shared" si="1317"/>
        <v>0</v>
      </c>
      <c r="FI138" s="182">
        <f t="shared" si="1318"/>
        <v>0</v>
      </c>
      <c r="FJ138" s="5"/>
      <c r="FK138" s="182">
        <f t="shared" si="1123"/>
        <v>0</v>
      </c>
      <c r="FL138" s="182">
        <f t="shared" si="1319"/>
        <v>0</v>
      </c>
      <c r="FM138" s="182">
        <f t="shared" si="1320"/>
        <v>0</v>
      </c>
      <c r="FN138" s="5"/>
      <c r="FO138" s="182">
        <f t="shared" si="1126"/>
        <v>0</v>
      </c>
      <c r="FP138" s="182">
        <f t="shared" si="1321"/>
        <v>0</v>
      </c>
      <c r="FQ138" s="182">
        <f t="shared" si="1322"/>
        <v>0</v>
      </c>
      <c r="FR138" s="5"/>
      <c r="FS138" s="182">
        <f t="shared" si="1129"/>
        <v>0</v>
      </c>
      <c r="FT138" s="182">
        <f t="shared" si="1323"/>
        <v>0</v>
      </c>
      <c r="FU138" s="182">
        <f t="shared" si="1324"/>
        <v>0</v>
      </c>
      <c r="FV138" s="5"/>
      <c r="FW138" s="182">
        <f t="shared" si="1132"/>
        <v>0</v>
      </c>
      <c r="FX138" s="182">
        <f t="shared" si="1325"/>
        <v>0</v>
      </c>
      <c r="FY138" s="182">
        <f t="shared" si="1326"/>
        <v>0</v>
      </c>
      <c r="FZ138" s="5"/>
      <c r="GA138" s="182">
        <f t="shared" si="1135"/>
        <v>0</v>
      </c>
      <c r="GB138" s="182">
        <f t="shared" si="1327"/>
        <v>0</v>
      </c>
      <c r="GC138" s="182">
        <f t="shared" si="1328"/>
        <v>0</v>
      </c>
      <c r="GD138" s="5"/>
      <c r="GE138" s="182">
        <f t="shared" si="1138"/>
        <v>0</v>
      </c>
      <c r="GF138" s="182">
        <f t="shared" si="1329"/>
        <v>0</v>
      </c>
      <c r="GG138" s="182">
        <f t="shared" si="1330"/>
        <v>0</v>
      </c>
      <c r="GH138" s="5"/>
      <c r="GI138" s="182">
        <f t="shared" si="1141"/>
        <v>0</v>
      </c>
      <c r="GJ138" s="182">
        <f t="shared" si="1331"/>
        <v>0</v>
      </c>
      <c r="GK138" s="182">
        <f t="shared" si="1332"/>
        <v>0</v>
      </c>
      <c r="GL138" s="5"/>
      <c r="GM138" s="182">
        <f t="shared" si="1144"/>
        <v>0</v>
      </c>
      <c r="GN138" s="182">
        <f t="shared" si="1333"/>
        <v>0</v>
      </c>
      <c r="GO138" s="182">
        <f t="shared" si="1334"/>
        <v>0</v>
      </c>
      <c r="GP138" s="5"/>
      <c r="GQ138" s="182">
        <f t="shared" si="1147"/>
        <v>0</v>
      </c>
      <c r="GR138" s="182">
        <f t="shared" si="1335"/>
        <v>0</v>
      </c>
      <c r="GS138" s="182">
        <f t="shared" si="1336"/>
        <v>0</v>
      </c>
      <c r="GT138" s="5"/>
      <c r="GU138" s="182">
        <f t="shared" si="1150"/>
        <v>0</v>
      </c>
      <c r="GV138" s="182">
        <f t="shared" si="1337"/>
        <v>0</v>
      </c>
      <c r="GW138" s="182">
        <f t="shared" si="1338"/>
        <v>0</v>
      </c>
      <c r="GX138" s="5"/>
      <c r="GY138" s="182">
        <f t="shared" si="1153"/>
        <v>0</v>
      </c>
      <c r="GZ138" s="182">
        <f t="shared" si="1339"/>
        <v>0</v>
      </c>
      <c r="HA138" s="182">
        <f t="shared" si="1340"/>
        <v>0</v>
      </c>
      <c r="HB138" s="5"/>
      <c r="HC138" s="182">
        <f t="shared" si="1156"/>
        <v>0</v>
      </c>
      <c r="HD138" s="182">
        <f t="shared" si="1341"/>
        <v>0</v>
      </c>
      <c r="HE138" s="182">
        <f t="shared" si="1342"/>
        <v>0</v>
      </c>
      <c r="HF138" s="5"/>
      <c r="HG138" s="182">
        <f t="shared" si="1159"/>
        <v>0</v>
      </c>
      <c r="HH138" s="182">
        <f t="shared" si="1343"/>
        <v>0</v>
      </c>
      <c r="HI138" s="182">
        <f t="shared" si="1344"/>
        <v>0</v>
      </c>
      <c r="HJ138" s="5"/>
      <c r="HK138" s="182">
        <f t="shared" si="1162"/>
        <v>0</v>
      </c>
      <c r="HL138" s="182">
        <f t="shared" si="1345"/>
        <v>0</v>
      </c>
      <c r="HM138" s="182">
        <f t="shared" si="1346"/>
        <v>0</v>
      </c>
      <c r="HN138" s="5"/>
      <c r="HO138" s="182">
        <f t="shared" si="1165"/>
        <v>0</v>
      </c>
      <c r="HP138" s="182">
        <f t="shared" si="1347"/>
        <v>0</v>
      </c>
      <c r="HQ138" s="182">
        <f t="shared" si="1348"/>
        <v>0</v>
      </c>
      <c r="HR138" s="5"/>
      <c r="HS138" s="182">
        <f t="shared" si="1168"/>
        <v>0</v>
      </c>
      <c r="HT138" s="182">
        <f t="shared" si="1349"/>
        <v>0</v>
      </c>
      <c r="HU138" s="182">
        <f t="shared" si="1350"/>
        <v>0</v>
      </c>
      <c r="HV138" s="5"/>
      <c r="HW138" s="182">
        <f t="shared" si="1171"/>
        <v>0</v>
      </c>
      <c r="HX138" s="182">
        <f t="shared" si="1351"/>
        <v>0</v>
      </c>
      <c r="HY138" s="182">
        <f t="shared" si="1352"/>
        <v>0</v>
      </c>
      <c r="HZ138" s="5"/>
      <c r="IA138" s="182">
        <f t="shared" si="1174"/>
        <v>0</v>
      </c>
      <c r="IB138" s="182">
        <f t="shared" si="1353"/>
        <v>0</v>
      </c>
      <c r="IC138" s="182">
        <f t="shared" si="1354"/>
        <v>0</v>
      </c>
      <c r="ID138" s="5"/>
      <c r="IE138" s="182">
        <f t="shared" si="1177"/>
        <v>0</v>
      </c>
      <c r="IF138" s="182">
        <f t="shared" si="1355"/>
        <v>0</v>
      </c>
      <c r="IG138" s="182">
        <f t="shared" si="1356"/>
        <v>0</v>
      </c>
      <c r="IH138" s="5"/>
      <c r="II138" s="182">
        <f t="shared" si="1180"/>
        <v>0</v>
      </c>
      <c r="IJ138" s="182">
        <f t="shared" si="1357"/>
        <v>0</v>
      </c>
      <c r="IK138" s="182">
        <f t="shared" si="1358"/>
        <v>0</v>
      </c>
      <c r="IL138" s="5"/>
      <c r="IM138" s="182">
        <f t="shared" si="1183"/>
        <v>0</v>
      </c>
      <c r="IN138" s="182">
        <f t="shared" si="1359"/>
        <v>0</v>
      </c>
      <c r="IO138" s="182">
        <f t="shared" si="1360"/>
        <v>0</v>
      </c>
      <c r="IP138" s="5"/>
      <c r="IQ138" s="182">
        <f t="shared" si="1186"/>
        <v>0</v>
      </c>
      <c r="IR138" s="182">
        <f t="shared" si="1361"/>
        <v>0</v>
      </c>
      <c r="IS138" s="182">
        <f t="shared" si="1362"/>
        <v>0</v>
      </c>
      <c r="IT138" s="5"/>
      <c r="IU138" s="182">
        <f t="shared" si="1189"/>
        <v>0</v>
      </c>
      <c r="IV138" s="182">
        <f t="shared" si="1363"/>
        <v>0</v>
      </c>
      <c r="IW138" s="182">
        <f t="shared" si="1364"/>
        <v>0</v>
      </c>
      <c r="IX138" s="5"/>
      <c r="IY138" s="182">
        <f t="shared" si="1192"/>
        <v>0</v>
      </c>
      <c r="IZ138" s="182">
        <f t="shared" si="1365"/>
        <v>0</v>
      </c>
      <c r="JA138" s="182">
        <f t="shared" si="1366"/>
        <v>0</v>
      </c>
      <c r="JB138" s="5"/>
      <c r="JC138" s="182">
        <f t="shared" si="1195"/>
        <v>0</v>
      </c>
      <c r="JD138" s="182">
        <f t="shared" si="1367"/>
        <v>0</v>
      </c>
      <c r="JE138" s="182">
        <f t="shared" si="1368"/>
        <v>0</v>
      </c>
      <c r="JF138" s="5"/>
      <c r="JG138" s="182">
        <f t="shared" si="1198"/>
        <v>0</v>
      </c>
      <c r="JH138" s="182">
        <f t="shared" si="1369"/>
        <v>0</v>
      </c>
      <c r="JI138" s="182">
        <f t="shared" si="1370"/>
        <v>0</v>
      </c>
      <c r="JJ138" s="5"/>
      <c r="JK138" s="182">
        <f t="shared" si="1201"/>
        <v>0</v>
      </c>
      <c r="JL138" s="182">
        <f t="shared" si="1371"/>
        <v>0</v>
      </c>
      <c r="JM138" s="182">
        <f t="shared" si="1372"/>
        <v>0</v>
      </c>
      <c r="JN138" s="5"/>
      <c r="JO138" s="182">
        <f t="shared" si="1204"/>
        <v>0</v>
      </c>
      <c r="JP138" s="182">
        <f t="shared" si="1373"/>
        <v>0</v>
      </c>
      <c r="JQ138" s="182">
        <f t="shared" si="1374"/>
        <v>0</v>
      </c>
      <c r="JR138" s="5"/>
      <c r="JS138" s="182">
        <f t="shared" si="1207"/>
        <v>0</v>
      </c>
      <c r="JT138" s="182">
        <f t="shared" si="1375"/>
        <v>0</v>
      </c>
      <c r="JU138" s="182">
        <f t="shared" si="1376"/>
        <v>0</v>
      </c>
      <c r="JV138" s="5"/>
      <c r="JW138" s="182">
        <f t="shared" si="1210"/>
        <v>0</v>
      </c>
      <c r="JX138" s="182">
        <f t="shared" si="1377"/>
        <v>0</v>
      </c>
      <c r="JY138" s="182">
        <f t="shared" si="1378"/>
        <v>0</v>
      </c>
      <c r="JZ138" s="5"/>
      <c r="KA138" s="182">
        <f t="shared" si="1213"/>
        <v>0</v>
      </c>
      <c r="KB138" s="182">
        <f t="shared" si="1379"/>
        <v>0</v>
      </c>
      <c r="KC138" s="182">
        <f t="shared" si="1380"/>
        <v>0</v>
      </c>
      <c r="KD138" s="5"/>
      <c r="KE138" s="182">
        <f t="shared" si="1216"/>
        <v>0</v>
      </c>
      <c r="KF138" s="182">
        <f t="shared" si="1381"/>
        <v>0</v>
      </c>
      <c r="KG138" s="182">
        <f t="shared" si="1382"/>
        <v>0</v>
      </c>
      <c r="KH138" s="5"/>
      <c r="KI138" s="183">
        <f t="shared" si="1383"/>
        <v>0</v>
      </c>
      <c r="KJ138" s="183" t="e">
        <f t="shared" si="1384"/>
        <v>#DIV/0!</v>
      </c>
      <c r="KK138" s="183">
        <f t="shared" si="1385"/>
        <v>0</v>
      </c>
      <c r="KM138" s="183">
        <f t="shared" si="1386"/>
        <v>0</v>
      </c>
      <c r="KN138" s="183" t="e">
        <f t="shared" si="1387"/>
        <v>#DIV/0!</v>
      </c>
      <c r="KO138" s="183">
        <f t="shared" si="1388"/>
        <v>0</v>
      </c>
      <c r="KQ138" s="183">
        <f t="shared" si="1389"/>
        <v>0</v>
      </c>
      <c r="KR138" s="183" t="e">
        <f t="shared" si="1390"/>
        <v>#DIV/0!</v>
      </c>
      <c r="KS138" s="183">
        <f t="shared" si="1391"/>
        <v>0</v>
      </c>
      <c r="KU138" s="183">
        <f t="shared" si="1392"/>
        <v>0</v>
      </c>
      <c r="KV138" s="183" t="e">
        <f t="shared" si="1393"/>
        <v>#DIV/0!</v>
      </c>
      <c r="KW138" s="183">
        <f t="shared" si="1394"/>
        <v>0</v>
      </c>
      <c r="KY138" s="183">
        <f t="shared" si="1395"/>
        <v>0</v>
      </c>
      <c r="KZ138" s="183" t="e">
        <f t="shared" si="1396"/>
        <v>#DIV/0!</v>
      </c>
      <c r="LA138" s="183">
        <f t="shared" si="1397"/>
        <v>0</v>
      </c>
      <c r="LC138" s="183">
        <f t="shared" si="1398"/>
        <v>0</v>
      </c>
      <c r="LD138" s="183" t="e">
        <f t="shared" si="1399"/>
        <v>#DIV/0!</v>
      </c>
      <c r="LE138" s="183">
        <f t="shared" si="1400"/>
        <v>0</v>
      </c>
    </row>
    <row r="139" spans="2:317" ht="18.75">
      <c r="B139" s="172"/>
      <c r="C139" s="180"/>
      <c r="D139" s="180"/>
      <c r="E139" s="180" t="str">
        <f>'A.I Revenue Streams - P1'!F137</f>
        <v>CT PNS Axial+Coronal</v>
      </c>
      <c r="F139" s="184"/>
      <c r="G139" s="182"/>
      <c r="H139" s="182">
        <f>'A.I Revenue Streams - P1'!J137</f>
        <v>0</v>
      </c>
      <c r="I139" s="182">
        <f t="shared" si="1240"/>
        <v>0</v>
      </c>
      <c r="J139" s="5"/>
      <c r="K139" s="182">
        <f>'A.I Revenue Streams - P1'!H137*K$2</f>
        <v>0</v>
      </c>
      <c r="L139" s="182">
        <f t="shared" si="1241"/>
        <v>0</v>
      </c>
      <c r="M139" s="182">
        <f t="shared" si="1242"/>
        <v>0</v>
      </c>
      <c r="N139" s="5"/>
      <c r="O139" s="182">
        <f t="shared" si="1009"/>
        <v>0</v>
      </c>
      <c r="P139" s="182">
        <f t="shared" si="1243"/>
        <v>0</v>
      </c>
      <c r="Q139" s="182">
        <f t="shared" si="1244"/>
        <v>0</v>
      </c>
      <c r="R139" s="5"/>
      <c r="S139" s="182">
        <f t="shared" si="1012"/>
        <v>0</v>
      </c>
      <c r="T139" s="182">
        <f t="shared" si="1245"/>
        <v>0</v>
      </c>
      <c r="U139" s="182">
        <f t="shared" si="1246"/>
        <v>0</v>
      </c>
      <c r="V139" s="5"/>
      <c r="W139" s="182">
        <f t="shared" si="1015"/>
        <v>0</v>
      </c>
      <c r="X139" s="182">
        <f t="shared" si="1247"/>
        <v>0</v>
      </c>
      <c r="Y139" s="182">
        <f t="shared" si="1248"/>
        <v>0</v>
      </c>
      <c r="Z139" s="5"/>
      <c r="AA139" s="182">
        <f t="shared" si="1018"/>
        <v>0</v>
      </c>
      <c r="AB139" s="182">
        <f t="shared" si="1249"/>
        <v>0</v>
      </c>
      <c r="AC139" s="182">
        <f t="shared" si="1250"/>
        <v>0</v>
      </c>
      <c r="AD139" s="5"/>
      <c r="AE139" s="182">
        <f t="shared" si="1021"/>
        <v>0</v>
      </c>
      <c r="AF139" s="182">
        <f t="shared" si="1251"/>
        <v>0</v>
      </c>
      <c r="AG139" s="182">
        <f t="shared" si="1252"/>
        <v>0</v>
      </c>
      <c r="AH139" s="5"/>
      <c r="AI139" s="182">
        <f t="shared" si="1024"/>
        <v>0</v>
      </c>
      <c r="AJ139" s="182">
        <f t="shared" si="1253"/>
        <v>0</v>
      </c>
      <c r="AK139" s="182">
        <f t="shared" si="1254"/>
        <v>0</v>
      </c>
      <c r="AL139" s="5"/>
      <c r="AM139" s="182">
        <f t="shared" si="1027"/>
        <v>0</v>
      </c>
      <c r="AN139" s="182">
        <f t="shared" si="1255"/>
        <v>0</v>
      </c>
      <c r="AO139" s="182">
        <f t="shared" si="1256"/>
        <v>0</v>
      </c>
      <c r="AP139" s="5"/>
      <c r="AQ139" s="182">
        <f t="shared" si="1030"/>
        <v>0</v>
      </c>
      <c r="AR139" s="182">
        <f t="shared" si="1257"/>
        <v>0</v>
      </c>
      <c r="AS139" s="182">
        <f t="shared" si="1258"/>
        <v>0</v>
      </c>
      <c r="AT139" s="5"/>
      <c r="AU139" s="182">
        <f t="shared" si="1033"/>
        <v>0</v>
      </c>
      <c r="AV139" s="182">
        <f t="shared" si="1259"/>
        <v>0</v>
      </c>
      <c r="AW139" s="182">
        <f t="shared" si="1260"/>
        <v>0</v>
      </c>
      <c r="AX139" s="5"/>
      <c r="AY139" s="182">
        <f t="shared" si="1036"/>
        <v>0</v>
      </c>
      <c r="AZ139" s="182">
        <f t="shared" si="1261"/>
        <v>0</v>
      </c>
      <c r="BA139" s="182">
        <f t="shared" si="1262"/>
        <v>0</v>
      </c>
      <c r="BB139" s="5"/>
      <c r="BC139" s="182">
        <f t="shared" si="1039"/>
        <v>0</v>
      </c>
      <c r="BD139" s="182">
        <f t="shared" si="1263"/>
        <v>0</v>
      </c>
      <c r="BE139" s="182">
        <f t="shared" si="1264"/>
        <v>0</v>
      </c>
      <c r="BF139" s="5"/>
      <c r="BG139" s="182">
        <f t="shared" si="1042"/>
        <v>0</v>
      </c>
      <c r="BH139" s="182">
        <f t="shared" si="1265"/>
        <v>0</v>
      </c>
      <c r="BI139" s="182">
        <f t="shared" si="1266"/>
        <v>0</v>
      </c>
      <c r="BJ139" s="5"/>
      <c r="BK139" s="182">
        <f t="shared" si="1045"/>
        <v>0</v>
      </c>
      <c r="BL139" s="182">
        <f t="shared" si="1267"/>
        <v>0</v>
      </c>
      <c r="BM139" s="182">
        <f t="shared" si="1268"/>
        <v>0</v>
      </c>
      <c r="BN139" s="5"/>
      <c r="BO139" s="182">
        <f t="shared" si="1048"/>
        <v>0</v>
      </c>
      <c r="BP139" s="182">
        <f t="shared" si="1269"/>
        <v>0</v>
      </c>
      <c r="BQ139" s="182">
        <f t="shared" si="1270"/>
        <v>0</v>
      </c>
      <c r="BR139" s="5"/>
      <c r="BS139" s="182">
        <f t="shared" si="1051"/>
        <v>0</v>
      </c>
      <c r="BT139" s="182">
        <f t="shared" si="1271"/>
        <v>0</v>
      </c>
      <c r="BU139" s="182">
        <f t="shared" si="1272"/>
        <v>0</v>
      </c>
      <c r="BV139" s="5"/>
      <c r="BW139" s="182">
        <f t="shared" si="1054"/>
        <v>0</v>
      </c>
      <c r="BX139" s="182">
        <f t="shared" si="1273"/>
        <v>0</v>
      </c>
      <c r="BY139" s="182">
        <f t="shared" si="1274"/>
        <v>0</v>
      </c>
      <c r="BZ139" s="5"/>
      <c r="CA139" s="182">
        <f t="shared" si="1057"/>
        <v>0</v>
      </c>
      <c r="CB139" s="182">
        <f t="shared" si="1275"/>
        <v>0</v>
      </c>
      <c r="CC139" s="182">
        <f t="shared" si="1276"/>
        <v>0</v>
      </c>
      <c r="CD139" s="5"/>
      <c r="CE139" s="182">
        <f t="shared" si="1060"/>
        <v>0</v>
      </c>
      <c r="CF139" s="182">
        <f t="shared" si="1277"/>
        <v>0</v>
      </c>
      <c r="CG139" s="182">
        <f t="shared" si="1278"/>
        <v>0</v>
      </c>
      <c r="CH139" s="5"/>
      <c r="CI139" s="182">
        <f t="shared" si="1063"/>
        <v>0</v>
      </c>
      <c r="CJ139" s="182">
        <f t="shared" si="1279"/>
        <v>0</v>
      </c>
      <c r="CK139" s="182">
        <f t="shared" si="1280"/>
        <v>0</v>
      </c>
      <c r="CL139" s="5"/>
      <c r="CM139" s="182">
        <f t="shared" si="1066"/>
        <v>0</v>
      </c>
      <c r="CN139" s="182">
        <f t="shared" si="1281"/>
        <v>0</v>
      </c>
      <c r="CO139" s="182">
        <f t="shared" si="1282"/>
        <v>0</v>
      </c>
      <c r="CP139" s="5"/>
      <c r="CQ139" s="182">
        <f t="shared" si="1069"/>
        <v>0</v>
      </c>
      <c r="CR139" s="182">
        <f t="shared" si="1283"/>
        <v>0</v>
      </c>
      <c r="CS139" s="182">
        <f t="shared" si="1284"/>
        <v>0</v>
      </c>
      <c r="CT139" s="5"/>
      <c r="CU139" s="182">
        <f t="shared" si="1072"/>
        <v>0</v>
      </c>
      <c r="CV139" s="182">
        <f t="shared" si="1285"/>
        <v>0</v>
      </c>
      <c r="CW139" s="182">
        <f t="shared" si="1286"/>
        <v>0</v>
      </c>
      <c r="CX139" s="5"/>
      <c r="CY139" s="182">
        <f t="shared" si="1075"/>
        <v>0</v>
      </c>
      <c r="CZ139" s="182">
        <f t="shared" si="1287"/>
        <v>0</v>
      </c>
      <c r="DA139" s="182">
        <f t="shared" si="1288"/>
        <v>0</v>
      </c>
      <c r="DB139" s="5"/>
      <c r="DC139" s="182">
        <f t="shared" si="1078"/>
        <v>0</v>
      </c>
      <c r="DD139" s="182">
        <f t="shared" si="1289"/>
        <v>0</v>
      </c>
      <c r="DE139" s="182">
        <f t="shared" si="1290"/>
        <v>0</v>
      </c>
      <c r="DF139" s="5"/>
      <c r="DG139" s="182">
        <f t="shared" si="1081"/>
        <v>0</v>
      </c>
      <c r="DH139" s="182">
        <f t="shared" si="1291"/>
        <v>0</v>
      </c>
      <c r="DI139" s="182">
        <f t="shared" si="1292"/>
        <v>0</v>
      </c>
      <c r="DJ139" s="5"/>
      <c r="DK139" s="182">
        <f t="shared" si="1084"/>
        <v>0</v>
      </c>
      <c r="DL139" s="182">
        <f t="shared" si="1293"/>
        <v>0</v>
      </c>
      <c r="DM139" s="182">
        <f t="shared" si="1294"/>
        <v>0</v>
      </c>
      <c r="DN139" s="5"/>
      <c r="DO139" s="182">
        <f t="shared" si="1087"/>
        <v>0</v>
      </c>
      <c r="DP139" s="182">
        <f t="shared" si="1295"/>
        <v>0</v>
      </c>
      <c r="DQ139" s="182">
        <f t="shared" si="1296"/>
        <v>0</v>
      </c>
      <c r="DR139" s="5"/>
      <c r="DS139" s="182">
        <f t="shared" si="1090"/>
        <v>0</v>
      </c>
      <c r="DT139" s="182">
        <f t="shared" si="1297"/>
        <v>0</v>
      </c>
      <c r="DU139" s="182">
        <f t="shared" si="1298"/>
        <v>0</v>
      </c>
      <c r="DV139" s="5"/>
      <c r="DW139" s="182">
        <f t="shared" si="1093"/>
        <v>0</v>
      </c>
      <c r="DX139" s="182">
        <f t="shared" si="1299"/>
        <v>0</v>
      </c>
      <c r="DY139" s="182">
        <f t="shared" si="1300"/>
        <v>0</v>
      </c>
      <c r="DZ139" s="5"/>
      <c r="EA139" s="182">
        <f t="shared" si="1096"/>
        <v>0</v>
      </c>
      <c r="EB139" s="182">
        <f t="shared" si="1301"/>
        <v>0</v>
      </c>
      <c r="EC139" s="182">
        <f t="shared" si="1302"/>
        <v>0</v>
      </c>
      <c r="ED139" s="5"/>
      <c r="EE139" s="182">
        <f t="shared" si="1099"/>
        <v>0</v>
      </c>
      <c r="EF139" s="182">
        <f t="shared" si="1303"/>
        <v>0</v>
      </c>
      <c r="EG139" s="182">
        <f t="shared" si="1304"/>
        <v>0</v>
      </c>
      <c r="EH139" s="5"/>
      <c r="EI139" s="182">
        <f t="shared" si="1102"/>
        <v>0</v>
      </c>
      <c r="EJ139" s="182">
        <f t="shared" si="1305"/>
        <v>0</v>
      </c>
      <c r="EK139" s="182">
        <f t="shared" si="1306"/>
        <v>0</v>
      </c>
      <c r="EL139" s="5"/>
      <c r="EM139" s="182">
        <f t="shared" si="1105"/>
        <v>0</v>
      </c>
      <c r="EN139" s="182">
        <f t="shared" si="1307"/>
        <v>0</v>
      </c>
      <c r="EO139" s="182">
        <f t="shared" si="1308"/>
        <v>0</v>
      </c>
      <c r="EP139" s="5"/>
      <c r="EQ139" s="182">
        <f t="shared" si="1108"/>
        <v>0</v>
      </c>
      <c r="ER139" s="182">
        <f t="shared" si="1309"/>
        <v>0</v>
      </c>
      <c r="ES139" s="182">
        <f t="shared" si="1310"/>
        <v>0</v>
      </c>
      <c r="ET139" s="5"/>
      <c r="EU139" s="182">
        <f t="shared" si="1111"/>
        <v>0</v>
      </c>
      <c r="EV139" s="182">
        <f t="shared" si="1311"/>
        <v>0</v>
      </c>
      <c r="EW139" s="182">
        <f t="shared" si="1312"/>
        <v>0</v>
      </c>
      <c r="EX139" s="5"/>
      <c r="EY139" s="182">
        <f t="shared" si="1114"/>
        <v>0</v>
      </c>
      <c r="EZ139" s="182">
        <f t="shared" si="1313"/>
        <v>0</v>
      </c>
      <c r="FA139" s="182">
        <f t="shared" si="1314"/>
        <v>0</v>
      </c>
      <c r="FB139" s="5"/>
      <c r="FC139" s="182">
        <f t="shared" si="1117"/>
        <v>0</v>
      </c>
      <c r="FD139" s="182">
        <f t="shared" si="1315"/>
        <v>0</v>
      </c>
      <c r="FE139" s="182">
        <f t="shared" si="1316"/>
        <v>0</v>
      </c>
      <c r="FF139" s="5"/>
      <c r="FG139" s="182">
        <f t="shared" si="1120"/>
        <v>0</v>
      </c>
      <c r="FH139" s="182">
        <f t="shared" si="1317"/>
        <v>0</v>
      </c>
      <c r="FI139" s="182">
        <f t="shared" si="1318"/>
        <v>0</v>
      </c>
      <c r="FJ139" s="5"/>
      <c r="FK139" s="182">
        <f t="shared" si="1123"/>
        <v>0</v>
      </c>
      <c r="FL139" s="182">
        <f t="shared" si="1319"/>
        <v>0</v>
      </c>
      <c r="FM139" s="182">
        <f t="shared" si="1320"/>
        <v>0</v>
      </c>
      <c r="FN139" s="5"/>
      <c r="FO139" s="182">
        <f t="shared" si="1126"/>
        <v>0</v>
      </c>
      <c r="FP139" s="182">
        <f t="shared" si="1321"/>
        <v>0</v>
      </c>
      <c r="FQ139" s="182">
        <f t="shared" si="1322"/>
        <v>0</v>
      </c>
      <c r="FR139" s="5"/>
      <c r="FS139" s="182">
        <f t="shared" si="1129"/>
        <v>0</v>
      </c>
      <c r="FT139" s="182">
        <f t="shared" si="1323"/>
        <v>0</v>
      </c>
      <c r="FU139" s="182">
        <f t="shared" si="1324"/>
        <v>0</v>
      </c>
      <c r="FV139" s="5"/>
      <c r="FW139" s="182">
        <f t="shared" si="1132"/>
        <v>0</v>
      </c>
      <c r="FX139" s="182">
        <f t="shared" si="1325"/>
        <v>0</v>
      </c>
      <c r="FY139" s="182">
        <f t="shared" si="1326"/>
        <v>0</v>
      </c>
      <c r="FZ139" s="5"/>
      <c r="GA139" s="182">
        <f t="shared" si="1135"/>
        <v>0</v>
      </c>
      <c r="GB139" s="182">
        <f t="shared" si="1327"/>
        <v>0</v>
      </c>
      <c r="GC139" s="182">
        <f t="shared" si="1328"/>
        <v>0</v>
      </c>
      <c r="GD139" s="5"/>
      <c r="GE139" s="182">
        <f t="shared" si="1138"/>
        <v>0</v>
      </c>
      <c r="GF139" s="182">
        <f t="shared" si="1329"/>
        <v>0</v>
      </c>
      <c r="GG139" s="182">
        <f t="shared" si="1330"/>
        <v>0</v>
      </c>
      <c r="GH139" s="5"/>
      <c r="GI139" s="182">
        <f t="shared" si="1141"/>
        <v>0</v>
      </c>
      <c r="GJ139" s="182">
        <f t="shared" si="1331"/>
        <v>0</v>
      </c>
      <c r="GK139" s="182">
        <f t="shared" si="1332"/>
        <v>0</v>
      </c>
      <c r="GL139" s="5"/>
      <c r="GM139" s="182">
        <f t="shared" si="1144"/>
        <v>0</v>
      </c>
      <c r="GN139" s="182">
        <f t="shared" si="1333"/>
        <v>0</v>
      </c>
      <c r="GO139" s="182">
        <f t="shared" si="1334"/>
        <v>0</v>
      </c>
      <c r="GP139" s="5"/>
      <c r="GQ139" s="182">
        <f t="shared" si="1147"/>
        <v>0</v>
      </c>
      <c r="GR139" s="182">
        <f t="shared" si="1335"/>
        <v>0</v>
      </c>
      <c r="GS139" s="182">
        <f t="shared" si="1336"/>
        <v>0</v>
      </c>
      <c r="GT139" s="5"/>
      <c r="GU139" s="182">
        <f t="shared" si="1150"/>
        <v>0</v>
      </c>
      <c r="GV139" s="182">
        <f t="shared" si="1337"/>
        <v>0</v>
      </c>
      <c r="GW139" s="182">
        <f t="shared" si="1338"/>
        <v>0</v>
      </c>
      <c r="GX139" s="5"/>
      <c r="GY139" s="182">
        <f t="shared" si="1153"/>
        <v>0</v>
      </c>
      <c r="GZ139" s="182">
        <f t="shared" si="1339"/>
        <v>0</v>
      </c>
      <c r="HA139" s="182">
        <f t="shared" si="1340"/>
        <v>0</v>
      </c>
      <c r="HB139" s="5"/>
      <c r="HC139" s="182">
        <f t="shared" si="1156"/>
        <v>0</v>
      </c>
      <c r="HD139" s="182">
        <f t="shared" si="1341"/>
        <v>0</v>
      </c>
      <c r="HE139" s="182">
        <f t="shared" si="1342"/>
        <v>0</v>
      </c>
      <c r="HF139" s="5"/>
      <c r="HG139" s="182">
        <f t="shared" si="1159"/>
        <v>0</v>
      </c>
      <c r="HH139" s="182">
        <f t="shared" si="1343"/>
        <v>0</v>
      </c>
      <c r="HI139" s="182">
        <f t="shared" si="1344"/>
        <v>0</v>
      </c>
      <c r="HJ139" s="5"/>
      <c r="HK139" s="182">
        <f t="shared" si="1162"/>
        <v>0</v>
      </c>
      <c r="HL139" s="182">
        <f t="shared" si="1345"/>
        <v>0</v>
      </c>
      <c r="HM139" s="182">
        <f t="shared" si="1346"/>
        <v>0</v>
      </c>
      <c r="HN139" s="5"/>
      <c r="HO139" s="182">
        <f t="shared" si="1165"/>
        <v>0</v>
      </c>
      <c r="HP139" s="182">
        <f t="shared" si="1347"/>
        <v>0</v>
      </c>
      <c r="HQ139" s="182">
        <f t="shared" si="1348"/>
        <v>0</v>
      </c>
      <c r="HR139" s="5"/>
      <c r="HS139" s="182">
        <f t="shared" si="1168"/>
        <v>0</v>
      </c>
      <c r="HT139" s="182">
        <f t="shared" si="1349"/>
        <v>0</v>
      </c>
      <c r="HU139" s="182">
        <f t="shared" si="1350"/>
        <v>0</v>
      </c>
      <c r="HV139" s="5"/>
      <c r="HW139" s="182">
        <f t="shared" si="1171"/>
        <v>0</v>
      </c>
      <c r="HX139" s="182">
        <f t="shared" si="1351"/>
        <v>0</v>
      </c>
      <c r="HY139" s="182">
        <f t="shared" si="1352"/>
        <v>0</v>
      </c>
      <c r="HZ139" s="5"/>
      <c r="IA139" s="182">
        <f t="shared" si="1174"/>
        <v>0</v>
      </c>
      <c r="IB139" s="182">
        <f t="shared" si="1353"/>
        <v>0</v>
      </c>
      <c r="IC139" s="182">
        <f t="shared" si="1354"/>
        <v>0</v>
      </c>
      <c r="ID139" s="5"/>
      <c r="IE139" s="182">
        <f t="shared" si="1177"/>
        <v>0</v>
      </c>
      <c r="IF139" s="182">
        <f t="shared" si="1355"/>
        <v>0</v>
      </c>
      <c r="IG139" s="182">
        <f t="shared" si="1356"/>
        <v>0</v>
      </c>
      <c r="IH139" s="5"/>
      <c r="II139" s="182">
        <f t="shared" si="1180"/>
        <v>0</v>
      </c>
      <c r="IJ139" s="182">
        <f t="shared" si="1357"/>
        <v>0</v>
      </c>
      <c r="IK139" s="182">
        <f t="shared" si="1358"/>
        <v>0</v>
      </c>
      <c r="IL139" s="5"/>
      <c r="IM139" s="182">
        <f t="shared" si="1183"/>
        <v>0</v>
      </c>
      <c r="IN139" s="182">
        <f t="shared" si="1359"/>
        <v>0</v>
      </c>
      <c r="IO139" s="182">
        <f t="shared" si="1360"/>
        <v>0</v>
      </c>
      <c r="IP139" s="5"/>
      <c r="IQ139" s="182">
        <f t="shared" si="1186"/>
        <v>0</v>
      </c>
      <c r="IR139" s="182">
        <f t="shared" si="1361"/>
        <v>0</v>
      </c>
      <c r="IS139" s="182">
        <f t="shared" si="1362"/>
        <v>0</v>
      </c>
      <c r="IT139" s="5"/>
      <c r="IU139" s="182">
        <f t="shared" si="1189"/>
        <v>0</v>
      </c>
      <c r="IV139" s="182">
        <f t="shared" si="1363"/>
        <v>0</v>
      </c>
      <c r="IW139" s="182">
        <f t="shared" si="1364"/>
        <v>0</v>
      </c>
      <c r="IX139" s="5"/>
      <c r="IY139" s="182">
        <f t="shared" si="1192"/>
        <v>0</v>
      </c>
      <c r="IZ139" s="182">
        <f t="shared" si="1365"/>
        <v>0</v>
      </c>
      <c r="JA139" s="182">
        <f t="shared" si="1366"/>
        <v>0</v>
      </c>
      <c r="JB139" s="5"/>
      <c r="JC139" s="182">
        <f t="shared" si="1195"/>
        <v>0</v>
      </c>
      <c r="JD139" s="182">
        <f t="shared" si="1367"/>
        <v>0</v>
      </c>
      <c r="JE139" s="182">
        <f t="shared" si="1368"/>
        <v>0</v>
      </c>
      <c r="JF139" s="5"/>
      <c r="JG139" s="182">
        <f t="shared" si="1198"/>
        <v>0</v>
      </c>
      <c r="JH139" s="182">
        <f t="shared" si="1369"/>
        <v>0</v>
      </c>
      <c r="JI139" s="182">
        <f t="shared" si="1370"/>
        <v>0</v>
      </c>
      <c r="JJ139" s="5"/>
      <c r="JK139" s="182">
        <f t="shared" si="1201"/>
        <v>0</v>
      </c>
      <c r="JL139" s="182">
        <f t="shared" si="1371"/>
        <v>0</v>
      </c>
      <c r="JM139" s="182">
        <f t="shared" si="1372"/>
        <v>0</v>
      </c>
      <c r="JN139" s="5"/>
      <c r="JO139" s="182">
        <f t="shared" si="1204"/>
        <v>0</v>
      </c>
      <c r="JP139" s="182">
        <f t="shared" si="1373"/>
        <v>0</v>
      </c>
      <c r="JQ139" s="182">
        <f t="shared" si="1374"/>
        <v>0</v>
      </c>
      <c r="JR139" s="5"/>
      <c r="JS139" s="182">
        <f t="shared" si="1207"/>
        <v>0</v>
      </c>
      <c r="JT139" s="182">
        <f t="shared" si="1375"/>
        <v>0</v>
      </c>
      <c r="JU139" s="182">
        <f t="shared" si="1376"/>
        <v>0</v>
      </c>
      <c r="JV139" s="5"/>
      <c r="JW139" s="182">
        <f t="shared" si="1210"/>
        <v>0</v>
      </c>
      <c r="JX139" s="182">
        <f t="shared" si="1377"/>
        <v>0</v>
      </c>
      <c r="JY139" s="182">
        <f t="shared" si="1378"/>
        <v>0</v>
      </c>
      <c r="JZ139" s="5"/>
      <c r="KA139" s="182">
        <f t="shared" si="1213"/>
        <v>0</v>
      </c>
      <c r="KB139" s="182">
        <f t="shared" si="1379"/>
        <v>0</v>
      </c>
      <c r="KC139" s="182">
        <f t="shared" si="1380"/>
        <v>0</v>
      </c>
      <c r="KD139" s="5"/>
      <c r="KE139" s="182">
        <f t="shared" si="1216"/>
        <v>0</v>
      </c>
      <c r="KF139" s="182">
        <f t="shared" si="1381"/>
        <v>0</v>
      </c>
      <c r="KG139" s="182">
        <f t="shared" si="1382"/>
        <v>0</v>
      </c>
      <c r="KH139" s="5"/>
      <c r="KI139" s="183">
        <f t="shared" si="1383"/>
        <v>0</v>
      </c>
      <c r="KJ139" s="183" t="e">
        <f t="shared" si="1384"/>
        <v>#DIV/0!</v>
      </c>
      <c r="KK139" s="183">
        <f t="shared" si="1385"/>
        <v>0</v>
      </c>
      <c r="KM139" s="183">
        <f t="shared" si="1386"/>
        <v>0</v>
      </c>
      <c r="KN139" s="183" t="e">
        <f t="shared" si="1387"/>
        <v>#DIV/0!</v>
      </c>
      <c r="KO139" s="183">
        <f t="shared" si="1388"/>
        <v>0</v>
      </c>
      <c r="KQ139" s="183">
        <f t="shared" si="1389"/>
        <v>0</v>
      </c>
      <c r="KR139" s="183" t="e">
        <f t="shared" si="1390"/>
        <v>#DIV/0!</v>
      </c>
      <c r="KS139" s="183">
        <f t="shared" si="1391"/>
        <v>0</v>
      </c>
      <c r="KU139" s="183">
        <f t="shared" si="1392"/>
        <v>0</v>
      </c>
      <c r="KV139" s="183" t="e">
        <f t="shared" si="1393"/>
        <v>#DIV/0!</v>
      </c>
      <c r="KW139" s="183">
        <f t="shared" si="1394"/>
        <v>0</v>
      </c>
      <c r="KY139" s="183">
        <f t="shared" si="1395"/>
        <v>0</v>
      </c>
      <c r="KZ139" s="183" t="e">
        <f t="shared" si="1396"/>
        <v>#DIV/0!</v>
      </c>
      <c r="LA139" s="183">
        <f t="shared" si="1397"/>
        <v>0</v>
      </c>
      <c r="LC139" s="183">
        <f t="shared" si="1398"/>
        <v>0</v>
      </c>
      <c r="LD139" s="183" t="e">
        <f t="shared" si="1399"/>
        <v>#DIV/0!</v>
      </c>
      <c r="LE139" s="183">
        <f t="shared" si="1400"/>
        <v>0</v>
      </c>
    </row>
    <row r="140" spans="2:317" ht="18.75">
      <c r="B140" s="172"/>
      <c r="C140" s="180"/>
      <c r="D140" s="180"/>
      <c r="E140" s="180" t="str">
        <f>'A.I Revenue Streams - P1'!F138</f>
        <v>CT Temporal Bone</v>
      </c>
      <c r="F140" s="184"/>
      <c r="G140" s="182"/>
      <c r="H140" s="182">
        <f>'A.I Revenue Streams - P1'!J138</f>
        <v>0</v>
      </c>
      <c r="I140" s="182">
        <f t="shared" si="1240"/>
        <v>0</v>
      </c>
      <c r="J140" s="5"/>
      <c r="K140" s="182">
        <f>'A.I Revenue Streams - P1'!H138*K$2</f>
        <v>0</v>
      </c>
      <c r="L140" s="182">
        <f t="shared" si="1241"/>
        <v>0</v>
      </c>
      <c r="M140" s="182">
        <f t="shared" si="1242"/>
        <v>0</v>
      </c>
      <c r="N140" s="5"/>
      <c r="O140" s="182">
        <f t="shared" si="1009"/>
        <v>0</v>
      </c>
      <c r="P140" s="182">
        <f t="shared" si="1243"/>
        <v>0</v>
      </c>
      <c r="Q140" s="182">
        <f t="shared" si="1244"/>
        <v>0</v>
      </c>
      <c r="R140" s="5"/>
      <c r="S140" s="182">
        <f t="shared" si="1012"/>
        <v>0</v>
      </c>
      <c r="T140" s="182">
        <f t="shared" si="1245"/>
        <v>0</v>
      </c>
      <c r="U140" s="182">
        <f t="shared" si="1246"/>
        <v>0</v>
      </c>
      <c r="V140" s="5"/>
      <c r="W140" s="182">
        <f t="shared" si="1015"/>
        <v>0</v>
      </c>
      <c r="X140" s="182">
        <f t="shared" si="1247"/>
        <v>0</v>
      </c>
      <c r="Y140" s="182">
        <f t="shared" si="1248"/>
        <v>0</v>
      </c>
      <c r="Z140" s="5"/>
      <c r="AA140" s="182">
        <f t="shared" si="1018"/>
        <v>0</v>
      </c>
      <c r="AB140" s="182">
        <f t="shared" si="1249"/>
        <v>0</v>
      </c>
      <c r="AC140" s="182">
        <f t="shared" si="1250"/>
        <v>0</v>
      </c>
      <c r="AD140" s="5"/>
      <c r="AE140" s="182">
        <f t="shared" si="1021"/>
        <v>0</v>
      </c>
      <c r="AF140" s="182">
        <f t="shared" si="1251"/>
        <v>0</v>
      </c>
      <c r="AG140" s="182">
        <f t="shared" si="1252"/>
        <v>0</v>
      </c>
      <c r="AH140" s="5"/>
      <c r="AI140" s="182">
        <f t="shared" si="1024"/>
        <v>0</v>
      </c>
      <c r="AJ140" s="182">
        <f t="shared" si="1253"/>
        <v>0</v>
      </c>
      <c r="AK140" s="182">
        <f t="shared" si="1254"/>
        <v>0</v>
      </c>
      <c r="AL140" s="5"/>
      <c r="AM140" s="182">
        <f t="shared" si="1027"/>
        <v>0</v>
      </c>
      <c r="AN140" s="182">
        <f t="shared" si="1255"/>
        <v>0</v>
      </c>
      <c r="AO140" s="182">
        <f t="shared" si="1256"/>
        <v>0</v>
      </c>
      <c r="AP140" s="5"/>
      <c r="AQ140" s="182">
        <f t="shared" si="1030"/>
        <v>0</v>
      </c>
      <c r="AR140" s="182">
        <f t="shared" si="1257"/>
        <v>0</v>
      </c>
      <c r="AS140" s="182">
        <f t="shared" si="1258"/>
        <v>0</v>
      </c>
      <c r="AT140" s="5"/>
      <c r="AU140" s="182">
        <f t="shared" si="1033"/>
        <v>0</v>
      </c>
      <c r="AV140" s="182">
        <f t="shared" si="1259"/>
        <v>0</v>
      </c>
      <c r="AW140" s="182">
        <f t="shared" si="1260"/>
        <v>0</v>
      </c>
      <c r="AX140" s="5"/>
      <c r="AY140" s="182">
        <f t="shared" si="1036"/>
        <v>0</v>
      </c>
      <c r="AZ140" s="182">
        <f t="shared" si="1261"/>
        <v>0</v>
      </c>
      <c r="BA140" s="182">
        <f t="shared" si="1262"/>
        <v>0</v>
      </c>
      <c r="BB140" s="5"/>
      <c r="BC140" s="182">
        <f t="shared" si="1039"/>
        <v>0</v>
      </c>
      <c r="BD140" s="182">
        <f t="shared" si="1263"/>
        <v>0</v>
      </c>
      <c r="BE140" s="182">
        <f t="shared" si="1264"/>
        <v>0</v>
      </c>
      <c r="BF140" s="5"/>
      <c r="BG140" s="182">
        <f t="shared" si="1042"/>
        <v>0</v>
      </c>
      <c r="BH140" s="182">
        <f t="shared" si="1265"/>
        <v>0</v>
      </c>
      <c r="BI140" s="182">
        <f t="shared" si="1266"/>
        <v>0</v>
      </c>
      <c r="BJ140" s="5"/>
      <c r="BK140" s="182">
        <f t="shared" si="1045"/>
        <v>0</v>
      </c>
      <c r="BL140" s="182">
        <f t="shared" si="1267"/>
        <v>0</v>
      </c>
      <c r="BM140" s="182">
        <f t="shared" si="1268"/>
        <v>0</v>
      </c>
      <c r="BN140" s="5"/>
      <c r="BO140" s="182">
        <f t="shared" si="1048"/>
        <v>0</v>
      </c>
      <c r="BP140" s="182">
        <f t="shared" si="1269"/>
        <v>0</v>
      </c>
      <c r="BQ140" s="182">
        <f t="shared" si="1270"/>
        <v>0</v>
      </c>
      <c r="BR140" s="5"/>
      <c r="BS140" s="182">
        <f t="shared" si="1051"/>
        <v>0</v>
      </c>
      <c r="BT140" s="182">
        <f t="shared" si="1271"/>
        <v>0</v>
      </c>
      <c r="BU140" s="182">
        <f t="shared" si="1272"/>
        <v>0</v>
      </c>
      <c r="BV140" s="5"/>
      <c r="BW140" s="182">
        <f t="shared" si="1054"/>
        <v>0</v>
      </c>
      <c r="BX140" s="182">
        <f t="shared" si="1273"/>
        <v>0</v>
      </c>
      <c r="BY140" s="182">
        <f t="shared" si="1274"/>
        <v>0</v>
      </c>
      <c r="BZ140" s="5"/>
      <c r="CA140" s="182">
        <f t="shared" si="1057"/>
        <v>0</v>
      </c>
      <c r="CB140" s="182">
        <f t="shared" si="1275"/>
        <v>0</v>
      </c>
      <c r="CC140" s="182">
        <f t="shared" si="1276"/>
        <v>0</v>
      </c>
      <c r="CD140" s="5"/>
      <c r="CE140" s="182">
        <f t="shared" si="1060"/>
        <v>0</v>
      </c>
      <c r="CF140" s="182">
        <f t="shared" si="1277"/>
        <v>0</v>
      </c>
      <c r="CG140" s="182">
        <f t="shared" si="1278"/>
        <v>0</v>
      </c>
      <c r="CH140" s="5"/>
      <c r="CI140" s="182">
        <f t="shared" si="1063"/>
        <v>0</v>
      </c>
      <c r="CJ140" s="182">
        <f t="shared" si="1279"/>
        <v>0</v>
      </c>
      <c r="CK140" s="182">
        <f t="shared" si="1280"/>
        <v>0</v>
      </c>
      <c r="CL140" s="5"/>
      <c r="CM140" s="182">
        <f t="shared" si="1066"/>
        <v>0</v>
      </c>
      <c r="CN140" s="182">
        <f t="shared" si="1281"/>
        <v>0</v>
      </c>
      <c r="CO140" s="182">
        <f t="shared" si="1282"/>
        <v>0</v>
      </c>
      <c r="CP140" s="5"/>
      <c r="CQ140" s="182">
        <f t="shared" si="1069"/>
        <v>0</v>
      </c>
      <c r="CR140" s="182">
        <f t="shared" si="1283"/>
        <v>0</v>
      </c>
      <c r="CS140" s="182">
        <f t="shared" si="1284"/>
        <v>0</v>
      </c>
      <c r="CT140" s="5"/>
      <c r="CU140" s="182">
        <f t="shared" si="1072"/>
        <v>0</v>
      </c>
      <c r="CV140" s="182">
        <f t="shared" si="1285"/>
        <v>0</v>
      </c>
      <c r="CW140" s="182">
        <f t="shared" si="1286"/>
        <v>0</v>
      </c>
      <c r="CX140" s="5"/>
      <c r="CY140" s="182">
        <f t="shared" si="1075"/>
        <v>0</v>
      </c>
      <c r="CZ140" s="182">
        <f t="shared" si="1287"/>
        <v>0</v>
      </c>
      <c r="DA140" s="182">
        <f t="shared" si="1288"/>
        <v>0</v>
      </c>
      <c r="DB140" s="5"/>
      <c r="DC140" s="182">
        <f t="shared" si="1078"/>
        <v>0</v>
      </c>
      <c r="DD140" s="182">
        <f t="shared" si="1289"/>
        <v>0</v>
      </c>
      <c r="DE140" s="182">
        <f t="shared" si="1290"/>
        <v>0</v>
      </c>
      <c r="DF140" s="5"/>
      <c r="DG140" s="182">
        <f t="shared" si="1081"/>
        <v>0</v>
      </c>
      <c r="DH140" s="182">
        <f t="shared" si="1291"/>
        <v>0</v>
      </c>
      <c r="DI140" s="182">
        <f t="shared" si="1292"/>
        <v>0</v>
      </c>
      <c r="DJ140" s="5"/>
      <c r="DK140" s="182">
        <f t="shared" si="1084"/>
        <v>0</v>
      </c>
      <c r="DL140" s="182">
        <f t="shared" si="1293"/>
        <v>0</v>
      </c>
      <c r="DM140" s="182">
        <f t="shared" si="1294"/>
        <v>0</v>
      </c>
      <c r="DN140" s="5"/>
      <c r="DO140" s="182">
        <f t="shared" si="1087"/>
        <v>0</v>
      </c>
      <c r="DP140" s="182">
        <f t="shared" si="1295"/>
        <v>0</v>
      </c>
      <c r="DQ140" s="182">
        <f t="shared" si="1296"/>
        <v>0</v>
      </c>
      <c r="DR140" s="5"/>
      <c r="DS140" s="182">
        <f t="shared" si="1090"/>
        <v>0</v>
      </c>
      <c r="DT140" s="182">
        <f t="shared" si="1297"/>
        <v>0</v>
      </c>
      <c r="DU140" s="182">
        <f t="shared" si="1298"/>
        <v>0</v>
      </c>
      <c r="DV140" s="5"/>
      <c r="DW140" s="182">
        <f t="shared" si="1093"/>
        <v>0</v>
      </c>
      <c r="DX140" s="182">
        <f t="shared" si="1299"/>
        <v>0</v>
      </c>
      <c r="DY140" s="182">
        <f t="shared" si="1300"/>
        <v>0</v>
      </c>
      <c r="DZ140" s="5"/>
      <c r="EA140" s="182">
        <f t="shared" si="1096"/>
        <v>0</v>
      </c>
      <c r="EB140" s="182">
        <f t="shared" si="1301"/>
        <v>0</v>
      </c>
      <c r="EC140" s="182">
        <f t="shared" si="1302"/>
        <v>0</v>
      </c>
      <c r="ED140" s="5"/>
      <c r="EE140" s="182">
        <f t="shared" si="1099"/>
        <v>0</v>
      </c>
      <c r="EF140" s="182">
        <f t="shared" si="1303"/>
        <v>0</v>
      </c>
      <c r="EG140" s="182">
        <f t="shared" si="1304"/>
        <v>0</v>
      </c>
      <c r="EH140" s="5"/>
      <c r="EI140" s="182">
        <f t="shared" si="1102"/>
        <v>0</v>
      </c>
      <c r="EJ140" s="182">
        <f t="shared" si="1305"/>
        <v>0</v>
      </c>
      <c r="EK140" s="182">
        <f t="shared" si="1306"/>
        <v>0</v>
      </c>
      <c r="EL140" s="5"/>
      <c r="EM140" s="182">
        <f t="shared" si="1105"/>
        <v>0</v>
      </c>
      <c r="EN140" s="182">
        <f t="shared" si="1307"/>
        <v>0</v>
      </c>
      <c r="EO140" s="182">
        <f t="shared" si="1308"/>
        <v>0</v>
      </c>
      <c r="EP140" s="5"/>
      <c r="EQ140" s="182">
        <f t="shared" si="1108"/>
        <v>0</v>
      </c>
      <c r="ER140" s="182">
        <f t="shared" si="1309"/>
        <v>0</v>
      </c>
      <c r="ES140" s="182">
        <f t="shared" si="1310"/>
        <v>0</v>
      </c>
      <c r="ET140" s="5"/>
      <c r="EU140" s="182">
        <f t="shared" si="1111"/>
        <v>0</v>
      </c>
      <c r="EV140" s="182">
        <f t="shared" si="1311"/>
        <v>0</v>
      </c>
      <c r="EW140" s="182">
        <f t="shared" si="1312"/>
        <v>0</v>
      </c>
      <c r="EX140" s="5"/>
      <c r="EY140" s="182">
        <f t="shared" si="1114"/>
        <v>0</v>
      </c>
      <c r="EZ140" s="182">
        <f t="shared" si="1313"/>
        <v>0</v>
      </c>
      <c r="FA140" s="182">
        <f t="shared" si="1314"/>
        <v>0</v>
      </c>
      <c r="FB140" s="5"/>
      <c r="FC140" s="182">
        <f t="shared" si="1117"/>
        <v>0</v>
      </c>
      <c r="FD140" s="182">
        <f t="shared" si="1315"/>
        <v>0</v>
      </c>
      <c r="FE140" s="182">
        <f t="shared" si="1316"/>
        <v>0</v>
      </c>
      <c r="FF140" s="5"/>
      <c r="FG140" s="182">
        <f t="shared" si="1120"/>
        <v>0</v>
      </c>
      <c r="FH140" s="182">
        <f t="shared" si="1317"/>
        <v>0</v>
      </c>
      <c r="FI140" s="182">
        <f t="shared" si="1318"/>
        <v>0</v>
      </c>
      <c r="FJ140" s="5"/>
      <c r="FK140" s="182">
        <f t="shared" si="1123"/>
        <v>0</v>
      </c>
      <c r="FL140" s="182">
        <f t="shared" si="1319"/>
        <v>0</v>
      </c>
      <c r="FM140" s="182">
        <f t="shared" si="1320"/>
        <v>0</v>
      </c>
      <c r="FN140" s="5"/>
      <c r="FO140" s="182">
        <f t="shared" si="1126"/>
        <v>0</v>
      </c>
      <c r="FP140" s="182">
        <f t="shared" si="1321"/>
        <v>0</v>
      </c>
      <c r="FQ140" s="182">
        <f t="shared" si="1322"/>
        <v>0</v>
      </c>
      <c r="FR140" s="5"/>
      <c r="FS140" s="182">
        <f t="shared" si="1129"/>
        <v>0</v>
      </c>
      <c r="FT140" s="182">
        <f t="shared" si="1323"/>
        <v>0</v>
      </c>
      <c r="FU140" s="182">
        <f t="shared" si="1324"/>
        <v>0</v>
      </c>
      <c r="FV140" s="5"/>
      <c r="FW140" s="182">
        <f t="shared" si="1132"/>
        <v>0</v>
      </c>
      <c r="FX140" s="182">
        <f t="shared" si="1325"/>
        <v>0</v>
      </c>
      <c r="FY140" s="182">
        <f t="shared" si="1326"/>
        <v>0</v>
      </c>
      <c r="FZ140" s="5"/>
      <c r="GA140" s="182">
        <f t="shared" si="1135"/>
        <v>0</v>
      </c>
      <c r="GB140" s="182">
        <f t="shared" si="1327"/>
        <v>0</v>
      </c>
      <c r="GC140" s="182">
        <f t="shared" si="1328"/>
        <v>0</v>
      </c>
      <c r="GD140" s="5"/>
      <c r="GE140" s="182">
        <f t="shared" si="1138"/>
        <v>0</v>
      </c>
      <c r="GF140" s="182">
        <f t="shared" si="1329"/>
        <v>0</v>
      </c>
      <c r="GG140" s="182">
        <f t="shared" si="1330"/>
        <v>0</v>
      </c>
      <c r="GH140" s="5"/>
      <c r="GI140" s="182">
        <f t="shared" si="1141"/>
        <v>0</v>
      </c>
      <c r="GJ140" s="182">
        <f t="shared" si="1331"/>
        <v>0</v>
      </c>
      <c r="GK140" s="182">
        <f t="shared" si="1332"/>
        <v>0</v>
      </c>
      <c r="GL140" s="5"/>
      <c r="GM140" s="182">
        <f t="shared" si="1144"/>
        <v>0</v>
      </c>
      <c r="GN140" s="182">
        <f t="shared" si="1333"/>
        <v>0</v>
      </c>
      <c r="GO140" s="182">
        <f t="shared" si="1334"/>
        <v>0</v>
      </c>
      <c r="GP140" s="5"/>
      <c r="GQ140" s="182">
        <f t="shared" si="1147"/>
        <v>0</v>
      </c>
      <c r="GR140" s="182">
        <f t="shared" si="1335"/>
        <v>0</v>
      </c>
      <c r="GS140" s="182">
        <f t="shared" si="1336"/>
        <v>0</v>
      </c>
      <c r="GT140" s="5"/>
      <c r="GU140" s="182">
        <f t="shared" si="1150"/>
        <v>0</v>
      </c>
      <c r="GV140" s="182">
        <f t="shared" si="1337"/>
        <v>0</v>
      </c>
      <c r="GW140" s="182">
        <f t="shared" si="1338"/>
        <v>0</v>
      </c>
      <c r="GX140" s="5"/>
      <c r="GY140" s="182">
        <f t="shared" si="1153"/>
        <v>0</v>
      </c>
      <c r="GZ140" s="182">
        <f t="shared" si="1339"/>
        <v>0</v>
      </c>
      <c r="HA140" s="182">
        <f t="shared" si="1340"/>
        <v>0</v>
      </c>
      <c r="HB140" s="5"/>
      <c r="HC140" s="182">
        <f t="shared" si="1156"/>
        <v>0</v>
      </c>
      <c r="HD140" s="182">
        <f t="shared" si="1341"/>
        <v>0</v>
      </c>
      <c r="HE140" s="182">
        <f t="shared" si="1342"/>
        <v>0</v>
      </c>
      <c r="HF140" s="5"/>
      <c r="HG140" s="182">
        <f t="shared" si="1159"/>
        <v>0</v>
      </c>
      <c r="HH140" s="182">
        <f t="shared" si="1343"/>
        <v>0</v>
      </c>
      <c r="HI140" s="182">
        <f t="shared" si="1344"/>
        <v>0</v>
      </c>
      <c r="HJ140" s="5"/>
      <c r="HK140" s="182">
        <f t="shared" si="1162"/>
        <v>0</v>
      </c>
      <c r="HL140" s="182">
        <f t="shared" si="1345"/>
        <v>0</v>
      </c>
      <c r="HM140" s="182">
        <f t="shared" si="1346"/>
        <v>0</v>
      </c>
      <c r="HN140" s="5"/>
      <c r="HO140" s="182">
        <f t="shared" si="1165"/>
        <v>0</v>
      </c>
      <c r="HP140" s="182">
        <f t="shared" si="1347"/>
        <v>0</v>
      </c>
      <c r="HQ140" s="182">
        <f t="shared" si="1348"/>
        <v>0</v>
      </c>
      <c r="HR140" s="5"/>
      <c r="HS140" s="182">
        <f t="shared" si="1168"/>
        <v>0</v>
      </c>
      <c r="HT140" s="182">
        <f t="shared" si="1349"/>
        <v>0</v>
      </c>
      <c r="HU140" s="182">
        <f t="shared" si="1350"/>
        <v>0</v>
      </c>
      <c r="HV140" s="5"/>
      <c r="HW140" s="182">
        <f t="shared" si="1171"/>
        <v>0</v>
      </c>
      <c r="HX140" s="182">
        <f t="shared" si="1351"/>
        <v>0</v>
      </c>
      <c r="HY140" s="182">
        <f t="shared" si="1352"/>
        <v>0</v>
      </c>
      <c r="HZ140" s="5"/>
      <c r="IA140" s="182">
        <f t="shared" si="1174"/>
        <v>0</v>
      </c>
      <c r="IB140" s="182">
        <f t="shared" si="1353"/>
        <v>0</v>
      </c>
      <c r="IC140" s="182">
        <f t="shared" si="1354"/>
        <v>0</v>
      </c>
      <c r="ID140" s="5"/>
      <c r="IE140" s="182">
        <f t="shared" si="1177"/>
        <v>0</v>
      </c>
      <c r="IF140" s="182">
        <f t="shared" si="1355"/>
        <v>0</v>
      </c>
      <c r="IG140" s="182">
        <f t="shared" si="1356"/>
        <v>0</v>
      </c>
      <c r="IH140" s="5"/>
      <c r="II140" s="182">
        <f t="shared" si="1180"/>
        <v>0</v>
      </c>
      <c r="IJ140" s="182">
        <f t="shared" si="1357"/>
        <v>0</v>
      </c>
      <c r="IK140" s="182">
        <f t="shared" si="1358"/>
        <v>0</v>
      </c>
      <c r="IL140" s="5"/>
      <c r="IM140" s="182">
        <f t="shared" si="1183"/>
        <v>0</v>
      </c>
      <c r="IN140" s="182">
        <f t="shared" si="1359"/>
        <v>0</v>
      </c>
      <c r="IO140" s="182">
        <f t="shared" si="1360"/>
        <v>0</v>
      </c>
      <c r="IP140" s="5"/>
      <c r="IQ140" s="182">
        <f t="shared" si="1186"/>
        <v>0</v>
      </c>
      <c r="IR140" s="182">
        <f t="shared" si="1361"/>
        <v>0</v>
      </c>
      <c r="IS140" s="182">
        <f t="shared" si="1362"/>
        <v>0</v>
      </c>
      <c r="IT140" s="5"/>
      <c r="IU140" s="182">
        <f t="shared" si="1189"/>
        <v>0</v>
      </c>
      <c r="IV140" s="182">
        <f t="shared" si="1363"/>
        <v>0</v>
      </c>
      <c r="IW140" s="182">
        <f t="shared" si="1364"/>
        <v>0</v>
      </c>
      <c r="IX140" s="5"/>
      <c r="IY140" s="182">
        <f t="shared" si="1192"/>
        <v>0</v>
      </c>
      <c r="IZ140" s="182">
        <f t="shared" si="1365"/>
        <v>0</v>
      </c>
      <c r="JA140" s="182">
        <f t="shared" si="1366"/>
        <v>0</v>
      </c>
      <c r="JB140" s="5"/>
      <c r="JC140" s="182">
        <f t="shared" si="1195"/>
        <v>0</v>
      </c>
      <c r="JD140" s="182">
        <f t="shared" si="1367"/>
        <v>0</v>
      </c>
      <c r="JE140" s="182">
        <f t="shared" si="1368"/>
        <v>0</v>
      </c>
      <c r="JF140" s="5"/>
      <c r="JG140" s="182">
        <f t="shared" si="1198"/>
        <v>0</v>
      </c>
      <c r="JH140" s="182">
        <f t="shared" si="1369"/>
        <v>0</v>
      </c>
      <c r="JI140" s="182">
        <f t="shared" si="1370"/>
        <v>0</v>
      </c>
      <c r="JJ140" s="5"/>
      <c r="JK140" s="182">
        <f t="shared" si="1201"/>
        <v>0</v>
      </c>
      <c r="JL140" s="182">
        <f t="shared" si="1371"/>
        <v>0</v>
      </c>
      <c r="JM140" s="182">
        <f t="shared" si="1372"/>
        <v>0</v>
      </c>
      <c r="JN140" s="5"/>
      <c r="JO140" s="182">
        <f t="shared" si="1204"/>
        <v>0</v>
      </c>
      <c r="JP140" s="182">
        <f t="shared" si="1373"/>
        <v>0</v>
      </c>
      <c r="JQ140" s="182">
        <f t="shared" si="1374"/>
        <v>0</v>
      </c>
      <c r="JR140" s="5"/>
      <c r="JS140" s="182">
        <f t="shared" si="1207"/>
        <v>0</v>
      </c>
      <c r="JT140" s="182">
        <f t="shared" si="1375"/>
        <v>0</v>
      </c>
      <c r="JU140" s="182">
        <f t="shared" si="1376"/>
        <v>0</v>
      </c>
      <c r="JV140" s="5"/>
      <c r="JW140" s="182">
        <f t="shared" si="1210"/>
        <v>0</v>
      </c>
      <c r="JX140" s="182">
        <f t="shared" si="1377"/>
        <v>0</v>
      </c>
      <c r="JY140" s="182">
        <f t="shared" si="1378"/>
        <v>0</v>
      </c>
      <c r="JZ140" s="5"/>
      <c r="KA140" s="182">
        <f t="shared" si="1213"/>
        <v>0</v>
      </c>
      <c r="KB140" s="182">
        <f t="shared" si="1379"/>
        <v>0</v>
      </c>
      <c r="KC140" s="182">
        <f t="shared" si="1380"/>
        <v>0</v>
      </c>
      <c r="KD140" s="5"/>
      <c r="KE140" s="182">
        <f t="shared" si="1216"/>
        <v>0</v>
      </c>
      <c r="KF140" s="182">
        <f t="shared" si="1381"/>
        <v>0</v>
      </c>
      <c r="KG140" s="182">
        <f t="shared" si="1382"/>
        <v>0</v>
      </c>
      <c r="KH140" s="5"/>
      <c r="KI140" s="183">
        <f t="shared" si="1383"/>
        <v>0</v>
      </c>
      <c r="KJ140" s="183" t="e">
        <f t="shared" si="1384"/>
        <v>#DIV/0!</v>
      </c>
      <c r="KK140" s="183">
        <f t="shared" si="1385"/>
        <v>0</v>
      </c>
      <c r="KM140" s="183">
        <f t="shared" si="1386"/>
        <v>0</v>
      </c>
      <c r="KN140" s="183" t="e">
        <f t="shared" si="1387"/>
        <v>#DIV/0!</v>
      </c>
      <c r="KO140" s="183">
        <f t="shared" si="1388"/>
        <v>0</v>
      </c>
      <c r="KQ140" s="183">
        <f t="shared" si="1389"/>
        <v>0</v>
      </c>
      <c r="KR140" s="183" t="e">
        <f t="shared" si="1390"/>
        <v>#DIV/0!</v>
      </c>
      <c r="KS140" s="183">
        <f t="shared" si="1391"/>
        <v>0</v>
      </c>
      <c r="KU140" s="183">
        <f t="shared" si="1392"/>
        <v>0</v>
      </c>
      <c r="KV140" s="183" t="e">
        <f t="shared" si="1393"/>
        <v>#DIV/0!</v>
      </c>
      <c r="KW140" s="183">
        <f t="shared" si="1394"/>
        <v>0</v>
      </c>
      <c r="KY140" s="183">
        <f t="shared" si="1395"/>
        <v>0</v>
      </c>
      <c r="KZ140" s="183" t="e">
        <f t="shared" si="1396"/>
        <v>#DIV/0!</v>
      </c>
      <c r="LA140" s="183">
        <f t="shared" si="1397"/>
        <v>0</v>
      </c>
      <c r="LC140" s="183">
        <f t="shared" si="1398"/>
        <v>0</v>
      </c>
      <c r="LD140" s="183" t="e">
        <f t="shared" si="1399"/>
        <v>#DIV/0!</v>
      </c>
      <c r="LE140" s="183">
        <f t="shared" si="1400"/>
        <v>0</v>
      </c>
    </row>
    <row r="141" spans="2:317" ht="18.75">
      <c r="B141" s="172"/>
      <c r="C141" s="180"/>
      <c r="D141" s="180"/>
      <c r="E141" s="180" t="str">
        <f>'A.I Revenue Streams - P1'!F139</f>
        <v>CT Mastoids</v>
      </c>
      <c r="F141" s="184"/>
      <c r="G141" s="182"/>
      <c r="H141" s="182">
        <f>'A.I Revenue Streams - P1'!J139</f>
        <v>0</v>
      </c>
      <c r="I141" s="182">
        <f t="shared" si="1240"/>
        <v>0</v>
      </c>
      <c r="J141" s="5"/>
      <c r="K141" s="182">
        <f>'A.I Revenue Streams - P1'!H139*K$2</f>
        <v>0</v>
      </c>
      <c r="L141" s="182">
        <f t="shared" si="1241"/>
        <v>0</v>
      </c>
      <c r="M141" s="182">
        <f t="shared" si="1242"/>
        <v>0</v>
      </c>
      <c r="N141" s="5"/>
      <c r="O141" s="182">
        <f t="shared" si="1009"/>
        <v>0</v>
      </c>
      <c r="P141" s="182">
        <f t="shared" si="1243"/>
        <v>0</v>
      </c>
      <c r="Q141" s="182">
        <f t="shared" si="1244"/>
        <v>0</v>
      </c>
      <c r="R141" s="5"/>
      <c r="S141" s="182">
        <f t="shared" si="1012"/>
        <v>0</v>
      </c>
      <c r="T141" s="182">
        <f t="shared" si="1245"/>
        <v>0</v>
      </c>
      <c r="U141" s="182">
        <f t="shared" si="1246"/>
        <v>0</v>
      </c>
      <c r="V141" s="5"/>
      <c r="W141" s="182">
        <f t="shared" si="1015"/>
        <v>0</v>
      </c>
      <c r="X141" s="182">
        <f t="shared" si="1247"/>
        <v>0</v>
      </c>
      <c r="Y141" s="182">
        <f t="shared" si="1248"/>
        <v>0</v>
      </c>
      <c r="Z141" s="5"/>
      <c r="AA141" s="182">
        <f t="shared" si="1018"/>
        <v>0</v>
      </c>
      <c r="AB141" s="182">
        <f t="shared" si="1249"/>
        <v>0</v>
      </c>
      <c r="AC141" s="182">
        <f t="shared" si="1250"/>
        <v>0</v>
      </c>
      <c r="AD141" s="5"/>
      <c r="AE141" s="182">
        <f t="shared" si="1021"/>
        <v>0</v>
      </c>
      <c r="AF141" s="182">
        <f t="shared" si="1251"/>
        <v>0</v>
      </c>
      <c r="AG141" s="182">
        <f t="shared" si="1252"/>
        <v>0</v>
      </c>
      <c r="AH141" s="5"/>
      <c r="AI141" s="182">
        <f t="shared" si="1024"/>
        <v>0</v>
      </c>
      <c r="AJ141" s="182">
        <f t="shared" si="1253"/>
        <v>0</v>
      </c>
      <c r="AK141" s="182">
        <f t="shared" si="1254"/>
        <v>0</v>
      </c>
      <c r="AL141" s="5"/>
      <c r="AM141" s="182">
        <f t="shared" si="1027"/>
        <v>0</v>
      </c>
      <c r="AN141" s="182">
        <f t="shared" si="1255"/>
        <v>0</v>
      </c>
      <c r="AO141" s="182">
        <f t="shared" si="1256"/>
        <v>0</v>
      </c>
      <c r="AP141" s="5"/>
      <c r="AQ141" s="182">
        <f t="shared" si="1030"/>
        <v>0</v>
      </c>
      <c r="AR141" s="182">
        <f t="shared" si="1257"/>
        <v>0</v>
      </c>
      <c r="AS141" s="182">
        <f t="shared" si="1258"/>
        <v>0</v>
      </c>
      <c r="AT141" s="5"/>
      <c r="AU141" s="182">
        <f t="shared" si="1033"/>
        <v>0</v>
      </c>
      <c r="AV141" s="182">
        <f t="shared" si="1259"/>
        <v>0</v>
      </c>
      <c r="AW141" s="182">
        <f t="shared" si="1260"/>
        <v>0</v>
      </c>
      <c r="AX141" s="5"/>
      <c r="AY141" s="182">
        <f t="shared" si="1036"/>
        <v>0</v>
      </c>
      <c r="AZ141" s="182">
        <f t="shared" si="1261"/>
        <v>0</v>
      </c>
      <c r="BA141" s="182">
        <f t="shared" si="1262"/>
        <v>0</v>
      </c>
      <c r="BB141" s="5"/>
      <c r="BC141" s="182">
        <f t="shared" si="1039"/>
        <v>0</v>
      </c>
      <c r="BD141" s="182">
        <f t="shared" si="1263"/>
        <v>0</v>
      </c>
      <c r="BE141" s="182">
        <f t="shared" si="1264"/>
        <v>0</v>
      </c>
      <c r="BF141" s="5"/>
      <c r="BG141" s="182">
        <f t="shared" si="1042"/>
        <v>0</v>
      </c>
      <c r="BH141" s="182">
        <f t="shared" si="1265"/>
        <v>0</v>
      </c>
      <c r="BI141" s="182">
        <f t="shared" si="1266"/>
        <v>0</v>
      </c>
      <c r="BJ141" s="5"/>
      <c r="BK141" s="182">
        <f t="shared" si="1045"/>
        <v>0</v>
      </c>
      <c r="BL141" s="182">
        <f t="shared" si="1267"/>
        <v>0</v>
      </c>
      <c r="BM141" s="182">
        <f t="shared" si="1268"/>
        <v>0</v>
      </c>
      <c r="BN141" s="5"/>
      <c r="BO141" s="182">
        <f t="shared" si="1048"/>
        <v>0</v>
      </c>
      <c r="BP141" s="182">
        <f t="shared" si="1269"/>
        <v>0</v>
      </c>
      <c r="BQ141" s="182">
        <f t="shared" si="1270"/>
        <v>0</v>
      </c>
      <c r="BR141" s="5"/>
      <c r="BS141" s="182">
        <f t="shared" si="1051"/>
        <v>0</v>
      </c>
      <c r="BT141" s="182">
        <f t="shared" si="1271"/>
        <v>0</v>
      </c>
      <c r="BU141" s="182">
        <f t="shared" si="1272"/>
        <v>0</v>
      </c>
      <c r="BV141" s="5"/>
      <c r="BW141" s="182">
        <f t="shared" si="1054"/>
        <v>0</v>
      </c>
      <c r="BX141" s="182">
        <f t="shared" si="1273"/>
        <v>0</v>
      </c>
      <c r="BY141" s="182">
        <f t="shared" si="1274"/>
        <v>0</v>
      </c>
      <c r="BZ141" s="5"/>
      <c r="CA141" s="182">
        <f t="shared" si="1057"/>
        <v>0</v>
      </c>
      <c r="CB141" s="182">
        <f t="shared" si="1275"/>
        <v>0</v>
      </c>
      <c r="CC141" s="182">
        <f t="shared" si="1276"/>
        <v>0</v>
      </c>
      <c r="CD141" s="5"/>
      <c r="CE141" s="182">
        <f t="shared" si="1060"/>
        <v>0</v>
      </c>
      <c r="CF141" s="182">
        <f t="shared" si="1277"/>
        <v>0</v>
      </c>
      <c r="CG141" s="182">
        <f t="shared" si="1278"/>
        <v>0</v>
      </c>
      <c r="CH141" s="5"/>
      <c r="CI141" s="182">
        <f t="shared" si="1063"/>
        <v>0</v>
      </c>
      <c r="CJ141" s="182">
        <f t="shared" si="1279"/>
        <v>0</v>
      </c>
      <c r="CK141" s="182">
        <f t="shared" si="1280"/>
        <v>0</v>
      </c>
      <c r="CL141" s="5"/>
      <c r="CM141" s="182">
        <f t="shared" si="1066"/>
        <v>0</v>
      </c>
      <c r="CN141" s="182">
        <f t="shared" si="1281"/>
        <v>0</v>
      </c>
      <c r="CO141" s="182">
        <f t="shared" si="1282"/>
        <v>0</v>
      </c>
      <c r="CP141" s="5"/>
      <c r="CQ141" s="182">
        <f t="shared" si="1069"/>
        <v>0</v>
      </c>
      <c r="CR141" s="182">
        <f t="shared" si="1283"/>
        <v>0</v>
      </c>
      <c r="CS141" s="182">
        <f t="shared" si="1284"/>
        <v>0</v>
      </c>
      <c r="CT141" s="5"/>
      <c r="CU141" s="182">
        <f t="shared" si="1072"/>
        <v>0</v>
      </c>
      <c r="CV141" s="182">
        <f t="shared" si="1285"/>
        <v>0</v>
      </c>
      <c r="CW141" s="182">
        <f t="shared" si="1286"/>
        <v>0</v>
      </c>
      <c r="CX141" s="5"/>
      <c r="CY141" s="182">
        <f t="shared" si="1075"/>
        <v>0</v>
      </c>
      <c r="CZ141" s="182">
        <f t="shared" si="1287"/>
        <v>0</v>
      </c>
      <c r="DA141" s="182">
        <f t="shared" si="1288"/>
        <v>0</v>
      </c>
      <c r="DB141" s="5"/>
      <c r="DC141" s="182">
        <f t="shared" si="1078"/>
        <v>0</v>
      </c>
      <c r="DD141" s="182">
        <f t="shared" si="1289"/>
        <v>0</v>
      </c>
      <c r="DE141" s="182">
        <f t="shared" si="1290"/>
        <v>0</v>
      </c>
      <c r="DF141" s="5"/>
      <c r="DG141" s="182">
        <f t="shared" si="1081"/>
        <v>0</v>
      </c>
      <c r="DH141" s="182">
        <f t="shared" si="1291"/>
        <v>0</v>
      </c>
      <c r="DI141" s="182">
        <f t="shared" si="1292"/>
        <v>0</v>
      </c>
      <c r="DJ141" s="5"/>
      <c r="DK141" s="182">
        <f t="shared" si="1084"/>
        <v>0</v>
      </c>
      <c r="DL141" s="182">
        <f t="shared" si="1293"/>
        <v>0</v>
      </c>
      <c r="DM141" s="182">
        <f t="shared" si="1294"/>
        <v>0</v>
      </c>
      <c r="DN141" s="5"/>
      <c r="DO141" s="182">
        <f t="shared" si="1087"/>
        <v>0</v>
      </c>
      <c r="DP141" s="182">
        <f t="shared" si="1295"/>
        <v>0</v>
      </c>
      <c r="DQ141" s="182">
        <f t="shared" si="1296"/>
        <v>0</v>
      </c>
      <c r="DR141" s="5"/>
      <c r="DS141" s="182">
        <f t="shared" si="1090"/>
        <v>0</v>
      </c>
      <c r="DT141" s="182">
        <f t="shared" si="1297"/>
        <v>0</v>
      </c>
      <c r="DU141" s="182">
        <f t="shared" si="1298"/>
        <v>0</v>
      </c>
      <c r="DV141" s="5"/>
      <c r="DW141" s="182">
        <f t="shared" si="1093"/>
        <v>0</v>
      </c>
      <c r="DX141" s="182">
        <f t="shared" si="1299"/>
        <v>0</v>
      </c>
      <c r="DY141" s="182">
        <f t="shared" si="1300"/>
        <v>0</v>
      </c>
      <c r="DZ141" s="5"/>
      <c r="EA141" s="182">
        <f t="shared" si="1096"/>
        <v>0</v>
      </c>
      <c r="EB141" s="182">
        <f t="shared" si="1301"/>
        <v>0</v>
      </c>
      <c r="EC141" s="182">
        <f t="shared" si="1302"/>
        <v>0</v>
      </c>
      <c r="ED141" s="5"/>
      <c r="EE141" s="182">
        <f t="shared" si="1099"/>
        <v>0</v>
      </c>
      <c r="EF141" s="182">
        <f t="shared" si="1303"/>
        <v>0</v>
      </c>
      <c r="EG141" s="182">
        <f t="shared" si="1304"/>
        <v>0</v>
      </c>
      <c r="EH141" s="5"/>
      <c r="EI141" s="182">
        <f t="shared" si="1102"/>
        <v>0</v>
      </c>
      <c r="EJ141" s="182">
        <f t="shared" si="1305"/>
        <v>0</v>
      </c>
      <c r="EK141" s="182">
        <f t="shared" si="1306"/>
        <v>0</v>
      </c>
      <c r="EL141" s="5"/>
      <c r="EM141" s="182">
        <f t="shared" si="1105"/>
        <v>0</v>
      </c>
      <c r="EN141" s="182">
        <f t="shared" si="1307"/>
        <v>0</v>
      </c>
      <c r="EO141" s="182">
        <f t="shared" si="1308"/>
        <v>0</v>
      </c>
      <c r="EP141" s="5"/>
      <c r="EQ141" s="182">
        <f t="shared" si="1108"/>
        <v>0</v>
      </c>
      <c r="ER141" s="182">
        <f t="shared" si="1309"/>
        <v>0</v>
      </c>
      <c r="ES141" s="182">
        <f t="shared" si="1310"/>
        <v>0</v>
      </c>
      <c r="ET141" s="5"/>
      <c r="EU141" s="182">
        <f t="shared" si="1111"/>
        <v>0</v>
      </c>
      <c r="EV141" s="182">
        <f t="shared" si="1311"/>
        <v>0</v>
      </c>
      <c r="EW141" s="182">
        <f t="shared" si="1312"/>
        <v>0</v>
      </c>
      <c r="EX141" s="5"/>
      <c r="EY141" s="182">
        <f t="shared" si="1114"/>
        <v>0</v>
      </c>
      <c r="EZ141" s="182">
        <f t="shared" si="1313"/>
        <v>0</v>
      </c>
      <c r="FA141" s="182">
        <f t="shared" si="1314"/>
        <v>0</v>
      </c>
      <c r="FB141" s="5"/>
      <c r="FC141" s="182">
        <f t="shared" si="1117"/>
        <v>0</v>
      </c>
      <c r="FD141" s="182">
        <f t="shared" si="1315"/>
        <v>0</v>
      </c>
      <c r="FE141" s="182">
        <f t="shared" si="1316"/>
        <v>0</v>
      </c>
      <c r="FF141" s="5"/>
      <c r="FG141" s="182">
        <f t="shared" si="1120"/>
        <v>0</v>
      </c>
      <c r="FH141" s="182">
        <f t="shared" si="1317"/>
        <v>0</v>
      </c>
      <c r="FI141" s="182">
        <f t="shared" si="1318"/>
        <v>0</v>
      </c>
      <c r="FJ141" s="5"/>
      <c r="FK141" s="182">
        <f t="shared" si="1123"/>
        <v>0</v>
      </c>
      <c r="FL141" s="182">
        <f t="shared" si="1319"/>
        <v>0</v>
      </c>
      <c r="FM141" s="182">
        <f t="shared" si="1320"/>
        <v>0</v>
      </c>
      <c r="FN141" s="5"/>
      <c r="FO141" s="182">
        <f t="shared" si="1126"/>
        <v>0</v>
      </c>
      <c r="FP141" s="182">
        <f t="shared" si="1321"/>
        <v>0</v>
      </c>
      <c r="FQ141" s="182">
        <f t="shared" si="1322"/>
        <v>0</v>
      </c>
      <c r="FR141" s="5"/>
      <c r="FS141" s="182">
        <f t="shared" si="1129"/>
        <v>0</v>
      </c>
      <c r="FT141" s="182">
        <f t="shared" si="1323"/>
        <v>0</v>
      </c>
      <c r="FU141" s="182">
        <f t="shared" si="1324"/>
        <v>0</v>
      </c>
      <c r="FV141" s="5"/>
      <c r="FW141" s="182">
        <f t="shared" si="1132"/>
        <v>0</v>
      </c>
      <c r="FX141" s="182">
        <f t="shared" si="1325"/>
        <v>0</v>
      </c>
      <c r="FY141" s="182">
        <f t="shared" si="1326"/>
        <v>0</v>
      </c>
      <c r="FZ141" s="5"/>
      <c r="GA141" s="182">
        <f t="shared" si="1135"/>
        <v>0</v>
      </c>
      <c r="GB141" s="182">
        <f t="shared" si="1327"/>
        <v>0</v>
      </c>
      <c r="GC141" s="182">
        <f t="shared" si="1328"/>
        <v>0</v>
      </c>
      <c r="GD141" s="5"/>
      <c r="GE141" s="182">
        <f t="shared" si="1138"/>
        <v>0</v>
      </c>
      <c r="GF141" s="182">
        <f t="shared" si="1329"/>
        <v>0</v>
      </c>
      <c r="GG141" s="182">
        <f t="shared" si="1330"/>
        <v>0</v>
      </c>
      <c r="GH141" s="5"/>
      <c r="GI141" s="182">
        <f t="shared" si="1141"/>
        <v>0</v>
      </c>
      <c r="GJ141" s="182">
        <f t="shared" si="1331"/>
        <v>0</v>
      </c>
      <c r="GK141" s="182">
        <f t="shared" si="1332"/>
        <v>0</v>
      </c>
      <c r="GL141" s="5"/>
      <c r="GM141" s="182">
        <f t="shared" si="1144"/>
        <v>0</v>
      </c>
      <c r="GN141" s="182">
        <f t="shared" si="1333"/>
        <v>0</v>
      </c>
      <c r="GO141" s="182">
        <f t="shared" si="1334"/>
        <v>0</v>
      </c>
      <c r="GP141" s="5"/>
      <c r="GQ141" s="182">
        <f t="shared" si="1147"/>
        <v>0</v>
      </c>
      <c r="GR141" s="182">
        <f t="shared" si="1335"/>
        <v>0</v>
      </c>
      <c r="GS141" s="182">
        <f t="shared" si="1336"/>
        <v>0</v>
      </c>
      <c r="GT141" s="5"/>
      <c r="GU141" s="182">
        <f t="shared" si="1150"/>
        <v>0</v>
      </c>
      <c r="GV141" s="182">
        <f t="shared" si="1337"/>
        <v>0</v>
      </c>
      <c r="GW141" s="182">
        <f t="shared" si="1338"/>
        <v>0</v>
      </c>
      <c r="GX141" s="5"/>
      <c r="GY141" s="182">
        <f t="shared" si="1153"/>
        <v>0</v>
      </c>
      <c r="GZ141" s="182">
        <f t="shared" si="1339"/>
        <v>0</v>
      </c>
      <c r="HA141" s="182">
        <f t="shared" si="1340"/>
        <v>0</v>
      </c>
      <c r="HB141" s="5"/>
      <c r="HC141" s="182">
        <f t="shared" si="1156"/>
        <v>0</v>
      </c>
      <c r="HD141" s="182">
        <f t="shared" si="1341"/>
        <v>0</v>
      </c>
      <c r="HE141" s="182">
        <f t="shared" si="1342"/>
        <v>0</v>
      </c>
      <c r="HF141" s="5"/>
      <c r="HG141" s="182">
        <f t="shared" si="1159"/>
        <v>0</v>
      </c>
      <c r="HH141" s="182">
        <f t="shared" si="1343"/>
        <v>0</v>
      </c>
      <c r="HI141" s="182">
        <f t="shared" si="1344"/>
        <v>0</v>
      </c>
      <c r="HJ141" s="5"/>
      <c r="HK141" s="182">
        <f t="shared" si="1162"/>
        <v>0</v>
      </c>
      <c r="HL141" s="182">
        <f t="shared" si="1345"/>
        <v>0</v>
      </c>
      <c r="HM141" s="182">
        <f t="shared" si="1346"/>
        <v>0</v>
      </c>
      <c r="HN141" s="5"/>
      <c r="HO141" s="182">
        <f t="shared" si="1165"/>
        <v>0</v>
      </c>
      <c r="HP141" s="182">
        <f t="shared" si="1347"/>
        <v>0</v>
      </c>
      <c r="HQ141" s="182">
        <f t="shared" si="1348"/>
        <v>0</v>
      </c>
      <c r="HR141" s="5"/>
      <c r="HS141" s="182">
        <f t="shared" si="1168"/>
        <v>0</v>
      </c>
      <c r="HT141" s="182">
        <f t="shared" si="1349"/>
        <v>0</v>
      </c>
      <c r="HU141" s="182">
        <f t="shared" si="1350"/>
        <v>0</v>
      </c>
      <c r="HV141" s="5"/>
      <c r="HW141" s="182">
        <f t="shared" si="1171"/>
        <v>0</v>
      </c>
      <c r="HX141" s="182">
        <f t="shared" si="1351"/>
        <v>0</v>
      </c>
      <c r="HY141" s="182">
        <f t="shared" si="1352"/>
        <v>0</v>
      </c>
      <c r="HZ141" s="5"/>
      <c r="IA141" s="182">
        <f t="shared" si="1174"/>
        <v>0</v>
      </c>
      <c r="IB141" s="182">
        <f t="shared" si="1353"/>
        <v>0</v>
      </c>
      <c r="IC141" s="182">
        <f t="shared" si="1354"/>
        <v>0</v>
      </c>
      <c r="ID141" s="5"/>
      <c r="IE141" s="182">
        <f t="shared" si="1177"/>
        <v>0</v>
      </c>
      <c r="IF141" s="182">
        <f t="shared" si="1355"/>
        <v>0</v>
      </c>
      <c r="IG141" s="182">
        <f t="shared" si="1356"/>
        <v>0</v>
      </c>
      <c r="IH141" s="5"/>
      <c r="II141" s="182">
        <f t="shared" si="1180"/>
        <v>0</v>
      </c>
      <c r="IJ141" s="182">
        <f t="shared" si="1357"/>
        <v>0</v>
      </c>
      <c r="IK141" s="182">
        <f t="shared" si="1358"/>
        <v>0</v>
      </c>
      <c r="IL141" s="5"/>
      <c r="IM141" s="182">
        <f t="shared" si="1183"/>
        <v>0</v>
      </c>
      <c r="IN141" s="182">
        <f t="shared" si="1359"/>
        <v>0</v>
      </c>
      <c r="IO141" s="182">
        <f t="shared" si="1360"/>
        <v>0</v>
      </c>
      <c r="IP141" s="5"/>
      <c r="IQ141" s="182">
        <f t="shared" si="1186"/>
        <v>0</v>
      </c>
      <c r="IR141" s="182">
        <f t="shared" si="1361"/>
        <v>0</v>
      </c>
      <c r="IS141" s="182">
        <f t="shared" si="1362"/>
        <v>0</v>
      </c>
      <c r="IT141" s="5"/>
      <c r="IU141" s="182">
        <f t="shared" si="1189"/>
        <v>0</v>
      </c>
      <c r="IV141" s="182">
        <f t="shared" si="1363"/>
        <v>0</v>
      </c>
      <c r="IW141" s="182">
        <f t="shared" si="1364"/>
        <v>0</v>
      </c>
      <c r="IX141" s="5"/>
      <c r="IY141" s="182">
        <f t="shared" si="1192"/>
        <v>0</v>
      </c>
      <c r="IZ141" s="182">
        <f t="shared" si="1365"/>
        <v>0</v>
      </c>
      <c r="JA141" s="182">
        <f t="shared" si="1366"/>
        <v>0</v>
      </c>
      <c r="JB141" s="5"/>
      <c r="JC141" s="182">
        <f t="shared" si="1195"/>
        <v>0</v>
      </c>
      <c r="JD141" s="182">
        <f t="shared" si="1367"/>
        <v>0</v>
      </c>
      <c r="JE141" s="182">
        <f t="shared" si="1368"/>
        <v>0</v>
      </c>
      <c r="JF141" s="5"/>
      <c r="JG141" s="182">
        <f t="shared" si="1198"/>
        <v>0</v>
      </c>
      <c r="JH141" s="182">
        <f t="shared" si="1369"/>
        <v>0</v>
      </c>
      <c r="JI141" s="182">
        <f t="shared" si="1370"/>
        <v>0</v>
      </c>
      <c r="JJ141" s="5"/>
      <c r="JK141" s="182">
        <f t="shared" si="1201"/>
        <v>0</v>
      </c>
      <c r="JL141" s="182">
        <f t="shared" si="1371"/>
        <v>0</v>
      </c>
      <c r="JM141" s="182">
        <f t="shared" si="1372"/>
        <v>0</v>
      </c>
      <c r="JN141" s="5"/>
      <c r="JO141" s="182">
        <f t="shared" si="1204"/>
        <v>0</v>
      </c>
      <c r="JP141" s="182">
        <f t="shared" si="1373"/>
        <v>0</v>
      </c>
      <c r="JQ141" s="182">
        <f t="shared" si="1374"/>
        <v>0</v>
      </c>
      <c r="JR141" s="5"/>
      <c r="JS141" s="182">
        <f t="shared" si="1207"/>
        <v>0</v>
      </c>
      <c r="JT141" s="182">
        <f t="shared" si="1375"/>
        <v>0</v>
      </c>
      <c r="JU141" s="182">
        <f t="shared" si="1376"/>
        <v>0</v>
      </c>
      <c r="JV141" s="5"/>
      <c r="JW141" s="182">
        <f t="shared" si="1210"/>
        <v>0</v>
      </c>
      <c r="JX141" s="182">
        <f t="shared" si="1377"/>
        <v>0</v>
      </c>
      <c r="JY141" s="182">
        <f t="shared" si="1378"/>
        <v>0</v>
      </c>
      <c r="JZ141" s="5"/>
      <c r="KA141" s="182">
        <f t="shared" si="1213"/>
        <v>0</v>
      </c>
      <c r="KB141" s="182">
        <f t="shared" si="1379"/>
        <v>0</v>
      </c>
      <c r="KC141" s="182">
        <f t="shared" si="1380"/>
        <v>0</v>
      </c>
      <c r="KD141" s="5"/>
      <c r="KE141" s="182">
        <f t="shared" si="1216"/>
        <v>0</v>
      </c>
      <c r="KF141" s="182">
        <f t="shared" si="1381"/>
        <v>0</v>
      </c>
      <c r="KG141" s="182">
        <f t="shared" si="1382"/>
        <v>0</v>
      </c>
      <c r="KH141" s="5"/>
      <c r="KI141" s="183">
        <f t="shared" si="1383"/>
        <v>0</v>
      </c>
      <c r="KJ141" s="183" t="e">
        <f t="shared" si="1384"/>
        <v>#DIV/0!</v>
      </c>
      <c r="KK141" s="183">
        <f t="shared" si="1385"/>
        <v>0</v>
      </c>
      <c r="KM141" s="183">
        <f t="shared" si="1386"/>
        <v>0</v>
      </c>
      <c r="KN141" s="183" t="e">
        <f t="shared" si="1387"/>
        <v>#DIV/0!</v>
      </c>
      <c r="KO141" s="183">
        <f t="shared" si="1388"/>
        <v>0</v>
      </c>
      <c r="KQ141" s="183">
        <f t="shared" si="1389"/>
        <v>0</v>
      </c>
      <c r="KR141" s="183" t="e">
        <f t="shared" si="1390"/>
        <v>#DIV/0!</v>
      </c>
      <c r="KS141" s="183">
        <f t="shared" si="1391"/>
        <v>0</v>
      </c>
      <c r="KU141" s="183">
        <f t="shared" si="1392"/>
        <v>0</v>
      </c>
      <c r="KV141" s="183" t="e">
        <f t="shared" si="1393"/>
        <v>#DIV/0!</v>
      </c>
      <c r="KW141" s="183">
        <f t="shared" si="1394"/>
        <v>0</v>
      </c>
      <c r="KY141" s="183">
        <f t="shared" si="1395"/>
        <v>0</v>
      </c>
      <c r="KZ141" s="183" t="e">
        <f t="shared" si="1396"/>
        <v>#DIV/0!</v>
      </c>
      <c r="LA141" s="183">
        <f t="shared" si="1397"/>
        <v>0</v>
      </c>
      <c r="LC141" s="183">
        <f t="shared" si="1398"/>
        <v>0</v>
      </c>
      <c r="LD141" s="183" t="e">
        <f t="shared" si="1399"/>
        <v>#DIV/0!</v>
      </c>
      <c r="LE141" s="183">
        <f t="shared" si="1400"/>
        <v>0</v>
      </c>
    </row>
    <row r="142" spans="2:317" ht="18.75">
      <c r="B142" s="172"/>
      <c r="C142" s="180"/>
      <c r="D142" s="180"/>
      <c r="E142" s="180" t="str">
        <f>'A.I Revenue Streams - P1'!F140</f>
        <v>CT Neck Pain</v>
      </c>
      <c r="F142" s="184"/>
      <c r="G142" s="182"/>
      <c r="H142" s="182">
        <f>'A.I Revenue Streams - P1'!J140</f>
        <v>0</v>
      </c>
      <c r="I142" s="182">
        <f t="shared" si="1240"/>
        <v>0</v>
      </c>
      <c r="J142" s="5"/>
      <c r="K142" s="182">
        <f>'A.I Revenue Streams - P1'!H140*K$2</f>
        <v>0</v>
      </c>
      <c r="L142" s="182">
        <f t="shared" si="1241"/>
        <v>0</v>
      </c>
      <c r="M142" s="182">
        <f t="shared" si="1242"/>
        <v>0</v>
      </c>
      <c r="N142" s="5"/>
      <c r="O142" s="182">
        <f t="shared" si="1009"/>
        <v>0</v>
      </c>
      <c r="P142" s="182">
        <f t="shared" si="1243"/>
        <v>0</v>
      </c>
      <c r="Q142" s="182">
        <f t="shared" si="1244"/>
        <v>0</v>
      </c>
      <c r="R142" s="5"/>
      <c r="S142" s="182">
        <f t="shared" si="1012"/>
        <v>0</v>
      </c>
      <c r="T142" s="182">
        <f t="shared" si="1245"/>
        <v>0</v>
      </c>
      <c r="U142" s="182">
        <f t="shared" si="1246"/>
        <v>0</v>
      </c>
      <c r="V142" s="5"/>
      <c r="W142" s="182">
        <f t="shared" si="1015"/>
        <v>0</v>
      </c>
      <c r="X142" s="182">
        <f t="shared" si="1247"/>
        <v>0</v>
      </c>
      <c r="Y142" s="182">
        <f t="shared" si="1248"/>
        <v>0</v>
      </c>
      <c r="Z142" s="5"/>
      <c r="AA142" s="182">
        <f t="shared" si="1018"/>
        <v>0</v>
      </c>
      <c r="AB142" s="182">
        <f t="shared" si="1249"/>
        <v>0</v>
      </c>
      <c r="AC142" s="182">
        <f t="shared" si="1250"/>
        <v>0</v>
      </c>
      <c r="AD142" s="5"/>
      <c r="AE142" s="182">
        <f t="shared" si="1021"/>
        <v>0</v>
      </c>
      <c r="AF142" s="182">
        <f t="shared" si="1251"/>
        <v>0</v>
      </c>
      <c r="AG142" s="182">
        <f t="shared" si="1252"/>
        <v>0</v>
      </c>
      <c r="AH142" s="5"/>
      <c r="AI142" s="182">
        <f t="shared" si="1024"/>
        <v>0</v>
      </c>
      <c r="AJ142" s="182">
        <f t="shared" si="1253"/>
        <v>0</v>
      </c>
      <c r="AK142" s="182">
        <f t="shared" si="1254"/>
        <v>0</v>
      </c>
      <c r="AL142" s="5"/>
      <c r="AM142" s="182">
        <f t="shared" si="1027"/>
        <v>0</v>
      </c>
      <c r="AN142" s="182">
        <f t="shared" si="1255"/>
        <v>0</v>
      </c>
      <c r="AO142" s="182">
        <f t="shared" si="1256"/>
        <v>0</v>
      </c>
      <c r="AP142" s="5"/>
      <c r="AQ142" s="182">
        <f t="shared" si="1030"/>
        <v>0</v>
      </c>
      <c r="AR142" s="182">
        <f t="shared" si="1257"/>
        <v>0</v>
      </c>
      <c r="AS142" s="182">
        <f t="shared" si="1258"/>
        <v>0</v>
      </c>
      <c r="AT142" s="5"/>
      <c r="AU142" s="182">
        <f t="shared" si="1033"/>
        <v>0</v>
      </c>
      <c r="AV142" s="182">
        <f t="shared" si="1259"/>
        <v>0</v>
      </c>
      <c r="AW142" s="182">
        <f t="shared" si="1260"/>
        <v>0</v>
      </c>
      <c r="AX142" s="5"/>
      <c r="AY142" s="182">
        <f t="shared" si="1036"/>
        <v>0</v>
      </c>
      <c r="AZ142" s="182">
        <f t="shared" si="1261"/>
        <v>0</v>
      </c>
      <c r="BA142" s="182">
        <f t="shared" si="1262"/>
        <v>0</v>
      </c>
      <c r="BB142" s="5"/>
      <c r="BC142" s="182">
        <f t="shared" si="1039"/>
        <v>0</v>
      </c>
      <c r="BD142" s="182">
        <f t="shared" si="1263"/>
        <v>0</v>
      </c>
      <c r="BE142" s="182">
        <f t="shared" si="1264"/>
        <v>0</v>
      </c>
      <c r="BF142" s="5"/>
      <c r="BG142" s="182">
        <f t="shared" si="1042"/>
        <v>0</v>
      </c>
      <c r="BH142" s="182">
        <f t="shared" si="1265"/>
        <v>0</v>
      </c>
      <c r="BI142" s="182">
        <f t="shared" si="1266"/>
        <v>0</v>
      </c>
      <c r="BJ142" s="5"/>
      <c r="BK142" s="182">
        <f t="shared" si="1045"/>
        <v>0</v>
      </c>
      <c r="BL142" s="182">
        <f t="shared" si="1267"/>
        <v>0</v>
      </c>
      <c r="BM142" s="182">
        <f t="shared" si="1268"/>
        <v>0</v>
      </c>
      <c r="BN142" s="5"/>
      <c r="BO142" s="182">
        <f t="shared" si="1048"/>
        <v>0</v>
      </c>
      <c r="BP142" s="182">
        <f t="shared" si="1269"/>
        <v>0</v>
      </c>
      <c r="BQ142" s="182">
        <f t="shared" si="1270"/>
        <v>0</v>
      </c>
      <c r="BR142" s="5"/>
      <c r="BS142" s="182">
        <f t="shared" si="1051"/>
        <v>0</v>
      </c>
      <c r="BT142" s="182">
        <f t="shared" si="1271"/>
        <v>0</v>
      </c>
      <c r="BU142" s="182">
        <f t="shared" si="1272"/>
        <v>0</v>
      </c>
      <c r="BV142" s="5"/>
      <c r="BW142" s="182">
        <f t="shared" si="1054"/>
        <v>0</v>
      </c>
      <c r="BX142" s="182">
        <f t="shared" si="1273"/>
        <v>0</v>
      </c>
      <c r="BY142" s="182">
        <f t="shared" si="1274"/>
        <v>0</v>
      </c>
      <c r="BZ142" s="5"/>
      <c r="CA142" s="182">
        <f t="shared" si="1057"/>
        <v>0</v>
      </c>
      <c r="CB142" s="182">
        <f t="shared" si="1275"/>
        <v>0</v>
      </c>
      <c r="CC142" s="182">
        <f t="shared" si="1276"/>
        <v>0</v>
      </c>
      <c r="CD142" s="5"/>
      <c r="CE142" s="182">
        <f t="shared" si="1060"/>
        <v>0</v>
      </c>
      <c r="CF142" s="182">
        <f t="shared" si="1277"/>
        <v>0</v>
      </c>
      <c r="CG142" s="182">
        <f t="shared" si="1278"/>
        <v>0</v>
      </c>
      <c r="CH142" s="5"/>
      <c r="CI142" s="182">
        <f t="shared" si="1063"/>
        <v>0</v>
      </c>
      <c r="CJ142" s="182">
        <f t="shared" si="1279"/>
        <v>0</v>
      </c>
      <c r="CK142" s="182">
        <f t="shared" si="1280"/>
        <v>0</v>
      </c>
      <c r="CL142" s="5"/>
      <c r="CM142" s="182">
        <f t="shared" si="1066"/>
        <v>0</v>
      </c>
      <c r="CN142" s="182">
        <f t="shared" si="1281"/>
        <v>0</v>
      </c>
      <c r="CO142" s="182">
        <f t="shared" si="1282"/>
        <v>0</v>
      </c>
      <c r="CP142" s="5"/>
      <c r="CQ142" s="182">
        <f t="shared" si="1069"/>
        <v>0</v>
      </c>
      <c r="CR142" s="182">
        <f t="shared" si="1283"/>
        <v>0</v>
      </c>
      <c r="CS142" s="182">
        <f t="shared" si="1284"/>
        <v>0</v>
      </c>
      <c r="CT142" s="5"/>
      <c r="CU142" s="182">
        <f t="shared" si="1072"/>
        <v>0</v>
      </c>
      <c r="CV142" s="182">
        <f t="shared" si="1285"/>
        <v>0</v>
      </c>
      <c r="CW142" s="182">
        <f t="shared" si="1286"/>
        <v>0</v>
      </c>
      <c r="CX142" s="5"/>
      <c r="CY142" s="182">
        <f t="shared" si="1075"/>
        <v>0</v>
      </c>
      <c r="CZ142" s="182">
        <f t="shared" si="1287"/>
        <v>0</v>
      </c>
      <c r="DA142" s="182">
        <f t="shared" si="1288"/>
        <v>0</v>
      </c>
      <c r="DB142" s="5"/>
      <c r="DC142" s="182">
        <f t="shared" si="1078"/>
        <v>0</v>
      </c>
      <c r="DD142" s="182">
        <f t="shared" si="1289"/>
        <v>0</v>
      </c>
      <c r="DE142" s="182">
        <f t="shared" si="1290"/>
        <v>0</v>
      </c>
      <c r="DF142" s="5"/>
      <c r="DG142" s="182">
        <f t="shared" si="1081"/>
        <v>0</v>
      </c>
      <c r="DH142" s="182">
        <f t="shared" si="1291"/>
        <v>0</v>
      </c>
      <c r="DI142" s="182">
        <f t="shared" si="1292"/>
        <v>0</v>
      </c>
      <c r="DJ142" s="5"/>
      <c r="DK142" s="182">
        <f t="shared" si="1084"/>
        <v>0</v>
      </c>
      <c r="DL142" s="182">
        <f t="shared" si="1293"/>
        <v>0</v>
      </c>
      <c r="DM142" s="182">
        <f t="shared" si="1294"/>
        <v>0</v>
      </c>
      <c r="DN142" s="5"/>
      <c r="DO142" s="182">
        <f t="shared" si="1087"/>
        <v>0</v>
      </c>
      <c r="DP142" s="182">
        <f t="shared" si="1295"/>
        <v>0</v>
      </c>
      <c r="DQ142" s="182">
        <f t="shared" si="1296"/>
        <v>0</v>
      </c>
      <c r="DR142" s="5"/>
      <c r="DS142" s="182">
        <f t="shared" si="1090"/>
        <v>0</v>
      </c>
      <c r="DT142" s="182">
        <f t="shared" si="1297"/>
        <v>0</v>
      </c>
      <c r="DU142" s="182">
        <f t="shared" si="1298"/>
        <v>0</v>
      </c>
      <c r="DV142" s="5"/>
      <c r="DW142" s="182">
        <f t="shared" si="1093"/>
        <v>0</v>
      </c>
      <c r="DX142" s="182">
        <f t="shared" si="1299"/>
        <v>0</v>
      </c>
      <c r="DY142" s="182">
        <f t="shared" si="1300"/>
        <v>0</v>
      </c>
      <c r="DZ142" s="5"/>
      <c r="EA142" s="182">
        <f t="shared" si="1096"/>
        <v>0</v>
      </c>
      <c r="EB142" s="182">
        <f t="shared" si="1301"/>
        <v>0</v>
      </c>
      <c r="EC142" s="182">
        <f t="shared" si="1302"/>
        <v>0</v>
      </c>
      <c r="ED142" s="5"/>
      <c r="EE142" s="182">
        <f t="shared" si="1099"/>
        <v>0</v>
      </c>
      <c r="EF142" s="182">
        <f t="shared" si="1303"/>
        <v>0</v>
      </c>
      <c r="EG142" s="182">
        <f t="shared" si="1304"/>
        <v>0</v>
      </c>
      <c r="EH142" s="5"/>
      <c r="EI142" s="182">
        <f t="shared" si="1102"/>
        <v>0</v>
      </c>
      <c r="EJ142" s="182">
        <f t="shared" si="1305"/>
        <v>0</v>
      </c>
      <c r="EK142" s="182">
        <f t="shared" si="1306"/>
        <v>0</v>
      </c>
      <c r="EL142" s="5"/>
      <c r="EM142" s="182">
        <f t="shared" si="1105"/>
        <v>0</v>
      </c>
      <c r="EN142" s="182">
        <f t="shared" si="1307"/>
        <v>0</v>
      </c>
      <c r="EO142" s="182">
        <f t="shared" si="1308"/>
        <v>0</v>
      </c>
      <c r="EP142" s="5"/>
      <c r="EQ142" s="182">
        <f t="shared" si="1108"/>
        <v>0</v>
      </c>
      <c r="ER142" s="182">
        <f t="shared" si="1309"/>
        <v>0</v>
      </c>
      <c r="ES142" s="182">
        <f t="shared" si="1310"/>
        <v>0</v>
      </c>
      <c r="ET142" s="5"/>
      <c r="EU142" s="182">
        <f t="shared" si="1111"/>
        <v>0</v>
      </c>
      <c r="EV142" s="182">
        <f t="shared" si="1311"/>
        <v>0</v>
      </c>
      <c r="EW142" s="182">
        <f t="shared" si="1312"/>
        <v>0</v>
      </c>
      <c r="EX142" s="5"/>
      <c r="EY142" s="182">
        <f t="shared" si="1114"/>
        <v>0</v>
      </c>
      <c r="EZ142" s="182">
        <f t="shared" si="1313"/>
        <v>0</v>
      </c>
      <c r="FA142" s="182">
        <f t="shared" si="1314"/>
        <v>0</v>
      </c>
      <c r="FB142" s="5"/>
      <c r="FC142" s="182">
        <f t="shared" si="1117"/>
        <v>0</v>
      </c>
      <c r="FD142" s="182">
        <f t="shared" si="1315"/>
        <v>0</v>
      </c>
      <c r="FE142" s="182">
        <f t="shared" si="1316"/>
        <v>0</v>
      </c>
      <c r="FF142" s="5"/>
      <c r="FG142" s="182">
        <f t="shared" si="1120"/>
        <v>0</v>
      </c>
      <c r="FH142" s="182">
        <f t="shared" si="1317"/>
        <v>0</v>
      </c>
      <c r="FI142" s="182">
        <f t="shared" si="1318"/>
        <v>0</v>
      </c>
      <c r="FJ142" s="5"/>
      <c r="FK142" s="182">
        <f t="shared" si="1123"/>
        <v>0</v>
      </c>
      <c r="FL142" s="182">
        <f t="shared" si="1319"/>
        <v>0</v>
      </c>
      <c r="FM142" s="182">
        <f t="shared" si="1320"/>
        <v>0</v>
      </c>
      <c r="FN142" s="5"/>
      <c r="FO142" s="182">
        <f t="shared" si="1126"/>
        <v>0</v>
      </c>
      <c r="FP142" s="182">
        <f t="shared" si="1321"/>
        <v>0</v>
      </c>
      <c r="FQ142" s="182">
        <f t="shared" si="1322"/>
        <v>0</v>
      </c>
      <c r="FR142" s="5"/>
      <c r="FS142" s="182">
        <f t="shared" si="1129"/>
        <v>0</v>
      </c>
      <c r="FT142" s="182">
        <f t="shared" si="1323"/>
        <v>0</v>
      </c>
      <c r="FU142" s="182">
        <f t="shared" si="1324"/>
        <v>0</v>
      </c>
      <c r="FV142" s="5"/>
      <c r="FW142" s="182">
        <f t="shared" si="1132"/>
        <v>0</v>
      </c>
      <c r="FX142" s="182">
        <f t="shared" si="1325"/>
        <v>0</v>
      </c>
      <c r="FY142" s="182">
        <f t="shared" si="1326"/>
        <v>0</v>
      </c>
      <c r="FZ142" s="5"/>
      <c r="GA142" s="182">
        <f t="shared" si="1135"/>
        <v>0</v>
      </c>
      <c r="GB142" s="182">
        <f t="shared" si="1327"/>
        <v>0</v>
      </c>
      <c r="GC142" s="182">
        <f t="shared" si="1328"/>
        <v>0</v>
      </c>
      <c r="GD142" s="5"/>
      <c r="GE142" s="182">
        <f t="shared" si="1138"/>
        <v>0</v>
      </c>
      <c r="GF142" s="182">
        <f t="shared" si="1329"/>
        <v>0</v>
      </c>
      <c r="GG142" s="182">
        <f t="shared" si="1330"/>
        <v>0</v>
      </c>
      <c r="GH142" s="5"/>
      <c r="GI142" s="182">
        <f t="shared" si="1141"/>
        <v>0</v>
      </c>
      <c r="GJ142" s="182">
        <f t="shared" si="1331"/>
        <v>0</v>
      </c>
      <c r="GK142" s="182">
        <f t="shared" si="1332"/>
        <v>0</v>
      </c>
      <c r="GL142" s="5"/>
      <c r="GM142" s="182">
        <f t="shared" si="1144"/>
        <v>0</v>
      </c>
      <c r="GN142" s="182">
        <f t="shared" si="1333"/>
        <v>0</v>
      </c>
      <c r="GO142" s="182">
        <f t="shared" si="1334"/>
        <v>0</v>
      </c>
      <c r="GP142" s="5"/>
      <c r="GQ142" s="182">
        <f t="shared" si="1147"/>
        <v>0</v>
      </c>
      <c r="GR142" s="182">
        <f t="shared" si="1335"/>
        <v>0</v>
      </c>
      <c r="GS142" s="182">
        <f t="shared" si="1336"/>
        <v>0</v>
      </c>
      <c r="GT142" s="5"/>
      <c r="GU142" s="182">
        <f t="shared" si="1150"/>
        <v>0</v>
      </c>
      <c r="GV142" s="182">
        <f t="shared" si="1337"/>
        <v>0</v>
      </c>
      <c r="GW142" s="182">
        <f t="shared" si="1338"/>
        <v>0</v>
      </c>
      <c r="GX142" s="5"/>
      <c r="GY142" s="182">
        <f t="shared" si="1153"/>
        <v>0</v>
      </c>
      <c r="GZ142" s="182">
        <f t="shared" si="1339"/>
        <v>0</v>
      </c>
      <c r="HA142" s="182">
        <f t="shared" si="1340"/>
        <v>0</v>
      </c>
      <c r="HB142" s="5"/>
      <c r="HC142" s="182">
        <f t="shared" si="1156"/>
        <v>0</v>
      </c>
      <c r="HD142" s="182">
        <f t="shared" si="1341"/>
        <v>0</v>
      </c>
      <c r="HE142" s="182">
        <f t="shared" si="1342"/>
        <v>0</v>
      </c>
      <c r="HF142" s="5"/>
      <c r="HG142" s="182">
        <f t="shared" si="1159"/>
        <v>0</v>
      </c>
      <c r="HH142" s="182">
        <f t="shared" si="1343"/>
        <v>0</v>
      </c>
      <c r="HI142" s="182">
        <f t="shared" si="1344"/>
        <v>0</v>
      </c>
      <c r="HJ142" s="5"/>
      <c r="HK142" s="182">
        <f t="shared" si="1162"/>
        <v>0</v>
      </c>
      <c r="HL142" s="182">
        <f t="shared" si="1345"/>
        <v>0</v>
      </c>
      <c r="HM142" s="182">
        <f t="shared" si="1346"/>
        <v>0</v>
      </c>
      <c r="HN142" s="5"/>
      <c r="HO142" s="182">
        <f t="shared" si="1165"/>
        <v>0</v>
      </c>
      <c r="HP142" s="182">
        <f t="shared" si="1347"/>
        <v>0</v>
      </c>
      <c r="HQ142" s="182">
        <f t="shared" si="1348"/>
        <v>0</v>
      </c>
      <c r="HR142" s="5"/>
      <c r="HS142" s="182">
        <f t="shared" si="1168"/>
        <v>0</v>
      </c>
      <c r="HT142" s="182">
        <f t="shared" si="1349"/>
        <v>0</v>
      </c>
      <c r="HU142" s="182">
        <f t="shared" si="1350"/>
        <v>0</v>
      </c>
      <c r="HV142" s="5"/>
      <c r="HW142" s="182">
        <f t="shared" si="1171"/>
        <v>0</v>
      </c>
      <c r="HX142" s="182">
        <f t="shared" si="1351"/>
        <v>0</v>
      </c>
      <c r="HY142" s="182">
        <f t="shared" si="1352"/>
        <v>0</v>
      </c>
      <c r="HZ142" s="5"/>
      <c r="IA142" s="182">
        <f t="shared" si="1174"/>
        <v>0</v>
      </c>
      <c r="IB142" s="182">
        <f t="shared" si="1353"/>
        <v>0</v>
      </c>
      <c r="IC142" s="182">
        <f t="shared" si="1354"/>
        <v>0</v>
      </c>
      <c r="ID142" s="5"/>
      <c r="IE142" s="182">
        <f t="shared" si="1177"/>
        <v>0</v>
      </c>
      <c r="IF142" s="182">
        <f t="shared" si="1355"/>
        <v>0</v>
      </c>
      <c r="IG142" s="182">
        <f t="shared" si="1356"/>
        <v>0</v>
      </c>
      <c r="IH142" s="5"/>
      <c r="II142" s="182">
        <f t="shared" si="1180"/>
        <v>0</v>
      </c>
      <c r="IJ142" s="182">
        <f t="shared" si="1357"/>
        <v>0</v>
      </c>
      <c r="IK142" s="182">
        <f t="shared" si="1358"/>
        <v>0</v>
      </c>
      <c r="IL142" s="5"/>
      <c r="IM142" s="182">
        <f t="shared" si="1183"/>
        <v>0</v>
      </c>
      <c r="IN142" s="182">
        <f t="shared" si="1359"/>
        <v>0</v>
      </c>
      <c r="IO142" s="182">
        <f t="shared" si="1360"/>
        <v>0</v>
      </c>
      <c r="IP142" s="5"/>
      <c r="IQ142" s="182">
        <f t="shared" si="1186"/>
        <v>0</v>
      </c>
      <c r="IR142" s="182">
        <f t="shared" si="1361"/>
        <v>0</v>
      </c>
      <c r="IS142" s="182">
        <f t="shared" si="1362"/>
        <v>0</v>
      </c>
      <c r="IT142" s="5"/>
      <c r="IU142" s="182">
        <f t="shared" si="1189"/>
        <v>0</v>
      </c>
      <c r="IV142" s="182">
        <f t="shared" si="1363"/>
        <v>0</v>
      </c>
      <c r="IW142" s="182">
        <f t="shared" si="1364"/>
        <v>0</v>
      </c>
      <c r="IX142" s="5"/>
      <c r="IY142" s="182">
        <f t="shared" si="1192"/>
        <v>0</v>
      </c>
      <c r="IZ142" s="182">
        <f t="shared" si="1365"/>
        <v>0</v>
      </c>
      <c r="JA142" s="182">
        <f t="shared" si="1366"/>
        <v>0</v>
      </c>
      <c r="JB142" s="5"/>
      <c r="JC142" s="182">
        <f t="shared" si="1195"/>
        <v>0</v>
      </c>
      <c r="JD142" s="182">
        <f t="shared" si="1367"/>
        <v>0</v>
      </c>
      <c r="JE142" s="182">
        <f t="shared" si="1368"/>
        <v>0</v>
      </c>
      <c r="JF142" s="5"/>
      <c r="JG142" s="182">
        <f t="shared" si="1198"/>
        <v>0</v>
      </c>
      <c r="JH142" s="182">
        <f t="shared" si="1369"/>
        <v>0</v>
      </c>
      <c r="JI142" s="182">
        <f t="shared" si="1370"/>
        <v>0</v>
      </c>
      <c r="JJ142" s="5"/>
      <c r="JK142" s="182">
        <f t="shared" si="1201"/>
        <v>0</v>
      </c>
      <c r="JL142" s="182">
        <f t="shared" si="1371"/>
        <v>0</v>
      </c>
      <c r="JM142" s="182">
        <f t="shared" si="1372"/>
        <v>0</v>
      </c>
      <c r="JN142" s="5"/>
      <c r="JO142" s="182">
        <f t="shared" si="1204"/>
        <v>0</v>
      </c>
      <c r="JP142" s="182">
        <f t="shared" si="1373"/>
        <v>0</v>
      </c>
      <c r="JQ142" s="182">
        <f t="shared" si="1374"/>
        <v>0</v>
      </c>
      <c r="JR142" s="5"/>
      <c r="JS142" s="182">
        <f t="shared" si="1207"/>
        <v>0</v>
      </c>
      <c r="JT142" s="182">
        <f t="shared" si="1375"/>
        <v>0</v>
      </c>
      <c r="JU142" s="182">
        <f t="shared" si="1376"/>
        <v>0</v>
      </c>
      <c r="JV142" s="5"/>
      <c r="JW142" s="182">
        <f t="shared" si="1210"/>
        <v>0</v>
      </c>
      <c r="JX142" s="182">
        <f t="shared" si="1377"/>
        <v>0</v>
      </c>
      <c r="JY142" s="182">
        <f t="shared" si="1378"/>
        <v>0</v>
      </c>
      <c r="JZ142" s="5"/>
      <c r="KA142" s="182">
        <f t="shared" si="1213"/>
        <v>0</v>
      </c>
      <c r="KB142" s="182">
        <f t="shared" si="1379"/>
        <v>0</v>
      </c>
      <c r="KC142" s="182">
        <f t="shared" si="1380"/>
        <v>0</v>
      </c>
      <c r="KD142" s="5"/>
      <c r="KE142" s="182">
        <f t="shared" si="1216"/>
        <v>0</v>
      </c>
      <c r="KF142" s="182">
        <f t="shared" si="1381"/>
        <v>0</v>
      </c>
      <c r="KG142" s="182">
        <f t="shared" si="1382"/>
        <v>0</v>
      </c>
      <c r="KH142" s="5"/>
      <c r="KI142" s="183">
        <f t="shared" si="1383"/>
        <v>0</v>
      </c>
      <c r="KJ142" s="183" t="e">
        <f t="shared" si="1384"/>
        <v>#DIV/0!</v>
      </c>
      <c r="KK142" s="183">
        <f t="shared" si="1385"/>
        <v>0</v>
      </c>
      <c r="KM142" s="183">
        <f t="shared" si="1386"/>
        <v>0</v>
      </c>
      <c r="KN142" s="183" t="e">
        <f t="shared" si="1387"/>
        <v>#DIV/0!</v>
      </c>
      <c r="KO142" s="183">
        <f t="shared" si="1388"/>
        <v>0</v>
      </c>
      <c r="KQ142" s="183">
        <f t="shared" si="1389"/>
        <v>0</v>
      </c>
      <c r="KR142" s="183" t="e">
        <f t="shared" si="1390"/>
        <v>#DIV/0!</v>
      </c>
      <c r="KS142" s="183">
        <f t="shared" si="1391"/>
        <v>0</v>
      </c>
      <c r="KU142" s="183">
        <f t="shared" si="1392"/>
        <v>0</v>
      </c>
      <c r="KV142" s="183" t="e">
        <f t="shared" si="1393"/>
        <v>#DIV/0!</v>
      </c>
      <c r="KW142" s="183">
        <f t="shared" si="1394"/>
        <v>0</v>
      </c>
      <c r="KY142" s="183">
        <f t="shared" si="1395"/>
        <v>0</v>
      </c>
      <c r="KZ142" s="183" t="e">
        <f t="shared" si="1396"/>
        <v>#DIV/0!</v>
      </c>
      <c r="LA142" s="183">
        <f t="shared" si="1397"/>
        <v>0</v>
      </c>
      <c r="LC142" s="183">
        <f t="shared" si="1398"/>
        <v>0</v>
      </c>
      <c r="LD142" s="183" t="e">
        <f t="shared" si="1399"/>
        <v>#DIV/0!</v>
      </c>
      <c r="LE142" s="183">
        <f t="shared" si="1400"/>
        <v>0</v>
      </c>
    </row>
    <row r="143" spans="2:317" ht="18.75">
      <c r="B143" s="172"/>
      <c r="C143" s="180"/>
      <c r="D143" s="180"/>
      <c r="E143" s="180" t="str">
        <f>'A.I Revenue Streams - P1'!F141</f>
        <v>CT Angio Neck &amp; Brain Vessels</v>
      </c>
      <c r="F143" s="184"/>
      <c r="G143" s="182"/>
      <c r="H143" s="182">
        <f>'A.I Revenue Streams - P1'!J141</f>
        <v>0</v>
      </c>
      <c r="I143" s="182">
        <f t="shared" si="1240"/>
        <v>0</v>
      </c>
      <c r="J143" s="5"/>
      <c r="K143" s="182">
        <f>'A.I Revenue Streams - P1'!H141*K$2</f>
        <v>0</v>
      </c>
      <c r="L143" s="182">
        <f t="shared" si="1241"/>
        <v>0</v>
      </c>
      <c r="M143" s="182">
        <f t="shared" si="1242"/>
        <v>0</v>
      </c>
      <c r="N143" s="5"/>
      <c r="O143" s="182">
        <f t="shared" si="1009"/>
        <v>0</v>
      </c>
      <c r="P143" s="182">
        <f t="shared" si="1243"/>
        <v>0</v>
      </c>
      <c r="Q143" s="182">
        <f t="shared" si="1244"/>
        <v>0</v>
      </c>
      <c r="R143" s="5"/>
      <c r="S143" s="182">
        <f t="shared" si="1012"/>
        <v>0</v>
      </c>
      <c r="T143" s="182">
        <f t="shared" si="1245"/>
        <v>0</v>
      </c>
      <c r="U143" s="182">
        <f t="shared" si="1246"/>
        <v>0</v>
      </c>
      <c r="V143" s="5"/>
      <c r="W143" s="182">
        <f t="shared" si="1015"/>
        <v>0</v>
      </c>
      <c r="X143" s="182">
        <f t="shared" si="1247"/>
        <v>0</v>
      </c>
      <c r="Y143" s="182">
        <f t="shared" si="1248"/>
        <v>0</v>
      </c>
      <c r="Z143" s="5"/>
      <c r="AA143" s="182">
        <f t="shared" si="1018"/>
        <v>0</v>
      </c>
      <c r="AB143" s="182">
        <f t="shared" si="1249"/>
        <v>0</v>
      </c>
      <c r="AC143" s="182">
        <f t="shared" si="1250"/>
        <v>0</v>
      </c>
      <c r="AD143" s="5"/>
      <c r="AE143" s="182">
        <f t="shared" si="1021"/>
        <v>0</v>
      </c>
      <c r="AF143" s="182">
        <f t="shared" si="1251"/>
        <v>0</v>
      </c>
      <c r="AG143" s="182">
        <f t="shared" si="1252"/>
        <v>0</v>
      </c>
      <c r="AH143" s="5"/>
      <c r="AI143" s="182">
        <f t="shared" si="1024"/>
        <v>0</v>
      </c>
      <c r="AJ143" s="182">
        <f t="shared" si="1253"/>
        <v>0</v>
      </c>
      <c r="AK143" s="182">
        <f t="shared" si="1254"/>
        <v>0</v>
      </c>
      <c r="AL143" s="5"/>
      <c r="AM143" s="182">
        <f t="shared" si="1027"/>
        <v>0</v>
      </c>
      <c r="AN143" s="182">
        <f t="shared" si="1255"/>
        <v>0</v>
      </c>
      <c r="AO143" s="182">
        <f t="shared" si="1256"/>
        <v>0</v>
      </c>
      <c r="AP143" s="5"/>
      <c r="AQ143" s="182">
        <f t="shared" si="1030"/>
        <v>0</v>
      </c>
      <c r="AR143" s="182">
        <f t="shared" si="1257"/>
        <v>0</v>
      </c>
      <c r="AS143" s="182">
        <f t="shared" si="1258"/>
        <v>0</v>
      </c>
      <c r="AT143" s="5"/>
      <c r="AU143" s="182">
        <f t="shared" si="1033"/>
        <v>0</v>
      </c>
      <c r="AV143" s="182">
        <f t="shared" si="1259"/>
        <v>0</v>
      </c>
      <c r="AW143" s="182">
        <f t="shared" si="1260"/>
        <v>0</v>
      </c>
      <c r="AX143" s="5"/>
      <c r="AY143" s="182">
        <f t="shared" si="1036"/>
        <v>0</v>
      </c>
      <c r="AZ143" s="182">
        <f t="shared" si="1261"/>
        <v>0</v>
      </c>
      <c r="BA143" s="182">
        <f t="shared" si="1262"/>
        <v>0</v>
      </c>
      <c r="BB143" s="5"/>
      <c r="BC143" s="182">
        <f t="shared" si="1039"/>
        <v>0</v>
      </c>
      <c r="BD143" s="182">
        <f t="shared" si="1263"/>
        <v>0</v>
      </c>
      <c r="BE143" s="182">
        <f t="shared" si="1264"/>
        <v>0</v>
      </c>
      <c r="BF143" s="5"/>
      <c r="BG143" s="182">
        <f t="shared" si="1042"/>
        <v>0</v>
      </c>
      <c r="BH143" s="182">
        <f t="shared" si="1265"/>
        <v>0</v>
      </c>
      <c r="BI143" s="182">
        <f t="shared" si="1266"/>
        <v>0</v>
      </c>
      <c r="BJ143" s="5"/>
      <c r="BK143" s="182">
        <f t="shared" si="1045"/>
        <v>0</v>
      </c>
      <c r="BL143" s="182">
        <f t="shared" si="1267"/>
        <v>0</v>
      </c>
      <c r="BM143" s="182">
        <f t="shared" si="1268"/>
        <v>0</v>
      </c>
      <c r="BN143" s="5"/>
      <c r="BO143" s="182">
        <f t="shared" si="1048"/>
        <v>0</v>
      </c>
      <c r="BP143" s="182">
        <f t="shared" si="1269"/>
        <v>0</v>
      </c>
      <c r="BQ143" s="182">
        <f t="shared" si="1270"/>
        <v>0</v>
      </c>
      <c r="BR143" s="5"/>
      <c r="BS143" s="182">
        <f t="shared" si="1051"/>
        <v>0</v>
      </c>
      <c r="BT143" s="182">
        <f t="shared" si="1271"/>
        <v>0</v>
      </c>
      <c r="BU143" s="182">
        <f t="shared" si="1272"/>
        <v>0</v>
      </c>
      <c r="BV143" s="5"/>
      <c r="BW143" s="182">
        <f t="shared" si="1054"/>
        <v>0</v>
      </c>
      <c r="BX143" s="182">
        <f t="shared" si="1273"/>
        <v>0</v>
      </c>
      <c r="BY143" s="182">
        <f t="shared" si="1274"/>
        <v>0</v>
      </c>
      <c r="BZ143" s="5"/>
      <c r="CA143" s="182">
        <f t="shared" si="1057"/>
        <v>0</v>
      </c>
      <c r="CB143" s="182">
        <f t="shared" si="1275"/>
        <v>0</v>
      </c>
      <c r="CC143" s="182">
        <f t="shared" si="1276"/>
        <v>0</v>
      </c>
      <c r="CD143" s="5"/>
      <c r="CE143" s="182">
        <f t="shared" si="1060"/>
        <v>0</v>
      </c>
      <c r="CF143" s="182">
        <f t="shared" si="1277"/>
        <v>0</v>
      </c>
      <c r="CG143" s="182">
        <f t="shared" si="1278"/>
        <v>0</v>
      </c>
      <c r="CH143" s="5"/>
      <c r="CI143" s="182">
        <f t="shared" si="1063"/>
        <v>0</v>
      </c>
      <c r="CJ143" s="182">
        <f t="shared" si="1279"/>
        <v>0</v>
      </c>
      <c r="CK143" s="182">
        <f t="shared" si="1280"/>
        <v>0</v>
      </c>
      <c r="CL143" s="5"/>
      <c r="CM143" s="182">
        <f t="shared" si="1066"/>
        <v>0</v>
      </c>
      <c r="CN143" s="182">
        <f t="shared" si="1281"/>
        <v>0</v>
      </c>
      <c r="CO143" s="182">
        <f t="shared" si="1282"/>
        <v>0</v>
      </c>
      <c r="CP143" s="5"/>
      <c r="CQ143" s="182">
        <f t="shared" si="1069"/>
        <v>0</v>
      </c>
      <c r="CR143" s="182">
        <f t="shared" si="1283"/>
        <v>0</v>
      </c>
      <c r="CS143" s="182">
        <f t="shared" si="1284"/>
        <v>0</v>
      </c>
      <c r="CT143" s="5"/>
      <c r="CU143" s="182">
        <f t="shared" si="1072"/>
        <v>0</v>
      </c>
      <c r="CV143" s="182">
        <f t="shared" si="1285"/>
        <v>0</v>
      </c>
      <c r="CW143" s="182">
        <f t="shared" si="1286"/>
        <v>0</v>
      </c>
      <c r="CX143" s="5"/>
      <c r="CY143" s="182">
        <f t="shared" si="1075"/>
        <v>0</v>
      </c>
      <c r="CZ143" s="182">
        <f t="shared" si="1287"/>
        <v>0</v>
      </c>
      <c r="DA143" s="182">
        <f t="shared" si="1288"/>
        <v>0</v>
      </c>
      <c r="DB143" s="5"/>
      <c r="DC143" s="182">
        <f t="shared" si="1078"/>
        <v>0</v>
      </c>
      <c r="DD143" s="182">
        <f t="shared" si="1289"/>
        <v>0</v>
      </c>
      <c r="DE143" s="182">
        <f t="shared" si="1290"/>
        <v>0</v>
      </c>
      <c r="DF143" s="5"/>
      <c r="DG143" s="182">
        <f t="shared" si="1081"/>
        <v>0</v>
      </c>
      <c r="DH143" s="182">
        <f t="shared" si="1291"/>
        <v>0</v>
      </c>
      <c r="DI143" s="182">
        <f t="shared" si="1292"/>
        <v>0</v>
      </c>
      <c r="DJ143" s="5"/>
      <c r="DK143" s="182">
        <f t="shared" si="1084"/>
        <v>0</v>
      </c>
      <c r="DL143" s="182">
        <f t="shared" si="1293"/>
        <v>0</v>
      </c>
      <c r="DM143" s="182">
        <f t="shared" si="1294"/>
        <v>0</v>
      </c>
      <c r="DN143" s="5"/>
      <c r="DO143" s="182">
        <f t="shared" si="1087"/>
        <v>0</v>
      </c>
      <c r="DP143" s="182">
        <f t="shared" si="1295"/>
        <v>0</v>
      </c>
      <c r="DQ143" s="182">
        <f t="shared" si="1296"/>
        <v>0</v>
      </c>
      <c r="DR143" s="5"/>
      <c r="DS143" s="182">
        <f t="shared" si="1090"/>
        <v>0</v>
      </c>
      <c r="DT143" s="182">
        <f t="shared" si="1297"/>
        <v>0</v>
      </c>
      <c r="DU143" s="182">
        <f t="shared" si="1298"/>
        <v>0</v>
      </c>
      <c r="DV143" s="5"/>
      <c r="DW143" s="182">
        <f t="shared" si="1093"/>
        <v>0</v>
      </c>
      <c r="DX143" s="182">
        <f t="shared" si="1299"/>
        <v>0</v>
      </c>
      <c r="DY143" s="182">
        <f t="shared" si="1300"/>
        <v>0</v>
      </c>
      <c r="DZ143" s="5"/>
      <c r="EA143" s="182">
        <f t="shared" si="1096"/>
        <v>0</v>
      </c>
      <c r="EB143" s="182">
        <f t="shared" si="1301"/>
        <v>0</v>
      </c>
      <c r="EC143" s="182">
        <f t="shared" si="1302"/>
        <v>0</v>
      </c>
      <c r="ED143" s="5"/>
      <c r="EE143" s="182">
        <f t="shared" si="1099"/>
        <v>0</v>
      </c>
      <c r="EF143" s="182">
        <f t="shared" si="1303"/>
        <v>0</v>
      </c>
      <c r="EG143" s="182">
        <f t="shared" si="1304"/>
        <v>0</v>
      </c>
      <c r="EH143" s="5"/>
      <c r="EI143" s="182">
        <f t="shared" si="1102"/>
        <v>0</v>
      </c>
      <c r="EJ143" s="182">
        <f t="shared" si="1305"/>
        <v>0</v>
      </c>
      <c r="EK143" s="182">
        <f t="shared" si="1306"/>
        <v>0</v>
      </c>
      <c r="EL143" s="5"/>
      <c r="EM143" s="182">
        <f t="shared" si="1105"/>
        <v>0</v>
      </c>
      <c r="EN143" s="182">
        <f t="shared" si="1307"/>
        <v>0</v>
      </c>
      <c r="EO143" s="182">
        <f t="shared" si="1308"/>
        <v>0</v>
      </c>
      <c r="EP143" s="5"/>
      <c r="EQ143" s="182">
        <f t="shared" si="1108"/>
        <v>0</v>
      </c>
      <c r="ER143" s="182">
        <f t="shared" si="1309"/>
        <v>0</v>
      </c>
      <c r="ES143" s="182">
        <f t="shared" si="1310"/>
        <v>0</v>
      </c>
      <c r="ET143" s="5"/>
      <c r="EU143" s="182">
        <f t="shared" si="1111"/>
        <v>0</v>
      </c>
      <c r="EV143" s="182">
        <f t="shared" si="1311"/>
        <v>0</v>
      </c>
      <c r="EW143" s="182">
        <f t="shared" si="1312"/>
        <v>0</v>
      </c>
      <c r="EX143" s="5"/>
      <c r="EY143" s="182">
        <f t="shared" si="1114"/>
        <v>0</v>
      </c>
      <c r="EZ143" s="182">
        <f t="shared" si="1313"/>
        <v>0</v>
      </c>
      <c r="FA143" s="182">
        <f t="shared" si="1314"/>
        <v>0</v>
      </c>
      <c r="FB143" s="5"/>
      <c r="FC143" s="182">
        <f t="shared" si="1117"/>
        <v>0</v>
      </c>
      <c r="FD143" s="182">
        <f t="shared" si="1315"/>
        <v>0</v>
      </c>
      <c r="FE143" s="182">
        <f t="shared" si="1316"/>
        <v>0</v>
      </c>
      <c r="FF143" s="5"/>
      <c r="FG143" s="182">
        <f t="shared" si="1120"/>
        <v>0</v>
      </c>
      <c r="FH143" s="182">
        <f t="shared" si="1317"/>
        <v>0</v>
      </c>
      <c r="FI143" s="182">
        <f t="shared" si="1318"/>
        <v>0</v>
      </c>
      <c r="FJ143" s="5"/>
      <c r="FK143" s="182">
        <f t="shared" si="1123"/>
        <v>0</v>
      </c>
      <c r="FL143" s="182">
        <f t="shared" si="1319"/>
        <v>0</v>
      </c>
      <c r="FM143" s="182">
        <f t="shared" si="1320"/>
        <v>0</v>
      </c>
      <c r="FN143" s="5"/>
      <c r="FO143" s="182">
        <f t="shared" si="1126"/>
        <v>0</v>
      </c>
      <c r="FP143" s="182">
        <f t="shared" si="1321"/>
        <v>0</v>
      </c>
      <c r="FQ143" s="182">
        <f t="shared" si="1322"/>
        <v>0</v>
      </c>
      <c r="FR143" s="5"/>
      <c r="FS143" s="182">
        <f t="shared" si="1129"/>
        <v>0</v>
      </c>
      <c r="FT143" s="182">
        <f t="shared" si="1323"/>
        <v>0</v>
      </c>
      <c r="FU143" s="182">
        <f t="shared" si="1324"/>
        <v>0</v>
      </c>
      <c r="FV143" s="5"/>
      <c r="FW143" s="182">
        <f t="shared" si="1132"/>
        <v>0</v>
      </c>
      <c r="FX143" s="182">
        <f t="shared" si="1325"/>
        <v>0</v>
      </c>
      <c r="FY143" s="182">
        <f t="shared" si="1326"/>
        <v>0</v>
      </c>
      <c r="FZ143" s="5"/>
      <c r="GA143" s="182">
        <f t="shared" si="1135"/>
        <v>0</v>
      </c>
      <c r="GB143" s="182">
        <f t="shared" si="1327"/>
        <v>0</v>
      </c>
      <c r="GC143" s="182">
        <f t="shared" si="1328"/>
        <v>0</v>
      </c>
      <c r="GD143" s="5"/>
      <c r="GE143" s="182">
        <f t="shared" si="1138"/>
        <v>0</v>
      </c>
      <c r="GF143" s="182">
        <f t="shared" si="1329"/>
        <v>0</v>
      </c>
      <c r="GG143" s="182">
        <f t="shared" si="1330"/>
        <v>0</v>
      </c>
      <c r="GH143" s="5"/>
      <c r="GI143" s="182">
        <f t="shared" si="1141"/>
        <v>0</v>
      </c>
      <c r="GJ143" s="182">
        <f t="shared" si="1331"/>
        <v>0</v>
      </c>
      <c r="GK143" s="182">
        <f t="shared" si="1332"/>
        <v>0</v>
      </c>
      <c r="GL143" s="5"/>
      <c r="GM143" s="182">
        <f t="shared" si="1144"/>
        <v>0</v>
      </c>
      <c r="GN143" s="182">
        <f t="shared" si="1333"/>
        <v>0</v>
      </c>
      <c r="GO143" s="182">
        <f t="shared" si="1334"/>
        <v>0</v>
      </c>
      <c r="GP143" s="5"/>
      <c r="GQ143" s="182">
        <f t="shared" si="1147"/>
        <v>0</v>
      </c>
      <c r="GR143" s="182">
        <f t="shared" si="1335"/>
        <v>0</v>
      </c>
      <c r="GS143" s="182">
        <f t="shared" si="1336"/>
        <v>0</v>
      </c>
      <c r="GT143" s="5"/>
      <c r="GU143" s="182">
        <f t="shared" si="1150"/>
        <v>0</v>
      </c>
      <c r="GV143" s="182">
        <f t="shared" si="1337"/>
        <v>0</v>
      </c>
      <c r="GW143" s="182">
        <f t="shared" si="1338"/>
        <v>0</v>
      </c>
      <c r="GX143" s="5"/>
      <c r="GY143" s="182">
        <f t="shared" si="1153"/>
        <v>0</v>
      </c>
      <c r="GZ143" s="182">
        <f t="shared" si="1339"/>
        <v>0</v>
      </c>
      <c r="HA143" s="182">
        <f t="shared" si="1340"/>
        <v>0</v>
      </c>
      <c r="HB143" s="5"/>
      <c r="HC143" s="182">
        <f t="shared" si="1156"/>
        <v>0</v>
      </c>
      <c r="HD143" s="182">
        <f t="shared" si="1341"/>
        <v>0</v>
      </c>
      <c r="HE143" s="182">
        <f t="shared" si="1342"/>
        <v>0</v>
      </c>
      <c r="HF143" s="5"/>
      <c r="HG143" s="182">
        <f t="shared" si="1159"/>
        <v>0</v>
      </c>
      <c r="HH143" s="182">
        <f t="shared" si="1343"/>
        <v>0</v>
      </c>
      <c r="HI143" s="182">
        <f t="shared" si="1344"/>
        <v>0</v>
      </c>
      <c r="HJ143" s="5"/>
      <c r="HK143" s="182">
        <f t="shared" si="1162"/>
        <v>0</v>
      </c>
      <c r="HL143" s="182">
        <f t="shared" si="1345"/>
        <v>0</v>
      </c>
      <c r="HM143" s="182">
        <f t="shared" si="1346"/>
        <v>0</v>
      </c>
      <c r="HN143" s="5"/>
      <c r="HO143" s="182">
        <f t="shared" si="1165"/>
        <v>0</v>
      </c>
      <c r="HP143" s="182">
        <f t="shared" si="1347"/>
        <v>0</v>
      </c>
      <c r="HQ143" s="182">
        <f t="shared" si="1348"/>
        <v>0</v>
      </c>
      <c r="HR143" s="5"/>
      <c r="HS143" s="182">
        <f t="shared" si="1168"/>
        <v>0</v>
      </c>
      <c r="HT143" s="182">
        <f t="shared" si="1349"/>
        <v>0</v>
      </c>
      <c r="HU143" s="182">
        <f t="shared" si="1350"/>
        <v>0</v>
      </c>
      <c r="HV143" s="5"/>
      <c r="HW143" s="182">
        <f t="shared" si="1171"/>
        <v>0</v>
      </c>
      <c r="HX143" s="182">
        <f t="shared" si="1351"/>
        <v>0</v>
      </c>
      <c r="HY143" s="182">
        <f t="shared" si="1352"/>
        <v>0</v>
      </c>
      <c r="HZ143" s="5"/>
      <c r="IA143" s="182">
        <f t="shared" si="1174"/>
        <v>0</v>
      </c>
      <c r="IB143" s="182">
        <f t="shared" si="1353"/>
        <v>0</v>
      </c>
      <c r="IC143" s="182">
        <f t="shared" si="1354"/>
        <v>0</v>
      </c>
      <c r="ID143" s="5"/>
      <c r="IE143" s="182">
        <f t="shared" si="1177"/>
        <v>0</v>
      </c>
      <c r="IF143" s="182">
        <f t="shared" si="1355"/>
        <v>0</v>
      </c>
      <c r="IG143" s="182">
        <f t="shared" si="1356"/>
        <v>0</v>
      </c>
      <c r="IH143" s="5"/>
      <c r="II143" s="182">
        <f t="shared" si="1180"/>
        <v>0</v>
      </c>
      <c r="IJ143" s="182">
        <f t="shared" si="1357"/>
        <v>0</v>
      </c>
      <c r="IK143" s="182">
        <f t="shared" si="1358"/>
        <v>0</v>
      </c>
      <c r="IL143" s="5"/>
      <c r="IM143" s="182">
        <f t="shared" si="1183"/>
        <v>0</v>
      </c>
      <c r="IN143" s="182">
        <f t="shared" si="1359"/>
        <v>0</v>
      </c>
      <c r="IO143" s="182">
        <f t="shared" si="1360"/>
        <v>0</v>
      </c>
      <c r="IP143" s="5"/>
      <c r="IQ143" s="182">
        <f t="shared" si="1186"/>
        <v>0</v>
      </c>
      <c r="IR143" s="182">
        <f t="shared" si="1361"/>
        <v>0</v>
      </c>
      <c r="IS143" s="182">
        <f t="shared" si="1362"/>
        <v>0</v>
      </c>
      <c r="IT143" s="5"/>
      <c r="IU143" s="182">
        <f t="shared" si="1189"/>
        <v>0</v>
      </c>
      <c r="IV143" s="182">
        <f t="shared" si="1363"/>
        <v>0</v>
      </c>
      <c r="IW143" s="182">
        <f t="shared" si="1364"/>
        <v>0</v>
      </c>
      <c r="IX143" s="5"/>
      <c r="IY143" s="182">
        <f t="shared" si="1192"/>
        <v>0</v>
      </c>
      <c r="IZ143" s="182">
        <f t="shared" si="1365"/>
        <v>0</v>
      </c>
      <c r="JA143" s="182">
        <f t="shared" si="1366"/>
        <v>0</v>
      </c>
      <c r="JB143" s="5"/>
      <c r="JC143" s="182">
        <f t="shared" si="1195"/>
        <v>0</v>
      </c>
      <c r="JD143" s="182">
        <f t="shared" si="1367"/>
        <v>0</v>
      </c>
      <c r="JE143" s="182">
        <f t="shared" si="1368"/>
        <v>0</v>
      </c>
      <c r="JF143" s="5"/>
      <c r="JG143" s="182">
        <f t="shared" si="1198"/>
        <v>0</v>
      </c>
      <c r="JH143" s="182">
        <f t="shared" si="1369"/>
        <v>0</v>
      </c>
      <c r="JI143" s="182">
        <f t="shared" si="1370"/>
        <v>0</v>
      </c>
      <c r="JJ143" s="5"/>
      <c r="JK143" s="182">
        <f t="shared" si="1201"/>
        <v>0</v>
      </c>
      <c r="JL143" s="182">
        <f t="shared" si="1371"/>
        <v>0</v>
      </c>
      <c r="JM143" s="182">
        <f t="shared" si="1372"/>
        <v>0</v>
      </c>
      <c r="JN143" s="5"/>
      <c r="JO143" s="182">
        <f t="shared" si="1204"/>
        <v>0</v>
      </c>
      <c r="JP143" s="182">
        <f t="shared" si="1373"/>
        <v>0</v>
      </c>
      <c r="JQ143" s="182">
        <f t="shared" si="1374"/>
        <v>0</v>
      </c>
      <c r="JR143" s="5"/>
      <c r="JS143" s="182">
        <f t="shared" si="1207"/>
        <v>0</v>
      </c>
      <c r="JT143" s="182">
        <f t="shared" si="1375"/>
        <v>0</v>
      </c>
      <c r="JU143" s="182">
        <f t="shared" si="1376"/>
        <v>0</v>
      </c>
      <c r="JV143" s="5"/>
      <c r="JW143" s="182">
        <f t="shared" si="1210"/>
        <v>0</v>
      </c>
      <c r="JX143" s="182">
        <f t="shared" si="1377"/>
        <v>0</v>
      </c>
      <c r="JY143" s="182">
        <f t="shared" si="1378"/>
        <v>0</v>
      </c>
      <c r="JZ143" s="5"/>
      <c r="KA143" s="182">
        <f t="shared" si="1213"/>
        <v>0</v>
      </c>
      <c r="KB143" s="182">
        <f t="shared" si="1379"/>
        <v>0</v>
      </c>
      <c r="KC143" s="182">
        <f t="shared" si="1380"/>
        <v>0</v>
      </c>
      <c r="KD143" s="5"/>
      <c r="KE143" s="182">
        <f t="shared" si="1216"/>
        <v>0</v>
      </c>
      <c r="KF143" s="182">
        <f t="shared" si="1381"/>
        <v>0</v>
      </c>
      <c r="KG143" s="182">
        <f t="shared" si="1382"/>
        <v>0</v>
      </c>
      <c r="KH143" s="5"/>
      <c r="KI143" s="183">
        <f t="shared" si="1383"/>
        <v>0</v>
      </c>
      <c r="KJ143" s="183" t="e">
        <f t="shared" si="1384"/>
        <v>#DIV/0!</v>
      </c>
      <c r="KK143" s="183">
        <f t="shared" si="1385"/>
        <v>0</v>
      </c>
      <c r="KM143" s="183">
        <f t="shared" si="1386"/>
        <v>0</v>
      </c>
      <c r="KN143" s="183" t="e">
        <f t="shared" si="1387"/>
        <v>#DIV/0!</v>
      </c>
      <c r="KO143" s="183">
        <f t="shared" si="1388"/>
        <v>0</v>
      </c>
      <c r="KQ143" s="183">
        <f t="shared" si="1389"/>
        <v>0</v>
      </c>
      <c r="KR143" s="183" t="e">
        <f t="shared" si="1390"/>
        <v>#DIV/0!</v>
      </c>
      <c r="KS143" s="183">
        <f t="shared" si="1391"/>
        <v>0</v>
      </c>
      <c r="KU143" s="183">
        <f t="shared" si="1392"/>
        <v>0</v>
      </c>
      <c r="KV143" s="183" t="e">
        <f t="shared" si="1393"/>
        <v>#DIV/0!</v>
      </c>
      <c r="KW143" s="183">
        <f t="shared" si="1394"/>
        <v>0</v>
      </c>
      <c r="KY143" s="183">
        <f t="shared" si="1395"/>
        <v>0</v>
      </c>
      <c r="KZ143" s="183" t="e">
        <f t="shared" si="1396"/>
        <v>#DIV/0!</v>
      </c>
      <c r="LA143" s="183">
        <f t="shared" si="1397"/>
        <v>0</v>
      </c>
      <c r="LC143" s="183">
        <f t="shared" si="1398"/>
        <v>0</v>
      </c>
      <c r="LD143" s="183" t="e">
        <f t="shared" si="1399"/>
        <v>#DIV/0!</v>
      </c>
      <c r="LE143" s="183">
        <f t="shared" si="1400"/>
        <v>0</v>
      </c>
    </row>
    <row r="144" spans="2:317" ht="18.75">
      <c r="B144" s="172"/>
      <c r="C144" s="180"/>
      <c r="D144" s="180"/>
      <c r="E144" s="180" t="str">
        <f>'A.I Revenue Streams - P1'!F142</f>
        <v>CT Angio of Neck Vessels</v>
      </c>
      <c r="F144" s="184"/>
      <c r="G144" s="182"/>
      <c r="H144" s="182">
        <f>'A.I Revenue Streams - P1'!J142</f>
        <v>0</v>
      </c>
      <c r="I144" s="182">
        <f t="shared" si="1240"/>
        <v>0</v>
      </c>
      <c r="J144" s="5"/>
      <c r="K144" s="182">
        <f>'A.I Revenue Streams - P1'!H142*K$2</f>
        <v>0</v>
      </c>
      <c r="L144" s="182">
        <f t="shared" si="1241"/>
        <v>0</v>
      </c>
      <c r="M144" s="182">
        <f t="shared" si="1242"/>
        <v>0</v>
      </c>
      <c r="N144" s="5"/>
      <c r="O144" s="182">
        <f t="shared" si="1009"/>
        <v>0</v>
      </c>
      <c r="P144" s="182">
        <f t="shared" si="1243"/>
        <v>0</v>
      </c>
      <c r="Q144" s="182">
        <f t="shared" si="1244"/>
        <v>0</v>
      </c>
      <c r="R144" s="5"/>
      <c r="S144" s="182">
        <f t="shared" si="1012"/>
        <v>0</v>
      </c>
      <c r="T144" s="182">
        <f t="shared" si="1245"/>
        <v>0</v>
      </c>
      <c r="U144" s="182">
        <f t="shared" si="1246"/>
        <v>0</v>
      </c>
      <c r="V144" s="5"/>
      <c r="W144" s="182">
        <f t="shared" si="1015"/>
        <v>0</v>
      </c>
      <c r="X144" s="182">
        <f t="shared" si="1247"/>
        <v>0</v>
      </c>
      <c r="Y144" s="182">
        <f t="shared" si="1248"/>
        <v>0</v>
      </c>
      <c r="Z144" s="5"/>
      <c r="AA144" s="182">
        <f t="shared" si="1018"/>
        <v>0</v>
      </c>
      <c r="AB144" s="182">
        <f t="shared" si="1249"/>
        <v>0</v>
      </c>
      <c r="AC144" s="182">
        <f t="shared" si="1250"/>
        <v>0</v>
      </c>
      <c r="AD144" s="5"/>
      <c r="AE144" s="182">
        <f t="shared" si="1021"/>
        <v>0</v>
      </c>
      <c r="AF144" s="182">
        <f t="shared" si="1251"/>
        <v>0</v>
      </c>
      <c r="AG144" s="182">
        <f t="shared" si="1252"/>
        <v>0</v>
      </c>
      <c r="AH144" s="5"/>
      <c r="AI144" s="182">
        <f t="shared" si="1024"/>
        <v>0</v>
      </c>
      <c r="AJ144" s="182">
        <f t="shared" si="1253"/>
        <v>0</v>
      </c>
      <c r="AK144" s="182">
        <f t="shared" si="1254"/>
        <v>0</v>
      </c>
      <c r="AL144" s="5"/>
      <c r="AM144" s="182">
        <f t="shared" si="1027"/>
        <v>0</v>
      </c>
      <c r="AN144" s="182">
        <f t="shared" si="1255"/>
        <v>0</v>
      </c>
      <c r="AO144" s="182">
        <f t="shared" si="1256"/>
        <v>0</v>
      </c>
      <c r="AP144" s="5"/>
      <c r="AQ144" s="182">
        <f t="shared" si="1030"/>
        <v>0</v>
      </c>
      <c r="AR144" s="182">
        <f t="shared" si="1257"/>
        <v>0</v>
      </c>
      <c r="AS144" s="182">
        <f t="shared" si="1258"/>
        <v>0</v>
      </c>
      <c r="AT144" s="5"/>
      <c r="AU144" s="182">
        <f t="shared" si="1033"/>
        <v>0</v>
      </c>
      <c r="AV144" s="182">
        <f t="shared" si="1259"/>
        <v>0</v>
      </c>
      <c r="AW144" s="182">
        <f t="shared" si="1260"/>
        <v>0</v>
      </c>
      <c r="AX144" s="5"/>
      <c r="AY144" s="182">
        <f t="shared" si="1036"/>
        <v>0</v>
      </c>
      <c r="AZ144" s="182">
        <f t="shared" si="1261"/>
        <v>0</v>
      </c>
      <c r="BA144" s="182">
        <f t="shared" si="1262"/>
        <v>0</v>
      </c>
      <c r="BB144" s="5"/>
      <c r="BC144" s="182">
        <f t="shared" si="1039"/>
        <v>0</v>
      </c>
      <c r="BD144" s="182">
        <f t="shared" si="1263"/>
        <v>0</v>
      </c>
      <c r="BE144" s="182">
        <f t="shared" si="1264"/>
        <v>0</v>
      </c>
      <c r="BF144" s="5"/>
      <c r="BG144" s="182">
        <f t="shared" si="1042"/>
        <v>0</v>
      </c>
      <c r="BH144" s="182">
        <f t="shared" si="1265"/>
        <v>0</v>
      </c>
      <c r="BI144" s="182">
        <f t="shared" si="1266"/>
        <v>0</v>
      </c>
      <c r="BJ144" s="5"/>
      <c r="BK144" s="182">
        <f t="shared" si="1045"/>
        <v>0</v>
      </c>
      <c r="BL144" s="182">
        <f t="shared" si="1267"/>
        <v>0</v>
      </c>
      <c r="BM144" s="182">
        <f t="shared" si="1268"/>
        <v>0</v>
      </c>
      <c r="BN144" s="5"/>
      <c r="BO144" s="182">
        <f t="shared" si="1048"/>
        <v>0</v>
      </c>
      <c r="BP144" s="182">
        <f t="shared" si="1269"/>
        <v>0</v>
      </c>
      <c r="BQ144" s="182">
        <f t="shared" si="1270"/>
        <v>0</v>
      </c>
      <c r="BR144" s="5"/>
      <c r="BS144" s="182">
        <f t="shared" si="1051"/>
        <v>0</v>
      </c>
      <c r="BT144" s="182">
        <f t="shared" si="1271"/>
        <v>0</v>
      </c>
      <c r="BU144" s="182">
        <f t="shared" si="1272"/>
        <v>0</v>
      </c>
      <c r="BV144" s="5"/>
      <c r="BW144" s="182">
        <f t="shared" si="1054"/>
        <v>0</v>
      </c>
      <c r="BX144" s="182">
        <f t="shared" si="1273"/>
        <v>0</v>
      </c>
      <c r="BY144" s="182">
        <f t="shared" si="1274"/>
        <v>0</v>
      </c>
      <c r="BZ144" s="5"/>
      <c r="CA144" s="182">
        <f t="shared" si="1057"/>
        <v>0</v>
      </c>
      <c r="CB144" s="182">
        <f t="shared" si="1275"/>
        <v>0</v>
      </c>
      <c r="CC144" s="182">
        <f t="shared" si="1276"/>
        <v>0</v>
      </c>
      <c r="CD144" s="5"/>
      <c r="CE144" s="182">
        <f t="shared" si="1060"/>
        <v>0</v>
      </c>
      <c r="CF144" s="182">
        <f t="shared" si="1277"/>
        <v>0</v>
      </c>
      <c r="CG144" s="182">
        <f t="shared" si="1278"/>
        <v>0</v>
      </c>
      <c r="CH144" s="5"/>
      <c r="CI144" s="182">
        <f t="shared" si="1063"/>
        <v>0</v>
      </c>
      <c r="CJ144" s="182">
        <f t="shared" si="1279"/>
        <v>0</v>
      </c>
      <c r="CK144" s="182">
        <f t="shared" si="1280"/>
        <v>0</v>
      </c>
      <c r="CL144" s="5"/>
      <c r="CM144" s="182">
        <f t="shared" si="1066"/>
        <v>0</v>
      </c>
      <c r="CN144" s="182">
        <f t="shared" si="1281"/>
        <v>0</v>
      </c>
      <c r="CO144" s="182">
        <f t="shared" si="1282"/>
        <v>0</v>
      </c>
      <c r="CP144" s="5"/>
      <c r="CQ144" s="182">
        <f t="shared" si="1069"/>
        <v>0</v>
      </c>
      <c r="CR144" s="182">
        <f t="shared" si="1283"/>
        <v>0</v>
      </c>
      <c r="CS144" s="182">
        <f t="shared" si="1284"/>
        <v>0</v>
      </c>
      <c r="CT144" s="5"/>
      <c r="CU144" s="182">
        <f t="shared" si="1072"/>
        <v>0</v>
      </c>
      <c r="CV144" s="182">
        <f t="shared" si="1285"/>
        <v>0</v>
      </c>
      <c r="CW144" s="182">
        <f t="shared" si="1286"/>
        <v>0</v>
      </c>
      <c r="CX144" s="5"/>
      <c r="CY144" s="182">
        <f t="shared" si="1075"/>
        <v>0</v>
      </c>
      <c r="CZ144" s="182">
        <f t="shared" si="1287"/>
        <v>0</v>
      </c>
      <c r="DA144" s="182">
        <f t="shared" si="1288"/>
        <v>0</v>
      </c>
      <c r="DB144" s="5"/>
      <c r="DC144" s="182">
        <f t="shared" si="1078"/>
        <v>0</v>
      </c>
      <c r="DD144" s="182">
        <f t="shared" si="1289"/>
        <v>0</v>
      </c>
      <c r="DE144" s="182">
        <f t="shared" si="1290"/>
        <v>0</v>
      </c>
      <c r="DF144" s="5"/>
      <c r="DG144" s="182">
        <f t="shared" si="1081"/>
        <v>0</v>
      </c>
      <c r="DH144" s="182">
        <f t="shared" si="1291"/>
        <v>0</v>
      </c>
      <c r="DI144" s="182">
        <f t="shared" si="1292"/>
        <v>0</v>
      </c>
      <c r="DJ144" s="5"/>
      <c r="DK144" s="182">
        <f t="shared" si="1084"/>
        <v>0</v>
      </c>
      <c r="DL144" s="182">
        <f t="shared" si="1293"/>
        <v>0</v>
      </c>
      <c r="DM144" s="182">
        <f t="shared" si="1294"/>
        <v>0</v>
      </c>
      <c r="DN144" s="5"/>
      <c r="DO144" s="182">
        <f t="shared" si="1087"/>
        <v>0</v>
      </c>
      <c r="DP144" s="182">
        <f t="shared" si="1295"/>
        <v>0</v>
      </c>
      <c r="DQ144" s="182">
        <f t="shared" si="1296"/>
        <v>0</v>
      </c>
      <c r="DR144" s="5"/>
      <c r="DS144" s="182">
        <f t="shared" si="1090"/>
        <v>0</v>
      </c>
      <c r="DT144" s="182">
        <f t="shared" si="1297"/>
        <v>0</v>
      </c>
      <c r="DU144" s="182">
        <f t="shared" si="1298"/>
        <v>0</v>
      </c>
      <c r="DV144" s="5"/>
      <c r="DW144" s="182">
        <f t="shared" si="1093"/>
        <v>0</v>
      </c>
      <c r="DX144" s="182">
        <f t="shared" si="1299"/>
        <v>0</v>
      </c>
      <c r="DY144" s="182">
        <f t="shared" si="1300"/>
        <v>0</v>
      </c>
      <c r="DZ144" s="5"/>
      <c r="EA144" s="182">
        <f t="shared" si="1096"/>
        <v>0</v>
      </c>
      <c r="EB144" s="182">
        <f t="shared" si="1301"/>
        <v>0</v>
      </c>
      <c r="EC144" s="182">
        <f t="shared" si="1302"/>
        <v>0</v>
      </c>
      <c r="ED144" s="5"/>
      <c r="EE144" s="182">
        <f t="shared" si="1099"/>
        <v>0</v>
      </c>
      <c r="EF144" s="182">
        <f t="shared" si="1303"/>
        <v>0</v>
      </c>
      <c r="EG144" s="182">
        <f t="shared" si="1304"/>
        <v>0</v>
      </c>
      <c r="EH144" s="5"/>
      <c r="EI144" s="182">
        <f t="shared" si="1102"/>
        <v>0</v>
      </c>
      <c r="EJ144" s="182">
        <f t="shared" si="1305"/>
        <v>0</v>
      </c>
      <c r="EK144" s="182">
        <f t="shared" si="1306"/>
        <v>0</v>
      </c>
      <c r="EL144" s="5"/>
      <c r="EM144" s="182">
        <f t="shared" si="1105"/>
        <v>0</v>
      </c>
      <c r="EN144" s="182">
        <f t="shared" si="1307"/>
        <v>0</v>
      </c>
      <c r="EO144" s="182">
        <f t="shared" si="1308"/>
        <v>0</v>
      </c>
      <c r="EP144" s="5"/>
      <c r="EQ144" s="182">
        <f t="shared" si="1108"/>
        <v>0</v>
      </c>
      <c r="ER144" s="182">
        <f t="shared" si="1309"/>
        <v>0</v>
      </c>
      <c r="ES144" s="182">
        <f t="shared" si="1310"/>
        <v>0</v>
      </c>
      <c r="ET144" s="5"/>
      <c r="EU144" s="182">
        <f t="shared" si="1111"/>
        <v>0</v>
      </c>
      <c r="EV144" s="182">
        <f t="shared" si="1311"/>
        <v>0</v>
      </c>
      <c r="EW144" s="182">
        <f t="shared" si="1312"/>
        <v>0</v>
      </c>
      <c r="EX144" s="5"/>
      <c r="EY144" s="182">
        <f t="shared" si="1114"/>
        <v>0</v>
      </c>
      <c r="EZ144" s="182">
        <f t="shared" si="1313"/>
        <v>0</v>
      </c>
      <c r="FA144" s="182">
        <f t="shared" si="1314"/>
        <v>0</v>
      </c>
      <c r="FB144" s="5"/>
      <c r="FC144" s="182">
        <f t="shared" si="1117"/>
        <v>0</v>
      </c>
      <c r="FD144" s="182">
        <f t="shared" si="1315"/>
        <v>0</v>
      </c>
      <c r="FE144" s="182">
        <f t="shared" si="1316"/>
        <v>0</v>
      </c>
      <c r="FF144" s="5"/>
      <c r="FG144" s="182">
        <f t="shared" si="1120"/>
        <v>0</v>
      </c>
      <c r="FH144" s="182">
        <f t="shared" si="1317"/>
        <v>0</v>
      </c>
      <c r="FI144" s="182">
        <f t="shared" si="1318"/>
        <v>0</v>
      </c>
      <c r="FJ144" s="5"/>
      <c r="FK144" s="182">
        <f t="shared" si="1123"/>
        <v>0</v>
      </c>
      <c r="FL144" s="182">
        <f t="shared" si="1319"/>
        <v>0</v>
      </c>
      <c r="FM144" s="182">
        <f t="shared" si="1320"/>
        <v>0</v>
      </c>
      <c r="FN144" s="5"/>
      <c r="FO144" s="182">
        <f t="shared" si="1126"/>
        <v>0</v>
      </c>
      <c r="FP144" s="182">
        <f t="shared" si="1321"/>
        <v>0</v>
      </c>
      <c r="FQ144" s="182">
        <f t="shared" si="1322"/>
        <v>0</v>
      </c>
      <c r="FR144" s="5"/>
      <c r="FS144" s="182">
        <f t="shared" si="1129"/>
        <v>0</v>
      </c>
      <c r="FT144" s="182">
        <f t="shared" si="1323"/>
        <v>0</v>
      </c>
      <c r="FU144" s="182">
        <f t="shared" si="1324"/>
        <v>0</v>
      </c>
      <c r="FV144" s="5"/>
      <c r="FW144" s="182">
        <f t="shared" si="1132"/>
        <v>0</v>
      </c>
      <c r="FX144" s="182">
        <f t="shared" si="1325"/>
        <v>0</v>
      </c>
      <c r="FY144" s="182">
        <f t="shared" si="1326"/>
        <v>0</v>
      </c>
      <c r="FZ144" s="5"/>
      <c r="GA144" s="182">
        <f t="shared" si="1135"/>
        <v>0</v>
      </c>
      <c r="GB144" s="182">
        <f t="shared" si="1327"/>
        <v>0</v>
      </c>
      <c r="GC144" s="182">
        <f t="shared" si="1328"/>
        <v>0</v>
      </c>
      <c r="GD144" s="5"/>
      <c r="GE144" s="182">
        <f t="shared" si="1138"/>
        <v>0</v>
      </c>
      <c r="GF144" s="182">
        <f t="shared" si="1329"/>
        <v>0</v>
      </c>
      <c r="GG144" s="182">
        <f t="shared" si="1330"/>
        <v>0</v>
      </c>
      <c r="GH144" s="5"/>
      <c r="GI144" s="182">
        <f t="shared" si="1141"/>
        <v>0</v>
      </c>
      <c r="GJ144" s="182">
        <f t="shared" si="1331"/>
        <v>0</v>
      </c>
      <c r="GK144" s="182">
        <f t="shared" si="1332"/>
        <v>0</v>
      </c>
      <c r="GL144" s="5"/>
      <c r="GM144" s="182">
        <f t="shared" si="1144"/>
        <v>0</v>
      </c>
      <c r="GN144" s="182">
        <f t="shared" si="1333"/>
        <v>0</v>
      </c>
      <c r="GO144" s="182">
        <f t="shared" si="1334"/>
        <v>0</v>
      </c>
      <c r="GP144" s="5"/>
      <c r="GQ144" s="182">
        <f t="shared" si="1147"/>
        <v>0</v>
      </c>
      <c r="GR144" s="182">
        <f t="shared" si="1335"/>
        <v>0</v>
      </c>
      <c r="GS144" s="182">
        <f t="shared" si="1336"/>
        <v>0</v>
      </c>
      <c r="GT144" s="5"/>
      <c r="GU144" s="182">
        <f t="shared" si="1150"/>
        <v>0</v>
      </c>
      <c r="GV144" s="182">
        <f t="shared" si="1337"/>
        <v>0</v>
      </c>
      <c r="GW144" s="182">
        <f t="shared" si="1338"/>
        <v>0</v>
      </c>
      <c r="GX144" s="5"/>
      <c r="GY144" s="182">
        <f t="shared" si="1153"/>
        <v>0</v>
      </c>
      <c r="GZ144" s="182">
        <f t="shared" si="1339"/>
        <v>0</v>
      </c>
      <c r="HA144" s="182">
        <f t="shared" si="1340"/>
        <v>0</v>
      </c>
      <c r="HB144" s="5"/>
      <c r="HC144" s="182">
        <f t="shared" si="1156"/>
        <v>0</v>
      </c>
      <c r="HD144" s="182">
        <f t="shared" si="1341"/>
        <v>0</v>
      </c>
      <c r="HE144" s="182">
        <f t="shared" si="1342"/>
        <v>0</v>
      </c>
      <c r="HF144" s="5"/>
      <c r="HG144" s="182">
        <f t="shared" si="1159"/>
        <v>0</v>
      </c>
      <c r="HH144" s="182">
        <f t="shared" si="1343"/>
        <v>0</v>
      </c>
      <c r="HI144" s="182">
        <f t="shared" si="1344"/>
        <v>0</v>
      </c>
      <c r="HJ144" s="5"/>
      <c r="HK144" s="182">
        <f t="shared" si="1162"/>
        <v>0</v>
      </c>
      <c r="HL144" s="182">
        <f t="shared" si="1345"/>
        <v>0</v>
      </c>
      <c r="HM144" s="182">
        <f t="shared" si="1346"/>
        <v>0</v>
      </c>
      <c r="HN144" s="5"/>
      <c r="HO144" s="182">
        <f t="shared" si="1165"/>
        <v>0</v>
      </c>
      <c r="HP144" s="182">
        <f t="shared" si="1347"/>
        <v>0</v>
      </c>
      <c r="HQ144" s="182">
        <f t="shared" si="1348"/>
        <v>0</v>
      </c>
      <c r="HR144" s="5"/>
      <c r="HS144" s="182">
        <f t="shared" si="1168"/>
        <v>0</v>
      </c>
      <c r="HT144" s="182">
        <f t="shared" si="1349"/>
        <v>0</v>
      </c>
      <c r="HU144" s="182">
        <f t="shared" si="1350"/>
        <v>0</v>
      </c>
      <c r="HV144" s="5"/>
      <c r="HW144" s="182">
        <f t="shared" si="1171"/>
        <v>0</v>
      </c>
      <c r="HX144" s="182">
        <f t="shared" si="1351"/>
        <v>0</v>
      </c>
      <c r="HY144" s="182">
        <f t="shared" si="1352"/>
        <v>0</v>
      </c>
      <c r="HZ144" s="5"/>
      <c r="IA144" s="182">
        <f t="shared" si="1174"/>
        <v>0</v>
      </c>
      <c r="IB144" s="182">
        <f t="shared" si="1353"/>
        <v>0</v>
      </c>
      <c r="IC144" s="182">
        <f t="shared" si="1354"/>
        <v>0</v>
      </c>
      <c r="ID144" s="5"/>
      <c r="IE144" s="182">
        <f t="shared" si="1177"/>
        <v>0</v>
      </c>
      <c r="IF144" s="182">
        <f t="shared" si="1355"/>
        <v>0</v>
      </c>
      <c r="IG144" s="182">
        <f t="shared" si="1356"/>
        <v>0</v>
      </c>
      <c r="IH144" s="5"/>
      <c r="II144" s="182">
        <f t="shared" si="1180"/>
        <v>0</v>
      </c>
      <c r="IJ144" s="182">
        <f t="shared" si="1357"/>
        <v>0</v>
      </c>
      <c r="IK144" s="182">
        <f t="shared" si="1358"/>
        <v>0</v>
      </c>
      <c r="IL144" s="5"/>
      <c r="IM144" s="182">
        <f t="shared" si="1183"/>
        <v>0</v>
      </c>
      <c r="IN144" s="182">
        <f t="shared" si="1359"/>
        <v>0</v>
      </c>
      <c r="IO144" s="182">
        <f t="shared" si="1360"/>
        <v>0</v>
      </c>
      <c r="IP144" s="5"/>
      <c r="IQ144" s="182">
        <f t="shared" si="1186"/>
        <v>0</v>
      </c>
      <c r="IR144" s="182">
        <f t="shared" si="1361"/>
        <v>0</v>
      </c>
      <c r="IS144" s="182">
        <f t="shared" si="1362"/>
        <v>0</v>
      </c>
      <c r="IT144" s="5"/>
      <c r="IU144" s="182">
        <f t="shared" si="1189"/>
        <v>0</v>
      </c>
      <c r="IV144" s="182">
        <f t="shared" si="1363"/>
        <v>0</v>
      </c>
      <c r="IW144" s="182">
        <f t="shared" si="1364"/>
        <v>0</v>
      </c>
      <c r="IX144" s="5"/>
      <c r="IY144" s="182">
        <f t="shared" si="1192"/>
        <v>0</v>
      </c>
      <c r="IZ144" s="182">
        <f t="shared" si="1365"/>
        <v>0</v>
      </c>
      <c r="JA144" s="182">
        <f t="shared" si="1366"/>
        <v>0</v>
      </c>
      <c r="JB144" s="5"/>
      <c r="JC144" s="182">
        <f t="shared" si="1195"/>
        <v>0</v>
      </c>
      <c r="JD144" s="182">
        <f t="shared" si="1367"/>
        <v>0</v>
      </c>
      <c r="JE144" s="182">
        <f t="shared" si="1368"/>
        <v>0</v>
      </c>
      <c r="JF144" s="5"/>
      <c r="JG144" s="182">
        <f t="shared" si="1198"/>
        <v>0</v>
      </c>
      <c r="JH144" s="182">
        <f t="shared" si="1369"/>
        <v>0</v>
      </c>
      <c r="JI144" s="182">
        <f t="shared" si="1370"/>
        <v>0</v>
      </c>
      <c r="JJ144" s="5"/>
      <c r="JK144" s="182">
        <f t="shared" si="1201"/>
        <v>0</v>
      </c>
      <c r="JL144" s="182">
        <f t="shared" si="1371"/>
        <v>0</v>
      </c>
      <c r="JM144" s="182">
        <f t="shared" si="1372"/>
        <v>0</v>
      </c>
      <c r="JN144" s="5"/>
      <c r="JO144" s="182">
        <f t="shared" si="1204"/>
        <v>0</v>
      </c>
      <c r="JP144" s="182">
        <f t="shared" si="1373"/>
        <v>0</v>
      </c>
      <c r="JQ144" s="182">
        <f t="shared" si="1374"/>
        <v>0</v>
      </c>
      <c r="JR144" s="5"/>
      <c r="JS144" s="182">
        <f t="shared" si="1207"/>
        <v>0</v>
      </c>
      <c r="JT144" s="182">
        <f t="shared" si="1375"/>
        <v>0</v>
      </c>
      <c r="JU144" s="182">
        <f t="shared" si="1376"/>
        <v>0</v>
      </c>
      <c r="JV144" s="5"/>
      <c r="JW144" s="182">
        <f t="shared" si="1210"/>
        <v>0</v>
      </c>
      <c r="JX144" s="182">
        <f t="shared" si="1377"/>
        <v>0</v>
      </c>
      <c r="JY144" s="182">
        <f t="shared" si="1378"/>
        <v>0</v>
      </c>
      <c r="JZ144" s="5"/>
      <c r="KA144" s="182">
        <f t="shared" si="1213"/>
        <v>0</v>
      </c>
      <c r="KB144" s="182">
        <f t="shared" si="1379"/>
        <v>0</v>
      </c>
      <c r="KC144" s="182">
        <f t="shared" si="1380"/>
        <v>0</v>
      </c>
      <c r="KD144" s="5"/>
      <c r="KE144" s="182">
        <f t="shared" si="1216"/>
        <v>0</v>
      </c>
      <c r="KF144" s="182">
        <f t="shared" si="1381"/>
        <v>0</v>
      </c>
      <c r="KG144" s="182">
        <f t="shared" si="1382"/>
        <v>0</v>
      </c>
      <c r="KH144" s="5"/>
      <c r="KI144" s="183">
        <f t="shared" si="1383"/>
        <v>0</v>
      </c>
      <c r="KJ144" s="183" t="e">
        <f t="shared" si="1384"/>
        <v>#DIV/0!</v>
      </c>
      <c r="KK144" s="183">
        <f t="shared" si="1385"/>
        <v>0</v>
      </c>
      <c r="KM144" s="183">
        <f t="shared" si="1386"/>
        <v>0</v>
      </c>
      <c r="KN144" s="183" t="e">
        <f t="shared" si="1387"/>
        <v>#DIV/0!</v>
      </c>
      <c r="KO144" s="183">
        <f t="shared" si="1388"/>
        <v>0</v>
      </c>
      <c r="KQ144" s="183">
        <f t="shared" si="1389"/>
        <v>0</v>
      </c>
      <c r="KR144" s="183" t="e">
        <f t="shared" si="1390"/>
        <v>#DIV/0!</v>
      </c>
      <c r="KS144" s="183">
        <f t="shared" si="1391"/>
        <v>0</v>
      </c>
      <c r="KU144" s="183">
        <f t="shared" si="1392"/>
        <v>0</v>
      </c>
      <c r="KV144" s="183" t="e">
        <f t="shared" si="1393"/>
        <v>#DIV/0!</v>
      </c>
      <c r="KW144" s="183">
        <f t="shared" si="1394"/>
        <v>0</v>
      </c>
      <c r="KY144" s="183">
        <f t="shared" si="1395"/>
        <v>0</v>
      </c>
      <c r="KZ144" s="183" t="e">
        <f t="shared" si="1396"/>
        <v>#DIV/0!</v>
      </c>
      <c r="LA144" s="183">
        <f t="shared" si="1397"/>
        <v>0</v>
      </c>
      <c r="LC144" s="183">
        <f t="shared" si="1398"/>
        <v>0</v>
      </c>
      <c r="LD144" s="183" t="e">
        <f t="shared" si="1399"/>
        <v>#DIV/0!</v>
      </c>
      <c r="LE144" s="183">
        <f t="shared" si="1400"/>
        <v>0</v>
      </c>
    </row>
    <row r="145" spans="2:317" ht="18.75">
      <c r="B145" s="172"/>
      <c r="C145" s="180"/>
      <c r="D145" s="180"/>
      <c r="E145" s="180" t="str">
        <f>'A.I Revenue Streams - P1'!F143</f>
        <v>CT Chest Pain</v>
      </c>
      <c r="F145" s="184"/>
      <c r="G145" s="182"/>
      <c r="H145" s="182">
        <f>'A.I Revenue Streams - P1'!J143</f>
        <v>0</v>
      </c>
      <c r="I145" s="182">
        <f t="shared" si="1240"/>
        <v>0</v>
      </c>
      <c r="J145" s="5"/>
      <c r="K145" s="182">
        <f>'A.I Revenue Streams - P1'!H143*K$2</f>
        <v>0</v>
      </c>
      <c r="L145" s="182">
        <f t="shared" si="1241"/>
        <v>0</v>
      </c>
      <c r="M145" s="182">
        <f t="shared" si="1242"/>
        <v>0</v>
      </c>
      <c r="N145" s="5"/>
      <c r="O145" s="182">
        <f t="shared" si="1009"/>
        <v>0</v>
      </c>
      <c r="P145" s="182">
        <f t="shared" si="1243"/>
        <v>0</v>
      </c>
      <c r="Q145" s="182">
        <f t="shared" si="1244"/>
        <v>0</v>
      </c>
      <c r="R145" s="5"/>
      <c r="S145" s="182">
        <f t="shared" si="1012"/>
        <v>0</v>
      </c>
      <c r="T145" s="182">
        <f t="shared" si="1245"/>
        <v>0</v>
      </c>
      <c r="U145" s="182">
        <f t="shared" si="1246"/>
        <v>0</v>
      </c>
      <c r="V145" s="5"/>
      <c r="W145" s="182">
        <f t="shared" si="1015"/>
        <v>0</v>
      </c>
      <c r="X145" s="182">
        <f t="shared" si="1247"/>
        <v>0</v>
      </c>
      <c r="Y145" s="182">
        <f t="shared" si="1248"/>
        <v>0</v>
      </c>
      <c r="Z145" s="5"/>
      <c r="AA145" s="182">
        <f t="shared" si="1018"/>
        <v>0</v>
      </c>
      <c r="AB145" s="182">
        <f t="shared" si="1249"/>
        <v>0</v>
      </c>
      <c r="AC145" s="182">
        <f t="shared" si="1250"/>
        <v>0</v>
      </c>
      <c r="AD145" s="5"/>
      <c r="AE145" s="182">
        <f t="shared" si="1021"/>
        <v>0</v>
      </c>
      <c r="AF145" s="182">
        <f t="shared" si="1251"/>
        <v>0</v>
      </c>
      <c r="AG145" s="182">
        <f t="shared" si="1252"/>
        <v>0</v>
      </c>
      <c r="AH145" s="5"/>
      <c r="AI145" s="182">
        <f t="shared" si="1024"/>
        <v>0</v>
      </c>
      <c r="AJ145" s="182">
        <f t="shared" si="1253"/>
        <v>0</v>
      </c>
      <c r="AK145" s="182">
        <f t="shared" si="1254"/>
        <v>0</v>
      </c>
      <c r="AL145" s="5"/>
      <c r="AM145" s="182">
        <f t="shared" si="1027"/>
        <v>0</v>
      </c>
      <c r="AN145" s="182">
        <f t="shared" si="1255"/>
        <v>0</v>
      </c>
      <c r="AO145" s="182">
        <f t="shared" si="1256"/>
        <v>0</v>
      </c>
      <c r="AP145" s="5"/>
      <c r="AQ145" s="182">
        <f t="shared" si="1030"/>
        <v>0</v>
      </c>
      <c r="AR145" s="182">
        <f t="shared" si="1257"/>
        <v>0</v>
      </c>
      <c r="AS145" s="182">
        <f t="shared" si="1258"/>
        <v>0</v>
      </c>
      <c r="AT145" s="5"/>
      <c r="AU145" s="182">
        <f t="shared" si="1033"/>
        <v>0</v>
      </c>
      <c r="AV145" s="182">
        <f t="shared" si="1259"/>
        <v>0</v>
      </c>
      <c r="AW145" s="182">
        <f t="shared" si="1260"/>
        <v>0</v>
      </c>
      <c r="AX145" s="5"/>
      <c r="AY145" s="182">
        <f t="shared" si="1036"/>
        <v>0</v>
      </c>
      <c r="AZ145" s="182">
        <f t="shared" si="1261"/>
        <v>0</v>
      </c>
      <c r="BA145" s="182">
        <f t="shared" si="1262"/>
        <v>0</v>
      </c>
      <c r="BB145" s="5"/>
      <c r="BC145" s="182">
        <f t="shared" si="1039"/>
        <v>0</v>
      </c>
      <c r="BD145" s="182">
        <f t="shared" si="1263"/>
        <v>0</v>
      </c>
      <c r="BE145" s="182">
        <f t="shared" si="1264"/>
        <v>0</v>
      </c>
      <c r="BF145" s="5"/>
      <c r="BG145" s="182">
        <f t="shared" si="1042"/>
        <v>0</v>
      </c>
      <c r="BH145" s="182">
        <f t="shared" si="1265"/>
        <v>0</v>
      </c>
      <c r="BI145" s="182">
        <f t="shared" si="1266"/>
        <v>0</v>
      </c>
      <c r="BJ145" s="5"/>
      <c r="BK145" s="182">
        <f t="shared" si="1045"/>
        <v>0</v>
      </c>
      <c r="BL145" s="182">
        <f t="shared" si="1267"/>
        <v>0</v>
      </c>
      <c r="BM145" s="182">
        <f t="shared" si="1268"/>
        <v>0</v>
      </c>
      <c r="BN145" s="5"/>
      <c r="BO145" s="182">
        <f t="shared" si="1048"/>
        <v>0</v>
      </c>
      <c r="BP145" s="182">
        <f t="shared" si="1269"/>
        <v>0</v>
      </c>
      <c r="BQ145" s="182">
        <f t="shared" si="1270"/>
        <v>0</v>
      </c>
      <c r="BR145" s="5"/>
      <c r="BS145" s="182">
        <f t="shared" si="1051"/>
        <v>0</v>
      </c>
      <c r="BT145" s="182">
        <f t="shared" si="1271"/>
        <v>0</v>
      </c>
      <c r="BU145" s="182">
        <f t="shared" si="1272"/>
        <v>0</v>
      </c>
      <c r="BV145" s="5"/>
      <c r="BW145" s="182">
        <f t="shared" si="1054"/>
        <v>0</v>
      </c>
      <c r="BX145" s="182">
        <f t="shared" si="1273"/>
        <v>0</v>
      </c>
      <c r="BY145" s="182">
        <f t="shared" si="1274"/>
        <v>0</v>
      </c>
      <c r="BZ145" s="5"/>
      <c r="CA145" s="182">
        <f t="shared" si="1057"/>
        <v>0</v>
      </c>
      <c r="CB145" s="182">
        <f t="shared" si="1275"/>
        <v>0</v>
      </c>
      <c r="CC145" s="182">
        <f t="shared" si="1276"/>
        <v>0</v>
      </c>
      <c r="CD145" s="5"/>
      <c r="CE145" s="182">
        <f t="shared" si="1060"/>
        <v>0</v>
      </c>
      <c r="CF145" s="182">
        <f t="shared" si="1277"/>
        <v>0</v>
      </c>
      <c r="CG145" s="182">
        <f t="shared" si="1278"/>
        <v>0</v>
      </c>
      <c r="CH145" s="5"/>
      <c r="CI145" s="182">
        <f t="shared" si="1063"/>
        <v>0</v>
      </c>
      <c r="CJ145" s="182">
        <f t="shared" si="1279"/>
        <v>0</v>
      </c>
      <c r="CK145" s="182">
        <f t="shared" si="1280"/>
        <v>0</v>
      </c>
      <c r="CL145" s="5"/>
      <c r="CM145" s="182">
        <f t="shared" si="1066"/>
        <v>0</v>
      </c>
      <c r="CN145" s="182">
        <f t="shared" si="1281"/>
        <v>0</v>
      </c>
      <c r="CO145" s="182">
        <f t="shared" si="1282"/>
        <v>0</v>
      </c>
      <c r="CP145" s="5"/>
      <c r="CQ145" s="182">
        <f t="shared" si="1069"/>
        <v>0</v>
      </c>
      <c r="CR145" s="182">
        <f t="shared" si="1283"/>
        <v>0</v>
      </c>
      <c r="CS145" s="182">
        <f t="shared" si="1284"/>
        <v>0</v>
      </c>
      <c r="CT145" s="5"/>
      <c r="CU145" s="182">
        <f t="shared" si="1072"/>
        <v>0</v>
      </c>
      <c r="CV145" s="182">
        <f t="shared" si="1285"/>
        <v>0</v>
      </c>
      <c r="CW145" s="182">
        <f t="shared" si="1286"/>
        <v>0</v>
      </c>
      <c r="CX145" s="5"/>
      <c r="CY145" s="182">
        <f t="shared" si="1075"/>
        <v>0</v>
      </c>
      <c r="CZ145" s="182">
        <f t="shared" si="1287"/>
        <v>0</v>
      </c>
      <c r="DA145" s="182">
        <f t="shared" si="1288"/>
        <v>0</v>
      </c>
      <c r="DB145" s="5"/>
      <c r="DC145" s="182">
        <f t="shared" si="1078"/>
        <v>0</v>
      </c>
      <c r="DD145" s="182">
        <f t="shared" si="1289"/>
        <v>0</v>
      </c>
      <c r="DE145" s="182">
        <f t="shared" si="1290"/>
        <v>0</v>
      </c>
      <c r="DF145" s="5"/>
      <c r="DG145" s="182">
        <f t="shared" si="1081"/>
        <v>0</v>
      </c>
      <c r="DH145" s="182">
        <f t="shared" si="1291"/>
        <v>0</v>
      </c>
      <c r="DI145" s="182">
        <f t="shared" si="1292"/>
        <v>0</v>
      </c>
      <c r="DJ145" s="5"/>
      <c r="DK145" s="182">
        <f t="shared" si="1084"/>
        <v>0</v>
      </c>
      <c r="DL145" s="182">
        <f t="shared" si="1293"/>
        <v>0</v>
      </c>
      <c r="DM145" s="182">
        <f t="shared" si="1294"/>
        <v>0</v>
      </c>
      <c r="DN145" s="5"/>
      <c r="DO145" s="182">
        <f t="shared" si="1087"/>
        <v>0</v>
      </c>
      <c r="DP145" s="182">
        <f t="shared" si="1295"/>
        <v>0</v>
      </c>
      <c r="DQ145" s="182">
        <f t="shared" si="1296"/>
        <v>0</v>
      </c>
      <c r="DR145" s="5"/>
      <c r="DS145" s="182">
        <f t="shared" si="1090"/>
        <v>0</v>
      </c>
      <c r="DT145" s="182">
        <f t="shared" si="1297"/>
        <v>0</v>
      </c>
      <c r="DU145" s="182">
        <f t="shared" si="1298"/>
        <v>0</v>
      </c>
      <c r="DV145" s="5"/>
      <c r="DW145" s="182">
        <f t="shared" si="1093"/>
        <v>0</v>
      </c>
      <c r="DX145" s="182">
        <f t="shared" si="1299"/>
        <v>0</v>
      </c>
      <c r="DY145" s="182">
        <f t="shared" si="1300"/>
        <v>0</v>
      </c>
      <c r="DZ145" s="5"/>
      <c r="EA145" s="182">
        <f t="shared" si="1096"/>
        <v>0</v>
      </c>
      <c r="EB145" s="182">
        <f t="shared" si="1301"/>
        <v>0</v>
      </c>
      <c r="EC145" s="182">
        <f t="shared" si="1302"/>
        <v>0</v>
      </c>
      <c r="ED145" s="5"/>
      <c r="EE145" s="182">
        <f t="shared" si="1099"/>
        <v>0</v>
      </c>
      <c r="EF145" s="182">
        <f t="shared" si="1303"/>
        <v>0</v>
      </c>
      <c r="EG145" s="182">
        <f t="shared" si="1304"/>
        <v>0</v>
      </c>
      <c r="EH145" s="5"/>
      <c r="EI145" s="182">
        <f t="shared" si="1102"/>
        <v>0</v>
      </c>
      <c r="EJ145" s="182">
        <f t="shared" si="1305"/>
        <v>0</v>
      </c>
      <c r="EK145" s="182">
        <f t="shared" si="1306"/>
        <v>0</v>
      </c>
      <c r="EL145" s="5"/>
      <c r="EM145" s="182">
        <f t="shared" si="1105"/>
        <v>0</v>
      </c>
      <c r="EN145" s="182">
        <f t="shared" si="1307"/>
        <v>0</v>
      </c>
      <c r="EO145" s="182">
        <f t="shared" si="1308"/>
        <v>0</v>
      </c>
      <c r="EP145" s="5"/>
      <c r="EQ145" s="182">
        <f t="shared" si="1108"/>
        <v>0</v>
      </c>
      <c r="ER145" s="182">
        <f t="shared" si="1309"/>
        <v>0</v>
      </c>
      <c r="ES145" s="182">
        <f t="shared" si="1310"/>
        <v>0</v>
      </c>
      <c r="ET145" s="5"/>
      <c r="EU145" s="182">
        <f t="shared" si="1111"/>
        <v>0</v>
      </c>
      <c r="EV145" s="182">
        <f t="shared" si="1311"/>
        <v>0</v>
      </c>
      <c r="EW145" s="182">
        <f t="shared" si="1312"/>
        <v>0</v>
      </c>
      <c r="EX145" s="5"/>
      <c r="EY145" s="182">
        <f t="shared" si="1114"/>
        <v>0</v>
      </c>
      <c r="EZ145" s="182">
        <f t="shared" si="1313"/>
        <v>0</v>
      </c>
      <c r="FA145" s="182">
        <f t="shared" si="1314"/>
        <v>0</v>
      </c>
      <c r="FB145" s="5"/>
      <c r="FC145" s="182">
        <f t="shared" si="1117"/>
        <v>0</v>
      </c>
      <c r="FD145" s="182">
        <f t="shared" si="1315"/>
        <v>0</v>
      </c>
      <c r="FE145" s="182">
        <f t="shared" si="1316"/>
        <v>0</v>
      </c>
      <c r="FF145" s="5"/>
      <c r="FG145" s="182">
        <f t="shared" si="1120"/>
        <v>0</v>
      </c>
      <c r="FH145" s="182">
        <f t="shared" si="1317"/>
        <v>0</v>
      </c>
      <c r="FI145" s="182">
        <f t="shared" si="1318"/>
        <v>0</v>
      </c>
      <c r="FJ145" s="5"/>
      <c r="FK145" s="182">
        <f t="shared" si="1123"/>
        <v>0</v>
      </c>
      <c r="FL145" s="182">
        <f t="shared" si="1319"/>
        <v>0</v>
      </c>
      <c r="FM145" s="182">
        <f t="shared" si="1320"/>
        <v>0</v>
      </c>
      <c r="FN145" s="5"/>
      <c r="FO145" s="182">
        <f t="shared" si="1126"/>
        <v>0</v>
      </c>
      <c r="FP145" s="182">
        <f t="shared" si="1321"/>
        <v>0</v>
      </c>
      <c r="FQ145" s="182">
        <f t="shared" si="1322"/>
        <v>0</v>
      </c>
      <c r="FR145" s="5"/>
      <c r="FS145" s="182">
        <f t="shared" si="1129"/>
        <v>0</v>
      </c>
      <c r="FT145" s="182">
        <f t="shared" si="1323"/>
        <v>0</v>
      </c>
      <c r="FU145" s="182">
        <f t="shared" si="1324"/>
        <v>0</v>
      </c>
      <c r="FV145" s="5"/>
      <c r="FW145" s="182">
        <f t="shared" si="1132"/>
        <v>0</v>
      </c>
      <c r="FX145" s="182">
        <f t="shared" si="1325"/>
        <v>0</v>
      </c>
      <c r="FY145" s="182">
        <f t="shared" si="1326"/>
        <v>0</v>
      </c>
      <c r="FZ145" s="5"/>
      <c r="GA145" s="182">
        <f t="shared" si="1135"/>
        <v>0</v>
      </c>
      <c r="GB145" s="182">
        <f t="shared" si="1327"/>
        <v>0</v>
      </c>
      <c r="GC145" s="182">
        <f t="shared" si="1328"/>
        <v>0</v>
      </c>
      <c r="GD145" s="5"/>
      <c r="GE145" s="182">
        <f t="shared" si="1138"/>
        <v>0</v>
      </c>
      <c r="GF145" s="182">
        <f t="shared" si="1329"/>
        <v>0</v>
      </c>
      <c r="GG145" s="182">
        <f t="shared" si="1330"/>
        <v>0</v>
      </c>
      <c r="GH145" s="5"/>
      <c r="GI145" s="182">
        <f t="shared" si="1141"/>
        <v>0</v>
      </c>
      <c r="GJ145" s="182">
        <f t="shared" si="1331"/>
        <v>0</v>
      </c>
      <c r="GK145" s="182">
        <f t="shared" si="1332"/>
        <v>0</v>
      </c>
      <c r="GL145" s="5"/>
      <c r="GM145" s="182">
        <f t="shared" si="1144"/>
        <v>0</v>
      </c>
      <c r="GN145" s="182">
        <f t="shared" si="1333"/>
        <v>0</v>
      </c>
      <c r="GO145" s="182">
        <f t="shared" si="1334"/>
        <v>0</v>
      </c>
      <c r="GP145" s="5"/>
      <c r="GQ145" s="182">
        <f t="shared" si="1147"/>
        <v>0</v>
      </c>
      <c r="GR145" s="182">
        <f t="shared" si="1335"/>
        <v>0</v>
      </c>
      <c r="GS145" s="182">
        <f t="shared" si="1336"/>
        <v>0</v>
      </c>
      <c r="GT145" s="5"/>
      <c r="GU145" s="182">
        <f t="shared" si="1150"/>
        <v>0</v>
      </c>
      <c r="GV145" s="182">
        <f t="shared" si="1337"/>
        <v>0</v>
      </c>
      <c r="GW145" s="182">
        <f t="shared" si="1338"/>
        <v>0</v>
      </c>
      <c r="GX145" s="5"/>
      <c r="GY145" s="182">
        <f t="shared" si="1153"/>
        <v>0</v>
      </c>
      <c r="GZ145" s="182">
        <f t="shared" si="1339"/>
        <v>0</v>
      </c>
      <c r="HA145" s="182">
        <f t="shared" si="1340"/>
        <v>0</v>
      </c>
      <c r="HB145" s="5"/>
      <c r="HC145" s="182">
        <f t="shared" si="1156"/>
        <v>0</v>
      </c>
      <c r="HD145" s="182">
        <f t="shared" si="1341"/>
        <v>0</v>
      </c>
      <c r="HE145" s="182">
        <f t="shared" si="1342"/>
        <v>0</v>
      </c>
      <c r="HF145" s="5"/>
      <c r="HG145" s="182">
        <f t="shared" si="1159"/>
        <v>0</v>
      </c>
      <c r="HH145" s="182">
        <f t="shared" si="1343"/>
        <v>0</v>
      </c>
      <c r="HI145" s="182">
        <f t="shared" si="1344"/>
        <v>0</v>
      </c>
      <c r="HJ145" s="5"/>
      <c r="HK145" s="182">
        <f t="shared" si="1162"/>
        <v>0</v>
      </c>
      <c r="HL145" s="182">
        <f t="shared" si="1345"/>
        <v>0</v>
      </c>
      <c r="HM145" s="182">
        <f t="shared" si="1346"/>
        <v>0</v>
      </c>
      <c r="HN145" s="5"/>
      <c r="HO145" s="182">
        <f t="shared" si="1165"/>
        <v>0</v>
      </c>
      <c r="HP145" s="182">
        <f t="shared" si="1347"/>
        <v>0</v>
      </c>
      <c r="HQ145" s="182">
        <f t="shared" si="1348"/>
        <v>0</v>
      </c>
      <c r="HR145" s="5"/>
      <c r="HS145" s="182">
        <f t="shared" si="1168"/>
        <v>0</v>
      </c>
      <c r="HT145" s="182">
        <f t="shared" si="1349"/>
        <v>0</v>
      </c>
      <c r="HU145" s="182">
        <f t="shared" si="1350"/>
        <v>0</v>
      </c>
      <c r="HV145" s="5"/>
      <c r="HW145" s="182">
        <f t="shared" si="1171"/>
        <v>0</v>
      </c>
      <c r="HX145" s="182">
        <f t="shared" si="1351"/>
        <v>0</v>
      </c>
      <c r="HY145" s="182">
        <f t="shared" si="1352"/>
        <v>0</v>
      </c>
      <c r="HZ145" s="5"/>
      <c r="IA145" s="182">
        <f t="shared" si="1174"/>
        <v>0</v>
      </c>
      <c r="IB145" s="182">
        <f t="shared" si="1353"/>
        <v>0</v>
      </c>
      <c r="IC145" s="182">
        <f t="shared" si="1354"/>
        <v>0</v>
      </c>
      <c r="ID145" s="5"/>
      <c r="IE145" s="182">
        <f t="shared" si="1177"/>
        <v>0</v>
      </c>
      <c r="IF145" s="182">
        <f t="shared" si="1355"/>
        <v>0</v>
      </c>
      <c r="IG145" s="182">
        <f t="shared" si="1356"/>
        <v>0</v>
      </c>
      <c r="IH145" s="5"/>
      <c r="II145" s="182">
        <f t="shared" si="1180"/>
        <v>0</v>
      </c>
      <c r="IJ145" s="182">
        <f t="shared" si="1357"/>
        <v>0</v>
      </c>
      <c r="IK145" s="182">
        <f t="shared" si="1358"/>
        <v>0</v>
      </c>
      <c r="IL145" s="5"/>
      <c r="IM145" s="182">
        <f t="shared" si="1183"/>
        <v>0</v>
      </c>
      <c r="IN145" s="182">
        <f t="shared" si="1359"/>
        <v>0</v>
      </c>
      <c r="IO145" s="182">
        <f t="shared" si="1360"/>
        <v>0</v>
      </c>
      <c r="IP145" s="5"/>
      <c r="IQ145" s="182">
        <f t="shared" si="1186"/>
        <v>0</v>
      </c>
      <c r="IR145" s="182">
        <f t="shared" si="1361"/>
        <v>0</v>
      </c>
      <c r="IS145" s="182">
        <f t="shared" si="1362"/>
        <v>0</v>
      </c>
      <c r="IT145" s="5"/>
      <c r="IU145" s="182">
        <f t="shared" si="1189"/>
        <v>0</v>
      </c>
      <c r="IV145" s="182">
        <f t="shared" si="1363"/>
        <v>0</v>
      </c>
      <c r="IW145" s="182">
        <f t="shared" si="1364"/>
        <v>0</v>
      </c>
      <c r="IX145" s="5"/>
      <c r="IY145" s="182">
        <f t="shared" si="1192"/>
        <v>0</v>
      </c>
      <c r="IZ145" s="182">
        <f t="shared" si="1365"/>
        <v>0</v>
      </c>
      <c r="JA145" s="182">
        <f t="shared" si="1366"/>
        <v>0</v>
      </c>
      <c r="JB145" s="5"/>
      <c r="JC145" s="182">
        <f t="shared" si="1195"/>
        <v>0</v>
      </c>
      <c r="JD145" s="182">
        <f t="shared" si="1367"/>
        <v>0</v>
      </c>
      <c r="JE145" s="182">
        <f t="shared" si="1368"/>
        <v>0</v>
      </c>
      <c r="JF145" s="5"/>
      <c r="JG145" s="182">
        <f t="shared" si="1198"/>
        <v>0</v>
      </c>
      <c r="JH145" s="182">
        <f t="shared" si="1369"/>
        <v>0</v>
      </c>
      <c r="JI145" s="182">
        <f t="shared" si="1370"/>
        <v>0</v>
      </c>
      <c r="JJ145" s="5"/>
      <c r="JK145" s="182">
        <f t="shared" si="1201"/>
        <v>0</v>
      </c>
      <c r="JL145" s="182">
        <f t="shared" si="1371"/>
        <v>0</v>
      </c>
      <c r="JM145" s="182">
        <f t="shared" si="1372"/>
        <v>0</v>
      </c>
      <c r="JN145" s="5"/>
      <c r="JO145" s="182">
        <f t="shared" si="1204"/>
        <v>0</v>
      </c>
      <c r="JP145" s="182">
        <f t="shared" si="1373"/>
        <v>0</v>
      </c>
      <c r="JQ145" s="182">
        <f t="shared" si="1374"/>
        <v>0</v>
      </c>
      <c r="JR145" s="5"/>
      <c r="JS145" s="182">
        <f t="shared" si="1207"/>
        <v>0</v>
      </c>
      <c r="JT145" s="182">
        <f t="shared" si="1375"/>
        <v>0</v>
      </c>
      <c r="JU145" s="182">
        <f t="shared" si="1376"/>
        <v>0</v>
      </c>
      <c r="JV145" s="5"/>
      <c r="JW145" s="182">
        <f t="shared" si="1210"/>
        <v>0</v>
      </c>
      <c r="JX145" s="182">
        <f t="shared" si="1377"/>
        <v>0</v>
      </c>
      <c r="JY145" s="182">
        <f t="shared" si="1378"/>
        <v>0</v>
      </c>
      <c r="JZ145" s="5"/>
      <c r="KA145" s="182">
        <f t="shared" si="1213"/>
        <v>0</v>
      </c>
      <c r="KB145" s="182">
        <f t="shared" si="1379"/>
        <v>0</v>
      </c>
      <c r="KC145" s="182">
        <f t="shared" si="1380"/>
        <v>0</v>
      </c>
      <c r="KD145" s="5"/>
      <c r="KE145" s="182">
        <f t="shared" si="1216"/>
        <v>0</v>
      </c>
      <c r="KF145" s="182">
        <f t="shared" si="1381"/>
        <v>0</v>
      </c>
      <c r="KG145" s="182">
        <f t="shared" si="1382"/>
        <v>0</v>
      </c>
      <c r="KH145" s="5"/>
      <c r="KI145" s="183">
        <f t="shared" si="1383"/>
        <v>0</v>
      </c>
      <c r="KJ145" s="183" t="e">
        <f t="shared" si="1384"/>
        <v>#DIV/0!</v>
      </c>
      <c r="KK145" s="183">
        <f t="shared" si="1385"/>
        <v>0</v>
      </c>
      <c r="KM145" s="183">
        <f t="shared" si="1386"/>
        <v>0</v>
      </c>
      <c r="KN145" s="183" t="e">
        <f t="shared" si="1387"/>
        <v>#DIV/0!</v>
      </c>
      <c r="KO145" s="183">
        <f t="shared" si="1388"/>
        <v>0</v>
      </c>
      <c r="KQ145" s="183">
        <f t="shared" si="1389"/>
        <v>0</v>
      </c>
      <c r="KR145" s="183" t="e">
        <f t="shared" si="1390"/>
        <v>#DIV/0!</v>
      </c>
      <c r="KS145" s="183">
        <f t="shared" si="1391"/>
        <v>0</v>
      </c>
      <c r="KU145" s="183">
        <f t="shared" si="1392"/>
        <v>0</v>
      </c>
      <c r="KV145" s="183" t="e">
        <f t="shared" si="1393"/>
        <v>#DIV/0!</v>
      </c>
      <c r="KW145" s="183">
        <f t="shared" si="1394"/>
        <v>0</v>
      </c>
      <c r="KY145" s="183">
        <f t="shared" si="1395"/>
        <v>0</v>
      </c>
      <c r="KZ145" s="183" t="e">
        <f t="shared" si="1396"/>
        <v>#DIV/0!</v>
      </c>
      <c r="LA145" s="183">
        <f t="shared" si="1397"/>
        <v>0</v>
      </c>
      <c r="LC145" s="183">
        <f t="shared" si="1398"/>
        <v>0</v>
      </c>
      <c r="LD145" s="183" t="e">
        <f t="shared" si="1399"/>
        <v>#DIV/0!</v>
      </c>
      <c r="LE145" s="183">
        <f t="shared" si="1400"/>
        <v>0</v>
      </c>
    </row>
    <row r="146" spans="2:317" ht="18.75">
      <c r="B146" s="172"/>
      <c r="C146" s="180"/>
      <c r="D146" s="180"/>
      <c r="E146" s="180" t="str">
        <f>'A.I Revenue Streams - P1'!F144</f>
        <v>H R CT Chest</v>
      </c>
      <c r="F146" s="184"/>
      <c r="G146" s="182"/>
      <c r="H146" s="182">
        <f>'A.I Revenue Streams - P1'!J144</f>
        <v>0</v>
      </c>
      <c r="I146" s="182">
        <f t="shared" si="1240"/>
        <v>0</v>
      </c>
      <c r="J146" s="5"/>
      <c r="K146" s="182">
        <f>'A.I Revenue Streams - P1'!H144*K$2</f>
        <v>0</v>
      </c>
      <c r="L146" s="182">
        <f t="shared" si="1241"/>
        <v>0</v>
      </c>
      <c r="M146" s="182">
        <f t="shared" si="1242"/>
        <v>0</v>
      </c>
      <c r="N146" s="5"/>
      <c r="O146" s="182">
        <f t="shared" si="1009"/>
        <v>0</v>
      </c>
      <c r="P146" s="182">
        <f t="shared" si="1243"/>
        <v>0</v>
      </c>
      <c r="Q146" s="182">
        <f t="shared" si="1244"/>
        <v>0</v>
      </c>
      <c r="R146" s="5"/>
      <c r="S146" s="182">
        <f t="shared" si="1012"/>
        <v>0</v>
      </c>
      <c r="T146" s="182">
        <f t="shared" si="1245"/>
        <v>0</v>
      </c>
      <c r="U146" s="182">
        <f t="shared" si="1246"/>
        <v>0</v>
      </c>
      <c r="V146" s="5"/>
      <c r="W146" s="182">
        <f t="shared" si="1015"/>
        <v>0</v>
      </c>
      <c r="X146" s="182">
        <f t="shared" si="1247"/>
        <v>0</v>
      </c>
      <c r="Y146" s="182">
        <f t="shared" si="1248"/>
        <v>0</v>
      </c>
      <c r="Z146" s="5"/>
      <c r="AA146" s="182">
        <f t="shared" si="1018"/>
        <v>0</v>
      </c>
      <c r="AB146" s="182">
        <f t="shared" si="1249"/>
        <v>0</v>
      </c>
      <c r="AC146" s="182">
        <f t="shared" si="1250"/>
        <v>0</v>
      </c>
      <c r="AD146" s="5"/>
      <c r="AE146" s="182">
        <f t="shared" si="1021"/>
        <v>0</v>
      </c>
      <c r="AF146" s="182">
        <f t="shared" si="1251"/>
        <v>0</v>
      </c>
      <c r="AG146" s="182">
        <f t="shared" si="1252"/>
        <v>0</v>
      </c>
      <c r="AH146" s="5"/>
      <c r="AI146" s="182">
        <f t="shared" si="1024"/>
        <v>0</v>
      </c>
      <c r="AJ146" s="182">
        <f t="shared" si="1253"/>
        <v>0</v>
      </c>
      <c r="AK146" s="182">
        <f t="shared" si="1254"/>
        <v>0</v>
      </c>
      <c r="AL146" s="5"/>
      <c r="AM146" s="182">
        <f t="shared" si="1027"/>
        <v>0</v>
      </c>
      <c r="AN146" s="182">
        <f t="shared" si="1255"/>
        <v>0</v>
      </c>
      <c r="AO146" s="182">
        <f t="shared" si="1256"/>
        <v>0</v>
      </c>
      <c r="AP146" s="5"/>
      <c r="AQ146" s="182">
        <f t="shared" si="1030"/>
        <v>0</v>
      </c>
      <c r="AR146" s="182">
        <f t="shared" si="1257"/>
        <v>0</v>
      </c>
      <c r="AS146" s="182">
        <f t="shared" si="1258"/>
        <v>0</v>
      </c>
      <c r="AT146" s="5"/>
      <c r="AU146" s="182">
        <f t="shared" si="1033"/>
        <v>0</v>
      </c>
      <c r="AV146" s="182">
        <f t="shared" si="1259"/>
        <v>0</v>
      </c>
      <c r="AW146" s="182">
        <f t="shared" si="1260"/>
        <v>0</v>
      </c>
      <c r="AX146" s="5"/>
      <c r="AY146" s="182">
        <f t="shared" si="1036"/>
        <v>0</v>
      </c>
      <c r="AZ146" s="182">
        <f t="shared" si="1261"/>
        <v>0</v>
      </c>
      <c r="BA146" s="182">
        <f t="shared" si="1262"/>
        <v>0</v>
      </c>
      <c r="BB146" s="5"/>
      <c r="BC146" s="182">
        <f t="shared" si="1039"/>
        <v>0</v>
      </c>
      <c r="BD146" s="182">
        <f t="shared" si="1263"/>
        <v>0</v>
      </c>
      <c r="BE146" s="182">
        <f t="shared" si="1264"/>
        <v>0</v>
      </c>
      <c r="BF146" s="5"/>
      <c r="BG146" s="182">
        <f t="shared" si="1042"/>
        <v>0</v>
      </c>
      <c r="BH146" s="182">
        <f t="shared" si="1265"/>
        <v>0</v>
      </c>
      <c r="BI146" s="182">
        <f t="shared" si="1266"/>
        <v>0</v>
      </c>
      <c r="BJ146" s="5"/>
      <c r="BK146" s="182">
        <f t="shared" si="1045"/>
        <v>0</v>
      </c>
      <c r="BL146" s="182">
        <f t="shared" si="1267"/>
        <v>0</v>
      </c>
      <c r="BM146" s="182">
        <f t="shared" si="1268"/>
        <v>0</v>
      </c>
      <c r="BN146" s="5"/>
      <c r="BO146" s="182">
        <f t="shared" si="1048"/>
        <v>0</v>
      </c>
      <c r="BP146" s="182">
        <f t="shared" si="1269"/>
        <v>0</v>
      </c>
      <c r="BQ146" s="182">
        <f t="shared" si="1270"/>
        <v>0</v>
      </c>
      <c r="BR146" s="5"/>
      <c r="BS146" s="182">
        <f t="shared" si="1051"/>
        <v>0</v>
      </c>
      <c r="BT146" s="182">
        <f t="shared" si="1271"/>
        <v>0</v>
      </c>
      <c r="BU146" s="182">
        <f t="shared" si="1272"/>
        <v>0</v>
      </c>
      <c r="BV146" s="5"/>
      <c r="BW146" s="182">
        <f t="shared" si="1054"/>
        <v>0</v>
      </c>
      <c r="BX146" s="182">
        <f t="shared" si="1273"/>
        <v>0</v>
      </c>
      <c r="BY146" s="182">
        <f t="shared" si="1274"/>
        <v>0</v>
      </c>
      <c r="BZ146" s="5"/>
      <c r="CA146" s="182">
        <f t="shared" si="1057"/>
        <v>0</v>
      </c>
      <c r="CB146" s="182">
        <f t="shared" si="1275"/>
        <v>0</v>
      </c>
      <c r="CC146" s="182">
        <f t="shared" si="1276"/>
        <v>0</v>
      </c>
      <c r="CD146" s="5"/>
      <c r="CE146" s="182">
        <f t="shared" si="1060"/>
        <v>0</v>
      </c>
      <c r="CF146" s="182">
        <f t="shared" si="1277"/>
        <v>0</v>
      </c>
      <c r="CG146" s="182">
        <f t="shared" si="1278"/>
        <v>0</v>
      </c>
      <c r="CH146" s="5"/>
      <c r="CI146" s="182">
        <f t="shared" si="1063"/>
        <v>0</v>
      </c>
      <c r="CJ146" s="182">
        <f t="shared" si="1279"/>
        <v>0</v>
      </c>
      <c r="CK146" s="182">
        <f t="shared" si="1280"/>
        <v>0</v>
      </c>
      <c r="CL146" s="5"/>
      <c r="CM146" s="182">
        <f t="shared" si="1066"/>
        <v>0</v>
      </c>
      <c r="CN146" s="182">
        <f t="shared" si="1281"/>
        <v>0</v>
      </c>
      <c r="CO146" s="182">
        <f t="shared" si="1282"/>
        <v>0</v>
      </c>
      <c r="CP146" s="5"/>
      <c r="CQ146" s="182">
        <f t="shared" si="1069"/>
        <v>0</v>
      </c>
      <c r="CR146" s="182">
        <f t="shared" si="1283"/>
        <v>0</v>
      </c>
      <c r="CS146" s="182">
        <f t="shared" si="1284"/>
        <v>0</v>
      </c>
      <c r="CT146" s="5"/>
      <c r="CU146" s="182">
        <f t="shared" si="1072"/>
        <v>0</v>
      </c>
      <c r="CV146" s="182">
        <f t="shared" si="1285"/>
        <v>0</v>
      </c>
      <c r="CW146" s="182">
        <f t="shared" si="1286"/>
        <v>0</v>
      </c>
      <c r="CX146" s="5"/>
      <c r="CY146" s="182">
        <f t="shared" si="1075"/>
        <v>0</v>
      </c>
      <c r="CZ146" s="182">
        <f t="shared" si="1287"/>
        <v>0</v>
      </c>
      <c r="DA146" s="182">
        <f t="shared" si="1288"/>
        <v>0</v>
      </c>
      <c r="DB146" s="5"/>
      <c r="DC146" s="182">
        <f t="shared" si="1078"/>
        <v>0</v>
      </c>
      <c r="DD146" s="182">
        <f t="shared" si="1289"/>
        <v>0</v>
      </c>
      <c r="DE146" s="182">
        <f t="shared" si="1290"/>
        <v>0</v>
      </c>
      <c r="DF146" s="5"/>
      <c r="DG146" s="182">
        <f t="shared" si="1081"/>
        <v>0</v>
      </c>
      <c r="DH146" s="182">
        <f t="shared" si="1291"/>
        <v>0</v>
      </c>
      <c r="DI146" s="182">
        <f t="shared" si="1292"/>
        <v>0</v>
      </c>
      <c r="DJ146" s="5"/>
      <c r="DK146" s="182">
        <f t="shared" si="1084"/>
        <v>0</v>
      </c>
      <c r="DL146" s="182">
        <f t="shared" si="1293"/>
        <v>0</v>
      </c>
      <c r="DM146" s="182">
        <f t="shared" si="1294"/>
        <v>0</v>
      </c>
      <c r="DN146" s="5"/>
      <c r="DO146" s="182">
        <f t="shared" si="1087"/>
        <v>0</v>
      </c>
      <c r="DP146" s="182">
        <f t="shared" si="1295"/>
        <v>0</v>
      </c>
      <c r="DQ146" s="182">
        <f t="shared" si="1296"/>
        <v>0</v>
      </c>
      <c r="DR146" s="5"/>
      <c r="DS146" s="182">
        <f t="shared" si="1090"/>
        <v>0</v>
      </c>
      <c r="DT146" s="182">
        <f t="shared" si="1297"/>
        <v>0</v>
      </c>
      <c r="DU146" s="182">
        <f t="shared" si="1298"/>
        <v>0</v>
      </c>
      <c r="DV146" s="5"/>
      <c r="DW146" s="182">
        <f t="shared" si="1093"/>
        <v>0</v>
      </c>
      <c r="DX146" s="182">
        <f t="shared" si="1299"/>
        <v>0</v>
      </c>
      <c r="DY146" s="182">
        <f t="shared" si="1300"/>
        <v>0</v>
      </c>
      <c r="DZ146" s="5"/>
      <c r="EA146" s="182">
        <f t="shared" si="1096"/>
        <v>0</v>
      </c>
      <c r="EB146" s="182">
        <f t="shared" si="1301"/>
        <v>0</v>
      </c>
      <c r="EC146" s="182">
        <f t="shared" si="1302"/>
        <v>0</v>
      </c>
      <c r="ED146" s="5"/>
      <c r="EE146" s="182">
        <f t="shared" si="1099"/>
        <v>0</v>
      </c>
      <c r="EF146" s="182">
        <f t="shared" si="1303"/>
        <v>0</v>
      </c>
      <c r="EG146" s="182">
        <f t="shared" si="1304"/>
        <v>0</v>
      </c>
      <c r="EH146" s="5"/>
      <c r="EI146" s="182">
        <f t="shared" si="1102"/>
        <v>0</v>
      </c>
      <c r="EJ146" s="182">
        <f t="shared" si="1305"/>
        <v>0</v>
      </c>
      <c r="EK146" s="182">
        <f t="shared" si="1306"/>
        <v>0</v>
      </c>
      <c r="EL146" s="5"/>
      <c r="EM146" s="182">
        <f t="shared" si="1105"/>
        <v>0</v>
      </c>
      <c r="EN146" s="182">
        <f t="shared" si="1307"/>
        <v>0</v>
      </c>
      <c r="EO146" s="182">
        <f t="shared" si="1308"/>
        <v>0</v>
      </c>
      <c r="EP146" s="5"/>
      <c r="EQ146" s="182">
        <f t="shared" si="1108"/>
        <v>0</v>
      </c>
      <c r="ER146" s="182">
        <f t="shared" si="1309"/>
        <v>0</v>
      </c>
      <c r="ES146" s="182">
        <f t="shared" si="1310"/>
        <v>0</v>
      </c>
      <c r="ET146" s="5"/>
      <c r="EU146" s="182">
        <f t="shared" si="1111"/>
        <v>0</v>
      </c>
      <c r="EV146" s="182">
        <f t="shared" si="1311"/>
        <v>0</v>
      </c>
      <c r="EW146" s="182">
        <f t="shared" si="1312"/>
        <v>0</v>
      </c>
      <c r="EX146" s="5"/>
      <c r="EY146" s="182">
        <f t="shared" si="1114"/>
        <v>0</v>
      </c>
      <c r="EZ146" s="182">
        <f t="shared" si="1313"/>
        <v>0</v>
      </c>
      <c r="FA146" s="182">
        <f t="shared" si="1314"/>
        <v>0</v>
      </c>
      <c r="FB146" s="5"/>
      <c r="FC146" s="182">
        <f t="shared" si="1117"/>
        <v>0</v>
      </c>
      <c r="FD146" s="182">
        <f t="shared" si="1315"/>
        <v>0</v>
      </c>
      <c r="FE146" s="182">
        <f t="shared" si="1316"/>
        <v>0</v>
      </c>
      <c r="FF146" s="5"/>
      <c r="FG146" s="182">
        <f t="shared" si="1120"/>
        <v>0</v>
      </c>
      <c r="FH146" s="182">
        <f t="shared" si="1317"/>
        <v>0</v>
      </c>
      <c r="FI146" s="182">
        <f t="shared" si="1318"/>
        <v>0</v>
      </c>
      <c r="FJ146" s="5"/>
      <c r="FK146" s="182">
        <f t="shared" si="1123"/>
        <v>0</v>
      </c>
      <c r="FL146" s="182">
        <f t="shared" si="1319"/>
        <v>0</v>
      </c>
      <c r="FM146" s="182">
        <f t="shared" si="1320"/>
        <v>0</v>
      </c>
      <c r="FN146" s="5"/>
      <c r="FO146" s="182">
        <f t="shared" si="1126"/>
        <v>0</v>
      </c>
      <c r="FP146" s="182">
        <f t="shared" si="1321"/>
        <v>0</v>
      </c>
      <c r="FQ146" s="182">
        <f t="shared" si="1322"/>
        <v>0</v>
      </c>
      <c r="FR146" s="5"/>
      <c r="FS146" s="182">
        <f t="shared" si="1129"/>
        <v>0</v>
      </c>
      <c r="FT146" s="182">
        <f t="shared" si="1323"/>
        <v>0</v>
      </c>
      <c r="FU146" s="182">
        <f t="shared" si="1324"/>
        <v>0</v>
      </c>
      <c r="FV146" s="5"/>
      <c r="FW146" s="182">
        <f t="shared" si="1132"/>
        <v>0</v>
      </c>
      <c r="FX146" s="182">
        <f t="shared" si="1325"/>
        <v>0</v>
      </c>
      <c r="FY146" s="182">
        <f t="shared" si="1326"/>
        <v>0</v>
      </c>
      <c r="FZ146" s="5"/>
      <c r="GA146" s="182">
        <f t="shared" si="1135"/>
        <v>0</v>
      </c>
      <c r="GB146" s="182">
        <f t="shared" si="1327"/>
        <v>0</v>
      </c>
      <c r="GC146" s="182">
        <f t="shared" si="1328"/>
        <v>0</v>
      </c>
      <c r="GD146" s="5"/>
      <c r="GE146" s="182">
        <f t="shared" si="1138"/>
        <v>0</v>
      </c>
      <c r="GF146" s="182">
        <f t="shared" si="1329"/>
        <v>0</v>
      </c>
      <c r="GG146" s="182">
        <f t="shared" si="1330"/>
        <v>0</v>
      </c>
      <c r="GH146" s="5"/>
      <c r="GI146" s="182">
        <f t="shared" si="1141"/>
        <v>0</v>
      </c>
      <c r="GJ146" s="182">
        <f t="shared" si="1331"/>
        <v>0</v>
      </c>
      <c r="GK146" s="182">
        <f t="shared" si="1332"/>
        <v>0</v>
      </c>
      <c r="GL146" s="5"/>
      <c r="GM146" s="182">
        <f t="shared" si="1144"/>
        <v>0</v>
      </c>
      <c r="GN146" s="182">
        <f t="shared" si="1333"/>
        <v>0</v>
      </c>
      <c r="GO146" s="182">
        <f t="shared" si="1334"/>
        <v>0</v>
      </c>
      <c r="GP146" s="5"/>
      <c r="GQ146" s="182">
        <f t="shared" si="1147"/>
        <v>0</v>
      </c>
      <c r="GR146" s="182">
        <f t="shared" si="1335"/>
        <v>0</v>
      </c>
      <c r="GS146" s="182">
        <f t="shared" si="1336"/>
        <v>0</v>
      </c>
      <c r="GT146" s="5"/>
      <c r="GU146" s="182">
        <f t="shared" si="1150"/>
        <v>0</v>
      </c>
      <c r="GV146" s="182">
        <f t="shared" si="1337"/>
        <v>0</v>
      </c>
      <c r="GW146" s="182">
        <f t="shared" si="1338"/>
        <v>0</v>
      </c>
      <c r="GX146" s="5"/>
      <c r="GY146" s="182">
        <f t="shared" si="1153"/>
        <v>0</v>
      </c>
      <c r="GZ146" s="182">
        <f t="shared" si="1339"/>
        <v>0</v>
      </c>
      <c r="HA146" s="182">
        <f t="shared" si="1340"/>
        <v>0</v>
      </c>
      <c r="HB146" s="5"/>
      <c r="HC146" s="182">
        <f t="shared" si="1156"/>
        <v>0</v>
      </c>
      <c r="HD146" s="182">
        <f t="shared" si="1341"/>
        <v>0</v>
      </c>
      <c r="HE146" s="182">
        <f t="shared" si="1342"/>
        <v>0</v>
      </c>
      <c r="HF146" s="5"/>
      <c r="HG146" s="182">
        <f t="shared" si="1159"/>
        <v>0</v>
      </c>
      <c r="HH146" s="182">
        <f t="shared" si="1343"/>
        <v>0</v>
      </c>
      <c r="HI146" s="182">
        <f t="shared" si="1344"/>
        <v>0</v>
      </c>
      <c r="HJ146" s="5"/>
      <c r="HK146" s="182">
        <f t="shared" si="1162"/>
        <v>0</v>
      </c>
      <c r="HL146" s="182">
        <f t="shared" si="1345"/>
        <v>0</v>
      </c>
      <c r="HM146" s="182">
        <f t="shared" si="1346"/>
        <v>0</v>
      </c>
      <c r="HN146" s="5"/>
      <c r="HO146" s="182">
        <f t="shared" si="1165"/>
        <v>0</v>
      </c>
      <c r="HP146" s="182">
        <f t="shared" si="1347"/>
        <v>0</v>
      </c>
      <c r="HQ146" s="182">
        <f t="shared" si="1348"/>
        <v>0</v>
      </c>
      <c r="HR146" s="5"/>
      <c r="HS146" s="182">
        <f t="shared" si="1168"/>
        <v>0</v>
      </c>
      <c r="HT146" s="182">
        <f t="shared" si="1349"/>
        <v>0</v>
      </c>
      <c r="HU146" s="182">
        <f t="shared" si="1350"/>
        <v>0</v>
      </c>
      <c r="HV146" s="5"/>
      <c r="HW146" s="182">
        <f t="shared" si="1171"/>
        <v>0</v>
      </c>
      <c r="HX146" s="182">
        <f t="shared" si="1351"/>
        <v>0</v>
      </c>
      <c r="HY146" s="182">
        <f t="shared" si="1352"/>
        <v>0</v>
      </c>
      <c r="HZ146" s="5"/>
      <c r="IA146" s="182">
        <f t="shared" si="1174"/>
        <v>0</v>
      </c>
      <c r="IB146" s="182">
        <f t="shared" si="1353"/>
        <v>0</v>
      </c>
      <c r="IC146" s="182">
        <f t="shared" si="1354"/>
        <v>0</v>
      </c>
      <c r="ID146" s="5"/>
      <c r="IE146" s="182">
        <f t="shared" si="1177"/>
        <v>0</v>
      </c>
      <c r="IF146" s="182">
        <f t="shared" si="1355"/>
        <v>0</v>
      </c>
      <c r="IG146" s="182">
        <f t="shared" si="1356"/>
        <v>0</v>
      </c>
      <c r="IH146" s="5"/>
      <c r="II146" s="182">
        <f t="shared" si="1180"/>
        <v>0</v>
      </c>
      <c r="IJ146" s="182">
        <f t="shared" si="1357"/>
        <v>0</v>
      </c>
      <c r="IK146" s="182">
        <f t="shared" si="1358"/>
        <v>0</v>
      </c>
      <c r="IL146" s="5"/>
      <c r="IM146" s="182">
        <f t="shared" si="1183"/>
        <v>0</v>
      </c>
      <c r="IN146" s="182">
        <f t="shared" si="1359"/>
        <v>0</v>
      </c>
      <c r="IO146" s="182">
        <f t="shared" si="1360"/>
        <v>0</v>
      </c>
      <c r="IP146" s="5"/>
      <c r="IQ146" s="182">
        <f t="shared" si="1186"/>
        <v>0</v>
      </c>
      <c r="IR146" s="182">
        <f t="shared" si="1361"/>
        <v>0</v>
      </c>
      <c r="IS146" s="182">
        <f t="shared" si="1362"/>
        <v>0</v>
      </c>
      <c r="IT146" s="5"/>
      <c r="IU146" s="182">
        <f t="shared" si="1189"/>
        <v>0</v>
      </c>
      <c r="IV146" s="182">
        <f t="shared" si="1363"/>
        <v>0</v>
      </c>
      <c r="IW146" s="182">
        <f t="shared" si="1364"/>
        <v>0</v>
      </c>
      <c r="IX146" s="5"/>
      <c r="IY146" s="182">
        <f t="shared" si="1192"/>
        <v>0</v>
      </c>
      <c r="IZ146" s="182">
        <f t="shared" si="1365"/>
        <v>0</v>
      </c>
      <c r="JA146" s="182">
        <f t="shared" si="1366"/>
        <v>0</v>
      </c>
      <c r="JB146" s="5"/>
      <c r="JC146" s="182">
        <f t="shared" si="1195"/>
        <v>0</v>
      </c>
      <c r="JD146" s="182">
        <f t="shared" si="1367"/>
        <v>0</v>
      </c>
      <c r="JE146" s="182">
        <f t="shared" si="1368"/>
        <v>0</v>
      </c>
      <c r="JF146" s="5"/>
      <c r="JG146" s="182">
        <f t="shared" si="1198"/>
        <v>0</v>
      </c>
      <c r="JH146" s="182">
        <f t="shared" si="1369"/>
        <v>0</v>
      </c>
      <c r="JI146" s="182">
        <f t="shared" si="1370"/>
        <v>0</v>
      </c>
      <c r="JJ146" s="5"/>
      <c r="JK146" s="182">
        <f t="shared" si="1201"/>
        <v>0</v>
      </c>
      <c r="JL146" s="182">
        <f t="shared" si="1371"/>
        <v>0</v>
      </c>
      <c r="JM146" s="182">
        <f t="shared" si="1372"/>
        <v>0</v>
      </c>
      <c r="JN146" s="5"/>
      <c r="JO146" s="182">
        <f t="shared" si="1204"/>
        <v>0</v>
      </c>
      <c r="JP146" s="182">
        <f t="shared" si="1373"/>
        <v>0</v>
      </c>
      <c r="JQ146" s="182">
        <f t="shared" si="1374"/>
        <v>0</v>
      </c>
      <c r="JR146" s="5"/>
      <c r="JS146" s="182">
        <f t="shared" si="1207"/>
        <v>0</v>
      </c>
      <c r="JT146" s="182">
        <f t="shared" si="1375"/>
        <v>0</v>
      </c>
      <c r="JU146" s="182">
        <f t="shared" si="1376"/>
        <v>0</v>
      </c>
      <c r="JV146" s="5"/>
      <c r="JW146" s="182">
        <f t="shared" si="1210"/>
        <v>0</v>
      </c>
      <c r="JX146" s="182">
        <f t="shared" si="1377"/>
        <v>0</v>
      </c>
      <c r="JY146" s="182">
        <f t="shared" si="1378"/>
        <v>0</v>
      </c>
      <c r="JZ146" s="5"/>
      <c r="KA146" s="182">
        <f t="shared" si="1213"/>
        <v>0</v>
      </c>
      <c r="KB146" s="182">
        <f t="shared" si="1379"/>
        <v>0</v>
      </c>
      <c r="KC146" s="182">
        <f t="shared" si="1380"/>
        <v>0</v>
      </c>
      <c r="KD146" s="5"/>
      <c r="KE146" s="182">
        <f t="shared" si="1216"/>
        <v>0</v>
      </c>
      <c r="KF146" s="182">
        <f t="shared" si="1381"/>
        <v>0</v>
      </c>
      <c r="KG146" s="182">
        <f t="shared" si="1382"/>
        <v>0</v>
      </c>
      <c r="KH146" s="5"/>
      <c r="KI146" s="183">
        <f t="shared" si="1383"/>
        <v>0</v>
      </c>
      <c r="KJ146" s="183" t="e">
        <f t="shared" si="1384"/>
        <v>#DIV/0!</v>
      </c>
      <c r="KK146" s="183">
        <f t="shared" si="1385"/>
        <v>0</v>
      </c>
      <c r="KM146" s="183">
        <f t="shared" si="1386"/>
        <v>0</v>
      </c>
      <c r="KN146" s="183" t="e">
        <f t="shared" si="1387"/>
        <v>#DIV/0!</v>
      </c>
      <c r="KO146" s="183">
        <f t="shared" si="1388"/>
        <v>0</v>
      </c>
      <c r="KQ146" s="183">
        <f t="shared" si="1389"/>
        <v>0</v>
      </c>
      <c r="KR146" s="183" t="e">
        <f t="shared" si="1390"/>
        <v>#DIV/0!</v>
      </c>
      <c r="KS146" s="183">
        <f t="shared" si="1391"/>
        <v>0</v>
      </c>
      <c r="KU146" s="183">
        <f t="shared" si="1392"/>
        <v>0</v>
      </c>
      <c r="KV146" s="183" t="e">
        <f t="shared" si="1393"/>
        <v>#DIV/0!</v>
      </c>
      <c r="KW146" s="183">
        <f t="shared" si="1394"/>
        <v>0</v>
      </c>
      <c r="KY146" s="183">
        <f t="shared" si="1395"/>
        <v>0</v>
      </c>
      <c r="KZ146" s="183" t="e">
        <f t="shared" si="1396"/>
        <v>#DIV/0!</v>
      </c>
      <c r="LA146" s="183">
        <f t="shared" si="1397"/>
        <v>0</v>
      </c>
      <c r="LC146" s="183">
        <f t="shared" si="1398"/>
        <v>0</v>
      </c>
      <c r="LD146" s="183" t="e">
        <f t="shared" si="1399"/>
        <v>#DIV/0!</v>
      </c>
      <c r="LE146" s="183">
        <f t="shared" si="1400"/>
        <v>0</v>
      </c>
    </row>
    <row r="147" spans="2:317" ht="18.75">
      <c r="B147" s="172"/>
      <c r="C147" s="180"/>
      <c r="D147" s="180"/>
      <c r="E147" s="180" t="str">
        <f>'A.I Revenue Streams - P1'!F145</f>
        <v>CT Pulmonary Angio</v>
      </c>
      <c r="F147" s="184"/>
      <c r="G147" s="182"/>
      <c r="H147" s="182">
        <f>'A.I Revenue Streams - P1'!J145</f>
        <v>0</v>
      </c>
      <c r="I147" s="182">
        <f t="shared" si="1240"/>
        <v>0</v>
      </c>
      <c r="J147" s="5"/>
      <c r="K147" s="182">
        <f>'A.I Revenue Streams - P1'!H145*K$2</f>
        <v>0</v>
      </c>
      <c r="L147" s="182">
        <f t="shared" si="1241"/>
        <v>0</v>
      </c>
      <c r="M147" s="182">
        <f t="shared" si="1242"/>
        <v>0</v>
      </c>
      <c r="N147" s="5"/>
      <c r="O147" s="182">
        <f t="shared" ref="O147:O174" si="1401">K147*O$8*O$2/K$2*P$2</f>
        <v>0</v>
      </c>
      <c r="P147" s="182">
        <f t="shared" si="1243"/>
        <v>0</v>
      </c>
      <c r="Q147" s="182">
        <f t="shared" si="1244"/>
        <v>0</v>
      </c>
      <c r="R147" s="5"/>
      <c r="S147" s="182">
        <f t="shared" ref="S147:S174" si="1402">O147*S$8*S$2/O$2*T$2</f>
        <v>0</v>
      </c>
      <c r="T147" s="182">
        <f t="shared" si="1245"/>
        <v>0</v>
      </c>
      <c r="U147" s="182">
        <f t="shared" si="1246"/>
        <v>0</v>
      </c>
      <c r="V147" s="5"/>
      <c r="W147" s="182">
        <f t="shared" ref="W147:W174" si="1403">S147*W$8*W$2/S$2*X$2</f>
        <v>0</v>
      </c>
      <c r="X147" s="182">
        <f t="shared" si="1247"/>
        <v>0</v>
      </c>
      <c r="Y147" s="182">
        <f t="shared" si="1248"/>
        <v>0</v>
      </c>
      <c r="Z147" s="5"/>
      <c r="AA147" s="182">
        <f t="shared" ref="AA147:AA174" si="1404">W147*AA$8*AA$2/W$2*AB$2</f>
        <v>0</v>
      </c>
      <c r="AB147" s="182">
        <f t="shared" si="1249"/>
        <v>0</v>
      </c>
      <c r="AC147" s="182">
        <f t="shared" si="1250"/>
        <v>0</v>
      </c>
      <c r="AD147" s="5"/>
      <c r="AE147" s="182">
        <f t="shared" ref="AE147:AE174" si="1405">AA147*AE$8*AE$2/AA$2*AF$2</f>
        <v>0</v>
      </c>
      <c r="AF147" s="182">
        <f t="shared" si="1251"/>
        <v>0</v>
      </c>
      <c r="AG147" s="182">
        <f t="shared" si="1252"/>
        <v>0</v>
      </c>
      <c r="AH147" s="5"/>
      <c r="AI147" s="182">
        <f t="shared" ref="AI147:AI174" si="1406">AE147*AI$8*AI$2/AE$2*AJ$2</f>
        <v>0</v>
      </c>
      <c r="AJ147" s="182">
        <f t="shared" si="1253"/>
        <v>0</v>
      </c>
      <c r="AK147" s="182">
        <f t="shared" si="1254"/>
        <v>0</v>
      </c>
      <c r="AL147" s="5"/>
      <c r="AM147" s="182">
        <f t="shared" ref="AM147:AM174" si="1407">AI147*AM$8*AM$2/AI$2*AN$2</f>
        <v>0</v>
      </c>
      <c r="AN147" s="182">
        <f t="shared" si="1255"/>
        <v>0</v>
      </c>
      <c r="AO147" s="182">
        <f t="shared" si="1256"/>
        <v>0</v>
      </c>
      <c r="AP147" s="5"/>
      <c r="AQ147" s="182">
        <f t="shared" ref="AQ147:AQ174" si="1408">AM147*AQ$8*AQ$2/AM$2*AR$2</f>
        <v>0</v>
      </c>
      <c r="AR147" s="182">
        <f t="shared" si="1257"/>
        <v>0</v>
      </c>
      <c r="AS147" s="182">
        <f t="shared" si="1258"/>
        <v>0</v>
      </c>
      <c r="AT147" s="5"/>
      <c r="AU147" s="182">
        <f t="shared" ref="AU147:AU174" si="1409">AQ147*AU$8*AU$2/AQ$2*AV$2</f>
        <v>0</v>
      </c>
      <c r="AV147" s="182">
        <f t="shared" si="1259"/>
        <v>0</v>
      </c>
      <c r="AW147" s="182">
        <f t="shared" si="1260"/>
        <v>0</v>
      </c>
      <c r="AX147" s="5"/>
      <c r="AY147" s="182">
        <f t="shared" ref="AY147:AY174" si="1410">AU147*AY$8*AY$2/AU$2*AZ$2</f>
        <v>0</v>
      </c>
      <c r="AZ147" s="182">
        <f t="shared" si="1261"/>
        <v>0</v>
      </c>
      <c r="BA147" s="182">
        <f t="shared" si="1262"/>
        <v>0</v>
      </c>
      <c r="BB147" s="5"/>
      <c r="BC147" s="182">
        <f t="shared" ref="BC147:BC174" si="1411">AY147*BC$8*BC$2/AY$2*BD$2</f>
        <v>0</v>
      </c>
      <c r="BD147" s="182">
        <f t="shared" si="1263"/>
        <v>0</v>
      </c>
      <c r="BE147" s="182">
        <f t="shared" si="1264"/>
        <v>0</v>
      </c>
      <c r="BF147" s="5"/>
      <c r="BG147" s="182">
        <f t="shared" ref="BG147:BG174" si="1412">BC147*BG$8*BG$2/BC$2*BH$2</f>
        <v>0</v>
      </c>
      <c r="BH147" s="182">
        <f t="shared" si="1265"/>
        <v>0</v>
      </c>
      <c r="BI147" s="182">
        <f t="shared" si="1266"/>
        <v>0</v>
      </c>
      <c r="BJ147" s="5"/>
      <c r="BK147" s="182">
        <f t="shared" ref="BK147:BK174" si="1413">BG147*BK$8*BK$2/BG$2*BL$2</f>
        <v>0</v>
      </c>
      <c r="BL147" s="182">
        <f t="shared" si="1267"/>
        <v>0</v>
      </c>
      <c r="BM147" s="182">
        <f t="shared" si="1268"/>
        <v>0</v>
      </c>
      <c r="BN147" s="5"/>
      <c r="BO147" s="182">
        <f t="shared" ref="BO147:BO174" si="1414">BK147*BO$8*BO$2/BK$2*BP$2</f>
        <v>0</v>
      </c>
      <c r="BP147" s="182">
        <f t="shared" si="1269"/>
        <v>0</v>
      </c>
      <c r="BQ147" s="182">
        <f t="shared" si="1270"/>
        <v>0</v>
      </c>
      <c r="BR147" s="5"/>
      <c r="BS147" s="182">
        <f t="shared" ref="BS147:BS174" si="1415">BO147*BS$8*BS$2/BO$2*BT$2</f>
        <v>0</v>
      </c>
      <c r="BT147" s="182">
        <f t="shared" si="1271"/>
        <v>0</v>
      </c>
      <c r="BU147" s="182">
        <f t="shared" si="1272"/>
        <v>0</v>
      </c>
      <c r="BV147" s="5"/>
      <c r="BW147" s="182">
        <f t="shared" ref="BW147:BW174" si="1416">BS147*BW$8*BW$2/BS$2*BX$2</f>
        <v>0</v>
      </c>
      <c r="BX147" s="182">
        <f t="shared" si="1273"/>
        <v>0</v>
      </c>
      <c r="BY147" s="182">
        <f t="shared" si="1274"/>
        <v>0</v>
      </c>
      <c r="BZ147" s="5"/>
      <c r="CA147" s="182">
        <f t="shared" ref="CA147:CA174" si="1417">BW147*CA$8*CA$2/BW$2*CB$2</f>
        <v>0</v>
      </c>
      <c r="CB147" s="182">
        <f t="shared" si="1275"/>
        <v>0</v>
      </c>
      <c r="CC147" s="182">
        <f t="shared" si="1276"/>
        <v>0</v>
      </c>
      <c r="CD147" s="5"/>
      <c r="CE147" s="182">
        <f t="shared" ref="CE147:CE174" si="1418">CA147*CE$8*CE$2/CA$2*CF$2</f>
        <v>0</v>
      </c>
      <c r="CF147" s="182">
        <f t="shared" si="1277"/>
        <v>0</v>
      </c>
      <c r="CG147" s="182">
        <f t="shared" si="1278"/>
        <v>0</v>
      </c>
      <c r="CH147" s="5"/>
      <c r="CI147" s="182">
        <f t="shared" ref="CI147:CI174" si="1419">CE147*CI$8*CI$2/CE$2*CJ$2</f>
        <v>0</v>
      </c>
      <c r="CJ147" s="182">
        <f t="shared" si="1279"/>
        <v>0</v>
      </c>
      <c r="CK147" s="182">
        <f t="shared" si="1280"/>
        <v>0</v>
      </c>
      <c r="CL147" s="5"/>
      <c r="CM147" s="182">
        <f t="shared" ref="CM147:CM174" si="1420">CI147*CM$8*CM$2/CI$2*CN$2</f>
        <v>0</v>
      </c>
      <c r="CN147" s="182">
        <f t="shared" si="1281"/>
        <v>0</v>
      </c>
      <c r="CO147" s="182">
        <f t="shared" si="1282"/>
        <v>0</v>
      </c>
      <c r="CP147" s="5"/>
      <c r="CQ147" s="182">
        <f t="shared" ref="CQ147:CQ174" si="1421">CM147*CQ$8*CQ$2/CM$2*CR$2</f>
        <v>0</v>
      </c>
      <c r="CR147" s="182">
        <f t="shared" si="1283"/>
        <v>0</v>
      </c>
      <c r="CS147" s="182">
        <f t="shared" si="1284"/>
        <v>0</v>
      </c>
      <c r="CT147" s="5"/>
      <c r="CU147" s="182">
        <f t="shared" ref="CU147:CU174" si="1422">CQ147*CU$8*CU$2/CQ$2*CV$2</f>
        <v>0</v>
      </c>
      <c r="CV147" s="182">
        <f t="shared" si="1285"/>
        <v>0</v>
      </c>
      <c r="CW147" s="182">
        <f t="shared" si="1286"/>
        <v>0</v>
      </c>
      <c r="CX147" s="5"/>
      <c r="CY147" s="182">
        <f t="shared" ref="CY147:CY174" si="1423">CU147*CY$8*CY$2/CU$2*CZ$2</f>
        <v>0</v>
      </c>
      <c r="CZ147" s="182">
        <f t="shared" si="1287"/>
        <v>0</v>
      </c>
      <c r="DA147" s="182">
        <f t="shared" si="1288"/>
        <v>0</v>
      </c>
      <c r="DB147" s="5"/>
      <c r="DC147" s="182">
        <f t="shared" ref="DC147:DC174" si="1424">CY147*DC$8*DC$2/CY$2*DD$2</f>
        <v>0</v>
      </c>
      <c r="DD147" s="182">
        <f t="shared" si="1289"/>
        <v>0</v>
      </c>
      <c r="DE147" s="182">
        <f t="shared" si="1290"/>
        <v>0</v>
      </c>
      <c r="DF147" s="5"/>
      <c r="DG147" s="182">
        <f t="shared" ref="DG147:DG174" si="1425">DC147*DG$8*DG$2/DC$2*DH$2</f>
        <v>0</v>
      </c>
      <c r="DH147" s="182">
        <f t="shared" si="1291"/>
        <v>0</v>
      </c>
      <c r="DI147" s="182">
        <f t="shared" si="1292"/>
        <v>0</v>
      </c>
      <c r="DJ147" s="5"/>
      <c r="DK147" s="182">
        <f t="shared" ref="DK147:DK174" si="1426">DG147*DK$8*DK$2/DG$2*DL$2</f>
        <v>0</v>
      </c>
      <c r="DL147" s="182">
        <f t="shared" si="1293"/>
        <v>0</v>
      </c>
      <c r="DM147" s="182">
        <f t="shared" si="1294"/>
        <v>0</v>
      </c>
      <c r="DN147" s="5"/>
      <c r="DO147" s="182">
        <f t="shared" ref="DO147:DO174" si="1427">DK147*DO$8*DO$2/DK$2*DP$2</f>
        <v>0</v>
      </c>
      <c r="DP147" s="182">
        <f t="shared" si="1295"/>
        <v>0</v>
      </c>
      <c r="DQ147" s="182">
        <f t="shared" si="1296"/>
        <v>0</v>
      </c>
      <c r="DR147" s="5"/>
      <c r="DS147" s="182">
        <f t="shared" ref="DS147:DS174" si="1428">DO147*DS$8*DS$2/DO$2*DT$2</f>
        <v>0</v>
      </c>
      <c r="DT147" s="182">
        <f t="shared" si="1297"/>
        <v>0</v>
      </c>
      <c r="DU147" s="182">
        <f t="shared" si="1298"/>
        <v>0</v>
      </c>
      <c r="DV147" s="5"/>
      <c r="DW147" s="182">
        <f t="shared" ref="DW147:DW174" si="1429">DS147*DW$8*DW$2/DS$2*DX$2</f>
        <v>0</v>
      </c>
      <c r="DX147" s="182">
        <f t="shared" si="1299"/>
        <v>0</v>
      </c>
      <c r="DY147" s="182">
        <f t="shared" si="1300"/>
        <v>0</v>
      </c>
      <c r="DZ147" s="5"/>
      <c r="EA147" s="182">
        <f t="shared" ref="EA147:EA174" si="1430">DW147*EA$8*EA$2/DW$2*EB$2</f>
        <v>0</v>
      </c>
      <c r="EB147" s="182">
        <f t="shared" si="1301"/>
        <v>0</v>
      </c>
      <c r="EC147" s="182">
        <f t="shared" si="1302"/>
        <v>0</v>
      </c>
      <c r="ED147" s="5"/>
      <c r="EE147" s="182">
        <f t="shared" ref="EE147:EE174" si="1431">EA147*EE$8*EE$2/EA$2*EF$2</f>
        <v>0</v>
      </c>
      <c r="EF147" s="182">
        <f t="shared" si="1303"/>
        <v>0</v>
      </c>
      <c r="EG147" s="182">
        <f t="shared" si="1304"/>
        <v>0</v>
      </c>
      <c r="EH147" s="5"/>
      <c r="EI147" s="182">
        <f t="shared" ref="EI147:EI174" si="1432">EE147*EI$8*EI$2/EE$2*EJ$2</f>
        <v>0</v>
      </c>
      <c r="EJ147" s="182">
        <f t="shared" si="1305"/>
        <v>0</v>
      </c>
      <c r="EK147" s="182">
        <f t="shared" si="1306"/>
        <v>0</v>
      </c>
      <c r="EL147" s="5"/>
      <c r="EM147" s="182">
        <f t="shared" ref="EM147:EM174" si="1433">EI147*EM$8*EM$2/EI$2*EN$2</f>
        <v>0</v>
      </c>
      <c r="EN147" s="182">
        <f t="shared" si="1307"/>
        <v>0</v>
      </c>
      <c r="EO147" s="182">
        <f t="shared" si="1308"/>
        <v>0</v>
      </c>
      <c r="EP147" s="5"/>
      <c r="EQ147" s="182">
        <f t="shared" ref="EQ147:EQ174" si="1434">EM147*EQ$8*EQ$2/EM$2*ER$2</f>
        <v>0</v>
      </c>
      <c r="ER147" s="182">
        <f t="shared" si="1309"/>
        <v>0</v>
      </c>
      <c r="ES147" s="182">
        <f t="shared" si="1310"/>
        <v>0</v>
      </c>
      <c r="ET147" s="5"/>
      <c r="EU147" s="182">
        <f t="shared" ref="EU147:EU174" si="1435">EQ147*EU$8*EU$2/EQ$2*EV$2</f>
        <v>0</v>
      </c>
      <c r="EV147" s="182">
        <f t="shared" si="1311"/>
        <v>0</v>
      </c>
      <c r="EW147" s="182">
        <f t="shared" si="1312"/>
        <v>0</v>
      </c>
      <c r="EX147" s="5"/>
      <c r="EY147" s="182">
        <f t="shared" ref="EY147:EY174" si="1436">EU147*EY$8*EY$2/EU$2*EZ$2</f>
        <v>0</v>
      </c>
      <c r="EZ147" s="182">
        <f t="shared" si="1313"/>
        <v>0</v>
      </c>
      <c r="FA147" s="182">
        <f t="shared" si="1314"/>
        <v>0</v>
      </c>
      <c r="FB147" s="5"/>
      <c r="FC147" s="182">
        <f t="shared" ref="FC147:FC174" si="1437">EY147*FC$8*FC$2/EY$2*FD$2</f>
        <v>0</v>
      </c>
      <c r="FD147" s="182">
        <f t="shared" si="1315"/>
        <v>0</v>
      </c>
      <c r="FE147" s="182">
        <f t="shared" si="1316"/>
        <v>0</v>
      </c>
      <c r="FF147" s="5"/>
      <c r="FG147" s="182">
        <f t="shared" ref="FG147:FG174" si="1438">FC147*FG$8*FG$2/FC$2*FH$2</f>
        <v>0</v>
      </c>
      <c r="FH147" s="182">
        <f t="shared" si="1317"/>
        <v>0</v>
      </c>
      <c r="FI147" s="182">
        <f t="shared" si="1318"/>
        <v>0</v>
      </c>
      <c r="FJ147" s="5"/>
      <c r="FK147" s="182">
        <f t="shared" ref="FK147:FK174" si="1439">FG147*FK$8*FK$2/FG$2*FL$2</f>
        <v>0</v>
      </c>
      <c r="FL147" s="182">
        <f t="shared" si="1319"/>
        <v>0</v>
      </c>
      <c r="FM147" s="182">
        <f t="shared" si="1320"/>
        <v>0</v>
      </c>
      <c r="FN147" s="5"/>
      <c r="FO147" s="182">
        <f t="shared" ref="FO147:FO174" si="1440">FK147*FO$8*FO$2/FK$2*FP$2</f>
        <v>0</v>
      </c>
      <c r="FP147" s="182">
        <f t="shared" si="1321"/>
        <v>0</v>
      </c>
      <c r="FQ147" s="182">
        <f t="shared" si="1322"/>
        <v>0</v>
      </c>
      <c r="FR147" s="5"/>
      <c r="FS147" s="182">
        <f t="shared" ref="FS147:FS174" si="1441">FO147*FS$8*FS$2/FO$2*FT$2</f>
        <v>0</v>
      </c>
      <c r="FT147" s="182">
        <f t="shared" si="1323"/>
        <v>0</v>
      </c>
      <c r="FU147" s="182">
        <f t="shared" si="1324"/>
        <v>0</v>
      </c>
      <c r="FV147" s="5"/>
      <c r="FW147" s="182">
        <f t="shared" ref="FW147:FW174" si="1442">FS147*FW$8*FW$2/FS$2*FX$2</f>
        <v>0</v>
      </c>
      <c r="FX147" s="182">
        <f t="shared" si="1325"/>
        <v>0</v>
      </c>
      <c r="FY147" s="182">
        <f t="shared" si="1326"/>
        <v>0</v>
      </c>
      <c r="FZ147" s="5"/>
      <c r="GA147" s="182">
        <f t="shared" ref="GA147:GA174" si="1443">FW147*GA$8*GA$2/FW$2*GB$2</f>
        <v>0</v>
      </c>
      <c r="GB147" s="182">
        <f t="shared" si="1327"/>
        <v>0</v>
      </c>
      <c r="GC147" s="182">
        <f t="shared" si="1328"/>
        <v>0</v>
      </c>
      <c r="GD147" s="5"/>
      <c r="GE147" s="182">
        <f t="shared" ref="GE147:GE174" si="1444">GA147*GE$8*GE$2/GA$2*GF$2</f>
        <v>0</v>
      </c>
      <c r="GF147" s="182">
        <f t="shared" si="1329"/>
        <v>0</v>
      </c>
      <c r="GG147" s="182">
        <f t="shared" si="1330"/>
        <v>0</v>
      </c>
      <c r="GH147" s="5"/>
      <c r="GI147" s="182">
        <f t="shared" ref="GI147:GI174" si="1445">GE147*GI$8*GI$2/GE$2*GJ$2</f>
        <v>0</v>
      </c>
      <c r="GJ147" s="182">
        <f t="shared" si="1331"/>
        <v>0</v>
      </c>
      <c r="GK147" s="182">
        <f t="shared" si="1332"/>
        <v>0</v>
      </c>
      <c r="GL147" s="5"/>
      <c r="GM147" s="182">
        <f t="shared" ref="GM147:GM174" si="1446">GI147*GM$8*GM$2/GI$2*GN$2</f>
        <v>0</v>
      </c>
      <c r="GN147" s="182">
        <f t="shared" si="1333"/>
        <v>0</v>
      </c>
      <c r="GO147" s="182">
        <f t="shared" si="1334"/>
        <v>0</v>
      </c>
      <c r="GP147" s="5"/>
      <c r="GQ147" s="182">
        <f t="shared" ref="GQ147:GQ174" si="1447">GM147*GQ$8*GQ$2/GM$2*GR$2</f>
        <v>0</v>
      </c>
      <c r="GR147" s="182">
        <f t="shared" si="1335"/>
        <v>0</v>
      </c>
      <c r="GS147" s="182">
        <f t="shared" si="1336"/>
        <v>0</v>
      </c>
      <c r="GT147" s="5"/>
      <c r="GU147" s="182">
        <f t="shared" ref="GU147:GU174" si="1448">GQ147*GU$8*GU$2/GQ$2*GV$2</f>
        <v>0</v>
      </c>
      <c r="GV147" s="182">
        <f t="shared" si="1337"/>
        <v>0</v>
      </c>
      <c r="GW147" s="182">
        <f t="shared" si="1338"/>
        <v>0</v>
      </c>
      <c r="GX147" s="5"/>
      <c r="GY147" s="182">
        <f t="shared" ref="GY147:GY174" si="1449">GU147*GY$8*GY$2/GU$2*GZ$2</f>
        <v>0</v>
      </c>
      <c r="GZ147" s="182">
        <f t="shared" si="1339"/>
        <v>0</v>
      </c>
      <c r="HA147" s="182">
        <f t="shared" si="1340"/>
        <v>0</v>
      </c>
      <c r="HB147" s="5"/>
      <c r="HC147" s="182">
        <f t="shared" ref="HC147:HC174" si="1450">GY147*HC$8*HC$2/GY$2*HD$2</f>
        <v>0</v>
      </c>
      <c r="HD147" s="182">
        <f t="shared" si="1341"/>
        <v>0</v>
      </c>
      <c r="HE147" s="182">
        <f t="shared" si="1342"/>
        <v>0</v>
      </c>
      <c r="HF147" s="5"/>
      <c r="HG147" s="182">
        <f t="shared" ref="HG147:HG174" si="1451">HC147*HG$8*HG$2/HC$2*HH$2</f>
        <v>0</v>
      </c>
      <c r="HH147" s="182">
        <f t="shared" si="1343"/>
        <v>0</v>
      </c>
      <c r="HI147" s="182">
        <f t="shared" si="1344"/>
        <v>0</v>
      </c>
      <c r="HJ147" s="5"/>
      <c r="HK147" s="182">
        <f t="shared" ref="HK147:HK174" si="1452">HG147*HK$8*HK$2/HG$2*HL$2</f>
        <v>0</v>
      </c>
      <c r="HL147" s="182">
        <f t="shared" si="1345"/>
        <v>0</v>
      </c>
      <c r="HM147" s="182">
        <f t="shared" si="1346"/>
        <v>0</v>
      </c>
      <c r="HN147" s="5"/>
      <c r="HO147" s="182">
        <f t="shared" ref="HO147:HO174" si="1453">HK147*HO$8*HO$2/HK$2*HP$2</f>
        <v>0</v>
      </c>
      <c r="HP147" s="182">
        <f t="shared" si="1347"/>
        <v>0</v>
      </c>
      <c r="HQ147" s="182">
        <f t="shared" si="1348"/>
        <v>0</v>
      </c>
      <c r="HR147" s="5"/>
      <c r="HS147" s="182">
        <f t="shared" ref="HS147:HS174" si="1454">HO147*HS$8*HS$2/HO$2*HT$2</f>
        <v>0</v>
      </c>
      <c r="HT147" s="182">
        <f t="shared" si="1349"/>
        <v>0</v>
      </c>
      <c r="HU147" s="182">
        <f t="shared" si="1350"/>
        <v>0</v>
      </c>
      <c r="HV147" s="5"/>
      <c r="HW147" s="182">
        <f t="shared" ref="HW147:HW174" si="1455">HS147*HW$8*HW$2/HS$2*HX$2</f>
        <v>0</v>
      </c>
      <c r="HX147" s="182">
        <f t="shared" si="1351"/>
        <v>0</v>
      </c>
      <c r="HY147" s="182">
        <f t="shared" si="1352"/>
        <v>0</v>
      </c>
      <c r="HZ147" s="5"/>
      <c r="IA147" s="182">
        <f t="shared" ref="IA147:IA174" si="1456">HW147*IA$8*IA$2/HW$2*IB$2</f>
        <v>0</v>
      </c>
      <c r="IB147" s="182">
        <f t="shared" si="1353"/>
        <v>0</v>
      </c>
      <c r="IC147" s="182">
        <f t="shared" si="1354"/>
        <v>0</v>
      </c>
      <c r="ID147" s="5"/>
      <c r="IE147" s="182">
        <f t="shared" ref="IE147:IE174" si="1457">IA147*IE$8*IE$2/IA$2*IF$2</f>
        <v>0</v>
      </c>
      <c r="IF147" s="182">
        <f t="shared" si="1355"/>
        <v>0</v>
      </c>
      <c r="IG147" s="182">
        <f t="shared" si="1356"/>
        <v>0</v>
      </c>
      <c r="IH147" s="5"/>
      <c r="II147" s="182">
        <f t="shared" ref="II147:II174" si="1458">IE147*II$8*II$2/IE$2*IJ$2</f>
        <v>0</v>
      </c>
      <c r="IJ147" s="182">
        <f t="shared" si="1357"/>
        <v>0</v>
      </c>
      <c r="IK147" s="182">
        <f t="shared" si="1358"/>
        <v>0</v>
      </c>
      <c r="IL147" s="5"/>
      <c r="IM147" s="182">
        <f t="shared" ref="IM147:IM174" si="1459">II147*IM$8*IM$2/II$2*IN$2</f>
        <v>0</v>
      </c>
      <c r="IN147" s="182">
        <f t="shared" si="1359"/>
        <v>0</v>
      </c>
      <c r="IO147" s="182">
        <f t="shared" si="1360"/>
        <v>0</v>
      </c>
      <c r="IP147" s="5"/>
      <c r="IQ147" s="182">
        <f t="shared" ref="IQ147:IQ174" si="1460">IM147*IQ$8*IQ$2/IM$2*IR$2</f>
        <v>0</v>
      </c>
      <c r="IR147" s="182">
        <f t="shared" si="1361"/>
        <v>0</v>
      </c>
      <c r="IS147" s="182">
        <f t="shared" si="1362"/>
        <v>0</v>
      </c>
      <c r="IT147" s="5"/>
      <c r="IU147" s="182">
        <f t="shared" ref="IU147:IU174" si="1461">IQ147*IU$8*IU$2/IQ$2*IV$2</f>
        <v>0</v>
      </c>
      <c r="IV147" s="182">
        <f t="shared" si="1363"/>
        <v>0</v>
      </c>
      <c r="IW147" s="182">
        <f t="shared" si="1364"/>
        <v>0</v>
      </c>
      <c r="IX147" s="5"/>
      <c r="IY147" s="182">
        <f t="shared" ref="IY147:IY174" si="1462">IU147*IY$8*IY$2/IU$2*IZ$2</f>
        <v>0</v>
      </c>
      <c r="IZ147" s="182">
        <f t="shared" si="1365"/>
        <v>0</v>
      </c>
      <c r="JA147" s="182">
        <f t="shared" si="1366"/>
        <v>0</v>
      </c>
      <c r="JB147" s="5"/>
      <c r="JC147" s="182">
        <f t="shared" ref="JC147:JC174" si="1463">IY147*JC$8*JC$2/IY$2*JD$2</f>
        <v>0</v>
      </c>
      <c r="JD147" s="182">
        <f t="shared" si="1367"/>
        <v>0</v>
      </c>
      <c r="JE147" s="182">
        <f t="shared" si="1368"/>
        <v>0</v>
      </c>
      <c r="JF147" s="5"/>
      <c r="JG147" s="182">
        <f t="shared" ref="JG147:JG174" si="1464">JC147*JG$8*JG$2/JC$2*JH$2</f>
        <v>0</v>
      </c>
      <c r="JH147" s="182">
        <f t="shared" si="1369"/>
        <v>0</v>
      </c>
      <c r="JI147" s="182">
        <f t="shared" si="1370"/>
        <v>0</v>
      </c>
      <c r="JJ147" s="5"/>
      <c r="JK147" s="182">
        <f t="shared" ref="JK147:JK174" si="1465">JG147*JK$8*JK$2/JG$2*JL$2</f>
        <v>0</v>
      </c>
      <c r="JL147" s="182">
        <f t="shared" si="1371"/>
        <v>0</v>
      </c>
      <c r="JM147" s="182">
        <f t="shared" si="1372"/>
        <v>0</v>
      </c>
      <c r="JN147" s="5"/>
      <c r="JO147" s="182">
        <f t="shared" ref="JO147:JO174" si="1466">JK147*JO$8*JO$2/JK$2*JP$2</f>
        <v>0</v>
      </c>
      <c r="JP147" s="182">
        <f t="shared" si="1373"/>
        <v>0</v>
      </c>
      <c r="JQ147" s="182">
        <f t="shared" si="1374"/>
        <v>0</v>
      </c>
      <c r="JR147" s="5"/>
      <c r="JS147" s="182">
        <f t="shared" ref="JS147:JS174" si="1467">JO147*JS$8*JS$2/JO$2*JT$2</f>
        <v>0</v>
      </c>
      <c r="JT147" s="182">
        <f t="shared" si="1375"/>
        <v>0</v>
      </c>
      <c r="JU147" s="182">
        <f t="shared" si="1376"/>
        <v>0</v>
      </c>
      <c r="JV147" s="5"/>
      <c r="JW147" s="182">
        <f t="shared" ref="JW147:JW174" si="1468">JS147*JW$8*JW$2/JS$2*JX$2</f>
        <v>0</v>
      </c>
      <c r="JX147" s="182">
        <f t="shared" si="1377"/>
        <v>0</v>
      </c>
      <c r="JY147" s="182">
        <f t="shared" si="1378"/>
        <v>0</v>
      </c>
      <c r="JZ147" s="5"/>
      <c r="KA147" s="182">
        <f t="shared" ref="KA147:KA174" si="1469">JW147*KA$8*KA$2/JW$2*KB$2</f>
        <v>0</v>
      </c>
      <c r="KB147" s="182">
        <f t="shared" si="1379"/>
        <v>0</v>
      </c>
      <c r="KC147" s="182">
        <f t="shared" si="1380"/>
        <v>0</v>
      </c>
      <c r="KD147" s="5"/>
      <c r="KE147" s="182">
        <f t="shared" ref="KE147:KE174" si="1470">KA147*KE$8*KE$2/KA$2*KF$2</f>
        <v>0</v>
      </c>
      <c r="KF147" s="182">
        <f t="shared" si="1381"/>
        <v>0</v>
      </c>
      <c r="KG147" s="182">
        <f t="shared" si="1382"/>
        <v>0</v>
      </c>
      <c r="KH147" s="5"/>
      <c r="KI147" s="183">
        <f t="shared" si="1383"/>
        <v>0</v>
      </c>
      <c r="KJ147" s="183" t="e">
        <f t="shared" si="1384"/>
        <v>#DIV/0!</v>
      </c>
      <c r="KK147" s="183">
        <f t="shared" si="1385"/>
        <v>0</v>
      </c>
      <c r="KM147" s="183">
        <f t="shared" si="1386"/>
        <v>0</v>
      </c>
      <c r="KN147" s="183" t="e">
        <f t="shared" si="1387"/>
        <v>#DIV/0!</v>
      </c>
      <c r="KO147" s="183">
        <f t="shared" si="1388"/>
        <v>0</v>
      </c>
      <c r="KQ147" s="183">
        <f t="shared" si="1389"/>
        <v>0</v>
      </c>
      <c r="KR147" s="183" t="e">
        <f t="shared" si="1390"/>
        <v>#DIV/0!</v>
      </c>
      <c r="KS147" s="183">
        <f t="shared" si="1391"/>
        <v>0</v>
      </c>
      <c r="KU147" s="183">
        <f t="shared" si="1392"/>
        <v>0</v>
      </c>
      <c r="KV147" s="183" t="e">
        <f t="shared" si="1393"/>
        <v>#DIV/0!</v>
      </c>
      <c r="KW147" s="183">
        <f t="shared" si="1394"/>
        <v>0</v>
      </c>
      <c r="KY147" s="183">
        <f t="shared" si="1395"/>
        <v>0</v>
      </c>
      <c r="KZ147" s="183" t="e">
        <f t="shared" si="1396"/>
        <v>#DIV/0!</v>
      </c>
      <c r="LA147" s="183">
        <f t="shared" si="1397"/>
        <v>0</v>
      </c>
      <c r="LC147" s="183">
        <f t="shared" si="1398"/>
        <v>0</v>
      </c>
      <c r="LD147" s="183" t="e">
        <f t="shared" si="1399"/>
        <v>#DIV/0!</v>
      </c>
      <c r="LE147" s="183">
        <f t="shared" si="1400"/>
        <v>0</v>
      </c>
    </row>
    <row r="148" spans="2:317" ht="18.75">
      <c r="B148" s="172"/>
      <c r="C148" s="180"/>
      <c r="D148" s="180"/>
      <c r="E148" s="180" t="str">
        <f>'A.I Revenue Streams - P1'!F146</f>
        <v>CT Cardiac</v>
      </c>
      <c r="F148" s="184"/>
      <c r="G148" s="182"/>
      <c r="H148" s="182">
        <f>'A.I Revenue Streams - P1'!J146</f>
        <v>0</v>
      </c>
      <c r="I148" s="182">
        <f t="shared" si="1240"/>
        <v>0</v>
      </c>
      <c r="J148" s="5"/>
      <c r="K148" s="182">
        <f>'A.I Revenue Streams - P1'!H146*K$2</f>
        <v>0</v>
      </c>
      <c r="L148" s="182">
        <f t="shared" si="1241"/>
        <v>0</v>
      </c>
      <c r="M148" s="182">
        <f t="shared" si="1242"/>
        <v>0</v>
      </c>
      <c r="N148" s="5"/>
      <c r="O148" s="182">
        <f t="shared" si="1401"/>
        <v>0</v>
      </c>
      <c r="P148" s="182">
        <f t="shared" si="1243"/>
        <v>0</v>
      </c>
      <c r="Q148" s="182">
        <f t="shared" si="1244"/>
        <v>0</v>
      </c>
      <c r="R148" s="5"/>
      <c r="S148" s="182">
        <f t="shared" si="1402"/>
        <v>0</v>
      </c>
      <c r="T148" s="182">
        <f t="shared" si="1245"/>
        <v>0</v>
      </c>
      <c r="U148" s="182">
        <f t="shared" si="1246"/>
        <v>0</v>
      </c>
      <c r="V148" s="5"/>
      <c r="W148" s="182">
        <f t="shared" si="1403"/>
        <v>0</v>
      </c>
      <c r="X148" s="182">
        <f t="shared" si="1247"/>
        <v>0</v>
      </c>
      <c r="Y148" s="182">
        <f t="shared" si="1248"/>
        <v>0</v>
      </c>
      <c r="Z148" s="5"/>
      <c r="AA148" s="182">
        <f t="shared" si="1404"/>
        <v>0</v>
      </c>
      <c r="AB148" s="182">
        <f t="shared" si="1249"/>
        <v>0</v>
      </c>
      <c r="AC148" s="182">
        <f t="shared" si="1250"/>
        <v>0</v>
      </c>
      <c r="AD148" s="5"/>
      <c r="AE148" s="182">
        <f t="shared" si="1405"/>
        <v>0</v>
      </c>
      <c r="AF148" s="182">
        <f t="shared" si="1251"/>
        <v>0</v>
      </c>
      <c r="AG148" s="182">
        <f t="shared" si="1252"/>
        <v>0</v>
      </c>
      <c r="AH148" s="5"/>
      <c r="AI148" s="182">
        <f t="shared" si="1406"/>
        <v>0</v>
      </c>
      <c r="AJ148" s="182">
        <f t="shared" si="1253"/>
        <v>0</v>
      </c>
      <c r="AK148" s="182">
        <f t="shared" si="1254"/>
        <v>0</v>
      </c>
      <c r="AL148" s="5"/>
      <c r="AM148" s="182">
        <f t="shared" si="1407"/>
        <v>0</v>
      </c>
      <c r="AN148" s="182">
        <f t="shared" si="1255"/>
        <v>0</v>
      </c>
      <c r="AO148" s="182">
        <f t="shared" si="1256"/>
        <v>0</v>
      </c>
      <c r="AP148" s="5"/>
      <c r="AQ148" s="182">
        <f t="shared" si="1408"/>
        <v>0</v>
      </c>
      <c r="AR148" s="182">
        <f t="shared" si="1257"/>
        <v>0</v>
      </c>
      <c r="AS148" s="182">
        <f t="shared" si="1258"/>
        <v>0</v>
      </c>
      <c r="AT148" s="5"/>
      <c r="AU148" s="182">
        <f t="shared" si="1409"/>
        <v>0</v>
      </c>
      <c r="AV148" s="182">
        <f t="shared" si="1259"/>
        <v>0</v>
      </c>
      <c r="AW148" s="182">
        <f t="shared" si="1260"/>
        <v>0</v>
      </c>
      <c r="AX148" s="5"/>
      <c r="AY148" s="182">
        <f t="shared" si="1410"/>
        <v>0</v>
      </c>
      <c r="AZ148" s="182">
        <f t="shared" si="1261"/>
        <v>0</v>
      </c>
      <c r="BA148" s="182">
        <f t="shared" si="1262"/>
        <v>0</v>
      </c>
      <c r="BB148" s="5"/>
      <c r="BC148" s="182">
        <f t="shared" si="1411"/>
        <v>0</v>
      </c>
      <c r="BD148" s="182">
        <f t="shared" si="1263"/>
        <v>0</v>
      </c>
      <c r="BE148" s="182">
        <f t="shared" si="1264"/>
        <v>0</v>
      </c>
      <c r="BF148" s="5"/>
      <c r="BG148" s="182">
        <f t="shared" si="1412"/>
        <v>0</v>
      </c>
      <c r="BH148" s="182">
        <f t="shared" si="1265"/>
        <v>0</v>
      </c>
      <c r="BI148" s="182">
        <f t="shared" si="1266"/>
        <v>0</v>
      </c>
      <c r="BJ148" s="5"/>
      <c r="BK148" s="182">
        <f t="shared" si="1413"/>
        <v>0</v>
      </c>
      <c r="BL148" s="182">
        <f t="shared" si="1267"/>
        <v>0</v>
      </c>
      <c r="BM148" s="182">
        <f t="shared" si="1268"/>
        <v>0</v>
      </c>
      <c r="BN148" s="5"/>
      <c r="BO148" s="182">
        <f t="shared" si="1414"/>
        <v>0</v>
      </c>
      <c r="BP148" s="182">
        <f t="shared" si="1269"/>
        <v>0</v>
      </c>
      <c r="BQ148" s="182">
        <f t="shared" si="1270"/>
        <v>0</v>
      </c>
      <c r="BR148" s="5"/>
      <c r="BS148" s="182">
        <f t="shared" si="1415"/>
        <v>0</v>
      </c>
      <c r="BT148" s="182">
        <f t="shared" si="1271"/>
        <v>0</v>
      </c>
      <c r="BU148" s="182">
        <f t="shared" si="1272"/>
        <v>0</v>
      </c>
      <c r="BV148" s="5"/>
      <c r="BW148" s="182">
        <f t="shared" si="1416"/>
        <v>0</v>
      </c>
      <c r="BX148" s="182">
        <f t="shared" si="1273"/>
        <v>0</v>
      </c>
      <c r="BY148" s="182">
        <f t="shared" si="1274"/>
        <v>0</v>
      </c>
      <c r="BZ148" s="5"/>
      <c r="CA148" s="182">
        <f t="shared" si="1417"/>
        <v>0</v>
      </c>
      <c r="CB148" s="182">
        <f t="shared" si="1275"/>
        <v>0</v>
      </c>
      <c r="CC148" s="182">
        <f t="shared" si="1276"/>
        <v>0</v>
      </c>
      <c r="CD148" s="5"/>
      <c r="CE148" s="182">
        <f t="shared" si="1418"/>
        <v>0</v>
      </c>
      <c r="CF148" s="182">
        <f t="shared" si="1277"/>
        <v>0</v>
      </c>
      <c r="CG148" s="182">
        <f t="shared" si="1278"/>
        <v>0</v>
      </c>
      <c r="CH148" s="5"/>
      <c r="CI148" s="182">
        <f t="shared" si="1419"/>
        <v>0</v>
      </c>
      <c r="CJ148" s="182">
        <f t="shared" si="1279"/>
        <v>0</v>
      </c>
      <c r="CK148" s="182">
        <f t="shared" si="1280"/>
        <v>0</v>
      </c>
      <c r="CL148" s="5"/>
      <c r="CM148" s="182">
        <f t="shared" si="1420"/>
        <v>0</v>
      </c>
      <c r="CN148" s="182">
        <f t="shared" si="1281"/>
        <v>0</v>
      </c>
      <c r="CO148" s="182">
        <f t="shared" si="1282"/>
        <v>0</v>
      </c>
      <c r="CP148" s="5"/>
      <c r="CQ148" s="182">
        <f t="shared" si="1421"/>
        <v>0</v>
      </c>
      <c r="CR148" s="182">
        <f t="shared" si="1283"/>
        <v>0</v>
      </c>
      <c r="CS148" s="182">
        <f t="shared" si="1284"/>
        <v>0</v>
      </c>
      <c r="CT148" s="5"/>
      <c r="CU148" s="182">
        <f t="shared" si="1422"/>
        <v>0</v>
      </c>
      <c r="CV148" s="182">
        <f t="shared" si="1285"/>
        <v>0</v>
      </c>
      <c r="CW148" s="182">
        <f t="shared" si="1286"/>
        <v>0</v>
      </c>
      <c r="CX148" s="5"/>
      <c r="CY148" s="182">
        <f t="shared" si="1423"/>
        <v>0</v>
      </c>
      <c r="CZ148" s="182">
        <f t="shared" si="1287"/>
        <v>0</v>
      </c>
      <c r="DA148" s="182">
        <f t="shared" si="1288"/>
        <v>0</v>
      </c>
      <c r="DB148" s="5"/>
      <c r="DC148" s="182">
        <f t="shared" si="1424"/>
        <v>0</v>
      </c>
      <c r="DD148" s="182">
        <f t="shared" si="1289"/>
        <v>0</v>
      </c>
      <c r="DE148" s="182">
        <f t="shared" si="1290"/>
        <v>0</v>
      </c>
      <c r="DF148" s="5"/>
      <c r="DG148" s="182">
        <f t="shared" si="1425"/>
        <v>0</v>
      </c>
      <c r="DH148" s="182">
        <f t="shared" si="1291"/>
        <v>0</v>
      </c>
      <c r="DI148" s="182">
        <f t="shared" si="1292"/>
        <v>0</v>
      </c>
      <c r="DJ148" s="5"/>
      <c r="DK148" s="182">
        <f t="shared" si="1426"/>
        <v>0</v>
      </c>
      <c r="DL148" s="182">
        <f t="shared" si="1293"/>
        <v>0</v>
      </c>
      <c r="DM148" s="182">
        <f t="shared" si="1294"/>
        <v>0</v>
      </c>
      <c r="DN148" s="5"/>
      <c r="DO148" s="182">
        <f t="shared" si="1427"/>
        <v>0</v>
      </c>
      <c r="DP148" s="182">
        <f t="shared" si="1295"/>
        <v>0</v>
      </c>
      <c r="DQ148" s="182">
        <f t="shared" si="1296"/>
        <v>0</v>
      </c>
      <c r="DR148" s="5"/>
      <c r="DS148" s="182">
        <f t="shared" si="1428"/>
        <v>0</v>
      </c>
      <c r="DT148" s="182">
        <f t="shared" si="1297"/>
        <v>0</v>
      </c>
      <c r="DU148" s="182">
        <f t="shared" si="1298"/>
        <v>0</v>
      </c>
      <c r="DV148" s="5"/>
      <c r="DW148" s="182">
        <f t="shared" si="1429"/>
        <v>0</v>
      </c>
      <c r="DX148" s="182">
        <f t="shared" si="1299"/>
        <v>0</v>
      </c>
      <c r="DY148" s="182">
        <f t="shared" si="1300"/>
        <v>0</v>
      </c>
      <c r="DZ148" s="5"/>
      <c r="EA148" s="182">
        <f t="shared" si="1430"/>
        <v>0</v>
      </c>
      <c r="EB148" s="182">
        <f t="shared" si="1301"/>
        <v>0</v>
      </c>
      <c r="EC148" s="182">
        <f t="shared" si="1302"/>
        <v>0</v>
      </c>
      <c r="ED148" s="5"/>
      <c r="EE148" s="182">
        <f t="shared" si="1431"/>
        <v>0</v>
      </c>
      <c r="EF148" s="182">
        <f t="shared" si="1303"/>
        <v>0</v>
      </c>
      <c r="EG148" s="182">
        <f t="shared" si="1304"/>
        <v>0</v>
      </c>
      <c r="EH148" s="5"/>
      <c r="EI148" s="182">
        <f t="shared" si="1432"/>
        <v>0</v>
      </c>
      <c r="EJ148" s="182">
        <f t="shared" si="1305"/>
        <v>0</v>
      </c>
      <c r="EK148" s="182">
        <f t="shared" si="1306"/>
        <v>0</v>
      </c>
      <c r="EL148" s="5"/>
      <c r="EM148" s="182">
        <f t="shared" si="1433"/>
        <v>0</v>
      </c>
      <c r="EN148" s="182">
        <f t="shared" si="1307"/>
        <v>0</v>
      </c>
      <c r="EO148" s="182">
        <f t="shared" si="1308"/>
        <v>0</v>
      </c>
      <c r="EP148" s="5"/>
      <c r="EQ148" s="182">
        <f t="shared" si="1434"/>
        <v>0</v>
      </c>
      <c r="ER148" s="182">
        <f t="shared" si="1309"/>
        <v>0</v>
      </c>
      <c r="ES148" s="182">
        <f t="shared" si="1310"/>
        <v>0</v>
      </c>
      <c r="ET148" s="5"/>
      <c r="EU148" s="182">
        <f t="shared" si="1435"/>
        <v>0</v>
      </c>
      <c r="EV148" s="182">
        <f t="shared" si="1311"/>
        <v>0</v>
      </c>
      <c r="EW148" s="182">
        <f t="shared" si="1312"/>
        <v>0</v>
      </c>
      <c r="EX148" s="5"/>
      <c r="EY148" s="182">
        <f t="shared" si="1436"/>
        <v>0</v>
      </c>
      <c r="EZ148" s="182">
        <f t="shared" si="1313"/>
        <v>0</v>
      </c>
      <c r="FA148" s="182">
        <f t="shared" si="1314"/>
        <v>0</v>
      </c>
      <c r="FB148" s="5"/>
      <c r="FC148" s="182">
        <f t="shared" si="1437"/>
        <v>0</v>
      </c>
      <c r="FD148" s="182">
        <f t="shared" si="1315"/>
        <v>0</v>
      </c>
      <c r="FE148" s="182">
        <f t="shared" si="1316"/>
        <v>0</v>
      </c>
      <c r="FF148" s="5"/>
      <c r="FG148" s="182">
        <f t="shared" si="1438"/>
        <v>0</v>
      </c>
      <c r="FH148" s="182">
        <f t="shared" si="1317"/>
        <v>0</v>
      </c>
      <c r="FI148" s="182">
        <f t="shared" si="1318"/>
        <v>0</v>
      </c>
      <c r="FJ148" s="5"/>
      <c r="FK148" s="182">
        <f t="shared" si="1439"/>
        <v>0</v>
      </c>
      <c r="FL148" s="182">
        <f t="shared" si="1319"/>
        <v>0</v>
      </c>
      <c r="FM148" s="182">
        <f t="shared" si="1320"/>
        <v>0</v>
      </c>
      <c r="FN148" s="5"/>
      <c r="FO148" s="182">
        <f t="shared" si="1440"/>
        <v>0</v>
      </c>
      <c r="FP148" s="182">
        <f t="shared" si="1321"/>
        <v>0</v>
      </c>
      <c r="FQ148" s="182">
        <f t="shared" si="1322"/>
        <v>0</v>
      </c>
      <c r="FR148" s="5"/>
      <c r="FS148" s="182">
        <f t="shared" si="1441"/>
        <v>0</v>
      </c>
      <c r="FT148" s="182">
        <f t="shared" si="1323"/>
        <v>0</v>
      </c>
      <c r="FU148" s="182">
        <f t="shared" si="1324"/>
        <v>0</v>
      </c>
      <c r="FV148" s="5"/>
      <c r="FW148" s="182">
        <f t="shared" si="1442"/>
        <v>0</v>
      </c>
      <c r="FX148" s="182">
        <f t="shared" si="1325"/>
        <v>0</v>
      </c>
      <c r="FY148" s="182">
        <f t="shared" si="1326"/>
        <v>0</v>
      </c>
      <c r="FZ148" s="5"/>
      <c r="GA148" s="182">
        <f t="shared" si="1443"/>
        <v>0</v>
      </c>
      <c r="GB148" s="182">
        <f t="shared" si="1327"/>
        <v>0</v>
      </c>
      <c r="GC148" s="182">
        <f t="shared" si="1328"/>
        <v>0</v>
      </c>
      <c r="GD148" s="5"/>
      <c r="GE148" s="182">
        <f t="shared" si="1444"/>
        <v>0</v>
      </c>
      <c r="GF148" s="182">
        <f t="shared" si="1329"/>
        <v>0</v>
      </c>
      <c r="GG148" s="182">
        <f t="shared" si="1330"/>
        <v>0</v>
      </c>
      <c r="GH148" s="5"/>
      <c r="GI148" s="182">
        <f t="shared" si="1445"/>
        <v>0</v>
      </c>
      <c r="GJ148" s="182">
        <f t="shared" si="1331"/>
        <v>0</v>
      </c>
      <c r="GK148" s="182">
        <f t="shared" si="1332"/>
        <v>0</v>
      </c>
      <c r="GL148" s="5"/>
      <c r="GM148" s="182">
        <f t="shared" si="1446"/>
        <v>0</v>
      </c>
      <c r="GN148" s="182">
        <f t="shared" si="1333"/>
        <v>0</v>
      </c>
      <c r="GO148" s="182">
        <f t="shared" si="1334"/>
        <v>0</v>
      </c>
      <c r="GP148" s="5"/>
      <c r="GQ148" s="182">
        <f t="shared" si="1447"/>
        <v>0</v>
      </c>
      <c r="GR148" s="182">
        <f t="shared" si="1335"/>
        <v>0</v>
      </c>
      <c r="GS148" s="182">
        <f t="shared" si="1336"/>
        <v>0</v>
      </c>
      <c r="GT148" s="5"/>
      <c r="GU148" s="182">
        <f t="shared" si="1448"/>
        <v>0</v>
      </c>
      <c r="GV148" s="182">
        <f t="shared" si="1337"/>
        <v>0</v>
      </c>
      <c r="GW148" s="182">
        <f t="shared" si="1338"/>
        <v>0</v>
      </c>
      <c r="GX148" s="5"/>
      <c r="GY148" s="182">
        <f t="shared" si="1449"/>
        <v>0</v>
      </c>
      <c r="GZ148" s="182">
        <f t="shared" si="1339"/>
        <v>0</v>
      </c>
      <c r="HA148" s="182">
        <f t="shared" si="1340"/>
        <v>0</v>
      </c>
      <c r="HB148" s="5"/>
      <c r="HC148" s="182">
        <f t="shared" si="1450"/>
        <v>0</v>
      </c>
      <c r="HD148" s="182">
        <f t="shared" si="1341"/>
        <v>0</v>
      </c>
      <c r="HE148" s="182">
        <f t="shared" si="1342"/>
        <v>0</v>
      </c>
      <c r="HF148" s="5"/>
      <c r="HG148" s="182">
        <f t="shared" si="1451"/>
        <v>0</v>
      </c>
      <c r="HH148" s="182">
        <f t="shared" si="1343"/>
        <v>0</v>
      </c>
      <c r="HI148" s="182">
        <f t="shared" si="1344"/>
        <v>0</v>
      </c>
      <c r="HJ148" s="5"/>
      <c r="HK148" s="182">
        <f t="shared" si="1452"/>
        <v>0</v>
      </c>
      <c r="HL148" s="182">
        <f t="shared" si="1345"/>
        <v>0</v>
      </c>
      <c r="HM148" s="182">
        <f t="shared" si="1346"/>
        <v>0</v>
      </c>
      <c r="HN148" s="5"/>
      <c r="HO148" s="182">
        <f t="shared" si="1453"/>
        <v>0</v>
      </c>
      <c r="HP148" s="182">
        <f t="shared" si="1347"/>
        <v>0</v>
      </c>
      <c r="HQ148" s="182">
        <f t="shared" si="1348"/>
        <v>0</v>
      </c>
      <c r="HR148" s="5"/>
      <c r="HS148" s="182">
        <f t="shared" si="1454"/>
        <v>0</v>
      </c>
      <c r="HT148" s="182">
        <f t="shared" si="1349"/>
        <v>0</v>
      </c>
      <c r="HU148" s="182">
        <f t="shared" si="1350"/>
        <v>0</v>
      </c>
      <c r="HV148" s="5"/>
      <c r="HW148" s="182">
        <f t="shared" si="1455"/>
        <v>0</v>
      </c>
      <c r="HX148" s="182">
        <f t="shared" si="1351"/>
        <v>0</v>
      </c>
      <c r="HY148" s="182">
        <f t="shared" si="1352"/>
        <v>0</v>
      </c>
      <c r="HZ148" s="5"/>
      <c r="IA148" s="182">
        <f t="shared" si="1456"/>
        <v>0</v>
      </c>
      <c r="IB148" s="182">
        <f t="shared" si="1353"/>
        <v>0</v>
      </c>
      <c r="IC148" s="182">
        <f t="shared" si="1354"/>
        <v>0</v>
      </c>
      <c r="ID148" s="5"/>
      <c r="IE148" s="182">
        <f t="shared" si="1457"/>
        <v>0</v>
      </c>
      <c r="IF148" s="182">
        <f t="shared" si="1355"/>
        <v>0</v>
      </c>
      <c r="IG148" s="182">
        <f t="shared" si="1356"/>
        <v>0</v>
      </c>
      <c r="IH148" s="5"/>
      <c r="II148" s="182">
        <f t="shared" si="1458"/>
        <v>0</v>
      </c>
      <c r="IJ148" s="182">
        <f t="shared" si="1357"/>
        <v>0</v>
      </c>
      <c r="IK148" s="182">
        <f t="shared" si="1358"/>
        <v>0</v>
      </c>
      <c r="IL148" s="5"/>
      <c r="IM148" s="182">
        <f t="shared" si="1459"/>
        <v>0</v>
      </c>
      <c r="IN148" s="182">
        <f t="shared" si="1359"/>
        <v>0</v>
      </c>
      <c r="IO148" s="182">
        <f t="shared" si="1360"/>
        <v>0</v>
      </c>
      <c r="IP148" s="5"/>
      <c r="IQ148" s="182">
        <f t="shared" si="1460"/>
        <v>0</v>
      </c>
      <c r="IR148" s="182">
        <f t="shared" si="1361"/>
        <v>0</v>
      </c>
      <c r="IS148" s="182">
        <f t="shared" si="1362"/>
        <v>0</v>
      </c>
      <c r="IT148" s="5"/>
      <c r="IU148" s="182">
        <f t="shared" si="1461"/>
        <v>0</v>
      </c>
      <c r="IV148" s="182">
        <f t="shared" si="1363"/>
        <v>0</v>
      </c>
      <c r="IW148" s="182">
        <f t="shared" si="1364"/>
        <v>0</v>
      </c>
      <c r="IX148" s="5"/>
      <c r="IY148" s="182">
        <f t="shared" si="1462"/>
        <v>0</v>
      </c>
      <c r="IZ148" s="182">
        <f t="shared" si="1365"/>
        <v>0</v>
      </c>
      <c r="JA148" s="182">
        <f t="shared" si="1366"/>
        <v>0</v>
      </c>
      <c r="JB148" s="5"/>
      <c r="JC148" s="182">
        <f t="shared" si="1463"/>
        <v>0</v>
      </c>
      <c r="JD148" s="182">
        <f t="shared" si="1367"/>
        <v>0</v>
      </c>
      <c r="JE148" s="182">
        <f t="shared" si="1368"/>
        <v>0</v>
      </c>
      <c r="JF148" s="5"/>
      <c r="JG148" s="182">
        <f t="shared" si="1464"/>
        <v>0</v>
      </c>
      <c r="JH148" s="182">
        <f t="shared" si="1369"/>
        <v>0</v>
      </c>
      <c r="JI148" s="182">
        <f t="shared" si="1370"/>
        <v>0</v>
      </c>
      <c r="JJ148" s="5"/>
      <c r="JK148" s="182">
        <f t="shared" si="1465"/>
        <v>0</v>
      </c>
      <c r="JL148" s="182">
        <f t="shared" si="1371"/>
        <v>0</v>
      </c>
      <c r="JM148" s="182">
        <f t="shared" si="1372"/>
        <v>0</v>
      </c>
      <c r="JN148" s="5"/>
      <c r="JO148" s="182">
        <f t="shared" si="1466"/>
        <v>0</v>
      </c>
      <c r="JP148" s="182">
        <f t="shared" si="1373"/>
        <v>0</v>
      </c>
      <c r="JQ148" s="182">
        <f t="shared" si="1374"/>
        <v>0</v>
      </c>
      <c r="JR148" s="5"/>
      <c r="JS148" s="182">
        <f t="shared" si="1467"/>
        <v>0</v>
      </c>
      <c r="JT148" s="182">
        <f t="shared" si="1375"/>
        <v>0</v>
      </c>
      <c r="JU148" s="182">
        <f t="shared" si="1376"/>
        <v>0</v>
      </c>
      <c r="JV148" s="5"/>
      <c r="JW148" s="182">
        <f t="shared" si="1468"/>
        <v>0</v>
      </c>
      <c r="JX148" s="182">
        <f t="shared" si="1377"/>
        <v>0</v>
      </c>
      <c r="JY148" s="182">
        <f t="shared" si="1378"/>
        <v>0</v>
      </c>
      <c r="JZ148" s="5"/>
      <c r="KA148" s="182">
        <f t="shared" si="1469"/>
        <v>0</v>
      </c>
      <c r="KB148" s="182">
        <f t="shared" si="1379"/>
        <v>0</v>
      </c>
      <c r="KC148" s="182">
        <f t="shared" si="1380"/>
        <v>0</v>
      </c>
      <c r="KD148" s="5"/>
      <c r="KE148" s="182">
        <f t="shared" si="1470"/>
        <v>0</v>
      </c>
      <c r="KF148" s="182">
        <f t="shared" si="1381"/>
        <v>0</v>
      </c>
      <c r="KG148" s="182">
        <f t="shared" si="1382"/>
        <v>0</v>
      </c>
      <c r="KH148" s="5"/>
      <c r="KI148" s="183">
        <f t="shared" si="1383"/>
        <v>0</v>
      </c>
      <c r="KJ148" s="183" t="e">
        <f t="shared" si="1384"/>
        <v>#DIV/0!</v>
      </c>
      <c r="KK148" s="183">
        <f t="shared" si="1385"/>
        <v>0</v>
      </c>
      <c r="KM148" s="183">
        <f t="shared" si="1386"/>
        <v>0</v>
      </c>
      <c r="KN148" s="183" t="e">
        <f t="shared" si="1387"/>
        <v>#DIV/0!</v>
      </c>
      <c r="KO148" s="183">
        <f t="shared" si="1388"/>
        <v>0</v>
      </c>
      <c r="KQ148" s="183">
        <f t="shared" si="1389"/>
        <v>0</v>
      </c>
      <c r="KR148" s="183" t="e">
        <f t="shared" si="1390"/>
        <v>#DIV/0!</v>
      </c>
      <c r="KS148" s="183">
        <f t="shared" si="1391"/>
        <v>0</v>
      </c>
      <c r="KU148" s="183">
        <f t="shared" si="1392"/>
        <v>0</v>
      </c>
      <c r="KV148" s="183" t="e">
        <f t="shared" si="1393"/>
        <v>#DIV/0!</v>
      </c>
      <c r="KW148" s="183">
        <f t="shared" si="1394"/>
        <v>0</v>
      </c>
      <c r="KY148" s="183">
        <f t="shared" si="1395"/>
        <v>0</v>
      </c>
      <c r="KZ148" s="183" t="e">
        <f t="shared" si="1396"/>
        <v>#DIV/0!</v>
      </c>
      <c r="LA148" s="183">
        <f t="shared" si="1397"/>
        <v>0</v>
      </c>
      <c r="LC148" s="183">
        <f t="shared" si="1398"/>
        <v>0</v>
      </c>
      <c r="LD148" s="183" t="e">
        <f t="shared" si="1399"/>
        <v>#DIV/0!</v>
      </c>
      <c r="LE148" s="183">
        <f t="shared" si="1400"/>
        <v>0</v>
      </c>
    </row>
    <row r="149" spans="2:317" ht="18.75">
      <c r="B149" s="172"/>
      <c r="C149" s="180"/>
      <c r="D149" s="180"/>
      <c r="E149" s="180" t="str">
        <f>'A.I Revenue Streams - P1'!F147</f>
        <v>CT Coronary Angio(Special Contrast)</v>
      </c>
      <c r="F149" s="184"/>
      <c r="G149" s="182"/>
      <c r="H149" s="182">
        <f>'A.I Revenue Streams - P1'!J147</f>
        <v>0</v>
      </c>
      <c r="I149" s="182">
        <f t="shared" si="1240"/>
        <v>0</v>
      </c>
      <c r="J149" s="5"/>
      <c r="K149" s="182">
        <f>'A.I Revenue Streams - P1'!H147*K$2</f>
        <v>0</v>
      </c>
      <c r="L149" s="182">
        <f t="shared" si="1241"/>
        <v>0</v>
      </c>
      <c r="M149" s="182">
        <f t="shared" si="1242"/>
        <v>0</v>
      </c>
      <c r="N149" s="5"/>
      <c r="O149" s="182">
        <f t="shared" si="1401"/>
        <v>0</v>
      </c>
      <c r="P149" s="182">
        <f t="shared" si="1243"/>
        <v>0</v>
      </c>
      <c r="Q149" s="182">
        <f t="shared" si="1244"/>
        <v>0</v>
      </c>
      <c r="R149" s="5"/>
      <c r="S149" s="182">
        <f t="shared" si="1402"/>
        <v>0</v>
      </c>
      <c r="T149" s="182">
        <f t="shared" si="1245"/>
        <v>0</v>
      </c>
      <c r="U149" s="182">
        <f t="shared" si="1246"/>
        <v>0</v>
      </c>
      <c r="V149" s="5"/>
      <c r="W149" s="182">
        <f t="shared" si="1403"/>
        <v>0</v>
      </c>
      <c r="X149" s="182">
        <f t="shared" si="1247"/>
        <v>0</v>
      </c>
      <c r="Y149" s="182">
        <f t="shared" si="1248"/>
        <v>0</v>
      </c>
      <c r="Z149" s="5"/>
      <c r="AA149" s="182">
        <f t="shared" si="1404"/>
        <v>0</v>
      </c>
      <c r="AB149" s="182">
        <f t="shared" si="1249"/>
        <v>0</v>
      </c>
      <c r="AC149" s="182">
        <f t="shared" si="1250"/>
        <v>0</v>
      </c>
      <c r="AD149" s="5"/>
      <c r="AE149" s="182">
        <f t="shared" si="1405"/>
        <v>0</v>
      </c>
      <c r="AF149" s="182">
        <f t="shared" si="1251"/>
        <v>0</v>
      </c>
      <c r="AG149" s="182">
        <f t="shared" si="1252"/>
        <v>0</v>
      </c>
      <c r="AH149" s="5"/>
      <c r="AI149" s="182">
        <f t="shared" si="1406"/>
        <v>0</v>
      </c>
      <c r="AJ149" s="182">
        <f t="shared" si="1253"/>
        <v>0</v>
      </c>
      <c r="AK149" s="182">
        <f t="shared" si="1254"/>
        <v>0</v>
      </c>
      <c r="AL149" s="5"/>
      <c r="AM149" s="182">
        <f t="shared" si="1407"/>
        <v>0</v>
      </c>
      <c r="AN149" s="182">
        <f t="shared" si="1255"/>
        <v>0</v>
      </c>
      <c r="AO149" s="182">
        <f t="shared" si="1256"/>
        <v>0</v>
      </c>
      <c r="AP149" s="5"/>
      <c r="AQ149" s="182">
        <f t="shared" si="1408"/>
        <v>0</v>
      </c>
      <c r="AR149" s="182">
        <f t="shared" si="1257"/>
        <v>0</v>
      </c>
      <c r="AS149" s="182">
        <f t="shared" si="1258"/>
        <v>0</v>
      </c>
      <c r="AT149" s="5"/>
      <c r="AU149" s="182">
        <f t="shared" si="1409"/>
        <v>0</v>
      </c>
      <c r="AV149" s="182">
        <f t="shared" si="1259"/>
        <v>0</v>
      </c>
      <c r="AW149" s="182">
        <f t="shared" si="1260"/>
        <v>0</v>
      </c>
      <c r="AX149" s="5"/>
      <c r="AY149" s="182">
        <f t="shared" si="1410"/>
        <v>0</v>
      </c>
      <c r="AZ149" s="182">
        <f t="shared" si="1261"/>
        <v>0</v>
      </c>
      <c r="BA149" s="182">
        <f t="shared" si="1262"/>
        <v>0</v>
      </c>
      <c r="BB149" s="5"/>
      <c r="BC149" s="182">
        <f t="shared" si="1411"/>
        <v>0</v>
      </c>
      <c r="BD149" s="182">
        <f t="shared" si="1263"/>
        <v>0</v>
      </c>
      <c r="BE149" s="182">
        <f t="shared" si="1264"/>
        <v>0</v>
      </c>
      <c r="BF149" s="5"/>
      <c r="BG149" s="182">
        <f t="shared" si="1412"/>
        <v>0</v>
      </c>
      <c r="BH149" s="182">
        <f t="shared" si="1265"/>
        <v>0</v>
      </c>
      <c r="BI149" s="182">
        <f t="shared" si="1266"/>
        <v>0</v>
      </c>
      <c r="BJ149" s="5"/>
      <c r="BK149" s="182">
        <f t="shared" si="1413"/>
        <v>0</v>
      </c>
      <c r="BL149" s="182">
        <f t="shared" si="1267"/>
        <v>0</v>
      </c>
      <c r="BM149" s="182">
        <f t="shared" si="1268"/>
        <v>0</v>
      </c>
      <c r="BN149" s="5"/>
      <c r="BO149" s="182">
        <f t="shared" si="1414"/>
        <v>0</v>
      </c>
      <c r="BP149" s="182">
        <f t="shared" si="1269"/>
        <v>0</v>
      </c>
      <c r="BQ149" s="182">
        <f t="shared" si="1270"/>
        <v>0</v>
      </c>
      <c r="BR149" s="5"/>
      <c r="BS149" s="182">
        <f t="shared" si="1415"/>
        <v>0</v>
      </c>
      <c r="BT149" s="182">
        <f t="shared" si="1271"/>
        <v>0</v>
      </c>
      <c r="BU149" s="182">
        <f t="shared" si="1272"/>
        <v>0</v>
      </c>
      <c r="BV149" s="5"/>
      <c r="BW149" s="182">
        <f t="shared" si="1416"/>
        <v>0</v>
      </c>
      <c r="BX149" s="182">
        <f t="shared" si="1273"/>
        <v>0</v>
      </c>
      <c r="BY149" s="182">
        <f t="shared" si="1274"/>
        <v>0</v>
      </c>
      <c r="BZ149" s="5"/>
      <c r="CA149" s="182">
        <f t="shared" si="1417"/>
        <v>0</v>
      </c>
      <c r="CB149" s="182">
        <f t="shared" si="1275"/>
        <v>0</v>
      </c>
      <c r="CC149" s="182">
        <f t="shared" si="1276"/>
        <v>0</v>
      </c>
      <c r="CD149" s="5"/>
      <c r="CE149" s="182">
        <f t="shared" si="1418"/>
        <v>0</v>
      </c>
      <c r="CF149" s="182">
        <f t="shared" si="1277"/>
        <v>0</v>
      </c>
      <c r="CG149" s="182">
        <f t="shared" si="1278"/>
        <v>0</v>
      </c>
      <c r="CH149" s="5"/>
      <c r="CI149" s="182">
        <f t="shared" si="1419"/>
        <v>0</v>
      </c>
      <c r="CJ149" s="182">
        <f t="shared" si="1279"/>
        <v>0</v>
      </c>
      <c r="CK149" s="182">
        <f t="shared" si="1280"/>
        <v>0</v>
      </c>
      <c r="CL149" s="5"/>
      <c r="CM149" s="182">
        <f t="shared" si="1420"/>
        <v>0</v>
      </c>
      <c r="CN149" s="182">
        <f t="shared" si="1281"/>
        <v>0</v>
      </c>
      <c r="CO149" s="182">
        <f t="shared" si="1282"/>
        <v>0</v>
      </c>
      <c r="CP149" s="5"/>
      <c r="CQ149" s="182">
        <f t="shared" si="1421"/>
        <v>0</v>
      </c>
      <c r="CR149" s="182">
        <f t="shared" si="1283"/>
        <v>0</v>
      </c>
      <c r="CS149" s="182">
        <f t="shared" si="1284"/>
        <v>0</v>
      </c>
      <c r="CT149" s="5"/>
      <c r="CU149" s="182">
        <f t="shared" si="1422"/>
        <v>0</v>
      </c>
      <c r="CV149" s="182">
        <f t="shared" si="1285"/>
        <v>0</v>
      </c>
      <c r="CW149" s="182">
        <f t="shared" si="1286"/>
        <v>0</v>
      </c>
      <c r="CX149" s="5"/>
      <c r="CY149" s="182">
        <f t="shared" si="1423"/>
        <v>0</v>
      </c>
      <c r="CZ149" s="182">
        <f t="shared" si="1287"/>
        <v>0</v>
      </c>
      <c r="DA149" s="182">
        <f t="shared" si="1288"/>
        <v>0</v>
      </c>
      <c r="DB149" s="5"/>
      <c r="DC149" s="182">
        <f t="shared" si="1424"/>
        <v>0</v>
      </c>
      <c r="DD149" s="182">
        <f t="shared" si="1289"/>
        <v>0</v>
      </c>
      <c r="DE149" s="182">
        <f t="shared" si="1290"/>
        <v>0</v>
      </c>
      <c r="DF149" s="5"/>
      <c r="DG149" s="182">
        <f t="shared" si="1425"/>
        <v>0</v>
      </c>
      <c r="DH149" s="182">
        <f t="shared" si="1291"/>
        <v>0</v>
      </c>
      <c r="DI149" s="182">
        <f t="shared" si="1292"/>
        <v>0</v>
      </c>
      <c r="DJ149" s="5"/>
      <c r="DK149" s="182">
        <f t="shared" si="1426"/>
        <v>0</v>
      </c>
      <c r="DL149" s="182">
        <f t="shared" si="1293"/>
        <v>0</v>
      </c>
      <c r="DM149" s="182">
        <f t="shared" si="1294"/>
        <v>0</v>
      </c>
      <c r="DN149" s="5"/>
      <c r="DO149" s="182">
        <f t="shared" si="1427"/>
        <v>0</v>
      </c>
      <c r="DP149" s="182">
        <f t="shared" si="1295"/>
        <v>0</v>
      </c>
      <c r="DQ149" s="182">
        <f t="shared" si="1296"/>
        <v>0</v>
      </c>
      <c r="DR149" s="5"/>
      <c r="DS149" s="182">
        <f t="shared" si="1428"/>
        <v>0</v>
      </c>
      <c r="DT149" s="182">
        <f t="shared" si="1297"/>
        <v>0</v>
      </c>
      <c r="DU149" s="182">
        <f t="shared" si="1298"/>
        <v>0</v>
      </c>
      <c r="DV149" s="5"/>
      <c r="DW149" s="182">
        <f t="shared" si="1429"/>
        <v>0</v>
      </c>
      <c r="DX149" s="182">
        <f t="shared" si="1299"/>
        <v>0</v>
      </c>
      <c r="DY149" s="182">
        <f t="shared" si="1300"/>
        <v>0</v>
      </c>
      <c r="DZ149" s="5"/>
      <c r="EA149" s="182">
        <f t="shared" si="1430"/>
        <v>0</v>
      </c>
      <c r="EB149" s="182">
        <f t="shared" si="1301"/>
        <v>0</v>
      </c>
      <c r="EC149" s="182">
        <f t="shared" si="1302"/>
        <v>0</v>
      </c>
      <c r="ED149" s="5"/>
      <c r="EE149" s="182">
        <f t="shared" si="1431"/>
        <v>0</v>
      </c>
      <c r="EF149" s="182">
        <f t="shared" si="1303"/>
        <v>0</v>
      </c>
      <c r="EG149" s="182">
        <f t="shared" si="1304"/>
        <v>0</v>
      </c>
      <c r="EH149" s="5"/>
      <c r="EI149" s="182">
        <f t="shared" si="1432"/>
        <v>0</v>
      </c>
      <c r="EJ149" s="182">
        <f t="shared" si="1305"/>
        <v>0</v>
      </c>
      <c r="EK149" s="182">
        <f t="shared" si="1306"/>
        <v>0</v>
      </c>
      <c r="EL149" s="5"/>
      <c r="EM149" s="182">
        <f t="shared" si="1433"/>
        <v>0</v>
      </c>
      <c r="EN149" s="182">
        <f t="shared" si="1307"/>
        <v>0</v>
      </c>
      <c r="EO149" s="182">
        <f t="shared" si="1308"/>
        <v>0</v>
      </c>
      <c r="EP149" s="5"/>
      <c r="EQ149" s="182">
        <f t="shared" si="1434"/>
        <v>0</v>
      </c>
      <c r="ER149" s="182">
        <f t="shared" si="1309"/>
        <v>0</v>
      </c>
      <c r="ES149" s="182">
        <f t="shared" si="1310"/>
        <v>0</v>
      </c>
      <c r="ET149" s="5"/>
      <c r="EU149" s="182">
        <f t="shared" si="1435"/>
        <v>0</v>
      </c>
      <c r="EV149" s="182">
        <f t="shared" si="1311"/>
        <v>0</v>
      </c>
      <c r="EW149" s="182">
        <f t="shared" si="1312"/>
        <v>0</v>
      </c>
      <c r="EX149" s="5"/>
      <c r="EY149" s="182">
        <f t="shared" si="1436"/>
        <v>0</v>
      </c>
      <c r="EZ149" s="182">
        <f t="shared" si="1313"/>
        <v>0</v>
      </c>
      <c r="FA149" s="182">
        <f t="shared" si="1314"/>
        <v>0</v>
      </c>
      <c r="FB149" s="5"/>
      <c r="FC149" s="182">
        <f t="shared" si="1437"/>
        <v>0</v>
      </c>
      <c r="FD149" s="182">
        <f t="shared" si="1315"/>
        <v>0</v>
      </c>
      <c r="FE149" s="182">
        <f t="shared" si="1316"/>
        <v>0</v>
      </c>
      <c r="FF149" s="5"/>
      <c r="FG149" s="182">
        <f t="shared" si="1438"/>
        <v>0</v>
      </c>
      <c r="FH149" s="182">
        <f t="shared" si="1317"/>
        <v>0</v>
      </c>
      <c r="FI149" s="182">
        <f t="shared" si="1318"/>
        <v>0</v>
      </c>
      <c r="FJ149" s="5"/>
      <c r="FK149" s="182">
        <f t="shared" si="1439"/>
        <v>0</v>
      </c>
      <c r="FL149" s="182">
        <f t="shared" si="1319"/>
        <v>0</v>
      </c>
      <c r="FM149" s="182">
        <f t="shared" si="1320"/>
        <v>0</v>
      </c>
      <c r="FN149" s="5"/>
      <c r="FO149" s="182">
        <f t="shared" si="1440"/>
        <v>0</v>
      </c>
      <c r="FP149" s="182">
        <f t="shared" si="1321"/>
        <v>0</v>
      </c>
      <c r="FQ149" s="182">
        <f t="shared" si="1322"/>
        <v>0</v>
      </c>
      <c r="FR149" s="5"/>
      <c r="FS149" s="182">
        <f t="shared" si="1441"/>
        <v>0</v>
      </c>
      <c r="FT149" s="182">
        <f t="shared" si="1323"/>
        <v>0</v>
      </c>
      <c r="FU149" s="182">
        <f t="shared" si="1324"/>
        <v>0</v>
      </c>
      <c r="FV149" s="5"/>
      <c r="FW149" s="182">
        <f t="shared" si="1442"/>
        <v>0</v>
      </c>
      <c r="FX149" s="182">
        <f t="shared" si="1325"/>
        <v>0</v>
      </c>
      <c r="FY149" s="182">
        <f t="shared" si="1326"/>
        <v>0</v>
      </c>
      <c r="FZ149" s="5"/>
      <c r="GA149" s="182">
        <f t="shared" si="1443"/>
        <v>0</v>
      </c>
      <c r="GB149" s="182">
        <f t="shared" si="1327"/>
        <v>0</v>
      </c>
      <c r="GC149" s="182">
        <f t="shared" si="1328"/>
        <v>0</v>
      </c>
      <c r="GD149" s="5"/>
      <c r="GE149" s="182">
        <f t="shared" si="1444"/>
        <v>0</v>
      </c>
      <c r="GF149" s="182">
        <f t="shared" si="1329"/>
        <v>0</v>
      </c>
      <c r="GG149" s="182">
        <f t="shared" si="1330"/>
        <v>0</v>
      </c>
      <c r="GH149" s="5"/>
      <c r="GI149" s="182">
        <f t="shared" si="1445"/>
        <v>0</v>
      </c>
      <c r="GJ149" s="182">
        <f t="shared" si="1331"/>
        <v>0</v>
      </c>
      <c r="GK149" s="182">
        <f t="shared" si="1332"/>
        <v>0</v>
      </c>
      <c r="GL149" s="5"/>
      <c r="GM149" s="182">
        <f t="shared" si="1446"/>
        <v>0</v>
      </c>
      <c r="GN149" s="182">
        <f t="shared" si="1333"/>
        <v>0</v>
      </c>
      <c r="GO149" s="182">
        <f t="shared" si="1334"/>
        <v>0</v>
      </c>
      <c r="GP149" s="5"/>
      <c r="GQ149" s="182">
        <f t="shared" si="1447"/>
        <v>0</v>
      </c>
      <c r="GR149" s="182">
        <f t="shared" si="1335"/>
        <v>0</v>
      </c>
      <c r="GS149" s="182">
        <f t="shared" si="1336"/>
        <v>0</v>
      </c>
      <c r="GT149" s="5"/>
      <c r="GU149" s="182">
        <f t="shared" si="1448"/>
        <v>0</v>
      </c>
      <c r="GV149" s="182">
        <f t="shared" si="1337"/>
        <v>0</v>
      </c>
      <c r="GW149" s="182">
        <f t="shared" si="1338"/>
        <v>0</v>
      </c>
      <c r="GX149" s="5"/>
      <c r="GY149" s="182">
        <f t="shared" si="1449"/>
        <v>0</v>
      </c>
      <c r="GZ149" s="182">
        <f t="shared" si="1339"/>
        <v>0</v>
      </c>
      <c r="HA149" s="182">
        <f t="shared" si="1340"/>
        <v>0</v>
      </c>
      <c r="HB149" s="5"/>
      <c r="HC149" s="182">
        <f t="shared" si="1450"/>
        <v>0</v>
      </c>
      <c r="HD149" s="182">
        <f t="shared" si="1341"/>
        <v>0</v>
      </c>
      <c r="HE149" s="182">
        <f t="shared" si="1342"/>
        <v>0</v>
      </c>
      <c r="HF149" s="5"/>
      <c r="HG149" s="182">
        <f t="shared" si="1451"/>
        <v>0</v>
      </c>
      <c r="HH149" s="182">
        <f t="shared" si="1343"/>
        <v>0</v>
      </c>
      <c r="HI149" s="182">
        <f t="shared" si="1344"/>
        <v>0</v>
      </c>
      <c r="HJ149" s="5"/>
      <c r="HK149" s="182">
        <f t="shared" si="1452"/>
        <v>0</v>
      </c>
      <c r="HL149" s="182">
        <f t="shared" si="1345"/>
        <v>0</v>
      </c>
      <c r="HM149" s="182">
        <f t="shared" si="1346"/>
        <v>0</v>
      </c>
      <c r="HN149" s="5"/>
      <c r="HO149" s="182">
        <f t="shared" si="1453"/>
        <v>0</v>
      </c>
      <c r="HP149" s="182">
        <f t="shared" si="1347"/>
        <v>0</v>
      </c>
      <c r="HQ149" s="182">
        <f t="shared" si="1348"/>
        <v>0</v>
      </c>
      <c r="HR149" s="5"/>
      <c r="HS149" s="182">
        <f t="shared" si="1454"/>
        <v>0</v>
      </c>
      <c r="HT149" s="182">
        <f t="shared" si="1349"/>
        <v>0</v>
      </c>
      <c r="HU149" s="182">
        <f t="shared" si="1350"/>
        <v>0</v>
      </c>
      <c r="HV149" s="5"/>
      <c r="HW149" s="182">
        <f t="shared" si="1455"/>
        <v>0</v>
      </c>
      <c r="HX149" s="182">
        <f t="shared" si="1351"/>
        <v>0</v>
      </c>
      <c r="HY149" s="182">
        <f t="shared" si="1352"/>
        <v>0</v>
      </c>
      <c r="HZ149" s="5"/>
      <c r="IA149" s="182">
        <f t="shared" si="1456"/>
        <v>0</v>
      </c>
      <c r="IB149" s="182">
        <f t="shared" si="1353"/>
        <v>0</v>
      </c>
      <c r="IC149" s="182">
        <f t="shared" si="1354"/>
        <v>0</v>
      </c>
      <c r="ID149" s="5"/>
      <c r="IE149" s="182">
        <f t="shared" si="1457"/>
        <v>0</v>
      </c>
      <c r="IF149" s="182">
        <f t="shared" si="1355"/>
        <v>0</v>
      </c>
      <c r="IG149" s="182">
        <f t="shared" si="1356"/>
        <v>0</v>
      </c>
      <c r="IH149" s="5"/>
      <c r="II149" s="182">
        <f t="shared" si="1458"/>
        <v>0</v>
      </c>
      <c r="IJ149" s="182">
        <f t="shared" si="1357"/>
        <v>0</v>
      </c>
      <c r="IK149" s="182">
        <f t="shared" si="1358"/>
        <v>0</v>
      </c>
      <c r="IL149" s="5"/>
      <c r="IM149" s="182">
        <f t="shared" si="1459"/>
        <v>0</v>
      </c>
      <c r="IN149" s="182">
        <f t="shared" si="1359"/>
        <v>0</v>
      </c>
      <c r="IO149" s="182">
        <f t="shared" si="1360"/>
        <v>0</v>
      </c>
      <c r="IP149" s="5"/>
      <c r="IQ149" s="182">
        <f t="shared" si="1460"/>
        <v>0</v>
      </c>
      <c r="IR149" s="182">
        <f t="shared" si="1361"/>
        <v>0</v>
      </c>
      <c r="IS149" s="182">
        <f t="shared" si="1362"/>
        <v>0</v>
      </c>
      <c r="IT149" s="5"/>
      <c r="IU149" s="182">
        <f t="shared" si="1461"/>
        <v>0</v>
      </c>
      <c r="IV149" s="182">
        <f t="shared" si="1363"/>
        <v>0</v>
      </c>
      <c r="IW149" s="182">
        <f t="shared" si="1364"/>
        <v>0</v>
      </c>
      <c r="IX149" s="5"/>
      <c r="IY149" s="182">
        <f t="shared" si="1462"/>
        <v>0</v>
      </c>
      <c r="IZ149" s="182">
        <f t="shared" si="1365"/>
        <v>0</v>
      </c>
      <c r="JA149" s="182">
        <f t="shared" si="1366"/>
        <v>0</v>
      </c>
      <c r="JB149" s="5"/>
      <c r="JC149" s="182">
        <f t="shared" si="1463"/>
        <v>0</v>
      </c>
      <c r="JD149" s="182">
        <f t="shared" si="1367"/>
        <v>0</v>
      </c>
      <c r="JE149" s="182">
        <f t="shared" si="1368"/>
        <v>0</v>
      </c>
      <c r="JF149" s="5"/>
      <c r="JG149" s="182">
        <f t="shared" si="1464"/>
        <v>0</v>
      </c>
      <c r="JH149" s="182">
        <f t="shared" si="1369"/>
        <v>0</v>
      </c>
      <c r="JI149" s="182">
        <f t="shared" si="1370"/>
        <v>0</v>
      </c>
      <c r="JJ149" s="5"/>
      <c r="JK149" s="182">
        <f t="shared" si="1465"/>
        <v>0</v>
      </c>
      <c r="JL149" s="182">
        <f t="shared" si="1371"/>
        <v>0</v>
      </c>
      <c r="JM149" s="182">
        <f t="shared" si="1372"/>
        <v>0</v>
      </c>
      <c r="JN149" s="5"/>
      <c r="JO149" s="182">
        <f t="shared" si="1466"/>
        <v>0</v>
      </c>
      <c r="JP149" s="182">
        <f t="shared" si="1373"/>
        <v>0</v>
      </c>
      <c r="JQ149" s="182">
        <f t="shared" si="1374"/>
        <v>0</v>
      </c>
      <c r="JR149" s="5"/>
      <c r="JS149" s="182">
        <f t="shared" si="1467"/>
        <v>0</v>
      </c>
      <c r="JT149" s="182">
        <f t="shared" si="1375"/>
        <v>0</v>
      </c>
      <c r="JU149" s="182">
        <f t="shared" si="1376"/>
        <v>0</v>
      </c>
      <c r="JV149" s="5"/>
      <c r="JW149" s="182">
        <f t="shared" si="1468"/>
        <v>0</v>
      </c>
      <c r="JX149" s="182">
        <f t="shared" si="1377"/>
        <v>0</v>
      </c>
      <c r="JY149" s="182">
        <f t="shared" si="1378"/>
        <v>0</v>
      </c>
      <c r="JZ149" s="5"/>
      <c r="KA149" s="182">
        <f t="shared" si="1469"/>
        <v>0</v>
      </c>
      <c r="KB149" s="182">
        <f t="shared" si="1379"/>
        <v>0</v>
      </c>
      <c r="KC149" s="182">
        <f t="shared" si="1380"/>
        <v>0</v>
      </c>
      <c r="KD149" s="5"/>
      <c r="KE149" s="182">
        <f t="shared" si="1470"/>
        <v>0</v>
      </c>
      <c r="KF149" s="182">
        <f t="shared" si="1381"/>
        <v>0</v>
      </c>
      <c r="KG149" s="182">
        <f t="shared" si="1382"/>
        <v>0</v>
      </c>
      <c r="KH149" s="5"/>
      <c r="KI149" s="183">
        <f t="shared" si="1383"/>
        <v>0</v>
      </c>
      <c r="KJ149" s="183" t="e">
        <f t="shared" si="1384"/>
        <v>#DIV/0!</v>
      </c>
      <c r="KK149" s="183">
        <f t="shared" si="1385"/>
        <v>0</v>
      </c>
      <c r="KM149" s="183">
        <f t="shared" si="1386"/>
        <v>0</v>
      </c>
      <c r="KN149" s="183" t="e">
        <f t="shared" si="1387"/>
        <v>#DIV/0!</v>
      </c>
      <c r="KO149" s="183">
        <f t="shared" si="1388"/>
        <v>0</v>
      </c>
      <c r="KQ149" s="183">
        <f t="shared" si="1389"/>
        <v>0</v>
      </c>
      <c r="KR149" s="183" t="e">
        <f t="shared" si="1390"/>
        <v>#DIV/0!</v>
      </c>
      <c r="KS149" s="183">
        <f t="shared" si="1391"/>
        <v>0</v>
      </c>
      <c r="KU149" s="183">
        <f t="shared" si="1392"/>
        <v>0</v>
      </c>
      <c r="KV149" s="183" t="e">
        <f t="shared" si="1393"/>
        <v>#DIV/0!</v>
      </c>
      <c r="KW149" s="183">
        <f t="shared" si="1394"/>
        <v>0</v>
      </c>
      <c r="KY149" s="183">
        <f t="shared" si="1395"/>
        <v>0</v>
      </c>
      <c r="KZ149" s="183" t="e">
        <f t="shared" si="1396"/>
        <v>#DIV/0!</v>
      </c>
      <c r="LA149" s="183">
        <f t="shared" si="1397"/>
        <v>0</v>
      </c>
      <c r="LC149" s="183">
        <f t="shared" si="1398"/>
        <v>0</v>
      </c>
      <c r="LD149" s="183" t="e">
        <f t="shared" si="1399"/>
        <v>#DIV/0!</v>
      </c>
      <c r="LE149" s="183">
        <f t="shared" si="1400"/>
        <v>0</v>
      </c>
    </row>
    <row r="150" spans="2:317" ht="18.75">
      <c r="B150" s="172"/>
      <c r="C150" s="180"/>
      <c r="D150" s="180"/>
      <c r="E150" s="180" t="str">
        <f>'A.I Revenue Streams - P1'!F148</f>
        <v>Screening Cardiac CT(Calcium Score)</v>
      </c>
      <c r="F150" s="184"/>
      <c r="G150" s="182"/>
      <c r="H150" s="182">
        <f>'A.I Revenue Streams - P1'!J148</f>
        <v>0</v>
      </c>
      <c r="I150" s="182">
        <f t="shared" si="1240"/>
        <v>0</v>
      </c>
      <c r="J150" s="5"/>
      <c r="K150" s="182">
        <f>'A.I Revenue Streams - P1'!H148*K$2</f>
        <v>0</v>
      </c>
      <c r="L150" s="182">
        <f t="shared" si="1241"/>
        <v>0</v>
      </c>
      <c r="M150" s="182">
        <f t="shared" si="1242"/>
        <v>0</v>
      </c>
      <c r="N150" s="5"/>
      <c r="O150" s="182">
        <f t="shared" si="1401"/>
        <v>0</v>
      </c>
      <c r="P150" s="182">
        <f t="shared" si="1243"/>
        <v>0</v>
      </c>
      <c r="Q150" s="182">
        <f t="shared" si="1244"/>
        <v>0</v>
      </c>
      <c r="R150" s="5"/>
      <c r="S150" s="182">
        <f t="shared" si="1402"/>
        <v>0</v>
      </c>
      <c r="T150" s="182">
        <f t="shared" si="1245"/>
        <v>0</v>
      </c>
      <c r="U150" s="182">
        <f t="shared" si="1246"/>
        <v>0</v>
      </c>
      <c r="V150" s="5"/>
      <c r="W150" s="182">
        <f t="shared" si="1403"/>
        <v>0</v>
      </c>
      <c r="X150" s="182">
        <f t="shared" si="1247"/>
        <v>0</v>
      </c>
      <c r="Y150" s="182">
        <f t="shared" si="1248"/>
        <v>0</v>
      </c>
      <c r="Z150" s="5"/>
      <c r="AA150" s="182">
        <f t="shared" si="1404"/>
        <v>0</v>
      </c>
      <c r="AB150" s="182">
        <f t="shared" si="1249"/>
        <v>0</v>
      </c>
      <c r="AC150" s="182">
        <f t="shared" si="1250"/>
        <v>0</v>
      </c>
      <c r="AD150" s="5"/>
      <c r="AE150" s="182">
        <f t="shared" si="1405"/>
        <v>0</v>
      </c>
      <c r="AF150" s="182">
        <f t="shared" si="1251"/>
        <v>0</v>
      </c>
      <c r="AG150" s="182">
        <f t="shared" si="1252"/>
        <v>0</v>
      </c>
      <c r="AH150" s="5"/>
      <c r="AI150" s="182">
        <f t="shared" si="1406"/>
        <v>0</v>
      </c>
      <c r="AJ150" s="182">
        <f t="shared" si="1253"/>
        <v>0</v>
      </c>
      <c r="AK150" s="182">
        <f t="shared" si="1254"/>
        <v>0</v>
      </c>
      <c r="AL150" s="5"/>
      <c r="AM150" s="182">
        <f t="shared" si="1407"/>
        <v>0</v>
      </c>
      <c r="AN150" s="182">
        <f t="shared" si="1255"/>
        <v>0</v>
      </c>
      <c r="AO150" s="182">
        <f t="shared" si="1256"/>
        <v>0</v>
      </c>
      <c r="AP150" s="5"/>
      <c r="AQ150" s="182">
        <f t="shared" si="1408"/>
        <v>0</v>
      </c>
      <c r="AR150" s="182">
        <f t="shared" si="1257"/>
        <v>0</v>
      </c>
      <c r="AS150" s="182">
        <f t="shared" si="1258"/>
        <v>0</v>
      </c>
      <c r="AT150" s="5"/>
      <c r="AU150" s="182">
        <f t="shared" si="1409"/>
        <v>0</v>
      </c>
      <c r="AV150" s="182">
        <f t="shared" si="1259"/>
        <v>0</v>
      </c>
      <c r="AW150" s="182">
        <f t="shared" si="1260"/>
        <v>0</v>
      </c>
      <c r="AX150" s="5"/>
      <c r="AY150" s="182">
        <f t="shared" si="1410"/>
        <v>0</v>
      </c>
      <c r="AZ150" s="182">
        <f t="shared" si="1261"/>
        <v>0</v>
      </c>
      <c r="BA150" s="182">
        <f t="shared" si="1262"/>
        <v>0</v>
      </c>
      <c r="BB150" s="5"/>
      <c r="BC150" s="182">
        <f t="shared" si="1411"/>
        <v>0</v>
      </c>
      <c r="BD150" s="182">
        <f t="shared" si="1263"/>
        <v>0</v>
      </c>
      <c r="BE150" s="182">
        <f t="shared" si="1264"/>
        <v>0</v>
      </c>
      <c r="BF150" s="5"/>
      <c r="BG150" s="182">
        <f t="shared" si="1412"/>
        <v>0</v>
      </c>
      <c r="BH150" s="182">
        <f t="shared" si="1265"/>
        <v>0</v>
      </c>
      <c r="BI150" s="182">
        <f t="shared" si="1266"/>
        <v>0</v>
      </c>
      <c r="BJ150" s="5"/>
      <c r="BK150" s="182">
        <f t="shared" si="1413"/>
        <v>0</v>
      </c>
      <c r="BL150" s="182">
        <f t="shared" si="1267"/>
        <v>0</v>
      </c>
      <c r="BM150" s="182">
        <f t="shared" si="1268"/>
        <v>0</v>
      </c>
      <c r="BN150" s="5"/>
      <c r="BO150" s="182">
        <f t="shared" si="1414"/>
        <v>0</v>
      </c>
      <c r="BP150" s="182">
        <f t="shared" si="1269"/>
        <v>0</v>
      </c>
      <c r="BQ150" s="182">
        <f t="shared" si="1270"/>
        <v>0</v>
      </c>
      <c r="BR150" s="5"/>
      <c r="BS150" s="182">
        <f t="shared" si="1415"/>
        <v>0</v>
      </c>
      <c r="BT150" s="182">
        <f t="shared" si="1271"/>
        <v>0</v>
      </c>
      <c r="BU150" s="182">
        <f t="shared" si="1272"/>
        <v>0</v>
      </c>
      <c r="BV150" s="5"/>
      <c r="BW150" s="182">
        <f t="shared" si="1416"/>
        <v>0</v>
      </c>
      <c r="BX150" s="182">
        <f t="shared" si="1273"/>
        <v>0</v>
      </c>
      <c r="BY150" s="182">
        <f t="shared" si="1274"/>
        <v>0</v>
      </c>
      <c r="BZ150" s="5"/>
      <c r="CA150" s="182">
        <f t="shared" si="1417"/>
        <v>0</v>
      </c>
      <c r="CB150" s="182">
        <f t="shared" si="1275"/>
        <v>0</v>
      </c>
      <c r="CC150" s="182">
        <f t="shared" si="1276"/>
        <v>0</v>
      </c>
      <c r="CD150" s="5"/>
      <c r="CE150" s="182">
        <f t="shared" si="1418"/>
        <v>0</v>
      </c>
      <c r="CF150" s="182">
        <f t="shared" si="1277"/>
        <v>0</v>
      </c>
      <c r="CG150" s="182">
        <f t="shared" si="1278"/>
        <v>0</v>
      </c>
      <c r="CH150" s="5"/>
      <c r="CI150" s="182">
        <f t="shared" si="1419"/>
        <v>0</v>
      </c>
      <c r="CJ150" s="182">
        <f t="shared" si="1279"/>
        <v>0</v>
      </c>
      <c r="CK150" s="182">
        <f t="shared" si="1280"/>
        <v>0</v>
      </c>
      <c r="CL150" s="5"/>
      <c r="CM150" s="182">
        <f t="shared" si="1420"/>
        <v>0</v>
      </c>
      <c r="CN150" s="182">
        <f t="shared" si="1281"/>
        <v>0</v>
      </c>
      <c r="CO150" s="182">
        <f t="shared" si="1282"/>
        <v>0</v>
      </c>
      <c r="CP150" s="5"/>
      <c r="CQ150" s="182">
        <f t="shared" si="1421"/>
        <v>0</v>
      </c>
      <c r="CR150" s="182">
        <f t="shared" si="1283"/>
        <v>0</v>
      </c>
      <c r="CS150" s="182">
        <f t="shared" si="1284"/>
        <v>0</v>
      </c>
      <c r="CT150" s="5"/>
      <c r="CU150" s="182">
        <f t="shared" si="1422"/>
        <v>0</v>
      </c>
      <c r="CV150" s="182">
        <f t="shared" si="1285"/>
        <v>0</v>
      </c>
      <c r="CW150" s="182">
        <f t="shared" si="1286"/>
        <v>0</v>
      </c>
      <c r="CX150" s="5"/>
      <c r="CY150" s="182">
        <f t="shared" si="1423"/>
        <v>0</v>
      </c>
      <c r="CZ150" s="182">
        <f t="shared" si="1287"/>
        <v>0</v>
      </c>
      <c r="DA150" s="182">
        <f t="shared" si="1288"/>
        <v>0</v>
      </c>
      <c r="DB150" s="5"/>
      <c r="DC150" s="182">
        <f t="shared" si="1424"/>
        <v>0</v>
      </c>
      <c r="DD150" s="182">
        <f t="shared" si="1289"/>
        <v>0</v>
      </c>
      <c r="DE150" s="182">
        <f t="shared" si="1290"/>
        <v>0</v>
      </c>
      <c r="DF150" s="5"/>
      <c r="DG150" s="182">
        <f t="shared" si="1425"/>
        <v>0</v>
      </c>
      <c r="DH150" s="182">
        <f t="shared" si="1291"/>
        <v>0</v>
      </c>
      <c r="DI150" s="182">
        <f t="shared" si="1292"/>
        <v>0</v>
      </c>
      <c r="DJ150" s="5"/>
      <c r="DK150" s="182">
        <f t="shared" si="1426"/>
        <v>0</v>
      </c>
      <c r="DL150" s="182">
        <f t="shared" si="1293"/>
        <v>0</v>
      </c>
      <c r="DM150" s="182">
        <f t="shared" si="1294"/>
        <v>0</v>
      </c>
      <c r="DN150" s="5"/>
      <c r="DO150" s="182">
        <f t="shared" si="1427"/>
        <v>0</v>
      </c>
      <c r="DP150" s="182">
        <f t="shared" si="1295"/>
        <v>0</v>
      </c>
      <c r="DQ150" s="182">
        <f t="shared" si="1296"/>
        <v>0</v>
      </c>
      <c r="DR150" s="5"/>
      <c r="DS150" s="182">
        <f t="shared" si="1428"/>
        <v>0</v>
      </c>
      <c r="DT150" s="182">
        <f t="shared" si="1297"/>
        <v>0</v>
      </c>
      <c r="DU150" s="182">
        <f t="shared" si="1298"/>
        <v>0</v>
      </c>
      <c r="DV150" s="5"/>
      <c r="DW150" s="182">
        <f t="shared" si="1429"/>
        <v>0</v>
      </c>
      <c r="DX150" s="182">
        <f t="shared" si="1299"/>
        <v>0</v>
      </c>
      <c r="DY150" s="182">
        <f t="shared" si="1300"/>
        <v>0</v>
      </c>
      <c r="DZ150" s="5"/>
      <c r="EA150" s="182">
        <f t="shared" si="1430"/>
        <v>0</v>
      </c>
      <c r="EB150" s="182">
        <f t="shared" si="1301"/>
        <v>0</v>
      </c>
      <c r="EC150" s="182">
        <f t="shared" si="1302"/>
        <v>0</v>
      </c>
      <c r="ED150" s="5"/>
      <c r="EE150" s="182">
        <f t="shared" si="1431"/>
        <v>0</v>
      </c>
      <c r="EF150" s="182">
        <f t="shared" si="1303"/>
        <v>0</v>
      </c>
      <c r="EG150" s="182">
        <f t="shared" si="1304"/>
        <v>0</v>
      </c>
      <c r="EH150" s="5"/>
      <c r="EI150" s="182">
        <f t="shared" si="1432"/>
        <v>0</v>
      </c>
      <c r="EJ150" s="182">
        <f t="shared" si="1305"/>
        <v>0</v>
      </c>
      <c r="EK150" s="182">
        <f t="shared" si="1306"/>
        <v>0</v>
      </c>
      <c r="EL150" s="5"/>
      <c r="EM150" s="182">
        <f t="shared" si="1433"/>
        <v>0</v>
      </c>
      <c r="EN150" s="182">
        <f t="shared" si="1307"/>
        <v>0</v>
      </c>
      <c r="EO150" s="182">
        <f t="shared" si="1308"/>
        <v>0</v>
      </c>
      <c r="EP150" s="5"/>
      <c r="EQ150" s="182">
        <f t="shared" si="1434"/>
        <v>0</v>
      </c>
      <c r="ER150" s="182">
        <f t="shared" si="1309"/>
        <v>0</v>
      </c>
      <c r="ES150" s="182">
        <f t="shared" si="1310"/>
        <v>0</v>
      </c>
      <c r="ET150" s="5"/>
      <c r="EU150" s="182">
        <f t="shared" si="1435"/>
        <v>0</v>
      </c>
      <c r="EV150" s="182">
        <f t="shared" si="1311"/>
        <v>0</v>
      </c>
      <c r="EW150" s="182">
        <f t="shared" si="1312"/>
        <v>0</v>
      </c>
      <c r="EX150" s="5"/>
      <c r="EY150" s="182">
        <f t="shared" si="1436"/>
        <v>0</v>
      </c>
      <c r="EZ150" s="182">
        <f t="shared" si="1313"/>
        <v>0</v>
      </c>
      <c r="FA150" s="182">
        <f t="shared" si="1314"/>
        <v>0</v>
      </c>
      <c r="FB150" s="5"/>
      <c r="FC150" s="182">
        <f t="shared" si="1437"/>
        <v>0</v>
      </c>
      <c r="FD150" s="182">
        <f t="shared" si="1315"/>
        <v>0</v>
      </c>
      <c r="FE150" s="182">
        <f t="shared" si="1316"/>
        <v>0</v>
      </c>
      <c r="FF150" s="5"/>
      <c r="FG150" s="182">
        <f t="shared" si="1438"/>
        <v>0</v>
      </c>
      <c r="FH150" s="182">
        <f t="shared" si="1317"/>
        <v>0</v>
      </c>
      <c r="FI150" s="182">
        <f t="shared" si="1318"/>
        <v>0</v>
      </c>
      <c r="FJ150" s="5"/>
      <c r="FK150" s="182">
        <f t="shared" si="1439"/>
        <v>0</v>
      </c>
      <c r="FL150" s="182">
        <f t="shared" si="1319"/>
        <v>0</v>
      </c>
      <c r="FM150" s="182">
        <f t="shared" si="1320"/>
        <v>0</v>
      </c>
      <c r="FN150" s="5"/>
      <c r="FO150" s="182">
        <f t="shared" si="1440"/>
        <v>0</v>
      </c>
      <c r="FP150" s="182">
        <f t="shared" si="1321"/>
        <v>0</v>
      </c>
      <c r="FQ150" s="182">
        <f t="shared" si="1322"/>
        <v>0</v>
      </c>
      <c r="FR150" s="5"/>
      <c r="FS150" s="182">
        <f t="shared" si="1441"/>
        <v>0</v>
      </c>
      <c r="FT150" s="182">
        <f t="shared" si="1323"/>
        <v>0</v>
      </c>
      <c r="FU150" s="182">
        <f t="shared" si="1324"/>
        <v>0</v>
      </c>
      <c r="FV150" s="5"/>
      <c r="FW150" s="182">
        <f t="shared" si="1442"/>
        <v>0</v>
      </c>
      <c r="FX150" s="182">
        <f t="shared" si="1325"/>
        <v>0</v>
      </c>
      <c r="FY150" s="182">
        <f t="shared" si="1326"/>
        <v>0</v>
      </c>
      <c r="FZ150" s="5"/>
      <c r="GA150" s="182">
        <f t="shared" si="1443"/>
        <v>0</v>
      </c>
      <c r="GB150" s="182">
        <f t="shared" si="1327"/>
        <v>0</v>
      </c>
      <c r="GC150" s="182">
        <f t="shared" si="1328"/>
        <v>0</v>
      </c>
      <c r="GD150" s="5"/>
      <c r="GE150" s="182">
        <f t="shared" si="1444"/>
        <v>0</v>
      </c>
      <c r="GF150" s="182">
        <f t="shared" si="1329"/>
        <v>0</v>
      </c>
      <c r="GG150" s="182">
        <f t="shared" si="1330"/>
        <v>0</v>
      </c>
      <c r="GH150" s="5"/>
      <c r="GI150" s="182">
        <f t="shared" si="1445"/>
        <v>0</v>
      </c>
      <c r="GJ150" s="182">
        <f t="shared" si="1331"/>
        <v>0</v>
      </c>
      <c r="GK150" s="182">
        <f t="shared" si="1332"/>
        <v>0</v>
      </c>
      <c r="GL150" s="5"/>
      <c r="GM150" s="182">
        <f t="shared" si="1446"/>
        <v>0</v>
      </c>
      <c r="GN150" s="182">
        <f t="shared" si="1333"/>
        <v>0</v>
      </c>
      <c r="GO150" s="182">
        <f t="shared" si="1334"/>
        <v>0</v>
      </c>
      <c r="GP150" s="5"/>
      <c r="GQ150" s="182">
        <f t="shared" si="1447"/>
        <v>0</v>
      </c>
      <c r="GR150" s="182">
        <f t="shared" si="1335"/>
        <v>0</v>
      </c>
      <c r="GS150" s="182">
        <f t="shared" si="1336"/>
        <v>0</v>
      </c>
      <c r="GT150" s="5"/>
      <c r="GU150" s="182">
        <f t="shared" si="1448"/>
        <v>0</v>
      </c>
      <c r="GV150" s="182">
        <f t="shared" si="1337"/>
        <v>0</v>
      </c>
      <c r="GW150" s="182">
        <f t="shared" si="1338"/>
        <v>0</v>
      </c>
      <c r="GX150" s="5"/>
      <c r="GY150" s="182">
        <f t="shared" si="1449"/>
        <v>0</v>
      </c>
      <c r="GZ150" s="182">
        <f t="shared" si="1339"/>
        <v>0</v>
      </c>
      <c r="HA150" s="182">
        <f t="shared" si="1340"/>
        <v>0</v>
      </c>
      <c r="HB150" s="5"/>
      <c r="HC150" s="182">
        <f t="shared" si="1450"/>
        <v>0</v>
      </c>
      <c r="HD150" s="182">
        <f t="shared" si="1341"/>
        <v>0</v>
      </c>
      <c r="HE150" s="182">
        <f t="shared" si="1342"/>
        <v>0</v>
      </c>
      <c r="HF150" s="5"/>
      <c r="HG150" s="182">
        <f t="shared" si="1451"/>
        <v>0</v>
      </c>
      <c r="HH150" s="182">
        <f t="shared" si="1343"/>
        <v>0</v>
      </c>
      <c r="HI150" s="182">
        <f t="shared" si="1344"/>
        <v>0</v>
      </c>
      <c r="HJ150" s="5"/>
      <c r="HK150" s="182">
        <f t="shared" si="1452"/>
        <v>0</v>
      </c>
      <c r="HL150" s="182">
        <f t="shared" si="1345"/>
        <v>0</v>
      </c>
      <c r="HM150" s="182">
        <f t="shared" si="1346"/>
        <v>0</v>
      </c>
      <c r="HN150" s="5"/>
      <c r="HO150" s="182">
        <f t="shared" si="1453"/>
        <v>0</v>
      </c>
      <c r="HP150" s="182">
        <f t="shared" si="1347"/>
        <v>0</v>
      </c>
      <c r="HQ150" s="182">
        <f t="shared" si="1348"/>
        <v>0</v>
      </c>
      <c r="HR150" s="5"/>
      <c r="HS150" s="182">
        <f t="shared" si="1454"/>
        <v>0</v>
      </c>
      <c r="HT150" s="182">
        <f t="shared" si="1349"/>
        <v>0</v>
      </c>
      <c r="HU150" s="182">
        <f t="shared" si="1350"/>
        <v>0</v>
      </c>
      <c r="HV150" s="5"/>
      <c r="HW150" s="182">
        <f t="shared" si="1455"/>
        <v>0</v>
      </c>
      <c r="HX150" s="182">
        <f t="shared" si="1351"/>
        <v>0</v>
      </c>
      <c r="HY150" s="182">
        <f t="shared" si="1352"/>
        <v>0</v>
      </c>
      <c r="HZ150" s="5"/>
      <c r="IA150" s="182">
        <f t="shared" si="1456"/>
        <v>0</v>
      </c>
      <c r="IB150" s="182">
        <f t="shared" si="1353"/>
        <v>0</v>
      </c>
      <c r="IC150" s="182">
        <f t="shared" si="1354"/>
        <v>0</v>
      </c>
      <c r="ID150" s="5"/>
      <c r="IE150" s="182">
        <f t="shared" si="1457"/>
        <v>0</v>
      </c>
      <c r="IF150" s="182">
        <f t="shared" si="1355"/>
        <v>0</v>
      </c>
      <c r="IG150" s="182">
        <f t="shared" si="1356"/>
        <v>0</v>
      </c>
      <c r="IH150" s="5"/>
      <c r="II150" s="182">
        <f t="shared" si="1458"/>
        <v>0</v>
      </c>
      <c r="IJ150" s="182">
        <f t="shared" si="1357"/>
        <v>0</v>
      </c>
      <c r="IK150" s="182">
        <f t="shared" si="1358"/>
        <v>0</v>
      </c>
      <c r="IL150" s="5"/>
      <c r="IM150" s="182">
        <f t="shared" si="1459"/>
        <v>0</v>
      </c>
      <c r="IN150" s="182">
        <f t="shared" si="1359"/>
        <v>0</v>
      </c>
      <c r="IO150" s="182">
        <f t="shared" si="1360"/>
        <v>0</v>
      </c>
      <c r="IP150" s="5"/>
      <c r="IQ150" s="182">
        <f t="shared" si="1460"/>
        <v>0</v>
      </c>
      <c r="IR150" s="182">
        <f t="shared" si="1361"/>
        <v>0</v>
      </c>
      <c r="IS150" s="182">
        <f t="shared" si="1362"/>
        <v>0</v>
      </c>
      <c r="IT150" s="5"/>
      <c r="IU150" s="182">
        <f t="shared" si="1461"/>
        <v>0</v>
      </c>
      <c r="IV150" s="182">
        <f t="shared" si="1363"/>
        <v>0</v>
      </c>
      <c r="IW150" s="182">
        <f t="shared" si="1364"/>
        <v>0</v>
      </c>
      <c r="IX150" s="5"/>
      <c r="IY150" s="182">
        <f t="shared" si="1462"/>
        <v>0</v>
      </c>
      <c r="IZ150" s="182">
        <f t="shared" si="1365"/>
        <v>0</v>
      </c>
      <c r="JA150" s="182">
        <f t="shared" si="1366"/>
        <v>0</v>
      </c>
      <c r="JB150" s="5"/>
      <c r="JC150" s="182">
        <f t="shared" si="1463"/>
        <v>0</v>
      </c>
      <c r="JD150" s="182">
        <f t="shared" si="1367"/>
        <v>0</v>
      </c>
      <c r="JE150" s="182">
        <f t="shared" si="1368"/>
        <v>0</v>
      </c>
      <c r="JF150" s="5"/>
      <c r="JG150" s="182">
        <f t="shared" si="1464"/>
        <v>0</v>
      </c>
      <c r="JH150" s="182">
        <f t="shared" si="1369"/>
        <v>0</v>
      </c>
      <c r="JI150" s="182">
        <f t="shared" si="1370"/>
        <v>0</v>
      </c>
      <c r="JJ150" s="5"/>
      <c r="JK150" s="182">
        <f t="shared" si="1465"/>
        <v>0</v>
      </c>
      <c r="JL150" s="182">
        <f t="shared" si="1371"/>
        <v>0</v>
      </c>
      <c r="JM150" s="182">
        <f t="shared" si="1372"/>
        <v>0</v>
      </c>
      <c r="JN150" s="5"/>
      <c r="JO150" s="182">
        <f t="shared" si="1466"/>
        <v>0</v>
      </c>
      <c r="JP150" s="182">
        <f t="shared" si="1373"/>
        <v>0</v>
      </c>
      <c r="JQ150" s="182">
        <f t="shared" si="1374"/>
        <v>0</v>
      </c>
      <c r="JR150" s="5"/>
      <c r="JS150" s="182">
        <f t="shared" si="1467"/>
        <v>0</v>
      </c>
      <c r="JT150" s="182">
        <f t="shared" si="1375"/>
        <v>0</v>
      </c>
      <c r="JU150" s="182">
        <f t="shared" si="1376"/>
        <v>0</v>
      </c>
      <c r="JV150" s="5"/>
      <c r="JW150" s="182">
        <f t="shared" si="1468"/>
        <v>0</v>
      </c>
      <c r="JX150" s="182">
        <f t="shared" si="1377"/>
        <v>0</v>
      </c>
      <c r="JY150" s="182">
        <f t="shared" si="1378"/>
        <v>0</v>
      </c>
      <c r="JZ150" s="5"/>
      <c r="KA150" s="182">
        <f t="shared" si="1469"/>
        <v>0</v>
      </c>
      <c r="KB150" s="182">
        <f t="shared" si="1379"/>
        <v>0</v>
      </c>
      <c r="KC150" s="182">
        <f t="shared" si="1380"/>
        <v>0</v>
      </c>
      <c r="KD150" s="5"/>
      <c r="KE150" s="182">
        <f t="shared" si="1470"/>
        <v>0</v>
      </c>
      <c r="KF150" s="182">
        <f t="shared" si="1381"/>
        <v>0</v>
      </c>
      <c r="KG150" s="182">
        <f t="shared" si="1382"/>
        <v>0</v>
      </c>
      <c r="KH150" s="5"/>
      <c r="KI150" s="183">
        <f t="shared" si="1383"/>
        <v>0</v>
      </c>
      <c r="KJ150" s="183" t="e">
        <f t="shared" si="1384"/>
        <v>#DIV/0!</v>
      </c>
      <c r="KK150" s="183">
        <f t="shared" si="1385"/>
        <v>0</v>
      </c>
      <c r="KM150" s="183">
        <f t="shared" si="1386"/>
        <v>0</v>
      </c>
      <c r="KN150" s="183" t="e">
        <f t="shared" si="1387"/>
        <v>#DIV/0!</v>
      </c>
      <c r="KO150" s="183">
        <f t="shared" si="1388"/>
        <v>0</v>
      </c>
      <c r="KQ150" s="183">
        <f t="shared" si="1389"/>
        <v>0</v>
      </c>
      <c r="KR150" s="183" t="e">
        <f t="shared" si="1390"/>
        <v>#DIV/0!</v>
      </c>
      <c r="KS150" s="183">
        <f t="shared" si="1391"/>
        <v>0</v>
      </c>
      <c r="KU150" s="183">
        <f t="shared" si="1392"/>
        <v>0</v>
      </c>
      <c r="KV150" s="183" t="e">
        <f t="shared" si="1393"/>
        <v>#DIV/0!</v>
      </c>
      <c r="KW150" s="183">
        <f t="shared" si="1394"/>
        <v>0</v>
      </c>
      <c r="KY150" s="183">
        <f t="shared" si="1395"/>
        <v>0</v>
      </c>
      <c r="KZ150" s="183" t="e">
        <f t="shared" si="1396"/>
        <v>#DIV/0!</v>
      </c>
      <c r="LA150" s="183">
        <f t="shared" si="1397"/>
        <v>0</v>
      </c>
      <c r="LC150" s="183">
        <f t="shared" si="1398"/>
        <v>0</v>
      </c>
      <c r="LD150" s="183" t="e">
        <f t="shared" si="1399"/>
        <v>#DIV/0!</v>
      </c>
      <c r="LE150" s="183">
        <f t="shared" si="1400"/>
        <v>0</v>
      </c>
    </row>
    <row r="151" spans="2:317" ht="18.75">
      <c r="B151" s="172"/>
      <c r="C151" s="180"/>
      <c r="D151" s="180"/>
      <c r="E151" s="180" t="str">
        <f>'A.I Revenue Streams - P1'!F149</f>
        <v>CT Angio of Aorta and Coronaries</v>
      </c>
      <c r="F151" s="184"/>
      <c r="G151" s="182"/>
      <c r="H151" s="182">
        <f>'A.I Revenue Streams - P1'!J149</f>
        <v>0</v>
      </c>
      <c r="I151" s="182">
        <f t="shared" si="1240"/>
        <v>0</v>
      </c>
      <c r="J151" s="5"/>
      <c r="K151" s="182">
        <f>'A.I Revenue Streams - P1'!H149*K$2</f>
        <v>0</v>
      </c>
      <c r="L151" s="182">
        <f t="shared" si="1241"/>
        <v>0</v>
      </c>
      <c r="M151" s="182">
        <f t="shared" si="1242"/>
        <v>0</v>
      </c>
      <c r="N151" s="5"/>
      <c r="O151" s="182">
        <f t="shared" si="1401"/>
        <v>0</v>
      </c>
      <c r="P151" s="182">
        <f t="shared" si="1243"/>
        <v>0</v>
      </c>
      <c r="Q151" s="182">
        <f t="shared" si="1244"/>
        <v>0</v>
      </c>
      <c r="R151" s="5"/>
      <c r="S151" s="182">
        <f t="shared" si="1402"/>
        <v>0</v>
      </c>
      <c r="T151" s="182">
        <f t="shared" si="1245"/>
        <v>0</v>
      </c>
      <c r="U151" s="182">
        <f t="shared" si="1246"/>
        <v>0</v>
      </c>
      <c r="V151" s="5"/>
      <c r="W151" s="182">
        <f t="shared" si="1403"/>
        <v>0</v>
      </c>
      <c r="X151" s="182">
        <f t="shared" si="1247"/>
        <v>0</v>
      </c>
      <c r="Y151" s="182">
        <f t="shared" si="1248"/>
        <v>0</v>
      </c>
      <c r="Z151" s="5"/>
      <c r="AA151" s="182">
        <f t="shared" si="1404"/>
        <v>0</v>
      </c>
      <c r="AB151" s="182">
        <f t="shared" si="1249"/>
        <v>0</v>
      </c>
      <c r="AC151" s="182">
        <f t="shared" si="1250"/>
        <v>0</v>
      </c>
      <c r="AD151" s="5"/>
      <c r="AE151" s="182">
        <f t="shared" si="1405"/>
        <v>0</v>
      </c>
      <c r="AF151" s="182">
        <f t="shared" si="1251"/>
        <v>0</v>
      </c>
      <c r="AG151" s="182">
        <f t="shared" si="1252"/>
        <v>0</v>
      </c>
      <c r="AH151" s="5"/>
      <c r="AI151" s="182">
        <f t="shared" si="1406"/>
        <v>0</v>
      </c>
      <c r="AJ151" s="182">
        <f t="shared" si="1253"/>
        <v>0</v>
      </c>
      <c r="AK151" s="182">
        <f t="shared" si="1254"/>
        <v>0</v>
      </c>
      <c r="AL151" s="5"/>
      <c r="AM151" s="182">
        <f t="shared" si="1407"/>
        <v>0</v>
      </c>
      <c r="AN151" s="182">
        <f t="shared" si="1255"/>
        <v>0</v>
      </c>
      <c r="AO151" s="182">
        <f t="shared" si="1256"/>
        <v>0</v>
      </c>
      <c r="AP151" s="5"/>
      <c r="AQ151" s="182">
        <f t="shared" si="1408"/>
        <v>0</v>
      </c>
      <c r="AR151" s="182">
        <f t="shared" si="1257"/>
        <v>0</v>
      </c>
      <c r="AS151" s="182">
        <f t="shared" si="1258"/>
        <v>0</v>
      </c>
      <c r="AT151" s="5"/>
      <c r="AU151" s="182">
        <f t="shared" si="1409"/>
        <v>0</v>
      </c>
      <c r="AV151" s="182">
        <f t="shared" si="1259"/>
        <v>0</v>
      </c>
      <c r="AW151" s="182">
        <f t="shared" si="1260"/>
        <v>0</v>
      </c>
      <c r="AX151" s="5"/>
      <c r="AY151" s="182">
        <f t="shared" si="1410"/>
        <v>0</v>
      </c>
      <c r="AZ151" s="182">
        <f t="shared" si="1261"/>
        <v>0</v>
      </c>
      <c r="BA151" s="182">
        <f t="shared" si="1262"/>
        <v>0</v>
      </c>
      <c r="BB151" s="5"/>
      <c r="BC151" s="182">
        <f t="shared" si="1411"/>
        <v>0</v>
      </c>
      <c r="BD151" s="182">
        <f t="shared" si="1263"/>
        <v>0</v>
      </c>
      <c r="BE151" s="182">
        <f t="shared" si="1264"/>
        <v>0</v>
      </c>
      <c r="BF151" s="5"/>
      <c r="BG151" s="182">
        <f t="shared" si="1412"/>
        <v>0</v>
      </c>
      <c r="BH151" s="182">
        <f t="shared" si="1265"/>
        <v>0</v>
      </c>
      <c r="BI151" s="182">
        <f t="shared" si="1266"/>
        <v>0</v>
      </c>
      <c r="BJ151" s="5"/>
      <c r="BK151" s="182">
        <f t="shared" si="1413"/>
        <v>0</v>
      </c>
      <c r="BL151" s="182">
        <f t="shared" si="1267"/>
        <v>0</v>
      </c>
      <c r="BM151" s="182">
        <f t="shared" si="1268"/>
        <v>0</v>
      </c>
      <c r="BN151" s="5"/>
      <c r="BO151" s="182">
        <f t="shared" si="1414"/>
        <v>0</v>
      </c>
      <c r="BP151" s="182">
        <f t="shared" si="1269"/>
        <v>0</v>
      </c>
      <c r="BQ151" s="182">
        <f t="shared" si="1270"/>
        <v>0</v>
      </c>
      <c r="BR151" s="5"/>
      <c r="BS151" s="182">
        <f t="shared" si="1415"/>
        <v>0</v>
      </c>
      <c r="BT151" s="182">
        <f t="shared" si="1271"/>
        <v>0</v>
      </c>
      <c r="BU151" s="182">
        <f t="shared" si="1272"/>
        <v>0</v>
      </c>
      <c r="BV151" s="5"/>
      <c r="BW151" s="182">
        <f t="shared" si="1416"/>
        <v>0</v>
      </c>
      <c r="BX151" s="182">
        <f t="shared" si="1273"/>
        <v>0</v>
      </c>
      <c r="BY151" s="182">
        <f t="shared" si="1274"/>
        <v>0</v>
      </c>
      <c r="BZ151" s="5"/>
      <c r="CA151" s="182">
        <f t="shared" si="1417"/>
        <v>0</v>
      </c>
      <c r="CB151" s="182">
        <f t="shared" si="1275"/>
        <v>0</v>
      </c>
      <c r="CC151" s="182">
        <f t="shared" si="1276"/>
        <v>0</v>
      </c>
      <c r="CD151" s="5"/>
      <c r="CE151" s="182">
        <f t="shared" si="1418"/>
        <v>0</v>
      </c>
      <c r="CF151" s="182">
        <f t="shared" si="1277"/>
        <v>0</v>
      </c>
      <c r="CG151" s="182">
        <f t="shared" si="1278"/>
        <v>0</v>
      </c>
      <c r="CH151" s="5"/>
      <c r="CI151" s="182">
        <f t="shared" si="1419"/>
        <v>0</v>
      </c>
      <c r="CJ151" s="182">
        <f t="shared" si="1279"/>
        <v>0</v>
      </c>
      <c r="CK151" s="182">
        <f t="shared" si="1280"/>
        <v>0</v>
      </c>
      <c r="CL151" s="5"/>
      <c r="CM151" s="182">
        <f t="shared" si="1420"/>
        <v>0</v>
      </c>
      <c r="CN151" s="182">
        <f t="shared" si="1281"/>
        <v>0</v>
      </c>
      <c r="CO151" s="182">
        <f t="shared" si="1282"/>
        <v>0</v>
      </c>
      <c r="CP151" s="5"/>
      <c r="CQ151" s="182">
        <f t="shared" si="1421"/>
        <v>0</v>
      </c>
      <c r="CR151" s="182">
        <f t="shared" si="1283"/>
        <v>0</v>
      </c>
      <c r="CS151" s="182">
        <f t="shared" si="1284"/>
        <v>0</v>
      </c>
      <c r="CT151" s="5"/>
      <c r="CU151" s="182">
        <f t="shared" si="1422"/>
        <v>0</v>
      </c>
      <c r="CV151" s="182">
        <f t="shared" si="1285"/>
        <v>0</v>
      </c>
      <c r="CW151" s="182">
        <f t="shared" si="1286"/>
        <v>0</v>
      </c>
      <c r="CX151" s="5"/>
      <c r="CY151" s="182">
        <f t="shared" si="1423"/>
        <v>0</v>
      </c>
      <c r="CZ151" s="182">
        <f t="shared" si="1287"/>
        <v>0</v>
      </c>
      <c r="DA151" s="182">
        <f t="shared" si="1288"/>
        <v>0</v>
      </c>
      <c r="DB151" s="5"/>
      <c r="DC151" s="182">
        <f t="shared" si="1424"/>
        <v>0</v>
      </c>
      <c r="DD151" s="182">
        <f t="shared" si="1289"/>
        <v>0</v>
      </c>
      <c r="DE151" s="182">
        <f t="shared" si="1290"/>
        <v>0</v>
      </c>
      <c r="DF151" s="5"/>
      <c r="DG151" s="182">
        <f t="shared" si="1425"/>
        <v>0</v>
      </c>
      <c r="DH151" s="182">
        <f t="shared" si="1291"/>
        <v>0</v>
      </c>
      <c r="DI151" s="182">
        <f t="shared" si="1292"/>
        <v>0</v>
      </c>
      <c r="DJ151" s="5"/>
      <c r="DK151" s="182">
        <f t="shared" si="1426"/>
        <v>0</v>
      </c>
      <c r="DL151" s="182">
        <f t="shared" si="1293"/>
        <v>0</v>
      </c>
      <c r="DM151" s="182">
        <f t="shared" si="1294"/>
        <v>0</v>
      </c>
      <c r="DN151" s="5"/>
      <c r="DO151" s="182">
        <f t="shared" si="1427"/>
        <v>0</v>
      </c>
      <c r="DP151" s="182">
        <f t="shared" si="1295"/>
        <v>0</v>
      </c>
      <c r="DQ151" s="182">
        <f t="shared" si="1296"/>
        <v>0</v>
      </c>
      <c r="DR151" s="5"/>
      <c r="DS151" s="182">
        <f t="shared" si="1428"/>
        <v>0</v>
      </c>
      <c r="DT151" s="182">
        <f t="shared" si="1297"/>
        <v>0</v>
      </c>
      <c r="DU151" s="182">
        <f t="shared" si="1298"/>
        <v>0</v>
      </c>
      <c r="DV151" s="5"/>
      <c r="DW151" s="182">
        <f t="shared" si="1429"/>
        <v>0</v>
      </c>
      <c r="DX151" s="182">
        <f t="shared" si="1299"/>
        <v>0</v>
      </c>
      <c r="DY151" s="182">
        <f t="shared" si="1300"/>
        <v>0</v>
      </c>
      <c r="DZ151" s="5"/>
      <c r="EA151" s="182">
        <f t="shared" si="1430"/>
        <v>0</v>
      </c>
      <c r="EB151" s="182">
        <f t="shared" si="1301"/>
        <v>0</v>
      </c>
      <c r="EC151" s="182">
        <f t="shared" si="1302"/>
        <v>0</v>
      </c>
      <c r="ED151" s="5"/>
      <c r="EE151" s="182">
        <f t="shared" si="1431"/>
        <v>0</v>
      </c>
      <c r="EF151" s="182">
        <f t="shared" si="1303"/>
        <v>0</v>
      </c>
      <c r="EG151" s="182">
        <f t="shared" si="1304"/>
        <v>0</v>
      </c>
      <c r="EH151" s="5"/>
      <c r="EI151" s="182">
        <f t="shared" si="1432"/>
        <v>0</v>
      </c>
      <c r="EJ151" s="182">
        <f t="shared" si="1305"/>
        <v>0</v>
      </c>
      <c r="EK151" s="182">
        <f t="shared" si="1306"/>
        <v>0</v>
      </c>
      <c r="EL151" s="5"/>
      <c r="EM151" s="182">
        <f t="shared" si="1433"/>
        <v>0</v>
      </c>
      <c r="EN151" s="182">
        <f t="shared" si="1307"/>
        <v>0</v>
      </c>
      <c r="EO151" s="182">
        <f t="shared" si="1308"/>
        <v>0</v>
      </c>
      <c r="EP151" s="5"/>
      <c r="EQ151" s="182">
        <f t="shared" si="1434"/>
        <v>0</v>
      </c>
      <c r="ER151" s="182">
        <f t="shared" si="1309"/>
        <v>0</v>
      </c>
      <c r="ES151" s="182">
        <f t="shared" si="1310"/>
        <v>0</v>
      </c>
      <c r="ET151" s="5"/>
      <c r="EU151" s="182">
        <f t="shared" si="1435"/>
        <v>0</v>
      </c>
      <c r="EV151" s="182">
        <f t="shared" si="1311"/>
        <v>0</v>
      </c>
      <c r="EW151" s="182">
        <f t="shared" si="1312"/>
        <v>0</v>
      </c>
      <c r="EX151" s="5"/>
      <c r="EY151" s="182">
        <f t="shared" si="1436"/>
        <v>0</v>
      </c>
      <c r="EZ151" s="182">
        <f t="shared" si="1313"/>
        <v>0</v>
      </c>
      <c r="FA151" s="182">
        <f t="shared" si="1314"/>
        <v>0</v>
      </c>
      <c r="FB151" s="5"/>
      <c r="FC151" s="182">
        <f t="shared" si="1437"/>
        <v>0</v>
      </c>
      <c r="FD151" s="182">
        <f t="shared" si="1315"/>
        <v>0</v>
      </c>
      <c r="FE151" s="182">
        <f t="shared" si="1316"/>
        <v>0</v>
      </c>
      <c r="FF151" s="5"/>
      <c r="FG151" s="182">
        <f t="shared" si="1438"/>
        <v>0</v>
      </c>
      <c r="FH151" s="182">
        <f t="shared" si="1317"/>
        <v>0</v>
      </c>
      <c r="FI151" s="182">
        <f t="shared" si="1318"/>
        <v>0</v>
      </c>
      <c r="FJ151" s="5"/>
      <c r="FK151" s="182">
        <f t="shared" si="1439"/>
        <v>0</v>
      </c>
      <c r="FL151" s="182">
        <f t="shared" si="1319"/>
        <v>0</v>
      </c>
      <c r="FM151" s="182">
        <f t="shared" si="1320"/>
        <v>0</v>
      </c>
      <c r="FN151" s="5"/>
      <c r="FO151" s="182">
        <f t="shared" si="1440"/>
        <v>0</v>
      </c>
      <c r="FP151" s="182">
        <f t="shared" si="1321"/>
        <v>0</v>
      </c>
      <c r="FQ151" s="182">
        <f t="shared" si="1322"/>
        <v>0</v>
      </c>
      <c r="FR151" s="5"/>
      <c r="FS151" s="182">
        <f t="shared" si="1441"/>
        <v>0</v>
      </c>
      <c r="FT151" s="182">
        <f t="shared" si="1323"/>
        <v>0</v>
      </c>
      <c r="FU151" s="182">
        <f t="shared" si="1324"/>
        <v>0</v>
      </c>
      <c r="FV151" s="5"/>
      <c r="FW151" s="182">
        <f t="shared" si="1442"/>
        <v>0</v>
      </c>
      <c r="FX151" s="182">
        <f t="shared" si="1325"/>
        <v>0</v>
      </c>
      <c r="FY151" s="182">
        <f t="shared" si="1326"/>
        <v>0</v>
      </c>
      <c r="FZ151" s="5"/>
      <c r="GA151" s="182">
        <f t="shared" si="1443"/>
        <v>0</v>
      </c>
      <c r="GB151" s="182">
        <f t="shared" si="1327"/>
        <v>0</v>
      </c>
      <c r="GC151" s="182">
        <f t="shared" si="1328"/>
        <v>0</v>
      </c>
      <c r="GD151" s="5"/>
      <c r="GE151" s="182">
        <f t="shared" si="1444"/>
        <v>0</v>
      </c>
      <c r="GF151" s="182">
        <f t="shared" si="1329"/>
        <v>0</v>
      </c>
      <c r="GG151" s="182">
        <f t="shared" si="1330"/>
        <v>0</v>
      </c>
      <c r="GH151" s="5"/>
      <c r="GI151" s="182">
        <f t="shared" si="1445"/>
        <v>0</v>
      </c>
      <c r="GJ151" s="182">
        <f t="shared" si="1331"/>
        <v>0</v>
      </c>
      <c r="GK151" s="182">
        <f t="shared" si="1332"/>
        <v>0</v>
      </c>
      <c r="GL151" s="5"/>
      <c r="GM151" s="182">
        <f t="shared" si="1446"/>
        <v>0</v>
      </c>
      <c r="GN151" s="182">
        <f t="shared" si="1333"/>
        <v>0</v>
      </c>
      <c r="GO151" s="182">
        <f t="shared" si="1334"/>
        <v>0</v>
      </c>
      <c r="GP151" s="5"/>
      <c r="GQ151" s="182">
        <f t="shared" si="1447"/>
        <v>0</v>
      </c>
      <c r="GR151" s="182">
        <f t="shared" si="1335"/>
        <v>0</v>
      </c>
      <c r="GS151" s="182">
        <f t="shared" si="1336"/>
        <v>0</v>
      </c>
      <c r="GT151" s="5"/>
      <c r="GU151" s="182">
        <f t="shared" si="1448"/>
        <v>0</v>
      </c>
      <c r="GV151" s="182">
        <f t="shared" si="1337"/>
        <v>0</v>
      </c>
      <c r="GW151" s="182">
        <f t="shared" si="1338"/>
        <v>0</v>
      </c>
      <c r="GX151" s="5"/>
      <c r="GY151" s="182">
        <f t="shared" si="1449"/>
        <v>0</v>
      </c>
      <c r="GZ151" s="182">
        <f t="shared" si="1339"/>
        <v>0</v>
      </c>
      <c r="HA151" s="182">
        <f t="shared" si="1340"/>
        <v>0</v>
      </c>
      <c r="HB151" s="5"/>
      <c r="HC151" s="182">
        <f t="shared" si="1450"/>
        <v>0</v>
      </c>
      <c r="HD151" s="182">
        <f t="shared" si="1341"/>
        <v>0</v>
      </c>
      <c r="HE151" s="182">
        <f t="shared" si="1342"/>
        <v>0</v>
      </c>
      <c r="HF151" s="5"/>
      <c r="HG151" s="182">
        <f t="shared" si="1451"/>
        <v>0</v>
      </c>
      <c r="HH151" s="182">
        <f t="shared" si="1343"/>
        <v>0</v>
      </c>
      <c r="HI151" s="182">
        <f t="shared" si="1344"/>
        <v>0</v>
      </c>
      <c r="HJ151" s="5"/>
      <c r="HK151" s="182">
        <f t="shared" si="1452"/>
        <v>0</v>
      </c>
      <c r="HL151" s="182">
        <f t="shared" si="1345"/>
        <v>0</v>
      </c>
      <c r="HM151" s="182">
        <f t="shared" si="1346"/>
        <v>0</v>
      </c>
      <c r="HN151" s="5"/>
      <c r="HO151" s="182">
        <f t="shared" si="1453"/>
        <v>0</v>
      </c>
      <c r="HP151" s="182">
        <f t="shared" si="1347"/>
        <v>0</v>
      </c>
      <c r="HQ151" s="182">
        <f t="shared" si="1348"/>
        <v>0</v>
      </c>
      <c r="HR151" s="5"/>
      <c r="HS151" s="182">
        <f t="shared" si="1454"/>
        <v>0</v>
      </c>
      <c r="HT151" s="182">
        <f t="shared" si="1349"/>
        <v>0</v>
      </c>
      <c r="HU151" s="182">
        <f t="shared" si="1350"/>
        <v>0</v>
      </c>
      <c r="HV151" s="5"/>
      <c r="HW151" s="182">
        <f t="shared" si="1455"/>
        <v>0</v>
      </c>
      <c r="HX151" s="182">
        <f t="shared" si="1351"/>
        <v>0</v>
      </c>
      <c r="HY151" s="182">
        <f t="shared" si="1352"/>
        <v>0</v>
      </c>
      <c r="HZ151" s="5"/>
      <c r="IA151" s="182">
        <f t="shared" si="1456"/>
        <v>0</v>
      </c>
      <c r="IB151" s="182">
        <f t="shared" si="1353"/>
        <v>0</v>
      </c>
      <c r="IC151" s="182">
        <f t="shared" si="1354"/>
        <v>0</v>
      </c>
      <c r="ID151" s="5"/>
      <c r="IE151" s="182">
        <f t="shared" si="1457"/>
        <v>0</v>
      </c>
      <c r="IF151" s="182">
        <f t="shared" si="1355"/>
        <v>0</v>
      </c>
      <c r="IG151" s="182">
        <f t="shared" si="1356"/>
        <v>0</v>
      </c>
      <c r="IH151" s="5"/>
      <c r="II151" s="182">
        <f t="shared" si="1458"/>
        <v>0</v>
      </c>
      <c r="IJ151" s="182">
        <f t="shared" si="1357"/>
        <v>0</v>
      </c>
      <c r="IK151" s="182">
        <f t="shared" si="1358"/>
        <v>0</v>
      </c>
      <c r="IL151" s="5"/>
      <c r="IM151" s="182">
        <f t="shared" si="1459"/>
        <v>0</v>
      </c>
      <c r="IN151" s="182">
        <f t="shared" si="1359"/>
        <v>0</v>
      </c>
      <c r="IO151" s="182">
        <f t="shared" si="1360"/>
        <v>0</v>
      </c>
      <c r="IP151" s="5"/>
      <c r="IQ151" s="182">
        <f t="shared" si="1460"/>
        <v>0</v>
      </c>
      <c r="IR151" s="182">
        <f t="shared" si="1361"/>
        <v>0</v>
      </c>
      <c r="IS151" s="182">
        <f t="shared" si="1362"/>
        <v>0</v>
      </c>
      <c r="IT151" s="5"/>
      <c r="IU151" s="182">
        <f t="shared" si="1461"/>
        <v>0</v>
      </c>
      <c r="IV151" s="182">
        <f t="shared" si="1363"/>
        <v>0</v>
      </c>
      <c r="IW151" s="182">
        <f t="shared" si="1364"/>
        <v>0</v>
      </c>
      <c r="IX151" s="5"/>
      <c r="IY151" s="182">
        <f t="shared" si="1462"/>
        <v>0</v>
      </c>
      <c r="IZ151" s="182">
        <f t="shared" si="1365"/>
        <v>0</v>
      </c>
      <c r="JA151" s="182">
        <f t="shared" si="1366"/>
        <v>0</v>
      </c>
      <c r="JB151" s="5"/>
      <c r="JC151" s="182">
        <f t="shared" si="1463"/>
        <v>0</v>
      </c>
      <c r="JD151" s="182">
        <f t="shared" si="1367"/>
        <v>0</v>
      </c>
      <c r="JE151" s="182">
        <f t="shared" si="1368"/>
        <v>0</v>
      </c>
      <c r="JF151" s="5"/>
      <c r="JG151" s="182">
        <f t="shared" si="1464"/>
        <v>0</v>
      </c>
      <c r="JH151" s="182">
        <f t="shared" si="1369"/>
        <v>0</v>
      </c>
      <c r="JI151" s="182">
        <f t="shared" si="1370"/>
        <v>0</v>
      </c>
      <c r="JJ151" s="5"/>
      <c r="JK151" s="182">
        <f t="shared" si="1465"/>
        <v>0</v>
      </c>
      <c r="JL151" s="182">
        <f t="shared" si="1371"/>
        <v>0</v>
      </c>
      <c r="JM151" s="182">
        <f t="shared" si="1372"/>
        <v>0</v>
      </c>
      <c r="JN151" s="5"/>
      <c r="JO151" s="182">
        <f t="shared" si="1466"/>
        <v>0</v>
      </c>
      <c r="JP151" s="182">
        <f t="shared" si="1373"/>
        <v>0</v>
      </c>
      <c r="JQ151" s="182">
        <f t="shared" si="1374"/>
        <v>0</v>
      </c>
      <c r="JR151" s="5"/>
      <c r="JS151" s="182">
        <f t="shared" si="1467"/>
        <v>0</v>
      </c>
      <c r="JT151" s="182">
        <f t="shared" si="1375"/>
        <v>0</v>
      </c>
      <c r="JU151" s="182">
        <f t="shared" si="1376"/>
        <v>0</v>
      </c>
      <c r="JV151" s="5"/>
      <c r="JW151" s="182">
        <f t="shared" si="1468"/>
        <v>0</v>
      </c>
      <c r="JX151" s="182">
        <f t="shared" si="1377"/>
        <v>0</v>
      </c>
      <c r="JY151" s="182">
        <f t="shared" si="1378"/>
        <v>0</v>
      </c>
      <c r="JZ151" s="5"/>
      <c r="KA151" s="182">
        <f t="shared" si="1469"/>
        <v>0</v>
      </c>
      <c r="KB151" s="182">
        <f t="shared" si="1379"/>
        <v>0</v>
      </c>
      <c r="KC151" s="182">
        <f t="shared" si="1380"/>
        <v>0</v>
      </c>
      <c r="KD151" s="5"/>
      <c r="KE151" s="182">
        <f t="shared" si="1470"/>
        <v>0</v>
      </c>
      <c r="KF151" s="182">
        <f t="shared" si="1381"/>
        <v>0</v>
      </c>
      <c r="KG151" s="182">
        <f t="shared" si="1382"/>
        <v>0</v>
      </c>
      <c r="KH151" s="5"/>
      <c r="KI151" s="183">
        <f t="shared" si="1383"/>
        <v>0</v>
      </c>
      <c r="KJ151" s="183" t="e">
        <f t="shared" si="1384"/>
        <v>#DIV/0!</v>
      </c>
      <c r="KK151" s="183">
        <f t="shared" si="1385"/>
        <v>0</v>
      </c>
      <c r="KM151" s="183">
        <f t="shared" si="1386"/>
        <v>0</v>
      </c>
      <c r="KN151" s="183" t="e">
        <f t="shared" si="1387"/>
        <v>#DIV/0!</v>
      </c>
      <c r="KO151" s="183">
        <f t="shared" si="1388"/>
        <v>0</v>
      </c>
      <c r="KQ151" s="183">
        <f t="shared" si="1389"/>
        <v>0</v>
      </c>
      <c r="KR151" s="183" t="e">
        <f t="shared" si="1390"/>
        <v>#DIV/0!</v>
      </c>
      <c r="KS151" s="183">
        <f t="shared" si="1391"/>
        <v>0</v>
      </c>
      <c r="KU151" s="183">
        <f t="shared" si="1392"/>
        <v>0</v>
      </c>
      <c r="KV151" s="183" t="e">
        <f t="shared" si="1393"/>
        <v>#DIV/0!</v>
      </c>
      <c r="KW151" s="183">
        <f t="shared" si="1394"/>
        <v>0</v>
      </c>
      <c r="KY151" s="183">
        <f t="shared" si="1395"/>
        <v>0</v>
      </c>
      <c r="KZ151" s="183" t="e">
        <f t="shared" si="1396"/>
        <v>#DIV/0!</v>
      </c>
      <c r="LA151" s="183">
        <f t="shared" si="1397"/>
        <v>0</v>
      </c>
      <c r="LC151" s="183">
        <f t="shared" si="1398"/>
        <v>0</v>
      </c>
      <c r="LD151" s="183" t="e">
        <f t="shared" si="1399"/>
        <v>#DIV/0!</v>
      </c>
      <c r="LE151" s="183">
        <f t="shared" si="1400"/>
        <v>0</v>
      </c>
    </row>
    <row r="152" spans="2:317" ht="18.75">
      <c r="B152" s="172"/>
      <c r="C152" s="180"/>
      <c r="D152" s="180"/>
      <c r="E152" s="180" t="str">
        <f>'A.I Revenue Streams - P1'!F150</f>
        <v>CT Carotid Angio</v>
      </c>
      <c r="F152" s="184"/>
      <c r="G152" s="182"/>
      <c r="H152" s="182">
        <f>'A.I Revenue Streams - P1'!J150</f>
        <v>0</v>
      </c>
      <c r="I152" s="182">
        <f t="shared" si="1240"/>
        <v>0</v>
      </c>
      <c r="J152" s="5"/>
      <c r="K152" s="182">
        <f>'A.I Revenue Streams - P1'!H150*K$2</f>
        <v>0</v>
      </c>
      <c r="L152" s="182">
        <f t="shared" si="1241"/>
        <v>0</v>
      </c>
      <c r="M152" s="182">
        <f t="shared" si="1242"/>
        <v>0</v>
      </c>
      <c r="N152" s="5"/>
      <c r="O152" s="182">
        <f t="shared" si="1401"/>
        <v>0</v>
      </c>
      <c r="P152" s="182">
        <f t="shared" si="1243"/>
        <v>0</v>
      </c>
      <c r="Q152" s="182">
        <f t="shared" si="1244"/>
        <v>0</v>
      </c>
      <c r="R152" s="5"/>
      <c r="S152" s="182">
        <f t="shared" si="1402"/>
        <v>0</v>
      </c>
      <c r="T152" s="182">
        <f t="shared" si="1245"/>
        <v>0</v>
      </c>
      <c r="U152" s="182">
        <f t="shared" si="1246"/>
        <v>0</v>
      </c>
      <c r="V152" s="5"/>
      <c r="W152" s="182">
        <f t="shared" si="1403"/>
        <v>0</v>
      </c>
      <c r="X152" s="182">
        <f t="shared" si="1247"/>
        <v>0</v>
      </c>
      <c r="Y152" s="182">
        <f t="shared" si="1248"/>
        <v>0</v>
      </c>
      <c r="Z152" s="5"/>
      <c r="AA152" s="182">
        <f t="shared" si="1404"/>
        <v>0</v>
      </c>
      <c r="AB152" s="182">
        <f t="shared" si="1249"/>
        <v>0</v>
      </c>
      <c r="AC152" s="182">
        <f t="shared" si="1250"/>
        <v>0</v>
      </c>
      <c r="AD152" s="5"/>
      <c r="AE152" s="182">
        <f t="shared" si="1405"/>
        <v>0</v>
      </c>
      <c r="AF152" s="182">
        <f t="shared" si="1251"/>
        <v>0</v>
      </c>
      <c r="AG152" s="182">
        <f t="shared" si="1252"/>
        <v>0</v>
      </c>
      <c r="AH152" s="5"/>
      <c r="AI152" s="182">
        <f t="shared" si="1406"/>
        <v>0</v>
      </c>
      <c r="AJ152" s="182">
        <f t="shared" si="1253"/>
        <v>0</v>
      </c>
      <c r="AK152" s="182">
        <f t="shared" si="1254"/>
        <v>0</v>
      </c>
      <c r="AL152" s="5"/>
      <c r="AM152" s="182">
        <f t="shared" si="1407"/>
        <v>0</v>
      </c>
      <c r="AN152" s="182">
        <f t="shared" si="1255"/>
        <v>0</v>
      </c>
      <c r="AO152" s="182">
        <f t="shared" si="1256"/>
        <v>0</v>
      </c>
      <c r="AP152" s="5"/>
      <c r="AQ152" s="182">
        <f t="shared" si="1408"/>
        <v>0</v>
      </c>
      <c r="AR152" s="182">
        <f t="shared" si="1257"/>
        <v>0</v>
      </c>
      <c r="AS152" s="182">
        <f t="shared" si="1258"/>
        <v>0</v>
      </c>
      <c r="AT152" s="5"/>
      <c r="AU152" s="182">
        <f t="shared" si="1409"/>
        <v>0</v>
      </c>
      <c r="AV152" s="182">
        <f t="shared" si="1259"/>
        <v>0</v>
      </c>
      <c r="AW152" s="182">
        <f t="shared" si="1260"/>
        <v>0</v>
      </c>
      <c r="AX152" s="5"/>
      <c r="AY152" s="182">
        <f t="shared" si="1410"/>
        <v>0</v>
      </c>
      <c r="AZ152" s="182">
        <f t="shared" si="1261"/>
        <v>0</v>
      </c>
      <c r="BA152" s="182">
        <f t="shared" si="1262"/>
        <v>0</v>
      </c>
      <c r="BB152" s="5"/>
      <c r="BC152" s="182">
        <f t="shared" si="1411"/>
        <v>0</v>
      </c>
      <c r="BD152" s="182">
        <f t="shared" si="1263"/>
        <v>0</v>
      </c>
      <c r="BE152" s="182">
        <f t="shared" si="1264"/>
        <v>0</v>
      </c>
      <c r="BF152" s="5"/>
      <c r="BG152" s="182">
        <f t="shared" si="1412"/>
        <v>0</v>
      </c>
      <c r="BH152" s="182">
        <f t="shared" si="1265"/>
        <v>0</v>
      </c>
      <c r="BI152" s="182">
        <f t="shared" si="1266"/>
        <v>0</v>
      </c>
      <c r="BJ152" s="5"/>
      <c r="BK152" s="182">
        <f t="shared" si="1413"/>
        <v>0</v>
      </c>
      <c r="BL152" s="182">
        <f t="shared" si="1267"/>
        <v>0</v>
      </c>
      <c r="BM152" s="182">
        <f t="shared" si="1268"/>
        <v>0</v>
      </c>
      <c r="BN152" s="5"/>
      <c r="BO152" s="182">
        <f t="shared" si="1414"/>
        <v>0</v>
      </c>
      <c r="BP152" s="182">
        <f t="shared" si="1269"/>
        <v>0</v>
      </c>
      <c r="BQ152" s="182">
        <f t="shared" si="1270"/>
        <v>0</v>
      </c>
      <c r="BR152" s="5"/>
      <c r="BS152" s="182">
        <f t="shared" si="1415"/>
        <v>0</v>
      </c>
      <c r="BT152" s="182">
        <f t="shared" si="1271"/>
        <v>0</v>
      </c>
      <c r="BU152" s="182">
        <f t="shared" si="1272"/>
        <v>0</v>
      </c>
      <c r="BV152" s="5"/>
      <c r="BW152" s="182">
        <f t="shared" si="1416"/>
        <v>0</v>
      </c>
      <c r="BX152" s="182">
        <f t="shared" si="1273"/>
        <v>0</v>
      </c>
      <c r="BY152" s="182">
        <f t="shared" si="1274"/>
        <v>0</v>
      </c>
      <c r="BZ152" s="5"/>
      <c r="CA152" s="182">
        <f t="shared" si="1417"/>
        <v>0</v>
      </c>
      <c r="CB152" s="182">
        <f t="shared" si="1275"/>
        <v>0</v>
      </c>
      <c r="CC152" s="182">
        <f t="shared" si="1276"/>
        <v>0</v>
      </c>
      <c r="CD152" s="5"/>
      <c r="CE152" s="182">
        <f t="shared" si="1418"/>
        <v>0</v>
      </c>
      <c r="CF152" s="182">
        <f t="shared" si="1277"/>
        <v>0</v>
      </c>
      <c r="CG152" s="182">
        <f t="shared" si="1278"/>
        <v>0</v>
      </c>
      <c r="CH152" s="5"/>
      <c r="CI152" s="182">
        <f t="shared" si="1419"/>
        <v>0</v>
      </c>
      <c r="CJ152" s="182">
        <f t="shared" si="1279"/>
        <v>0</v>
      </c>
      <c r="CK152" s="182">
        <f t="shared" si="1280"/>
        <v>0</v>
      </c>
      <c r="CL152" s="5"/>
      <c r="CM152" s="182">
        <f t="shared" si="1420"/>
        <v>0</v>
      </c>
      <c r="CN152" s="182">
        <f t="shared" si="1281"/>
        <v>0</v>
      </c>
      <c r="CO152" s="182">
        <f t="shared" si="1282"/>
        <v>0</v>
      </c>
      <c r="CP152" s="5"/>
      <c r="CQ152" s="182">
        <f t="shared" si="1421"/>
        <v>0</v>
      </c>
      <c r="CR152" s="182">
        <f t="shared" si="1283"/>
        <v>0</v>
      </c>
      <c r="CS152" s="182">
        <f t="shared" si="1284"/>
        <v>0</v>
      </c>
      <c r="CT152" s="5"/>
      <c r="CU152" s="182">
        <f t="shared" si="1422"/>
        <v>0</v>
      </c>
      <c r="CV152" s="182">
        <f t="shared" si="1285"/>
        <v>0</v>
      </c>
      <c r="CW152" s="182">
        <f t="shared" si="1286"/>
        <v>0</v>
      </c>
      <c r="CX152" s="5"/>
      <c r="CY152" s="182">
        <f t="shared" si="1423"/>
        <v>0</v>
      </c>
      <c r="CZ152" s="182">
        <f t="shared" si="1287"/>
        <v>0</v>
      </c>
      <c r="DA152" s="182">
        <f t="shared" si="1288"/>
        <v>0</v>
      </c>
      <c r="DB152" s="5"/>
      <c r="DC152" s="182">
        <f t="shared" si="1424"/>
        <v>0</v>
      </c>
      <c r="DD152" s="182">
        <f t="shared" si="1289"/>
        <v>0</v>
      </c>
      <c r="DE152" s="182">
        <f t="shared" si="1290"/>
        <v>0</v>
      </c>
      <c r="DF152" s="5"/>
      <c r="DG152" s="182">
        <f t="shared" si="1425"/>
        <v>0</v>
      </c>
      <c r="DH152" s="182">
        <f t="shared" si="1291"/>
        <v>0</v>
      </c>
      <c r="DI152" s="182">
        <f t="shared" si="1292"/>
        <v>0</v>
      </c>
      <c r="DJ152" s="5"/>
      <c r="DK152" s="182">
        <f t="shared" si="1426"/>
        <v>0</v>
      </c>
      <c r="DL152" s="182">
        <f t="shared" si="1293"/>
        <v>0</v>
      </c>
      <c r="DM152" s="182">
        <f t="shared" si="1294"/>
        <v>0</v>
      </c>
      <c r="DN152" s="5"/>
      <c r="DO152" s="182">
        <f t="shared" si="1427"/>
        <v>0</v>
      </c>
      <c r="DP152" s="182">
        <f t="shared" si="1295"/>
        <v>0</v>
      </c>
      <c r="DQ152" s="182">
        <f t="shared" si="1296"/>
        <v>0</v>
      </c>
      <c r="DR152" s="5"/>
      <c r="DS152" s="182">
        <f t="shared" si="1428"/>
        <v>0</v>
      </c>
      <c r="DT152" s="182">
        <f t="shared" si="1297"/>
        <v>0</v>
      </c>
      <c r="DU152" s="182">
        <f t="shared" si="1298"/>
        <v>0</v>
      </c>
      <c r="DV152" s="5"/>
      <c r="DW152" s="182">
        <f t="shared" si="1429"/>
        <v>0</v>
      </c>
      <c r="DX152" s="182">
        <f t="shared" si="1299"/>
        <v>0</v>
      </c>
      <c r="DY152" s="182">
        <f t="shared" si="1300"/>
        <v>0</v>
      </c>
      <c r="DZ152" s="5"/>
      <c r="EA152" s="182">
        <f t="shared" si="1430"/>
        <v>0</v>
      </c>
      <c r="EB152" s="182">
        <f t="shared" si="1301"/>
        <v>0</v>
      </c>
      <c r="EC152" s="182">
        <f t="shared" si="1302"/>
        <v>0</v>
      </c>
      <c r="ED152" s="5"/>
      <c r="EE152" s="182">
        <f t="shared" si="1431"/>
        <v>0</v>
      </c>
      <c r="EF152" s="182">
        <f t="shared" si="1303"/>
        <v>0</v>
      </c>
      <c r="EG152" s="182">
        <f t="shared" si="1304"/>
        <v>0</v>
      </c>
      <c r="EH152" s="5"/>
      <c r="EI152" s="182">
        <f t="shared" si="1432"/>
        <v>0</v>
      </c>
      <c r="EJ152" s="182">
        <f t="shared" si="1305"/>
        <v>0</v>
      </c>
      <c r="EK152" s="182">
        <f t="shared" si="1306"/>
        <v>0</v>
      </c>
      <c r="EL152" s="5"/>
      <c r="EM152" s="182">
        <f t="shared" si="1433"/>
        <v>0</v>
      </c>
      <c r="EN152" s="182">
        <f t="shared" si="1307"/>
        <v>0</v>
      </c>
      <c r="EO152" s="182">
        <f t="shared" si="1308"/>
        <v>0</v>
      </c>
      <c r="EP152" s="5"/>
      <c r="EQ152" s="182">
        <f t="shared" si="1434"/>
        <v>0</v>
      </c>
      <c r="ER152" s="182">
        <f t="shared" si="1309"/>
        <v>0</v>
      </c>
      <c r="ES152" s="182">
        <f t="shared" si="1310"/>
        <v>0</v>
      </c>
      <c r="ET152" s="5"/>
      <c r="EU152" s="182">
        <f t="shared" si="1435"/>
        <v>0</v>
      </c>
      <c r="EV152" s="182">
        <f t="shared" si="1311"/>
        <v>0</v>
      </c>
      <c r="EW152" s="182">
        <f t="shared" si="1312"/>
        <v>0</v>
      </c>
      <c r="EX152" s="5"/>
      <c r="EY152" s="182">
        <f t="shared" si="1436"/>
        <v>0</v>
      </c>
      <c r="EZ152" s="182">
        <f t="shared" si="1313"/>
        <v>0</v>
      </c>
      <c r="FA152" s="182">
        <f t="shared" si="1314"/>
        <v>0</v>
      </c>
      <c r="FB152" s="5"/>
      <c r="FC152" s="182">
        <f t="shared" si="1437"/>
        <v>0</v>
      </c>
      <c r="FD152" s="182">
        <f t="shared" si="1315"/>
        <v>0</v>
      </c>
      <c r="FE152" s="182">
        <f t="shared" si="1316"/>
        <v>0</v>
      </c>
      <c r="FF152" s="5"/>
      <c r="FG152" s="182">
        <f t="shared" si="1438"/>
        <v>0</v>
      </c>
      <c r="FH152" s="182">
        <f t="shared" si="1317"/>
        <v>0</v>
      </c>
      <c r="FI152" s="182">
        <f t="shared" si="1318"/>
        <v>0</v>
      </c>
      <c r="FJ152" s="5"/>
      <c r="FK152" s="182">
        <f t="shared" si="1439"/>
        <v>0</v>
      </c>
      <c r="FL152" s="182">
        <f t="shared" si="1319"/>
        <v>0</v>
      </c>
      <c r="FM152" s="182">
        <f t="shared" si="1320"/>
        <v>0</v>
      </c>
      <c r="FN152" s="5"/>
      <c r="FO152" s="182">
        <f t="shared" si="1440"/>
        <v>0</v>
      </c>
      <c r="FP152" s="182">
        <f t="shared" si="1321"/>
        <v>0</v>
      </c>
      <c r="FQ152" s="182">
        <f t="shared" si="1322"/>
        <v>0</v>
      </c>
      <c r="FR152" s="5"/>
      <c r="FS152" s="182">
        <f t="shared" si="1441"/>
        <v>0</v>
      </c>
      <c r="FT152" s="182">
        <f t="shared" si="1323"/>
        <v>0</v>
      </c>
      <c r="FU152" s="182">
        <f t="shared" si="1324"/>
        <v>0</v>
      </c>
      <c r="FV152" s="5"/>
      <c r="FW152" s="182">
        <f t="shared" si="1442"/>
        <v>0</v>
      </c>
      <c r="FX152" s="182">
        <f t="shared" si="1325"/>
        <v>0</v>
      </c>
      <c r="FY152" s="182">
        <f t="shared" si="1326"/>
        <v>0</v>
      </c>
      <c r="FZ152" s="5"/>
      <c r="GA152" s="182">
        <f t="shared" si="1443"/>
        <v>0</v>
      </c>
      <c r="GB152" s="182">
        <f t="shared" si="1327"/>
        <v>0</v>
      </c>
      <c r="GC152" s="182">
        <f t="shared" si="1328"/>
        <v>0</v>
      </c>
      <c r="GD152" s="5"/>
      <c r="GE152" s="182">
        <f t="shared" si="1444"/>
        <v>0</v>
      </c>
      <c r="GF152" s="182">
        <f t="shared" si="1329"/>
        <v>0</v>
      </c>
      <c r="GG152" s="182">
        <f t="shared" si="1330"/>
        <v>0</v>
      </c>
      <c r="GH152" s="5"/>
      <c r="GI152" s="182">
        <f t="shared" si="1445"/>
        <v>0</v>
      </c>
      <c r="GJ152" s="182">
        <f t="shared" si="1331"/>
        <v>0</v>
      </c>
      <c r="GK152" s="182">
        <f t="shared" si="1332"/>
        <v>0</v>
      </c>
      <c r="GL152" s="5"/>
      <c r="GM152" s="182">
        <f t="shared" si="1446"/>
        <v>0</v>
      </c>
      <c r="GN152" s="182">
        <f t="shared" si="1333"/>
        <v>0</v>
      </c>
      <c r="GO152" s="182">
        <f t="shared" si="1334"/>
        <v>0</v>
      </c>
      <c r="GP152" s="5"/>
      <c r="GQ152" s="182">
        <f t="shared" si="1447"/>
        <v>0</v>
      </c>
      <c r="GR152" s="182">
        <f t="shared" si="1335"/>
        <v>0</v>
      </c>
      <c r="GS152" s="182">
        <f t="shared" si="1336"/>
        <v>0</v>
      </c>
      <c r="GT152" s="5"/>
      <c r="GU152" s="182">
        <f t="shared" si="1448"/>
        <v>0</v>
      </c>
      <c r="GV152" s="182">
        <f t="shared" si="1337"/>
        <v>0</v>
      </c>
      <c r="GW152" s="182">
        <f t="shared" si="1338"/>
        <v>0</v>
      </c>
      <c r="GX152" s="5"/>
      <c r="GY152" s="182">
        <f t="shared" si="1449"/>
        <v>0</v>
      </c>
      <c r="GZ152" s="182">
        <f t="shared" si="1339"/>
        <v>0</v>
      </c>
      <c r="HA152" s="182">
        <f t="shared" si="1340"/>
        <v>0</v>
      </c>
      <c r="HB152" s="5"/>
      <c r="HC152" s="182">
        <f t="shared" si="1450"/>
        <v>0</v>
      </c>
      <c r="HD152" s="182">
        <f t="shared" si="1341"/>
        <v>0</v>
      </c>
      <c r="HE152" s="182">
        <f t="shared" si="1342"/>
        <v>0</v>
      </c>
      <c r="HF152" s="5"/>
      <c r="HG152" s="182">
        <f t="shared" si="1451"/>
        <v>0</v>
      </c>
      <c r="HH152" s="182">
        <f t="shared" si="1343"/>
        <v>0</v>
      </c>
      <c r="HI152" s="182">
        <f t="shared" si="1344"/>
        <v>0</v>
      </c>
      <c r="HJ152" s="5"/>
      <c r="HK152" s="182">
        <f t="shared" si="1452"/>
        <v>0</v>
      </c>
      <c r="HL152" s="182">
        <f t="shared" si="1345"/>
        <v>0</v>
      </c>
      <c r="HM152" s="182">
        <f t="shared" si="1346"/>
        <v>0</v>
      </c>
      <c r="HN152" s="5"/>
      <c r="HO152" s="182">
        <f t="shared" si="1453"/>
        <v>0</v>
      </c>
      <c r="HP152" s="182">
        <f t="shared" si="1347"/>
        <v>0</v>
      </c>
      <c r="HQ152" s="182">
        <f t="shared" si="1348"/>
        <v>0</v>
      </c>
      <c r="HR152" s="5"/>
      <c r="HS152" s="182">
        <f t="shared" si="1454"/>
        <v>0</v>
      </c>
      <c r="HT152" s="182">
        <f t="shared" si="1349"/>
        <v>0</v>
      </c>
      <c r="HU152" s="182">
        <f t="shared" si="1350"/>
        <v>0</v>
      </c>
      <c r="HV152" s="5"/>
      <c r="HW152" s="182">
        <f t="shared" si="1455"/>
        <v>0</v>
      </c>
      <c r="HX152" s="182">
        <f t="shared" si="1351"/>
        <v>0</v>
      </c>
      <c r="HY152" s="182">
        <f t="shared" si="1352"/>
        <v>0</v>
      </c>
      <c r="HZ152" s="5"/>
      <c r="IA152" s="182">
        <f t="shared" si="1456"/>
        <v>0</v>
      </c>
      <c r="IB152" s="182">
        <f t="shared" si="1353"/>
        <v>0</v>
      </c>
      <c r="IC152" s="182">
        <f t="shared" si="1354"/>
        <v>0</v>
      </c>
      <c r="ID152" s="5"/>
      <c r="IE152" s="182">
        <f t="shared" si="1457"/>
        <v>0</v>
      </c>
      <c r="IF152" s="182">
        <f t="shared" si="1355"/>
        <v>0</v>
      </c>
      <c r="IG152" s="182">
        <f t="shared" si="1356"/>
        <v>0</v>
      </c>
      <c r="IH152" s="5"/>
      <c r="II152" s="182">
        <f t="shared" si="1458"/>
        <v>0</v>
      </c>
      <c r="IJ152" s="182">
        <f t="shared" si="1357"/>
        <v>0</v>
      </c>
      <c r="IK152" s="182">
        <f t="shared" si="1358"/>
        <v>0</v>
      </c>
      <c r="IL152" s="5"/>
      <c r="IM152" s="182">
        <f t="shared" si="1459"/>
        <v>0</v>
      </c>
      <c r="IN152" s="182">
        <f t="shared" si="1359"/>
        <v>0</v>
      </c>
      <c r="IO152" s="182">
        <f t="shared" si="1360"/>
        <v>0</v>
      </c>
      <c r="IP152" s="5"/>
      <c r="IQ152" s="182">
        <f t="shared" si="1460"/>
        <v>0</v>
      </c>
      <c r="IR152" s="182">
        <f t="shared" si="1361"/>
        <v>0</v>
      </c>
      <c r="IS152" s="182">
        <f t="shared" si="1362"/>
        <v>0</v>
      </c>
      <c r="IT152" s="5"/>
      <c r="IU152" s="182">
        <f t="shared" si="1461"/>
        <v>0</v>
      </c>
      <c r="IV152" s="182">
        <f t="shared" si="1363"/>
        <v>0</v>
      </c>
      <c r="IW152" s="182">
        <f t="shared" si="1364"/>
        <v>0</v>
      </c>
      <c r="IX152" s="5"/>
      <c r="IY152" s="182">
        <f t="shared" si="1462"/>
        <v>0</v>
      </c>
      <c r="IZ152" s="182">
        <f t="shared" si="1365"/>
        <v>0</v>
      </c>
      <c r="JA152" s="182">
        <f t="shared" si="1366"/>
        <v>0</v>
      </c>
      <c r="JB152" s="5"/>
      <c r="JC152" s="182">
        <f t="shared" si="1463"/>
        <v>0</v>
      </c>
      <c r="JD152" s="182">
        <f t="shared" si="1367"/>
        <v>0</v>
      </c>
      <c r="JE152" s="182">
        <f t="shared" si="1368"/>
        <v>0</v>
      </c>
      <c r="JF152" s="5"/>
      <c r="JG152" s="182">
        <f t="shared" si="1464"/>
        <v>0</v>
      </c>
      <c r="JH152" s="182">
        <f t="shared" si="1369"/>
        <v>0</v>
      </c>
      <c r="JI152" s="182">
        <f t="shared" si="1370"/>
        <v>0</v>
      </c>
      <c r="JJ152" s="5"/>
      <c r="JK152" s="182">
        <f t="shared" si="1465"/>
        <v>0</v>
      </c>
      <c r="JL152" s="182">
        <f t="shared" si="1371"/>
        <v>0</v>
      </c>
      <c r="JM152" s="182">
        <f t="shared" si="1372"/>
        <v>0</v>
      </c>
      <c r="JN152" s="5"/>
      <c r="JO152" s="182">
        <f t="shared" si="1466"/>
        <v>0</v>
      </c>
      <c r="JP152" s="182">
        <f t="shared" si="1373"/>
        <v>0</v>
      </c>
      <c r="JQ152" s="182">
        <f t="shared" si="1374"/>
        <v>0</v>
      </c>
      <c r="JR152" s="5"/>
      <c r="JS152" s="182">
        <f t="shared" si="1467"/>
        <v>0</v>
      </c>
      <c r="JT152" s="182">
        <f t="shared" si="1375"/>
        <v>0</v>
      </c>
      <c r="JU152" s="182">
        <f t="shared" si="1376"/>
        <v>0</v>
      </c>
      <c r="JV152" s="5"/>
      <c r="JW152" s="182">
        <f t="shared" si="1468"/>
        <v>0</v>
      </c>
      <c r="JX152" s="182">
        <f t="shared" si="1377"/>
        <v>0</v>
      </c>
      <c r="JY152" s="182">
        <f t="shared" si="1378"/>
        <v>0</v>
      </c>
      <c r="JZ152" s="5"/>
      <c r="KA152" s="182">
        <f t="shared" si="1469"/>
        <v>0</v>
      </c>
      <c r="KB152" s="182">
        <f t="shared" si="1379"/>
        <v>0</v>
      </c>
      <c r="KC152" s="182">
        <f t="shared" si="1380"/>
        <v>0</v>
      </c>
      <c r="KD152" s="5"/>
      <c r="KE152" s="182">
        <f t="shared" si="1470"/>
        <v>0</v>
      </c>
      <c r="KF152" s="182">
        <f t="shared" si="1381"/>
        <v>0</v>
      </c>
      <c r="KG152" s="182">
        <f t="shared" si="1382"/>
        <v>0</v>
      </c>
      <c r="KH152" s="5"/>
      <c r="KI152" s="183">
        <f t="shared" si="1383"/>
        <v>0</v>
      </c>
      <c r="KJ152" s="183" t="e">
        <f t="shared" si="1384"/>
        <v>#DIV/0!</v>
      </c>
      <c r="KK152" s="183">
        <f t="shared" si="1385"/>
        <v>0</v>
      </c>
      <c r="KM152" s="183">
        <f t="shared" si="1386"/>
        <v>0</v>
      </c>
      <c r="KN152" s="183" t="e">
        <f t="shared" si="1387"/>
        <v>#DIV/0!</v>
      </c>
      <c r="KO152" s="183">
        <f t="shared" si="1388"/>
        <v>0</v>
      </c>
      <c r="KQ152" s="183">
        <f t="shared" si="1389"/>
        <v>0</v>
      </c>
      <c r="KR152" s="183" t="e">
        <f t="shared" si="1390"/>
        <v>#DIV/0!</v>
      </c>
      <c r="KS152" s="183">
        <f t="shared" si="1391"/>
        <v>0</v>
      </c>
      <c r="KU152" s="183">
        <f t="shared" si="1392"/>
        <v>0</v>
      </c>
      <c r="KV152" s="183" t="e">
        <f t="shared" si="1393"/>
        <v>#DIV/0!</v>
      </c>
      <c r="KW152" s="183">
        <f t="shared" si="1394"/>
        <v>0</v>
      </c>
      <c r="KY152" s="183">
        <f t="shared" si="1395"/>
        <v>0</v>
      </c>
      <c r="KZ152" s="183" t="e">
        <f t="shared" si="1396"/>
        <v>#DIV/0!</v>
      </c>
      <c r="LA152" s="183">
        <f t="shared" si="1397"/>
        <v>0</v>
      </c>
      <c r="LC152" s="183">
        <f t="shared" si="1398"/>
        <v>0</v>
      </c>
      <c r="LD152" s="183" t="e">
        <f t="shared" si="1399"/>
        <v>#DIV/0!</v>
      </c>
      <c r="LE152" s="183">
        <f t="shared" si="1400"/>
        <v>0</v>
      </c>
    </row>
    <row r="153" spans="2:317" ht="18.75">
      <c r="B153" s="172"/>
      <c r="C153" s="180"/>
      <c r="D153" s="180"/>
      <c r="E153" s="180" t="str">
        <f>'A.I Revenue Streams - P1'!F151</f>
        <v>CT Whole Abdomen Plain</v>
      </c>
      <c r="F153" s="184"/>
      <c r="G153" s="182"/>
      <c r="H153" s="182">
        <f>'A.I Revenue Streams - P1'!J151</f>
        <v>0</v>
      </c>
      <c r="I153" s="182">
        <f t="shared" si="1240"/>
        <v>0</v>
      </c>
      <c r="J153" s="5"/>
      <c r="K153" s="182">
        <f>'A.I Revenue Streams - P1'!H151*K$2</f>
        <v>0</v>
      </c>
      <c r="L153" s="182">
        <f t="shared" si="1241"/>
        <v>0</v>
      </c>
      <c r="M153" s="182">
        <f t="shared" si="1242"/>
        <v>0</v>
      </c>
      <c r="N153" s="5"/>
      <c r="O153" s="182">
        <f t="shared" si="1401"/>
        <v>0</v>
      </c>
      <c r="P153" s="182">
        <f t="shared" si="1243"/>
        <v>0</v>
      </c>
      <c r="Q153" s="182">
        <f t="shared" si="1244"/>
        <v>0</v>
      </c>
      <c r="R153" s="5"/>
      <c r="S153" s="182">
        <f t="shared" si="1402"/>
        <v>0</v>
      </c>
      <c r="T153" s="182">
        <f t="shared" si="1245"/>
        <v>0</v>
      </c>
      <c r="U153" s="182">
        <f t="shared" si="1246"/>
        <v>0</v>
      </c>
      <c r="V153" s="5"/>
      <c r="W153" s="182">
        <f t="shared" si="1403"/>
        <v>0</v>
      </c>
      <c r="X153" s="182">
        <f t="shared" si="1247"/>
        <v>0</v>
      </c>
      <c r="Y153" s="182">
        <f t="shared" si="1248"/>
        <v>0</v>
      </c>
      <c r="Z153" s="5"/>
      <c r="AA153" s="182">
        <f t="shared" si="1404"/>
        <v>0</v>
      </c>
      <c r="AB153" s="182">
        <f t="shared" si="1249"/>
        <v>0</v>
      </c>
      <c r="AC153" s="182">
        <f t="shared" si="1250"/>
        <v>0</v>
      </c>
      <c r="AD153" s="5"/>
      <c r="AE153" s="182">
        <f t="shared" si="1405"/>
        <v>0</v>
      </c>
      <c r="AF153" s="182">
        <f t="shared" si="1251"/>
        <v>0</v>
      </c>
      <c r="AG153" s="182">
        <f t="shared" si="1252"/>
        <v>0</v>
      </c>
      <c r="AH153" s="5"/>
      <c r="AI153" s="182">
        <f t="shared" si="1406"/>
        <v>0</v>
      </c>
      <c r="AJ153" s="182">
        <f t="shared" si="1253"/>
        <v>0</v>
      </c>
      <c r="AK153" s="182">
        <f t="shared" si="1254"/>
        <v>0</v>
      </c>
      <c r="AL153" s="5"/>
      <c r="AM153" s="182">
        <f t="shared" si="1407"/>
        <v>0</v>
      </c>
      <c r="AN153" s="182">
        <f t="shared" si="1255"/>
        <v>0</v>
      </c>
      <c r="AO153" s="182">
        <f t="shared" si="1256"/>
        <v>0</v>
      </c>
      <c r="AP153" s="5"/>
      <c r="AQ153" s="182">
        <f t="shared" si="1408"/>
        <v>0</v>
      </c>
      <c r="AR153" s="182">
        <f t="shared" si="1257"/>
        <v>0</v>
      </c>
      <c r="AS153" s="182">
        <f t="shared" si="1258"/>
        <v>0</v>
      </c>
      <c r="AT153" s="5"/>
      <c r="AU153" s="182">
        <f t="shared" si="1409"/>
        <v>0</v>
      </c>
      <c r="AV153" s="182">
        <f t="shared" si="1259"/>
        <v>0</v>
      </c>
      <c r="AW153" s="182">
        <f t="shared" si="1260"/>
        <v>0</v>
      </c>
      <c r="AX153" s="5"/>
      <c r="AY153" s="182">
        <f t="shared" si="1410"/>
        <v>0</v>
      </c>
      <c r="AZ153" s="182">
        <f t="shared" si="1261"/>
        <v>0</v>
      </c>
      <c r="BA153" s="182">
        <f t="shared" si="1262"/>
        <v>0</v>
      </c>
      <c r="BB153" s="5"/>
      <c r="BC153" s="182">
        <f t="shared" si="1411"/>
        <v>0</v>
      </c>
      <c r="BD153" s="182">
        <f t="shared" si="1263"/>
        <v>0</v>
      </c>
      <c r="BE153" s="182">
        <f t="shared" si="1264"/>
        <v>0</v>
      </c>
      <c r="BF153" s="5"/>
      <c r="BG153" s="182">
        <f t="shared" si="1412"/>
        <v>0</v>
      </c>
      <c r="BH153" s="182">
        <f t="shared" si="1265"/>
        <v>0</v>
      </c>
      <c r="BI153" s="182">
        <f t="shared" si="1266"/>
        <v>0</v>
      </c>
      <c r="BJ153" s="5"/>
      <c r="BK153" s="182">
        <f t="shared" si="1413"/>
        <v>0</v>
      </c>
      <c r="BL153" s="182">
        <f t="shared" si="1267"/>
        <v>0</v>
      </c>
      <c r="BM153" s="182">
        <f t="shared" si="1268"/>
        <v>0</v>
      </c>
      <c r="BN153" s="5"/>
      <c r="BO153" s="182">
        <f t="shared" si="1414"/>
        <v>0</v>
      </c>
      <c r="BP153" s="182">
        <f t="shared" si="1269"/>
        <v>0</v>
      </c>
      <c r="BQ153" s="182">
        <f t="shared" si="1270"/>
        <v>0</v>
      </c>
      <c r="BR153" s="5"/>
      <c r="BS153" s="182">
        <f t="shared" si="1415"/>
        <v>0</v>
      </c>
      <c r="BT153" s="182">
        <f t="shared" si="1271"/>
        <v>0</v>
      </c>
      <c r="BU153" s="182">
        <f t="shared" si="1272"/>
        <v>0</v>
      </c>
      <c r="BV153" s="5"/>
      <c r="BW153" s="182">
        <f t="shared" si="1416"/>
        <v>0</v>
      </c>
      <c r="BX153" s="182">
        <f t="shared" si="1273"/>
        <v>0</v>
      </c>
      <c r="BY153" s="182">
        <f t="shared" si="1274"/>
        <v>0</v>
      </c>
      <c r="BZ153" s="5"/>
      <c r="CA153" s="182">
        <f t="shared" si="1417"/>
        <v>0</v>
      </c>
      <c r="CB153" s="182">
        <f t="shared" si="1275"/>
        <v>0</v>
      </c>
      <c r="CC153" s="182">
        <f t="shared" si="1276"/>
        <v>0</v>
      </c>
      <c r="CD153" s="5"/>
      <c r="CE153" s="182">
        <f t="shared" si="1418"/>
        <v>0</v>
      </c>
      <c r="CF153" s="182">
        <f t="shared" si="1277"/>
        <v>0</v>
      </c>
      <c r="CG153" s="182">
        <f t="shared" si="1278"/>
        <v>0</v>
      </c>
      <c r="CH153" s="5"/>
      <c r="CI153" s="182">
        <f t="shared" si="1419"/>
        <v>0</v>
      </c>
      <c r="CJ153" s="182">
        <f t="shared" si="1279"/>
        <v>0</v>
      </c>
      <c r="CK153" s="182">
        <f t="shared" si="1280"/>
        <v>0</v>
      </c>
      <c r="CL153" s="5"/>
      <c r="CM153" s="182">
        <f t="shared" si="1420"/>
        <v>0</v>
      </c>
      <c r="CN153" s="182">
        <f t="shared" si="1281"/>
        <v>0</v>
      </c>
      <c r="CO153" s="182">
        <f t="shared" si="1282"/>
        <v>0</v>
      </c>
      <c r="CP153" s="5"/>
      <c r="CQ153" s="182">
        <f t="shared" si="1421"/>
        <v>0</v>
      </c>
      <c r="CR153" s="182">
        <f t="shared" si="1283"/>
        <v>0</v>
      </c>
      <c r="CS153" s="182">
        <f t="shared" si="1284"/>
        <v>0</v>
      </c>
      <c r="CT153" s="5"/>
      <c r="CU153" s="182">
        <f t="shared" si="1422"/>
        <v>0</v>
      </c>
      <c r="CV153" s="182">
        <f t="shared" si="1285"/>
        <v>0</v>
      </c>
      <c r="CW153" s="182">
        <f t="shared" si="1286"/>
        <v>0</v>
      </c>
      <c r="CX153" s="5"/>
      <c r="CY153" s="182">
        <f t="shared" si="1423"/>
        <v>0</v>
      </c>
      <c r="CZ153" s="182">
        <f t="shared" si="1287"/>
        <v>0</v>
      </c>
      <c r="DA153" s="182">
        <f t="shared" si="1288"/>
        <v>0</v>
      </c>
      <c r="DB153" s="5"/>
      <c r="DC153" s="182">
        <f t="shared" si="1424"/>
        <v>0</v>
      </c>
      <c r="DD153" s="182">
        <f t="shared" si="1289"/>
        <v>0</v>
      </c>
      <c r="DE153" s="182">
        <f t="shared" si="1290"/>
        <v>0</v>
      </c>
      <c r="DF153" s="5"/>
      <c r="DG153" s="182">
        <f t="shared" si="1425"/>
        <v>0</v>
      </c>
      <c r="DH153" s="182">
        <f t="shared" si="1291"/>
        <v>0</v>
      </c>
      <c r="DI153" s="182">
        <f t="shared" si="1292"/>
        <v>0</v>
      </c>
      <c r="DJ153" s="5"/>
      <c r="DK153" s="182">
        <f t="shared" si="1426"/>
        <v>0</v>
      </c>
      <c r="DL153" s="182">
        <f t="shared" si="1293"/>
        <v>0</v>
      </c>
      <c r="DM153" s="182">
        <f t="shared" si="1294"/>
        <v>0</v>
      </c>
      <c r="DN153" s="5"/>
      <c r="DO153" s="182">
        <f t="shared" si="1427"/>
        <v>0</v>
      </c>
      <c r="DP153" s="182">
        <f t="shared" si="1295"/>
        <v>0</v>
      </c>
      <c r="DQ153" s="182">
        <f t="shared" si="1296"/>
        <v>0</v>
      </c>
      <c r="DR153" s="5"/>
      <c r="DS153" s="182">
        <f t="shared" si="1428"/>
        <v>0</v>
      </c>
      <c r="DT153" s="182">
        <f t="shared" si="1297"/>
        <v>0</v>
      </c>
      <c r="DU153" s="182">
        <f t="shared" si="1298"/>
        <v>0</v>
      </c>
      <c r="DV153" s="5"/>
      <c r="DW153" s="182">
        <f t="shared" si="1429"/>
        <v>0</v>
      </c>
      <c r="DX153" s="182">
        <f t="shared" si="1299"/>
        <v>0</v>
      </c>
      <c r="DY153" s="182">
        <f t="shared" si="1300"/>
        <v>0</v>
      </c>
      <c r="DZ153" s="5"/>
      <c r="EA153" s="182">
        <f t="shared" si="1430"/>
        <v>0</v>
      </c>
      <c r="EB153" s="182">
        <f t="shared" si="1301"/>
        <v>0</v>
      </c>
      <c r="EC153" s="182">
        <f t="shared" si="1302"/>
        <v>0</v>
      </c>
      <c r="ED153" s="5"/>
      <c r="EE153" s="182">
        <f t="shared" si="1431"/>
        <v>0</v>
      </c>
      <c r="EF153" s="182">
        <f t="shared" si="1303"/>
        <v>0</v>
      </c>
      <c r="EG153" s="182">
        <f t="shared" si="1304"/>
        <v>0</v>
      </c>
      <c r="EH153" s="5"/>
      <c r="EI153" s="182">
        <f t="shared" si="1432"/>
        <v>0</v>
      </c>
      <c r="EJ153" s="182">
        <f t="shared" si="1305"/>
        <v>0</v>
      </c>
      <c r="EK153" s="182">
        <f t="shared" si="1306"/>
        <v>0</v>
      </c>
      <c r="EL153" s="5"/>
      <c r="EM153" s="182">
        <f t="shared" si="1433"/>
        <v>0</v>
      </c>
      <c r="EN153" s="182">
        <f t="shared" si="1307"/>
        <v>0</v>
      </c>
      <c r="EO153" s="182">
        <f t="shared" si="1308"/>
        <v>0</v>
      </c>
      <c r="EP153" s="5"/>
      <c r="EQ153" s="182">
        <f t="shared" si="1434"/>
        <v>0</v>
      </c>
      <c r="ER153" s="182">
        <f t="shared" si="1309"/>
        <v>0</v>
      </c>
      <c r="ES153" s="182">
        <f t="shared" si="1310"/>
        <v>0</v>
      </c>
      <c r="ET153" s="5"/>
      <c r="EU153" s="182">
        <f t="shared" si="1435"/>
        <v>0</v>
      </c>
      <c r="EV153" s="182">
        <f t="shared" si="1311"/>
        <v>0</v>
      </c>
      <c r="EW153" s="182">
        <f t="shared" si="1312"/>
        <v>0</v>
      </c>
      <c r="EX153" s="5"/>
      <c r="EY153" s="182">
        <f t="shared" si="1436"/>
        <v>0</v>
      </c>
      <c r="EZ153" s="182">
        <f t="shared" si="1313"/>
        <v>0</v>
      </c>
      <c r="FA153" s="182">
        <f t="shared" si="1314"/>
        <v>0</v>
      </c>
      <c r="FB153" s="5"/>
      <c r="FC153" s="182">
        <f t="shared" si="1437"/>
        <v>0</v>
      </c>
      <c r="FD153" s="182">
        <f t="shared" si="1315"/>
        <v>0</v>
      </c>
      <c r="FE153" s="182">
        <f t="shared" si="1316"/>
        <v>0</v>
      </c>
      <c r="FF153" s="5"/>
      <c r="FG153" s="182">
        <f t="shared" si="1438"/>
        <v>0</v>
      </c>
      <c r="FH153" s="182">
        <f t="shared" si="1317"/>
        <v>0</v>
      </c>
      <c r="FI153" s="182">
        <f t="shared" si="1318"/>
        <v>0</v>
      </c>
      <c r="FJ153" s="5"/>
      <c r="FK153" s="182">
        <f t="shared" si="1439"/>
        <v>0</v>
      </c>
      <c r="FL153" s="182">
        <f t="shared" si="1319"/>
        <v>0</v>
      </c>
      <c r="FM153" s="182">
        <f t="shared" si="1320"/>
        <v>0</v>
      </c>
      <c r="FN153" s="5"/>
      <c r="FO153" s="182">
        <f t="shared" si="1440"/>
        <v>0</v>
      </c>
      <c r="FP153" s="182">
        <f t="shared" si="1321"/>
        <v>0</v>
      </c>
      <c r="FQ153" s="182">
        <f t="shared" si="1322"/>
        <v>0</v>
      </c>
      <c r="FR153" s="5"/>
      <c r="FS153" s="182">
        <f t="shared" si="1441"/>
        <v>0</v>
      </c>
      <c r="FT153" s="182">
        <f t="shared" si="1323"/>
        <v>0</v>
      </c>
      <c r="FU153" s="182">
        <f t="shared" si="1324"/>
        <v>0</v>
      </c>
      <c r="FV153" s="5"/>
      <c r="FW153" s="182">
        <f t="shared" si="1442"/>
        <v>0</v>
      </c>
      <c r="FX153" s="182">
        <f t="shared" si="1325"/>
        <v>0</v>
      </c>
      <c r="FY153" s="182">
        <f t="shared" si="1326"/>
        <v>0</v>
      </c>
      <c r="FZ153" s="5"/>
      <c r="GA153" s="182">
        <f t="shared" si="1443"/>
        <v>0</v>
      </c>
      <c r="GB153" s="182">
        <f t="shared" si="1327"/>
        <v>0</v>
      </c>
      <c r="GC153" s="182">
        <f t="shared" si="1328"/>
        <v>0</v>
      </c>
      <c r="GD153" s="5"/>
      <c r="GE153" s="182">
        <f t="shared" si="1444"/>
        <v>0</v>
      </c>
      <c r="GF153" s="182">
        <f t="shared" si="1329"/>
        <v>0</v>
      </c>
      <c r="GG153" s="182">
        <f t="shared" si="1330"/>
        <v>0</v>
      </c>
      <c r="GH153" s="5"/>
      <c r="GI153" s="182">
        <f t="shared" si="1445"/>
        <v>0</v>
      </c>
      <c r="GJ153" s="182">
        <f t="shared" si="1331"/>
        <v>0</v>
      </c>
      <c r="GK153" s="182">
        <f t="shared" si="1332"/>
        <v>0</v>
      </c>
      <c r="GL153" s="5"/>
      <c r="GM153" s="182">
        <f t="shared" si="1446"/>
        <v>0</v>
      </c>
      <c r="GN153" s="182">
        <f t="shared" si="1333"/>
        <v>0</v>
      </c>
      <c r="GO153" s="182">
        <f t="shared" si="1334"/>
        <v>0</v>
      </c>
      <c r="GP153" s="5"/>
      <c r="GQ153" s="182">
        <f t="shared" si="1447"/>
        <v>0</v>
      </c>
      <c r="GR153" s="182">
        <f t="shared" si="1335"/>
        <v>0</v>
      </c>
      <c r="GS153" s="182">
        <f t="shared" si="1336"/>
        <v>0</v>
      </c>
      <c r="GT153" s="5"/>
      <c r="GU153" s="182">
        <f t="shared" si="1448"/>
        <v>0</v>
      </c>
      <c r="GV153" s="182">
        <f t="shared" si="1337"/>
        <v>0</v>
      </c>
      <c r="GW153" s="182">
        <f t="shared" si="1338"/>
        <v>0</v>
      </c>
      <c r="GX153" s="5"/>
      <c r="GY153" s="182">
        <f t="shared" si="1449"/>
        <v>0</v>
      </c>
      <c r="GZ153" s="182">
        <f t="shared" si="1339"/>
        <v>0</v>
      </c>
      <c r="HA153" s="182">
        <f t="shared" si="1340"/>
        <v>0</v>
      </c>
      <c r="HB153" s="5"/>
      <c r="HC153" s="182">
        <f t="shared" si="1450"/>
        <v>0</v>
      </c>
      <c r="HD153" s="182">
        <f t="shared" si="1341"/>
        <v>0</v>
      </c>
      <c r="HE153" s="182">
        <f t="shared" si="1342"/>
        <v>0</v>
      </c>
      <c r="HF153" s="5"/>
      <c r="HG153" s="182">
        <f t="shared" si="1451"/>
        <v>0</v>
      </c>
      <c r="HH153" s="182">
        <f t="shared" si="1343"/>
        <v>0</v>
      </c>
      <c r="HI153" s="182">
        <f t="shared" si="1344"/>
        <v>0</v>
      </c>
      <c r="HJ153" s="5"/>
      <c r="HK153" s="182">
        <f t="shared" si="1452"/>
        <v>0</v>
      </c>
      <c r="HL153" s="182">
        <f t="shared" si="1345"/>
        <v>0</v>
      </c>
      <c r="HM153" s="182">
        <f t="shared" si="1346"/>
        <v>0</v>
      </c>
      <c r="HN153" s="5"/>
      <c r="HO153" s="182">
        <f t="shared" si="1453"/>
        <v>0</v>
      </c>
      <c r="HP153" s="182">
        <f t="shared" si="1347"/>
        <v>0</v>
      </c>
      <c r="HQ153" s="182">
        <f t="shared" si="1348"/>
        <v>0</v>
      </c>
      <c r="HR153" s="5"/>
      <c r="HS153" s="182">
        <f t="shared" si="1454"/>
        <v>0</v>
      </c>
      <c r="HT153" s="182">
        <f t="shared" si="1349"/>
        <v>0</v>
      </c>
      <c r="HU153" s="182">
        <f t="shared" si="1350"/>
        <v>0</v>
      </c>
      <c r="HV153" s="5"/>
      <c r="HW153" s="182">
        <f t="shared" si="1455"/>
        <v>0</v>
      </c>
      <c r="HX153" s="182">
        <f t="shared" si="1351"/>
        <v>0</v>
      </c>
      <c r="HY153" s="182">
        <f t="shared" si="1352"/>
        <v>0</v>
      </c>
      <c r="HZ153" s="5"/>
      <c r="IA153" s="182">
        <f t="shared" si="1456"/>
        <v>0</v>
      </c>
      <c r="IB153" s="182">
        <f t="shared" si="1353"/>
        <v>0</v>
      </c>
      <c r="IC153" s="182">
        <f t="shared" si="1354"/>
        <v>0</v>
      </c>
      <c r="ID153" s="5"/>
      <c r="IE153" s="182">
        <f t="shared" si="1457"/>
        <v>0</v>
      </c>
      <c r="IF153" s="182">
        <f t="shared" si="1355"/>
        <v>0</v>
      </c>
      <c r="IG153" s="182">
        <f t="shared" si="1356"/>
        <v>0</v>
      </c>
      <c r="IH153" s="5"/>
      <c r="II153" s="182">
        <f t="shared" si="1458"/>
        <v>0</v>
      </c>
      <c r="IJ153" s="182">
        <f t="shared" si="1357"/>
        <v>0</v>
      </c>
      <c r="IK153" s="182">
        <f t="shared" si="1358"/>
        <v>0</v>
      </c>
      <c r="IL153" s="5"/>
      <c r="IM153" s="182">
        <f t="shared" si="1459"/>
        <v>0</v>
      </c>
      <c r="IN153" s="182">
        <f t="shared" si="1359"/>
        <v>0</v>
      </c>
      <c r="IO153" s="182">
        <f t="shared" si="1360"/>
        <v>0</v>
      </c>
      <c r="IP153" s="5"/>
      <c r="IQ153" s="182">
        <f t="shared" si="1460"/>
        <v>0</v>
      </c>
      <c r="IR153" s="182">
        <f t="shared" si="1361"/>
        <v>0</v>
      </c>
      <c r="IS153" s="182">
        <f t="shared" si="1362"/>
        <v>0</v>
      </c>
      <c r="IT153" s="5"/>
      <c r="IU153" s="182">
        <f t="shared" si="1461"/>
        <v>0</v>
      </c>
      <c r="IV153" s="182">
        <f t="shared" si="1363"/>
        <v>0</v>
      </c>
      <c r="IW153" s="182">
        <f t="shared" si="1364"/>
        <v>0</v>
      </c>
      <c r="IX153" s="5"/>
      <c r="IY153" s="182">
        <f t="shared" si="1462"/>
        <v>0</v>
      </c>
      <c r="IZ153" s="182">
        <f t="shared" si="1365"/>
        <v>0</v>
      </c>
      <c r="JA153" s="182">
        <f t="shared" si="1366"/>
        <v>0</v>
      </c>
      <c r="JB153" s="5"/>
      <c r="JC153" s="182">
        <f t="shared" si="1463"/>
        <v>0</v>
      </c>
      <c r="JD153" s="182">
        <f t="shared" si="1367"/>
        <v>0</v>
      </c>
      <c r="JE153" s="182">
        <f t="shared" si="1368"/>
        <v>0</v>
      </c>
      <c r="JF153" s="5"/>
      <c r="JG153" s="182">
        <f t="shared" si="1464"/>
        <v>0</v>
      </c>
      <c r="JH153" s="182">
        <f t="shared" si="1369"/>
        <v>0</v>
      </c>
      <c r="JI153" s="182">
        <f t="shared" si="1370"/>
        <v>0</v>
      </c>
      <c r="JJ153" s="5"/>
      <c r="JK153" s="182">
        <f t="shared" si="1465"/>
        <v>0</v>
      </c>
      <c r="JL153" s="182">
        <f t="shared" si="1371"/>
        <v>0</v>
      </c>
      <c r="JM153" s="182">
        <f t="shared" si="1372"/>
        <v>0</v>
      </c>
      <c r="JN153" s="5"/>
      <c r="JO153" s="182">
        <f t="shared" si="1466"/>
        <v>0</v>
      </c>
      <c r="JP153" s="182">
        <f t="shared" si="1373"/>
        <v>0</v>
      </c>
      <c r="JQ153" s="182">
        <f t="shared" si="1374"/>
        <v>0</v>
      </c>
      <c r="JR153" s="5"/>
      <c r="JS153" s="182">
        <f t="shared" si="1467"/>
        <v>0</v>
      </c>
      <c r="JT153" s="182">
        <f t="shared" si="1375"/>
        <v>0</v>
      </c>
      <c r="JU153" s="182">
        <f t="shared" si="1376"/>
        <v>0</v>
      </c>
      <c r="JV153" s="5"/>
      <c r="JW153" s="182">
        <f t="shared" si="1468"/>
        <v>0</v>
      </c>
      <c r="JX153" s="182">
        <f t="shared" si="1377"/>
        <v>0</v>
      </c>
      <c r="JY153" s="182">
        <f t="shared" si="1378"/>
        <v>0</v>
      </c>
      <c r="JZ153" s="5"/>
      <c r="KA153" s="182">
        <f t="shared" si="1469"/>
        <v>0</v>
      </c>
      <c r="KB153" s="182">
        <f t="shared" si="1379"/>
        <v>0</v>
      </c>
      <c r="KC153" s="182">
        <f t="shared" si="1380"/>
        <v>0</v>
      </c>
      <c r="KD153" s="5"/>
      <c r="KE153" s="182">
        <f t="shared" si="1470"/>
        <v>0</v>
      </c>
      <c r="KF153" s="182">
        <f t="shared" si="1381"/>
        <v>0</v>
      </c>
      <c r="KG153" s="182">
        <f t="shared" si="1382"/>
        <v>0</v>
      </c>
      <c r="KH153" s="5"/>
      <c r="KI153" s="183">
        <f t="shared" si="1383"/>
        <v>0</v>
      </c>
      <c r="KJ153" s="183" t="e">
        <f t="shared" si="1384"/>
        <v>#DIV/0!</v>
      </c>
      <c r="KK153" s="183">
        <f t="shared" si="1385"/>
        <v>0</v>
      </c>
      <c r="KM153" s="183">
        <f t="shared" si="1386"/>
        <v>0</v>
      </c>
      <c r="KN153" s="183" t="e">
        <f t="shared" si="1387"/>
        <v>#DIV/0!</v>
      </c>
      <c r="KO153" s="183">
        <f t="shared" si="1388"/>
        <v>0</v>
      </c>
      <c r="KQ153" s="183">
        <f t="shared" si="1389"/>
        <v>0</v>
      </c>
      <c r="KR153" s="183" t="e">
        <f t="shared" si="1390"/>
        <v>#DIV/0!</v>
      </c>
      <c r="KS153" s="183">
        <f t="shared" si="1391"/>
        <v>0</v>
      </c>
      <c r="KU153" s="183">
        <f t="shared" si="1392"/>
        <v>0</v>
      </c>
      <c r="KV153" s="183" t="e">
        <f t="shared" si="1393"/>
        <v>#DIV/0!</v>
      </c>
      <c r="KW153" s="183">
        <f t="shared" si="1394"/>
        <v>0</v>
      </c>
      <c r="KY153" s="183">
        <f t="shared" si="1395"/>
        <v>0</v>
      </c>
      <c r="KZ153" s="183" t="e">
        <f t="shared" si="1396"/>
        <v>#DIV/0!</v>
      </c>
      <c r="LA153" s="183">
        <f t="shared" si="1397"/>
        <v>0</v>
      </c>
      <c r="LC153" s="183">
        <f t="shared" si="1398"/>
        <v>0</v>
      </c>
      <c r="LD153" s="183" t="e">
        <f t="shared" si="1399"/>
        <v>#DIV/0!</v>
      </c>
      <c r="LE153" s="183">
        <f t="shared" si="1400"/>
        <v>0</v>
      </c>
    </row>
    <row r="154" spans="2:317" ht="18.75">
      <c r="B154" s="172"/>
      <c r="C154" s="180"/>
      <c r="D154" s="180"/>
      <c r="E154" s="180" t="str">
        <f>'A.I Revenue Streams - P1'!F152</f>
        <v>CT Upper Abdomen Plain</v>
      </c>
      <c r="F154" s="184"/>
      <c r="G154" s="182"/>
      <c r="H154" s="182">
        <f>'A.I Revenue Streams - P1'!J152</f>
        <v>0</v>
      </c>
      <c r="I154" s="182">
        <f t="shared" si="1240"/>
        <v>0</v>
      </c>
      <c r="J154" s="5"/>
      <c r="K154" s="182">
        <f>'A.I Revenue Streams - P1'!H152*K$2</f>
        <v>0</v>
      </c>
      <c r="L154" s="182">
        <f t="shared" si="1241"/>
        <v>0</v>
      </c>
      <c r="M154" s="182">
        <f t="shared" si="1242"/>
        <v>0</v>
      </c>
      <c r="N154" s="5"/>
      <c r="O154" s="182">
        <f t="shared" si="1401"/>
        <v>0</v>
      </c>
      <c r="P154" s="182">
        <f t="shared" si="1243"/>
        <v>0</v>
      </c>
      <c r="Q154" s="182">
        <f t="shared" si="1244"/>
        <v>0</v>
      </c>
      <c r="R154" s="5"/>
      <c r="S154" s="182">
        <f t="shared" si="1402"/>
        <v>0</v>
      </c>
      <c r="T154" s="182">
        <f t="shared" si="1245"/>
        <v>0</v>
      </c>
      <c r="U154" s="182">
        <f t="shared" si="1246"/>
        <v>0</v>
      </c>
      <c r="V154" s="5"/>
      <c r="W154" s="182">
        <f t="shared" si="1403"/>
        <v>0</v>
      </c>
      <c r="X154" s="182">
        <f t="shared" si="1247"/>
        <v>0</v>
      </c>
      <c r="Y154" s="182">
        <f t="shared" si="1248"/>
        <v>0</v>
      </c>
      <c r="Z154" s="5"/>
      <c r="AA154" s="182">
        <f t="shared" si="1404"/>
        <v>0</v>
      </c>
      <c r="AB154" s="182">
        <f t="shared" si="1249"/>
        <v>0</v>
      </c>
      <c r="AC154" s="182">
        <f t="shared" si="1250"/>
        <v>0</v>
      </c>
      <c r="AD154" s="5"/>
      <c r="AE154" s="182">
        <f t="shared" si="1405"/>
        <v>0</v>
      </c>
      <c r="AF154" s="182">
        <f t="shared" si="1251"/>
        <v>0</v>
      </c>
      <c r="AG154" s="182">
        <f t="shared" si="1252"/>
        <v>0</v>
      </c>
      <c r="AH154" s="5"/>
      <c r="AI154" s="182">
        <f t="shared" si="1406"/>
        <v>0</v>
      </c>
      <c r="AJ154" s="182">
        <f t="shared" si="1253"/>
        <v>0</v>
      </c>
      <c r="AK154" s="182">
        <f t="shared" si="1254"/>
        <v>0</v>
      </c>
      <c r="AL154" s="5"/>
      <c r="AM154" s="182">
        <f t="shared" si="1407"/>
        <v>0</v>
      </c>
      <c r="AN154" s="182">
        <f t="shared" si="1255"/>
        <v>0</v>
      </c>
      <c r="AO154" s="182">
        <f t="shared" si="1256"/>
        <v>0</v>
      </c>
      <c r="AP154" s="5"/>
      <c r="AQ154" s="182">
        <f t="shared" si="1408"/>
        <v>0</v>
      </c>
      <c r="AR154" s="182">
        <f t="shared" si="1257"/>
        <v>0</v>
      </c>
      <c r="AS154" s="182">
        <f t="shared" si="1258"/>
        <v>0</v>
      </c>
      <c r="AT154" s="5"/>
      <c r="AU154" s="182">
        <f t="shared" si="1409"/>
        <v>0</v>
      </c>
      <c r="AV154" s="182">
        <f t="shared" si="1259"/>
        <v>0</v>
      </c>
      <c r="AW154" s="182">
        <f t="shared" si="1260"/>
        <v>0</v>
      </c>
      <c r="AX154" s="5"/>
      <c r="AY154" s="182">
        <f t="shared" si="1410"/>
        <v>0</v>
      </c>
      <c r="AZ154" s="182">
        <f t="shared" si="1261"/>
        <v>0</v>
      </c>
      <c r="BA154" s="182">
        <f t="shared" si="1262"/>
        <v>0</v>
      </c>
      <c r="BB154" s="5"/>
      <c r="BC154" s="182">
        <f t="shared" si="1411"/>
        <v>0</v>
      </c>
      <c r="BD154" s="182">
        <f t="shared" si="1263"/>
        <v>0</v>
      </c>
      <c r="BE154" s="182">
        <f t="shared" si="1264"/>
        <v>0</v>
      </c>
      <c r="BF154" s="5"/>
      <c r="BG154" s="182">
        <f t="shared" si="1412"/>
        <v>0</v>
      </c>
      <c r="BH154" s="182">
        <f t="shared" si="1265"/>
        <v>0</v>
      </c>
      <c r="BI154" s="182">
        <f t="shared" si="1266"/>
        <v>0</v>
      </c>
      <c r="BJ154" s="5"/>
      <c r="BK154" s="182">
        <f t="shared" si="1413"/>
        <v>0</v>
      </c>
      <c r="BL154" s="182">
        <f t="shared" si="1267"/>
        <v>0</v>
      </c>
      <c r="BM154" s="182">
        <f t="shared" si="1268"/>
        <v>0</v>
      </c>
      <c r="BN154" s="5"/>
      <c r="BO154" s="182">
        <f t="shared" si="1414"/>
        <v>0</v>
      </c>
      <c r="BP154" s="182">
        <f t="shared" si="1269"/>
        <v>0</v>
      </c>
      <c r="BQ154" s="182">
        <f t="shared" si="1270"/>
        <v>0</v>
      </c>
      <c r="BR154" s="5"/>
      <c r="BS154" s="182">
        <f t="shared" si="1415"/>
        <v>0</v>
      </c>
      <c r="BT154" s="182">
        <f t="shared" si="1271"/>
        <v>0</v>
      </c>
      <c r="BU154" s="182">
        <f t="shared" si="1272"/>
        <v>0</v>
      </c>
      <c r="BV154" s="5"/>
      <c r="BW154" s="182">
        <f t="shared" si="1416"/>
        <v>0</v>
      </c>
      <c r="BX154" s="182">
        <f t="shared" si="1273"/>
        <v>0</v>
      </c>
      <c r="BY154" s="182">
        <f t="shared" si="1274"/>
        <v>0</v>
      </c>
      <c r="BZ154" s="5"/>
      <c r="CA154" s="182">
        <f t="shared" si="1417"/>
        <v>0</v>
      </c>
      <c r="CB154" s="182">
        <f t="shared" si="1275"/>
        <v>0</v>
      </c>
      <c r="CC154" s="182">
        <f t="shared" si="1276"/>
        <v>0</v>
      </c>
      <c r="CD154" s="5"/>
      <c r="CE154" s="182">
        <f t="shared" si="1418"/>
        <v>0</v>
      </c>
      <c r="CF154" s="182">
        <f t="shared" si="1277"/>
        <v>0</v>
      </c>
      <c r="CG154" s="182">
        <f t="shared" si="1278"/>
        <v>0</v>
      </c>
      <c r="CH154" s="5"/>
      <c r="CI154" s="182">
        <f t="shared" si="1419"/>
        <v>0</v>
      </c>
      <c r="CJ154" s="182">
        <f t="shared" si="1279"/>
        <v>0</v>
      </c>
      <c r="CK154" s="182">
        <f t="shared" si="1280"/>
        <v>0</v>
      </c>
      <c r="CL154" s="5"/>
      <c r="CM154" s="182">
        <f t="shared" si="1420"/>
        <v>0</v>
      </c>
      <c r="CN154" s="182">
        <f t="shared" si="1281"/>
        <v>0</v>
      </c>
      <c r="CO154" s="182">
        <f t="shared" si="1282"/>
        <v>0</v>
      </c>
      <c r="CP154" s="5"/>
      <c r="CQ154" s="182">
        <f t="shared" si="1421"/>
        <v>0</v>
      </c>
      <c r="CR154" s="182">
        <f t="shared" si="1283"/>
        <v>0</v>
      </c>
      <c r="CS154" s="182">
        <f t="shared" si="1284"/>
        <v>0</v>
      </c>
      <c r="CT154" s="5"/>
      <c r="CU154" s="182">
        <f t="shared" si="1422"/>
        <v>0</v>
      </c>
      <c r="CV154" s="182">
        <f t="shared" si="1285"/>
        <v>0</v>
      </c>
      <c r="CW154" s="182">
        <f t="shared" si="1286"/>
        <v>0</v>
      </c>
      <c r="CX154" s="5"/>
      <c r="CY154" s="182">
        <f t="shared" si="1423"/>
        <v>0</v>
      </c>
      <c r="CZ154" s="182">
        <f t="shared" si="1287"/>
        <v>0</v>
      </c>
      <c r="DA154" s="182">
        <f t="shared" si="1288"/>
        <v>0</v>
      </c>
      <c r="DB154" s="5"/>
      <c r="DC154" s="182">
        <f t="shared" si="1424"/>
        <v>0</v>
      </c>
      <c r="DD154" s="182">
        <f t="shared" si="1289"/>
        <v>0</v>
      </c>
      <c r="DE154" s="182">
        <f t="shared" si="1290"/>
        <v>0</v>
      </c>
      <c r="DF154" s="5"/>
      <c r="DG154" s="182">
        <f t="shared" si="1425"/>
        <v>0</v>
      </c>
      <c r="DH154" s="182">
        <f t="shared" si="1291"/>
        <v>0</v>
      </c>
      <c r="DI154" s="182">
        <f t="shared" si="1292"/>
        <v>0</v>
      </c>
      <c r="DJ154" s="5"/>
      <c r="DK154" s="182">
        <f t="shared" si="1426"/>
        <v>0</v>
      </c>
      <c r="DL154" s="182">
        <f t="shared" si="1293"/>
        <v>0</v>
      </c>
      <c r="DM154" s="182">
        <f t="shared" si="1294"/>
        <v>0</v>
      </c>
      <c r="DN154" s="5"/>
      <c r="DO154" s="182">
        <f t="shared" si="1427"/>
        <v>0</v>
      </c>
      <c r="DP154" s="182">
        <f t="shared" si="1295"/>
        <v>0</v>
      </c>
      <c r="DQ154" s="182">
        <f t="shared" si="1296"/>
        <v>0</v>
      </c>
      <c r="DR154" s="5"/>
      <c r="DS154" s="182">
        <f t="shared" si="1428"/>
        <v>0</v>
      </c>
      <c r="DT154" s="182">
        <f t="shared" si="1297"/>
        <v>0</v>
      </c>
      <c r="DU154" s="182">
        <f t="shared" si="1298"/>
        <v>0</v>
      </c>
      <c r="DV154" s="5"/>
      <c r="DW154" s="182">
        <f t="shared" si="1429"/>
        <v>0</v>
      </c>
      <c r="DX154" s="182">
        <f t="shared" si="1299"/>
        <v>0</v>
      </c>
      <c r="DY154" s="182">
        <f t="shared" si="1300"/>
        <v>0</v>
      </c>
      <c r="DZ154" s="5"/>
      <c r="EA154" s="182">
        <f t="shared" si="1430"/>
        <v>0</v>
      </c>
      <c r="EB154" s="182">
        <f t="shared" si="1301"/>
        <v>0</v>
      </c>
      <c r="EC154" s="182">
        <f t="shared" si="1302"/>
        <v>0</v>
      </c>
      <c r="ED154" s="5"/>
      <c r="EE154" s="182">
        <f t="shared" si="1431"/>
        <v>0</v>
      </c>
      <c r="EF154" s="182">
        <f t="shared" si="1303"/>
        <v>0</v>
      </c>
      <c r="EG154" s="182">
        <f t="shared" si="1304"/>
        <v>0</v>
      </c>
      <c r="EH154" s="5"/>
      <c r="EI154" s="182">
        <f t="shared" si="1432"/>
        <v>0</v>
      </c>
      <c r="EJ154" s="182">
        <f t="shared" si="1305"/>
        <v>0</v>
      </c>
      <c r="EK154" s="182">
        <f t="shared" si="1306"/>
        <v>0</v>
      </c>
      <c r="EL154" s="5"/>
      <c r="EM154" s="182">
        <f t="shared" si="1433"/>
        <v>0</v>
      </c>
      <c r="EN154" s="182">
        <f t="shared" si="1307"/>
        <v>0</v>
      </c>
      <c r="EO154" s="182">
        <f t="shared" si="1308"/>
        <v>0</v>
      </c>
      <c r="EP154" s="5"/>
      <c r="EQ154" s="182">
        <f t="shared" si="1434"/>
        <v>0</v>
      </c>
      <c r="ER154" s="182">
        <f t="shared" si="1309"/>
        <v>0</v>
      </c>
      <c r="ES154" s="182">
        <f t="shared" si="1310"/>
        <v>0</v>
      </c>
      <c r="ET154" s="5"/>
      <c r="EU154" s="182">
        <f t="shared" si="1435"/>
        <v>0</v>
      </c>
      <c r="EV154" s="182">
        <f t="shared" si="1311"/>
        <v>0</v>
      </c>
      <c r="EW154" s="182">
        <f t="shared" si="1312"/>
        <v>0</v>
      </c>
      <c r="EX154" s="5"/>
      <c r="EY154" s="182">
        <f t="shared" si="1436"/>
        <v>0</v>
      </c>
      <c r="EZ154" s="182">
        <f t="shared" si="1313"/>
        <v>0</v>
      </c>
      <c r="FA154" s="182">
        <f t="shared" si="1314"/>
        <v>0</v>
      </c>
      <c r="FB154" s="5"/>
      <c r="FC154" s="182">
        <f t="shared" si="1437"/>
        <v>0</v>
      </c>
      <c r="FD154" s="182">
        <f t="shared" si="1315"/>
        <v>0</v>
      </c>
      <c r="FE154" s="182">
        <f t="shared" si="1316"/>
        <v>0</v>
      </c>
      <c r="FF154" s="5"/>
      <c r="FG154" s="182">
        <f t="shared" si="1438"/>
        <v>0</v>
      </c>
      <c r="FH154" s="182">
        <f t="shared" si="1317"/>
        <v>0</v>
      </c>
      <c r="FI154" s="182">
        <f t="shared" si="1318"/>
        <v>0</v>
      </c>
      <c r="FJ154" s="5"/>
      <c r="FK154" s="182">
        <f t="shared" si="1439"/>
        <v>0</v>
      </c>
      <c r="FL154" s="182">
        <f t="shared" si="1319"/>
        <v>0</v>
      </c>
      <c r="FM154" s="182">
        <f t="shared" si="1320"/>
        <v>0</v>
      </c>
      <c r="FN154" s="5"/>
      <c r="FO154" s="182">
        <f t="shared" si="1440"/>
        <v>0</v>
      </c>
      <c r="FP154" s="182">
        <f t="shared" si="1321"/>
        <v>0</v>
      </c>
      <c r="FQ154" s="182">
        <f t="shared" si="1322"/>
        <v>0</v>
      </c>
      <c r="FR154" s="5"/>
      <c r="FS154" s="182">
        <f t="shared" si="1441"/>
        <v>0</v>
      </c>
      <c r="FT154" s="182">
        <f t="shared" si="1323"/>
        <v>0</v>
      </c>
      <c r="FU154" s="182">
        <f t="shared" si="1324"/>
        <v>0</v>
      </c>
      <c r="FV154" s="5"/>
      <c r="FW154" s="182">
        <f t="shared" si="1442"/>
        <v>0</v>
      </c>
      <c r="FX154" s="182">
        <f t="shared" si="1325"/>
        <v>0</v>
      </c>
      <c r="FY154" s="182">
        <f t="shared" si="1326"/>
        <v>0</v>
      </c>
      <c r="FZ154" s="5"/>
      <c r="GA154" s="182">
        <f t="shared" si="1443"/>
        <v>0</v>
      </c>
      <c r="GB154" s="182">
        <f t="shared" si="1327"/>
        <v>0</v>
      </c>
      <c r="GC154" s="182">
        <f t="shared" si="1328"/>
        <v>0</v>
      </c>
      <c r="GD154" s="5"/>
      <c r="GE154" s="182">
        <f t="shared" si="1444"/>
        <v>0</v>
      </c>
      <c r="GF154" s="182">
        <f t="shared" si="1329"/>
        <v>0</v>
      </c>
      <c r="GG154" s="182">
        <f t="shared" si="1330"/>
        <v>0</v>
      </c>
      <c r="GH154" s="5"/>
      <c r="GI154" s="182">
        <f t="shared" si="1445"/>
        <v>0</v>
      </c>
      <c r="GJ154" s="182">
        <f t="shared" si="1331"/>
        <v>0</v>
      </c>
      <c r="GK154" s="182">
        <f t="shared" si="1332"/>
        <v>0</v>
      </c>
      <c r="GL154" s="5"/>
      <c r="GM154" s="182">
        <f t="shared" si="1446"/>
        <v>0</v>
      </c>
      <c r="GN154" s="182">
        <f t="shared" si="1333"/>
        <v>0</v>
      </c>
      <c r="GO154" s="182">
        <f t="shared" si="1334"/>
        <v>0</v>
      </c>
      <c r="GP154" s="5"/>
      <c r="GQ154" s="182">
        <f t="shared" si="1447"/>
        <v>0</v>
      </c>
      <c r="GR154" s="182">
        <f t="shared" si="1335"/>
        <v>0</v>
      </c>
      <c r="GS154" s="182">
        <f t="shared" si="1336"/>
        <v>0</v>
      </c>
      <c r="GT154" s="5"/>
      <c r="GU154" s="182">
        <f t="shared" si="1448"/>
        <v>0</v>
      </c>
      <c r="GV154" s="182">
        <f t="shared" si="1337"/>
        <v>0</v>
      </c>
      <c r="GW154" s="182">
        <f t="shared" si="1338"/>
        <v>0</v>
      </c>
      <c r="GX154" s="5"/>
      <c r="GY154" s="182">
        <f t="shared" si="1449"/>
        <v>0</v>
      </c>
      <c r="GZ154" s="182">
        <f t="shared" si="1339"/>
        <v>0</v>
      </c>
      <c r="HA154" s="182">
        <f t="shared" si="1340"/>
        <v>0</v>
      </c>
      <c r="HB154" s="5"/>
      <c r="HC154" s="182">
        <f t="shared" si="1450"/>
        <v>0</v>
      </c>
      <c r="HD154" s="182">
        <f t="shared" si="1341"/>
        <v>0</v>
      </c>
      <c r="HE154" s="182">
        <f t="shared" si="1342"/>
        <v>0</v>
      </c>
      <c r="HF154" s="5"/>
      <c r="HG154" s="182">
        <f t="shared" si="1451"/>
        <v>0</v>
      </c>
      <c r="HH154" s="182">
        <f t="shared" si="1343"/>
        <v>0</v>
      </c>
      <c r="HI154" s="182">
        <f t="shared" si="1344"/>
        <v>0</v>
      </c>
      <c r="HJ154" s="5"/>
      <c r="HK154" s="182">
        <f t="shared" si="1452"/>
        <v>0</v>
      </c>
      <c r="HL154" s="182">
        <f t="shared" si="1345"/>
        <v>0</v>
      </c>
      <c r="HM154" s="182">
        <f t="shared" si="1346"/>
        <v>0</v>
      </c>
      <c r="HN154" s="5"/>
      <c r="HO154" s="182">
        <f t="shared" si="1453"/>
        <v>0</v>
      </c>
      <c r="HP154" s="182">
        <f t="shared" si="1347"/>
        <v>0</v>
      </c>
      <c r="HQ154" s="182">
        <f t="shared" si="1348"/>
        <v>0</v>
      </c>
      <c r="HR154" s="5"/>
      <c r="HS154" s="182">
        <f t="shared" si="1454"/>
        <v>0</v>
      </c>
      <c r="HT154" s="182">
        <f t="shared" si="1349"/>
        <v>0</v>
      </c>
      <c r="HU154" s="182">
        <f t="shared" si="1350"/>
        <v>0</v>
      </c>
      <c r="HV154" s="5"/>
      <c r="HW154" s="182">
        <f t="shared" si="1455"/>
        <v>0</v>
      </c>
      <c r="HX154" s="182">
        <f t="shared" si="1351"/>
        <v>0</v>
      </c>
      <c r="HY154" s="182">
        <f t="shared" si="1352"/>
        <v>0</v>
      </c>
      <c r="HZ154" s="5"/>
      <c r="IA154" s="182">
        <f t="shared" si="1456"/>
        <v>0</v>
      </c>
      <c r="IB154" s="182">
        <f t="shared" si="1353"/>
        <v>0</v>
      </c>
      <c r="IC154" s="182">
        <f t="shared" si="1354"/>
        <v>0</v>
      </c>
      <c r="ID154" s="5"/>
      <c r="IE154" s="182">
        <f t="shared" si="1457"/>
        <v>0</v>
      </c>
      <c r="IF154" s="182">
        <f t="shared" si="1355"/>
        <v>0</v>
      </c>
      <c r="IG154" s="182">
        <f t="shared" si="1356"/>
        <v>0</v>
      </c>
      <c r="IH154" s="5"/>
      <c r="II154" s="182">
        <f t="shared" si="1458"/>
        <v>0</v>
      </c>
      <c r="IJ154" s="182">
        <f t="shared" si="1357"/>
        <v>0</v>
      </c>
      <c r="IK154" s="182">
        <f t="shared" si="1358"/>
        <v>0</v>
      </c>
      <c r="IL154" s="5"/>
      <c r="IM154" s="182">
        <f t="shared" si="1459"/>
        <v>0</v>
      </c>
      <c r="IN154" s="182">
        <f t="shared" si="1359"/>
        <v>0</v>
      </c>
      <c r="IO154" s="182">
        <f t="shared" si="1360"/>
        <v>0</v>
      </c>
      <c r="IP154" s="5"/>
      <c r="IQ154" s="182">
        <f t="shared" si="1460"/>
        <v>0</v>
      </c>
      <c r="IR154" s="182">
        <f t="shared" si="1361"/>
        <v>0</v>
      </c>
      <c r="IS154" s="182">
        <f t="shared" si="1362"/>
        <v>0</v>
      </c>
      <c r="IT154" s="5"/>
      <c r="IU154" s="182">
        <f t="shared" si="1461"/>
        <v>0</v>
      </c>
      <c r="IV154" s="182">
        <f t="shared" si="1363"/>
        <v>0</v>
      </c>
      <c r="IW154" s="182">
        <f t="shared" si="1364"/>
        <v>0</v>
      </c>
      <c r="IX154" s="5"/>
      <c r="IY154" s="182">
        <f t="shared" si="1462"/>
        <v>0</v>
      </c>
      <c r="IZ154" s="182">
        <f t="shared" si="1365"/>
        <v>0</v>
      </c>
      <c r="JA154" s="182">
        <f t="shared" si="1366"/>
        <v>0</v>
      </c>
      <c r="JB154" s="5"/>
      <c r="JC154" s="182">
        <f t="shared" si="1463"/>
        <v>0</v>
      </c>
      <c r="JD154" s="182">
        <f t="shared" si="1367"/>
        <v>0</v>
      </c>
      <c r="JE154" s="182">
        <f t="shared" si="1368"/>
        <v>0</v>
      </c>
      <c r="JF154" s="5"/>
      <c r="JG154" s="182">
        <f t="shared" si="1464"/>
        <v>0</v>
      </c>
      <c r="JH154" s="182">
        <f t="shared" si="1369"/>
        <v>0</v>
      </c>
      <c r="JI154" s="182">
        <f t="shared" si="1370"/>
        <v>0</v>
      </c>
      <c r="JJ154" s="5"/>
      <c r="JK154" s="182">
        <f t="shared" si="1465"/>
        <v>0</v>
      </c>
      <c r="JL154" s="182">
        <f t="shared" si="1371"/>
        <v>0</v>
      </c>
      <c r="JM154" s="182">
        <f t="shared" si="1372"/>
        <v>0</v>
      </c>
      <c r="JN154" s="5"/>
      <c r="JO154" s="182">
        <f t="shared" si="1466"/>
        <v>0</v>
      </c>
      <c r="JP154" s="182">
        <f t="shared" si="1373"/>
        <v>0</v>
      </c>
      <c r="JQ154" s="182">
        <f t="shared" si="1374"/>
        <v>0</v>
      </c>
      <c r="JR154" s="5"/>
      <c r="JS154" s="182">
        <f t="shared" si="1467"/>
        <v>0</v>
      </c>
      <c r="JT154" s="182">
        <f t="shared" si="1375"/>
        <v>0</v>
      </c>
      <c r="JU154" s="182">
        <f t="shared" si="1376"/>
        <v>0</v>
      </c>
      <c r="JV154" s="5"/>
      <c r="JW154" s="182">
        <f t="shared" si="1468"/>
        <v>0</v>
      </c>
      <c r="JX154" s="182">
        <f t="shared" si="1377"/>
        <v>0</v>
      </c>
      <c r="JY154" s="182">
        <f t="shared" si="1378"/>
        <v>0</v>
      </c>
      <c r="JZ154" s="5"/>
      <c r="KA154" s="182">
        <f t="shared" si="1469"/>
        <v>0</v>
      </c>
      <c r="KB154" s="182">
        <f t="shared" si="1379"/>
        <v>0</v>
      </c>
      <c r="KC154" s="182">
        <f t="shared" si="1380"/>
        <v>0</v>
      </c>
      <c r="KD154" s="5"/>
      <c r="KE154" s="182">
        <f t="shared" si="1470"/>
        <v>0</v>
      </c>
      <c r="KF154" s="182">
        <f t="shared" si="1381"/>
        <v>0</v>
      </c>
      <c r="KG154" s="182">
        <f t="shared" si="1382"/>
        <v>0</v>
      </c>
      <c r="KH154" s="5"/>
      <c r="KI154" s="183">
        <f t="shared" si="1383"/>
        <v>0</v>
      </c>
      <c r="KJ154" s="183" t="e">
        <f t="shared" si="1384"/>
        <v>#DIV/0!</v>
      </c>
      <c r="KK154" s="183">
        <f t="shared" si="1385"/>
        <v>0</v>
      </c>
      <c r="KM154" s="183">
        <f t="shared" si="1386"/>
        <v>0</v>
      </c>
      <c r="KN154" s="183" t="e">
        <f t="shared" si="1387"/>
        <v>#DIV/0!</v>
      </c>
      <c r="KO154" s="183">
        <f t="shared" si="1388"/>
        <v>0</v>
      </c>
      <c r="KQ154" s="183">
        <f t="shared" si="1389"/>
        <v>0</v>
      </c>
      <c r="KR154" s="183" t="e">
        <f t="shared" si="1390"/>
        <v>#DIV/0!</v>
      </c>
      <c r="KS154" s="183">
        <f t="shared" si="1391"/>
        <v>0</v>
      </c>
      <c r="KU154" s="183">
        <f t="shared" si="1392"/>
        <v>0</v>
      </c>
      <c r="KV154" s="183" t="e">
        <f t="shared" si="1393"/>
        <v>#DIV/0!</v>
      </c>
      <c r="KW154" s="183">
        <f t="shared" si="1394"/>
        <v>0</v>
      </c>
      <c r="KY154" s="183">
        <f t="shared" si="1395"/>
        <v>0</v>
      </c>
      <c r="KZ154" s="183" t="e">
        <f t="shared" si="1396"/>
        <v>#DIV/0!</v>
      </c>
      <c r="LA154" s="183">
        <f t="shared" si="1397"/>
        <v>0</v>
      </c>
      <c r="LC154" s="183">
        <f t="shared" si="1398"/>
        <v>0</v>
      </c>
      <c r="LD154" s="183" t="e">
        <f t="shared" si="1399"/>
        <v>#DIV/0!</v>
      </c>
      <c r="LE154" s="183">
        <f t="shared" si="1400"/>
        <v>0</v>
      </c>
    </row>
    <row r="155" spans="2:317" ht="18.75">
      <c r="B155" s="172"/>
      <c r="C155" s="180"/>
      <c r="D155" s="180"/>
      <c r="E155" s="180" t="str">
        <f>'A.I Revenue Streams - P1'!F153</f>
        <v>CT Abdomen Triphasic Study</v>
      </c>
      <c r="F155" s="184"/>
      <c r="G155" s="182"/>
      <c r="H155" s="182">
        <f>'A.I Revenue Streams - P1'!J153</f>
        <v>0</v>
      </c>
      <c r="I155" s="182">
        <f t="shared" si="1240"/>
        <v>0</v>
      </c>
      <c r="J155" s="5"/>
      <c r="K155" s="182">
        <f>'A.I Revenue Streams - P1'!H153*K$2</f>
        <v>0</v>
      </c>
      <c r="L155" s="182">
        <f t="shared" si="1241"/>
        <v>0</v>
      </c>
      <c r="M155" s="182">
        <f t="shared" si="1242"/>
        <v>0</v>
      </c>
      <c r="N155" s="5"/>
      <c r="O155" s="182">
        <f t="shared" si="1401"/>
        <v>0</v>
      </c>
      <c r="P155" s="182">
        <f t="shared" si="1243"/>
        <v>0</v>
      </c>
      <c r="Q155" s="182">
        <f t="shared" si="1244"/>
        <v>0</v>
      </c>
      <c r="R155" s="5"/>
      <c r="S155" s="182">
        <f t="shared" si="1402"/>
        <v>0</v>
      </c>
      <c r="T155" s="182">
        <f t="shared" si="1245"/>
        <v>0</v>
      </c>
      <c r="U155" s="182">
        <f t="shared" si="1246"/>
        <v>0</v>
      </c>
      <c r="V155" s="5"/>
      <c r="W155" s="182">
        <f t="shared" si="1403"/>
        <v>0</v>
      </c>
      <c r="X155" s="182">
        <f t="shared" si="1247"/>
        <v>0</v>
      </c>
      <c r="Y155" s="182">
        <f t="shared" si="1248"/>
        <v>0</v>
      </c>
      <c r="Z155" s="5"/>
      <c r="AA155" s="182">
        <f t="shared" si="1404"/>
        <v>0</v>
      </c>
      <c r="AB155" s="182">
        <f t="shared" si="1249"/>
        <v>0</v>
      </c>
      <c r="AC155" s="182">
        <f t="shared" si="1250"/>
        <v>0</v>
      </c>
      <c r="AD155" s="5"/>
      <c r="AE155" s="182">
        <f t="shared" si="1405"/>
        <v>0</v>
      </c>
      <c r="AF155" s="182">
        <f t="shared" si="1251"/>
        <v>0</v>
      </c>
      <c r="AG155" s="182">
        <f t="shared" si="1252"/>
        <v>0</v>
      </c>
      <c r="AH155" s="5"/>
      <c r="AI155" s="182">
        <f t="shared" si="1406"/>
        <v>0</v>
      </c>
      <c r="AJ155" s="182">
        <f t="shared" si="1253"/>
        <v>0</v>
      </c>
      <c r="AK155" s="182">
        <f t="shared" si="1254"/>
        <v>0</v>
      </c>
      <c r="AL155" s="5"/>
      <c r="AM155" s="182">
        <f t="shared" si="1407"/>
        <v>0</v>
      </c>
      <c r="AN155" s="182">
        <f t="shared" si="1255"/>
        <v>0</v>
      </c>
      <c r="AO155" s="182">
        <f t="shared" si="1256"/>
        <v>0</v>
      </c>
      <c r="AP155" s="5"/>
      <c r="AQ155" s="182">
        <f t="shared" si="1408"/>
        <v>0</v>
      </c>
      <c r="AR155" s="182">
        <f t="shared" si="1257"/>
        <v>0</v>
      </c>
      <c r="AS155" s="182">
        <f t="shared" si="1258"/>
        <v>0</v>
      </c>
      <c r="AT155" s="5"/>
      <c r="AU155" s="182">
        <f t="shared" si="1409"/>
        <v>0</v>
      </c>
      <c r="AV155" s="182">
        <f t="shared" si="1259"/>
        <v>0</v>
      </c>
      <c r="AW155" s="182">
        <f t="shared" si="1260"/>
        <v>0</v>
      </c>
      <c r="AX155" s="5"/>
      <c r="AY155" s="182">
        <f t="shared" si="1410"/>
        <v>0</v>
      </c>
      <c r="AZ155" s="182">
        <f t="shared" si="1261"/>
        <v>0</v>
      </c>
      <c r="BA155" s="182">
        <f t="shared" si="1262"/>
        <v>0</v>
      </c>
      <c r="BB155" s="5"/>
      <c r="BC155" s="182">
        <f t="shared" si="1411"/>
        <v>0</v>
      </c>
      <c r="BD155" s="182">
        <f t="shared" si="1263"/>
        <v>0</v>
      </c>
      <c r="BE155" s="182">
        <f t="shared" si="1264"/>
        <v>0</v>
      </c>
      <c r="BF155" s="5"/>
      <c r="BG155" s="182">
        <f t="shared" si="1412"/>
        <v>0</v>
      </c>
      <c r="BH155" s="182">
        <f t="shared" si="1265"/>
        <v>0</v>
      </c>
      <c r="BI155" s="182">
        <f t="shared" si="1266"/>
        <v>0</v>
      </c>
      <c r="BJ155" s="5"/>
      <c r="BK155" s="182">
        <f t="shared" si="1413"/>
        <v>0</v>
      </c>
      <c r="BL155" s="182">
        <f t="shared" si="1267"/>
        <v>0</v>
      </c>
      <c r="BM155" s="182">
        <f t="shared" si="1268"/>
        <v>0</v>
      </c>
      <c r="BN155" s="5"/>
      <c r="BO155" s="182">
        <f t="shared" si="1414"/>
        <v>0</v>
      </c>
      <c r="BP155" s="182">
        <f t="shared" si="1269"/>
        <v>0</v>
      </c>
      <c r="BQ155" s="182">
        <f t="shared" si="1270"/>
        <v>0</v>
      </c>
      <c r="BR155" s="5"/>
      <c r="BS155" s="182">
        <f t="shared" si="1415"/>
        <v>0</v>
      </c>
      <c r="BT155" s="182">
        <f t="shared" si="1271"/>
        <v>0</v>
      </c>
      <c r="BU155" s="182">
        <f t="shared" si="1272"/>
        <v>0</v>
      </c>
      <c r="BV155" s="5"/>
      <c r="BW155" s="182">
        <f t="shared" si="1416"/>
        <v>0</v>
      </c>
      <c r="BX155" s="182">
        <f t="shared" si="1273"/>
        <v>0</v>
      </c>
      <c r="BY155" s="182">
        <f t="shared" si="1274"/>
        <v>0</v>
      </c>
      <c r="BZ155" s="5"/>
      <c r="CA155" s="182">
        <f t="shared" si="1417"/>
        <v>0</v>
      </c>
      <c r="CB155" s="182">
        <f t="shared" si="1275"/>
        <v>0</v>
      </c>
      <c r="CC155" s="182">
        <f t="shared" si="1276"/>
        <v>0</v>
      </c>
      <c r="CD155" s="5"/>
      <c r="CE155" s="182">
        <f t="shared" si="1418"/>
        <v>0</v>
      </c>
      <c r="CF155" s="182">
        <f t="shared" si="1277"/>
        <v>0</v>
      </c>
      <c r="CG155" s="182">
        <f t="shared" si="1278"/>
        <v>0</v>
      </c>
      <c r="CH155" s="5"/>
      <c r="CI155" s="182">
        <f t="shared" si="1419"/>
        <v>0</v>
      </c>
      <c r="CJ155" s="182">
        <f t="shared" si="1279"/>
        <v>0</v>
      </c>
      <c r="CK155" s="182">
        <f t="shared" si="1280"/>
        <v>0</v>
      </c>
      <c r="CL155" s="5"/>
      <c r="CM155" s="182">
        <f t="shared" si="1420"/>
        <v>0</v>
      </c>
      <c r="CN155" s="182">
        <f t="shared" si="1281"/>
        <v>0</v>
      </c>
      <c r="CO155" s="182">
        <f t="shared" si="1282"/>
        <v>0</v>
      </c>
      <c r="CP155" s="5"/>
      <c r="CQ155" s="182">
        <f t="shared" si="1421"/>
        <v>0</v>
      </c>
      <c r="CR155" s="182">
        <f t="shared" si="1283"/>
        <v>0</v>
      </c>
      <c r="CS155" s="182">
        <f t="shared" si="1284"/>
        <v>0</v>
      </c>
      <c r="CT155" s="5"/>
      <c r="CU155" s="182">
        <f t="shared" si="1422"/>
        <v>0</v>
      </c>
      <c r="CV155" s="182">
        <f t="shared" si="1285"/>
        <v>0</v>
      </c>
      <c r="CW155" s="182">
        <f t="shared" si="1286"/>
        <v>0</v>
      </c>
      <c r="CX155" s="5"/>
      <c r="CY155" s="182">
        <f t="shared" si="1423"/>
        <v>0</v>
      </c>
      <c r="CZ155" s="182">
        <f t="shared" si="1287"/>
        <v>0</v>
      </c>
      <c r="DA155" s="182">
        <f t="shared" si="1288"/>
        <v>0</v>
      </c>
      <c r="DB155" s="5"/>
      <c r="DC155" s="182">
        <f t="shared" si="1424"/>
        <v>0</v>
      </c>
      <c r="DD155" s="182">
        <f t="shared" si="1289"/>
        <v>0</v>
      </c>
      <c r="DE155" s="182">
        <f t="shared" si="1290"/>
        <v>0</v>
      </c>
      <c r="DF155" s="5"/>
      <c r="DG155" s="182">
        <f t="shared" si="1425"/>
        <v>0</v>
      </c>
      <c r="DH155" s="182">
        <f t="shared" si="1291"/>
        <v>0</v>
      </c>
      <c r="DI155" s="182">
        <f t="shared" si="1292"/>
        <v>0</v>
      </c>
      <c r="DJ155" s="5"/>
      <c r="DK155" s="182">
        <f t="shared" si="1426"/>
        <v>0</v>
      </c>
      <c r="DL155" s="182">
        <f t="shared" si="1293"/>
        <v>0</v>
      </c>
      <c r="DM155" s="182">
        <f t="shared" si="1294"/>
        <v>0</v>
      </c>
      <c r="DN155" s="5"/>
      <c r="DO155" s="182">
        <f t="shared" si="1427"/>
        <v>0</v>
      </c>
      <c r="DP155" s="182">
        <f t="shared" si="1295"/>
        <v>0</v>
      </c>
      <c r="DQ155" s="182">
        <f t="shared" si="1296"/>
        <v>0</v>
      </c>
      <c r="DR155" s="5"/>
      <c r="DS155" s="182">
        <f t="shared" si="1428"/>
        <v>0</v>
      </c>
      <c r="DT155" s="182">
        <f t="shared" si="1297"/>
        <v>0</v>
      </c>
      <c r="DU155" s="182">
        <f t="shared" si="1298"/>
        <v>0</v>
      </c>
      <c r="DV155" s="5"/>
      <c r="DW155" s="182">
        <f t="shared" si="1429"/>
        <v>0</v>
      </c>
      <c r="DX155" s="182">
        <f t="shared" si="1299"/>
        <v>0</v>
      </c>
      <c r="DY155" s="182">
        <f t="shared" si="1300"/>
        <v>0</v>
      </c>
      <c r="DZ155" s="5"/>
      <c r="EA155" s="182">
        <f t="shared" si="1430"/>
        <v>0</v>
      </c>
      <c r="EB155" s="182">
        <f t="shared" si="1301"/>
        <v>0</v>
      </c>
      <c r="EC155" s="182">
        <f t="shared" si="1302"/>
        <v>0</v>
      </c>
      <c r="ED155" s="5"/>
      <c r="EE155" s="182">
        <f t="shared" si="1431"/>
        <v>0</v>
      </c>
      <c r="EF155" s="182">
        <f t="shared" si="1303"/>
        <v>0</v>
      </c>
      <c r="EG155" s="182">
        <f t="shared" si="1304"/>
        <v>0</v>
      </c>
      <c r="EH155" s="5"/>
      <c r="EI155" s="182">
        <f t="shared" si="1432"/>
        <v>0</v>
      </c>
      <c r="EJ155" s="182">
        <f t="shared" si="1305"/>
        <v>0</v>
      </c>
      <c r="EK155" s="182">
        <f t="shared" si="1306"/>
        <v>0</v>
      </c>
      <c r="EL155" s="5"/>
      <c r="EM155" s="182">
        <f t="shared" si="1433"/>
        <v>0</v>
      </c>
      <c r="EN155" s="182">
        <f t="shared" si="1307"/>
        <v>0</v>
      </c>
      <c r="EO155" s="182">
        <f t="shared" si="1308"/>
        <v>0</v>
      </c>
      <c r="EP155" s="5"/>
      <c r="EQ155" s="182">
        <f t="shared" si="1434"/>
        <v>0</v>
      </c>
      <c r="ER155" s="182">
        <f t="shared" si="1309"/>
        <v>0</v>
      </c>
      <c r="ES155" s="182">
        <f t="shared" si="1310"/>
        <v>0</v>
      </c>
      <c r="ET155" s="5"/>
      <c r="EU155" s="182">
        <f t="shared" si="1435"/>
        <v>0</v>
      </c>
      <c r="EV155" s="182">
        <f t="shared" si="1311"/>
        <v>0</v>
      </c>
      <c r="EW155" s="182">
        <f t="shared" si="1312"/>
        <v>0</v>
      </c>
      <c r="EX155" s="5"/>
      <c r="EY155" s="182">
        <f t="shared" si="1436"/>
        <v>0</v>
      </c>
      <c r="EZ155" s="182">
        <f t="shared" si="1313"/>
        <v>0</v>
      </c>
      <c r="FA155" s="182">
        <f t="shared" si="1314"/>
        <v>0</v>
      </c>
      <c r="FB155" s="5"/>
      <c r="FC155" s="182">
        <f t="shared" si="1437"/>
        <v>0</v>
      </c>
      <c r="FD155" s="182">
        <f t="shared" si="1315"/>
        <v>0</v>
      </c>
      <c r="FE155" s="182">
        <f t="shared" si="1316"/>
        <v>0</v>
      </c>
      <c r="FF155" s="5"/>
      <c r="FG155" s="182">
        <f t="shared" si="1438"/>
        <v>0</v>
      </c>
      <c r="FH155" s="182">
        <f t="shared" si="1317"/>
        <v>0</v>
      </c>
      <c r="FI155" s="182">
        <f t="shared" si="1318"/>
        <v>0</v>
      </c>
      <c r="FJ155" s="5"/>
      <c r="FK155" s="182">
        <f t="shared" si="1439"/>
        <v>0</v>
      </c>
      <c r="FL155" s="182">
        <f t="shared" si="1319"/>
        <v>0</v>
      </c>
      <c r="FM155" s="182">
        <f t="shared" si="1320"/>
        <v>0</v>
      </c>
      <c r="FN155" s="5"/>
      <c r="FO155" s="182">
        <f t="shared" si="1440"/>
        <v>0</v>
      </c>
      <c r="FP155" s="182">
        <f t="shared" si="1321"/>
        <v>0</v>
      </c>
      <c r="FQ155" s="182">
        <f t="shared" si="1322"/>
        <v>0</v>
      </c>
      <c r="FR155" s="5"/>
      <c r="FS155" s="182">
        <f t="shared" si="1441"/>
        <v>0</v>
      </c>
      <c r="FT155" s="182">
        <f t="shared" si="1323"/>
        <v>0</v>
      </c>
      <c r="FU155" s="182">
        <f t="shared" si="1324"/>
        <v>0</v>
      </c>
      <c r="FV155" s="5"/>
      <c r="FW155" s="182">
        <f t="shared" si="1442"/>
        <v>0</v>
      </c>
      <c r="FX155" s="182">
        <f t="shared" si="1325"/>
        <v>0</v>
      </c>
      <c r="FY155" s="182">
        <f t="shared" si="1326"/>
        <v>0</v>
      </c>
      <c r="FZ155" s="5"/>
      <c r="GA155" s="182">
        <f t="shared" si="1443"/>
        <v>0</v>
      </c>
      <c r="GB155" s="182">
        <f t="shared" si="1327"/>
        <v>0</v>
      </c>
      <c r="GC155" s="182">
        <f t="shared" si="1328"/>
        <v>0</v>
      </c>
      <c r="GD155" s="5"/>
      <c r="GE155" s="182">
        <f t="shared" si="1444"/>
        <v>0</v>
      </c>
      <c r="GF155" s="182">
        <f t="shared" si="1329"/>
        <v>0</v>
      </c>
      <c r="GG155" s="182">
        <f t="shared" si="1330"/>
        <v>0</v>
      </c>
      <c r="GH155" s="5"/>
      <c r="GI155" s="182">
        <f t="shared" si="1445"/>
        <v>0</v>
      </c>
      <c r="GJ155" s="182">
        <f t="shared" si="1331"/>
        <v>0</v>
      </c>
      <c r="GK155" s="182">
        <f t="shared" si="1332"/>
        <v>0</v>
      </c>
      <c r="GL155" s="5"/>
      <c r="GM155" s="182">
        <f t="shared" si="1446"/>
        <v>0</v>
      </c>
      <c r="GN155" s="182">
        <f t="shared" si="1333"/>
        <v>0</v>
      </c>
      <c r="GO155" s="182">
        <f t="shared" si="1334"/>
        <v>0</v>
      </c>
      <c r="GP155" s="5"/>
      <c r="GQ155" s="182">
        <f t="shared" si="1447"/>
        <v>0</v>
      </c>
      <c r="GR155" s="182">
        <f t="shared" si="1335"/>
        <v>0</v>
      </c>
      <c r="GS155" s="182">
        <f t="shared" si="1336"/>
        <v>0</v>
      </c>
      <c r="GT155" s="5"/>
      <c r="GU155" s="182">
        <f t="shared" si="1448"/>
        <v>0</v>
      </c>
      <c r="GV155" s="182">
        <f t="shared" si="1337"/>
        <v>0</v>
      </c>
      <c r="GW155" s="182">
        <f t="shared" si="1338"/>
        <v>0</v>
      </c>
      <c r="GX155" s="5"/>
      <c r="GY155" s="182">
        <f t="shared" si="1449"/>
        <v>0</v>
      </c>
      <c r="GZ155" s="182">
        <f t="shared" si="1339"/>
        <v>0</v>
      </c>
      <c r="HA155" s="182">
        <f t="shared" si="1340"/>
        <v>0</v>
      </c>
      <c r="HB155" s="5"/>
      <c r="HC155" s="182">
        <f t="shared" si="1450"/>
        <v>0</v>
      </c>
      <c r="HD155" s="182">
        <f t="shared" si="1341"/>
        <v>0</v>
      </c>
      <c r="HE155" s="182">
        <f t="shared" si="1342"/>
        <v>0</v>
      </c>
      <c r="HF155" s="5"/>
      <c r="HG155" s="182">
        <f t="shared" si="1451"/>
        <v>0</v>
      </c>
      <c r="HH155" s="182">
        <f t="shared" si="1343"/>
        <v>0</v>
      </c>
      <c r="HI155" s="182">
        <f t="shared" si="1344"/>
        <v>0</v>
      </c>
      <c r="HJ155" s="5"/>
      <c r="HK155" s="182">
        <f t="shared" si="1452"/>
        <v>0</v>
      </c>
      <c r="HL155" s="182">
        <f t="shared" si="1345"/>
        <v>0</v>
      </c>
      <c r="HM155" s="182">
        <f t="shared" si="1346"/>
        <v>0</v>
      </c>
      <c r="HN155" s="5"/>
      <c r="HO155" s="182">
        <f t="shared" si="1453"/>
        <v>0</v>
      </c>
      <c r="HP155" s="182">
        <f t="shared" si="1347"/>
        <v>0</v>
      </c>
      <c r="HQ155" s="182">
        <f t="shared" si="1348"/>
        <v>0</v>
      </c>
      <c r="HR155" s="5"/>
      <c r="HS155" s="182">
        <f t="shared" si="1454"/>
        <v>0</v>
      </c>
      <c r="HT155" s="182">
        <f t="shared" si="1349"/>
        <v>0</v>
      </c>
      <c r="HU155" s="182">
        <f t="shared" si="1350"/>
        <v>0</v>
      </c>
      <c r="HV155" s="5"/>
      <c r="HW155" s="182">
        <f t="shared" si="1455"/>
        <v>0</v>
      </c>
      <c r="HX155" s="182">
        <f t="shared" si="1351"/>
        <v>0</v>
      </c>
      <c r="HY155" s="182">
        <f t="shared" si="1352"/>
        <v>0</v>
      </c>
      <c r="HZ155" s="5"/>
      <c r="IA155" s="182">
        <f t="shared" si="1456"/>
        <v>0</v>
      </c>
      <c r="IB155" s="182">
        <f t="shared" si="1353"/>
        <v>0</v>
      </c>
      <c r="IC155" s="182">
        <f t="shared" si="1354"/>
        <v>0</v>
      </c>
      <c r="ID155" s="5"/>
      <c r="IE155" s="182">
        <f t="shared" si="1457"/>
        <v>0</v>
      </c>
      <c r="IF155" s="182">
        <f t="shared" si="1355"/>
        <v>0</v>
      </c>
      <c r="IG155" s="182">
        <f t="shared" si="1356"/>
        <v>0</v>
      </c>
      <c r="IH155" s="5"/>
      <c r="II155" s="182">
        <f t="shared" si="1458"/>
        <v>0</v>
      </c>
      <c r="IJ155" s="182">
        <f t="shared" si="1357"/>
        <v>0</v>
      </c>
      <c r="IK155" s="182">
        <f t="shared" si="1358"/>
        <v>0</v>
      </c>
      <c r="IL155" s="5"/>
      <c r="IM155" s="182">
        <f t="shared" si="1459"/>
        <v>0</v>
      </c>
      <c r="IN155" s="182">
        <f t="shared" si="1359"/>
        <v>0</v>
      </c>
      <c r="IO155" s="182">
        <f t="shared" si="1360"/>
        <v>0</v>
      </c>
      <c r="IP155" s="5"/>
      <c r="IQ155" s="182">
        <f t="shared" si="1460"/>
        <v>0</v>
      </c>
      <c r="IR155" s="182">
        <f t="shared" si="1361"/>
        <v>0</v>
      </c>
      <c r="IS155" s="182">
        <f t="shared" si="1362"/>
        <v>0</v>
      </c>
      <c r="IT155" s="5"/>
      <c r="IU155" s="182">
        <f t="shared" si="1461"/>
        <v>0</v>
      </c>
      <c r="IV155" s="182">
        <f t="shared" si="1363"/>
        <v>0</v>
      </c>
      <c r="IW155" s="182">
        <f t="shared" si="1364"/>
        <v>0</v>
      </c>
      <c r="IX155" s="5"/>
      <c r="IY155" s="182">
        <f t="shared" si="1462"/>
        <v>0</v>
      </c>
      <c r="IZ155" s="182">
        <f t="shared" si="1365"/>
        <v>0</v>
      </c>
      <c r="JA155" s="182">
        <f t="shared" si="1366"/>
        <v>0</v>
      </c>
      <c r="JB155" s="5"/>
      <c r="JC155" s="182">
        <f t="shared" si="1463"/>
        <v>0</v>
      </c>
      <c r="JD155" s="182">
        <f t="shared" si="1367"/>
        <v>0</v>
      </c>
      <c r="JE155" s="182">
        <f t="shared" si="1368"/>
        <v>0</v>
      </c>
      <c r="JF155" s="5"/>
      <c r="JG155" s="182">
        <f t="shared" si="1464"/>
        <v>0</v>
      </c>
      <c r="JH155" s="182">
        <f t="shared" si="1369"/>
        <v>0</v>
      </c>
      <c r="JI155" s="182">
        <f t="shared" si="1370"/>
        <v>0</v>
      </c>
      <c r="JJ155" s="5"/>
      <c r="JK155" s="182">
        <f t="shared" si="1465"/>
        <v>0</v>
      </c>
      <c r="JL155" s="182">
        <f t="shared" si="1371"/>
        <v>0</v>
      </c>
      <c r="JM155" s="182">
        <f t="shared" si="1372"/>
        <v>0</v>
      </c>
      <c r="JN155" s="5"/>
      <c r="JO155" s="182">
        <f t="shared" si="1466"/>
        <v>0</v>
      </c>
      <c r="JP155" s="182">
        <f t="shared" si="1373"/>
        <v>0</v>
      </c>
      <c r="JQ155" s="182">
        <f t="shared" si="1374"/>
        <v>0</v>
      </c>
      <c r="JR155" s="5"/>
      <c r="JS155" s="182">
        <f t="shared" si="1467"/>
        <v>0</v>
      </c>
      <c r="JT155" s="182">
        <f t="shared" si="1375"/>
        <v>0</v>
      </c>
      <c r="JU155" s="182">
        <f t="shared" si="1376"/>
        <v>0</v>
      </c>
      <c r="JV155" s="5"/>
      <c r="JW155" s="182">
        <f t="shared" si="1468"/>
        <v>0</v>
      </c>
      <c r="JX155" s="182">
        <f t="shared" si="1377"/>
        <v>0</v>
      </c>
      <c r="JY155" s="182">
        <f t="shared" si="1378"/>
        <v>0</v>
      </c>
      <c r="JZ155" s="5"/>
      <c r="KA155" s="182">
        <f t="shared" si="1469"/>
        <v>0</v>
      </c>
      <c r="KB155" s="182">
        <f t="shared" si="1379"/>
        <v>0</v>
      </c>
      <c r="KC155" s="182">
        <f t="shared" si="1380"/>
        <v>0</v>
      </c>
      <c r="KD155" s="5"/>
      <c r="KE155" s="182">
        <f t="shared" si="1470"/>
        <v>0</v>
      </c>
      <c r="KF155" s="182">
        <f t="shared" si="1381"/>
        <v>0</v>
      </c>
      <c r="KG155" s="182">
        <f t="shared" si="1382"/>
        <v>0</v>
      </c>
      <c r="KH155" s="5"/>
      <c r="KI155" s="183">
        <f t="shared" si="1383"/>
        <v>0</v>
      </c>
      <c r="KJ155" s="183" t="e">
        <f t="shared" si="1384"/>
        <v>#DIV/0!</v>
      </c>
      <c r="KK155" s="183">
        <f t="shared" si="1385"/>
        <v>0</v>
      </c>
      <c r="KM155" s="183">
        <f t="shared" si="1386"/>
        <v>0</v>
      </c>
      <c r="KN155" s="183" t="e">
        <f t="shared" si="1387"/>
        <v>#DIV/0!</v>
      </c>
      <c r="KO155" s="183">
        <f t="shared" si="1388"/>
        <v>0</v>
      </c>
      <c r="KQ155" s="183">
        <f t="shared" si="1389"/>
        <v>0</v>
      </c>
      <c r="KR155" s="183" t="e">
        <f t="shared" si="1390"/>
        <v>#DIV/0!</v>
      </c>
      <c r="KS155" s="183">
        <f t="shared" si="1391"/>
        <v>0</v>
      </c>
      <c r="KU155" s="183">
        <f t="shared" si="1392"/>
        <v>0</v>
      </c>
      <c r="KV155" s="183" t="e">
        <f t="shared" si="1393"/>
        <v>#DIV/0!</v>
      </c>
      <c r="KW155" s="183">
        <f t="shared" si="1394"/>
        <v>0</v>
      </c>
      <c r="KY155" s="183">
        <f t="shared" si="1395"/>
        <v>0</v>
      </c>
      <c r="KZ155" s="183" t="e">
        <f t="shared" si="1396"/>
        <v>#DIV/0!</v>
      </c>
      <c r="LA155" s="183">
        <f t="shared" si="1397"/>
        <v>0</v>
      </c>
      <c r="LC155" s="183">
        <f t="shared" si="1398"/>
        <v>0</v>
      </c>
      <c r="LD155" s="183" t="e">
        <f t="shared" si="1399"/>
        <v>#DIV/0!</v>
      </c>
      <c r="LE155" s="183">
        <f t="shared" si="1400"/>
        <v>0</v>
      </c>
    </row>
    <row r="156" spans="2:317" ht="18.75">
      <c r="B156" s="172"/>
      <c r="C156" s="180"/>
      <c r="D156" s="180"/>
      <c r="E156" s="180" t="str">
        <f>'A.I Revenue Streams - P1'!F154</f>
        <v xml:space="preserve">CT Angio Abdomen </v>
      </c>
      <c r="F156" s="184"/>
      <c r="G156" s="182"/>
      <c r="H156" s="182">
        <f>'A.I Revenue Streams - P1'!J154</f>
        <v>0</v>
      </c>
      <c r="I156" s="182">
        <f t="shared" si="1240"/>
        <v>0</v>
      </c>
      <c r="J156" s="5"/>
      <c r="K156" s="182">
        <f>'A.I Revenue Streams - P1'!H154*K$2</f>
        <v>0</v>
      </c>
      <c r="L156" s="182">
        <f t="shared" si="1241"/>
        <v>0</v>
      </c>
      <c r="M156" s="182">
        <f t="shared" si="1242"/>
        <v>0</v>
      </c>
      <c r="N156" s="5"/>
      <c r="O156" s="182">
        <f t="shared" si="1401"/>
        <v>0</v>
      </c>
      <c r="P156" s="182">
        <f t="shared" si="1243"/>
        <v>0</v>
      </c>
      <c r="Q156" s="182">
        <f t="shared" si="1244"/>
        <v>0</v>
      </c>
      <c r="R156" s="5"/>
      <c r="S156" s="182">
        <f t="shared" si="1402"/>
        <v>0</v>
      </c>
      <c r="T156" s="182">
        <f t="shared" si="1245"/>
        <v>0</v>
      </c>
      <c r="U156" s="182">
        <f t="shared" si="1246"/>
        <v>0</v>
      </c>
      <c r="V156" s="5"/>
      <c r="W156" s="182">
        <f t="shared" si="1403"/>
        <v>0</v>
      </c>
      <c r="X156" s="182">
        <f t="shared" si="1247"/>
        <v>0</v>
      </c>
      <c r="Y156" s="182">
        <f t="shared" si="1248"/>
        <v>0</v>
      </c>
      <c r="Z156" s="5"/>
      <c r="AA156" s="182">
        <f t="shared" si="1404"/>
        <v>0</v>
      </c>
      <c r="AB156" s="182">
        <f t="shared" si="1249"/>
        <v>0</v>
      </c>
      <c r="AC156" s="182">
        <f t="shared" si="1250"/>
        <v>0</v>
      </c>
      <c r="AD156" s="5"/>
      <c r="AE156" s="182">
        <f t="shared" si="1405"/>
        <v>0</v>
      </c>
      <c r="AF156" s="182">
        <f t="shared" si="1251"/>
        <v>0</v>
      </c>
      <c r="AG156" s="182">
        <f t="shared" si="1252"/>
        <v>0</v>
      </c>
      <c r="AH156" s="5"/>
      <c r="AI156" s="182">
        <f t="shared" si="1406"/>
        <v>0</v>
      </c>
      <c r="AJ156" s="182">
        <f t="shared" si="1253"/>
        <v>0</v>
      </c>
      <c r="AK156" s="182">
        <f t="shared" si="1254"/>
        <v>0</v>
      </c>
      <c r="AL156" s="5"/>
      <c r="AM156" s="182">
        <f t="shared" si="1407"/>
        <v>0</v>
      </c>
      <c r="AN156" s="182">
        <f t="shared" si="1255"/>
        <v>0</v>
      </c>
      <c r="AO156" s="182">
        <f t="shared" si="1256"/>
        <v>0</v>
      </c>
      <c r="AP156" s="5"/>
      <c r="AQ156" s="182">
        <f t="shared" si="1408"/>
        <v>0</v>
      </c>
      <c r="AR156" s="182">
        <f t="shared" si="1257"/>
        <v>0</v>
      </c>
      <c r="AS156" s="182">
        <f t="shared" si="1258"/>
        <v>0</v>
      </c>
      <c r="AT156" s="5"/>
      <c r="AU156" s="182">
        <f t="shared" si="1409"/>
        <v>0</v>
      </c>
      <c r="AV156" s="182">
        <f t="shared" si="1259"/>
        <v>0</v>
      </c>
      <c r="AW156" s="182">
        <f t="shared" si="1260"/>
        <v>0</v>
      </c>
      <c r="AX156" s="5"/>
      <c r="AY156" s="182">
        <f t="shared" si="1410"/>
        <v>0</v>
      </c>
      <c r="AZ156" s="182">
        <f t="shared" si="1261"/>
        <v>0</v>
      </c>
      <c r="BA156" s="182">
        <f t="shared" si="1262"/>
        <v>0</v>
      </c>
      <c r="BB156" s="5"/>
      <c r="BC156" s="182">
        <f t="shared" si="1411"/>
        <v>0</v>
      </c>
      <c r="BD156" s="182">
        <f t="shared" si="1263"/>
        <v>0</v>
      </c>
      <c r="BE156" s="182">
        <f t="shared" si="1264"/>
        <v>0</v>
      </c>
      <c r="BF156" s="5"/>
      <c r="BG156" s="182">
        <f t="shared" si="1412"/>
        <v>0</v>
      </c>
      <c r="BH156" s="182">
        <f t="shared" si="1265"/>
        <v>0</v>
      </c>
      <c r="BI156" s="182">
        <f t="shared" si="1266"/>
        <v>0</v>
      </c>
      <c r="BJ156" s="5"/>
      <c r="BK156" s="182">
        <f t="shared" si="1413"/>
        <v>0</v>
      </c>
      <c r="BL156" s="182">
        <f t="shared" si="1267"/>
        <v>0</v>
      </c>
      <c r="BM156" s="182">
        <f t="shared" si="1268"/>
        <v>0</v>
      </c>
      <c r="BN156" s="5"/>
      <c r="BO156" s="182">
        <f t="shared" si="1414"/>
        <v>0</v>
      </c>
      <c r="BP156" s="182">
        <f t="shared" si="1269"/>
        <v>0</v>
      </c>
      <c r="BQ156" s="182">
        <f t="shared" si="1270"/>
        <v>0</v>
      </c>
      <c r="BR156" s="5"/>
      <c r="BS156" s="182">
        <f t="shared" si="1415"/>
        <v>0</v>
      </c>
      <c r="BT156" s="182">
        <f t="shared" si="1271"/>
        <v>0</v>
      </c>
      <c r="BU156" s="182">
        <f t="shared" si="1272"/>
        <v>0</v>
      </c>
      <c r="BV156" s="5"/>
      <c r="BW156" s="182">
        <f t="shared" si="1416"/>
        <v>0</v>
      </c>
      <c r="BX156" s="182">
        <f t="shared" si="1273"/>
        <v>0</v>
      </c>
      <c r="BY156" s="182">
        <f t="shared" si="1274"/>
        <v>0</v>
      </c>
      <c r="BZ156" s="5"/>
      <c r="CA156" s="182">
        <f t="shared" si="1417"/>
        <v>0</v>
      </c>
      <c r="CB156" s="182">
        <f t="shared" si="1275"/>
        <v>0</v>
      </c>
      <c r="CC156" s="182">
        <f t="shared" si="1276"/>
        <v>0</v>
      </c>
      <c r="CD156" s="5"/>
      <c r="CE156" s="182">
        <f t="shared" si="1418"/>
        <v>0</v>
      </c>
      <c r="CF156" s="182">
        <f t="shared" si="1277"/>
        <v>0</v>
      </c>
      <c r="CG156" s="182">
        <f t="shared" si="1278"/>
        <v>0</v>
      </c>
      <c r="CH156" s="5"/>
      <c r="CI156" s="182">
        <f t="shared" si="1419"/>
        <v>0</v>
      </c>
      <c r="CJ156" s="182">
        <f t="shared" si="1279"/>
        <v>0</v>
      </c>
      <c r="CK156" s="182">
        <f t="shared" si="1280"/>
        <v>0</v>
      </c>
      <c r="CL156" s="5"/>
      <c r="CM156" s="182">
        <f t="shared" si="1420"/>
        <v>0</v>
      </c>
      <c r="CN156" s="182">
        <f t="shared" si="1281"/>
        <v>0</v>
      </c>
      <c r="CO156" s="182">
        <f t="shared" si="1282"/>
        <v>0</v>
      </c>
      <c r="CP156" s="5"/>
      <c r="CQ156" s="182">
        <f t="shared" si="1421"/>
        <v>0</v>
      </c>
      <c r="CR156" s="182">
        <f t="shared" si="1283"/>
        <v>0</v>
      </c>
      <c r="CS156" s="182">
        <f t="shared" si="1284"/>
        <v>0</v>
      </c>
      <c r="CT156" s="5"/>
      <c r="CU156" s="182">
        <f t="shared" si="1422"/>
        <v>0</v>
      </c>
      <c r="CV156" s="182">
        <f t="shared" si="1285"/>
        <v>0</v>
      </c>
      <c r="CW156" s="182">
        <f t="shared" si="1286"/>
        <v>0</v>
      </c>
      <c r="CX156" s="5"/>
      <c r="CY156" s="182">
        <f t="shared" si="1423"/>
        <v>0</v>
      </c>
      <c r="CZ156" s="182">
        <f t="shared" si="1287"/>
        <v>0</v>
      </c>
      <c r="DA156" s="182">
        <f t="shared" si="1288"/>
        <v>0</v>
      </c>
      <c r="DB156" s="5"/>
      <c r="DC156" s="182">
        <f t="shared" si="1424"/>
        <v>0</v>
      </c>
      <c r="DD156" s="182">
        <f t="shared" si="1289"/>
        <v>0</v>
      </c>
      <c r="DE156" s="182">
        <f t="shared" si="1290"/>
        <v>0</v>
      </c>
      <c r="DF156" s="5"/>
      <c r="DG156" s="182">
        <f t="shared" si="1425"/>
        <v>0</v>
      </c>
      <c r="DH156" s="182">
        <f t="shared" si="1291"/>
        <v>0</v>
      </c>
      <c r="DI156" s="182">
        <f t="shared" si="1292"/>
        <v>0</v>
      </c>
      <c r="DJ156" s="5"/>
      <c r="DK156" s="182">
        <f t="shared" si="1426"/>
        <v>0</v>
      </c>
      <c r="DL156" s="182">
        <f t="shared" si="1293"/>
        <v>0</v>
      </c>
      <c r="DM156" s="182">
        <f t="shared" si="1294"/>
        <v>0</v>
      </c>
      <c r="DN156" s="5"/>
      <c r="DO156" s="182">
        <f t="shared" si="1427"/>
        <v>0</v>
      </c>
      <c r="DP156" s="182">
        <f t="shared" si="1295"/>
        <v>0</v>
      </c>
      <c r="DQ156" s="182">
        <f t="shared" si="1296"/>
        <v>0</v>
      </c>
      <c r="DR156" s="5"/>
      <c r="DS156" s="182">
        <f t="shared" si="1428"/>
        <v>0</v>
      </c>
      <c r="DT156" s="182">
        <f t="shared" si="1297"/>
        <v>0</v>
      </c>
      <c r="DU156" s="182">
        <f t="shared" si="1298"/>
        <v>0</v>
      </c>
      <c r="DV156" s="5"/>
      <c r="DW156" s="182">
        <f t="shared" si="1429"/>
        <v>0</v>
      </c>
      <c r="DX156" s="182">
        <f t="shared" si="1299"/>
        <v>0</v>
      </c>
      <c r="DY156" s="182">
        <f t="shared" si="1300"/>
        <v>0</v>
      </c>
      <c r="DZ156" s="5"/>
      <c r="EA156" s="182">
        <f t="shared" si="1430"/>
        <v>0</v>
      </c>
      <c r="EB156" s="182">
        <f t="shared" si="1301"/>
        <v>0</v>
      </c>
      <c r="EC156" s="182">
        <f t="shared" si="1302"/>
        <v>0</v>
      </c>
      <c r="ED156" s="5"/>
      <c r="EE156" s="182">
        <f t="shared" si="1431"/>
        <v>0</v>
      </c>
      <c r="EF156" s="182">
        <f t="shared" si="1303"/>
        <v>0</v>
      </c>
      <c r="EG156" s="182">
        <f t="shared" si="1304"/>
        <v>0</v>
      </c>
      <c r="EH156" s="5"/>
      <c r="EI156" s="182">
        <f t="shared" si="1432"/>
        <v>0</v>
      </c>
      <c r="EJ156" s="182">
        <f t="shared" si="1305"/>
        <v>0</v>
      </c>
      <c r="EK156" s="182">
        <f t="shared" si="1306"/>
        <v>0</v>
      </c>
      <c r="EL156" s="5"/>
      <c r="EM156" s="182">
        <f t="shared" si="1433"/>
        <v>0</v>
      </c>
      <c r="EN156" s="182">
        <f t="shared" si="1307"/>
        <v>0</v>
      </c>
      <c r="EO156" s="182">
        <f t="shared" si="1308"/>
        <v>0</v>
      </c>
      <c r="EP156" s="5"/>
      <c r="EQ156" s="182">
        <f t="shared" si="1434"/>
        <v>0</v>
      </c>
      <c r="ER156" s="182">
        <f t="shared" si="1309"/>
        <v>0</v>
      </c>
      <c r="ES156" s="182">
        <f t="shared" si="1310"/>
        <v>0</v>
      </c>
      <c r="ET156" s="5"/>
      <c r="EU156" s="182">
        <f t="shared" si="1435"/>
        <v>0</v>
      </c>
      <c r="EV156" s="182">
        <f t="shared" si="1311"/>
        <v>0</v>
      </c>
      <c r="EW156" s="182">
        <f t="shared" si="1312"/>
        <v>0</v>
      </c>
      <c r="EX156" s="5"/>
      <c r="EY156" s="182">
        <f t="shared" si="1436"/>
        <v>0</v>
      </c>
      <c r="EZ156" s="182">
        <f t="shared" si="1313"/>
        <v>0</v>
      </c>
      <c r="FA156" s="182">
        <f t="shared" si="1314"/>
        <v>0</v>
      </c>
      <c r="FB156" s="5"/>
      <c r="FC156" s="182">
        <f t="shared" si="1437"/>
        <v>0</v>
      </c>
      <c r="FD156" s="182">
        <f t="shared" si="1315"/>
        <v>0</v>
      </c>
      <c r="FE156" s="182">
        <f t="shared" si="1316"/>
        <v>0</v>
      </c>
      <c r="FF156" s="5"/>
      <c r="FG156" s="182">
        <f t="shared" si="1438"/>
        <v>0</v>
      </c>
      <c r="FH156" s="182">
        <f t="shared" si="1317"/>
        <v>0</v>
      </c>
      <c r="FI156" s="182">
        <f t="shared" si="1318"/>
        <v>0</v>
      </c>
      <c r="FJ156" s="5"/>
      <c r="FK156" s="182">
        <f t="shared" si="1439"/>
        <v>0</v>
      </c>
      <c r="FL156" s="182">
        <f t="shared" si="1319"/>
        <v>0</v>
      </c>
      <c r="FM156" s="182">
        <f t="shared" si="1320"/>
        <v>0</v>
      </c>
      <c r="FN156" s="5"/>
      <c r="FO156" s="182">
        <f t="shared" si="1440"/>
        <v>0</v>
      </c>
      <c r="FP156" s="182">
        <f t="shared" si="1321"/>
        <v>0</v>
      </c>
      <c r="FQ156" s="182">
        <f t="shared" si="1322"/>
        <v>0</v>
      </c>
      <c r="FR156" s="5"/>
      <c r="FS156" s="182">
        <f t="shared" si="1441"/>
        <v>0</v>
      </c>
      <c r="FT156" s="182">
        <f t="shared" si="1323"/>
        <v>0</v>
      </c>
      <c r="FU156" s="182">
        <f t="shared" si="1324"/>
        <v>0</v>
      </c>
      <c r="FV156" s="5"/>
      <c r="FW156" s="182">
        <f t="shared" si="1442"/>
        <v>0</v>
      </c>
      <c r="FX156" s="182">
        <f t="shared" si="1325"/>
        <v>0</v>
      </c>
      <c r="FY156" s="182">
        <f t="shared" si="1326"/>
        <v>0</v>
      </c>
      <c r="FZ156" s="5"/>
      <c r="GA156" s="182">
        <f t="shared" si="1443"/>
        <v>0</v>
      </c>
      <c r="GB156" s="182">
        <f t="shared" si="1327"/>
        <v>0</v>
      </c>
      <c r="GC156" s="182">
        <f t="shared" si="1328"/>
        <v>0</v>
      </c>
      <c r="GD156" s="5"/>
      <c r="GE156" s="182">
        <f t="shared" si="1444"/>
        <v>0</v>
      </c>
      <c r="GF156" s="182">
        <f t="shared" si="1329"/>
        <v>0</v>
      </c>
      <c r="GG156" s="182">
        <f t="shared" si="1330"/>
        <v>0</v>
      </c>
      <c r="GH156" s="5"/>
      <c r="GI156" s="182">
        <f t="shared" si="1445"/>
        <v>0</v>
      </c>
      <c r="GJ156" s="182">
        <f t="shared" si="1331"/>
        <v>0</v>
      </c>
      <c r="GK156" s="182">
        <f t="shared" si="1332"/>
        <v>0</v>
      </c>
      <c r="GL156" s="5"/>
      <c r="GM156" s="182">
        <f t="shared" si="1446"/>
        <v>0</v>
      </c>
      <c r="GN156" s="182">
        <f t="shared" si="1333"/>
        <v>0</v>
      </c>
      <c r="GO156" s="182">
        <f t="shared" si="1334"/>
        <v>0</v>
      </c>
      <c r="GP156" s="5"/>
      <c r="GQ156" s="182">
        <f t="shared" si="1447"/>
        <v>0</v>
      </c>
      <c r="GR156" s="182">
        <f t="shared" si="1335"/>
        <v>0</v>
      </c>
      <c r="GS156" s="182">
        <f t="shared" si="1336"/>
        <v>0</v>
      </c>
      <c r="GT156" s="5"/>
      <c r="GU156" s="182">
        <f t="shared" si="1448"/>
        <v>0</v>
      </c>
      <c r="GV156" s="182">
        <f t="shared" si="1337"/>
        <v>0</v>
      </c>
      <c r="GW156" s="182">
        <f t="shared" si="1338"/>
        <v>0</v>
      </c>
      <c r="GX156" s="5"/>
      <c r="GY156" s="182">
        <f t="shared" si="1449"/>
        <v>0</v>
      </c>
      <c r="GZ156" s="182">
        <f t="shared" si="1339"/>
        <v>0</v>
      </c>
      <c r="HA156" s="182">
        <f t="shared" si="1340"/>
        <v>0</v>
      </c>
      <c r="HB156" s="5"/>
      <c r="HC156" s="182">
        <f t="shared" si="1450"/>
        <v>0</v>
      </c>
      <c r="HD156" s="182">
        <f t="shared" si="1341"/>
        <v>0</v>
      </c>
      <c r="HE156" s="182">
        <f t="shared" si="1342"/>
        <v>0</v>
      </c>
      <c r="HF156" s="5"/>
      <c r="HG156" s="182">
        <f t="shared" si="1451"/>
        <v>0</v>
      </c>
      <c r="HH156" s="182">
        <f t="shared" si="1343"/>
        <v>0</v>
      </c>
      <c r="HI156" s="182">
        <f t="shared" si="1344"/>
        <v>0</v>
      </c>
      <c r="HJ156" s="5"/>
      <c r="HK156" s="182">
        <f t="shared" si="1452"/>
        <v>0</v>
      </c>
      <c r="HL156" s="182">
        <f t="shared" si="1345"/>
        <v>0</v>
      </c>
      <c r="HM156" s="182">
        <f t="shared" si="1346"/>
        <v>0</v>
      </c>
      <c r="HN156" s="5"/>
      <c r="HO156" s="182">
        <f t="shared" si="1453"/>
        <v>0</v>
      </c>
      <c r="HP156" s="182">
        <f t="shared" si="1347"/>
        <v>0</v>
      </c>
      <c r="HQ156" s="182">
        <f t="shared" si="1348"/>
        <v>0</v>
      </c>
      <c r="HR156" s="5"/>
      <c r="HS156" s="182">
        <f t="shared" si="1454"/>
        <v>0</v>
      </c>
      <c r="HT156" s="182">
        <f t="shared" si="1349"/>
        <v>0</v>
      </c>
      <c r="HU156" s="182">
        <f t="shared" si="1350"/>
        <v>0</v>
      </c>
      <c r="HV156" s="5"/>
      <c r="HW156" s="182">
        <f t="shared" si="1455"/>
        <v>0</v>
      </c>
      <c r="HX156" s="182">
        <f t="shared" si="1351"/>
        <v>0</v>
      </c>
      <c r="HY156" s="182">
        <f t="shared" si="1352"/>
        <v>0</v>
      </c>
      <c r="HZ156" s="5"/>
      <c r="IA156" s="182">
        <f t="shared" si="1456"/>
        <v>0</v>
      </c>
      <c r="IB156" s="182">
        <f t="shared" si="1353"/>
        <v>0</v>
      </c>
      <c r="IC156" s="182">
        <f t="shared" si="1354"/>
        <v>0</v>
      </c>
      <c r="ID156" s="5"/>
      <c r="IE156" s="182">
        <f t="shared" si="1457"/>
        <v>0</v>
      </c>
      <c r="IF156" s="182">
        <f t="shared" si="1355"/>
        <v>0</v>
      </c>
      <c r="IG156" s="182">
        <f t="shared" si="1356"/>
        <v>0</v>
      </c>
      <c r="IH156" s="5"/>
      <c r="II156" s="182">
        <f t="shared" si="1458"/>
        <v>0</v>
      </c>
      <c r="IJ156" s="182">
        <f t="shared" si="1357"/>
        <v>0</v>
      </c>
      <c r="IK156" s="182">
        <f t="shared" si="1358"/>
        <v>0</v>
      </c>
      <c r="IL156" s="5"/>
      <c r="IM156" s="182">
        <f t="shared" si="1459"/>
        <v>0</v>
      </c>
      <c r="IN156" s="182">
        <f t="shared" si="1359"/>
        <v>0</v>
      </c>
      <c r="IO156" s="182">
        <f t="shared" si="1360"/>
        <v>0</v>
      </c>
      <c r="IP156" s="5"/>
      <c r="IQ156" s="182">
        <f t="shared" si="1460"/>
        <v>0</v>
      </c>
      <c r="IR156" s="182">
        <f t="shared" si="1361"/>
        <v>0</v>
      </c>
      <c r="IS156" s="182">
        <f t="shared" si="1362"/>
        <v>0</v>
      </c>
      <c r="IT156" s="5"/>
      <c r="IU156" s="182">
        <f t="shared" si="1461"/>
        <v>0</v>
      </c>
      <c r="IV156" s="182">
        <f t="shared" si="1363"/>
        <v>0</v>
      </c>
      <c r="IW156" s="182">
        <f t="shared" si="1364"/>
        <v>0</v>
      </c>
      <c r="IX156" s="5"/>
      <c r="IY156" s="182">
        <f t="shared" si="1462"/>
        <v>0</v>
      </c>
      <c r="IZ156" s="182">
        <f t="shared" si="1365"/>
        <v>0</v>
      </c>
      <c r="JA156" s="182">
        <f t="shared" si="1366"/>
        <v>0</v>
      </c>
      <c r="JB156" s="5"/>
      <c r="JC156" s="182">
        <f t="shared" si="1463"/>
        <v>0</v>
      </c>
      <c r="JD156" s="182">
        <f t="shared" si="1367"/>
        <v>0</v>
      </c>
      <c r="JE156" s="182">
        <f t="shared" si="1368"/>
        <v>0</v>
      </c>
      <c r="JF156" s="5"/>
      <c r="JG156" s="182">
        <f t="shared" si="1464"/>
        <v>0</v>
      </c>
      <c r="JH156" s="182">
        <f t="shared" si="1369"/>
        <v>0</v>
      </c>
      <c r="JI156" s="182">
        <f t="shared" si="1370"/>
        <v>0</v>
      </c>
      <c r="JJ156" s="5"/>
      <c r="JK156" s="182">
        <f t="shared" si="1465"/>
        <v>0</v>
      </c>
      <c r="JL156" s="182">
        <f t="shared" si="1371"/>
        <v>0</v>
      </c>
      <c r="JM156" s="182">
        <f t="shared" si="1372"/>
        <v>0</v>
      </c>
      <c r="JN156" s="5"/>
      <c r="JO156" s="182">
        <f t="shared" si="1466"/>
        <v>0</v>
      </c>
      <c r="JP156" s="182">
        <f t="shared" si="1373"/>
        <v>0</v>
      </c>
      <c r="JQ156" s="182">
        <f t="shared" si="1374"/>
        <v>0</v>
      </c>
      <c r="JR156" s="5"/>
      <c r="JS156" s="182">
        <f t="shared" si="1467"/>
        <v>0</v>
      </c>
      <c r="JT156" s="182">
        <f t="shared" si="1375"/>
        <v>0</v>
      </c>
      <c r="JU156" s="182">
        <f t="shared" si="1376"/>
        <v>0</v>
      </c>
      <c r="JV156" s="5"/>
      <c r="JW156" s="182">
        <f t="shared" si="1468"/>
        <v>0</v>
      </c>
      <c r="JX156" s="182">
        <f t="shared" si="1377"/>
        <v>0</v>
      </c>
      <c r="JY156" s="182">
        <f t="shared" si="1378"/>
        <v>0</v>
      </c>
      <c r="JZ156" s="5"/>
      <c r="KA156" s="182">
        <f t="shared" si="1469"/>
        <v>0</v>
      </c>
      <c r="KB156" s="182">
        <f t="shared" si="1379"/>
        <v>0</v>
      </c>
      <c r="KC156" s="182">
        <f t="shared" si="1380"/>
        <v>0</v>
      </c>
      <c r="KD156" s="5"/>
      <c r="KE156" s="182">
        <f t="shared" si="1470"/>
        <v>0</v>
      </c>
      <c r="KF156" s="182">
        <f t="shared" si="1381"/>
        <v>0</v>
      </c>
      <c r="KG156" s="182">
        <f t="shared" si="1382"/>
        <v>0</v>
      </c>
      <c r="KH156" s="5"/>
      <c r="KI156" s="183">
        <f t="shared" si="1383"/>
        <v>0</v>
      </c>
      <c r="KJ156" s="183" t="e">
        <f t="shared" si="1384"/>
        <v>#DIV/0!</v>
      </c>
      <c r="KK156" s="183">
        <f t="shared" si="1385"/>
        <v>0</v>
      </c>
      <c r="KM156" s="183">
        <f t="shared" si="1386"/>
        <v>0</v>
      </c>
      <c r="KN156" s="183" t="e">
        <f t="shared" si="1387"/>
        <v>#DIV/0!</v>
      </c>
      <c r="KO156" s="183">
        <f t="shared" si="1388"/>
        <v>0</v>
      </c>
      <c r="KQ156" s="183">
        <f t="shared" si="1389"/>
        <v>0</v>
      </c>
      <c r="KR156" s="183" t="e">
        <f t="shared" si="1390"/>
        <v>#DIV/0!</v>
      </c>
      <c r="KS156" s="183">
        <f t="shared" si="1391"/>
        <v>0</v>
      </c>
      <c r="KU156" s="183">
        <f t="shared" si="1392"/>
        <v>0</v>
      </c>
      <c r="KV156" s="183" t="e">
        <f t="shared" si="1393"/>
        <v>#DIV/0!</v>
      </c>
      <c r="KW156" s="183">
        <f t="shared" si="1394"/>
        <v>0</v>
      </c>
      <c r="KY156" s="183">
        <f t="shared" si="1395"/>
        <v>0</v>
      </c>
      <c r="KZ156" s="183" t="e">
        <f t="shared" si="1396"/>
        <v>#DIV/0!</v>
      </c>
      <c r="LA156" s="183">
        <f t="shared" si="1397"/>
        <v>0</v>
      </c>
      <c r="LC156" s="183">
        <f t="shared" si="1398"/>
        <v>0</v>
      </c>
      <c r="LD156" s="183" t="e">
        <f t="shared" si="1399"/>
        <v>#DIV/0!</v>
      </c>
      <c r="LE156" s="183">
        <f t="shared" si="1400"/>
        <v>0</v>
      </c>
    </row>
    <row r="157" spans="2:317" ht="18.75">
      <c r="B157" s="172"/>
      <c r="C157" s="180"/>
      <c r="D157" s="180"/>
      <c r="E157" s="180" t="str">
        <f>'A.I Revenue Streams - P1'!F155</f>
        <v>CT Peripheral Venogram</v>
      </c>
      <c r="F157" s="184"/>
      <c r="G157" s="182"/>
      <c r="H157" s="182">
        <f>'A.I Revenue Streams - P1'!J155</f>
        <v>0</v>
      </c>
      <c r="I157" s="182">
        <f t="shared" si="1240"/>
        <v>0</v>
      </c>
      <c r="J157" s="5"/>
      <c r="K157" s="182">
        <f>'A.I Revenue Streams - P1'!H155*K$2</f>
        <v>0</v>
      </c>
      <c r="L157" s="182">
        <f t="shared" si="1241"/>
        <v>0</v>
      </c>
      <c r="M157" s="182">
        <f t="shared" si="1242"/>
        <v>0</v>
      </c>
      <c r="N157" s="5"/>
      <c r="O157" s="182">
        <f t="shared" si="1401"/>
        <v>0</v>
      </c>
      <c r="P157" s="182">
        <f t="shared" si="1243"/>
        <v>0</v>
      </c>
      <c r="Q157" s="182">
        <f t="shared" si="1244"/>
        <v>0</v>
      </c>
      <c r="R157" s="5"/>
      <c r="S157" s="182">
        <f t="shared" si="1402"/>
        <v>0</v>
      </c>
      <c r="T157" s="182">
        <f t="shared" si="1245"/>
        <v>0</v>
      </c>
      <c r="U157" s="182">
        <f t="shared" si="1246"/>
        <v>0</v>
      </c>
      <c r="V157" s="5"/>
      <c r="W157" s="182">
        <f t="shared" si="1403"/>
        <v>0</v>
      </c>
      <c r="X157" s="182">
        <f t="shared" si="1247"/>
        <v>0</v>
      </c>
      <c r="Y157" s="182">
        <f t="shared" si="1248"/>
        <v>0</v>
      </c>
      <c r="Z157" s="5"/>
      <c r="AA157" s="182">
        <f t="shared" si="1404"/>
        <v>0</v>
      </c>
      <c r="AB157" s="182">
        <f t="shared" si="1249"/>
        <v>0</v>
      </c>
      <c r="AC157" s="182">
        <f t="shared" si="1250"/>
        <v>0</v>
      </c>
      <c r="AD157" s="5"/>
      <c r="AE157" s="182">
        <f t="shared" si="1405"/>
        <v>0</v>
      </c>
      <c r="AF157" s="182">
        <f t="shared" si="1251"/>
        <v>0</v>
      </c>
      <c r="AG157" s="182">
        <f t="shared" si="1252"/>
        <v>0</v>
      </c>
      <c r="AH157" s="5"/>
      <c r="AI157" s="182">
        <f t="shared" si="1406"/>
        <v>0</v>
      </c>
      <c r="AJ157" s="182">
        <f t="shared" si="1253"/>
        <v>0</v>
      </c>
      <c r="AK157" s="182">
        <f t="shared" si="1254"/>
        <v>0</v>
      </c>
      <c r="AL157" s="5"/>
      <c r="AM157" s="182">
        <f t="shared" si="1407"/>
        <v>0</v>
      </c>
      <c r="AN157" s="182">
        <f t="shared" si="1255"/>
        <v>0</v>
      </c>
      <c r="AO157" s="182">
        <f t="shared" si="1256"/>
        <v>0</v>
      </c>
      <c r="AP157" s="5"/>
      <c r="AQ157" s="182">
        <f t="shared" si="1408"/>
        <v>0</v>
      </c>
      <c r="AR157" s="182">
        <f t="shared" si="1257"/>
        <v>0</v>
      </c>
      <c r="AS157" s="182">
        <f t="shared" si="1258"/>
        <v>0</v>
      </c>
      <c r="AT157" s="5"/>
      <c r="AU157" s="182">
        <f t="shared" si="1409"/>
        <v>0</v>
      </c>
      <c r="AV157" s="182">
        <f t="shared" si="1259"/>
        <v>0</v>
      </c>
      <c r="AW157" s="182">
        <f t="shared" si="1260"/>
        <v>0</v>
      </c>
      <c r="AX157" s="5"/>
      <c r="AY157" s="182">
        <f t="shared" si="1410"/>
        <v>0</v>
      </c>
      <c r="AZ157" s="182">
        <f t="shared" si="1261"/>
        <v>0</v>
      </c>
      <c r="BA157" s="182">
        <f t="shared" si="1262"/>
        <v>0</v>
      </c>
      <c r="BB157" s="5"/>
      <c r="BC157" s="182">
        <f t="shared" si="1411"/>
        <v>0</v>
      </c>
      <c r="BD157" s="182">
        <f t="shared" si="1263"/>
        <v>0</v>
      </c>
      <c r="BE157" s="182">
        <f t="shared" si="1264"/>
        <v>0</v>
      </c>
      <c r="BF157" s="5"/>
      <c r="BG157" s="182">
        <f t="shared" si="1412"/>
        <v>0</v>
      </c>
      <c r="BH157" s="182">
        <f t="shared" si="1265"/>
        <v>0</v>
      </c>
      <c r="BI157" s="182">
        <f t="shared" si="1266"/>
        <v>0</v>
      </c>
      <c r="BJ157" s="5"/>
      <c r="BK157" s="182">
        <f t="shared" si="1413"/>
        <v>0</v>
      </c>
      <c r="BL157" s="182">
        <f t="shared" si="1267"/>
        <v>0</v>
      </c>
      <c r="BM157" s="182">
        <f t="shared" si="1268"/>
        <v>0</v>
      </c>
      <c r="BN157" s="5"/>
      <c r="BO157" s="182">
        <f t="shared" si="1414"/>
        <v>0</v>
      </c>
      <c r="BP157" s="182">
        <f t="shared" si="1269"/>
        <v>0</v>
      </c>
      <c r="BQ157" s="182">
        <f t="shared" si="1270"/>
        <v>0</v>
      </c>
      <c r="BR157" s="5"/>
      <c r="BS157" s="182">
        <f t="shared" si="1415"/>
        <v>0</v>
      </c>
      <c r="BT157" s="182">
        <f t="shared" si="1271"/>
        <v>0</v>
      </c>
      <c r="BU157" s="182">
        <f t="shared" si="1272"/>
        <v>0</v>
      </c>
      <c r="BV157" s="5"/>
      <c r="BW157" s="182">
        <f t="shared" si="1416"/>
        <v>0</v>
      </c>
      <c r="BX157" s="182">
        <f t="shared" si="1273"/>
        <v>0</v>
      </c>
      <c r="BY157" s="182">
        <f t="shared" si="1274"/>
        <v>0</v>
      </c>
      <c r="BZ157" s="5"/>
      <c r="CA157" s="182">
        <f t="shared" si="1417"/>
        <v>0</v>
      </c>
      <c r="CB157" s="182">
        <f t="shared" si="1275"/>
        <v>0</v>
      </c>
      <c r="CC157" s="182">
        <f t="shared" si="1276"/>
        <v>0</v>
      </c>
      <c r="CD157" s="5"/>
      <c r="CE157" s="182">
        <f t="shared" si="1418"/>
        <v>0</v>
      </c>
      <c r="CF157" s="182">
        <f t="shared" si="1277"/>
        <v>0</v>
      </c>
      <c r="CG157" s="182">
        <f t="shared" si="1278"/>
        <v>0</v>
      </c>
      <c r="CH157" s="5"/>
      <c r="CI157" s="182">
        <f t="shared" si="1419"/>
        <v>0</v>
      </c>
      <c r="CJ157" s="182">
        <f t="shared" si="1279"/>
        <v>0</v>
      </c>
      <c r="CK157" s="182">
        <f t="shared" si="1280"/>
        <v>0</v>
      </c>
      <c r="CL157" s="5"/>
      <c r="CM157" s="182">
        <f t="shared" si="1420"/>
        <v>0</v>
      </c>
      <c r="CN157" s="182">
        <f t="shared" si="1281"/>
        <v>0</v>
      </c>
      <c r="CO157" s="182">
        <f t="shared" si="1282"/>
        <v>0</v>
      </c>
      <c r="CP157" s="5"/>
      <c r="CQ157" s="182">
        <f t="shared" si="1421"/>
        <v>0</v>
      </c>
      <c r="CR157" s="182">
        <f t="shared" si="1283"/>
        <v>0</v>
      </c>
      <c r="CS157" s="182">
        <f t="shared" si="1284"/>
        <v>0</v>
      </c>
      <c r="CT157" s="5"/>
      <c r="CU157" s="182">
        <f t="shared" si="1422"/>
        <v>0</v>
      </c>
      <c r="CV157" s="182">
        <f t="shared" si="1285"/>
        <v>0</v>
      </c>
      <c r="CW157" s="182">
        <f t="shared" si="1286"/>
        <v>0</v>
      </c>
      <c r="CX157" s="5"/>
      <c r="CY157" s="182">
        <f t="shared" si="1423"/>
        <v>0</v>
      </c>
      <c r="CZ157" s="182">
        <f t="shared" si="1287"/>
        <v>0</v>
      </c>
      <c r="DA157" s="182">
        <f t="shared" si="1288"/>
        <v>0</v>
      </c>
      <c r="DB157" s="5"/>
      <c r="DC157" s="182">
        <f t="shared" si="1424"/>
        <v>0</v>
      </c>
      <c r="DD157" s="182">
        <f t="shared" si="1289"/>
        <v>0</v>
      </c>
      <c r="DE157" s="182">
        <f t="shared" si="1290"/>
        <v>0</v>
      </c>
      <c r="DF157" s="5"/>
      <c r="DG157" s="182">
        <f t="shared" si="1425"/>
        <v>0</v>
      </c>
      <c r="DH157" s="182">
        <f t="shared" si="1291"/>
        <v>0</v>
      </c>
      <c r="DI157" s="182">
        <f t="shared" si="1292"/>
        <v>0</v>
      </c>
      <c r="DJ157" s="5"/>
      <c r="DK157" s="182">
        <f t="shared" si="1426"/>
        <v>0</v>
      </c>
      <c r="DL157" s="182">
        <f t="shared" si="1293"/>
        <v>0</v>
      </c>
      <c r="DM157" s="182">
        <f t="shared" si="1294"/>
        <v>0</v>
      </c>
      <c r="DN157" s="5"/>
      <c r="DO157" s="182">
        <f t="shared" si="1427"/>
        <v>0</v>
      </c>
      <c r="DP157" s="182">
        <f t="shared" si="1295"/>
        <v>0</v>
      </c>
      <c r="DQ157" s="182">
        <f t="shared" si="1296"/>
        <v>0</v>
      </c>
      <c r="DR157" s="5"/>
      <c r="DS157" s="182">
        <f t="shared" si="1428"/>
        <v>0</v>
      </c>
      <c r="DT157" s="182">
        <f t="shared" si="1297"/>
        <v>0</v>
      </c>
      <c r="DU157" s="182">
        <f t="shared" si="1298"/>
        <v>0</v>
      </c>
      <c r="DV157" s="5"/>
      <c r="DW157" s="182">
        <f t="shared" si="1429"/>
        <v>0</v>
      </c>
      <c r="DX157" s="182">
        <f t="shared" si="1299"/>
        <v>0</v>
      </c>
      <c r="DY157" s="182">
        <f t="shared" si="1300"/>
        <v>0</v>
      </c>
      <c r="DZ157" s="5"/>
      <c r="EA157" s="182">
        <f t="shared" si="1430"/>
        <v>0</v>
      </c>
      <c r="EB157" s="182">
        <f t="shared" si="1301"/>
        <v>0</v>
      </c>
      <c r="EC157" s="182">
        <f t="shared" si="1302"/>
        <v>0</v>
      </c>
      <c r="ED157" s="5"/>
      <c r="EE157" s="182">
        <f t="shared" si="1431"/>
        <v>0</v>
      </c>
      <c r="EF157" s="182">
        <f t="shared" si="1303"/>
        <v>0</v>
      </c>
      <c r="EG157" s="182">
        <f t="shared" si="1304"/>
        <v>0</v>
      </c>
      <c r="EH157" s="5"/>
      <c r="EI157" s="182">
        <f t="shared" si="1432"/>
        <v>0</v>
      </c>
      <c r="EJ157" s="182">
        <f t="shared" si="1305"/>
        <v>0</v>
      </c>
      <c r="EK157" s="182">
        <f t="shared" si="1306"/>
        <v>0</v>
      </c>
      <c r="EL157" s="5"/>
      <c r="EM157" s="182">
        <f t="shared" si="1433"/>
        <v>0</v>
      </c>
      <c r="EN157" s="182">
        <f t="shared" si="1307"/>
        <v>0</v>
      </c>
      <c r="EO157" s="182">
        <f t="shared" si="1308"/>
        <v>0</v>
      </c>
      <c r="EP157" s="5"/>
      <c r="EQ157" s="182">
        <f t="shared" si="1434"/>
        <v>0</v>
      </c>
      <c r="ER157" s="182">
        <f t="shared" si="1309"/>
        <v>0</v>
      </c>
      <c r="ES157" s="182">
        <f t="shared" si="1310"/>
        <v>0</v>
      </c>
      <c r="ET157" s="5"/>
      <c r="EU157" s="182">
        <f t="shared" si="1435"/>
        <v>0</v>
      </c>
      <c r="EV157" s="182">
        <f t="shared" si="1311"/>
        <v>0</v>
      </c>
      <c r="EW157" s="182">
        <f t="shared" si="1312"/>
        <v>0</v>
      </c>
      <c r="EX157" s="5"/>
      <c r="EY157" s="182">
        <f t="shared" si="1436"/>
        <v>0</v>
      </c>
      <c r="EZ157" s="182">
        <f t="shared" si="1313"/>
        <v>0</v>
      </c>
      <c r="FA157" s="182">
        <f t="shared" si="1314"/>
        <v>0</v>
      </c>
      <c r="FB157" s="5"/>
      <c r="FC157" s="182">
        <f t="shared" si="1437"/>
        <v>0</v>
      </c>
      <c r="FD157" s="182">
        <f t="shared" si="1315"/>
        <v>0</v>
      </c>
      <c r="FE157" s="182">
        <f t="shared" si="1316"/>
        <v>0</v>
      </c>
      <c r="FF157" s="5"/>
      <c r="FG157" s="182">
        <f t="shared" si="1438"/>
        <v>0</v>
      </c>
      <c r="FH157" s="182">
        <f t="shared" si="1317"/>
        <v>0</v>
      </c>
      <c r="FI157" s="182">
        <f t="shared" si="1318"/>
        <v>0</v>
      </c>
      <c r="FJ157" s="5"/>
      <c r="FK157" s="182">
        <f t="shared" si="1439"/>
        <v>0</v>
      </c>
      <c r="FL157" s="182">
        <f t="shared" si="1319"/>
        <v>0</v>
      </c>
      <c r="FM157" s="182">
        <f t="shared" si="1320"/>
        <v>0</v>
      </c>
      <c r="FN157" s="5"/>
      <c r="FO157" s="182">
        <f t="shared" si="1440"/>
        <v>0</v>
      </c>
      <c r="FP157" s="182">
        <f t="shared" si="1321"/>
        <v>0</v>
      </c>
      <c r="FQ157" s="182">
        <f t="shared" si="1322"/>
        <v>0</v>
      </c>
      <c r="FR157" s="5"/>
      <c r="FS157" s="182">
        <f t="shared" si="1441"/>
        <v>0</v>
      </c>
      <c r="FT157" s="182">
        <f t="shared" si="1323"/>
        <v>0</v>
      </c>
      <c r="FU157" s="182">
        <f t="shared" si="1324"/>
        <v>0</v>
      </c>
      <c r="FV157" s="5"/>
      <c r="FW157" s="182">
        <f t="shared" si="1442"/>
        <v>0</v>
      </c>
      <c r="FX157" s="182">
        <f t="shared" si="1325"/>
        <v>0</v>
      </c>
      <c r="FY157" s="182">
        <f t="shared" si="1326"/>
        <v>0</v>
      </c>
      <c r="FZ157" s="5"/>
      <c r="GA157" s="182">
        <f t="shared" si="1443"/>
        <v>0</v>
      </c>
      <c r="GB157" s="182">
        <f t="shared" si="1327"/>
        <v>0</v>
      </c>
      <c r="GC157" s="182">
        <f t="shared" si="1328"/>
        <v>0</v>
      </c>
      <c r="GD157" s="5"/>
      <c r="GE157" s="182">
        <f t="shared" si="1444"/>
        <v>0</v>
      </c>
      <c r="GF157" s="182">
        <f t="shared" si="1329"/>
        <v>0</v>
      </c>
      <c r="GG157" s="182">
        <f t="shared" si="1330"/>
        <v>0</v>
      </c>
      <c r="GH157" s="5"/>
      <c r="GI157" s="182">
        <f t="shared" si="1445"/>
        <v>0</v>
      </c>
      <c r="GJ157" s="182">
        <f t="shared" si="1331"/>
        <v>0</v>
      </c>
      <c r="GK157" s="182">
        <f t="shared" si="1332"/>
        <v>0</v>
      </c>
      <c r="GL157" s="5"/>
      <c r="GM157" s="182">
        <f t="shared" si="1446"/>
        <v>0</v>
      </c>
      <c r="GN157" s="182">
        <f t="shared" si="1333"/>
        <v>0</v>
      </c>
      <c r="GO157" s="182">
        <f t="shared" si="1334"/>
        <v>0</v>
      </c>
      <c r="GP157" s="5"/>
      <c r="GQ157" s="182">
        <f t="shared" si="1447"/>
        <v>0</v>
      </c>
      <c r="GR157" s="182">
        <f t="shared" si="1335"/>
        <v>0</v>
      </c>
      <c r="GS157" s="182">
        <f t="shared" si="1336"/>
        <v>0</v>
      </c>
      <c r="GT157" s="5"/>
      <c r="GU157" s="182">
        <f t="shared" si="1448"/>
        <v>0</v>
      </c>
      <c r="GV157" s="182">
        <f t="shared" si="1337"/>
        <v>0</v>
      </c>
      <c r="GW157" s="182">
        <f t="shared" si="1338"/>
        <v>0</v>
      </c>
      <c r="GX157" s="5"/>
      <c r="GY157" s="182">
        <f t="shared" si="1449"/>
        <v>0</v>
      </c>
      <c r="GZ157" s="182">
        <f t="shared" si="1339"/>
        <v>0</v>
      </c>
      <c r="HA157" s="182">
        <f t="shared" si="1340"/>
        <v>0</v>
      </c>
      <c r="HB157" s="5"/>
      <c r="HC157" s="182">
        <f t="shared" si="1450"/>
        <v>0</v>
      </c>
      <c r="HD157" s="182">
        <f t="shared" si="1341"/>
        <v>0</v>
      </c>
      <c r="HE157" s="182">
        <f t="shared" si="1342"/>
        <v>0</v>
      </c>
      <c r="HF157" s="5"/>
      <c r="HG157" s="182">
        <f t="shared" si="1451"/>
        <v>0</v>
      </c>
      <c r="HH157" s="182">
        <f t="shared" si="1343"/>
        <v>0</v>
      </c>
      <c r="HI157" s="182">
        <f t="shared" si="1344"/>
        <v>0</v>
      </c>
      <c r="HJ157" s="5"/>
      <c r="HK157" s="182">
        <f t="shared" si="1452"/>
        <v>0</v>
      </c>
      <c r="HL157" s="182">
        <f t="shared" si="1345"/>
        <v>0</v>
      </c>
      <c r="HM157" s="182">
        <f t="shared" si="1346"/>
        <v>0</v>
      </c>
      <c r="HN157" s="5"/>
      <c r="HO157" s="182">
        <f t="shared" si="1453"/>
        <v>0</v>
      </c>
      <c r="HP157" s="182">
        <f t="shared" si="1347"/>
        <v>0</v>
      </c>
      <c r="HQ157" s="182">
        <f t="shared" si="1348"/>
        <v>0</v>
      </c>
      <c r="HR157" s="5"/>
      <c r="HS157" s="182">
        <f t="shared" si="1454"/>
        <v>0</v>
      </c>
      <c r="HT157" s="182">
        <f t="shared" si="1349"/>
        <v>0</v>
      </c>
      <c r="HU157" s="182">
        <f t="shared" si="1350"/>
        <v>0</v>
      </c>
      <c r="HV157" s="5"/>
      <c r="HW157" s="182">
        <f t="shared" si="1455"/>
        <v>0</v>
      </c>
      <c r="HX157" s="182">
        <f t="shared" si="1351"/>
        <v>0</v>
      </c>
      <c r="HY157" s="182">
        <f t="shared" si="1352"/>
        <v>0</v>
      </c>
      <c r="HZ157" s="5"/>
      <c r="IA157" s="182">
        <f t="shared" si="1456"/>
        <v>0</v>
      </c>
      <c r="IB157" s="182">
        <f t="shared" si="1353"/>
        <v>0</v>
      </c>
      <c r="IC157" s="182">
        <f t="shared" si="1354"/>
        <v>0</v>
      </c>
      <c r="ID157" s="5"/>
      <c r="IE157" s="182">
        <f t="shared" si="1457"/>
        <v>0</v>
      </c>
      <c r="IF157" s="182">
        <f t="shared" si="1355"/>
        <v>0</v>
      </c>
      <c r="IG157" s="182">
        <f t="shared" si="1356"/>
        <v>0</v>
      </c>
      <c r="IH157" s="5"/>
      <c r="II157" s="182">
        <f t="shared" si="1458"/>
        <v>0</v>
      </c>
      <c r="IJ157" s="182">
        <f t="shared" si="1357"/>
        <v>0</v>
      </c>
      <c r="IK157" s="182">
        <f t="shared" si="1358"/>
        <v>0</v>
      </c>
      <c r="IL157" s="5"/>
      <c r="IM157" s="182">
        <f t="shared" si="1459"/>
        <v>0</v>
      </c>
      <c r="IN157" s="182">
        <f t="shared" si="1359"/>
        <v>0</v>
      </c>
      <c r="IO157" s="182">
        <f t="shared" si="1360"/>
        <v>0</v>
      </c>
      <c r="IP157" s="5"/>
      <c r="IQ157" s="182">
        <f t="shared" si="1460"/>
        <v>0</v>
      </c>
      <c r="IR157" s="182">
        <f t="shared" si="1361"/>
        <v>0</v>
      </c>
      <c r="IS157" s="182">
        <f t="shared" si="1362"/>
        <v>0</v>
      </c>
      <c r="IT157" s="5"/>
      <c r="IU157" s="182">
        <f t="shared" si="1461"/>
        <v>0</v>
      </c>
      <c r="IV157" s="182">
        <f t="shared" si="1363"/>
        <v>0</v>
      </c>
      <c r="IW157" s="182">
        <f t="shared" si="1364"/>
        <v>0</v>
      </c>
      <c r="IX157" s="5"/>
      <c r="IY157" s="182">
        <f t="shared" si="1462"/>
        <v>0</v>
      </c>
      <c r="IZ157" s="182">
        <f t="shared" si="1365"/>
        <v>0</v>
      </c>
      <c r="JA157" s="182">
        <f t="shared" si="1366"/>
        <v>0</v>
      </c>
      <c r="JB157" s="5"/>
      <c r="JC157" s="182">
        <f t="shared" si="1463"/>
        <v>0</v>
      </c>
      <c r="JD157" s="182">
        <f t="shared" si="1367"/>
        <v>0</v>
      </c>
      <c r="JE157" s="182">
        <f t="shared" si="1368"/>
        <v>0</v>
      </c>
      <c r="JF157" s="5"/>
      <c r="JG157" s="182">
        <f t="shared" si="1464"/>
        <v>0</v>
      </c>
      <c r="JH157" s="182">
        <f t="shared" si="1369"/>
        <v>0</v>
      </c>
      <c r="JI157" s="182">
        <f t="shared" si="1370"/>
        <v>0</v>
      </c>
      <c r="JJ157" s="5"/>
      <c r="JK157" s="182">
        <f t="shared" si="1465"/>
        <v>0</v>
      </c>
      <c r="JL157" s="182">
        <f t="shared" si="1371"/>
        <v>0</v>
      </c>
      <c r="JM157" s="182">
        <f t="shared" si="1372"/>
        <v>0</v>
      </c>
      <c r="JN157" s="5"/>
      <c r="JO157" s="182">
        <f t="shared" si="1466"/>
        <v>0</v>
      </c>
      <c r="JP157" s="182">
        <f t="shared" si="1373"/>
        <v>0</v>
      </c>
      <c r="JQ157" s="182">
        <f t="shared" si="1374"/>
        <v>0</v>
      </c>
      <c r="JR157" s="5"/>
      <c r="JS157" s="182">
        <f t="shared" si="1467"/>
        <v>0</v>
      </c>
      <c r="JT157" s="182">
        <f t="shared" si="1375"/>
        <v>0</v>
      </c>
      <c r="JU157" s="182">
        <f t="shared" si="1376"/>
        <v>0</v>
      </c>
      <c r="JV157" s="5"/>
      <c r="JW157" s="182">
        <f t="shared" si="1468"/>
        <v>0</v>
      </c>
      <c r="JX157" s="182">
        <f t="shared" si="1377"/>
        <v>0</v>
      </c>
      <c r="JY157" s="182">
        <f t="shared" si="1378"/>
        <v>0</v>
      </c>
      <c r="JZ157" s="5"/>
      <c r="KA157" s="182">
        <f t="shared" si="1469"/>
        <v>0</v>
      </c>
      <c r="KB157" s="182">
        <f t="shared" si="1379"/>
        <v>0</v>
      </c>
      <c r="KC157" s="182">
        <f t="shared" si="1380"/>
        <v>0</v>
      </c>
      <c r="KD157" s="5"/>
      <c r="KE157" s="182">
        <f t="shared" si="1470"/>
        <v>0</v>
      </c>
      <c r="KF157" s="182">
        <f t="shared" si="1381"/>
        <v>0</v>
      </c>
      <c r="KG157" s="182">
        <f t="shared" si="1382"/>
        <v>0</v>
      </c>
      <c r="KH157" s="5"/>
      <c r="KI157" s="183">
        <f t="shared" si="1383"/>
        <v>0</v>
      </c>
      <c r="KJ157" s="183" t="e">
        <f t="shared" si="1384"/>
        <v>#DIV/0!</v>
      </c>
      <c r="KK157" s="183">
        <f t="shared" si="1385"/>
        <v>0</v>
      </c>
      <c r="KM157" s="183">
        <f t="shared" si="1386"/>
        <v>0</v>
      </c>
      <c r="KN157" s="183" t="e">
        <f t="shared" si="1387"/>
        <v>#DIV/0!</v>
      </c>
      <c r="KO157" s="183">
        <f t="shared" si="1388"/>
        <v>0</v>
      </c>
      <c r="KQ157" s="183">
        <f t="shared" si="1389"/>
        <v>0</v>
      </c>
      <c r="KR157" s="183" t="e">
        <f t="shared" si="1390"/>
        <v>#DIV/0!</v>
      </c>
      <c r="KS157" s="183">
        <f t="shared" si="1391"/>
        <v>0</v>
      </c>
      <c r="KU157" s="183">
        <f t="shared" si="1392"/>
        <v>0</v>
      </c>
      <c r="KV157" s="183" t="e">
        <f t="shared" si="1393"/>
        <v>#DIV/0!</v>
      </c>
      <c r="KW157" s="183">
        <f t="shared" si="1394"/>
        <v>0</v>
      </c>
      <c r="KY157" s="183">
        <f t="shared" si="1395"/>
        <v>0</v>
      </c>
      <c r="KZ157" s="183" t="e">
        <f t="shared" si="1396"/>
        <v>#DIV/0!</v>
      </c>
      <c r="LA157" s="183">
        <f t="shared" si="1397"/>
        <v>0</v>
      </c>
      <c r="LC157" s="183">
        <f t="shared" si="1398"/>
        <v>0</v>
      </c>
      <c r="LD157" s="183" t="e">
        <f t="shared" si="1399"/>
        <v>#DIV/0!</v>
      </c>
      <c r="LE157" s="183">
        <f t="shared" si="1400"/>
        <v>0</v>
      </c>
    </row>
    <row r="158" spans="2:317" ht="18.75">
      <c r="B158" s="172"/>
      <c r="C158" s="180"/>
      <c r="D158" s="180"/>
      <c r="E158" s="180" t="str">
        <f>'A.I Revenue Streams - P1'!F156</f>
        <v>CT Peripheral Angio</v>
      </c>
      <c r="F158" s="184"/>
      <c r="G158" s="182"/>
      <c r="H158" s="182">
        <f>'A.I Revenue Streams - P1'!J156</f>
        <v>0</v>
      </c>
      <c r="I158" s="182">
        <f t="shared" si="1240"/>
        <v>0</v>
      </c>
      <c r="J158" s="5"/>
      <c r="K158" s="182">
        <f>'A.I Revenue Streams - P1'!H156*K$2</f>
        <v>0</v>
      </c>
      <c r="L158" s="182">
        <f t="shared" si="1241"/>
        <v>0</v>
      </c>
      <c r="M158" s="182">
        <f t="shared" si="1242"/>
        <v>0</v>
      </c>
      <c r="N158" s="5"/>
      <c r="O158" s="182">
        <f t="shared" si="1401"/>
        <v>0</v>
      </c>
      <c r="P158" s="182">
        <f t="shared" si="1243"/>
        <v>0</v>
      </c>
      <c r="Q158" s="182">
        <f t="shared" si="1244"/>
        <v>0</v>
      </c>
      <c r="R158" s="5"/>
      <c r="S158" s="182">
        <f t="shared" si="1402"/>
        <v>0</v>
      </c>
      <c r="T158" s="182">
        <f t="shared" si="1245"/>
        <v>0</v>
      </c>
      <c r="U158" s="182">
        <f t="shared" si="1246"/>
        <v>0</v>
      </c>
      <c r="V158" s="5"/>
      <c r="W158" s="182">
        <f t="shared" si="1403"/>
        <v>0</v>
      </c>
      <c r="X158" s="182">
        <f t="shared" si="1247"/>
        <v>0</v>
      </c>
      <c r="Y158" s="182">
        <f t="shared" si="1248"/>
        <v>0</v>
      </c>
      <c r="Z158" s="5"/>
      <c r="AA158" s="182">
        <f t="shared" si="1404"/>
        <v>0</v>
      </c>
      <c r="AB158" s="182">
        <f t="shared" si="1249"/>
        <v>0</v>
      </c>
      <c r="AC158" s="182">
        <f t="shared" si="1250"/>
        <v>0</v>
      </c>
      <c r="AD158" s="5"/>
      <c r="AE158" s="182">
        <f t="shared" si="1405"/>
        <v>0</v>
      </c>
      <c r="AF158" s="182">
        <f t="shared" si="1251"/>
        <v>0</v>
      </c>
      <c r="AG158" s="182">
        <f t="shared" si="1252"/>
        <v>0</v>
      </c>
      <c r="AH158" s="5"/>
      <c r="AI158" s="182">
        <f t="shared" si="1406"/>
        <v>0</v>
      </c>
      <c r="AJ158" s="182">
        <f t="shared" si="1253"/>
        <v>0</v>
      </c>
      <c r="AK158" s="182">
        <f t="shared" si="1254"/>
        <v>0</v>
      </c>
      <c r="AL158" s="5"/>
      <c r="AM158" s="182">
        <f t="shared" si="1407"/>
        <v>0</v>
      </c>
      <c r="AN158" s="182">
        <f t="shared" si="1255"/>
        <v>0</v>
      </c>
      <c r="AO158" s="182">
        <f t="shared" si="1256"/>
        <v>0</v>
      </c>
      <c r="AP158" s="5"/>
      <c r="AQ158" s="182">
        <f t="shared" si="1408"/>
        <v>0</v>
      </c>
      <c r="AR158" s="182">
        <f t="shared" si="1257"/>
        <v>0</v>
      </c>
      <c r="AS158" s="182">
        <f t="shared" si="1258"/>
        <v>0</v>
      </c>
      <c r="AT158" s="5"/>
      <c r="AU158" s="182">
        <f t="shared" si="1409"/>
        <v>0</v>
      </c>
      <c r="AV158" s="182">
        <f t="shared" si="1259"/>
        <v>0</v>
      </c>
      <c r="AW158" s="182">
        <f t="shared" si="1260"/>
        <v>0</v>
      </c>
      <c r="AX158" s="5"/>
      <c r="AY158" s="182">
        <f t="shared" si="1410"/>
        <v>0</v>
      </c>
      <c r="AZ158" s="182">
        <f t="shared" si="1261"/>
        <v>0</v>
      </c>
      <c r="BA158" s="182">
        <f t="shared" si="1262"/>
        <v>0</v>
      </c>
      <c r="BB158" s="5"/>
      <c r="BC158" s="182">
        <f t="shared" si="1411"/>
        <v>0</v>
      </c>
      <c r="BD158" s="182">
        <f t="shared" si="1263"/>
        <v>0</v>
      </c>
      <c r="BE158" s="182">
        <f t="shared" si="1264"/>
        <v>0</v>
      </c>
      <c r="BF158" s="5"/>
      <c r="BG158" s="182">
        <f t="shared" si="1412"/>
        <v>0</v>
      </c>
      <c r="BH158" s="182">
        <f t="shared" si="1265"/>
        <v>0</v>
      </c>
      <c r="BI158" s="182">
        <f t="shared" si="1266"/>
        <v>0</v>
      </c>
      <c r="BJ158" s="5"/>
      <c r="BK158" s="182">
        <f t="shared" si="1413"/>
        <v>0</v>
      </c>
      <c r="BL158" s="182">
        <f t="shared" si="1267"/>
        <v>0</v>
      </c>
      <c r="BM158" s="182">
        <f t="shared" si="1268"/>
        <v>0</v>
      </c>
      <c r="BN158" s="5"/>
      <c r="BO158" s="182">
        <f t="shared" si="1414"/>
        <v>0</v>
      </c>
      <c r="BP158" s="182">
        <f t="shared" si="1269"/>
        <v>0</v>
      </c>
      <c r="BQ158" s="182">
        <f t="shared" si="1270"/>
        <v>0</v>
      </c>
      <c r="BR158" s="5"/>
      <c r="BS158" s="182">
        <f t="shared" si="1415"/>
        <v>0</v>
      </c>
      <c r="BT158" s="182">
        <f t="shared" si="1271"/>
        <v>0</v>
      </c>
      <c r="BU158" s="182">
        <f t="shared" si="1272"/>
        <v>0</v>
      </c>
      <c r="BV158" s="5"/>
      <c r="BW158" s="182">
        <f t="shared" si="1416"/>
        <v>0</v>
      </c>
      <c r="BX158" s="182">
        <f t="shared" si="1273"/>
        <v>0</v>
      </c>
      <c r="BY158" s="182">
        <f t="shared" si="1274"/>
        <v>0</v>
      </c>
      <c r="BZ158" s="5"/>
      <c r="CA158" s="182">
        <f t="shared" si="1417"/>
        <v>0</v>
      </c>
      <c r="CB158" s="182">
        <f t="shared" si="1275"/>
        <v>0</v>
      </c>
      <c r="CC158" s="182">
        <f t="shared" si="1276"/>
        <v>0</v>
      </c>
      <c r="CD158" s="5"/>
      <c r="CE158" s="182">
        <f t="shared" si="1418"/>
        <v>0</v>
      </c>
      <c r="CF158" s="182">
        <f t="shared" si="1277"/>
        <v>0</v>
      </c>
      <c r="CG158" s="182">
        <f t="shared" si="1278"/>
        <v>0</v>
      </c>
      <c r="CH158" s="5"/>
      <c r="CI158" s="182">
        <f t="shared" si="1419"/>
        <v>0</v>
      </c>
      <c r="CJ158" s="182">
        <f t="shared" si="1279"/>
        <v>0</v>
      </c>
      <c r="CK158" s="182">
        <f t="shared" si="1280"/>
        <v>0</v>
      </c>
      <c r="CL158" s="5"/>
      <c r="CM158" s="182">
        <f t="shared" si="1420"/>
        <v>0</v>
      </c>
      <c r="CN158" s="182">
        <f t="shared" si="1281"/>
        <v>0</v>
      </c>
      <c r="CO158" s="182">
        <f t="shared" si="1282"/>
        <v>0</v>
      </c>
      <c r="CP158" s="5"/>
      <c r="CQ158" s="182">
        <f t="shared" si="1421"/>
        <v>0</v>
      </c>
      <c r="CR158" s="182">
        <f t="shared" si="1283"/>
        <v>0</v>
      </c>
      <c r="CS158" s="182">
        <f t="shared" si="1284"/>
        <v>0</v>
      </c>
      <c r="CT158" s="5"/>
      <c r="CU158" s="182">
        <f t="shared" si="1422"/>
        <v>0</v>
      </c>
      <c r="CV158" s="182">
        <f t="shared" si="1285"/>
        <v>0</v>
      </c>
      <c r="CW158" s="182">
        <f t="shared" si="1286"/>
        <v>0</v>
      </c>
      <c r="CX158" s="5"/>
      <c r="CY158" s="182">
        <f t="shared" si="1423"/>
        <v>0</v>
      </c>
      <c r="CZ158" s="182">
        <f t="shared" si="1287"/>
        <v>0</v>
      </c>
      <c r="DA158" s="182">
        <f t="shared" si="1288"/>
        <v>0</v>
      </c>
      <c r="DB158" s="5"/>
      <c r="DC158" s="182">
        <f t="shared" si="1424"/>
        <v>0</v>
      </c>
      <c r="DD158" s="182">
        <f t="shared" si="1289"/>
        <v>0</v>
      </c>
      <c r="DE158" s="182">
        <f t="shared" si="1290"/>
        <v>0</v>
      </c>
      <c r="DF158" s="5"/>
      <c r="DG158" s="182">
        <f t="shared" si="1425"/>
        <v>0</v>
      </c>
      <c r="DH158" s="182">
        <f t="shared" si="1291"/>
        <v>0</v>
      </c>
      <c r="DI158" s="182">
        <f t="shared" si="1292"/>
        <v>0</v>
      </c>
      <c r="DJ158" s="5"/>
      <c r="DK158" s="182">
        <f t="shared" si="1426"/>
        <v>0</v>
      </c>
      <c r="DL158" s="182">
        <f t="shared" si="1293"/>
        <v>0</v>
      </c>
      <c r="DM158" s="182">
        <f t="shared" si="1294"/>
        <v>0</v>
      </c>
      <c r="DN158" s="5"/>
      <c r="DO158" s="182">
        <f t="shared" si="1427"/>
        <v>0</v>
      </c>
      <c r="DP158" s="182">
        <f t="shared" si="1295"/>
        <v>0</v>
      </c>
      <c r="DQ158" s="182">
        <f t="shared" si="1296"/>
        <v>0</v>
      </c>
      <c r="DR158" s="5"/>
      <c r="DS158" s="182">
        <f t="shared" si="1428"/>
        <v>0</v>
      </c>
      <c r="DT158" s="182">
        <f t="shared" si="1297"/>
        <v>0</v>
      </c>
      <c r="DU158" s="182">
        <f t="shared" si="1298"/>
        <v>0</v>
      </c>
      <c r="DV158" s="5"/>
      <c r="DW158" s="182">
        <f t="shared" si="1429"/>
        <v>0</v>
      </c>
      <c r="DX158" s="182">
        <f t="shared" si="1299"/>
        <v>0</v>
      </c>
      <c r="DY158" s="182">
        <f t="shared" si="1300"/>
        <v>0</v>
      </c>
      <c r="DZ158" s="5"/>
      <c r="EA158" s="182">
        <f t="shared" si="1430"/>
        <v>0</v>
      </c>
      <c r="EB158" s="182">
        <f t="shared" si="1301"/>
        <v>0</v>
      </c>
      <c r="EC158" s="182">
        <f t="shared" si="1302"/>
        <v>0</v>
      </c>
      <c r="ED158" s="5"/>
      <c r="EE158" s="182">
        <f t="shared" si="1431"/>
        <v>0</v>
      </c>
      <c r="EF158" s="182">
        <f t="shared" si="1303"/>
        <v>0</v>
      </c>
      <c r="EG158" s="182">
        <f t="shared" si="1304"/>
        <v>0</v>
      </c>
      <c r="EH158" s="5"/>
      <c r="EI158" s="182">
        <f t="shared" si="1432"/>
        <v>0</v>
      </c>
      <c r="EJ158" s="182">
        <f t="shared" si="1305"/>
        <v>0</v>
      </c>
      <c r="EK158" s="182">
        <f t="shared" si="1306"/>
        <v>0</v>
      </c>
      <c r="EL158" s="5"/>
      <c r="EM158" s="182">
        <f t="shared" si="1433"/>
        <v>0</v>
      </c>
      <c r="EN158" s="182">
        <f t="shared" si="1307"/>
        <v>0</v>
      </c>
      <c r="EO158" s="182">
        <f t="shared" si="1308"/>
        <v>0</v>
      </c>
      <c r="EP158" s="5"/>
      <c r="EQ158" s="182">
        <f t="shared" si="1434"/>
        <v>0</v>
      </c>
      <c r="ER158" s="182">
        <f t="shared" si="1309"/>
        <v>0</v>
      </c>
      <c r="ES158" s="182">
        <f t="shared" si="1310"/>
        <v>0</v>
      </c>
      <c r="ET158" s="5"/>
      <c r="EU158" s="182">
        <f t="shared" si="1435"/>
        <v>0</v>
      </c>
      <c r="EV158" s="182">
        <f t="shared" si="1311"/>
        <v>0</v>
      </c>
      <c r="EW158" s="182">
        <f t="shared" si="1312"/>
        <v>0</v>
      </c>
      <c r="EX158" s="5"/>
      <c r="EY158" s="182">
        <f t="shared" si="1436"/>
        <v>0</v>
      </c>
      <c r="EZ158" s="182">
        <f t="shared" si="1313"/>
        <v>0</v>
      </c>
      <c r="FA158" s="182">
        <f t="shared" si="1314"/>
        <v>0</v>
      </c>
      <c r="FB158" s="5"/>
      <c r="FC158" s="182">
        <f t="shared" si="1437"/>
        <v>0</v>
      </c>
      <c r="FD158" s="182">
        <f t="shared" si="1315"/>
        <v>0</v>
      </c>
      <c r="FE158" s="182">
        <f t="shared" si="1316"/>
        <v>0</v>
      </c>
      <c r="FF158" s="5"/>
      <c r="FG158" s="182">
        <f t="shared" si="1438"/>
        <v>0</v>
      </c>
      <c r="FH158" s="182">
        <f t="shared" si="1317"/>
        <v>0</v>
      </c>
      <c r="FI158" s="182">
        <f t="shared" si="1318"/>
        <v>0</v>
      </c>
      <c r="FJ158" s="5"/>
      <c r="FK158" s="182">
        <f t="shared" si="1439"/>
        <v>0</v>
      </c>
      <c r="FL158" s="182">
        <f t="shared" si="1319"/>
        <v>0</v>
      </c>
      <c r="FM158" s="182">
        <f t="shared" si="1320"/>
        <v>0</v>
      </c>
      <c r="FN158" s="5"/>
      <c r="FO158" s="182">
        <f t="shared" si="1440"/>
        <v>0</v>
      </c>
      <c r="FP158" s="182">
        <f t="shared" si="1321"/>
        <v>0</v>
      </c>
      <c r="FQ158" s="182">
        <f t="shared" si="1322"/>
        <v>0</v>
      </c>
      <c r="FR158" s="5"/>
      <c r="FS158" s="182">
        <f t="shared" si="1441"/>
        <v>0</v>
      </c>
      <c r="FT158" s="182">
        <f t="shared" si="1323"/>
        <v>0</v>
      </c>
      <c r="FU158" s="182">
        <f t="shared" si="1324"/>
        <v>0</v>
      </c>
      <c r="FV158" s="5"/>
      <c r="FW158" s="182">
        <f t="shared" si="1442"/>
        <v>0</v>
      </c>
      <c r="FX158" s="182">
        <f t="shared" si="1325"/>
        <v>0</v>
      </c>
      <c r="FY158" s="182">
        <f t="shared" si="1326"/>
        <v>0</v>
      </c>
      <c r="FZ158" s="5"/>
      <c r="GA158" s="182">
        <f t="shared" si="1443"/>
        <v>0</v>
      </c>
      <c r="GB158" s="182">
        <f t="shared" si="1327"/>
        <v>0</v>
      </c>
      <c r="GC158" s="182">
        <f t="shared" si="1328"/>
        <v>0</v>
      </c>
      <c r="GD158" s="5"/>
      <c r="GE158" s="182">
        <f t="shared" si="1444"/>
        <v>0</v>
      </c>
      <c r="GF158" s="182">
        <f t="shared" si="1329"/>
        <v>0</v>
      </c>
      <c r="GG158" s="182">
        <f t="shared" si="1330"/>
        <v>0</v>
      </c>
      <c r="GH158" s="5"/>
      <c r="GI158" s="182">
        <f t="shared" si="1445"/>
        <v>0</v>
      </c>
      <c r="GJ158" s="182">
        <f t="shared" si="1331"/>
        <v>0</v>
      </c>
      <c r="GK158" s="182">
        <f t="shared" si="1332"/>
        <v>0</v>
      </c>
      <c r="GL158" s="5"/>
      <c r="GM158" s="182">
        <f t="shared" si="1446"/>
        <v>0</v>
      </c>
      <c r="GN158" s="182">
        <f t="shared" si="1333"/>
        <v>0</v>
      </c>
      <c r="GO158" s="182">
        <f t="shared" si="1334"/>
        <v>0</v>
      </c>
      <c r="GP158" s="5"/>
      <c r="GQ158" s="182">
        <f t="shared" si="1447"/>
        <v>0</v>
      </c>
      <c r="GR158" s="182">
        <f t="shared" si="1335"/>
        <v>0</v>
      </c>
      <c r="GS158" s="182">
        <f t="shared" si="1336"/>
        <v>0</v>
      </c>
      <c r="GT158" s="5"/>
      <c r="GU158" s="182">
        <f t="shared" si="1448"/>
        <v>0</v>
      </c>
      <c r="GV158" s="182">
        <f t="shared" si="1337"/>
        <v>0</v>
      </c>
      <c r="GW158" s="182">
        <f t="shared" si="1338"/>
        <v>0</v>
      </c>
      <c r="GX158" s="5"/>
      <c r="GY158" s="182">
        <f t="shared" si="1449"/>
        <v>0</v>
      </c>
      <c r="GZ158" s="182">
        <f t="shared" si="1339"/>
        <v>0</v>
      </c>
      <c r="HA158" s="182">
        <f t="shared" si="1340"/>
        <v>0</v>
      </c>
      <c r="HB158" s="5"/>
      <c r="HC158" s="182">
        <f t="shared" si="1450"/>
        <v>0</v>
      </c>
      <c r="HD158" s="182">
        <f t="shared" si="1341"/>
        <v>0</v>
      </c>
      <c r="HE158" s="182">
        <f t="shared" si="1342"/>
        <v>0</v>
      </c>
      <c r="HF158" s="5"/>
      <c r="HG158" s="182">
        <f t="shared" si="1451"/>
        <v>0</v>
      </c>
      <c r="HH158" s="182">
        <f t="shared" si="1343"/>
        <v>0</v>
      </c>
      <c r="HI158" s="182">
        <f t="shared" si="1344"/>
        <v>0</v>
      </c>
      <c r="HJ158" s="5"/>
      <c r="HK158" s="182">
        <f t="shared" si="1452"/>
        <v>0</v>
      </c>
      <c r="HL158" s="182">
        <f t="shared" si="1345"/>
        <v>0</v>
      </c>
      <c r="HM158" s="182">
        <f t="shared" si="1346"/>
        <v>0</v>
      </c>
      <c r="HN158" s="5"/>
      <c r="HO158" s="182">
        <f t="shared" si="1453"/>
        <v>0</v>
      </c>
      <c r="HP158" s="182">
        <f t="shared" si="1347"/>
        <v>0</v>
      </c>
      <c r="HQ158" s="182">
        <f t="shared" si="1348"/>
        <v>0</v>
      </c>
      <c r="HR158" s="5"/>
      <c r="HS158" s="182">
        <f t="shared" si="1454"/>
        <v>0</v>
      </c>
      <c r="HT158" s="182">
        <f t="shared" si="1349"/>
        <v>0</v>
      </c>
      <c r="HU158" s="182">
        <f t="shared" si="1350"/>
        <v>0</v>
      </c>
      <c r="HV158" s="5"/>
      <c r="HW158" s="182">
        <f t="shared" si="1455"/>
        <v>0</v>
      </c>
      <c r="HX158" s="182">
        <f t="shared" si="1351"/>
        <v>0</v>
      </c>
      <c r="HY158" s="182">
        <f t="shared" si="1352"/>
        <v>0</v>
      </c>
      <c r="HZ158" s="5"/>
      <c r="IA158" s="182">
        <f t="shared" si="1456"/>
        <v>0</v>
      </c>
      <c r="IB158" s="182">
        <f t="shared" si="1353"/>
        <v>0</v>
      </c>
      <c r="IC158" s="182">
        <f t="shared" si="1354"/>
        <v>0</v>
      </c>
      <c r="ID158" s="5"/>
      <c r="IE158" s="182">
        <f t="shared" si="1457"/>
        <v>0</v>
      </c>
      <c r="IF158" s="182">
        <f t="shared" si="1355"/>
        <v>0</v>
      </c>
      <c r="IG158" s="182">
        <f t="shared" si="1356"/>
        <v>0</v>
      </c>
      <c r="IH158" s="5"/>
      <c r="II158" s="182">
        <f t="shared" si="1458"/>
        <v>0</v>
      </c>
      <c r="IJ158" s="182">
        <f t="shared" si="1357"/>
        <v>0</v>
      </c>
      <c r="IK158" s="182">
        <f t="shared" si="1358"/>
        <v>0</v>
      </c>
      <c r="IL158" s="5"/>
      <c r="IM158" s="182">
        <f t="shared" si="1459"/>
        <v>0</v>
      </c>
      <c r="IN158" s="182">
        <f t="shared" si="1359"/>
        <v>0</v>
      </c>
      <c r="IO158" s="182">
        <f t="shared" si="1360"/>
        <v>0</v>
      </c>
      <c r="IP158" s="5"/>
      <c r="IQ158" s="182">
        <f t="shared" si="1460"/>
        <v>0</v>
      </c>
      <c r="IR158" s="182">
        <f t="shared" si="1361"/>
        <v>0</v>
      </c>
      <c r="IS158" s="182">
        <f t="shared" si="1362"/>
        <v>0</v>
      </c>
      <c r="IT158" s="5"/>
      <c r="IU158" s="182">
        <f t="shared" si="1461"/>
        <v>0</v>
      </c>
      <c r="IV158" s="182">
        <f t="shared" si="1363"/>
        <v>0</v>
      </c>
      <c r="IW158" s="182">
        <f t="shared" si="1364"/>
        <v>0</v>
      </c>
      <c r="IX158" s="5"/>
      <c r="IY158" s="182">
        <f t="shared" si="1462"/>
        <v>0</v>
      </c>
      <c r="IZ158" s="182">
        <f t="shared" si="1365"/>
        <v>0</v>
      </c>
      <c r="JA158" s="182">
        <f t="shared" si="1366"/>
        <v>0</v>
      </c>
      <c r="JB158" s="5"/>
      <c r="JC158" s="182">
        <f t="shared" si="1463"/>
        <v>0</v>
      </c>
      <c r="JD158" s="182">
        <f t="shared" si="1367"/>
        <v>0</v>
      </c>
      <c r="JE158" s="182">
        <f t="shared" si="1368"/>
        <v>0</v>
      </c>
      <c r="JF158" s="5"/>
      <c r="JG158" s="182">
        <f t="shared" si="1464"/>
        <v>0</v>
      </c>
      <c r="JH158" s="182">
        <f t="shared" si="1369"/>
        <v>0</v>
      </c>
      <c r="JI158" s="182">
        <f t="shared" si="1370"/>
        <v>0</v>
      </c>
      <c r="JJ158" s="5"/>
      <c r="JK158" s="182">
        <f t="shared" si="1465"/>
        <v>0</v>
      </c>
      <c r="JL158" s="182">
        <f t="shared" si="1371"/>
        <v>0</v>
      </c>
      <c r="JM158" s="182">
        <f t="shared" si="1372"/>
        <v>0</v>
      </c>
      <c r="JN158" s="5"/>
      <c r="JO158" s="182">
        <f t="shared" si="1466"/>
        <v>0</v>
      </c>
      <c r="JP158" s="182">
        <f t="shared" si="1373"/>
        <v>0</v>
      </c>
      <c r="JQ158" s="182">
        <f t="shared" si="1374"/>
        <v>0</v>
      </c>
      <c r="JR158" s="5"/>
      <c r="JS158" s="182">
        <f t="shared" si="1467"/>
        <v>0</v>
      </c>
      <c r="JT158" s="182">
        <f t="shared" si="1375"/>
        <v>0</v>
      </c>
      <c r="JU158" s="182">
        <f t="shared" si="1376"/>
        <v>0</v>
      </c>
      <c r="JV158" s="5"/>
      <c r="JW158" s="182">
        <f t="shared" si="1468"/>
        <v>0</v>
      </c>
      <c r="JX158" s="182">
        <f t="shared" si="1377"/>
        <v>0</v>
      </c>
      <c r="JY158" s="182">
        <f t="shared" si="1378"/>
        <v>0</v>
      </c>
      <c r="JZ158" s="5"/>
      <c r="KA158" s="182">
        <f t="shared" si="1469"/>
        <v>0</v>
      </c>
      <c r="KB158" s="182">
        <f t="shared" si="1379"/>
        <v>0</v>
      </c>
      <c r="KC158" s="182">
        <f t="shared" si="1380"/>
        <v>0</v>
      </c>
      <c r="KD158" s="5"/>
      <c r="KE158" s="182">
        <f t="shared" si="1470"/>
        <v>0</v>
      </c>
      <c r="KF158" s="182">
        <f t="shared" si="1381"/>
        <v>0</v>
      </c>
      <c r="KG158" s="182">
        <f t="shared" si="1382"/>
        <v>0</v>
      </c>
      <c r="KH158" s="5"/>
      <c r="KI158" s="183">
        <f t="shared" si="1383"/>
        <v>0</v>
      </c>
      <c r="KJ158" s="183" t="e">
        <f t="shared" si="1384"/>
        <v>#DIV/0!</v>
      </c>
      <c r="KK158" s="183">
        <f t="shared" si="1385"/>
        <v>0</v>
      </c>
      <c r="KM158" s="183">
        <f t="shared" si="1386"/>
        <v>0</v>
      </c>
      <c r="KN158" s="183" t="e">
        <f t="shared" si="1387"/>
        <v>#DIV/0!</v>
      </c>
      <c r="KO158" s="183">
        <f t="shared" si="1388"/>
        <v>0</v>
      </c>
      <c r="KQ158" s="183">
        <f t="shared" si="1389"/>
        <v>0</v>
      </c>
      <c r="KR158" s="183" t="e">
        <f t="shared" si="1390"/>
        <v>#DIV/0!</v>
      </c>
      <c r="KS158" s="183">
        <f t="shared" si="1391"/>
        <v>0</v>
      </c>
      <c r="KU158" s="183">
        <f t="shared" si="1392"/>
        <v>0</v>
      </c>
      <c r="KV158" s="183" t="e">
        <f t="shared" si="1393"/>
        <v>#DIV/0!</v>
      </c>
      <c r="KW158" s="183">
        <f t="shared" si="1394"/>
        <v>0</v>
      </c>
      <c r="KY158" s="183">
        <f t="shared" si="1395"/>
        <v>0</v>
      </c>
      <c r="KZ158" s="183" t="e">
        <f t="shared" si="1396"/>
        <v>#DIV/0!</v>
      </c>
      <c r="LA158" s="183">
        <f t="shared" si="1397"/>
        <v>0</v>
      </c>
      <c r="LC158" s="183">
        <f t="shared" si="1398"/>
        <v>0</v>
      </c>
      <c r="LD158" s="183" t="e">
        <f t="shared" si="1399"/>
        <v>#DIV/0!</v>
      </c>
      <c r="LE158" s="183">
        <f t="shared" si="1400"/>
        <v>0</v>
      </c>
    </row>
    <row r="159" spans="2:317" ht="18.75">
      <c r="B159" s="172"/>
      <c r="C159" s="180"/>
      <c r="D159" s="180"/>
      <c r="E159" s="180" t="str">
        <f>'A.I Revenue Streams - P1'!F157</f>
        <v>CT Aortagram</v>
      </c>
      <c r="F159" s="184"/>
      <c r="G159" s="182"/>
      <c r="H159" s="182">
        <f>'A.I Revenue Streams - P1'!J157</f>
        <v>0</v>
      </c>
      <c r="I159" s="182">
        <f t="shared" si="1240"/>
        <v>0</v>
      </c>
      <c r="J159" s="5"/>
      <c r="K159" s="182">
        <f>'A.I Revenue Streams - P1'!H157*K$2</f>
        <v>0</v>
      </c>
      <c r="L159" s="182">
        <f t="shared" si="1241"/>
        <v>0</v>
      </c>
      <c r="M159" s="182">
        <f t="shared" si="1242"/>
        <v>0</v>
      </c>
      <c r="N159" s="5"/>
      <c r="O159" s="182">
        <f t="shared" si="1401"/>
        <v>0</v>
      </c>
      <c r="P159" s="182">
        <f t="shared" si="1243"/>
        <v>0</v>
      </c>
      <c r="Q159" s="182">
        <f t="shared" si="1244"/>
        <v>0</v>
      </c>
      <c r="R159" s="5"/>
      <c r="S159" s="182">
        <f t="shared" si="1402"/>
        <v>0</v>
      </c>
      <c r="T159" s="182">
        <f t="shared" si="1245"/>
        <v>0</v>
      </c>
      <c r="U159" s="182">
        <f t="shared" si="1246"/>
        <v>0</v>
      </c>
      <c r="V159" s="5"/>
      <c r="W159" s="182">
        <f t="shared" si="1403"/>
        <v>0</v>
      </c>
      <c r="X159" s="182">
        <f t="shared" si="1247"/>
        <v>0</v>
      </c>
      <c r="Y159" s="182">
        <f t="shared" si="1248"/>
        <v>0</v>
      </c>
      <c r="Z159" s="5"/>
      <c r="AA159" s="182">
        <f t="shared" si="1404"/>
        <v>0</v>
      </c>
      <c r="AB159" s="182">
        <f t="shared" si="1249"/>
        <v>0</v>
      </c>
      <c r="AC159" s="182">
        <f t="shared" si="1250"/>
        <v>0</v>
      </c>
      <c r="AD159" s="5"/>
      <c r="AE159" s="182">
        <f t="shared" si="1405"/>
        <v>0</v>
      </c>
      <c r="AF159" s="182">
        <f t="shared" si="1251"/>
        <v>0</v>
      </c>
      <c r="AG159" s="182">
        <f t="shared" si="1252"/>
        <v>0</v>
      </c>
      <c r="AH159" s="5"/>
      <c r="AI159" s="182">
        <f t="shared" si="1406"/>
        <v>0</v>
      </c>
      <c r="AJ159" s="182">
        <f t="shared" si="1253"/>
        <v>0</v>
      </c>
      <c r="AK159" s="182">
        <f t="shared" si="1254"/>
        <v>0</v>
      </c>
      <c r="AL159" s="5"/>
      <c r="AM159" s="182">
        <f t="shared" si="1407"/>
        <v>0</v>
      </c>
      <c r="AN159" s="182">
        <f t="shared" si="1255"/>
        <v>0</v>
      </c>
      <c r="AO159" s="182">
        <f t="shared" si="1256"/>
        <v>0</v>
      </c>
      <c r="AP159" s="5"/>
      <c r="AQ159" s="182">
        <f t="shared" si="1408"/>
        <v>0</v>
      </c>
      <c r="AR159" s="182">
        <f t="shared" si="1257"/>
        <v>0</v>
      </c>
      <c r="AS159" s="182">
        <f t="shared" si="1258"/>
        <v>0</v>
      </c>
      <c r="AT159" s="5"/>
      <c r="AU159" s="182">
        <f t="shared" si="1409"/>
        <v>0</v>
      </c>
      <c r="AV159" s="182">
        <f t="shared" si="1259"/>
        <v>0</v>
      </c>
      <c r="AW159" s="182">
        <f t="shared" si="1260"/>
        <v>0</v>
      </c>
      <c r="AX159" s="5"/>
      <c r="AY159" s="182">
        <f t="shared" si="1410"/>
        <v>0</v>
      </c>
      <c r="AZ159" s="182">
        <f t="shared" si="1261"/>
        <v>0</v>
      </c>
      <c r="BA159" s="182">
        <f t="shared" si="1262"/>
        <v>0</v>
      </c>
      <c r="BB159" s="5"/>
      <c r="BC159" s="182">
        <f t="shared" si="1411"/>
        <v>0</v>
      </c>
      <c r="BD159" s="182">
        <f t="shared" si="1263"/>
        <v>0</v>
      </c>
      <c r="BE159" s="182">
        <f t="shared" si="1264"/>
        <v>0</v>
      </c>
      <c r="BF159" s="5"/>
      <c r="BG159" s="182">
        <f t="shared" si="1412"/>
        <v>0</v>
      </c>
      <c r="BH159" s="182">
        <f t="shared" si="1265"/>
        <v>0</v>
      </c>
      <c r="BI159" s="182">
        <f t="shared" si="1266"/>
        <v>0</v>
      </c>
      <c r="BJ159" s="5"/>
      <c r="BK159" s="182">
        <f t="shared" si="1413"/>
        <v>0</v>
      </c>
      <c r="BL159" s="182">
        <f t="shared" si="1267"/>
        <v>0</v>
      </c>
      <c r="BM159" s="182">
        <f t="shared" si="1268"/>
        <v>0</v>
      </c>
      <c r="BN159" s="5"/>
      <c r="BO159" s="182">
        <f t="shared" si="1414"/>
        <v>0</v>
      </c>
      <c r="BP159" s="182">
        <f t="shared" si="1269"/>
        <v>0</v>
      </c>
      <c r="BQ159" s="182">
        <f t="shared" si="1270"/>
        <v>0</v>
      </c>
      <c r="BR159" s="5"/>
      <c r="BS159" s="182">
        <f t="shared" si="1415"/>
        <v>0</v>
      </c>
      <c r="BT159" s="182">
        <f t="shared" si="1271"/>
        <v>0</v>
      </c>
      <c r="BU159" s="182">
        <f t="shared" si="1272"/>
        <v>0</v>
      </c>
      <c r="BV159" s="5"/>
      <c r="BW159" s="182">
        <f t="shared" si="1416"/>
        <v>0</v>
      </c>
      <c r="BX159" s="182">
        <f t="shared" si="1273"/>
        <v>0</v>
      </c>
      <c r="BY159" s="182">
        <f t="shared" si="1274"/>
        <v>0</v>
      </c>
      <c r="BZ159" s="5"/>
      <c r="CA159" s="182">
        <f t="shared" si="1417"/>
        <v>0</v>
      </c>
      <c r="CB159" s="182">
        <f t="shared" si="1275"/>
        <v>0</v>
      </c>
      <c r="CC159" s="182">
        <f t="shared" si="1276"/>
        <v>0</v>
      </c>
      <c r="CD159" s="5"/>
      <c r="CE159" s="182">
        <f t="shared" si="1418"/>
        <v>0</v>
      </c>
      <c r="CF159" s="182">
        <f t="shared" si="1277"/>
        <v>0</v>
      </c>
      <c r="CG159" s="182">
        <f t="shared" si="1278"/>
        <v>0</v>
      </c>
      <c r="CH159" s="5"/>
      <c r="CI159" s="182">
        <f t="shared" si="1419"/>
        <v>0</v>
      </c>
      <c r="CJ159" s="182">
        <f t="shared" si="1279"/>
        <v>0</v>
      </c>
      <c r="CK159" s="182">
        <f t="shared" si="1280"/>
        <v>0</v>
      </c>
      <c r="CL159" s="5"/>
      <c r="CM159" s="182">
        <f t="shared" si="1420"/>
        <v>0</v>
      </c>
      <c r="CN159" s="182">
        <f t="shared" si="1281"/>
        <v>0</v>
      </c>
      <c r="CO159" s="182">
        <f t="shared" si="1282"/>
        <v>0</v>
      </c>
      <c r="CP159" s="5"/>
      <c r="CQ159" s="182">
        <f t="shared" si="1421"/>
        <v>0</v>
      </c>
      <c r="CR159" s="182">
        <f t="shared" si="1283"/>
        <v>0</v>
      </c>
      <c r="CS159" s="182">
        <f t="shared" si="1284"/>
        <v>0</v>
      </c>
      <c r="CT159" s="5"/>
      <c r="CU159" s="182">
        <f t="shared" si="1422"/>
        <v>0</v>
      </c>
      <c r="CV159" s="182">
        <f t="shared" si="1285"/>
        <v>0</v>
      </c>
      <c r="CW159" s="182">
        <f t="shared" si="1286"/>
        <v>0</v>
      </c>
      <c r="CX159" s="5"/>
      <c r="CY159" s="182">
        <f t="shared" si="1423"/>
        <v>0</v>
      </c>
      <c r="CZ159" s="182">
        <f t="shared" si="1287"/>
        <v>0</v>
      </c>
      <c r="DA159" s="182">
        <f t="shared" si="1288"/>
        <v>0</v>
      </c>
      <c r="DB159" s="5"/>
      <c r="DC159" s="182">
        <f t="shared" si="1424"/>
        <v>0</v>
      </c>
      <c r="DD159" s="182">
        <f t="shared" si="1289"/>
        <v>0</v>
      </c>
      <c r="DE159" s="182">
        <f t="shared" si="1290"/>
        <v>0</v>
      </c>
      <c r="DF159" s="5"/>
      <c r="DG159" s="182">
        <f t="shared" si="1425"/>
        <v>0</v>
      </c>
      <c r="DH159" s="182">
        <f t="shared" si="1291"/>
        <v>0</v>
      </c>
      <c r="DI159" s="182">
        <f t="shared" si="1292"/>
        <v>0</v>
      </c>
      <c r="DJ159" s="5"/>
      <c r="DK159" s="182">
        <f t="shared" si="1426"/>
        <v>0</v>
      </c>
      <c r="DL159" s="182">
        <f t="shared" si="1293"/>
        <v>0</v>
      </c>
      <c r="DM159" s="182">
        <f t="shared" si="1294"/>
        <v>0</v>
      </c>
      <c r="DN159" s="5"/>
      <c r="DO159" s="182">
        <f t="shared" si="1427"/>
        <v>0</v>
      </c>
      <c r="DP159" s="182">
        <f t="shared" si="1295"/>
        <v>0</v>
      </c>
      <c r="DQ159" s="182">
        <f t="shared" si="1296"/>
        <v>0</v>
      </c>
      <c r="DR159" s="5"/>
      <c r="DS159" s="182">
        <f t="shared" si="1428"/>
        <v>0</v>
      </c>
      <c r="DT159" s="182">
        <f t="shared" si="1297"/>
        <v>0</v>
      </c>
      <c r="DU159" s="182">
        <f t="shared" si="1298"/>
        <v>0</v>
      </c>
      <c r="DV159" s="5"/>
      <c r="DW159" s="182">
        <f t="shared" si="1429"/>
        <v>0</v>
      </c>
      <c r="DX159" s="182">
        <f t="shared" si="1299"/>
        <v>0</v>
      </c>
      <c r="DY159" s="182">
        <f t="shared" si="1300"/>
        <v>0</v>
      </c>
      <c r="DZ159" s="5"/>
      <c r="EA159" s="182">
        <f t="shared" si="1430"/>
        <v>0</v>
      </c>
      <c r="EB159" s="182">
        <f t="shared" si="1301"/>
        <v>0</v>
      </c>
      <c r="EC159" s="182">
        <f t="shared" si="1302"/>
        <v>0</v>
      </c>
      <c r="ED159" s="5"/>
      <c r="EE159" s="182">
        <f t="shared" si="1431"/>
        <v>0</v>
      </c>
      <c r="EF159" s="182">
        <f t="shared" si="1303"/>
        <v>0</v>
      </c>
      <c r="EG159" s="182">
        <f t="shared" si="1304"/>
        <v>0</v>
      </c>
      <c r="EH159" s="5"/>
      <c r="EI159" s="182">
        <f t="shared" si="1432"/>
        <v>0</v>
      </c>
      <c r="EJ159" s="182">
        <f t="shared" si="1305"/>
        <v>0</v>
      </c>
      <c r="EK159" s="182">
        <f t="shared" si="1306"/>
        <v>0</v>
      </c>
      <c r="EL159" s="5"/>
      <c r="EM159" s="182">
        <f t="shared" si="1433"/>
        <v>0</v>
      </c>
      <c r="EN159" s="182">
        <f t="shared" si="1307"/>
        <v>0</v>
      </c>
      <c r="EO159" s="182">
        <f t="shared" si="1308"/>
        <v>0</v>
      </c>
      <c r="EP159" s="5"/>
      <c r="EQ159" s="182">
        <f t="shared" si="1434"/>
        <v>0</v>
      </c>
      <c r="ER159" s="182">
        <f t="shared" si="1309"/>
        <v>0</v>
      </c>
      <c r="ES159" s="182">
        <f t="shared" si="1310"/>
        <v>0</v>
      </c>
      <c r="ET159" s="5"/>
      <c r="EU159" s="182">
        <f t="shared" si="1435"/>
        <v>0</v>
      </c>
      <c r="EV159" s="182">
        <f t="shared" si="1311"/>
        <v>0</v>
      </c>
      <c r="EW159" s="182">
        <f t="shared" si="1312"/>
        <v>0</v>
      </c>
      <c r="EX159" s="5"/>
      <c r="EY159" s="182">
        <f t="shared" si="1436"/>
        <v>0</v>
      </c>
      <c r="EZ159" s="182">
        <f t="shared" si="1313"/>
        <v>0</v>
      </c>
      <c r="FA159" s="182">
        <f t="shared" si="1314"/>
        <v>0</v>
      </c>
      <c r="FB159" s="5"/>
      <c r="FC159" s="182">
        <f t="shared" si="1437"/>
        <v>0</v>
      </c>
      <c r="FD159" s="182">
        <f t="shared" si="1315"/>
        <v>0</v>
      </c>
      <c r="FE159" s="182">
        <f t="shared" si="1316"/>
        <v>0</v>
      </c>
      <c r="FF159" s="5"/>
      <c r="FG159" s="182">
        <f t="shared" si="1438"/>
        <v>0</v>
      </c>
      <c r="FH159" s="182">
        <f t="shared" si="1317"/>
        <v>0</v>
      </c>
      <c r="FI159" s="182">
        <f t="shared" si="1318"/>
        <v>0</v>
      </c>
      <c r="FJ159" s="5"/>
      <c r="FK159" s="182">
        <f t="shared" si="1439"/>
        <v>0</v>
      </c>
      <c r="FL159" s="182">
        <f t="shared" si="1319"/>
        <v>0</v>
      </c>
      <c r="FM159" s="182">
        <f t="shared" si="1320"/>
        <v>0</v>
      </c>
      <c r="FN159" s="5"/>
      <c r="FO159" s="182">
        <f t="shared" si="1440"/>
        <v>0</v>
      </c>
      <c r="FP159" s="182">
        <f t="shared" si="1321"/>
        <v>0</v>
      </c>
      <c r="FQ159" s="182">
        <f t="shared" si="1322"/>
        <v>0</v>
      </c>
      <c r="FR159" s="5"/>
      <c r="FS159" s="182">
        <f t="shared" si="1441"/>
        <v>0</v>
      </c>
      <c r="FT159" s="182">
        <f t="shared" si="1323"/>
        <v>0</v>
      </c>
      <c r="FU159" s="182">
        <f t="shared" si="1324"/>
        <v>0</v>
      </c>
      <c r="FV159" s="5"/>
      <c r="FW159" s="182">
        <f t="shared" si="1442"/>
        <v>0</v>
      </c>
      <c r="FX159" s="182">
        <f t="shared" si="1325"/>
        <v>0</v>
      </c>
      <c r="FY159" s="182">
        <f t="shared" si="1326"/>
        <v>0</v>
      </c>
      <c r="FZ159" s="5"/>
      <c r="GA159" s="182">
        <f t="shared" si="1443"/>
        <v>0</v>
      </c>
      <c r="GB159" s="182">
        <f t="shared" si="1327"/>
        <v>0</v>
      </c>
      <c r="GC159" s="182">
        <f t="shared" si="1328"/>
        <v>0</v>
      </c>
      <c r="GD159" s="5"/>
      <c r="GE159" s="182">
        <f t="shared" si="1444"/>
        <v>0</v>
      </c>
      <c r="GF159" s="182">
        <f t="shared" si="1329"/>
        <v>0</v>
      </c>
      <c r="GG159" s="182">
        <f t="shared" si="1330"/>
        <v>0</v>
      </c>
      <c r="GH159" s="5"/>
      <c r="GI159" s="182">
        <f t="shared" si="1445"/>
        <v>0</v>
      </c>
      <c r="GJ159" s="182">
        <f t="shared" si="1331"/>
        <v>0</v>
      </c>
      <c r="GK159" s="182">
        <f t="shared" si="1332"/>
        <v>0</v>
      </c>
      <c r="GL159" s="5"/>
      <c r="GM159" s="182">
        <f t="shared" si="1446"/>
        <v>0</v>
      </c>
      <c r="GN159" s="182">
        <f t="shared" si="1333"/>
        <v>0</v>
      </c>
      <c r="GO159" s="182">
        <f t="shared" si="1334"/>
        <v>0</v>
      </c>
      <c r="GP159" s="5"/>
      <c r="GQ159" s="182">
        <f t="shared" si="1447"/>
        <v>0</v>
      </c>
      <c r="GR159" s="182">
        <f t="shared" si="1335"/>
        <v>0</v>
      </c>
      <c r="GS159" s="182">
        <f t="shared" si="1336"/>
        <v>0</v>
      </c>
      <c r="GT159" s="5"/>
      <c r="GU159" s="182">
        <f t="shared" si="1448"/>
        <v>0</v>
      </c>
      <c r="GV159" s="182">
        <f t="shared" si="1337"/>
        <v>0</v>
      </c>
      <c r="GW159" s="182">
        <f t="shared" si="1338"/>
        <v>0</v>
      </c>
      <c r="GX159" s="5"/>
      <c r="GY159" s="182">
        <f t="shared" si="1449"/>
        <v>0</v>
      </c>
      <c r="GZ159" s="182">
        <f t="shared" si="1339"/>
        <v>0</v>
      </c>
      <c r="HA159" s="182">
        <f t="shared" si="1340"/>
        <v>0</v>
      </c>
      <c r="HB159" s="5"/>
      <c r="HC159" s="182">
        <f t="shared" si="1450"/>
        <v>0</v>
      </c>
      <c r="HD159" s="182">
        <f t="shared" si="1341"/>
        <v>0</v>
      </c>
      <c r="HE159" s="182">
        <f t="shared" si="1342"/>
        <v>0</v>
      </c>
      <c r="HF159" s="5"/>
      <c r="HG159" s="182">
        <f t="shared" si="1451"/>
        <v>0</v>
      </c>
      <c r="HH159" s="182">
        <f t="shared" si="1343"/>
        <v>0</v>
      </c>
      <c r="HI159" s="182">
        <f t="shared" si="1344"/>
        <v>0</v>
      </c>
      <c r="HJ159" s="5"/>
      <c r="HK159" s="182">
        <f t="shared" si="1452"/>
        <v>0</v>
      </c>
      <c r="HL159" s="182">
        <f t="shared" si="1345"/>
        <v>0</v>
      </c>
      <c r="HM159" s="182">
        <f t="shared" si="1346"/>
        <v>0</v>
      </c>
      <c r="HN159" s="5"/>
      <c r="HO159" s="182">
        <f t="shared" si="1453"/>
        <v>0</v>
      </c>
      <c r="HP159" s="182">
        <f t="shared" si="1347"/>
        <v>0</v>
      </c>
      <c r="HQ159" s="182">
        <f t="shared" si="1348"/>
        <v>0</v>
      </c>
      <c r="HR159" s="5"/>
      <c r="HS159" s="182">
        <f t="shared" si="1454"/>
        <v>0</v>
      </c>
      <c r="HT159" s="182">
        <f t="shared" si="1349"/>
        <v>0</v>
      </c>
      <c r="HU159" s="182">
        <f t="shared" si="1350"/>
        <v>0</v>
      </c>
      <c r="HV159" s="5"/>
      <c r="HW159" s="182">
        <f t="shared" si="1455"/>
        <v>0</v>
      </c>
      <c r="HX159" s="182">
        <f t="shared" si="1351"/>
        <v>0</v>
      </c>
      <c r="HY159" s="182">
        <f t="shared" si="1352"/>
        <v>0</v>
      </c>
      <c r="HZ159" s="5"/>
      <c r="IA159" s="182">
        <f t="shared" si="1456"/>
        <v>0</v>
      </c>
      <c r="IB159" s="182">
        <f t="shared" si="1353"/>
        <v>0</v>
      </c>
      <c r="IC159" s="182">
        <f t="shared" si="1354"/>
        <v>0</v>
      </c>
      <c r="ID159" s="5"/>
      <c r="IE159" s="182">
        <f t="shared" si="1457"/>
        <v>0</v>
      </c>
      <c r="IF159" s="182">
        <f t="shared" si="1355"/>
        <v>0</v>
      </c>
      <c r="IG159" s="182">
        <f t="shared" si="1356"/>
        <v>0</v>
      </c>
      <c r="IH159" s="5"/>
      <c r="II159" s="182">
        <f t="shared" si="1458"/>
        <v>0</v>
      </c>
      <c r="IJ159" s="182">
        <f t="shared" si="1357"/>
        <v>0</v>
      </c>
      <c r="IK159" s="182">
        <f t="shared" si="1358"/>
        <v>0</v>
      </c>
      <c r="IL159" s="5"/>
      <c r="IM159" s="182">
        <f t="shared" si="1459"/>
        <v>0</v>
      </c>
      <c r="IN159" s="182">
        <f t="shared" si="1359"/>
        <v>0</v>
      </c>
      <c r="IO159" s="182">
        <f t="shared" si="1360"/>
        <v>0</v>
      </c>
      <c r="IP159" s="5"/>
      <c r="IQ159" s="182">
        <f t="shared" si="1460"/>
        <v>0</v>
      </c>
      <c r="IR159" s="182">
        <f t="shared" si="1361"/>
        <v>0</v>
      </c>
      <c r="IS159" s="182">
        <f t="shared" si="1362"/>
        <v>0</v>
      </c>
      <c r="IT159" s="5"/>
      <c r="IU159" s="182">
        <f t="shared" si="1461"/>
        <v>0</v>
      </c>
      <c r="IV159" s="182">
        <f t="shared" si="1363"/>
        <v>0</v>
      </c>
      <c r="IW159" s="182">
        <f t="shared" si="1364"/>
        <v>0</v>
      </c>
      <c r="IX159" s="5"/>
      <c r="IY159" s="182">
        <f t="shared" si="1462"/>
        <v>0</v>
      </c>
      <c r="IZ159" s="182">
        <f t="shared" si="1365"/>
        <v>0</v>
      </c>
      <c r="JA159" s="182">
        <f t="shared" si="1366"/>
        <v>0</v>
      </c>
      <c r="JB159" s="5"/>
      <c r="JC159" s="182">
        <f t="shared" si="1463"/>
        <v>0</v>
      </c>
      <c r="JD159" s="182">
        <f t="shared" si="1367"/>
        <v>0</v>
      </c>
      <c r="JE159" s="182">
        <f t="shared" si="1368"/>
        <v>0</v>
      </c>
      <c r="JF159" s="5"/>
      <c r="JG159" s="182">
        <f t="shared" si="1464"/>
        <v>0</v>
      </c>
      <c r="JH159" s="182">
        <f t="shared" si="1369"/>
        <v>0</v>
      </c>
      <c r="JI159" s="182">
        <f t="shared" si="1370"/>
        <v>0</v>
      </c>
      <c r="JJ159" s="5"/>
      <c r="JK159" s="182">
        <f t="shared" si="1465"/>
        <v>0</v>
      </c>
      <c r="JL159" s="182">
        <f t="shared" si="1371"/>
        <v>0</v>
      </c>
      <c r="JM159" s="182">
        <f t="shared" si="1372"/>
        <v>0</v>
      </c>
      <c r="JN159" s="5"/>
      <c r="JO159" s="182">
        <f t="shared" si="1466"/>
        <v>0</v>
      </c>
      <c r="JP159" s="182">
        <f t="shared" si="1373"/>
        <v>0</v>
      </c>
      <c r="JQ159" s="182">
        <f t="shared" si="1374"/>
        <v>0</v>
      </c>
      <c r="JR159" s="5"/>
      <c r="JS159" s="182">
        <f t="shared" si="1467"/>
        <v>0</v>
      </c>
      <c r="JT159" s="182">
        <f t="shared" si="1375"/>
        <v>0</v>
      </c>
      <c r="JU159" s="182">
        <f t="shared" si="1376"/>
        <v>0</v>
      </c>
      <c r="JV159" s="5"/>
      <c r="JW159" s="182">
        <f t="shared" si="1468"/>
        <v>0</v>
      </c>
      <c r="JX159" s="182">
        <f t="shared" si="1377"/>
        <v>0</v>
      </c>
      <c r="JY159" s="182">
        <f t="shared" si="1378"/>
        <v>0</v>
      </c>
      <c r="JZ159" s="5"/>
      <c r="KA159" s="182">
        <f t="shared" si="1469"/>
        <v>0</v>
      </c>
      <c r="KB159" s="182">
        <f t="shared" si="1379"/>
        <v>0</v>
      </c>
      <c r="KC159" s="182">
        <f t="shared" si="1380"/>
        <v>0</v>
      </c>
      <c r="KD159" s="5"/>
      <c r="KE159" s="182">
        <f t="shared" si="1470"/>
        <v>0</v>
      </c>
      <c r="KF159" s="182">
        <f t="shared" si="1381"/>
        <v>0</v>
      </c>
      <c r="KG159" s="182">
        <f t="shared" si="1382"/>
        <v>0</v>
      </c>
      <c r="KH159" s="5"/>
      <c r="KI159" s="183">
        <f t="shared" si="1383"/>
        <v>0</v>
      </c>
      <c r="KJ159" s="183" t="e">
        <f t="shared" si="1384"/>
        <v>#DIV/0!</v>
      </c>
      <c r="KK159" s="183">
        <f t="shared" si="1385"/>
        <v>0</v>
      </c>
      <c r="KM159" s="183">
        <f t="shared" si="1386"/>
        <v>0</v>
      </c>
      <c r="KN159" s="183" t="e">
        <f t="shared" si="1387"/>
        <v>#DIV/0!</v>
      </c>
      <c r="KO159" s="183">
        <f t="shared" si="1388"/>
        <v>0</v>
      </c>
      <c r="KQ159" s="183">
        <f t="shared" si="1389"/>
        <v>0</v>
      </c>
      <c r="KR159" s="183" t="e">
        <f t="shared" si="1390"/>
        <v>#DIV/0!</v>
      </c>
      <c r="KS159" s="183">
        <f t="shared" si="1391"/>
        <v>0</v>
      </c>
      <c r="KU159" s="183">
        <f t="shared" si="1392"/>
        <v>0</v>
      </c>
      <c r="KV159" s="183" t="e">
        <f t="shared" si="1393"/>
        <v>#DIV/0!</v>
      </c>
      <c r="KW159" s="183">
        <f t="shared" si="1394"/>
        <v>0</v>
      </c>
      <c r="KY159" s="183">
        <f t="shared" si="1395"/>
        <v>0</v>
      </c>
      <c r="KZ159" s="183" t="e">
        <f t="shared" si="1396"/>
        <v>#DIV/0!</v>
      </c>
      <c r="LA159" s="183">
        <f t="shared" si="1397"/>
        <v>0</v>
      </c>
      <c r="LC159" s="183">
        <f t="shared" si="1398"/>
        <v>0</v>
      </c>
      <c r="LD159" s="183" t="e">
        <f t="shared" si="1399"/>
        <v>#DIV/0!</v>
      </c>
      <c r="LE159" s="183">
        <f t="shared" si="1400"/>
        <v>0</v>
      </c>
    </row>
    <row r="160" spans="2:317" ht="18.75">
      <c r="B160" s="172"/>
      <c r="C160" s="180"/>
      <c r="D160" s="180"/>
      <c r="E160" s="180" t="str">
        <f>'A.I Revenue Streams - P1'!F158</f>
        <v>CT Kub Plan</v>
      </c>
      <c r="F160" s="184"/>
      <c r="G160" s="182"/>
      <c r="H160" s="182">
        <f>'A.I Revenue Streams - P1'!J158</f>
        <v>0</v>
      </c>
      <c r="I160" s="182">
        <f t="shared" si="1240"/>
        <v>0</v>
      </c>
      <c r="J160" s="5"/>
      <c r="K160" s="182">
        <f>'A.I Revenue Streams - P1'!H158*K$2</f>
        <v>0</v>
      </c>
      <c r="L160" s="182">
        <f t="shared" si="1241"/>
        <v>0</v>
      </c>
      <c r="M160" s="182">
        <f t="shared" si="1242"/>
        <v>0</v>
      </c>
      <c r="N160" s="5"/>
      <c r="O160" s="182">
        <f t="shared" si="1401"/>
        <v>0</v>
      </c>
      <c r="P160" s="182">
        <f t="shared" si="1243"/>
        <v>0</v>
      </c>
      <c r="Q160" s="182">
        <f t="shared" si="1244"/>
        <v>0</v>
      </c>
      <c r="R160" s="5"/>
      <c r="S160" s="182">
        <f t="shared" si="1402"/>
        <v>0</v>
      </c>
      <c r="T160" s="182">
        <f t="shared" si="1245"/>
        <v>0</v>
      </c>
      <c r="U160" s="182">
        <f t="shared" si="1246"/>
        <v>0</v>
      </c>
      <c r="V160" s="5"/>
      <c r="W160" s="182">
        <f t="shared" si="1403"/>
        <v>0</v>
      </c>
      <c r="X160" s="182">
        <f t="shared" si="1247"/>
        <v>0</v>
      </c>
      <c r="Y160" s="182">
        <f t="shared" si="1248"/>
        <v>0</v>
      </c>
      <c r="Z160" s="5"/>
      <c r="AA160" s="182">
        <f t="shared" si="1404"/>
        <v>0</v>
      </c>
      <c r="AB160" s="182">
        <f t="shared" si="1249"/>
        <v>0</v>
      </c>
      <c r="AC160" s="182">
        <f t="shared" si="1250"/>
        <v>0</v>
      </c>
      <c r="AD160" s="5"/>
      <c r="AE160" s="182">
        <f t="shared" si="1405"/>
        <v>0</v>
      </c>
      <c r="AF160" s="182">
        <f t="shared" si="1251"/>
        <v>0</v>
      </c>
      <c r="AG160" s="182">
        <f t="shared" si="1252"/>
        <v>0</v>
      </c>
      <c r="AH160" s="5"/>
      <c r="AI160" s="182">
        <f t="shared" si="1406"/>
        <v>0</v>
      </c>
      <c r="AJ160" s="182">
        <f t="shared" si="1253"/>
        <v>0</v>
      </c>
      <c r="AK160" s="182">
        <f t="shared" si="1254"/>
        <v>0</v>
      </c>
      <c r="AL160" s="5"/>
      <c r="AM160" s="182">
        <f t="shared" si="1407"/>
        <v>0</v>
      </c>
      <c r="AN160" s="182">
        <f t="shared" si="1255"/>
        <v>0</v>
      </c>
      <c r="AO160" s="182">
        <f t="shared" si="1256"/>
        <v>0</v>
      </c>
      <c r="AP160" s="5"/>
      <c r="AQ160" s="182">
        <f t="shared" si="1408"/>
        <v>0</v>
      </c>
      <c r="AR160" s="182">
        <f t="shared" si="1257"/>
        <v>0</v>
      </c>
      <c r="AS160" s="182">
        <f t="shared" si="1258"/>
        <v>0</v>
      </c>
      <c r="AT160" s="5"/>
      <c r="AU160" s="182">
        <f t="shared" si="1409"/>
        <v>0</v>
      </c>
      <c r="AV160" s="182">
        <f t="shared" si="1259"/>
        <v>0</v>
      </c>
      <c r="AW160" s="182">
        <f t="shared" si="1260"/>
        <v>0</v>
      </c>
      <c r="AX160" s="5"/>
      <c r="AY160" s="182">
        <f t="shared" si="1410"/>
        <v>0</v>
      </c>
      <c r="AZ160" s="182">
        <f t="shared" si="1261"/>
        <v>0</v>
      </c>
      <c r="BA160" s="182">
        <f t="shared" si="1262"/>
        <v>0</v>
      </c>
      <c r="BB160" s="5"/>
      <c r="BC160" s="182">
        <f t="shared" si="1411"/>
        <v>0</v>
      </c>
      <c r="BD160" s="182">
        <f t="shared" si="1263"/>
        <v>0</v>
      </c>
      <c r="BE160" s="182">
        <f t="shared" si="1264"/>
        <v>0</v>
      </c>
      <c r="BF160" s="5"/>
      <c r="BG160" s="182">
        <f t="shared" si="1412"/>
        <v>0</v>
      </c>
      <c r="BH160" s="182">
        <f t="shared" si="1265"/>
        <v>0</v>
      </c>
      <c r="BI160" s="182">
        <f t="shared" si="1266"/>
        <v>0</v>
      </c>
      <c r="BJ160" s="5"/>
      <c r="BK160" s="182">
        <f t="shared" si="1413"/>
        <v>0</v>
      </c>
      <c r="BL160" s="182">
        <f t="shared" si="1267"/>
        <v>0</v>
      </c>
      <c r="BM160" s="182">
        <f t="shared" si="1268"/>
        <v>0</v>
      </c>
      <c r="BN160" s="5"/>
      <c r="BO160" s="182">
        <f t="shared" si="1414"/>
        <v>0</v>
      </c>
      <c r="BP160" s="182">
        <f t="shared" si="1269"/>
        <v>0</v>
      </c>
      <c r="BQ160" s="182">
        <f t="shared" si="1270"/>
        <v>0</v>
      </c>
      <c r="BR160" s="5"/>
      <c r="BS160" s="182">
        <f t="shared" si="1415"/>
        <v>0</v>
      </c>
      <c r="BT160" s="182">
        <f t="shared" si="1271"/>
        <v>0</v>
      </c>
      <c r="BU160" s="182">
        <f t="shared" si="1272"/>
        <v>0</v>
      </c>
      <c r="BV160" s="5"/>
      <c r="BW160" s="182">
        <f t="shared" si="1416"/>
        <v>0</v>
      </c>
      <c r="BX160" s="182">
        <f t="shared" si="1273"/>
        <v>0</v>
      </c>
      <c r="BY160" s="182">
        <f t="shared" si="1274"/>
        <v>0</v>
      </c>
      <c r="BZ160" s="5"/>
      <c r="CA160" s="182">
        <f t="shared" si="1417"/>
        <v>0</v>
      </c>
      <c r="CB160" s="182">
        <f t="shared" si="1275"/>
        <v>0</v>
      </c>
      <c r="CC160" s="182">
        <f t="shared" si="1276"/>
        <v>0</v>
      </c>
      <c r="CD160" s="5"/>
      <c r="CE160" s="182">
        <f t="shared" si="1418"/>
        <v>0</v>
      </c>
      <c r="CF160" s="182">
        <f t="shared" si="1277"/>
        <v>0</v>
      </c>
      <c r="CG160" s="182">
        <f t="shared" si="1278"/>
        <v>0</v>
      </c>
      <c r="CH160" s="5"/>
      <c r="CI160" s="182">
        <f t="shared" si="1419"/>
        <v>0</v>
      </c>
      <c r="CJ160" s="182">
        <f t="shared" si="1279"/>
        <v>0</v>
      </c>
      <c r="CK160" s="182">
        <f t="shared" si="1280"/>
        <v>0</v>
      </c>
      <c r="CL160" s="5"/>
      <c r="CM160" s="182">
        <f t="shared" si="1420"/>
        <v>0</v>
      </c>
      <c r="CN160" s="182">
        <f t="shared" si="1281"/>
        <v>0</v>
      </c>
      <c r="CO160" s="182">
        <f t="shared" si="1282"/>
        <v>0</v>
      </c>
      <c r="CP160" s="5"/>
      <c r="CQ160" s="182">
        <f t="shared" si="1421"/>
        <v>0</v>
      </c>
      <c r="CR160" s="182">
        <f t="shared" si="1283"/>
        <v>0</v>
      </c>
      <c r="CS160" s="182">
        <f t="shared" si="1284"/>
        <v>0</v>
      </c>
      <c r="CT160" s="5"/>
      <c r="CU160" s="182">
        <f t="shared" si="1422"/>
        <v>0</v>
      </c>
      <c r="CV160" s="182">
        <f t="shared" si="1285"/>
        <v>0</v>
      </c>
      <c r="CW160" s="182">
        <f t="shared" si="1286"/>
        <v>0</v>
      </c>
      <c r="CX160" s="5"/>
      <c r="CY160" s="182">
        <f t="shared" si="1423"/>
        <v>0</v>
      </c>
      <c r="CZ160" s="182">
        <f t="shared" si="1287"/>
        <v>0</v>
      </c>
      <c r="DA160" s="182">
        <f t="shared" si="1288"/>
        <v>0</v>
      </c>
      <c r="DB160" s="5"/>
      <c r="DC160" s="182">
        <f t="shared" si="1424"/>
        <v>0</v>
      </c>
      <c r="DD160" s="182">
        <f t="shared" si="1289"/>
        <v>0</v>
      </c>
      <c r="DE160" s="182">
        <f t="shared" si="1290"/>
        <v>0</v>
      </c>
      <c r="DF160" s="5"/>
      <c r="DG160" s="182">
        <f t="shared" si="1425"/>
        <v>0</v>
      </c>
      <c r="DH160" s="182">
        <f t="shared" si="1291"/>
        <v>0</v>
      </c>
      <c r="DI160" s="182">
        <f t="shared" si="1292"/>
        <v>0</v>
      </c>
      <c r="DJ160" s="5"/>
      <c r="DK160" s="182">
        <f t="shared" si="1426"/>
        <v>0</v>
      </c>
      <c r="DL160" s="182">
        <f t="shared" si="1293"/>
        <v>0</v>
      </c>
      <c r="DM160" s="182">
        <f t="shared" si="1294"/>
        <v>0</v>
      </c>
      <c r="DN160" s="5"/>
      <c r="DO160" s="182">
        <f t="shared" si="1427"/>
        <v>0</v>
      </c>
      <c r="DP160" s="182">
        <f t="shared" si="1295"/>
        <v>0</v>
      </c>
      <c r="DQ160" s="182">
        <f t="shared" si="1296"/>
        <v>0</v>
      </c>
      <c r="DR160" s="5"/>
      <c r="DS160" s="182">
        <f t="shared" si="1428"/>
        <v>0</v>
      </c>
      <c r="DT160" s="182">
        <f t="shared" si="1297"/>
        <v>0</v>
      </c>
      <c r="DU160" s="182">
        <f t="shared" si="1298"/>
        <v>0</v>
      </c>
      <c r="DV160" s="5"/>
      <c r="DW160" s="182">
        <f t="shared" si="1429"/>
        <v>0</v>
      </c>
      <c r="DX160" s="182">
        <f t="shared" si="1299"/>
        <v>0</v>
      </c>
      <c r="DY160" s="182">
        <f t="shared" si="1300"/>
        <v>0</v>
      </c>
      <c r="DZ160" s="5"/>
      <c r="EA160" s="182">
        <f t="shared" si="1430"/>
        <v>0</v>
      </c>
      <c r="EB160" s="182">
        <f t="shared" si="1301"/>
        <v>0</v>
      </c>
      <c r="EC160" s="182">
        <f t="shared" si="1302"/>
        <v>0</v>
      </c>
      <c r="ED160" s="5"/>
      <c r="EE160" s="182">
        <f t="shared" si="1431"/>
        <v>0</v>
      </c>
      <c r="EF160" s="182">
        <f t="shared" si="1303"/>
        <v>0</v>
      </c>
      <c r="EG160" s="182">
        <f t="shared" si="1304"/>
        <v>0</v>
      </c>
      <c r="EH160" s="5"/>
      <c r="EI160" s="182">
        <f t="shared" si="1432"/>
        <v>0</v>
      </c>
      <c r="EJ160" s="182">
        <f t="shared" si="1305"/>
        <v>0</v>
      </c>
      <c r="EK160" s="182">
        <f t="shared" si="1306"/>
        <v>0</v>
      </c>
      <c r="EL160" s="5"/>
      <c r="EM160" s="182">
        <f t="shared" si="1433"/>
        <v>0</v>
      </c>
      <c r="EN160" s="182">
        <f t="shared" si="1307"/>
        <v>0</v>
      </c>
      <c r="EO160" s="182">
        <f t="shared" si="1308"/>
        <v>0</v>
      </c>
      <c r="EP160" s="5"/>
      <c r="EQ160" s="182">
        <f t="shared" si="1434"/>
        <v>0</v>
      </c>
      <c r="ER160" s="182">
        <f t="shared" si="1309"/>
        <v>0</v>
      </c>
      <c r="ES160" s="182">
        <f t="shared" si="1310"/>
        <v>0</v>
      </c>
      <c r="ET160" s="5"/>
      <c r="EU160" s="182">
        <f t="shared" si="1435"/>
        <v>0</v>
      </c>
      <c r="EV160" s="182">
        <f t="shared" si="1311"/>
        <v>0</v>
      </c>
      <c r="EW160" s="182">
        <f t="shared" si="1312"/>
        <v>0</v>
      </c>
      <c r="EX160" s="5"/>
      <c r="EY160" s="182">
        <f t="shared" si="1436"/>
        <v>0</v>
      </c>
      <c r="EZ160" s="182">
        <f t="shared" si="1313"/>
        <v>0</v>
      </c>
      <c r="FA160" s="182">
        <f t="shared" si="1314"/>
        <v>0</v>
      </c>
      <c r="FB160" s="5"/>
      <c r="FC160" s="182">
        <f t="shared" si="1437"/>
        <v>0</v>
      </c>
      <c r="FD160" s="182">
        <f t="shared" si="1315"/>
        <v>0</v>
      </c>
      <c r="FE160" s="182">
        <f t="shared" si="1316"/>
        <v>0</v>
      </c>
      <c r="FF160" s="5"/>
      <c r="FG160" s="182">
        <f t="shared" si="1438"/>
        <v>0</v>
      </c>
      <c r="FH160" s="182">
        <f t="shared" si="1317"/>
        <v>0</v>
      </c>
      <c r="FI160" s="182">
        <f t="shared" si="1318"/>
        <v>0</v>
      </c>
      <c r="FJ160" s="5"/>
      <c r="FK160" s="182">
        <f t="shared" si="1439"/>
        <v>0</v>
      </c>
      <c r="FL160" s="182">
        <f t="shared" si="1319"/>
        <v>0</v>
      </c>
      <c r="FM160" s="182">
        <f t="shared" si="1320"/>
        <v>0</v>
      </c>
      <c r="FN160" s="5"/>
      <c r="FO160" s="182">
        <f t="shared" si="1440"/>
        <v>0</v>
      </c>
      <c r="FP160" s="182">
        <f t="shared" si="1321"/>
        <v>0</v>
      </c>
      <c r="FQ160" s="182">
        <f t="shared" si="1322"/>
        <v>0</v>
      </c>
      <c r="FR160" s="5"/>
      <c r="FS160" s="182">
        <f t="shared" si="1441"/>
        <v>0</v>
      </c>
      <c r="FT160" s="182">
        <f t="shared" si="1323"/>
        <v>0</v>
      </c>
      <c r="FU160" s="182">
        <f t="shared" si="1324"/>
        <v>0</v>
      </c>
      <c r="FV160" s="5"/>
      <c r="FW160" s="182">
        <f t="shared" si="1442"/>
        <v>0</v>
      </c>
      <c r="FX160" s="182">
        <f t="shared" si="1325"/>
        <v>0</v>
      </c>
      <c r="FY160" s="182">
        <f t="shared" si="1326"/>
        <v>0</v>
      </c>
      <c r="FZ160" s="5"/>
      <c r="GA160" s="182">
        <f t="shared" si="1443"/>
        <v>0</v>
      </c>
      <c r="GB160" s="182">
        <f t="shared" si="1327"/>
        <v>0</v>
      </c>
      <c r="GC160" s="182">
        <f t="shared" si="1328"/>
        <v>0</v>
      </c>
      <c r="GD160" s="5"/>
      <c r="GE160" s="182">
        <f t="shared" si="1444"/>
        <v>0</v>
      </c>
      <c r="GF160" s="182">
        <f t="shared" si="1329"/>
        <v>0</v>
      </c>
      <c r="GG160" s="182">
        <f t="shared" si="1330"/>
        <v>0</v>
      </c>
      <c r="GH160" s="5"/>
      <c r="GI160" s="182">
        <f t="shared" si="1445"/>
        <v>0</v>
      </c>
      <c r="GJ160" s="182">
        <f t="shared" si="1331"/>
        <v>0</v>
      </c>
      <c r="GK160" s="182">
        <f t="shared" si="1332"/>
        <v>0</v>
      </c>
      <c r="GL160" s="5"/>
      <c r="GM160" s="182">
        <f t="shared" si="1446"/>
        <v>0</v>
      </c>
      <c r="GN160" s="182">
        <f t="shared" si="1333"/>
        <v>0</v>
      </c>
      <c r="GO160" s="182">
        <f t="shared" si="1334"/>
        <v>0</v>
      </c>
      <c r="GP160" s="5"/>
      <c r="GQ160" s="182">
        <f t="shared" si="1447"/>
        <v>0</v>
      </c>
      <c r="GR160" s="182">
        <f t="shared" si="1335"/>
        <v>0</v>
      </c>
      <c r="GS160" s="182">
        <f t="shared" si="1336"/>
        <v>0</v>
      </c>
      <c r="GT160" s="5"/>
      <c r="GU160" s="182">
        <f t="shared" si="1448"/>
        <v>0</v>
      </c>
      <c r="GV160" s="182">
        <f t="shared" si="1337"/>
        <v>0</v>
      </c>
      <c r="GW160" s="182">
        <f t="shared" si="1338"/>
        <v>0</v>
      </c>
      <c r="GX160" s="5"/>
      <c r="GY160" s="182">
        <f t="shared" si="1449"/>
        <v>0</v>
      </c>
      <c r="GZ160" s="182">
        <f t="shared" si="1339"/>
        <v>0</v>
      </c>
      <c r="HA160" s="182">
        <f t="shared" si="1340"/>
        <v>0</v>
      </c>
      <c r="HB160" s="5"/>
      <c r="HC160" s="182">
        <f t="shared" si="1450"/>
        <v>0</v>
      </c>
      <c r="HD160" s="182">
        <f t="shared" si="1341"/>
        <v>0</v>
      </c>
      <c r="HE160" s="182">
        <f t="shared" si="1342"/>
        <v>0</v>
      </c>
      <c r="HF160" s="5"/>
      <c r="HG160" s="182">
        <f t="shared" si="1451"/>
        <v>0</v>
      </c>
      <c r="HH160" s="182">
        <f t="shared" si="1343"/>
        <v>0</v>
      </c>
      <c r="HI160" s="182">
        <f t="shared" si="1344"/>
        <v>0</v>
      </c>
      <c r="HJ160" s="5"/>
      <c r="HK160" s="182">
        <f t="shared" si="1452"/>
        <v>0</v>
      </c>
      <c r="HL160" s="182">
        <f t="shared" si="1345"/>
        <v>0</v>
      </c>
      <c r="HM160" s="182">
        <f t="shared" si="1346"/>
        <v>0</v>
      </c>
      <c r="HN160" s="5"/>
      <c r="HO160" s="182">
        <f t="shared" si="1453"/>
        <v>0</v>
      </c>
      <c r="HP160" s="182">
        <f t="shared" si="1347"/>
        <v>0</v>
      </c>
      <c r="HQ160" s="182">
        <f t="shared" si="1348"/>
        <v>0</v>
      </c>
      <c r="HR160" s="5"/>
      <c r="HS160" s="182">
        <f t="shared" si="1454"/>
        <v>0</v>
      </c>
      <c r="HT160" s="182">
        <f t="shared" si="1349"/>
        <v>0</v>
      </c>
      <c r="HU160" s="182">
        <f t="shared" si="1350"/>
        <v>0</v>
      </c>
      <c r="HV160" s="5"/>
      <c r="HW160" s="182">
        <f t="shared" si="1455"/>
        <v>0</v>
      </c>
      <c r="HX160" s="182">
        <f t="shared" si="1351"/>
        <v>0</v>
      </c>
      <c r="HY160" s="182">
        <f t="shared" si="1352"/>
        <v>0</v>
      </c>
      <c r="HZ160" s="5"/>
      <c r="IA160" s="182">
        <f t="shared" si="1456"/>
        <v>0</v>
      </c>
      <c r="IB160" s="182">
        <f t="shared" si="1353"/>
        <v>0</v>
      </c>
      <c r="IC160" s="182">
        <f t="shared" si="1354"/>
        <v>0</v>
      </c>
      <c r="ID160" s="5"/>
      <c r="IE160" s="182">
        <f t="shared" si="1457"/>
        <v>0</v>
      </c>
      <c r="IF160" s="182">
        <f t="shared" si="1355"/>
        <v>0</v>
      </c>
      <c r="IG160" s="182">
        <f t="shared" si="1356"/>
        <v>0</v>
      </c>
      <c r="IH160" s="5"/>
      <c r="II160" s="182">
        <f t="shared" si="1458"/>
        <v>0</v>
      </c>
      <c r="IJ160" s="182">
        <f t="shared" si="1357"/>
        <v>0</v>
      </c>
      <c r="IK160" s="182">
        <f t="shared" si="1358"/>
        <v>0</v>
      </c>
      <c r="IL160" s="5"/>
      <c r="IM160" s="182">
        <f t="shared" si="1459"/>
        <v>0</v>
      </c>
      <c r="IN160" s="182">
        <f t="shared" si="1359"/>
        <v>0</v>
      </c>
      <c r="IO160" s="182">
        <f t="shared" si="1360"/>
        <v>0</v>
      </c>
      <c r="IP160" s="5"/>
      <c r="IQ160" s="182">
        <f t="shared" si="1460"/>
        <v>0</v>
      </c>
      <c r="IR160" s="182">
        <f t="shared" si="1361"/>
        <v>0</v>
      </c>
      <c r="IS160" s="182">
        <f t="shared" si="1362"/>
        <v>0</v>
      </c>
      <c r="IT160" s="5"/>
      <c r="IU160" s="182">
        <f t="shared" si="1461"/>
        <v>0</v>
      </c>
      <c r="IV160" s="182">
        <f t="shared" si="1363"/>
        <v>0</v>
      </c>
      <c r="IW160" s="182">
        <f t="shared" si="1364"/>
        <v>0</v>
      </c>
      <c r="IX160" s="5"/>
      <c r="IY160" s="182">
        <f t="shared" si="1462"/>
        <v>0</v>
      </c>
      <c r="IZ160" s="182">
        <f t="shared" si="1365"/>
        <v>0</v>
      </c>
      <c r="JA160" s="182">
        <f t="shared" si="1366"/>
        <v>0</v>
      </c>
      <c r="JB160" s="5"/>
      <c r="JC160" s="182">
        <f t="shared" si="1463"/>
        <v>0</v>
      </c>
      <c r="JD160" s="182">
        <f t="shared" si="1367"/>
        <v>0</v>
      </c>
      <c r="JE160" s="182">
        <f t="shared" si="1368"/>
        <v>0</v>
      </c>
      <c r="JF160" s="5"/>
      <c r="JG160" s="182">
        <f t="shared" si="1464"/>
        <v>0</v>
      </c>
      <c r="JH160" s="182">
        <f t="shared" si="1369"/>
        <v>0</v>
      </c>
      <c r="JI160" s="182">
        <f t="shared" si="1370"/>
        <v>0</v>
      </c>
      <c r="JJ160" s="5"/>
      <c r="JK160" s="182">
        <f t="shared" si="1465"/>
        <v>0</v>
      </c>
      <c r="JL160" s="182">
        <f t="shared" si="1371"/>
        <v>0</v>
      </c>
      <c r="JM160" s="182">
        <f t="shared" si="1372"/>
        <v>0</v>
      </c>
      <c r="JN160" s="5"/>
      <c r="JO160" s="182">
        <f t="shared" si="1466"/>
        <v>0</v>
      </c>
      <c r="JP160" s="182">
        <f t="shared" si="1373"/>
        <v>0</v>
      </c>
      <c r="JQ160" s="182">
        <f t="shared" si="1374"/>
        <v>0</v>
      </c>
      <c r="JR160" s="5"/>
      <c r="JS160" s="182">
        <f t="shared" si="1467"/>
        <v>0</v>
      </c>
      <c r="JT160" s="182">
        <f t="shared" si="1375"/>
        <v>0</v>
      </c>
      <c r="JU160" s="182">
        <f t="shared" si="1376"/>
        <v>0</v>
      </c>
      <c r="JV160" s="5"/>
      <c r="JW160" s="182">
        <f t="shared" si="1468"/>
        <v>0</v>
      </c>
      <c r="JX160" s="182">
        <f t="shared" si="1377"/>
        <v>0</v>
      </c>
      <c r="JY160" s="182">
        <f t="shared" si="1378"/>
        <v>0</v>
      </c>
      <c r="JZ160" s="5"/>
      <c r="KA160" s="182">
        <f t="shared" si="1469"/>
        <v>0</v>
      </c>
      <c r="KB160" s="182">
        <f t="shared" si="1379"/>
        <v>0</v>
      </c>
      <c r="KC160" s="182">
        <f t="shared" si="1380"/>
        <v>0</v>
      </c>
      <c r="KD160" s="5"/>
      <c r="KE160" s="182">
        <f t="shared" si="1470"/>
        <v>0</v>
      </c>
      <c r="KF160" s="182">
        <f t="shared" si="1381"/>
        <v>0</v>
      </c>
      <c r="KG160" s="182">
        <f t="shared" si="1382"/>
        <v>0</v>
      </c>
      <c r="KH160" s="5"/>
      <c r="KI160" s="183">
        <f t="shared" si="1383"/>
        <v>0</v>
      </c>
      <c r="KJ160" s="183" t="e">
        <f t="shared" si="1384"/>
        <v>#DIV/0!</v>
      </c>
      <c r="KK160" s="183">
        <f t="shared" si="1385"/>
        <v>0</v>
      </c>
      <c r="KM160" s="183">
        <f t="shared" si="1386"/>
        <v>0</v>
      </c>
      <c r="KN160" s="183" t="e">
        <f t="shared" si="1387"/>
        <v>#DIV/0!</v>
      </c>
      <c r="KO160" s="183">
        <f t="shared" si="1388"/>
        <v>0</v>
      </c>
      <c r="KQ160" s="183">
        <f t="shared" si="1389"/>
        <v>0</v>
      </c>
      <c r="KR160" s="183" t="e">
        <f t="shared" si="1390"/>
        <v>#DIV/0!</v>
      </c>
      <c r="KS160" s="183">
        <f t="shared" si="1391"/>
        <v>0</v>
      </c>
      <c r="KU160" s="183">
        <f t="shared" si="1392"/>
        <v>0</v>
      </c>
      <c r="KV160" s="183" t="e">
        <f t="shared" si="1393"/>
        <v>#DIV/0!</v>
      </c>
      <c r="KW160" s="183">
        <f t="shared" si="1394"/>
        <v>0</v>
      </c>
      <c r="KY160" s="183">
        <f t="shared" si="1395"/>
        <v>0</v>
      </c>
      <c r="KZ160" s="183" t="e">
        <f t="shared" si="1396"/>
        <v>#DIV/0!</v>
      </c>
      <c r="LA160" s="183">
        <f t="shared" si="1397"/>
        <v>0</v>
      </c>
      <c r="LC160" s="183">
        <f t="shared" si="1398"/>
        <v>0</v>
      </c>
      <c r="LD160" s="183" t="e">
        <f t="shared" si="1399"/>
        <v>#DIV/0!</v>
      </c>
      <c r="LE160" s="183">
        <f t="shared" si="1400"/>
        <v>0</v>
      </c>
    </row>
    <row r="161" spans="2:317" ht="18.75">
      <c r="B161" s="172"/>
      <c r="C161" s="180"/>
      <c r="D161" s="180"/>
      <c r="E161" s="180" t="str">
        <f>'A.I Revenue Streams - P1'!F159</f>
        <v>CT Renal Angio</v>
      </c>
      <c r="F161" s="184"/>
      <c r="G161" s="182"/>
      <c r="H161" s="182">
        <f>'A.I Revenue Streams - P1'!J159</f>
        <v>0</v>
      </c>
      <c r="I161" s="182">
        <f t="shared" si="1240"/>
        <v>0</v>
      </c>
      <c r="J161" s="5"/>
      <c r="K161" s="182">
        <f>'A.I Revenue Streams - P1'!H159*K$2</f>
        <v>0</v>
      </c>
      <c r="L161" s="182">
        <f t="shared" si="1241"/>
        <v>0</v>
      </c>
      <c r="M161" s="182">
        <f t="shared" si="1242"/>
        <v>0</v>
      </c>
      <c r="N161" s="5"/>
      <c r="O161" s="182">
        <f t="shared" si="1401"/>
        <v>0</v>
      </c>
      <c r="P161" s="182">
        <f t="shared" si="1243"/>
        <v>0</v>
      </c>
      <c r="Q161" s="182">
        <f t="shared" si="1244"/>
        <v>0</v>
      </c>
      <c r="R161" s="5"/>
      <c r="S161" s="182">
        <f t="shared" si="1402"/>
        <v>0</v>
      </c>
      <c r="T161" s="182">
        <f t="shared" si="1245"/>
        <v>0</v>
      </c>
      <c r="U161" s="182">
        <f t="shared" si="1246"/>
        <v>0</v>
      </c>
      <c r="V161" s="5"/>
      <c r="W161" s="182">
        <f t="shared" si="1403"/>
        <v>0</v>
      </c>
      <c r="X161" s="182">
        <f t="shared" si="1247"/>
        <v>0</v>
      </c>
      <c r="Y161" s="182">
        <f t="shared" si="1248"/>
        <v>0</v>
      </c>
      <c r="Z161" s="5"/>
      <c r="AA161" s="182">
        <f t="shared" si="1404"/>
        <v>0</v>
      </c>
      <c r="AB161" s="182">
        <f t="shared" si="1249"/>
        <v>0</v>
      </c>
      <c r="AC161" s="182">
        <f t="shared" si="1250"/>
        <v>0</v>
      </c>
      <c r="AD161" s="5"/>
      <c r="AE161" s="182">
        <f t="shared" si="1405"/>
        <v>0</v>
      </c>
      <c r="AF161" s="182">
        <f t="shared" si="1251"/>
        <v>0</v>
      </c>
      <c r="AG161" s="182">
        <f t="shared" si="1252"/>
        <v>0</v>
      </c>
      <c r="AH161" s="5"/>
      <c r="AI161" s="182">
        <f t="shared" si="1406"/>
        <v>0</v>
      </c>
      <c r="AJ161" s="182">
        <f t="shared" si="1253"/>
        <v>0</v>
      </c>
      <c r="AK161" s="182">
        <f t="shared" si="1254"/>
        <v>0</v>
      </c>
      <c r="AL161" s="5"/>
      <c r="AM161" s="182">
        <f t="shared" si="1407"/>
        <v>0</v>
      </c>
      <c r="AN161" s="182">
        <f t="shared" si="1255"/>
        <v>0</v>
      </c>
      <c r="AO161" s="182">
        <f t="shared" si="1256"/>
        <v>0</v>
      </c>
      <c r="AP161" s="5"/>
      <c r="AQ161" s="182">
        <f t="shared" si="1408"/>
        <v>0</v>
      </c>
      <c r="AR161" s="182">
        <f t="shared" si="1257"/>
        <v>0</v>
      </c>
      <c r="AS161" s="182">
        <f t="shared" si="1258"/>
        <v>0</v>
      </c>
      <c r="AT161" s="5"/>
      <c r="AU161" s="182">
        <f t="shared" si="1409"/>
        <v>0</v>
      </c>
      <c r="AV161" s="182">
        <f t="shared" si="1259"/>
        <v>0</v>
      </c>
      <c r="AW161" s="182">
        <f t="shared" si="1260"/>
        <v>0</v>
      </c>
      <c r="AX161" s="5"/>
      <c r="AY161" s="182">
        <f t="shared" si="1410"/>
        <v>0</v>
      </c>
      <c r="AZ161" s="182">
        <f t="shared" si="1261"/>
        <v>0</v>
      </c>
      <c r="BA161" s="182">
        <f t="shared" si="1262"/>
        <v>0</v>
      </c>
      <c r="BB161" s="5"/>
      <c r="BC161" s="182">
        <f t="shared" si="1411"/>
        <v>0</v>
      </c>
      <c r="BD161" s="182">
        <f t="shared" si="1263"/>
        <v>0</v>
      </c>
      <c r="BE161" s="182">
        <f t="shared" si="1264"/>
        <v>0</v>
      </c>
      <c r="BF161" s="5"/>
      <c r="BG161" s="182">
        <f t="shared" si="1412"/>
        <v>0</v>
      </c>
      <c r="BH161" s="182">
        <f t="shared" si="1265"/>
        <v>0</v>
      </c>
      <c r="BI161" s="182">
        <f t="shared" si="1266"/>
        <v>0</v>
      </c>
      <c r="BJ161" s="5"/>
      <c r="BK161" s="182">
        <f t="shared" si="1413"/>
        <v>0</v>
      </c>
      <c r="BL161" s="182">
        <f t="shared" si="1267"/>
        <v>0</v>
      </c>
      <c r="BM161" s="182">
        <f t="shared" si="1268"/>
        <v>0</v>
      </c>
      <c r="BN161" s="5"/>
      <c r="BO161" s="182">
        <f t="shared" si="1414"/>
        <v>0</v>
      </c>
      <c r="BP161" s="182">
        <f t="shared" si="1269"/>
        <v>0</v>
      </c>
      <c r="BQ161" s="182">
        <f t="shared" si="1270"/>
        <v>0</v>
      </c>
      <c r="BR161" s="5"/>
      <c r="BS161" s="182">
        <f t="shared" si="1415"/>
        <v>0</v>
      </c>
      <c r="BT161" s="182">
        <f t="shared" si="1271"/>
        <v>0</v>
      </c>
      <c r="BU161" s="182">
        <f t="shared" si="1272"/>
        <v>0</v>
      </c>
      <c r="BV161" s="5"/>
      <c r="BW161" s="182">
        <f t="shared" si="1416"/>
        <v>0</v>
      </c>
      <c r="BX161" s="182">
        <f t="shared" si="1273"/>
        <v>0</v>
      </c>
      <c r="BY161" s="182">
        <f t="shared" si="1274"/>
        <v>0</v>
      </c>
      <c r="BZ161" s="5"/>
      <c r="CA161" s="182">
        <f t="shared" si="1417"/>
        <v>0</v>
      </c>
      <c r="CB161" s="182">
        <f t="shared" si="1275"/>
        <v>0</v>
      </c>
      <c r="CC161" s="182">
        <f t="shared" si="1276"/>
        <v>0</v>
      </c>
      <c r="CD161" s="5"/>
      <c r="CE161" s="182">
        <f t="shared" si="1418"/>
        <v>0</v>
      </c>
      <c r="CF161" s="182">
        <f t="shared" si="1277"/>
        <v>0</v>
      </c>
      <c r="CG161" s="182">
        <f t="shared" si="1278"/>
        <v>0</v>
      </c>
      <c r="CH161" s="5"/>
      <c r="CI161" s="182">
        <f t="shared" si="1419"/>
        <v>0</v>
      </c>
      <c r="CJ161" s="182">
        <f t="shared" si="1279"/>
        <v>0</v>
      </c>
      <c r="CK161" s="182">
        <f t="shared" si="1280"/>
        <v>0</v>
      </c>
      <c r="CL161" s="5"/>
      <c r="CM161" s="182">
        <f t="shared" si="1420"/>
        <v>0</v>
      </c>
      <c r="CN161" s="182">
        <f t="shared" si="1281"/>
        <v>0</v>
      </c>
      <c r="CO161" s="182">
        <f t="shared" si="1282"/>
        <v>0</v>
      </c>
      <c r="CP161" s="5"/>
      <c r="CQ161" s="182">
        <f t="shared" si="1421"/>
        <v>0</v>
      </c>
      <c r="CR161" s="182">
        <f t="shared" si="1283"/>
        <v>0</v>
      </c>
      <c r="CS161" s="182">
        <f t="shared" si="1284"/>
        <v>0</v>
      </c>
      <c r="CT161" s="5"/>
      <c r="CU161" s="182">
        <f t="shared" si="1422"/>
        <v>0</v>
      </c>
      <c r="CV161" s="182">
        <f t="shared" si="1285"/>
        <v>0</v>
      </c>
      <c r="CW161" s="182">
        <f t="shared" si="1286"/>
        <v>0</v>
      </c>
      <c r="CX161" s="5"/>
      <c r="CY161" s="182">
        <f t="shared" si="1423"/>
        <v>0</v>
      </c>
      <c r="CZ161" s="182">
        <f t="shared" si="1287"/>
        <v>0</v>
      </c>
      <c r="DA161" s="182">
        <f t="shared" si="1288"/>
        <v>0</v>
      </c>
      <c r="DB161" s="5"/>
      <c r="DC161" s="182">
        <f t="shared" si="1424"/>
        <v>0</v>
      </c>
      <c r="DD161" s="182">
        <f t="shared" si="1289"/>
        <v>0</v>
      </c>
      <c r="DE161" s="182">
        <f t="shared" si="1290"/>
        <v>0</v>
      </c>
      <c r="DF161" s="5"/>
      <c r="DG161" s="182">
        <f t="shared" si="1425"/>
        <v>0</v>
      </c>
      <c r="DH161" s="182">
        <f t="shared" si="1291"/>
        <v>0</v>
      </c>
      <c r="DI161" s="182">
        <f t="shared" si="1292"/>
        <v>0</v>
      </c>
      <c r="DJ161" s="5"/>
      <c r="DK161" s="182">
        <f t="shared" si="1426"/>
        <v>0</v>
      </c>
      <c r="DL161" s="182">
        <f t="shared" si="1293"/>
        <v>0</v>
      </c>
      <c r="DM161" s="182">
        <f t="shared" si="1294"/>
        <v>0</v>
      </c>
      <c r="DN161" s="5"/>
      <c r="DO161" s="182">
        <f t="shared" si="1427"/>
        <v>0</v>
      </c>
      <c r="DP161" s="182">
        <f t="shared" si="1295"/>
        <v>0</v>
      </c>
      <c r="DQ161" s="182">
        <f t="shared" si="1296"/>
        <v>0</v>
      </c>
      <c r="DR161" s="5"/>
      <c r="DS161" s="182">
        <f t="shared" si="1428"/>
        <v>0</v>
      </c>
      <c r="DT161" s="182">
        <f t="shared" si="1297"/>
        <v>0</v>
      </c>
      <c r="DU161" s="182">
        <f t="shared" si="1298"/>
        <v>0</v>
      </c>
      <c r="DV161" s="5"/>
      <c r="DW161" s="182">
        <f t="shared" si="1429"/>
        <v>0</v>
      </c>
      <c r="DX161" s="182">
        <f t="shared" si="1299"/>
        <v>0</v>
      </c>
      <c r="DY161" s="182">
        <f t="shared" si="1300"/>
        <v>0</v>
      </c>
      <c r="DZ161" s="5"/>
      <c r="EA161" s="182">
        <f t="shared" si="1430"/>
        <v>0</v>
      </c>
      <c r="EB161" s="182">
        <f t="shared" si="1301"/>
        <v>0</v>
      </c>
      <c r="EC161" s="182">
        <f t="shared" si="1302"/>
        <v>0</v>
      </c>
      <c r="ED161" s="5"/>
      <c r="EE161" s="182">
        <f t="shared" si="1431"/>
        <v>0</v>
      </c>
      <c r="EF161" s="182">
        <f t="shared" si="1303"/>
        <v>0</v>
      </c>
      <c r="EG161" s="182">
        <f t="shared" si="1304"/>
        <v>0</v>
      </c>
      <c r="EH161" s="5"/>
      <c r="EI161" s="182">
        <f t="shared" si="1432"/>
        <v>0</v>
      </c>
      <c r="EJ161" s="182">
        <f t="shared" si="1305"/>
        <v>0</v>
      </c>
      <c r="EK161" s="182">
        <f t="shared" si="1306"/>
        <v>0</v>
      </c>
      <c r="EL161" s="5"/>
      <c r="EM161" s="182">
        <f t="shared" si="1433"/>
        <v>0</v>
      </c>
      <c r="EN161" s="182">
        <f t="shared" si="1307"/>
        <v>0</v>
      </c>
      <c r="EO161" s="182">
        <f t="shared" si="1308"/>
        <v>0</v>
      </c>
      <c r="EP161" s="5"/>
      <c r="EQ161" s="182">
        <f t="shared" si="1434"/>
        <v>0</v>
      </c>
      <c r="ER161" s="182">
        <f t="shared" si="1309"/>
        <v>0</v>
      </c>
      <c r="ES161" s="182">
        <f t="shared" si="1310"/>
        <v>0</v>
      </c>
      <c r="ET161" s="5"/>
      <c r="EU161" s="182">
        <f t="shared" si="1435"/>
        <v>0</v>
      </c>
      <c r="EV161" s="182">
        <f t="shared" si="1311"/>
        <v>0</v>
      </c>
      <c r="EW161" s="182">
        <f t="shared" si="1312"/>
        <v>0</v>
      </c>
      <c r="EX161" s="5"/>
      <c r="EY161" s="182">
        <f t="shared" si="1436"/>
        <v>0</v>
      </c>
      <c r="EZ161" s="182">
        <f t="shared" si="1313"/>
        <v>0</v>
      </c>
      <c r="FA161" s="182">
        <f t="shared" si="1314"/>
        <v>0</v>
      </c>
      <c r="FB161" s="5"/>
      <c r="FC161" s="182">
        <f t="shared" si="1437"/>
        <v>0</v>
      </c>
      <c r="FD161" s="182">
        <f t="shared" si="1315"/>
        <v>0</v>
      </c>
      <c r="FE161" s="182">
        <f t="shared" si="1316"/>
        <v>0</v>
      </c>
      <c r="FF161" s="5"/>
      <c r="FG161" s="182">
        <f t="shared" si="1438"/>
        <v>0</v>
      </c>
      <c r="FH161" s="182">
        <f t="shared" si="1317"/>
        <v>0</v>
      </c>
      <c r="FI161" s="182">
        <f t="shared" si="1318"/>
        <v>0</v>
      </c>
      <c r="FJ161" s="5"/>
      <c r="FK161" s="182">
        <f t="shared" si="1439"/>
        <v>0</v>
      </c>
      <c r="FL161" s="182">
        <f t="shared" si="1319"/>
        <v>0</v>
      </c>
      <c r="FM161" s="182">
        <f t="shared" si="1320"/>
        <v>0</v>
      </c>
      <c r="FN161" s="5"/>
      <c r="FO161" s="182">
        <f t="shared" si="1440"/>
        <v>0</v>
      </c>
      <c r="FP161" s="182">
        <f t="shared" si="1321"/>
        <v>0</v>
      </c>
      <c r="FQ161" s="182">
        <f t="shared" si="1322"/>
        <v>0</v>
      </c>
      <c r="FR161" s="5"/>
      <c r="FS161" s="182">
        <f t="shared" si="1441"/>
        <v>0</v>
      </c>
      <c r="FT161" s="182">
        <f t="shared" si="1323"/>
        <v>0</v>
      </c>
      <c r="FU161" s="182">
        <f t="shared" si="1324"/>
        <v>0</v>
      </c>
      <c r="FV161" s="5"/>
      <c r="FW161" s="182">
        <f t="shared" si="1442"/>
        <v>0</v>
      </c>
      <c r="FX161" s="182">
        <f t="shared" si="1325"/>
        <v>0</v>
      </c>
      <c r="FY161" s="182">
        <f t="shared" si="1326"/>
        <v>0</v>
      </c>
      <c r="FZ161" s="5"/>
      <c r="GA161" s="182">
        <f t="shared" si="1443"/>
        <v>0</v>
      </c>
      <c r="GB161" s="182">
        <f t="shared" si="1327"/>
        <v>0</v>
      </c>
      <c r="GC161" s="182">
        <f t="shared" si="1328"/>
        <v>0</v>
      </c>
      <c r="GD161" s="5"/>
      <c r="GE161" s="182">
        <f t="shared" si="1444"/>
        <v>0</v>
      </c>
      <c r="GF161" s="182">
        <f t="shared" si="1329"/>
        <v>0</v>
      </c>
      <c r="GG161" s="182">
        <f t="shared" si="1330"/>
        <v>0</v>
      </c>
      <c r="GH161" s="5"/>
      <c r="GI161" s="182">
        <f t="shared" si="1445"/>
        <v>0</v>
      </c>
      <c r="GJ161" s="182">
        <f t="shared" si="1331"/>
        <v>0</v>
      </c>
      <c r="GK161" s="182">
        <f t="shared" si="1332"/>
        <v>0</v>
      </c>
      <c r="GL161" s="5"/>
      <c r="GM161" s="182">
        <f t="shared" si="1446"/>
        <v>0</v>
      </c>
      <c r="GN161" s="182">
        <f t="shared" si="1333"/>
        <v>0</v>
      </c>
      <c r="GO161" s="182">
        <f t="shared" si="1334"/>
        <v>0</v>
      </c>
      <c r="GP161" s="5"/>
      <c r="GQ161" s="182">
        <f t="shared" si="1447"/>
        <v>0</v>
      </c>
      <c r="GR161" s="182">
        <f t="shared" si="1335"/>
        <v>0</v>
      </c>
      <c r="GS161" s="182">
        <f t="shared" si="1336"/>
        <v>0</v>
      </c>
      <c r="GT161" s="5"/>
      <c r="GU161" s="182">
        <f t="shared" si="1448"/>
        <v>0</v>
      </c>
      <c r="GV161" s="182">
        <f t="shared" si="1337"/>
        <v>0</v>
      </c>
      <c r="GW161" s="182">
        <f t="shared" si="1338"/>
        <v>0</v>
      </c>
      <c r="GX161" s="5"/>
      <c r="GY161" s="182">
        <f t="shared" si="1449"/>
        <v>0</v>
      </c>
      <c r="GZ161" s="182">
        <f t="shared" si="1339"/>
        <v>0</v>
      </c>
      <c r="HA161" s="182">
        <f t="shared" si="1340"/>
        <v>0</v>
      </c>
      <c r="HB161" s="5"/>
      <c r="HC161" s="182">
        <f t="shared" si="1450"/>
        <v>0</v>
      </c>
      <c r="HD161" s="182">
        <f t="shared" si="1341"/>
        <v>0</v>
      </c>
      <c r="HE161" s="182">
        <f t="shared" si="1342"/>
        <v>0</v>
      </c>
      <c r="HF161" s="5"/>
      <c r="HG161" s="182">
        <f t="shared" si="1451"/>
        <v>0</v>
      </c>
      <c r="HH161" s="182">
        <f t="shared" si="1343"/>
        <v>0</v>
      </c>
      <c r="HI161" s="182">
        <f t="shared" si="1344"/>
        <v>0</v>
      </c>
      <c r="HJ161" s="5"/>
      <c r="HK161" s="182">
        <f t="shared" si="1452"/>
        <v>0</v>
      </c>
      <c r="HL161" s="182">
        <f t="shared" si="1345"/>
        <v>0</v>
      </c>
      <c r="HM161" s="182">
        <f t="shared" si="1346"/>
        <v>0</v>
      </c>
      <c r="HN161" s="5"/>
      <c r="HO161" s="182">
        <f t="shared" si="1453"/>
        <v>0</v>
      </c>
      <c r="HP161" s="182">
        <f t="shared" si="1347"/>
        <v>0</v>
      </c>
      <c r="HQ161" s="182">
        <f t="shared" si="1348"/>
        <v>0</v>
      </c>
      <c r="HR161" s="5"/>
      <c r="HS161" s="182">
        <f t="shared" si="1454"/>
        <v>0</v>
      </c>
      <c r="HT161" s="182">
        <f t="shared" si="1349"/>
        <v>0</v>
      </c>
      <c r="HU161" s="182">
        <f t="shared" si="1350"/>
        <v>0</v>
      </c>
      <c r="HV161" s="5"/>
      <c r="HW161" s="182">
        <f t="shared" si="1455"/>
        <v>0</v>
      </c>
      <c r="HX161" s="182">
        <f t="shared" si="1351"/>
        <v>0</v>
      </c>
      <c r="HY161" s="182">
        <f t="shared" si="1352"/>
        <v>0</v>
      </c>
      <c r="HZ161" s="5"/>
      <c r="IA161" s="182">
        <f t="shared" si="1456"/>
        <v>0</v>
      </c>
      <c r="IB161" s="182">
        <f t="shared" si="1353"/>
        <v>0</v>
      </c>
      <c r="IC161" s="182">
        <f t="shared" si="1354"/>
        <v>0</v>
      </c>
      <c r="ID161" s="5"/>
      <c r="IE161" s="182">
        <f t="shared" si="1457"/>
        <v>0</v>
      </c>
      <c r="IF161" s="182">
        <f t="shared" si="1355"/>
        <v>0</v>
      </c>
      <c r="IG161" s="182">
        <f t="shared" si="1356"/>
        <v>0</v>
      </c>
      <c r="IH161" s="5"/>
      <c r="II161" s="182">
        <f t="shared" si="1458"/>
        <v>0</v>
      </c>
      <c r="IJ161" s="182">
        <f t="shared" si="1357"/>
        <v>0</v>
      </c>
      <c r="IK161" s="182">
        <f t="shared" si="1358"/>
        <v>0</v>
      </c>
      <c r="IL161" s="5"/>
      <c r="IM161" s="182">
        <f t="shared" si="1459"/>
        <v>0</v>
      </c>
      <c r="IN161" s="182">
        <f t="shared" si="1359"/>
        <v>0</v>
      </c>
      <c r="IO161" s="182">
        <f t="shared" si="1360"/>
        <v>0</v>
      </c>
      <c r="IP161" s="5"/>
      <c r="IQ161" s="182">
        <f t="shared" si="1460"/>
        <v>0</v>
      </c>
      <c r="IR161" s="182">
        <f t="shared" si="1361"/>
        <v>0</v>
      </c>
      <c r="IS161" s="182">
        <f t="shared" si="1362"/>
        <v>0</v>
      </c>
      <c r="IT161" s="5"/>
      <c r="IU161" s="182">
        <f t="shared" si="1461"/>
        <v>0</v>
      </c>
      <c r="IV161" s="182">
        <f t="shared" si="1363"/>
        <v>0</v>
      </c>
      <c r="IW161" s="182">
        <f t="shared" si="1364"/>
        <v>0</v>
      </c>
      <c r="IX161" s="5"/>
      <c r="IY161" s="182">
        <f t="shared" si="1462"/>
        <v>0</v>
      </c>
      <c r="IZ161" s="182">
        <f t="shared" si="1365"/>
        <v>0</v>
      </c>
      <c r="JA161" s="182">
        <f t="shared" si="1366"/>
        <v>0</v>
      </c>
      <c r="JB161" s="5"/>
      <c r="JC161" s="182">
        <f t="shared" si="1463"/>
        <v>0</v>
      </c>
      <c r="JD161" s="182">
        <f t="shared" si="1367"/>
        <v>0</v>
      </c>
      <c r="JE161" s="182">
        <f t="shared" si="1368"/>
        <v>0</v>
      </c>
      <c r="JF161" s="5"/>
      <c r="JG161" s="182">
        <f t="shared" si="1464"/>
        <v>0</v>
      </c>
      <c r="JH161" s="182">
        <f t="shared" si="1369"/>
        <v>0</v>
      </c>
      <c r="JI161" s="182">
        <f t="shared" si="1370"/>
        <v>0</v>
      </c>
      <c r="JJ161" s="5"/>
      <c r="JK161" s="182">
        <f t="shared" si="1465"/>
        <v>0</v>
      </c>
      <c r="JL161" s="182">
        <f t="shared" si="1371"/>
        <v>0</v>
      </c>
      <c r="JM161" s="182">
        <f t="shared" si="1372"/>
        <v>0</v>
      </c>
      <c r="JN161" s="5"/>
      <c r="JO161" s="182">
        <f t="shared" si="1466"/>
        <v>0</v>
      </c>
      <c r="JP161" s="182">
        <f t="shared" si="1373"/>
        <v>0</v>
      </c>
      <c r="JQ161" s="182">
        <f t="shared" si="1374"/>
        <v>0</v>
      </c>
      <c r="JR161" s="5"/>
      <c r="JS161" s="182">
        <f t="shared" si="1467"/>
        <v>0</v>
      </c>
      <c r="JT161" s="182">
        <f t="shared" si="1375"/>
        <v>0</v>
      </c>
      <c r="JU161" s="182">
        <f t="shared" si="1376"/>
        <v>0</v>
      </c>
      <c r="JV161" s="5"/>
      <c r="JW161" s="182">
        <f t="shared" si="1468"/>
        <v>0</v>
      </c>
      <c r="JX161" s="182">
        <f t="shared" si="1377"/>
        <v>0</v>
      </c>
      <c r="JY161" s="182">
        <f t="shared" si="1378"/>
        <v>0</v>
      </c>
      <c r="JZ161" s="5"/>
      <c r="KA161" s="182">
        <f t="shared" si="1469"/>
        <v>0</v>
      </c>
      <c r="KB161" s="182">
        <f t="shared" si="1379"/>
        <v>0</v>
      </c>
      <c r="KC161" s="182">
        <f t="shared" si="1380"/>
        <v>0</v>
      </c>
      <c r="KD161" s="5"/>
      <c r="KE161" s="182">
        <f t="shared" si="1470"/>
        <v>0</v>
      </c>
      <c r="KF161" s="182">
        <f t="shared" si="1381"/>
        <v>0</v>
      </c>
      <c r="KG161" s="182">
        <f t="shared" si="1382"/>
        <v>0</v>
      </c>
      <c r="KH161" s="5"/>
      <c r="KI161" s="183">
        <f t="shared" si="1383"/>
        <v>0</v>
      </c>
      <c r="KJ161" s="183" t="e">
        <f t="shared" si="1384"/>
        <v>#DIV/0!</v>
      </c>
      <c r="KK161" s="183">
        <f t="shared" si="1385"/>
        <v>0</v>
      </c>
      <c r="KM161" s="183">
        <f t="shared" si="1386"/>
        <v>0</v>
      </c>
      <c r="KN161" s="183" t="e">
        <f t="shared" si="1387"/>
        <v>#DIV/0!</v>
      </c>
      <c r="KO161" s="183">
        <f t="shared" si="1388"/>
        <v>0</v>
      </c>
      <c r="KQ161" s="183">
        <f t="shared" si="1389"/>
        <v>0</v>
      </c>
      <c r="KR161" s="183" t="e">
        <f t="shared" si="1390"/>
        <v>#DIV/0!</v>
      </c>
      <c r="KS161" s="183">
        <f t="shared" si="1391"/>
        <v>0</v>
      </c>
      <c r="KU161" s="183">
        <f t="shared" si="1392"/>
        <v>0</v>
      </c>
      <c r="KV161" s="183" t="e">
        <f t="shared" si="1393"/>
        <v>#DIV/0!</v>
      </c>
      <c r="KW161" s="183">
        <f t="shared" si="1394"/>
        <v>0</v>
      </c>
      <c r="KY161" s="183">
        <f t="shared" si="1395"/>
        <v>0</v>
      </c>
      <c r="KZ161" s="183" t="e">
        <f t="shared" si="1396"/>
        <v>#DIV/0!</v>
      </c>
      <c r="LA161" s="183">
        <f t="shared" si="1397"/>
        <v>0</v>
      </c>
      <c r="LC161" s="183">
        <f t="shared" si="1398"/>
        <v>0</v>
      </c>
      <c r="LD161" s="183" t="e">
        <f t="shared" si="1399"/>
        <v>#DIV/0!</v>
      </c>
      <c r="LE161" s="183">
        <f t="shared" si="1400"/>
        <v>0</v>
      </c>
    </row>
    <row r="162" spans="2:317" ht="18.75">
      <c r="B162" s="172"/>
      <c r="C162" s="180"/>
      <c r="D162" s="180"/>
      <c r="E162" s="180" t="str">
        <f>'A.I Revenue Streams - P1'!F160</f>
        <v>CT Pelvis</v>
      </c>
      <c r="F162" s="184"/>
      <c r="G162" s="182"/>
      <c r="H162" s="182">
        <f>'A.I Revenue Streams - P1'!J160</f>
        <v>0</v>
      </c>
      <c r="I162" s="182">
        <f t="shared" si="1240"/>
        <v>0</v>
      </c>
      <c r="J162" s="5"/>
      <c r="K162" s="182">
        <f>'A.I Revenue Streams - P1'!H160*K$2</f>
        <v>0</v>
      </c>
      <c r="L162" s="182">
        <f t="shared" si="1241"/>
        <v>0</v>
      </c>
      <c r="M162" s="182">
        <f t="shared" si="1242"/>
        <v>0</v>
      </c>
      <c r="N162" s="5"/>
      <c r="O162" s="182">
        <f t="shared" si="1401"/>
        <v>0</v>
      </c>
      <c r="P162" s="182">
        <f t="shared" si="1243"/>
        <v>0</v>
      </c>
      <c r="Q162" s="182">
        <f t="shared" si="1244"/>
        <v>0</v>
      </c>
      <c r="R162" s="5"/>
      <c r="S162" s="182">
        <f t="shared" si="1402"/>
        <v>0</v>
      </c>
      <c r="T162" s="182">
        <f t="shared" si="1245"/>
        <v>0</v>
      </c>
      <c r="U162" s="182">
        <f t="shared" si="1246"/>
        <v>0</v>
      </c>
      <c r="V162" s="5"/>
      <c r="W162" s="182">
        <f t="shared" si="1403"/>
        <v>0</v>
      </c>
      <c r="X162" s="182">
        <f t="shared" si="1247"/>
        <v>0</v>
      </c>
      <c r="Y162" s="182">
        <f t="shared" si="1248"/>
        <v>0</v>
      </c>
      <c r="Z162" s="5"/>
      <c r="AA162" s="182">
        <f t="shared" si="1404"/>
        <v>0</v>
      </c>
      <c r="AB162" s="182">
        <f t="shared" si="1249"/>
        <v>0</v>
      </c>
      <c r="AC162" s="182">
        <f t="shared" si="1250"/>
        <v>0</v>
      </c>
      <c r="AD162" s="5"/>
      <c r="AE162" s="182">
        <f t="shared" si="1405"/>
        <v>0</v>
      </c>
      <c r="AF162" s="182">
        <f t="shared" si="1251"/>
        <v>0</v>
      </c>
      <c r="AG162" s="182">
        <f t="shared" si="1252"/>
        <v>0</v>
      </c>
      <c r="AH162" s="5"/>
      <c r="AI162" s="182">
        <f t="shared" si="1406"/>
        <v>0</v>
      </c>
      <c r="AJ162" s="182">
        <f t="shared" si="1253"/>
        <v>0</v>
      </c>
      <c r="AK162" s="182">
        <f t="shared" si="1254"/>
        <v>0</v>
      </c>
      <c r="AL162" s="5"/>
      <c r="AM162" s="182">
        <f t="shared" si="1407"/>
        <v>0</v>
      </c>
      <c r="AN162" s="182">
        <f t="shared" si="1255"/>
        <v>0</v>
      </c>
      <c r="AO162" s="182">
        <f t="shared" si="1256"/>
        <v>0</v>
      </c>
      <c r="AP162" s="5"/>
      <c r="AQ162" s="182">
        <f t="shared" si="1408"/>
        <v>0</v>
      </c>
      <c r="AR162" s="182">
        <f t="shared" si="1257"/>
        <v>0</v>
      </c>
      <c r="AS162" s="182">
        <f t="shared" si="1258"/>
        <v>0</v>
      </c>
      <c r="AT162" s="5"/>
      <c r="AU162" s="182">
        <f t="shared" si="1409"/>
        <v>0</v>
      </c>
      <c r="AV162" s="182">
        <f t="shared" si="1259"/>
        <v>0</v>
      </c>
      <c r="AW162" s="182">
        <f t="shared" si="1260"/>
        <v>0</v>
      </c>
      <c r="AX162" s="5"/>
      <c r="AY162" s="182">
        <f t="shared" si="1410"/>
        <v>0</v>
      </c>
      <c r="AZ162" s="182">
        <f t="shared" si="1261"/>
        <v>0</v>
      </c>
      <c r="BA162" s="182">
        <f t="shared" si="1262"/>
        <v>0</v>
      </c>
      <c r="BB162" s="5"/>
      <c r="BC162" s="182">
        <f t="shared" si="1411"/>
        <v>0</v>
      </c>
      <c r="BD162" s="182">
        <f t="shared" si="1263"/>
        <v>0</v>
      </c>
      <c r="BE162" s="182">
        <f t="shared" si="1264"/>
        <v>0</v>
      </c>
      <c r="BF162" s="5"/>
      <c r="BG162" s="182">
        <f t="shared" si="1412"/>
        <v>0</v>
      </c>
      <c r="BH162" s="182">
        <f t="shared" si="1265"/>
        <v>0</v>
      </c>
      <c r="BI162" s="182">
        <f t="shared" si="1266"/>
        <v>0</v>
      </c>
      <c r="BJ162" s="5"/>
      <c r="BK162" s="182">
        <f t="shared" si="1413"/>
        <v>0</v>
      </c>
      <c r="BL162" s="182">
        <f t="shared" si="1267"/>
        <v>0</v>
      </c>
      <c r="BM162" s="182">
        <f t="shared" si="1268"/>
        <v>0</v>
      </c>
      <c r="BN162" s="5"/>
      <c r="BO162" s="182">
        <f t="shared" si="1414"/>
        <v>0</v>
      </c>
      <c r="BP162" s="182">
        <f t="shared" si="1269"/>
        <v>0</v>
      </c>
      <c r="BQ162" s="182">
        <f t="shared" si="1270"/>
        <v>0</v>
      </c>
      <c r="BR162" s="5"/>
      <c r="BS162" s="182">
        <f t="shared" si="1415"/>
        <v>0</v>
      </c>
      <c r="BT162" s="182">
        <f t="shared" si="1271"/>
        <v>0</v>
      </c>
      <c r="BU162" s="182">
        <f t="shared" si="1272"/>
        <v>0</v>
      </c>
      <c r="BV162" s="5"/>
      <c r="BW162" s="182">
        <f t="shared" si="1416"/>
        <v>0</v>
      </c>
      <c r="BX162" s="182">
        <f t="shared" si="1273"/>
        <v>0</v>
      </c>
      <c r="BY162" s="182">
        <f t="shared" si="1274"/>
        <v>0</v>
      </c>
      <c r="BZ162" s="5"/>
      <c r="CA162" s="182">
        <f t="shared" si="1417"/>
        <v>0</v>
      </c>
      <c r="CB162" s="182">
        <f t="shared" si="1275"/>
        <v>0</v>
      </c>
      <c r="CC162" s="182">
        <f t="shared" si="1276"/>
        <v>0</v>
      </c>
      <c r="CD162" s="5"/>
      <c r="CE162" s="182">
        <f t="shared" si="1418"/>
        <v>0</v>
      </c>
      <c r="CF162" s="182">
        <f t="shared" si="1277"/>
        <v>0</v>
      </c>
      <c r="CG162" s="182">
        <f t="shared" si="1278"/>
        <v>0</v>
      </c>
      <c r="CH162" s="5"/>
      <c r="CI162" s="182">
        <f t="shared" si="1419"/>
        <v>0</v>
      </c>
      <c r="CJ162" s="182">
        <f t="shared" si="1279"/>
        <v>0</v>
      </c>
      <c r="CK162" s="182">
        <f t="shared" si="1280"/>
        <v>0</v>
      </c>
      <c r="CL162" s="5"/>
      <c r="CM162" s="182">
        <f t="shared" si="1420"/>
        <v>0</v>
      </c>
      <c r="CN162" s="182">
        <f t="shared" si="1281"/>
        <v>0</v>
      </c>
      <c r="CO162" s="182">
        <f t="shared" si="1282"/>
        <v>0</v>
      </c>
      <c r="CP162" s="5"/>
      <c r="CQ162" s="182">
        <f t="shared" si="1421"/>
        <v>0</v>
      </c>
      <c r="CR162" s="182">
        <f t="shared" si="1283"/>
        <v>0</v>
      </c>
      <c r="CS162" s="182">
        <f t="shared" si="1284"/>
        <v>0</v>
      </c>
      <c r="CT162" s="5"/>
      <c r="CU162" s="182">
        <f t="shared" si="1422"/>
        <v>0</v>
      </c>
      <c r="CV162" s="182">
        <f t="shared" si="1285"/>
        <v>0</v>
      </c>
      <c r="CW162" s="182">
        <f t="shared" si="1286"/>
        <v>0</v>
      </c>
      <c r="CX162" s="5"/>
      <c r="CY162" s="182">
        <f t="shared" si="1423"/>
        <v>0</v>
      </c>
      <c r="CZ162" s="182">
        <f t="shared" si="1287"/>
        <v>0</v>
      </c>
      <c r="DA162" s="182">
        <f t="shared" si="1288"/>
        <v>0</v>
      </c>
      <c r="DB162" s="5"/>
      <c r="DC162" s="182">
        <f t="shared" si="1424"/>
        <v>0</v>
      </c>
      <c r="DD162" s="182">
        <f t="shared" si="1289"/>
        <v>0</v>
      </c>
      <c r="DE162" s="182">
        <f t="shared" si="1290"/>
        <v>0</v>
      </c>
      <c r="DF162" s="5"/>
      <c r="DG162" s="182">
        <f t="shared" si="1425"/>
        <v>0</v>
      </c>
      <c r="DH162" s="182">
        <f t="shared" si="1291"/>
        <v>0</v>
      </c>
      <c r="DI162" s="182">
        <f t="shared" si="1292"/>
        <v>0</v>
      </c>
      <c r="DJ162" s="5"/>
      <c r="DK162" s="182">
        <f t="shared" si="1426"/>
        <v>0</v>
      </c>
      <c r="DL162" s="182">
        <f t="shared" si="1293"/>
        <v>0</v>
      </c>
      <c r="DM162" s="182">
        <f t="shared" si="1294"/>
        <v>0</v>
      </c>
      <c r="DN162" s="5"/>
      <c r="DO162" s="182">
        <f t="shared" si="1427"/>
        <v>0</v>
      </c>
      <c r="DP162" s="182">
        <f t="shared" si="1295"/>
        <v>0</v>
      </c>
      <c r="DQ162" s="182">
        <f t="shared" si="1296"/>
        <v>0</v>
      </c>
      <c r="DR162" s="5"/>
      <c r="DS162" s="182">
        <f t="shared" si="1428"/>
        <v>0</v>
      </c>
      <c r="DT162" s="182">
        <f t="shared" si="1297"/>
        <v>0</v>
      </c>
      <c r="DU162" s="182">
        <f t="shared" si="1298"/>
        <v>0</v>
      </c>
      <c r="DV162" s="5"/>
      <c r="DW162" s="182">
        <f t="shared" si="1429"/>
        <v>0</v>
      </c>
      <c r="DX162" s="182">
        <f t="shared" si="1299"/>
        <v>0</v>
      </c>
      <c r="DY162" s="182">
        <f t="shared" si="1300"/>
        <v>0</v>
      </c>
      <c r="DZ162" s="5"/>
      <c r="EA162" s="182">
        <f t="shared" si="1430"/>
        <v>0</v>
      </c>
      <c r="EB162" s="182">
        <f t="shared" si="1301"/>
        <v>0</v>
      </c>
      <c r="EC162" s="182">
        <f t="shared" si="1302"/>
        <v>0</v>
      </c>
      <c r="ED162" s="5"/>
      <c r="EE162" s="182">
        <f t="shared" si="1431"/>
        <v>0</v>
      </c>
      <c r="EF162" s="182">
        <f t="shared" si="1303"/>
        <v>0</v>
      </c>
      <c r="EG162" s="182">
        <f t="shared" si="1304"/>
        <v>0</v>
      </c>
      <c r="EH162" s="5"/>
      <c r="EI162" s="182">
        <f t="shared" si="1432"/>
        <v>0</v>
      </c>
      <c r="EJ162" s="182">
        <f t="shared" si="1305"/>
        <v>0</v>
      </c>
      <c r="EK162" s="182">
        <f t="shared" si="1306"/>
        <v>0</v>
      </c>
      <c r="EL162" s="5"/>
      <c r="EM162" s="182">
        <f t="shared" si="1433"/>
        <v>0</v>
      </c>
      <c r="EN162" s="182">
        <f t="shared" si="1307"/>
        <v>0</v>
      </c>
      <c r="EO162" s="182">
        <f t="shared" si="1308"/>
        <v>0</v>
      </c>
      <c r="EP162" s="5"/>
      <c r="EQ162" s="182">
        <f t="shared" si="1434"/>
        <v>0</v>
      </c>
      <c r="ER162" s="182">
        <f t="shared" si="1309"/>
        <v>0</v>
      </c>
      <c r="ES162" s="182">
        <f t="shared" si="1310"/>
        <v>0</v>
      </c>
      <c r="ET162" s="5"/>
      <c r="EU162" s="182">
        <f t="shared" si="1435"/>
        <v>0</v>
      </c>
      <c r="EV162" s="182">
        <f t="shared" si="1311"/>
        <v>0</v>
      </c>
      <c r="EW162" s="182">
        <f t="shared" si="1312"/>
        <v>0</v>
      </c>
      <c r="EX162" s="5"/>
      <c r="EY162" s="182">
        <f t="shared" si="1436"/>
        <v>0</v>
      </c>
      <c r="EZ162" s="182">
        <f t="shared" si="1313"/>
        <v>0</v>
      </c>
      <c r="FA162" s="182">
        <f t="shared" si="1314"/>
        <v>0</v>
      </c>
      <c r="FB162" s="5"/>
      <c r="FC162" s="182">
        <f t="shared" si="1437"/>
        <v>0</v>
      </c>
      <c r="FD162" s="182">
        <f t="shared" si="1315"/>
        <v>0</v>
      </c>
      <c r="FE162" s="182">
        <f t="shared" si="1316"/>
        <v>0</v>
      </c>
      <c r="FF162" s="5"/>
      <c r="FG162" s="182">
        <f t="shared" si="1438"/>
        <v>0</v>
      </c>
      <c r="FH162" s="182">
        <f t="shared" si="1317"/>
        <v>0</v>
      </c>
      <c r="FI162" s="182">
        <f t="shared" si="1318"/>
        <v>0</v>
      </c>
      <c r="FJ162" s="5"/>
      <c r="FK162" s="182">
        <f t="shared" si="1439"/>
        <v>0</v>
      </c>
      <c r="FL162" s="182">
        <f t="shared" si="1319"/>
        <v>0</v>
      </c>
      <c r="FM162" s="182">
        <f t="shared" si="1320"/>
        <v>0</v>
      </c>
      <c r="FN162" s="5"/>
      <c r="FO162" s="182">
        <f t="shared" si="1440"/>
        <v>0</v>
      </c>
      <c r="FP162" s="182">
        <f t="shared" si="1321"/>
        <v>0</v>
      </c>
      <c r="FQ162" s="182">
        <f t="shared" si="1322"/>
        <v>0</v>
      </c>
      <c r="FR162" s="5"/>
      <c r="FS162" s="182">
        <f t="shared" si="1441"/>
        <v>0</v>
      </c>
      <c r="FT162" s="182">
        <f t="shared" si="1323"/>
        <v>0</v>
      </c>
      <c r="FU162" s="182">
        <f t="shared" si="1324"/>
        <v>0</v>
      </c>
      <c r="FV162" s="5"/>
      <c r="FW162" s="182">
        <f t="shared" si="1442"/>
        <v>0</v>
      </c>
      <c r="FX162" s="182">
        <f t="shared" si="1325"/>
        <v>0</v>
      </c>
      <c r="FY162" s="182">
        <f t="shared" si="1326"/>
        <v>0</v>
      </c>
      <c r="FZ162" s="5"/>
      <c r="GA162" s="182">
        <f t="shared" si="1443"/>
        <v>0</v>
      </c>
      <c r="GB162" s="182">
        <f t="shared" si="1327"/>
        <v>0</v>
      </c>
      <c r="GC162" s="182">
        <f t="shared" si="1328"/>
        <v>0</v>
      </c>
      <c r="GD162" s="5"/>
      <c r="GE162" s="182">
        <f t="shared" si="1444"/>
        <v>0</v>
      </c>
      <c r="GF162" s="182">
        <f t="shared" si="1329"/>
        <v>0</v>
      </c>
      <c r="GG162" s="182">
        <f t="shared" si="1330"/>
        <v>0</v>
      </c>
      <c r="GH162" s="5"/>
      <c r="GI162" s="182">
        <f t="shared" si="1445"/>
        <v>0</v>
      </c>
      <c r="GJ162" s="182">
        <f t="shared" si="1331"/>
        <v>0</v>
      </c>
      <c r="GK162" s="182">
        <f t="shared" si="1332"/>
        <v>0</v>
      </c>
      <c r="GL162" s="5"/>
      <c r="GM162" s="182">
        <f t="shared" si="1446"/>
        <v>0</v>
      </c>
      <c r="GN162" s="182">
        <f t="shared" si="1333"/>
        <v>0</v>
      </c>
      <c r="GO162" s="182">
        <f t="shared" si="1334"/>
        <v>0</v>
      </c>
      <c r="GP162" s="5"/>
      <c r="GQ162" s="182">
        <f t="shared" si="1447"/>
        <v>0</v>
      </c>
      <c r="GR162" s="182">
        <f t="shared" si="1335"/>
        <v>0</v>
      </c>
      <c r="GS162" s="182">
        <f t="shared" si="1336"/>
        <v>0</v>
      </c>
      <c r="GT162" s="5"/>
      <c r="GU162" s="182">
        <f t="shared" si="1448"/>
        <v>0</v>
      </c>
      <c r="GV162" s="182">
        <f t="shared" si="1337"/>
        <v>0</v>
      </c>
      <c r="GW162" s="182">
        <f t="shared" si="1338"/>
        <v>0</v>
      </c>
      <c r="GX162" s="5"/>
      <c r="GY162" s="182">
        <f t="shared" si="1449"/>
        <v>0</v>
      </c>
      <c r="GZ162" s="182">
        <f t="shared" si="1339"/>
        <v>0</v>
      </c>
      <c r="HA162" s="182">
        <f t="shared" si="1340"/>
        <v>0</v>
      </c>
      <c r="HB162" s="5"/>
      <c r="HC162" s="182">
        <f t="shared" si="1450"/>
        <v>0</v>
      </c>
      <c r="HD162" s="182">
        <f t="shared" si="1341"/>
        <v>0</v>
      </c>
      <c r="HE162" s="182">
        <f t="shared" si="1342"/>
        <v>0</v>
      </c>
      <c r="HF162" s="5"/>
      <c r="HG162" s="182">
        <f t="shared" si="1451"/>
        <v>0</v>
      </c>
      <c r="HH162" s="182">
        <f t="shared" si="1343"/>
        <v>0</v>
      </c>
      <c r="HI162" s="182">
        <f t="shared" si="1344"/>
        <v>0</v>
      </c>
      <c r="HJ162" s="5"/>
      <c r="HK162" s="182">
        <f t="shared" si="1452"/>
        <v>0</v>
      </c>
      <c r="HL162" s="182">
        <f t="shared" si="1345"/>
        <v>0</v>
      </c>
      <c r="HM162" s="182">
        <f t="shared" si="1346"/>
        <v>0</v>
      </c>
      <c r="HN162" s="5"/>
      <c r="HO162" s="182">
        <f t="shared" si="1453"/>
        <v>0</v>
      </c>
      <c r="HP162" s="182">
        <f t="shared" si="1347"/>
        <v>0</v>
      </c>
      <c r="HQ162" s="182">
        <f t="shared" si="1348"/>
        <v>0</v>
      </c>
      <c r="HR162" s="5"/>
      <c r="HS162" s="182">
        <f t="shared" si="1454"/>
        <v>0</v>
      </c>
      <c r="HT162" s="182">
        <f t="shared" si="1349"/>
        <v>0</v>
      </c>
      <c r="HU162" s="182">
        <f t="shared" si="1350"/>
        <v>0</v>
      </c>
      <c r="HV162" s="5"/>
      <c r="HW162" s="182">
        <f t="shared" si="1455"/>
        <v>0</v>
      </c>
      <c r="HX162" s="182">
        <f t="shared" si="1351"/>
        <v>0</v>
      </c>
      <c r="HY162" s="182">
        <f t="shared" si="1352"/>
        <v>0</v>
      </c>
      <c r="HZ162" s="5"/>
      <c r="IA162" s="182">
        <f t="shared" si="1456"/>
        <v>0</v>
      </c>
      <c r="IB162" s="182">
        <f t="shared" si="1353"/>
        <v>0</v>
      </c>
      <c r="IC162" s="182">
        <f t="shared" si="1354"/>
        <v>0</v>
      </c>
      <c r="ID162" s="5"/>
      <c r="IE162" s="182">
        <f t="shared" si="1457"/>
        <v>0</v>
      </c>
      <c r="IF162" s="182">
        <f t="shared" si="1355"/>
        <v>0</v>
      </c>
      <c r="IG162" s="182">
        <f t="shared" si="1356"/>
        <v>0</v>
      </c>
      <c r="IH162" s="5"/>
      <c r="II162" s="182">
        <f t="shared" si="1458"/>
        <v>0</v>
      </c>
      <c r="IJ162" s="182">
        <f t="shared" si="1357"/>
        <v>0</v>
      </c>
      <c r="IK162" s="182">
        <f t="shared" si="1358"/>
        <v>0</v>
      </c>
      <c r="IL162" s="5"/>
      <c r="IM162" s="182">
        <f t="shared" si="1459"/>
        <v>0</v>
      </c>
      <c r="IN162" s="182">
        <f t="shared" si="1359"/>
        <v>0</v>
      </c>
      <c r="IO162" s="182">
        <f t="shared" si="1360"/>
        <v>0</v>
      </c>
      <c r="IP162" s="5"/>
      <c r="IQ162" s="182">
        <f t="shared" si="1460"/>
        <v>0</v>
      </c>
      <c r="IR162" s="182">
        <f t="shared" si="1361"/>
        <v>0</v>
      </c>
      <c r="IS162" s="182">
        <f t="shared" si="1362"/>
        <v>0</v>
      </c>
      <c r="IT162" s="5"/>
      <c r="IU162" s="182">
        <f t="shared" si="1461"/>
        <v>0</v>
      </c>
      <c r="IV162" s="182">
        <f t="shared" si="1363"/>
        <v>0</v>
      </c>
      <c r="IW162" s="182">
        <f t="shared" si="1364"/>
        <v>0</v>
      </c>
      <c r="IX162" s="5"/>
      <c r="IY162" s="182">
        <f t="shared" si="1462"/>
        <v>0</v>
      </c>
      <c r="IZ162" s="182">
        <f t="shared" si="1365"/>
        <v>0</v>
      </c>
      <c r="JA162" s="182">
        <f t="shared" si="1366"/>
        <v>0</v>
      </c>
      <c r="JB162" s="5"/>
      <c r="JC162" s="182">
        <f t="shared" si="1463"/>
        <v>0</v>
      </c>
      <c r="JD162" s="182">
        <f t="shared" si="1367"/>
        <v>0</v>
      </c>
      <c r="JE162" s="182">
        <f t="shared" si="1368"/>
        <v>0</v>
      </c>
      <c r="JF162" s="5"/>
      <c r="JG162" s="182">
        <f t="shared" si="1464"/>
        <v>0</v>
      </c>
      <c r="JH162" s="182">
        <f t="shared" si="1369"/>
        <v>0</v>
      </c>
      <c r="JI162" s="182">
        <f t="shared" si="1370"/>
        <v>0</v>
      </c>
      <c r="JJ162" s="5"/>
      <c r="JK162" s="182">
        <f t="shared" si="1465"/>
        <v>0</v>
      </c>
      <c r="JL162" s="182">
        <f t="shared" si="1371"/>
        <v>0</v>
      </c>
      <c r="JM162" s="182">
        <f t="shared" si="1372"/>
        <v>0</v>
      </c>
      <c r="JN162" s="5"/>
      <c r="JO162" s="182">
        <f t="shared" si="1466"/>
        <v>0</v>
      </c>
      <c r="JP162" s="182">
        <f t="shared" si="1373"/>
        <v>0</v>
      </c>
      <c r="JQ162" s="182">
        <f t="shared" si="1374"/>
        <v>0</v>
      </c>
      <c r="JR162" s="5"/>
      <c r="JS162" s="182">
        <f t="shared" si="1467"/>
        <v>0</v>
      </c>
      <c r="JT162" s="182">
        <f t="shared" si="1375"/>
        <v>0</v>
      </c>
      <c r="JU162" s="182">
        <f t="shared" si="1376"/>
        <v>0</v>
      </c>
      <c r="JV162" s="5"/>
      <c r="JW162" s="182">
        <f t="shared" si="1468"/>
        <v>0</v>
      </c>
      <c r="JX162" s="182">
        <f t="shared" si="1377"/>
        <v>0</v>
      </c>
      <c r="JY162" s="182">
        <f t="shared" si="1378"/>
        <v>0</v>
      </c>
      <c r="JZ162" s="5"/>
      <c r="KA162" s="182">
        <f t="shared" si="1469"/>
        <v>0</v>
      </c>
      <c r="KB162" s="182">
        <f t="shared" si="1379"/>
        <v>0</v>
      </c>
      <c r="KC162" s="182">
        <f t="shared" si="1380"/>
        <v>0</v>
      </c>
      <c r="KD162" s="5"/>
      <c r="KE162" s="182">
        <f t="shared" si="1470"/>
        <v>0</v>
      </c>
      <c r="KF162" s="182">
        <f t="shared" si="1381"/>
        <v>0</v>
      </c>
      <c r="KG162" s="182">
        <f t="shared" si="1382"/>
        <v>0</v>
      </c>
      <c r="KH162" s="5"/>
      <c r="KI162" s="183">
        <f t="shared" si="1383"/>
        <v>0</v>
      </c>
      <c r="KJ162" s="183" t="e">
        <f t="shared" si="1384"/>
        <v>#DIV/0!</v>
      </c>
      <c r="KK162" s="183">
        <f t="shared" si="1385"/>
        <v>0</v>
      </c>
      <c r="KM162" s="183">
        <f t="shared" si="1386"/>
        <v>0</v>
      </c>
      <c r="KN162" s="183" t="e">
        <f t="shared" si="1387"/>
        <v>#DIV/0!</v>
      </c>
      <c r="KO162" s="183">
        <f t="shared" si="1388"/>
        <v>0</v>
      </c>
      <c r="KQ162" s="183">
        <f t="shared" si="1389"/>
        <v>0</v>
      </c>
      <c r="KR162" s="183" t="e">
        <f t="shared" si="1390"/>
        <v>#DIV/0!</v>
      </c>
      <c r="KS162" s="183">
        <f t="shared" si="1391"/>
        <v>0</v>
      </c>
      <c r="KU162" s="183">
        <f t="shared" si="1392"/>
        <v>0</v>
      </c>
      <c r="KV162" s="183" t="e">
        <f t="shared" si="1393"/>
        <v>#DIV/0!</v>
      </c>
      <c r="KW162" s="183">
        <f t="shared" si="1394"/>
        <v>0</v>
      </c>
      <c r="KY162" s="183">
        <f t="shared" si="1395"/>
        <v>0</v>
      </c>
      <c r="KZ162" s="183" t="e">
        <f t="shared" si="1396"/>
        <v>#DIV/0!</v>
      </c>
      <c r="LA162" s="183">
        <f t="shared" si="1397"/>
        <v>0</v>
      </c>
      <c r="LC162" s="183">
        <f t="shared" si="1398"/>
        <v>0</v>
      </c>
      <c r="LD162" s="183" t="e">
        <f t="shared" si="1399"/>
        <v>#DIV/0!</v>
      </c>
      <c r="LE162" s="183">
        <f t="shared" si="1400"/>
        <v>0</v>
      </c>
    </row>
    <row r="163" spans="2:317" ht="18.75">
      <c r="B163" s="172"/>
      <c r="C163" s="180"/>
      <c r="D163" s="180"/>
      <c r="E163" s="180" t="str">
        <f>'A.I Revenue Streams - P1'!F161</f>
        <v>CT CVJ</v>
      </c>
      <c r="F163" s="184"/>
      <c r="G163" s="182"/>
      <c r="H163" s="182">
        <f>'A.I Revenue Streams - P1'!J161</f>
        <v>0</v>
      </c>
      <c r="I163" s="182">
        <f t="shared" si="1240"/>
        <v>0</v>
      </c>
      <c r="J163" s="5"/>
      <c r="K163" s="182">
        <f>'A.I Revenue Streams - P1'!H161*K$2</f>
        <v>0</v>
      </c>
      <c r="L163" s="182">
        <f t="shared" si="1241"/>
        <v>0</v>
      </c>
      <c r="M163" s="182">
        <f t="shared" si="1242"/>
        <v>0</v>
      </c>
      <c r="N163" s="5"/>
      <c r="O163" s="182">
        <f t="shared" si="1401"/>
        <v>0</v>
      </c>
      <c r="P163" s="182">
        <f t="shared" si="1243"/>
        <v>0</v>
      </c>
      <c r="Q163" s="182">
        <f t="shared" si="1244"/>
        <v>0</v>
      </c>
      <c r="R163" s="5"/>
      <c r="S163" s="182">
        <f t="shared" si="1402"/>
        <v>0</v>
      </c>
      <c r="T163" s="182">
        <f t="shared" si="1245"/>
        <v>0</v>
      </c>
      <c r="U163" s="182">
        <f t="shared" si="1246"/>
        <v>0</v>
      </c>
      <c r="V163" s="5"/>
      <c r="W163" s="182">
        <f t="shared" si="1403"/>
        <v>0</v>
      </c>
      <c r="X163" s="182">
        <f t="shared" si="1247"/>
        <v>0</v>
      </c>
      <c r="Y163" s="182">
        <f t="shared" si="1248"/>
        <v>0</v>
      </c>
      <c r="Z163" s="5"/>
      <c r="AA163" s="182">
        <f t="shared" si="1404"/>
        <v>0</v>
      </c>
      <c r="AB163" s="182">
        <f t="shared" si="1249"/>
        <v>0</v>
      </c>
      <c r="AC163" s="182">
        <f t="shared" si="1250"/>
        <v>0</v>
      </c>
      <c r="AD163" s="5"/>
      <c r="AE163" s="182">
        <f t="shared" si="1405"/>
        <v>0</v>
      </c>
      <c r="AF163" s="182">
        <f t="shared" si="1251"/>
        <v>0</v>
      </c>
      <c r="AG163" s="182">
        <f t="shared" si="1252"/>
        <v>0</v>
      </c>
      <c r="AH163" s="5"/>
      <c r="AI163" s="182">
        <f t="shared" si="1406"/>
        <v>0</v>
      </c>
      <c r="AJ163" s="182">
        <f t="shared" si="1253"/>
        <v>0</v>
      </c>
      <c r="AK163" s="182">
        <f t="shared" si="1254"/>
        <v>0</v>
      </c>
      <c r="AL163" s="5"/>
      <c r="AM163" s="182">
        <f t="shared" si="1407"/>
        <v>0</v>
      </c>
      <c r="AN163" s="182">
        <f t="shared" si="1255"/>
        <v>0</v>
      </c>
      <c r="AO163" s="182">
        <f t="shared" si="1256"/>
        <v>0</v>
      </c>
      <c r="AP163" s="5"/>
      <c r="AQ163" s="182">
        <f t="shared" si="1408"/>
        <v>0</v>
      </c>
      <c r="AR163" s="182">
        <f t="shared" si="1257"/>
        <v>0</v>
      </c>
      <c r="AS163" s="182">
        <f t="shared" si="1258"/>
        <v>0</v>
      </c>
      <c r="AT163" s="5"/>
      <c r="AU163" s="182">
        <f t="shared" si="1409"/>
        <v>0</v>
      </c>
      <c r="AV163" s="182">
        <f t="shared" si="1259"/>
        <v>0</v>
      </c>
      <c r="AW163" s="182">
        <f t="shared" si="1260"/>
        <v>0</v>
      </c>
      <c r="AX163" s="5"/>
      <c r="AY163" s="182">
        <f t="shared" si="1410"/>
        <v>0</v>
      </c>
      <c r="AZ163" s="182">
        <f t="shared" si="1261"/>
        <v>0</v>
      </c>
      <c r="BA163" s="182">
        <f t="shared" si="1262"/>
        <v>0</v>
      </c>
      <c r="BB163" s="5"/>
      <c r="BC163" s="182">
        <f t="shared" si="1411"/>
        <v>0</v>
      </c>
      <c r="BD163" s="182">
        <f t="shared" si="1263"/>
        <v>0</v>
      </c>
      <c r="BE163" s="182">
        <f t="shared" si="1264"/>
        <v>0</v>
      </c>
      <c r="BF163" s="5"/>
      <c r="BG163" s="182">
        <f t="shared" si="1412"/>
        <v>0</v>
      </c>
      <c r="BH163" s="182">
        <f t="shared" si="1265"/>
        <v>0</v>
      </c>
      <c r="BI163" s="182">
        <f t="shared" si="1266"/>
        <v>0</v>
      </c>
      <c r="BJ163" s="5"/>
      <c r="BK163" s="182">
        <f t="shared" si="1413"/>
        <v>0</v>
      </c>
      <c r="BL163" s="182">
        <f t="shared" si="1267"/>
        <v>0</v>
      </c>
      <c r="BM163" s="182">
        <f t="shared" si="1268"/>
        <v>0</v>
      </c>
      <c r="BN163" s="5"/>
      <c r="BO163" s="182">
        <f t="shared" si="1414"/>
        <v>0</v>
      </c>
      <c r="BP163" s="182">
        <f t="shared" si="1269"/>
        <v>0</v>
      </c>
      <c r="BQ163" s="182">
        <f t="shared" si="1270"/>
        <v>0</v>
      </c>
      <c r="BR163" s="5"/>
      <c r="BS163" s="182">
        <f t="shared" si="1415"/>
        <v>0</v>
      </c>
      <c r="BT163" s="182">
        <f t="shared" si="1271"/>
        <v>0</v>
      </c>
      <c r="BU163" s="182">
        <f t="shared" si="1272"/>
        <v>0</v>
      </c>
      <c r="BV163" s="5"/>
      <c r="BW163" s="182">
        <f t="shared" si="1416"/>
        <v>0</v>
      </c>
      <c r="BX163" s="182">
        <f t="shared" si="1273"/>
        <v>0</v>
      </c>
      <c r="BY163" s="182">
        <f t="shared" si="1274"/>
        <v>0</v>
      </c>
      <c r="BZ163" s="5"/>
      <c r="CA163" s="182">
        <f t="shared" si="1417"/>
        <v>0</v>
      </c>
      <c r="CB163" s="182">
        <f t="shared" si="1275"/>
        <v>0</v>
      </c>
      <c r="CC163" s="182">
        <f t="shared" si="1276"/>
        <v>0</v>
      </c>
      <c r="CD163" s="5"/>
      <c r="CE163" s="182">
        <f t="shared" si="1418"/>
        <v>0</v>
      </c>
      <c r="CF163" s="182">
        <f t="shared" si="1277"/>
        <v>0</v>
      </c>
      <c r="CG163" s="182">
        <f t="shared" si="1278"/>
        <v>0</v>
      </c>
      <c r="CH163" s="5"/>
      <c r="CI163" s="182">
        <f t="shared" si="1419"/>
        <v>0</v>
      </c>
      <c r="CJ163" s="182">
        <f t="shared" si="1279"/>
        <v>0</v>
      </c>
      <c r="CK163" s="182">
        <f t="shared" si="1280"/>
        <v>0</v>
      </c>
      <c r="CL163" s="5"/>
      <c r="CM163" s="182">
        <f t="shared" si="1420"/>
        <v>0</v>
      </c>
      <c r="CN163" s="182">
        <f t="shared" si="1281"/>
        <v>0</v>
      </c>
      <c r="CO163" s="182">
        <f t="shared" si="1282"/>
        <v>0</v>
      </c>
      <c r="CP163" s="5"/>
      <c r="CQ163" s="182">
        <f t="shared" si="1421"/>
        <v>0</v>
      </c>
      <c r="CR163" s="182">
        <f t="shared" si="1283"/>
        <v>0</v>
      </c>
      <c r="CS163" s="182">
        <f t="shared" si="1284"/>
        <v>0</v>
      </c>
      <c r="CT163" s="5"/>
      <c r="CU163" s="182">
        <f t="shared" si="1422"/>
        <v>0</v>
      </c>
      <c r="CV163" s="182">
        <f t="shared" si="1285"/>
        <v>0</v>
      </c>
      <c r="CW163" s="182">
        <f t="shared" si="1286"/>
        <v>0</v>
      </c>
      <c r="CX163" s="5"/>
      <c r="CY163" s="182">
        <f t="shared" si="1423"/>
        <v>0</v>
      </c>
      <c r="CZ163" s="182">
        <f t="shared" si="1287"/>
        <v>0</v>
      </c>
      <c r="DA163" s="182">
        <f t="shared" si="1288"/>
        <v>0</v>
      </c>
      <c r="DB163" s="5"/>
      <c r="DC163" s="182">
        <f t="shared" si="1424"/>
        <v>0</v>
      </c>
      <c r="DD163" s="182">
        <f t="shared" si="1289"/>
        <v>0</v>
      </c>
      <c r="DE163" s="182">
        <f t="shared" si="1290"/>
        <v>0</v>
      </c>
      <c r="DF163" s="5"/>
      <c r="DG163" s="182">
        <f t="shared" si="1425"/>
        <v>0</v>
      </c>
      <c r="DH163" s="182">
        <f t="shared" si="1291"/>
        <v>0</v>
      </c>
      <c r="DI163" s="182">
        <f t="shared" si="1292"/>
        <v>0</v>
      </c>
      <c r="DJ163" s="5"/>
      <c r="DK163" s="182">
        <f t="shared" si="1426"/>
        <v>0</v>
      </c>
      <c r="DL163" s="182">
        <f t="shared" si="1293"/>
        <v>0</v>
      </c>
      <c r="DM163" s="182">
        <f t="shared" si="1294"/>
        <v>0</v>
      </c>
      <c r="DN163" s="5"/>
      <c r="DO163" s="182">
        <f t="shared" si="1427"/>
        <v>0</v>
      </c>
      <c r="DP163" s="182">
        <f t="shared" si="1295"/>
        <v>0</v>
      </c>
      <c r="DQ163" s="182">
        <f t="shared" si="1296"/>
        <v>0</v>
      </c>
      <c r="DR163" s="5"/>
      <c r="DS163" s="182">
        <f t="shared" si="1428"/>
        <v>0</v>
      </c>
      <c r="DT163" s="182">
        <f t="shared" si="1297"/>
        <v>0</v>
      </c>
      <c r="DU163" s="182">
        <f t="shared" si="1298"/>
        <v>0</v>
      </c>
      <c r="DV163" s="5"/>
      <c r="DW163" s="182">
        <f t="shared" si="1429"/>
        <v>0</v>
      </c>
      <c r="DX163" s="182">
        <f t="shared" si="1299"/>
        <v>0</v>
      </c>
      <c r="DY163" s="182">
        <f t="shared" si="1300"/>
        <v>0</v>
      </c>
      <c r="DZ163" s="5"/>
      <c r="EA163" s="182">
        <f t="shared" si="1430"/>
        <v>0</v>
      </c>
      <c r="EB163" s="182">
        <f t="shared" si="1301"/>
        <v>0</v>
      </c>
      <c r="EC163" s="182">
        <f t="shared" si="1302"/>
        <v>0</v>
      </c>
      <c r="ED163" s="5"/>
      <c r="EE163" s="182">
        <f t="shared" si="1431"/>
        <v>0</v>
      </c>
      <c r="EF163" s="182">
        <f t="shared" si="1303"/>
        <v>0</v>
      </c>
      <c r="EG163" s="182">
        <f t="shared" si="1304"/>
        <v>0</v>
      </c>
      <c r="EH163" s="5"/>
      <c r="EI163" s="182">
        <f t="shared" si="1432"/>
        <v>0</v>
      </c>
      <c r="EJ163" s="182">
        <f t="shared" si="1305"/>
        <v>0</v>
      </c>
      <c r="EK163" s="182">
        <f t="shared" si="1306"/>
        <v>0</v>
      </c>
      <c r="EL163" s="5"/>
      <c r="EM163" s="182">
        <f t="shared" si="1433"/>
        <v>0</v>
      </c>
      <c r="EN163" s="182">
        <f t="shared" si="1307"/>
        <v>0</v>
      </c>
      <c r="EO163" s="182">
        <f t="shared" si="1308"/>
        <v>0</v>
      </c>
      <c r="EP163" s="5"/>
      <c r="EQ163" s="182">
        <f t="shared" si="1434"/>
        <v>0</v>
      </c>
      <c r="ER163" s="182">
        <f t="shared" si="1309"/>
        <v>0</v>
      </c>
      <c r="ES163" s="182">
        <f t="shared" si="1310"/>
        <v>0</v>
      </c>
      <c r="ET163" s="5"/>
      <c r="EU163" s="182">
        <f t="shared" si="1435"/>
        <v>0</v>
      </c>
      <c r="EV163" s="182">
        <f t="shared" si="1311"/>
        <v>0</v>
      </c>
      <c r="EW163" s="182">
        <f t="shared" si="1312"/>
        <v>0</v>
      </c>
      <c r="EX163" s="5"/>
      <c r="EY163" s="182">
        <f t="shared" si="1436"/>
        <v>0</v>
      </c>
      <c r="EZ163" s="182">
        <f t="shared" si="1313"/>
        <v>0</v>
      </c>
      <c r="FA163" s="182">
        <f t="shared" si="1314"/>
        <v>0</v>
      </c>
      <c r="FB163" s="5"/>
      <c r="FC163" s="182">
        <f t="shared" si="1437"/>
        <v>0</v>
      </c>
      <c r="FD163" s="182">
        <f t="shared" si="1315"/>
        <v>0</v>
      </c>
      <c r="FE163" s="182">
        <f t="shared" si="1316"/>
        <v>0</v>
      </c>
      <c r="FF163" s="5"/>
      <c r="FG163" s="182">
        <f t="shared" si="1438"/>
        <v>0</v>
      </c>
      <c r="FH163" s="182">
        <f t="shared" si="1317"/>
        <v>0</v>
      </c>
      <c r="FI163" s="182">
        <f t="shared" si="1318"/>
        <v>0</v>
      </c>
      <c r="FJ163" s="5"/>
      <c r="FK163" s="182">
        <f t="shared" si="1439"/>
        <v>0</v>
      </c>
      <c r="FL163" s="182">
        <f t="shared" si="1319"/>
        <v>0</v>
      </c>
      <c r="FM163" s="182">
        <f t="shared" si="1320"/>
        <v>0</v>
      </c>
      <c r="FN163" s="5"/>
      <c r="FO163" s="182">
        <f t="shared" si="1440"/>
        <v>0</v>
      </c>
      <c r="FP163" s="182">
        <f t="shared" si="1321"/>
        <v>0</v>
      </c>
      <c r="FQ163" s="182">
        <f t="shared" si="1322"/>
        <v>0</v>
      </c>
      <c r="FR163" s="5"/>
      <c r="FS163" s="182">
        <f t="shared" si="1441"/>
        <v>0</v>
      </c>
      <c r="FT163" s="182">
        <f t="shared" si="1323"/>
        <v>0</v>
      </c>
      <c r="FU163" s="182">
        <f t="shared" si="1324"/>
        <v>0</v>
      </c>
      <c r="FV163" s="5"/>
      <c r="FW163" s="182">
        <f t="shared" si="1442"/>
        <v>0</v>
      </c>
      <c r="FX163" s="182">
        <f t="shared" si="1325"/>
        <v>0</v>
      </c>
      <c r="FY163" s="182">
        <f t="shared" si="1326"/>
        <v>0</v>
      </c>
      <c r="FZ163" s="5"/>
      <c r="GA163" s="182">
        <f t="shared" si="1443"/>
        <v>0</v>
      </c>
      <c r="GB163" s="182">
        <f t="shared" si="1327"/>
        <v>0</v>
      </c>
      <c r="GC163" s="182">
        <f t="shared" si="1328"/>
        <v>0</v>
      </c>
      <c r="GD163" s="5"/>
      <c r="GE163" s="182">
        <f t="shared" si="1444"/>
        <v>0</v>
      </c>
      <c r="GF163" s="182">
        <f t="shared" si="1329"/>
        <v>0</v>
      </c>
      <c r="GG163" s="182">
        <f t="shared" si="1330"/>
        <v>0</v>
      </c>
      <c r="GH163" s="5"/>
      <c r="GI163" s="182">
        <f t="shared" si="1445"/>
        <v>0</v>
      </c>
      <c r="GJ163" s="182">
        <f t="shared" si="1331"/>
        <v>0</v>
      </c>
      <c r="GK163" s="182">
        <f t="shared" si="1332"/>
        <v>0</v>
      </c>
      <c r="GL163" s="5"/>
      <c r="GM163" s="182">
        <f t="shared" si="1446"/>
        <v>0</v>
      </c>
      <c r="GN163" s="182">
        <f t="shared" si="1333"/>
        <v>0</v>
      </c>
      <c r="GO163" s="182">
        <f t="shared" si="1334"/>
        <v>0</v>
      </c>
      <c r="GP163" s="5"/>
      <c r="GQ163" s="182">
        <f t="shared" si="1447"/>
        <v>0</v>
      </c>
      <c r="GR163" s="182">
        <f t="shared" si="1335"/>
        <v>0</v>
      </c>
      <c r="GS163" s="182">
        <f t="shared" si="1336"/>
        <v>0</v>
      </c>
      <c r="GT163" s="5"/>
      <c r="GU163" s="182">
        <f t="shared" si="1448"/>
        <v>0</v>
      </c>
      <c r="GV163" s="182">
        <f t="shared" si="1337"/>
        <v>0</v>
      </c>
      <c r="GW163" s="182">
        <f t="shared" si="1338"/>
        <v>0</v>
      </c>
      <c r="GX163" s="5"/>
      <c r="GY163" s="182">
        <f t="shared" si="1449"/>
        <v>0</v>
      </c>
      <c r="GZ163" s="182">
        <f t="shared" si="1339"/>
        <v>0</v>
      </c>
      <c r="HA163" s="182">
        <f t="shared" si="1340"/>
        <v>0</v>
      </c>
      <c r="HB163" s="5"/>
      <c r="HC163" s="182">
        <f t="shared" si="1450"/>
        <v>0</v>
      </c>
      <c r="HD163" s="182">
        <f t="shared" si="1341"/>
        <v>0</v>
      </c>
      <c r="HE163" s="182">
        <f t="shared" si="1342"/>
        <v>0</v>
      </c>
      <c r="HF163" s="5"/>
      <c r="HG163" s="182">
        <f t="shared" si="1451"/>
        <v>0</v>
      </c>
      <c r="HH163" s="182">
        <f t="shared" si="1343"/>
        <v>0</v>
      </c>
      <c r="HI163" s="182">
        <f t="shared" si="1344"/>
        <v>0</v>
      </c>
      <c r="HJ163" s="5"/>
      <c r="HK163" s="182">
        <f t="shared" si="1452"/>
        <v>0</v>
      </c>
      <c r="HL163" s="182">
        <f t="shared" si="1345"/>
        <v>0</v>
      </c>
      <c r="HM163" s="182">
        <f t="shared" si="1346"/>
        <v>0</v>
      </c>
      <c r="HN163" s="5"/>
      <c r="HO163" s="182">
        <f t="shared" si="1453"/>
        <v>0</v>
      </c>
      <c r="HP163" s="182">
        <f t="shared" si="1347"/>
        <v>0</v>
      </c>
      <c r="HQ163" s="182">
        <f t="shared" si="1348"/>
        <v>0</v>
      </c>
      <c r="HR163" s="5"/>
      <c r="HS163" s="182">
        <f t="shared" si="1454"/>
        <v>0</v>
      </c>
      <c r="HT163" s="182">
        <f t="shared" si="1349"/>
        <v>0</v>
      </c>
      <c r="HU163" s="182">
        <f t="shared" si="1350"/>
        <v>0</v>
      </c>
      <c r="HV163" s="5"/>
      <c r="HW163" s="182">
        <f t="shared" si="1455"/>
        <v>0</v>
      </c>
      <c r="HX163" s="182">
        <f t="shared" si="1351"/>
        <v>0</v>
      </c>
      <c r="HY163" s="182">
        <f t="shared" si="1352"/>
        <v>0</v>
      </c>
      <c r="HZ163" s="5"/>
      <c r="IA163" s="182">
        <f t="shared" si="1456"/>
        <v>0</v>
      </c>
      <c r="IB163" s="182">
        <f t="shared" si="1353"/>
        <v>0</v>
      </c>
      <c r="IC163" s="182">
        <f t="shared" si="1354"/>
        <v>0</v>
      </c>
      <c r="ID163" s="5"/>
      <c r="IE163" s="182">
        <f t="shared" si="1457"/>
        <v>0</v>
      </c>
      <c r="IF163" s="182">
        <f t="shared" si="1355"/>
        <v>0</v>
      </c>
      <c r="IG163" s="182">
        <f t="shared" si="1356"/>
        <v>0</v>
      </c>
      <c r="IH163" s="5"/>
      <c r="II163" s="182">
        <f t="shared" si="1458"/>
        <v>0</v>
      </c>
      <c r="IJ163" s="182">
        <f t="shared" si="1357"/>
        <v>0</v>
      </c>
      <c r="IK163" s="182">
        <f t="shared" si="1358"/>
        <v>0</v>
      </c>
      <c r="IL163" s="5"/>
      <c r="IM163" s="182">
        <f t="shared" si="1459"/>
        <v>0</v>
      </c>
      <c r="IN163" s="182">
        <f t="shared" si="1359"/>
        <v>0</v>
      </c>
      <c r="IO163" s="182">
        <f t="shared" si="1360"/>
        <v>0</v>
      </c>
      <c r="IP163" s="5"/>
      <c r="IQ163" s="182">
        <f t="shared" si="1460"/>
        <v>0</v>
      </c>
      <c r="IR163" s="182">
        <f t="shared" si="1361"/>
        <v>0</v>
      </c>
      <c r="IS163" s="182">
        <f t="shared" si="1362"/>
        <v>0</v>
      </c>
      <c r="IT163" s="5"/>
      <c r="IU163" s="182">
        <f t="shared" si="1461"/>
        <v>0</v>
      </c>
      <c r="IV163" s="182">
        <f t="shared" si="1363"/>
        <v>0</v>
      </c>
      <c r="IW163" s="182">
        <f t="shared" si="1364"/>
        <v>0</v>
      </c>
      <c r="IX163" s="5"/>
      <c r="IY163" s="182">
        <f t="shared" si="1462"/>
        <v>0</v>
      </c>
      <c r="IZ163" s="182">
        <f t="shared" si="1365"/>
        <v>0</v>
      </c>
      <c r="JA163" s="182">
        <f t="shared" si="1366"/>
        <v>0</v>
      </c>
      <c r="JB163" s="5"/>
      <c r="JC163" s="182">
        <f t="shared" si="1463"/>
        <v>0</v>
      </c>
      <c r="JD163" s="182">
        <f t="shared" si="1367"/>
        <v>0</v>
      </c>
      <c r="JE163" s="182">
        <f t="shared" si="1368"/>
        <v>0</v>
      </c>
      <c r="JF163" s="5"/>
      <c r="JG163" s="182">
        <f t="shared" si="1464"/>
        <v>0</v>
      </c>
      <c r="JH163" s="182">
        <f t="shared" si="1369"/>
        <v>0</v>
      </c>
      <c r="JI163" s="182">
        <f t="shared" si="1370"/>
        <v>0</v>
      </c>
      <c r="JJ163" s="5"/>
      <c r="JK163" s="182">
        <f t="shared" si="1465"/>
        <v>0</v>
      </c>
      <c r="JL163" s="182">
        <f t="shared" si="1371"/>
        <v>0</v>
      </c>
      <c r="JM163" s="182">
        <f t="shared" si="1372"/>
        <v>0</v>
      </c>
      <c r="JN163" s="5"/>
      <c r="JO163" s="182">
        <f t="shared" si="1466"/>
        <v>0</v>
      </c>
      <c r="JP163" s="182">
        <f t="shared" si="1373"/>
        <v>0</v>
      </c>
      <c r="JQ163" s="182">
        <f t="shared" si="1374"/>
        <v>0</v>
      </c>
      <c r="JR163" s="5"/>
      <c r="JS163" s="182">
        <f t="shared" si="1467"/>
        <v>0</v>
      </c>
      <c r="JT163" s="182">
        <f t="shared" si="1375"/>
        <v>0</v>
      </c>
      <c r="JU163" s="182">
        <f t="shared" si="1376"/>
        <v>0</v>
      </c>
      <c r="JV163" s="5"/>
      <c r="JW163" s="182">
        <f t="shared" si="1468"/>
        <v>0</v>
      </c>
      <c r="JX163" s="182">
        <f t="shared" si="1377"/>
        <v>0</v>
      </c>
      <c r="JY163" s="182">
        <f t="shared" si="1378"/>
        <v>0</v>
      </c>
      <c r="JZ163" s="5"/>
      <c r="KA163" s="182">
        <f t="shared" si="1469"/>
        <v>0</v>
      </c>
      <c r="KB163" s="182">
        <f t="shared" si="1379"/>
        <v>0</v>
      </c>
      <c r="KC163" s="182">
        <f t="shared" si="1380"/>
        <v>0</v>
      </c>
      <c r="KD163" s="5"/>
      <c r="KE163" s="182">
        <f t="shared" si="1470"/>
        <v>0</v>
      </c>
      <c r="KF163" s="182">
        <f t="shared" si="1381"/>
        <v>0</v>
      </c>
      <c r="KG163" s="182">
        <f t="shared" si="1382"/>
        <v>0</v>
      </c>
      <c r="KH163" s="5"/>
      <c r="KI163" s="183">
        <f t="shared" si="1383"/>
        <v>0</v>
      </c>
      <c r="KJ163" s="183" t="e">
        <f t="shared" si="1384"/>
        <v>#DIV/0!</v>
      </c>
      <c r="KK163" s="183">
        <f t="shared" si="1385"/>
        <v>0</v>
      </c>
      <c r="KM163" s="183">
        <f t="shared" si="1386"/>
        <v>0</v>
      </c>
      <c r="KN163" s="183" t="e">
        <f t="shared" si="1387"/>
        <v>#DIV/0!</v>
      </c>
      <c r="KO163" s="183">
        <f t="shared" si="1388"/>
        <v>0</v>
      </c>
      <c r="KQ163" s="183">
        <f t="shared" si="1389"/>
        <v>0</v>
      </c>
      <c r="KR163" s="183" t="e">
        <f t="shared" si="1390"/>
        <v>#DIV/0!</v>
      </c>
      <c r="KS163" s="183">
        <f t="shared" si="1391"/>
        <v>0</v>
      </c>
      <c r="KU163" s="183">
        <f t="shared" si="1392"/>
        <v>0</v>
      </c>
      <c r="KV163" s="183" t="e">
        <f t="shared" si="1393"/>
        <v>#DIV/0!</v>
      </c>
      <c r="KW163" s="183">
        <f t="shared" si="1394"/>
        <v>0</v>
      </c>
      <c r="KY163" s="183">
        <f t="shared" si="1395"/>
        <v>0</v>
      </c>
      <c r="KZ163" s="183" t="e">
        <f t="shared" si="1396"/>
        <v>#DIV/0!</v>
      </c>
      <c r="LA163" s="183">
        <f t="shared" si="1397"/>
        <v>0</v>
      </c>
      <c r="LC163" s="183">
        <f t="shared" si="1398"/>
        <v>0</v>
      </c>
      <c r="LD163" s="183" t="e">
        <f t="shared" si="1399"/>
        <v>#DIV/0!</v>
      </c>
      <c r="LE163" s="183">
        <f t="shared" si="1400"/>
        <v>0</v>
      </c>
    </row>
    <row r="164" spans="2:317" ht="18.75">
      <c r="B164" s="172"/>
      <c r="C164" s="180"/>
      <c r="D164" s="180"/>
      <c r="E164" s="180" t="str">
        <f>'A.I Revenue Streams - P1'!F162</f>
        <v>CT Spine Cervical</v>
      </c>
      <c r="F164" s="184"/>
      <c r="G164" s="182"/>
      <c r="H164" s="182">
        <f>'A.I Revenue Streams - P1'!J162</f>
        <v>0</v>
      </c>
      <c r="I164" s="182">
        <f t="shared" si="1240"/>
        <v>0</v>
      </c>
      <c r="J164" s="5"/>
      <c r="K164" s="182">
        <f>'A.I Revenue Streams - P1'!H162*K$2</f>
        <v>0</v>
      </c>
      <c r="L164" s="182">
        <f t="shared" si="1241"/>
        <v>0</v>
      </c>
      <c r="M164" s="182">
        <f t="shared" si="1242"/>
        <v>0</v>
      </c>
      <c r="N164" s="5"/>
      <c r="O164" s="182">
        <f t="shared" si="1401"/>
        <v>0</v>
      </c>
      <c r="P164" s="182">
        <f t="shared" si="1243"/>
        <v>0</v>
      </c>
      <c r="Q164" s="182">
        <f t="shared" si="1244"/>
        <v>0</v>
      </c>
      <c r="R164" s="5"/>
      <c r="S164" s="182">
        <f t="shared" si="1402"/>
        <v>0</v>
      </c>
      <c r="T164" s="182">
        <f t="shared" si="1245"/>
        <v>0</v>
      </c>
      <c r="U164" s="182">
        <f t="shared" si="1246"/>
        <v>0</v>
      </c>
      <c r="V164" s="5"/>
      <c r="W164" s="182">
        <f t="shared" si="1403"/>
        <v>0</v>
      </c>
      <c r="X164" s="182">
        <f t="shared" si="1247"/>
        <v>0</v>
      </c>
      <c r="Y164" s="182">
        <f t="shared" si="1248"/>
        <v>0</v>
      </c>
      <c r="Z164" s="5"/>
      <c r="AA164" s="182">
        <f t="shared" si="1404"/>
        <v>0</v>
      </c>
      <c r="AB164" s="182">
        <f t="shared" si="1249"/>
        <v>0</v>
      </c>
      <c r="AC164" s="182">
        <f t="shared" si="1250"/>
        <v>0</v>
      </c>
      <c r="AD164" s="5"/>
      <c r="AE164" s="182">
        <f t="shared" si="1405"/>
        <v>0</v>
      </c>
      <c r="AF164" s="182">
        <f t="shared" si="1251"/>
        <v>0</v>
      </c>
      <c r="AG164" s="182">
        <f t="shared" si="1252"/>
        <v>0</v>
      </c>
      <c r="AH164" s="5"/>
      <c r="AI164" s="182">
        <f t="shared" si="1406"/>
        <v>0</v>
      </c>
      <c r="AJ164" s="182">
        <f t="shared" si="1253"/>
        <v>0</v>
      </c>
      <c r="AK164" s="182">
        <f t="shared" si="1254"/>
        <v>0</v>
      </c>
      <c r="AL164" s="5"/>
      <c r="AM164" s="182">
        <f t="shared" si="1407"/>
        <v>0</v>
      </c>
      <c r="AN164" s="182">
        <f t="shared" si="1255"/>
        <v>0</v>
      </c>
      <c r="AO164" s="182">
        <f t="shared" si="1256"/>
        <v>0</v>
      </c>
      <c r="AP164" s="5"/>
      <c r="AQ164" s="182">
        <f t="shared" si="1408"/>
        <v>0</v>
      </c>
      <c r="AR164" s="182">
        <f t="shared" si="1257"/>
        <v>0</v>
      </c>
      <c r="AS164" s="182">
        <f t="shared" si="1258"/>
        <v>0</v>
      </c>
      <c r="AT164" s="5"/>
      <c r="AU164" s="182">
        <f t="shared" si="1409"/>
        <v>0</v>
      </c>
      <c r="AV164" s="182">
        <f t="shared" si="1259"/>
        <v>0</v>
      </c>
      <c r="AW164" s="182">
        <f t="shared" si="1260"/>
        <v>0</v>
      </c>
      <c r="AX164" s="5"/>
      <c r="AY164" s="182">
        <f t="shared" si="1410"/>
        <v>0</v>
      </c>
      <c r="AZ164" s="182">
        <f t="shared" si="1261"/>
        <v>0</v>
      </c>
      <c r="BA164" s="182">
        <f t="shared" si="1262"/>
        <v>0</v>
      </c>
      <c r="BB164" s="5"/>
      <c r="BC164" s="182">
        <f t="shared" si="1411"/>
        <v>0</v>
      </c>
      <c r="BD164" s="182">
        <f t="shared" si="1263"/>
        <v>0</v>
      </c>
      <c r="BE164" s="182">
        <f t="shared" si="1264"/>
        <v>0</v>
      </c>
      <c r="BF164" s="5"/>
      <c r="BG164" s="182">
        <f t="shared" si="1412"/>
        <v>0</v>
      </c>
      <c r="BH164" s="182">
        <f t="shared" si="1265"/>
        <v>0</v>
      </c>
      <c r="BI164" s="182">
        <f t="shared" si="1266"/>
        <v>0</v>
      </c>
      <c r="BJ164" s="5"/>
      <c r="BK164" s="182">
        <f t="shared" si="1413"/>
        <v>0</v>
      </c>
      <c r="BL164" s="182">
        <f t="shared" si="1267"/>
        <v>0</v>
      </c>
      <c r="BM164" s="182">
        <f t="shared" si="1268"/>
        <v>0</v>
      </c>
      <c r="BN164" s="5"/>
      <c r="BO164" s="182">
        <f t="shared" si="1414"/>
        <v>0</v>
      </c>
      <c r="BP164" s="182">
        <f t="shared" si="1269"/>
        <v>0</v>
      </c>
      <c r="BQ164" s="182">
        <f t="shared" si="1270"/>
        <v>0</v>
      </c>
      <c r="BR164" s="5"/>
      <c r="BS164" s="182">
        <f t="shared" si="1415"/>
        <v>0</v>
      </c>
      <c r="BT164" s="182">
        <f t="shared" si="1271"/>
        <v>0</v>
      </c>
      <c r="BU164" s="182">
        <f t="shared" si="1272"/>
        <v>0</v>
      </c>
      <c r="BV164" s="5"/>
      <c r="BW164" s="182">
        <f t="shared" si="1416"/>
        <v>0</v>
      </c>
      <c r="BX164" s="182">
        <f t="shared" si="1273"/>
        <v>0</v>
      </c>
      <c r="BY164" s="182">
        <f t="shared" si="1274"/>
        <v>0</v>
      </c>
      <c r="BZ164" s="5"/>
      <c r="CA164" s="182">
        <f t="shared" si="1417"/>
        <v>0</v>
      </c>
      <c r="CB164" s="182">
        <f t="shared" si="1275"/>
        <v>0</v>
      </c>
      <c r="CC164" s="182">
        <f t="shared" si="1276"/>
        <v>0</v>
      </c>
      <c r="CD164" s="5"/>
      <c r="CE164" s="182">
        <f t="shared" si="1418"/>
        <v>0</v>
      </c>
      <c r="CF164" s="182">
        <f t="shared" si="1277"/>
        <v>0</v>
      </c>
      <c r="CG164" s="182">
        <f t="shared" si="1278"/>
        <v>0</v>
      </c>
      <c r="CH164" s="5"/>
      <c r="CI164" s="182">
        <f t="shared" si="1419"/>
        <v>0</v>
      </c>
      <c r="CJ164" s="182">
        <f t="shared" si="1279"/>
        <v>0</v>
      </c>
      <c r="CK164" s="182">
        <f t="shared" si="1280"/>
        <v>0</v>
      </c>
      <c r="CL164" s="5"/>
      <c r="CM164" s="182">
        <f t="shared" si="1420"/>
        <v>0</v>
      </c>
      <c r="CN164" s="182">
        <f t="shared" si="1281"/>
        <v>0</v>
      </c>
      <c r="CO164" s="182">
        <f t="shared" si="1282"/>
        <v>0</v>
      </c>
      <c r="CP164" s="5"/>
      <c r="CQ164" s="182">
        <f t="shared" si="1421"/>
        <v>0</v>
      </c>
      <c r="CR164" s="182">
        <f t="shared" si="1283"/>
        <v>0</v>
      </c>
      <c r="CS164" s="182">
        <f t="shared" si="1284"/>
        <v>0</v>
      </c>
      <c r="CT164" s="5"/>
      <c r="CU164" s="182">
        <f t="shared" si="1422"/>
        <v>0</v>
      </c>
      <c r="CV164" s="182">
        <f t="shared" si="1285"/>
        <v>0</v>
      </c>
      <c r="CW164" s="182">
        <f t="shared" si="1286"/>
        <v>0</v>
      </c>
      <c r="CX164" s="5"/>
      <c r="CY164" s="182">
        <f t="shared" si="1423"/>
        <v>0</v>
      </c>
      <c r="CZ164" s="182">
        <f t="shared" si="1287"/>
        <v>0</v>
      </c>
      <c r="DA164" s="182">
        <f t="shared" si="1288"/>
        <v>0</v>
      </c>
      <c r="DB164" s="5"/>
      <c r="DC164" s="182">
        <f t="shared" si="1424"/>
        <v>0</v>
      </c>
      <c r="DD164" s="182">
        <f t="shared" si="1289"/>
        <v>0</v>
      </c>
      <c r="DE164" s="182">
        <f t="shared" si="1290"/>
        <v>0</v>
      </c>
      <c r="DF164" s="5"/>
      <c r="DG164" s="182">
        <f t="shared" si="1425"/>
        <v>0</v>
      </c>
      <c r="DH164" s="182">
        <f t="shared" si="1291"/>
        <v>0</v>
      </c>
      <c r="DI164" s="182">
        <f t="shared" si="1292"/>
        <v>0</v>
      </c>
      <c r="DJ164" s="5"/>
      <c r="DK164" s="182">
        <f t="shared" si="1426"/>
        <v>0</v>
      </c>
      <c r="DL164" s="182">
        <f t="shared" si="1293"/>
        <v>0</v>
      </c>
      <c r="DM164" s="182">
        <f t="shared" si="1294"/>
        <v>0</v>
      </c>
      <c r="DN164" s="5"/>
      <c r="DO164" s="182">
        <f t="shared" si="1427"/>
        <v>0</v>
      </c>
      <c r="DP164" s="182">
        <f t="shared" si="1295"/>
        <v>0</v>
      </c>
      <c r="DQ164" s="182">
        <f t="shared" si="1296"/>
        <v>0</v>
      </c>
      <c r="DR164" s="5"/>
      <c r="DS164" s="182">
        <f t="shared" si="1428"/>
        <v>0</v>
      </c>
      <c r="DT164" s="182">
        <f t="shared" si="1297"/>
        <v>0</v>
      </c>
      <c r="DU164" s="182">
        <f t="shared" si="1298"/>
        <v>0</v>
      </c>
      <c r="DV164" s="5"/>
      <c r="DW164" s="182">
        <f t="shared" si="1429"/>
        <v>0</v>
      </c>
      <c r="DX164" s="182">
        <f t="shared" si="1299"/>
        <v>0</v>
      </c>
      <c r="DY164" s="182">
        <f t="shared" si="1300"/>
        <v>0</v>
      </c>
      <c r="DZ164" s="5"/>
      <c r="EA164" s="182">
        <f t="shared" si="1430"/>
        <v>0</v>
      </c>
      <c r="EB164" s="182">
        <f t="shared" si="1301"/>
        <v>0</v>
      </c>
      <c r="EC164" s="182">
        <f t="shared" si="1302"/>
        <v>0</v>
      </c>
      <c r="ED164" s="5"/>
      <c r="EE164" s="182">
        <f t="shared" si="1431"/>
        <v>0</v>
      </c>
      <c r="EF164" s="182">
        <f t="shared" si="1303"/>
        <v>0</v>
      </c>
      <c r="EG164" s="182">
        <f t="shared" si="1304"/>
        <v>0</v>
      </c>
      <c r="EH164" s="5"/>
      <c r="EI164" s="182">
        <f t="shared" si="1432"/>
        <v>0</v>
      </c>
      <c r="EJ164" s="182">
        <f t="shared" si="1305"/>
        <v>0</v>
      </c>
      <c r="EK164" s="182">
        <f t="shared" si="1306"/>
        <v>0</v>
      </c>
      <c r="EL164" s="5"/>
      <c r="EM164" s="182">
        <f t="shared" si="1433"/>
        <v>0</v>
      </c>
      <c r="EN164" s="182">
        <f t="shared" si="1307"/>
        <v>0</v>
      </c>
      <c r="EO164" s="182">
        <f t="shared" si="1308"/>
        <v>0</v>
      </c>
      <c r="EP164" s="5"/>
      <c r="EQ164" s="182">
        <f t="shared" si="1434"/>
        <v>0</v>
      </c>
      <c r="ER164" s="182">
        <f t="shared" si="1309"/>
        <v>0</v>
      </c>
      <c r="ES164" s="182">
        <f t="shared" si="1310"/>
        <v>0</v>
      </c>
      <c r="ET164" s="5"/>
      <c r="EU164" s="182">
        <f t="shared" si="1435"/>
        <v>0</v>
      </c>
      <c r="EV164" s="182">
        <f t="shared" si="1311"/>
        <v>0</v>
      </c>
      <c r="EW164" s="182">
        <f t="shared" si="1312"/>
        <v>0</v>
      </c>
      <c r="EX164" s="5"/>
      <c r="EY164" s="182">
        <f t="shared" si="1436"/>
        <v>0</v>
      </c>
      <c r="EZ164" s="182">
        <f t="shared" si="1313"/>
        <v>0</v>
      </c>
      <c r="FA164" s="182">
        <f t="shared" si="1314"/>
        <v>0</v>
      </c>
      <c r="FB164" s="5"/>
      <c r="FC164" s="182">
        <f t="shared" si="1437"/>
        <v>0</v>
      </c>
      <c r="FD164" s="182">
        <f t="shared" si="1315"/>
        <v>0</v>
      </c>
      <c r="FE164" s="182">
        <f t="shared" si="1316"/>
        <v>0</v>
      </c>
      <c r="FF164" s="5"/>
      <c r="FG164" s="182">
        <f t="shared" si="1438"/>
        <v>0</v>
      </c>
      <c r="FH164" s="182">
        <f t="shared" si="1317"/>
        <v>0</v>
      </c>
      <c r="FI164" s="182">
        <f t="shared" si="1318"/>
        <v>0</v>
      </c>
      <c r="FJ164" s="5"/>
      <c r="FK164" s="182">
        <f t="shared" si="1439"/>
        <v>0</v>
      </c>
      <c r="FL164" s="182">
        <f t="shared" si="1319"/>
        <v>0</v>
      </c>
      <c r="FM164" s="182">
        <f t="shared" si="1320"/>
        <v>0</v>
      </c>
      <c r="FN164" s="5"/>
      <c r="FO164" s="182">
        <f t="shared" si="1440"/>
        <v>0</v>
      </c>
      <c r="FP164" s="182">
        <f t="shared" si="1321"/>
        <v>0</v>
      </c>
      <c r="FQ164" s="182">
        <f t="shared" si="1322"/>
        <v>0</v>
      </c>
      <c r="FR164" s="5"/>
      <c r="FS164" s="182">
        <f t="shared" si="1441"/>
        <v>0</v>
      </c>
      <c r="FT164" s="182">
        <f t="shared" si="1323"/>
        <v>0</v>
      </c>
      <c r="FU164" s="182">
        <f t="shared" si="1324"/>
        <v>0</v>
      </c>
      <c r="FV164" s="5"/>
      <c r="FW164" s="182">
        <f t="shared" si="1442"/>
        <v>0</v>
      </c>
      <c r="FX164" s="182">
        <f t="shared" si="1325"/>
        <v>0</v>
      </c>
      <c r="FY164" s="182">
        <f t="shared" si="1326"/>
        <v>0</v>
      </c>
      <c r="FZ164" s="5"/>
      <c r="GA164" s="182">
        <f t="shared" si="1443"/>
        <v>0</v>
      </c>
      <c r="GB164" s="182">
        <f t="shared" si="1327"/>
        <v>0</v>
      </c>
      <c r="GC164" s="182">
        <f t="shared" si="1328"/>
        <v>0</v>
      </c>
      <c r="GD164" s="5"/>
      <c r="GE164" s="182">
        <f t="shared" si="1444"/>
        <v>0</v>
      </c>
      <c r="GF164" s="182">
        <f t="shared" si="1329"/>
        <v>0</v>
      </c>
      <c r="GG164" s="182">
        <f t="shared" si="1330"/>
        <v>0</v>
      </c>
      <c r="GH164" s="5"/>
      <c r="GI164" s="182">
        <f t="shared" si="1445"/>
        <v>0</v>
      </c>
      <c r="GJ164" s="182">
        <f t="shared" si="1331"/>
        <v>0</v>
      </c>
      <c r="GK164" s="182">
        <f t="shared" si="1332"/>
        <v>0</v>
      </c>
      <c r="GL164" s="5"/>
      <c r="GM164" s="182">
        <f t="shared" si="1446"/>
        <v>0</v>
      </c>
      <c r="GN164" s="182">
        <f t="shared" si="1333"/>
        <v>0</v>
      </c>
      <c r="GO164" s="182">
        <f t="shared" si="1334"/>
        <v>0</v>
      </c>
      <c r="GP164" s="5"/>
      <c r="GQ164" s="182">
        <f t="shared" si="1447"/>
        <v>0</v>
      </c>
      <c r="GR164" s="182">
        <f t="shared" si="1335"/>
        <v>0</v>
      </c>
      <c r="GS164" s="182">
        <f t="shared" si="1336"/>
        <v>0</v>
      </c>
      <c r="GT164" s="5"/>
      <c r="GU164" s="182">
        <f t="shared" si="1448"/>
        <v>0</v>
      </c>
      <c r="GV164" s="182">
        <f t="shared" si="1337"/>
        <v>0</v>
      </c>
      <c r="GW164" s="182">
        <f t="shared" si="1338"/>
        <v>0</v>
      </c>
      <c r="GX164" s="5"/>
      <c r="GY164" s="182">
        <f t="shared" si="1449"/>
        <v>0</v>
      </c>
      <c r="GZ164" s="182">
        <f t="shared" si="1339"/>
        <v>0</v>
      </c>
      <c r="HA164" s="182">
        <f t="shared" si="1340"/>
        <v>0</v>
      </c>
      <c r="HB164" s="5"/>
      <c r="HC164" s="182">
        <f t="shared" si="1450"/>
        <v>0</v>
      </c>
      <c r="HD164" s="182">
        <f t="shared" si="1341"/>
        <v>0</v>
      </c>
      <c r="HE164" s="182">
        <f t="shared" si="1342"/>
        <v>0</v>
      </c>
      <c r="HF164" s="5"/>
      <c r="HG164" s="182">
        <f t="shared" si="1451"/>
        <v>0</v>
      </c>
      <c r="HH164" s="182">
        <f t="shared" si="1343"/>
        <v>0</v>
      </c>
      <c r="HI164" s="182">
        <f t="shared" si="1344"/>
        <v>0</v>
      </c>
      <c r="HJ164" s="5"/>
      <c r="HK164" s="182">
        <f t="shared" si="1452"/>
        <v>0</v>
      </c>
      <c r="HL164" s="182">
        <f t="shared" si="1345"/>
        <v>0</v>
      </c>
      <c r="HM164" s="182">
        <f t="shared" si="1346"/>
        <v>0</v>
      </c>
      <c r="HN164" s="5"/>
      <c r="HO164" s="182">
        <f t="shared" si="1453"/>
        <v>0</v>
      </c>
      <c r="HP164" s="182">
        <f t="shared" si="1347"/>
        <v>0</v>
      </c>
      <c r="HQ164" s="182">
        <f t="shared" si="1348"/>
        <v>0</v>
      </c>
      <c r="HR164" s="5"/>
      <c r="HS164" s="182">
        <f t="shared" si="1454"/>
        <v>0</v>
      </c>
      <c r="HT164" s="182">
        <f t="shared" si="1349"/>
        <v>0</v>
      </c>
      <c r="HU164" s="182">
        <f t="shared" si="1350"/>
        <v>0</v>
      </c>
      <c r="HV164" s="5"/>
      <c r="HW164" s="182">
        <f t="shared" si="1455"/>
        <v>0</v>
      </c>
      <c r="HX164" s="182">
        <f t="shared" si="1351"/>
        <v>0</v>
      </c>
      <c r="HY164" s="182">
        <f t="shared" si="1352"/>
        <v>0</v>
      </c>
      <c r="HZ164" s="5"/>
      <c r="IA164" s="182">
        <f t="shared" si="1456"/>
        <v>0</v>
      </c>
      <c r="IB164" s="182">
        <f t="shared" si="1353"/>
        <v>0</v>
      </c>
      <c r="IC164" s="182">
        <f t="shared" si="1354"/>
        <v>0</v>
      </c>
      <c r="ID164" s="5"/>
      <c r="IE164" s="182">
        <f t="shared" si="1457"/>
        <v>0</v>
      </c>
      <c r="IF164" s="182">
        <f t="shared" si="1355"/>
        <v>0</v>
      </c>
      <c r="IG164" s="182">
        <f t="shared" si="1356"/>
        <v>0</v>
      </c>
      <c r="IH164" s="5"/>
      <c r="II164" s="182">
        <f t="shared" si="1458"/>
        <v>0</v>
      </c>
      <c r="IJ164" s="182">
        <f t="shared" si="1357"/>
        <v>0</v>
      </c>
      <c r="IK164" s="182">
        <f t="shared" si="1358"/>
        <v>0</v>
      </c>
      <c r="IL164" s="5"/>
      <c r="IM164" s="182">
        <f t="shared" si="1459"/>
        <v>0</v>
      </c>
      <c r="IN164" s="182">
        <f t="shared" si="1359"/>
        <v>0</v>
      </c>
      <c r="IO164" s="182">
        <f t="shared" si="1360"/>
        <v>0</v>
      </c>
      <c r="IP164" s="5"/>
      <c r="IQ164" s="182">
        <f t="shared" si="1460"/>
        <v>0</v>
      </c>
      <c r="IR164" s="182">
        <f t="shared" si="1361"/>
        <v>0</v>
      </c>
      <c r="IS164" s="182">
        <f t="shared" si="1362"/>
        <v>0</v>
      </c>
      <c r="IT164" s="5"/>
      <c r="IU164" s="182">
        <f t="shared" si="1461"/>
        <v>0</v>
      </c>
      <c r="IV164" s="182">
        <f t="shared" si="1363"/>
        <v>0</v>
      </c>
      <c r="IW164" s="182">
        <f t="shared" si="1364"/>
        <v>0</v>
      </c>
      <c r="IX164" s="5"/>
      <c r="IY164" s="182">
        <f t="shared" si="1462"/>
        <v>0</v>
      </c>
      <c r="IZ164" s="182">
        <f t="shared" si="1365"/>
        <v>0</v>
      </c>
      <c r="JA164" s="182">
        <f t="shared" si="1366"/>
        <v>0</v>
      </c>
      <c r="JB164" s="5"/>
      <c r="JC164" s="182">
        <f t="shared" si="1463"/>
        <v>0</v>
      </c>
      <c r="JD164" s="182">
        <f t="shared" si="1367"/>
        <v>0</v>
      </c>
      <c r="JE164" s="182">
        <f t="shared" si="1368"/>
        <v>0</v>
      </c>
      <c r="JF164" s="5"/>
      <c r="JG164" s="182">
        <f t="shared" si="1464"/>
        <v>0</v>
      </c>
      <c r="JH164" s="182">
        <f t="shared" si="1369"/>
        <v>0</v>
      </c>
      <c r="JI164" s="182">
        <f t="shared" si="1370"/>
        <v>0</v>
      </c>
      <c r="JJ164" s="5"/>
      <c r="JK164" s="182">
        <f t="shared" si="1465"/>
        <v>0</v>
      </c>
      <c r="JL164" s="182">
        <f t="shared" si="1371"/>
        <v>0</v>
      </c>
      <c r="JM164" s="182">
        <f t="shared" si="1372"/>
        <v>0</v>
      </c>
      <c r="JN164" s="5"/>
      <c r="JO164" s="182">
        <f t="shared" si="1466"/>
        <v>0</v>
      </c>
      <c r="JP164" s="182">
        <f t="shared" si="1373"/>
        <v>0</v>
      </c>
      <c r="JQ164" s="182">
        <f t="shared" si="1374"/>
        <v>0</v>
      </c>
      <c r="JR164" s="5"/>
      <c r="JS164" s="182">
        <f t="shared" si="1467"/>
        <v>0</v>
      </c>
      <c r="JT164" s="182">
        <f t="shared" si="1375"/>
        <v>0</v>
      </c>
      <c r="JU164" s="182">
        <f t="shared" si="1376"/>
        <v>0</v>
      </c>
      <c r="JV164" s="5"/>
      <c r="JW164" s="182">
        <f t="shared" si="1468"/>
        <v>0</v>
      </c>
      <c r="JX164" s="182">
        <f t="shared" si="1377"/>
        <v>0</v>
      </c>
      <c r="JY164" s="182">
        <f t="shared" si="1378"/>
        <v>0</v>
      </c>
      <c r="JZ164" s="5"/>
      <c r="KA164" s="182">
        <f t="shared" si="1469"/>
        <v>0</v>
      </c>
      <c r="KB164" s="182">
        <f t="shared" si="1379"/>
        <v>0</v>
      </c>
      <c r="KC164" s="182">
        <f t="shared" si="1380"/>
        <v>0</v>
      </c>
      <c r="KD164" s="5"/>
      <c r="KE164" s="182">
        <f t="shared" si="1470"/>
        <v>0</v>
      </c>
      <c r="KF164" s="182">
        <f t="shared" si="1381"/>
        <v>0</v>
      </c>
      <c r="KG164" s="182">
        <f t="shared" si="1382"/>
        <v>0</v>
      </c>
      <c r="KH164" s="5"/>
      <c r="KI164" s="183">
        <f t="shared" si="1383"/>
        <v>0</v>
      </c>
      <c r="KJ164" s="183" t="e">
        <f t="shared" si="1384"/>
        <v>#DIV/0!</v>
      </c>
      <c r="KK164" s="183">
        <f t="shared" si="1385"/>
        <v>0</v>
      </c>
      <c r="KM164" s="183">
        <f t="shared" si="1386"/>
        <v>0</v>
      </c>
      <c r="KN164" s="183" t="e">
        <f t="shared" si="1387"/>
        <v>#DIV/0!</v>
      </c>
      <c r="KO164" s="183">
        <f t="shared" si="1388"/>
        <v>0</v>
      </c>
      <c r="KQ164" s="183">
        <f t="shared" si="1389"/>
        <v>0</v>
      </c>
      <c r="KR164" s="183" t="e">
        <f t="shared" si="1390"/>
        <v>#DIV/0!</v>
      </c>
      <c r="KS164" s="183">
        <f t="shared" si="1391"/>
        <v>0</v>
      </c>
      <c r="KU164" s="183">
        <f t="shared" si="1392"/>
        <v>0</v>
      </c>
      <c r="KV164" s="183" t="e">
        <f t="shared" si="1393"/>
        <v>#DIV/0!</v>
      </c>
      <c r="KW164" s="183">
        <f t="shared" si="1394"/>
        <v>0</v>
      </c>
      <c r="KY164" s="183">
        <f t="shared" si="1395"/>
        <v>0</v>
      </c>
      <c r="KZ164" s="183" t="e">
        <f t="shared" si="1396"/>
        <v>#DIV/0!</v>
      </c>
      <c r="LA164" s="183">
        <f t="shared" si="1397"/>
        <v>0</v>
      </c>
      <c r="LC164" s="183">
        <f t="shared" si="1398"/>
        <v>0</v>
      </c>
      <c r="LD164" s="183" t="e">
        <f t="shared" si="1399"/>
        <v>#DIV/0!</v>
      </c>
      <c r="LE164" s="183">
        <f t="shared" si="1400"/>
        <v>0</v>
      </c>
    </row>
    <row r="165" spans="2:317" ht="18.75">
      <c r="B165" s="172"/>
      <c r="C165" s="180"/>
      <c r="D165" s="180"/>
      <c r="E165" s="180" t="str">
        <f>'A.I Revenue Streams - P1'!F163</f>
        <v>CT Spine Dorsal</v>
      </c>
      <c r="F165" s="184"/>
      <c r="G165" s="182"/>
      <c r="H165" s="182">
        <f>'A.I Revenue Streams - P1'!J163</f>
        <v>0</v>
      </c>
      <c r="I165" s="182">
        <f t="shared" si="1240"/>
        <v>0</v>
      </c>
      <c r="J165" s="5"/>
      <c r="K165" s="182">
        <f>'A.I Revenue Streams - P1'!H163*K$2</f>
        <v>0</v>
      </c>
      <c r="L165" s="182">
        <f t="shared" si="1241"/>
        <v>0</v>
      </c>
      <c r="M165" s="182">
        <f t="shared" si="1242"/>
        <v>0</v>
      </c>
      <c r="N165" s="5"/>
      <c r="O165" s="182">
        <f t="shared" si="1401"/>
        <v>0</v>
      </c>
      <c r="P165" s="182">
        <f t="shared" si="1243"/>
        <v>0</v>
      </c>
      <c r="Q165" s="182">
        <f t="shared" si="1244"/>
        <v>0</v>
      </c>
      <c r="R165" s="5"/>
      <c r="S165" s="182">
        <f t="shared" si="1402"/>
        <v>0</v>
      </c>
      <c r="T165" s="182">
        <f t="shared" si="1245"/>
        <v>0</v>
      </c>
      <c r="U165" s="182">
        <f t="shared" si="1246"/>
        <v>0</v>
      </c>
      <c r="V165" s="5"/>
      <c r="W165" s="182">
        <f t="shared" si="1403"/>
        <v>0</v>
      </c>
      <c r="X165" s="182">
        <f t="shared" si="1247"/>
        <v>0</v>
      </c>
      <c r="Y165" s="182">
        <f t="shared" si="1248"/>
        <v>0</v>
      </c>
      <c r="Z165" s="5"/>
      <c r="AA165" s="182">
        <f t="shared" si="1404"/>
        <v>0</v>
      </c>
      <c r="AB165" s="182">
        <f t="shared" si="1249"/>
        <v>0</v>
      </c>
      <c r="AC165" s="182">
        <f t="shared" si="1250"/>
        <v>0</v>
      </c>
      <c r="AD165" s="5"/>
      <c r="AE165" s="182">
        <f t="shared" si="1405"/>
        <v>0</v>
      </c>
      <c r="AF165" s="182">
        <f t="shared" si="1251"/>
        <v>0</v>
      </c>
      <c r="AG165" s="182">
        <f t="shared" si="1252"/>
        <v>0</v>
      </c>
      <c r="AH165" s="5"/>
      <c r="AI165" s="182">
        <f t="shared" si="1406"/>
        <v>0</v>
      </c>
      <c r="AJ165" s="182">
        <f t="shared" si="1253"/>
        <v>0</v>
      </c>
      <c r="AK165" s="182">
        <f t="shared" si="1254"/>
        <v>0</v>
      </c>
      <c r="AL165" s="5"/>
      <c r="AM165" s="182">
        <f t="shared" si="1407"/>
        <v>0</v>
      </c>
      <c r="AN165" s="182">
        <f t="shared" si="1255"/>
        <v>0</v>
      </c>
      <c r="AO165" s="182">
        <f t="shared" si="1256"/>
        <v>0</v>
      </c>
      <c r="AP165" s="5"/>
      <c r="AQ165" s="182">
        <f t="shared" si="1408"/>
        <v>0</v>
      </c>
      <c r="AR165" s="182">
        <f t="shared" si="1257"/>
        <v>0</v>
      </c>
      <c r="AS165" s="182">
        <f t="shared" si="1258"/>
        <v>0</v>
      </c>
      <c r="AT165" s="5"/>
      <c r="AU165" s="182">
        <f t="shared" si="1409"/>
        <v>0</v>
      </c>
      <c r="AV165" s="182">
        <f t="shared" si="1259"/>
        <v>0</v>
      </c>
      <c r="AW165" s="182">
        <f t="shared" si="1260"/>
        <v>0</v>
      </c>
      <c r="AX165" s="5"/>
      <c r="AY165" s="182">
        <f t="shared" si="1410"/>
        <v>0</v>
      </c>
      <c r="AZ165" s="182">
        <f t="shared" si="1261"/>
        <v>0</v>
      </c>
      <c r="BA165" s="182">
        <f t="shared" si="1262"/>
        <v>0</v>
      </c>
      <c r="BB165" s="5"/>
      <c r="BC165" s="182">
        <f t="shared" si="1411"/>
        <v>0</v>
      </c>
      <c r="BD165" s="182">
        <f t="shared" si="1263"/>
        <v>0</v>
      </c>
      <c r="BE165" s="182">
        <f t="shared" si="1264"/>
        <v>0</v>
      </c>
      <c r="BF165" s="5"/>
      <c r="BG165" s="182">
        <f t="shared" si="1412"/>
        <v>0</v>
      </c>
      <c r="BH165" s="182">
        <f t="shared" si="1265"/>
        <v>0</v>
      </c>
      <c r="BI165" s="182">
        <f t="shared" si="1266"/>
        <v>0</v>
      </c>
      <c r="BJ165" s="5"/>
      <c r="BK165" s="182">
        <f t="shared" si="1413"/>
        <v>0</v>
      </c>
      <c r="BL165" s="182">
        <f t="shared" si="1267"/>
        <v>0</v>
      </c>
      <c r="BM165" s="182">
        <f t="shared" si="1268"/>
        <v>0</v>
      </c>
      <c r="BN165" s="5"/>
      <c r="BO165" s="182">
        <f t="shared" si="1414"/>
        <v>0</v>
      </c>
      <c r="BP165" s="182">
        <f t="shared" si="1269"/>
        <v>0</v>
      </c>
      <c r="BQ165" s="182">
        <f t="shared" si="1270"/>
        <v>0</v>
      </c>
      <c r="BR165" s="5"/>
      <c r="BS165" s="182">
        <f t="shared" si="1415"/>
        <v>0</v>
      </c>
      <c r="BT165" s="182">
        <f t="shared" si="1271"/>
        <v>0</v>
      </c>
      <c r="BU165" s="182">
        <f t="shared" si="1272"/>
        <v>0</v>
      </c>
      <c r="BV165" s="5"/>
      <c r="BW165" s="182">
        <f t="shared" si="1416"/>
        <v>0</v>
      </c>
      <c r="BX165" s="182">
        <f t="shared" si="1273"/>
        <v>0</v>
      </c>
      <c r="BY165" s="182">
        <f t="shared" si="1274"/>
        <v>0</v>
      </c>
      <c r="BZ165" s="5"/>
      <c r="CA165" s="182">
        <f t="shared" si="1417"/>
        <v>0</v>
      </c>
      <c r="CB165" s="182">
        <f t="shared" si="1275"/>
        <v>0</v>
      </c>
      <c r="CC165" s="182">
        <f t="shared" si="1276"/>
        <v>0</v>
      </c>
      <c r="CD165" s="5"/>
      <c r="CE165" s="182">
        <f t="shared" si="1418"/>
        <v>0</v>
      </c>
      <c r="CF165" s="182">
        <f t="shared" si="1277"/>
        <v>0</v>
      </c>
      <c r="CG165" s="182">
        <f t="shared" si="1278"/>
        <v>0</v>
      </c>
      <c r="CH165" s="5"/>
      <c r="CI165" s="182">
        <f t="shared" si="1419"/>
        <v>0</v>
      </c>
      <c r="CJ165" s="182">
        <f t="shared" si="1279"/>
        <v>0</v>
      </c>
      <c r="CK165" s="182">
        <f t="shared" si="1280"/>
        <v>0</v>
      </c>
      <c r="CL165" s="5"/>
      <c r="CM165" s="182">
        <f t="shared" si="1420"/>
        <v>0</v>
      </c>
      <c r="CN165" s="182">
        <f t="shared" si="1281"/>
        <v>0</v>
      </c>
      <c r="CO165" s="182">
        <f t="shared" si="1282"/>
        <v>0</v>
      </c>
      <c r="CP165" s="5"/>
      <c r="CQ165" s="182">
        <f t="shared" si="1421"/>
        <v>0</v>
      </c>
      <c r="CR165" s="182">
        <f t="shared" si="1283"/>
        <v>0</v>
      </c>
      <c r="CS165" s="182">
        <f t="shared" si="1284"/>
        <v>0</v>
      </c>
      <c r="CT165" s="5"/>
      <c r="CU165" s="182">
        <f t="shared" si="1422"/>
        <v>0</v>
      </c>
      <c r="CV165" s="182">
        <f t="shared" si="1285"/>
        <v>0</v>
      </c>
      <c r="CW165" s="182">
        <f t="shared" si="1286"/>
        <v>0</v>
      </c>
      <c r="CX165" s="5"/>
      <c r="CY165" s="182">
        <f t="shared" si="1423"/>
        <v>0</v>
      </c>
      <c r="CZ165" s="182">
        <f t="shared" si="1287"/>
        <v>0</v>
      </c>
      <c r="DA165" s="182">
        <f t="shared" si="1288"/>
        <v>0</v>
      </c>
      <c r="DB165" s="5"/>
      <c r="DC165" s="182">
        <f t="shared" si="1424"/>
        <v>0</v>
      </c>
      <c r="DD165" s="182">
        <f t="shared" si="1289"/>
        <v>0</v>
      </c>
      <c r="DE165" s="182">
        <f t="shared" si="1290"/>
        <v>0</v>
      </c>
      <c r="DF165" s="5"/>
      <c r="DG165" s="182">
        <f t="shared" si="1425"/>
        <v>0</v>
      </c>
      <c r="DH165" s="182">
        <f t="shared" si="1291"/>
        <v>0</v>
      </c>
      <c r="DI165" s="182">
        <f t="shared" si="1292"/>
        <v>0</v>
      </c>
      <c r="DJ165" s="5"/>
      <c r="DK165" s="182">
        <f t="shared" si="1426"/>
        <v>0</v>
      </c>
      <c r="DL165" s="182">
        <f t="shared" si="1293"/>
        <v>0</v>
      </c>
      <c r="DM165" s="182">
        <f t="shared" si="1294"/>
        <v>0</v>
      </c>
      <c r="DN165" s="5"/>
      <c r="DO165" s="182">
        <f t="shared" si="1427"/>
        <v>0</v>
      </c>
      <c r="DP165" s="182">
        <f t="shared" si="1295"/>
        <v>0</v>
      </c>
      <c r="DQ165" s="182">
        <f t="shared" si="1296"/>
        <v>0</v>
      </c>
      <c r="DR165" s="5"/>
      <c r="DS165" s="182">
        <f t="shared" si="1428"/>
        <v>0</v>
      </c>
      <c r="DT165" s="182">
        <f t="shared" si="1297"/>
        <v>0</v>
      </c>
      <c r="DU165" s="182">
        <f t="shared" si="1298"/>
        <v>0</v>
      </c>
      <c r="DV165" s="5"/>
      <c r="DW165" s="182">
        <f t="shared" si="1429"/>
        <v>0</v>
      </c>
      <c r="DX165" s="182">
        <f t="shared" si="1299"/>
        <v>0</v>
      </c>
      <c r="DY165" s="182">
        <f t="shared" si="1300"/>
        <v>0</v>
      </c>
      <c r="DZ165" s="5"/>
      <c r="EA165" s="182">
        <f t="shared" si="1430"/>
        <v>0</v>
      </c>
      <c r="EB165" s="182">
        <f t="shared" si="1301"/>
        <v>0</v>
      </c>
      <c r="EC165" s="182">
        <f t="shared" si="1302"/>
        <v>0</v>
      </c>
      <c r="ED165" s="5"/>
      <c r="EE165" s="182">
        <f t="shared" si="1431"/>
        <v>0</v>
      </c>
      <c r="EF165" s="182">
        <f t="shared" si="1303"/>
        <v>0</v>
      </c>
      <c r="EG165" s="182">
        <f t="shared" si="1304"/>
        <v>0</v>
      </c>
      <c r="EH165" s="5"/>
      <c r="EI165" s="182">
        <f t="shared" si="1432"/>
        <v>0</v>
      </c>
      <c r="EJ165" s="182">
        <f t="shared" si="1305"/>
        <v>0</v>
      </c>
      <c r="EK165" s="182">
        <f t="shared" si="1306"/>
        <v>0</v>
      </c>
      <c r="EL165" s="5"/>
      <c r="EM165" s="182">
        <f t="shared" si="1433"/>
        <v>0</v>
      </c>
      <c r="EN165" s="182">
        <f t="shared" si="1307"/>
        <v>0</v>
      </c>
      <c r="EO165" s="182">
        <f t="shared" si="1308"/>
        <v>0</v>
      </c>
      <c r="EP165" s="5"/>
      <c r="EQ165" s="182">
        <f t="shared" si="1434"/>
        <v>0</v>
      </c>
      <c r="ER165" s="182">
        <f t="shared" si="1309"/>
        <v>0</v>
      </c>
      <c r="ES165" s="182">
        <f t="shared" si="1310"/>
        <v>0</v>
      </c>
      <c r="ET165" s="5"/>
      <c r="EU165" s="182">
        <f t="shared" si="1435"/>
        <v>0</v>
      </c>
      <c r="EV165" s="182">
        <f t="shared" si="1311"/>
        <v>0</v>
      </c>
      <c r="EW165" s="182">
        <f t="shared" si="1312"/>
        <v>0</v>
      </c>
      <c r="EX165" s="5"/>
      <c r="EY165" s="182">
        <f t="shared" si="1436"/>
        <v>0</v>
      </c>
      <c r="EZ165" s="182">
        <f t="shared" si="1313"/>
        <v>0</v>
      </c>
      <c r="FA165" s="182">
        <f t="shared" si="1314"/>
        <v>0</v>
      </c>
      <c r="FB165" s="5"/>
      <c r="FC165" s="182">
        <f t="shared" si="1437"/>
        <v>0</v>
      </c>
      <c r="FD165" s="182">
        <f t="shared" si="1315"/>
        <v>0</v>
      </c>
      <c r="FE165" s="182">
        <f t="shared" si="1316"/>
        <v>0</v>
      </c>
      <c r="FF165" s="5"/>
      <c r="FG165" s="182">
        <f t="shared" si="1438"/>
        <v>0</v>
      </c>
      <c r="FH165" s="182">
        <f t="shared" si="1317"/>
        <v>0</v>
      </c>
      <c r="FI165" s="182">
        <f t="shared" si="1318"/>
        <v>0</v>
      </c>
      <c r="FJ165" s="5"/>
      <c r="FK165" s="182">
        <f t="shared" si="1439"/>
        <v>0</v>
      </c>
      <c r="FL165" s="182">
        <f t="shared" si="1319"/>
        <v>0</v>
      </c>
      <c r="FM165" s="182">
        <f t="shared" si="1320"/>
        <v>0</v>
      </c>
      <c r="FN165" s="5"/>
      <c r="FO165" s="182">
        <f t="shared" si="1440"/>
        <v>0</v>
      </c>
      <c r="FP165" s="182">
        <f t="shared" si="1321"/>
        <v>0</v>
      </c>
      <c r="FQ165" s="182">
        <f t="shared" si="1322"/>
        <v>0</v>
      </c>
      <c r="FR165" s="5"/>
      <c r="FS165" s="182">
        <f t="shared" si="1441"/>
        <v>0</v>
      </c>
      <c r="FT165" s="182">
        <f t="shared" si="1323"/>
        <v>0</v>
      </c>
      <c r="FU165" s="182">
        <f t="shared" si="1324"/>
        <v>0</v>
      </c>
      <c r="FV165" s="5"/>
      <c r="FW165" s="182">
        <f t="shared" si="1442"/>
        <v>0</v>
      </c>
      <c r="FX165" s="182">
        <f t="shared" si="1325"/>
        <v>0</v>
      </c>
      <c r="FY165" s="182">
        <f t="shared" si="1326"/>
        <v>0</v>
      </c>
      <c r="FZ165" s="5"/>
      <c r="GA165" s="182">
        <f t="shared" si="1443"/>
        <v>0</v>
      </c>
      <c r="GB165" s="182">
        <f t="shared" si="1327"/>
        <v>0</v>
      </c>
      <c r="GC165" s="182">
        <f t="shared" si="1328"/>
        <v>0</v>
      </c>
      <c r="GD165" s="5"/>
      <c r="GE165" s="182">
        <f t="shared" si="1444"/>
        <v>0</v>
      </c>
      <c r="GF165" s="182">
        <f t="shared" si="1329"/>
        <v>0</v>
      </c>
      <c r="GG165" s="182">
        <f t="shared" si="1330"/>
        <v>0</v>
      </c>
      <c r="GH165" s="5"/>
      <c r="GI165" s="182">
        <f t="shared" si="1445"/>
        <v>0</v>
      </c>
      <c r="GJ165" s="182">
        <f t="shared" si="1331"/>
        <v>0</v>
      </c>
      <c r="GK165" s="182">
        <f t="shared" si="1332"/>
        <v>0</v>
      </c>
      <c r="GL165" s="5"/>
      <c r="GM165" s="182">
        <f t="shared" si="1446"/>
        <v>0</v>
      </c>
      <c r="GN165" s="182">
        <f t="shared" si="1333"/>
        <v>0</v>
      </c>
      <c r="GO165" s="182">
        <f t="shared" si="1334"/>
        <v>0</v>
      </c>
      <c r="GP165" s="5"/>
      <c r="GQ165" s="182">
        <f t="shared" si="1447"/>
        <v>0</v>
      </c>
      <c r="GR165" s="182">
        <f t="shared" si="1335"/>
        <v>0</v>
      </c>
      <c r="GS165" s="182">
        <f t="shared" si="1336"/>
        <v>0</v>
      </c>
      <c r="GT165" s="5"/>
      <c r="GU165" s="182">
        <f t="shared" si="1448"/>
        <v>0</v>
      </c>
      <c r="GV165" s="182">
        <f t="shared" si="1337"/>
        <v>0</v>
      </c>
      <c r="GW165" s="182">
        <f t="shared" si="1338"/>
        <v>0</v>
      </c>
      <c r="GX165" s="5"/>
      <c r="GY165" s="182">
        <f t="shared" si="1449"/>
        <v>0</v>
      </c>
      <c r="GZ165" s="182">
        <f t="shared" si="1339"/>
        <v>0</v>
      </c>
      <c r="HA165" s="182">
        <f t="shared" si="1340"/>
        <v>0</v>
      </c>
      <c r="HB165" s="5"/>
      <c r="HC165" s="182">
        <f t="shared" si="1450"/>
        <v>0</v>
      </c>
      <c r="HD165" s="182">
        <f t="shared" si="1341"/>
        <v>0</v>
      </c>
      <c r="HE165" s="182">
        <f t="shared" si="1342"/>
        <v>0</v>
      </c>
      <c r="HF165" s="5"/>
      <c r="HG165" s="182">
        <f t="shared" si="1451"/>
        <v>0</v>
      </c>
      <c r="HH165" s="182">
        <f t="shared" si="1343"/>
        <v>0</v>
      </c>
      <c r="HI165" s="182">
        <f t="shared" si="1344"/>
        <v>0</v>
      </c>
      <c r="HJ165" s="5"/>
      <c r="HK165" s="182">
        <f t="shared" si="1452"/>
        <v>0</v>
      </c>
      <c r="HL165" s="182">
        <f t="shared" si="1345"/>
        <v>0</v>
      </c>
      <c r="HM165" s="182">
        <f t="shared" si="1346"/>
        <v>0</v>
      </c>
      <c r="HN165" s="5"/>
      <c r="HO165" s="182">
        <f t="shared" si="1453"/>
        <v>0</v>
      </c>
      <c r="HP165" s="182">
        <f t="shared" si="1347"/>
        <v>0</v>
      </c>
      <c r="HQ165" s="182">
        <f t="shared" si="1348"/>
        <v>0</v>
      </c>
      <c r="HR165" s="5"/>
      <c r="HS165" s="182">
        <f t="shared" si="1454"/>
        <v>0</v>
      </c>
      <c r="HT165" s="182">
        <f t="shared" si="1349"/>
        <v>0</v>
      </c>
      <c r="HU165" s="182">
        <f t="shared" si="1350"/>
        <v>0</v>
      </c>
      <c r="HV165" s="5"/>
      <c r="HW165" s="182">
        <f t="shared" si="1455"/>
        <v>0</v>
      </c>
      <c r="HX165" s="182">
        <f t="shared" si="1351"/>
        <v>0</v>
      </c>
      <c r="HY165" s="182">
        <f t="shared" si="1352"/>
        <v>0</v>
      </c>
      <c r="HZ165" s="5"/>
      <c r="IA165" s="182">
        <f t="shared" si="1456"/>
        <v>0</v>
      </c>
      <c r="IB165" s="182">
        <f t="shared" si="1353"/>
        <v>0</v>
      </c>
      <c r="IC165" s="182">
        <f t="shared" si="1354"/>
        <v>0</v>
      </c>
      <c r="ID165" s="5"/>
      <c r="IE165" s="182">
        <f t="shared" si="1457"/>
        <v>0</v>
      </c>
      <c r="IF165" s="182">
        <f t="shared" si="1355"/>
        <v>0</v>
      </c>
      <c r="IG165" s="182">
        <f t="shared" si="1356"/>
        <v>0</v>
      </c>
      <c r="IH165" s="5"/>
      <c r="II165" s="182">
        <f t="shared" si="1458"/>
        <v>0</v>
      </c>
      <c r="IJ165" s="182">
        <f t="shared" si="1357"/>
        <v>0</v>
      </c>
      <c r="IK165" s="182">
        <f t="shared" si="1358"/>
        <v>0</v>
      </c>
      <c r="IL165" s="5"/>
      <c r="IM165" s="182">
        <f t="shared" si="1459"/>
        <v>0</v>
      </c>
      <c r="IN165" s="182">
        <f t="shared" si="1359"/>
        <v>0</v>
      </c>
      <c r="IO165" s="182">
        <f t="shared" si="1360"/>
        <v>0</v>
      </c>
      <c r="IP165" s="5"/>
      <c r="IQ165" s="182">
        <f t="shared" si="1460"/>
        <v>0</v>
      </c>
      <c r="IR165" s="182">
        <f t="shared" si="1361"/>
        <v>0</v>
      </c>
      <c r="IS165" s="182">
        <f t="shared" si="1362"/>
        <v>0</v>
      </c>
      <c r="IT165" s="5"/>
      <c r="IU165" s="182">
        <f t="shared" si="1461"/>
        <v>0</v>
      </c>
      <c r="IV165" s="182">
        <f t="shared" si="1363"/>
        <v>0</v>
      </c>
      <c r="IW165" s="182">
        <f t="shared" si="1364"/>
        <v>0</v>
      </c>
      <c r="IX165" s="5"/>
      <c r="IY165" s="182">
        <f t="shared" si="1462"/>
        <v>0</v>
      </c>
      <c r="IZ165" s="182">
        <f t="shared" si="1365"/>
        <v>0</v>
      </c>
      <c r="JA165" s="182">
        <f t="shared" si="1366"/>
        <v>0</v>
      </c>
      <c r="JB165" s="5"/>
      <c r="JC165" s="182">
        <f t="shared" si="1463"/>
        <v>0</v>
      </c>
      <c r="JD165" s="182">
        <f t="shared" si="1367"/>
        <v>0</v>
      </c>
      <c r="JE165" s="182">
        <f t="shared" si="1368"/>
        <v>0</v>
      </c>
      <c r="JF165" s="5"/>
      <c r="JG165" s="182">
        <f t="shared" si="1464"/>
        <v>0</v>
      </c>
      <c r="JH165" s="182">
        <f t="shared" si="1369"/>
        <v>0</v>
      </c>
      <c r="JI165" s="182">
        <f t="shared" si="1370"/>
        <v>0</v>
      </c>
      <c r="JJ165" s="5"/>
      <c r="JK165" s="182">
        <f t="shared" si="1465"/>
        <v>0</v>
      </c>
      <c r="JL165" s="182">
        <f t="shared" si="1371"/>
        <v>0</v>
      </c>
      <c r="JM165" s="182">
        <f t="shared" si="1372"/>
        <v>0</v>
      </c>
      <c r="JN165" s="5"/>
      <c r="JO165" s="182">
        <f t="shared" si="1466"/>
        <v>0</v>
      </c>
      <c r="JP165" s="182">
        <f t="shared" si="1373"/>
        <v>0</v>
      </c>
      <c r="JQ165" s="182">
        <f t="shared" si="1374"/>
        <v>0</v>
      </c>
      <c r="JR165" s="5"/>
      <c r="JS165" s="182">
        <f t="shared" si="1467"/>
        <v>0</v>
      </c>
      <c r="JT165" s="182">
        <f t="shared" si="1375"/>
        <v>0</v>
      </c>
      <c r="JU165" s="182">
        <f t="shared" si="1376"/>
        <v>0</v>
      </c>
      <c r="JV165" s="5"/>
      <c r="JW165" s="182">
        <f t="shared" si="1468"/>
        <v>0</v>
      </c>
      <c r="JX165" s="182">
        <f t="shared" si="1377"/>
        <v>0</v>
      </c>
      <c r="JY165" s="182">
        <f t="shared" si="1378"/>
        <v>0</v>
      </c>
      <c r="JZ165" s="5"/>
      <c r="KA165" s="182">
        <f t="shared" si="1469"/>
        <v>0</v>
      </c>
      <c r="KB165" s="182">
        <f t="shared" si="1379"/>
        <v>0</v>
      </c>
      <c r="KC165" s="182">
        <f t="shared" si="1380"/>
        <v>0</v>
      </c>
      <c r="KD165" s="5"/>
      <c r="KE165" s="182">
        <f t="shared" si="1470"/>
        <v>0</v>
      </c>
      <c r="KF165" s="182">
        <f t="shared" si="1381"/>
        <v>0</v>
      </c>
      <c r="KG165" s="182">
        <f t="shared" si="1382"/>
        <v>0</v>
      </c>
      <c r="KH165" s="5"/>
      <c r="KI165" s="183">
        <f t="shared" si="1383"/>
        <v>0</v>
      </c>
      <c r="KJ165" s="183" t="e">
        <f t="shared" si="1384"/>
        <v>#DIV/0!</v>
      </c>
      <c r="KK165" s="183">
        <f t="shared" si="1385"/>
        <v>0</v>
      </c>
      <c r="KM165" s="183">
        <f t="shared" si="1386"/>
        <v>0</v>
      </c>
      <c r="KN165" s="183" t="e">
        <f t="shared" si="1387"/>
        <v>#DIV/0!</v>
      </c>
      <c r="KO165" s="183">
        <f t="shared" si="1388"/>
        <v>0</v>
      </c>
      <c r="KQ165" s="183">
        <f t="shared" si="1389"/>
        <v>0</v>
      </c>
      <c r="KR165" s="183" t="e">
        <f t="shared" si="1390"/>
        <v>#DIV/0!</v>
      </c>
      <c r="KS165" s="183">
        <f t="shared" si="1391"/>
        <v>0</v>
      </c>
      <c r="KU165" s="183">
        <f t="shared" si="1392"/>
        <v>0</v>
      </c>
      <c r="KV165" s="183" t="e">
        <f t="shared" si="1393"/>
        <v>#DIV/0!</v>
      </c>
      <c r="KW165" s="183">
        <f t="shared" si="1394"/>
        <v>0</v>
      </c>
      <c r="KY165" s="183">
        <f t="shared" si="1395"/>
        <v>0</v>
      </c>
      <c r="KZ165" s="183" t="e">
        <f t="shared" si="1396"/>
        <v>#DIV/0!</v>
      </c>
      <c r="LA165" s="183">
        <f t="shared" si="1397"/>
        <v>0</v>
      </c>
      <c r="LC165" s="183">
        <f t="shared" si="1398"/>
        <v>0</v>
      </c>
      <c r="LD165" s="183" t="e">
        <f t="shared" si="1399"/>
        <v>#DIV/0!</v>
      </c>
      <c r="LE165" s="183">
        <f t="shared" si="1400"/>
        <v>0</v>
      </c>
    </row>
    <row r="166" spans="2:317" ht="18.75">
      <c r="B166" s="172"/>
      <c r="C166" s="180"/>
      <c r="D166" s="180"/>
      <c r="E166" s="180" t="str">
        <f>'A.I Revenue Streams - P1'!F164</f>
        <v>CT Spine Lumbar</v>
      </c>
      <c r="F166" s="184"/>
      <c r="G166" s="182"/>
      <c r="H166" s="182">
        <f>'A.I Revenue Streams - P1'!J164</f>
        <v>0</v>
      </c>
      <c r="I166" s="182">
        <f t="shared" si="1240"/>
        <v>0</v>
      </c>
      <c r="J166" s="5"/>
      <c r="K166" s="182">
        <f>'A.I Revenue Streams - P1'!H164*K$2</f>
        <v>0</v>
      </c>
      <c r="L166" s="182">
        <f t="shared" si="1241"/>
        <v>0</v>
      </c>
      <c r="M166" s="182">
        <f t="shared" si="1242"/>
        <v>0</v>
      </c>
      <c r="N166" s="5"/>
      <c r="O166" s="182">
        <f t="shared" si="1401"/>
        <v>0</v>
      </c>
      <c r="P166" s="182">
        <f t="shared" si="1243"/>
        <v>0</v>
      </c>
      <c r="Q166" s="182">
        <f t="shared" si="1244"/>
        <v>0</v>
      </c>
      <c r="R166" s="5"/>
      <c r="S166" s="182">
        <f t="shared" si="1402"/>
        <v>0</v>
      </c>
      <c r="T166" s="182">
        <f t="shared" si="1245"/>
        <v>0</v>
      </c>
      <c r="U166" s="182">
        <f t="shared" si="1246"/>
        <v>0</v>
      </c>
      <c r="V166" s="5"/>
      <c r="W166" s="182">
        <f t="shared" si="1403"/>
        <v>0</v>
      </c>
      <c r="X166" s="182">
        <f t="shared" si="1247"/>
        <v>0</v>
      </c>
      <c r="Y166" s="182">
        <f t="shared" si="1248"/>
        <v>0</v>
      </c>
      <c r="Z166" s="5"/>
      <c r="AA166" s="182">
        <f t="shared" si="1404"/>
        <v>0</v>
      </c>
      <c r="AB166" s="182">
        <f t="shared" si="1249"/>
        <v>0</v>
      </c>
      <c r="AC166" s="182">
        <f t="shared" si="1250"/>
        <v>0</v>
      </c>
      <c r="AD166" s="5"/>
      <c r="AE166" s="182">
        <f t="shared" si="1405"/>
        <v>0</v>
      </c>
      <c r="AF166" s="182">
        <f t="shared" si="1251"/>
        <v>0</v>
      </c>
      <c r="AG166" s="182">
        <f t="shared" si="1252"/>
        <v>0</v>
      </c>
      <c r="AH166" s="5"/>
      <c r="AI166" s="182">
        <f t="shared" si="1406"/>
        <v>0</v>
      </c>
      <c r="AJ166" s="182">
        <f t="shared" si="1253"/>
        <v>0</v>
      </c>
      <c r="AK166" s="182">
        <f t="shared" si="1254"/>
        <v>0</v>
      </c>
      <c r="AL166" s="5"/>
      <c r="AM166" s="182">
        <f t="shared" si="1407"/>
        <v>0</v>
      </c>
      <c r="AN166" s="182">
        <f t="shared" si="1255"/>
        <v>0</v>
      </c>
      <c r="AO166" s="182">
        <f t="shared" si="1256"/>
        <v>0</v>
      </c>
      <c r="AP166" s="5"/>
      <c r="AQ166" s="182">
        <f t="shared" si="1408"/>
        <v>0</v>
      </c>
      <c r="AR166" s="182">
        <f t="shared" si="1257"/>
        <v>0</v>
      </c>
      <c r="AS166" s="182">
        <f t="shared" si="1258"/>
        <v>0</v>
      </c>
      <c r="AT166" s="5"/>
      <c r="AU166" s="182">
        <f t="shared" si="1409"/>
        <v>0</v>
      </c>
      <c r="AV166" s="182">
        <f t="shared" si="1259"/>
        <v>0</v>
      </c>
      <c r="AW166" s="182">
        <f t="shared" si="1260"/>
        <v>0</v>
      </c>
      <c r="AX166" s="5"/>
      <c r="AY166" s="182">
        <f t="shared" si="1410"/>
        <v>0</v>
      </c>
      <c r="AZ166" s="182">
        <f t="shared" si="1261"/>
        <v>0</v>
      </c>
      <c r="BA166" s="182">
        <f t="shared" si="1262"/>
        <v>0</v>
      </c>
      <c r="BB166" s="5"/>
      <c r="BC166" s="182">
        <f t="shared" si="1411"/>
        <v>0</v>
      </c>
      <c r="BD166" s="182">
        <f t="shared" si="1263"/>
        <v>0</v>
      </c>
      <c r="BE166" s="182">
        <f t="shared" si="1264"/>
        <v>0</v>
      </c>
      <c r="BF166" s="5"/>
      <c r="BG166" s="182">
        <f t="shared" si="1412"/>
        <v>0</v>
      </c>
      <c r="BH166" s="182">
        <f t="shared" si="1265"/>
        <v>0</v>
      </c>
      <c r="BI166" s="182">
        <f t="shared" si="1266"/>
        <v>0</v>
      </c>
      <c r="BJ166" s="5"/>
      <c r="BK166" s="182">
        <f t="shared" si="1413"/>
        <v>0</v>
      </c>
      <c r="BL166" s="182">
        <f t="shared" si="1267"/>
        <v>0</v>
      </c>
      <c r="BM166" s="182">
        <f t="shared" si="1268"/>
        <v>0</v>
      </c>
      <c r="BN166" s="5"/>
      <c r="BO166" s="182">
        <f t="shared" si="1414"/>
        <v>0</v>
      </c>
      <c r="BP166" s="182">
        <f t="shared" si="1269"/>
        <v>0</v>
      </c>
      <c r="BQ166" s="182">
        <f t="shared" si="1270"/>
        <v>0</v>
      </c>
      <c r="BR166" s="5"/>
      <c r="BS166" s="182">
        <f t="shared" si="1415"/>
        <v>0</v>
      </c>
      <c r="BT166" s="182">
        <f t="shared" si="1271"/>
        <v>0</v>
      </c>
      <c r="BU166" s="182">
        <f t="shared" si="1272"/>
        <v>0</v>
      </c>
      <c r="BV166" s="5"/>
      <c r="BW166" s="182">
        <f t="shared" si="1416"/>
        <v>0</v>
      </c>
      <c r="BX166" s="182">
        <f t="shared" si="1273"/>
        <v>0</v>
      </c>
      <c r="BY166" s="182">
        <f t="shared" si="1274"/>
        <v>0</v>
      </c>
      <c r="BZ166" s="5"/>
      <c r="CA166" s="182">
        <f t="shared" si="1417"/>
        <v>0</v>
      </c>
      <c r="CB166" s="182">
        <f t="shared" si="1275"/>
        <v>0</v>
      </c>
      <c r="CC166" s="182">
        <f t="shared" si="1276"/>
        <v>0</v>
      </c>
      <c r="CD166" s="5"/>
      <c r="CE166" s="182">
        <f t="shared" si="1418"/>
        <v>0</v>
      </c>
      <c r="CF166" s="182">
        <f t="shared" si="1277"/>
        <v>0</v>
      </c>
      <c r="CG166" s="182">
        <f t="shared" si="1278"/>
        <v>0</v>
      </c>
      <c r="CH166" s="5"/>
      <c r="CI166" s="182">
        <f t="shared" si="1419"/>
        <v>0</v>
      </c>
      <c r="CJ166" s="182">
        <f t="shared" si="1279"/>
        <v>0</v>
      </c>
      <c r="CK166" s="182">
        <f t="shared" si="1280"/>
        <v>0</v>
      </c>
      <c r="CL166" s="5"/>
      <c r="CM166" s="182">
        <f t="shared" si="1420"/>
        <v>0</v>
      </c>
      <c r="CN166" s="182">
        <f t="shared" si="1281"/>
        <v>0</v>
      </c>
      <c r="CO166" s="182">
        <f t="shared" si="1282"/>
        <v>0</v>
      </c>
      <c r="CP166" s="5"/>
      <c r="CQ166" s="182">
        <f t="shared" si="1421"/>
        <v>0</v>
      </c>
      <c r="CR166" s="182">
        <f t="shared" si="1283"/>
        <v>0</v>
      </c>
      <c r="CS166" s="182">
        <f t="shared" si="1284"/>
        <v>0</v>
      </c>
      <c r="CT166" s="5"/>
      <c r="CU166" s="182">
        <f t="shared" si="1422"/>
        <v>0</v>
      </c>
      <c r="CV166" s="182">
        <f t="shared" si="1285"/>
        <v>0</v>
      </c>
      <c r="CW166" s="182">
        <f t="shared" si="1286"/>
        <v>0</v>
      </c>
      <c r="CX166" s="5"/>
      <c r="CY166" s="182">
        <f t="shared" si="1423"/>
        <v>0</v>
      </c>
      <c r="CZ166" s="182">
        <f t="shared" si="1287"/>
        <v>0</v>
      </c>
      <c r="DA166" s="182">
        <f t="shared" si="1288"/>
        <v>0</v>
      </c>
      <c r="DB166" s="5"/>
      <c r="DC166" s="182">
        <f t="shared" si="1424"/>
        <v>0</v>
      </c>
      <c r="DD166" s="182">
        <f t="shared" si="1289"/>
        <v>0</v>
      </c>
      <c r="DE166" s="182">
        <f t="shared" si="1290"/>
        <v>0</v>
      </c>
      <c r="DF166" s="5"/>
      <c r="DG166" s="182">
        <f t="shared" si="1425"/>
        <v>0</v>
      </c>
      <c r="DH166" s="182">
        <f t="shared" si="1291"/>
        <v>0</v>
      </c>
      <c r="DI166" s="182">
        <f t="shared" si="1292"/>
        <v>0</v>
      </c>
      <c r="DJ166" s="5"/>
      <c r="DK166" s="182">
        <f t="shared" si="1426"/>
        <v>0</v>
      </c>
      <c r="DL166" s="182">
        <f t="shared" si="1293"/>
        <v>0</v>
      </c>
      <c r="DM166" s="182">
        <f t="shared" si="1294"/>
        <v>0</v>
      </c>
      <c r="DN166" s="5"/>
      <c r="DO166" s="182">
        <f t="shared" si="1427"/>
        <v>0</v>
      </c>
      <c r="DP166" s="182">
        <f t="shared" si="1295"/>
        <v>0</v>
      </c>
      <c r="DQ166" s="182">
        <f t="shared" si="1296"/>
        <v>0</v>
      </c>
      <c r="DR166" s="5"/>
      <c r="DS166" s="182">
        <f t="shared" si="1428"/>
        <v>0</v>
      </c>
      <c r="DT166" s="182">
        <f t="shared" si="1297"/>
        <v>0</v>
      </c>
      <c r="DU166" s="182">
        <f t="shared" si="1298"/>
        <v>0</v>
      </c>
      <c r="DV166" s="5"/>
      <c r="DW166" s="182">
        <f t="shared" si="1429"/>
        <v>0</v>
      </c>
      <c r="DX166" s="182">
        <f t="shared" si="1299"/>
        <v>0</v>
      </c>
      <c r="DY166" s="182">
        <f t="shared" si="1300"/>
        <v>0</v>
      </c>
      <c r="DZ166" s="5"/>
      <c r="EA166" s="182">
        <f t="shared" si="1430"/>
        <v>0</v>
      </c>
      <c r="EB166" s="182">
        <f t="shared" si="1301"/>
        <v>0</v>
      </c>
      <c r="EC166" s="182">
        <f t="shared" si="1302"/>
        <v>0</v>
      </c>
      <c r="ED166" s="5"/>
      <c r="EE166" s="182">
        <f t="shared" si="1431"/>
        <v>0</v>
      </c>
      <c r="EF166" s="182">
        <f t="shared" si="1303"/>
        <v>0</v>
      </c>
      <c r="EG166" s="182">
        <f t="shared" si="1304"/>
        <v>0</v>
      </c>
      <c r="EH166" s="5"/>
      <c r="EI166" s="182">
        <f t="shared" si="1432"/>
        <v>0</v>
      </c>
      <c r="EJ166" s="182">
        <f t="shared" si="1305"/>
        <v>0</v>
      </c>
      <c r="EK166" s="182">
        <f t="shared" si="1306"/>
        <v>0</v>
      </c>
      <c r="EL166" s="5"/>
      <c r="EM166" s="182">
        <f t="shared" si="1433"/>
        <v>0</v>
      </c>
      <c r="EN166" s="182">
        <f t="shared" si="1307"/>
        <v>0</v>
      </c>
      <c r="EO166" s="182">
        <f t="shared" si="1308"/>
        <v>0</v>
      </c>
      <c r="EP166" s="5"/>
      <c r="EQ166" s="182">
        <f t="shared" si="1434"/>
        <v>0</v>
      </c>
      <c r="ER166" s="182">
        <f t="shared" si="1309"/>
        <v>0</v>
      </c>
      <c r="ES166" s="182">
        <f t="shared" si="1310"/>
        <v>0</v>
      </c>
      <c r="ET166" s="5"/>
      <c r="EU166" s="182">
        <f t="shared" si="1435"/>
        <v>0</v>
      </c>
      <c r="EV166" s="182">
        <f t="shared" si="1311"/>
        <v>0</v>
      </c>
      <c r="EW166" s="182">
        <f t="shared" si="1312"/>
        <v>0</v>
      </c>
      <c r="EX166" s="5"/>
      <c r="EY166" s="182">
        <f t="shared" si="1436"/>
        <v>0</v>
      </c>
      <c r="EZ166" s="182">
        <f t="shared" si="1313"/>
        <v>0</v>
      </c>
      <c r="FA166" s="182">
        <f t="shared" si="1314"/>
        <v>0</v>
      </c>
      <c r="FB166" s="5"/>
      <c r="FC166" s="182">
        <f t="shared" si="1437"/>
        <v>0</v>
      </c>
      <c r="FD166" s="182">
        <f t="shared" si="1315"/>
        <v>0</v>
      </c>
      <c r="FE166" s="182">
        <f t="shared" si="1316"/>
        <v>0</v>
      </c>
      <c r="FF166" s="5"/>
      <c r="FG166" s="182">
        <f t="shared" si="1438"/>
        <v>0</v>
      </c>
      <c r="FH166" s="182">
        <f t="shared" si="1317"/>
        <v>0</v>
      </c>
      <c r="FI166" s="182">
        <f t="shared" si="1318"/>
        <v>0</v>
      </c>
      <c r="FJ166" s="5"/>
      <c r="FK166" s="182">
        <f t="shared" si="1439"/>
        <v>0</v>
      </c>
      <c r="FL166" s="182">
        <f t="shared" si="1319"/>
        <v>0</v>
      </c>
      <c r="FM166" s="182">
        <f t="shared" si="1320"/>
        <v>0</v>
      </c>
      <c r="FN166" s="5"/>
      <c r="FO166" s="182">
        <f t="shared" si="1440"/>
        <v>0</v>
      </c>
      <c r="FP166" s="182">
        <f t="shared" si="1321"/>
        <v>0</v>
      </c>
      <c r="FQ166" s="182">
        <f t="shared" si="1322"/>
        <v>0</v>
      </c>
      <c r="FR166" s="5"/>
      <c r="FS166" s="182">
        <f t="shared" si="1441"/>
        <v>0</v>
      </c>
      <c r="FT166" s="182">
        <f t="shared" si="1323"/>
        <v>0</v>
      </c>
      <c r="FU166" s="182">
        <f t="shared" si="1324"/>
        <v>0</v>
      </c>
      <c r="FV166" s="5"/>
      <c r="FW166" s="182">
        <f t="shared" si="1442"/>
        <v>0</v>
      </c>
      <c r="FX166" s="182">
        <f t="shared" si="1325"/>
        <v>0</v>
      </c>
      <c r="FY166" s="182">
        <f t="shared" si="1326"/>
        <v>0</v>
      </c>
      <c r="FZ166" s="5"/>
      <c r="GA166" s="182">
        <f t="shared" si="1443"/>
        <v>0</v>
      </c>
      <c r="GB166" s="182">
        <f t="shared" si="1327"/>
        <v>0</v>
      </c>
      <c r="GC166" s="182">
        <f t="shared" si="1328"/>
        <v>0</v>
      </c>
      <c r="GD166" s="5"/>
      <c r="GE166" s="182">
        <f t="shared" si="1444"/>
        <v>0</v>
      </c>
      <c r="GF166" s="182">
        <f t="shared" si="1329"/>
        <v>0</v>
      </c>
      <c r="GG166" s="182">
        <f t="shared" si="1330"/>
        <v>0</v>
      </c>
      <c r="GH166" s="5"/>
      <c r="GI166" s="182">
        <f t="shared" si="1445"/>
        <v>0</v>
      </c>
      <c r="GJ166" s="182">
        <f t="shared" si="1331"/>
        <v>0</v>
      </c>
      <c r="GK166" s="182">
        <f t="shared" si="1332"/>
        <v>0</v>
      </c>
      <c r="GL166" s="5"/>
      <c r="GM166" s="182">
        <f t="shared" si="1446"/>
        <v>0</v>
      </c>
      <c r="GN166" s="182">
        <f t="shared" si="1333"/>
        <v>0</v>
      </c>
      <c r="GO166" s="182">
        <f t="shared" si="1334"/>
        <v>0</v>
      </c>
      <c r="GP166" s="5"/>
      <c r="GQ166" s="182">
        <f t="shared" si="1447"/>
        <v>0</v>
      </c>
      <c r="GR166" s="182">
        <f t="shared" si="1335"/>
        <v>0</v>
      </c>
      <c r="GS166" s="182">
        <f t="shared" si="1336"/>
        <v>0</v>
      </c>
      <c r="GT166" s="5"/>
      <c r="GU166" s="182">
        <f t="shared" si="1448"/>
        <v>0</v>
      </c>
      <c r="GV166" s="182">
        <f t="shared" si="1337"/>
        <v>0</v>
      </c>
      <c r="GW166" s="182">
        <f t="shared" si="1338"/>
        <v>0</v>
      </c>
      <c r="GX166" s="5"/>
      <c r="GY166" s="182">
        <f t="shared" si="1449"/>
        <v>0</v>
      </c>
      <c r="GZ166" s="182">
        <f t="shared" si="1339"/>
        <v>0</v>
      </c>
      <c r="HA166" s="182">
        <f t="shared" si="1340"/>
        <v>0</v>
      </c>
      <c r="HB166" s="5"/>
      <c r="HC166" s="182">
        <f t="shared" si="1450"/>
        <v>0</v>
      </c>
      <c r="HD166" s="182">
        <f t="shared" si="1341"/>
        <v>0</v>
      </c>
      <c r="HE166" s="182">
        <f t="shared" si="1342"/>
        <v>0</v>
      </c>
      <c r="HF166" s="5"/>
      <c r="HG166" s="182">
        <f t="shared" si="1451"/>
        <v>0</v>
      </c>
      <c r="HH166" s="182">
        <f t="shared" si="1343"/>
        <v>0</v>
      </c>
      <c r="HI166" s="182">
        <f t="shared" si="1344"/>
        <v>0</v>
      </c>
      <c r="HJ166" s="5"/>
      <c r="HK166" s="182">
        <f t="shared" si="1452"/>
        <v>0</v>
      </c>
      <c r="HL166" s="182">
        <f t="shared" si="1345"/>
        <v>0</v>
      </c>
      <c r="HM166" s="182">
        <f t="shared" si="1346"/>
        <v>0</v>
      </c>
      <c r="HN166" s="5"/>
      <c r="HO166" s="182">
        <f t="shared" si="1453"/>
        <v>0</v>
      </c>
      <c r="HP166" s="182">
        <f t="shared" si="1347"/>
        <v>0</v>
      </c>
      <c r="HQ166" s="182">
        <f t="shared" si="1348"/>
        <v>0</v>
      </c>
      <c r="HR166" s="5"/>
      <c r="HS166" s="182">
        <f t="shared" si="1454"/>
        <v>0</v>
      </c>
      <c r="HT166" s="182">
        <f t="shared" si="1349"/>
        <v>0</v>
      </c>
      <c r="HU166" s="182">
        <f t="shared" si="1350"/>
        <v>0</v>
      </c>
      <c r="HV166" s="5"/>
      <c r="HW166" s="182">
        <f t="shared" si="1455"/>
        <v>0</v>
      </c>
      <c r="HX166" s="182">
        <f t="shared" si="1351"/>
        <v>0</v>
      </c>
      <c r="HY166" s="182">
        <f t="shared" si="1352"/>
        <v>0</v>
      </c>
      <c r="HZ166" s="5"/>
      <c r="IA166" s="182">
        <f t="shared" si="1456"/>
        <v>0</v>
      </c>
      <c r="IB166" s="182">
        <f t="shared" si="1353"/>
        <v>0</v>
      </c>
      <c r="IC166" s="182">
        <f t="shared" si="1354"/>
        <v>0</v>
      </c>
      <c r="ID166" s="5"/>
      <c r="IE166" s="182">
        <f t="shared" si="1457"/>
        <v>0</v>
      </c>
      <c r="IF166" s="182">
        <f t="shared" si="1355"/>
        <v>0</v>
      </c>
      <c r="IG166" s="182">
        <f t="shared" si="1356"/>
        <v>0</v>
      </c>
      <c r="IH166" s="5"/>
      <c r="II166" s="182">
        <f t="shared" si="1458"/>
        <v>0</v>
      </c>
      <c r="IJ166" s="182">
        <f t="shared" si="1357"/>
        <v>0</v>
      </c>
      <c r="IK166" s="182">
        <f t="shared" si="1358"/>
        <v>0</v>
      </c>
      <c r="IL166" s="5"/>
      <c r="IM166" s="182">
        <f t="shared" si="1459"/>
        <v>0</v>
      </c>
      <c r="IN166" s="182">
        <f t="shared" si="1359"/>
        <v>0</v>
      </c>
      <c r="IO166" s="182">
        <f t="shared" si="1360"/>
        <v>0</v>
      </c>
      <c r="IP166" s="5"/>
      <c r="IQ166" s="182">
        <f t="shared" si="1460"/>
        <v>0</v>
      </c>
      <c r="IR166" s="182">
        <f t="shared" si="1361"/>
        <v>0</v>
      </c>
      <c r="IS166" s="182">
        <f t="shared" si="1362"/>
        <v>0</v>
      </c>
      <c r="IT166" s="5"/>
      <c r="IU166" s="182">
        <f t="shared" si="1461"/>
        <v>0</v>
      </c>
      <c r="IV166" s="182">
        <f t="shared" si="1363"/>
        <v>0</v>
      </c>
      <c r="IW166" s="182">
        <f t="shared" si="1364"/>
        <v>0</v>
      </c>
      <c r="IX166" s="5"/>
      <c r="IY166" s="182">
        <f t="shared" si="1462"/>
        <v>0</v>
      </c>
      <c r="IZ166" s="182">
        <f t="shared" si="1365"/>
        <v>0</v>
      </c>
      <c r="JA166" s="182">
        <f t="shared" si="1366"/>
        <v>0</v>
      </c>
      <c r="JB166" s="5"/>
      <c r="JC166" s="182">
        <f t="shared" si="1463"/>
        <v>0</v>
      </c>
      <c r="JD166" s="182">
        <f t="shared" si="1367"/>
        <v>0</v>
      </c>
      <c r="JE166" s="182">
        <f t="shared" si="1368"/>
        <v>0</v>
      </c>
      <c r="JF166" s="5"/>
      <c r="JG166" s="182">
        <f t="shared" si="1464"/>
        <v>0</v>
      </c>
      <c r="JH166" s="182">
        <f t="shared" si="1369"/>
        <v>0</v>
      </c>
      <c r="JI166" s="182">
        <f t="shared" si="1370"/>
        <v>0</v>
      </c>
      <c r="JJ166" s="5"/>
      <c r="JK166" s="182">
        <f t="shared" si="1465"/>
        <v>0</v>
      </c>
      <c r="JL166" s="182">
        <f t="shared" si="1371"/>
        <v>0</v>
      </c>
      <c r="JM166" s="182">
        <f t="shared" si="1372"/>
        <v>0</v>
      </c>
      <c r="JN166" s="5"/>
      <c r="JO166" s="182">
        <f t="shared" si="1466"/>
        <v>0</v>
      </c>
      <c r="JP166" s="182">
        <f t="shared" si="1373"/>
        <v>0</v>
      </c>
      <c r="JQ166" s="182">
        <f t="shared" si="1374"/>
        <v>0</v>
      </c>
      <c r="JR166" s="5"/>
      <c r="JS166" s="182">
        <f t="shared" si="1467"/>
        <v>0</v>
      </c>
      <c r="JT166" s="182">
        <f t="shared" si="1375"/>
        <v>0</v>
      </c>
      <c r="JU166" s="182">
        <f t="shared" si="1376"/>
        <v>0</v>
      </c>
      <c r="JV166" s="5"/>
      <c r="JW166" s="182">
        <f t="shared" si="1468"/>
        <v>0</v>
      </c>
      <c r="JX166" s="182">
        <f t="shared" si="1377"/>
        <v>0</v>
      </c>
      <c r="JY166" s="182">
        <f t="shared" si="1378"/>
        <v>0</v>
      </c>
      <c r="JZ166" s="5"/>
      <c r="KA166" s="182">
        <f t="shared" si="1469"/>
        <v>0</v>
      </c>
      <c r="KB166" s="182">
        <f t="shared" si="1379"/>
        <v>0</v>
      </c>
      <c r="KC166" s="182">
        <f t="shared" si="1380"/>
        <v>0</v>
      </c>
      <c r="KD166" s="5"/>
      <c r="KE166" s="182">
        <f t="shared" si="1470"/>
        <v>0</v>
      </c>
      <c r="KF166" s="182">
        <f t="shared" si="1381"/>
        <v>0</v>
      </c>
      <c r="KG166" s="182">
        <f t="shared" si="1382"/>
        <v>0</v>
      </c>
      <c r="KH166" s="5"/>
      <c r="KI166" s="183">
        <f t="shared" si="1383"/>
        <v>0</v>
      </c>
      <c r="KJ166" s="183" t="e">
        <f t="shared" si="1384"/>
        <v>#DIV/0!</v>
      </c>
      <c r="KK166" s="183">
        <f t="shared" si="1385"/>
        <v>0</v>
      </c>
      <c r="KM166" s="183">
        <f t="shared" si="1386"/>
        <v>0</v>
      </c>
      <c r="KN166" s="183" t="e">
        <f t="shared" si="1387"/>
        <v>#DIV/0!</v>
      </c>
      <c r="KO166" s="183">
        <f t="shared" si="1388"/>
        <v>0</v>
      </c>
      <c r="KQ166" s="183">
        <f t="shared" si="1389"/>
        <v>0</v>
      </c>
      <c r="KR166" s="183" t="e">
        <f t="shared" si="1390"/>
        <v>#DIV/0!</v>
      </c>
      <c r="KS166" s="183">
        <f t="shared" si="1391"/>
        <v>0</v>
      </c>
      <c r="KU166" s="183">
        <f t="shared" si="1392"/>
        <v>0</v>
      </c>
      <c r="KV166" s="183" t="e">
        <f t="shared" si="1393"/>
        <v>#DIV/0!</v>
      </c>
      <c r="KW166" s="183">
        <f t="shared" si="1394"/>
        <v>0</v>
      </c>
      <c r="KY166" s="183">
        <f t="shared" si="1395"/>
        <v>0</v>
      </c>
      <c r="KZ166" s="183" t="e">
        <f t="shared" si="1396"/>
        <v>#DIV/0!</v>
      </c>
      <c r="LA166" s="183">
        <f t="shared" si="1397"/>
        <v>0</v>
      </c>
      <c r="LC166" s="183">
        <f t="shared" si="1398"/>
        <v>0</v>
      </c>
      <c r="LD166" s="183" t="e">
        <f t="shared" si="1399"/>
        <v>#DIV/0!</v>
      </c>
      <c r="LE166" s="183">
        <f t="shared" si="1400"/>
        <v>0</v>
      </c>
    </row>
    <row r="167" spans="2:317" ht="18.75">
      <c r="B167" s="172"/>
      <c r="C167" s="180"/>
      <c r="D167" s="180"/>
      <c r="E167" s="180" t="str">
        <f>'A.I Revenue Streams - P1'!F165</f>
        <v>CT Thoraco Lumbar Spine</v>
      </c>
      <c r="F167" s="184"/>
      <c r="G167" s="182"/>
      <c r="H167" s="182">
        <f>'A.I Revenue Streams - P1'!J165</f>
        <v>0</v>
      </c>
      <c r="I167" s="182">
        <f t="shared" si="1240"/>
        <v>0</v>
      </c>
      <c r="J167" s="5"/>
      <c r="K167" s="182">
        <f>'A.I Revenue Streams - P1'!H165*K$2</f>
        <v>0</v>
      </c>
      <c r="L167" s="182">
        <f t="shared" si="1241"/>
        <v>0</v>
      </c>
      <c r="M167" s="182">
        <f t="shared" si="1242"/>
        <v>0</v>
      </c>
      <c r="N167" s="5"/>
      <c r="O167" s="182">
        <f t="shared" si="1401"/>
        <v>0</v>
      </c>
      <c r="P167" s="182">
        <f t="shared" si="1243"/>
        <v>0</v>
      </c>
      <c r="Q167" s="182">
        <f t="shared" si="1244"/>
        <v>0</v>
      </c>
      <c r="R167" s="5"/>
      <c r="S167" s="182">
        <f t="shared" si="1402"/>
        <v>0</v>
      </c>
      <c r="T167" s="182">
        <f t="shared" si="1245"/>
        <v>0</v>
      </c>
      <c r="U167" s="182">
        <f t="shared" si="1246"/>
        <v>0</v>
      </c>
      <c r="V167" s="5"/>
      <c r="W167" s="182">
        <f t="shared" si="1403"/>
        <v>0</v>
      </c>
      <c r="X167" s="182">
        <f t="shared" si="1247"/>
        <v>0</v>
      </c>
      <c r="Y167" s="182">
        <f t="shared" si="1248"/>
        <v>0</v>
      </c>
      <c r="Z167" s="5"/>
      <c r="AA167" s="182">
        <f t="shared" si="1404"/>
        <v>0</v>
      </c>
      <c r="AB167" s="182">
        <f t="shared" si="1249"/>
        <v>0</v>
      </c>
      <c r="AC167" s="182">
        <f t="shared" si="1250"/>
        <v>0</v>
      </c>
      <c r="AD167" s="5"/>
      <c r="AE167" s="182">
        <f t="shared" si="1405"/>
        <v>0</v>
      </c>
      <c r="AF167" s="182">
        <f t="shared" si="1251"/>
        <v>0</v>
      </c>
      <c r="AG167" s="182">
        <f t="shared" si="1252"/>
        <v>0</v>
      </c>
      <c r="AH167" s="5"/>
      <c r="AI167" s="182">
        <f t="shared" si="1406"/>
        <v>0</v>
      </c>
      <c r="AJ167" s="182">
        <f t="shared" si="1253"/>
        <v>0</v>
      </c>
      <c r="AK167" s="182">
        <f t="shared" si="1254"/>
        <v>0</v>
      </c>
      <c r="AL167" s="5"/>
      <c r="AM167" s="182">
        <f t="shared" si="1407"/>
        <v>0</v>
      </c>
      <c r="AN167" s="182">
        <f t="shared" si="1255"/>
        <v>0</v>
      </c>
      <c r="AO167" s="182">
        <f t="shared" si="1256"/>
        <v>0</v>
      </c>
      <c r="AP167" s="5"/>
      <c r="AQ167" s="182">
        <f t="shared" si="1408"/>
        <v>0</v>
      </c>
      <c r="AR167" s="182">
        <f t="shared" si="1257"/>
        <v>0</v>
      </c>
      <c r="AS167" s="182">
        <f t="shared" si="1258"/>
        <v>0</v>
      </c>
      <c r="AT167" s="5"/>
      <c r="AU167" s="182">
        <f t="shared" si="1409"/>
        <v>0</v>
      </c>
      <c r="AV167" s="182">
        <f t="shared" si="1259"/>
        <v>0</v>
      </c>
      <c r="AW167" s="182">
        <f t="shared" si="1260"/>
        <v>0</v>
      </c>
      <c r="AX167" s="5"/>
      <c r="AY167" s="182">
        <f t="shared" si="1410"/>
        <v>0</v>
      </c>
      <c r="AZ167" s="182">
        <f t="shared" si="1261"/>
        <v>0</v>
      </c>
      <c r="BA167" s="182">
        <f t="shared" si="1262"/>
        <v>0</v>
      </c>
      <c r="BB167" s="5"/>
      <c r="BC167" s="182">
        <f t="shared" si="1411"/>
        <v>0</v>
      </c>
      <c r="BD167" s="182">
        <f t="shared" si="1263"/>
        <v>0</v>
      </c>
      <c r="BE167" s="182">
        <f t="shared" si="1264"/>
        <v>0</v>
      </c>
      <c r="BF167" s="5"/>
      <c r="BG167" s="182">
        <f t="shared" si="1412"/>
        <v>0</v>
      </c>
      <c r="BH167" s="182">
        <f t="shared" si="1265"/>
        <v>0</v>
      </c>
      <c r="BI167" s="182">
        <f t="shared" si="1266"/>
        <v>0</v>
      </c>
      <c r="BJ167" s="5"/>
      <c r="BK167" s="182">
        <f t="shared" si="1413"/>
        <v>0</v>
      </c>
      <c r="BL167" s="182">
        <f t="shared" si="1267"/>
        <v>0</v>
      </c>
      <c r="BM167" s="182">
        <f t="shared" si="1268"/>
        <v>0</v>
      </c>
      <c r="BN167" s="5"/>
      <c r="BO167" s="182">
        <f t="shared" si="1414"/>
        <v>0</v>
      </c>
      <c r="BP167" s="182">
        <f t="shared" si="1269"/>
        <v>0</v>
      </c>
      <c r="BQ167" s="182">
        <f t="shared" si="1270"/>
        <v>0</v>
      </c>
      <c r="BR167" s="5"/>
      <c r="BS167" s="182">
        <f t="shared" si="1415"/>
        <v>0</v>
      </c>
      <c r="BT167" s="182">
        <f t="shared" si="1271"/>
        <v>0</v>
      </c>
      <c r="BU167" s="182">
        <f t="shared" si="1272"/>
        <v>0</v>
      </c>
      <c r="BV167" s="5"/>
      <c r="BW167" s="182">
        <f t="shared" si="1416"/>
        <v>0</v>
      </c>
      <c r="BX167" s="182">
        <f t="shared" si="1273"/>
        <v>0</v>
      </c>
      <c r="BY167" s="182">
        <f t="shared" si="1274"/>
        <v>0</v>
      </c>
      <c r="BZ167" s="5"/>
      <c r="CA167" s="182">
        <f t="shared" si="1417"/>
        <v>0</v>
      </c>
      <c r="CB167" s="182">
        <f t="shared" si="1275"/>
        <v>0</v>
      </c>
      <c r="CC167" s="182">
        <f t="shared" si="1276"/>
        <v>0</v>
      </c>
      <c r="CD167" s="5"/>
      <c r="CE167" s="182">
        <f t="shared" si="1418"/>
        <v>0</v>
      </c>
      <c r="CF167" s="182">
        <f t="shared" si="1277"/>
        <v>0</v>
      </c>
      <c r="CG167" s="182">
        <f t="shared" si="1278"/>
        <v>0</v>
      </c>
      <c r="CH167" s="5"/>
      <c r="CI167" s="182">
        <f t="shared" si="1419"/>
        <v>0</v>
      </c>
      <c r="CJ167" s="182">
        <f t="shared" si="1279"/>
        <v>0</v>
      </c>
      <c r="CK167" s="182">
        <f t="shared" si="1280"/>
        <v>0</v>
      </c>
      <c r="CL167" s="5"/>
      <c r="CM167" s="182">
        <f t="shared" si="1420"/>
        <v>0</v>
      </c>
      <c r="CN167" s="182">
        <f t="shared" si="1281"/>
        <v>0</v>
      </c>
      <c r="CO167" s="182">
        <f t="shared" si="1282"/>
        <v>0</v>
      </c>
      <c r="CP167" s="5"/>
      <c r="CQ167" s="182">
        <f t="shared" si="1421"/>
        <v>0</v>
      </c>
      <c r="CR167" s="182">
        <f t="shared" si="1283"/>
        <v>0</v>
      </c>
      <c r="CS167" s="182">
        <f t="shared" si="1284"/>
        <v>0</v>
      </c>
      <c r="CT167" s="5"/>
      <c r="CU167" s="182">
        <f t="shared" si="1422"/>
        <v>0</v>
      </c>
      <c r="CV167" s="182">
        <f t="shared" si="1285"/>
        <v>0</v>
      </c>
      <c r="CW167" s="182">
        <f t="shared" si="1286"/>
        <v>0</v>
      </c>
      <c r="CX167" s="5"/>
      <c r="CY167" s="182">
        <f t="shared" si="1423"/>
        <v>0</v>
      </c>
      <c r="CZ167" s="182">
        <f t="shared" si="1287"/>
        <v>0</v>
      </c>
      <c r="DA167" s="182">
        <f t="shared" si="1288"/>
        <v>0</v>
      </c>
      <c r="DB167" s="5"/>
      <c r="DC167" s="182">
        <f t="shared" si="1424"/>
        <v>0</v>
      </c>
      <c r="DD167" s="182">
        <f t="shared" si="1289"/>
        <v>0</v>
      </c>
      <c r="DE167" s="182">
        <f t="shared" si="1290"/>
        <v>0</v>
      </c>
      <c r="DF167" s="5"/>
      <c r="DG167" s="182">
        <f t="shared" si="1425"/>
        <v>0</v>
      </c>
      <c r="DH167" s="182">
        <f t="shared" si="1291"/>
        <v>0</v>
      </c>
      <c r="DI167" s="182">
        <f t="shared" si="1292"/>
        <v>0</v>
      </c>
      <c r="DJ167" s="5"/>
      <c r="DK167" s="182">
        <f t="shared" si="1426"/>
        <v>0</v>
      </c>
      <c r="DL167" s="182">
        <f t="shared" si="1293"/>
        <v>0</v>
      </c>
      <c r="DM167" s="182">
        <f t="shared" si="1294"/>
        <v>0</v>
      </c>
      <c r="DN167" s="5"/>
      <c r="DO167" s="182">
        <f t="shared" si="1427"/>
        <v>0</v>
      </c>
      <c r="DP167" s="182">
        <f t="shared" si="1295"/>
        <v>0</v>
      </c>
      <c r="DQ167" s="182">
        <f t="shared" si="1296"/>
        <v>0</v>
      </c>
      <c r="DR167" s="5"/>
      <c r="DS167" s="182">
        <f t="shared" si="1428"/>
        <v>0</v>
      </c>
      <c r="DT167" s="182">
        <f t="shared" si="1297"/>
        <v>0</v>
      </c>
      <c r="DU167" s="182">
        <f t="shared" si="1298"/>
        <v>0</v>
      </c>
      <c r="DV167" s="5"/>
      <c r="DW167" s="182">
        <f t="shared" si="1429"/>
        <v>0</v>
      </c>
      <c r="DX167" s="182">
        <f t="shared" si="1299"/>
        <v>0</v>
      </c>
      <c r="DY167" s="182">
        <f t="shared" si="1300"/>
        <v>0</v>
      </c>
      <c r="DZ167" s="5"/>
      <c r="EA167" s="182">
        <f t="shared" si="1430"/>
        <v>0</v>
      </c>
      <c r="EB167" s="182">
        <f t="shared" si="1301"/>
        <v>0</v>
      </c>
      <c r="EC167" s="182">
        <f t="shared" si="1302"/>
        <v>0</v>
      </c>
      <c r="ED167" s="5"/>
      <c r="EE167" s="182">
        <f t="shared" si="1431"/>
        <v>0</v>
      </c>
      <c r="EF167" s="182">
        <f t="shared" si="1303"/>
        <v>0</v>
      </c>
      <c r="EG167" s="182">
        <f t="shared" si="1304"/>
        <v>0</v>
      </c>
      <c r="EH167" s="5"/>
      <c r="EI167" s="182">
        <f t="shared" si="1432"/>
        <v>0</v>
      </c>
      <c r="EJ167" s="182">
        <f t="shared" si="1305"/>
        <v>0</v>
      </c>
      <c r="EK167" s="182">
        <f t="shared" si="1306"/>
        <v>0</v>
      </c>
      <c r="EL167" s="5"/>
      <c r="EM167" s="182">
        <f t="shared" si="1433"/>
        <v>0</v>
      </c>
      <c r="EN167" s="182">
        <f t="shared" si="1307"/>
        <v>0</v>
      </c>
      <c r="EO167" s="182">
        <f t="shared" si="1308"/>
        <v>0</v>
      </c>
      <c r="EP167" s="5"/>
      <c r="EQ167" s="182">
        <f t="shared" si="1434"/>
        <v>0</v>
      </c>
      <c r="ER167" s="182">
        <f t="shared" si="1309"/>
        <v>0</v>
      </c>
      <c r="ES167" s="182">
        <f t="shared" si="1310"/>
        <v>0</v>
      </c>
      <c r="ET167" s="5"/>
      <c r="EU167" s="182">
        <f t="shared" si="1435"/>
        <v>0</v>
      </c>
      <c r="EV167" s="182">
        <f t="shared" si="1311"/>
        <v>0</v>
      </c>
      <c r="EW167" s="182">
        <f t="shared" si="1312"/>
        <v>0</v>
      </c>
      <c r="EX167" s="5"/>
      <c r="EY167" s="182">
        <f t="shared" si="1436"/>
        <v>0</v>
      </c>
      <c r="EZ167" s="182">
        <f t="shared" si="1313"/>
        <v>0</v>
      </c>
      <c r="FA167" s="182">
        <f t="shared" si="1314"/>
        <v>0</v>
      </c>
      <c r="FB167" s="5"/>
      <c r="FC167" s="182">
        <f t="shared" si="1437"/>
        <v>0</v>
      </c>
      <c r="FD167" s="182">
        <f t="shared" si="1315"/>
        <v>0</v>
      </c>
      <c r="FE167" s="182">
        <f t="shared" si="1316"/>
        <v>0</v>
      </c>
      <c r="FF167" s="5"/>
      <c r="FG167" s="182">
        <f t="shared" si="1438"/>
        <v>0</v>
      </c>
      <c r="FH167" s="182">
        <f t="shared" si="1317"/>
        <v>0</v>
      </c>
      <c r="FI167" s="182">
        <f t="shared" si="1318"/>
        <v>0</v>
      </c>
      <c r="FJ167" s="5"/>
      <c r="FK167" s="182">
        <f t="shared" si="1439"/>
        <v>0</v>
      </c>
      <c r="FL167" s="182">
        <f t="shared" si="1319"/>
        <v>0</v>
      </c>
      <c r="FM167" s="182">
        <f t="shared" si="1320"/>
        <v>0</v>
      </c>
      <c r="FN167" s="5"/>
      <c r="FO167" s="182">
        <f t="shared" si="1440"/>
        <v>0</v>
      </c>
      <c r="FP167" s="182">
        <f t="shared" si="1321"/>
        <v>0</v>
      </c>
      <c r="FQ167" s="182">
        <f t="shared" si="1322"/>
        <v>0</v>
      </c>
      <c r="FR167" s="5"/>
      <c r="FS167" s="182">
        <f t="shared" si="1441"/>
        <v>0</v>
      </c>
      <c r="FT167" s="182">
        <f t="shared" si="1323"/>
        <v>0</v>
      </c>
      <c r="FU167" s="182">
        <f t="shared" si="1324"/>
        <v>0</v>
      </c>
      <c r="FV167" s="5"/>
      <c r="FW167" s="182">
        <f t="shared" si="1442"/>
        <v>0</v>
      </c>
      <c r="FX167" s="182">
        <f t="shared" si="1325"/>
        <v>0</v>
      </c>
      <c r="FY167" s="182">
        <f t="shared" si="1326"/>
        <v>0</v>
      </c>
      <c r="FZ167" s="5"/>
      <c r="GA167" s="182">
        <f t="shared" si="1443"/>
        <v>0</v>
      </c>
      <c r="GB167" s="182">
        <f t="shared" si="1327"/>
        <v>0</v>
      </c>
      <c r="GC167" s="182">
        <f t="shared" si="1328"/>
        <v>0</v>
      </c>
      <c r="GD167" s="5"/>
      <c r="GE167" s="182">
        <f t="shared" si="1444"/>
        <v>0</v>
      </c>
      <c r="GF167" s="182">
        <f t="shared" si="1329"/>
        <v>0</v>
      </c>
      <c r="GG167" s="182">
        <f t="shared" si="1330"/>
        <v>0</v>
      </c>
      <c r="GH167" s="5"/>
      <c r="GI167" s="182">
        <f t="shared" si="1445"/>
        <v>0</v>
      </c>
      <c r="GJ167" s="182">
        <f t="shared" si="1331"/>
        <v>0</v>
      </c>
      <c r="GK167" s="182">
        <f t="shared" si="1332"/>
        <v>0</v>
      </c>
      <c r="GL167" s="5"/>
      <c r="GM167" s="182">
        <f t="shared" si="1446"/>
        <v>0</v>
      </c>
      <c r="GN167" s="182">
        <f t="shared" si="1333"/>
        <v>0</v>
      </c>
      <c r="GO167" s="182">
        <f t="shared" si="1334"/>
        <v>0</v>
      </c>
      <c r="GP167" s="5"/>
      <c r="GQ167" s="182">
        <f t="shared" si="1447"/>
        <v>0</v>
      </c>
      <c r="GR167" s="182">
        <f t="shared" si="1335"/>
        <v>0</v>
      </c>
      <c r="GS167" s="182">
        <f t="shared" si="1336"/>
        <v>0</v>
      </c>
      <c r="GT167" s="5"/>
      <c r="GU167" s="182">
        <f t="shared" si="1448"/>
        <v>0</v>
      </c>
      <c r="GV167" s="182">
        <f t="shared" si="1337"/>
        <v>0</v>
      </c>
      <c r="GW167" s="182">
        <f t="shared" si="1338"/>
        <v>0</v>
      </c>
      <c r="GX167" s="5"/>
      <c r="GY167" s="182">
        <f t="shared" si="1449"/>
        <v>0</v>
      </c>
      <c r="GZ167" s="182">
        <f t="shared" si="1339"/>
        <v>0</v>
      </c>
      <c r="HA167" s="182">
        <f t="shared" si="1340"/>
        <v>0</v>
      </c>
      <c r="HB167" s="5"/>
      <c r="HC167" s="182">
        <f t="shared" si="1450"/>
        <v>0</v>
      </c>
      <c r="HD167" s="182">
        <f t="shared" si="1341"/>
        <v>0</v>
      </c>
      <c r="HE167" s="182">
        <f t="shared" si="1342"/>
        <v>0</v>
      </c>
      <c r="HF167" s="5"/>
      <c r="HG167" s="182">
        <f t="shared" si="1451"/>
        <v>0</v>
      </c>
      <c r="HH167" s="182">
        <f t="shared" si="1343"/>
        <v>0</v>
      </c>
      <c r="HI167" s="182">
        <f t="shared" si="1344"/>
        <v>0</v>
      </c>
      <c r="HJ167" s="5"/>
      <c r="HK167" s="182">
        <f t="shared" si="1452"/>
        <v>0</v>
      </c>
      <c r="HL167" s="182">
        <f t="shared" si="1345"/>
        <v>0</v>
      </c>
      <c r="HM167" s="182">
        <f t="shared" si="1346"/>
        <v>0</v>
      </c>
      <c r="HN167" s="5"/>
      <c r="HO167" s="182">
        <f t="shared" si="1453"/>
        <v>0</v>
      </c>
      <c r="HP167" s="182">
        <f t="shared" si="1347"/>
        <v>0</v>
      </c>
      <c r="HQ167" s="182">
        <f t="shared" si="1348"/>
        <v>0</v>
      </c>
      <c r="HR167" s="5"/>
      <c r="HS167" s="182">
        <f t="shared" si="1454"/>
        <v>0</v>
      </c>
      <c r="HT167" s="182">
        <f t="shared" si="1349"/>
        <v>0</v>
      </c>
      <c r="HU167" s="182">
        <f t="shared" si="1350"/>
        <v>0</v>
      </c>
      <c r="HV167" s="5"/>
      <c r="HW167" s="182">
        <f t="shared" si="1455"/>
        <v>0</v>
      </c>
      <c r="HX167" s="182">
        <f t="shared" si="1351"/>
        <v>0</v>
      </c>
      <c r="HY167" s="182">
        <f t="shared" si="1352"/>
        <v>0</v>
      </c>
      <c r="HZ167" s="5"/>
      <c r="IA167" s="182">
        <f t="shared" si="1456"/>
        <v>0</v>
      </c>
      <c r="IB167" s="182">
        <f t="shared" si="1353"/>
        <v>0</v>
      </c>
      <c r="IC167" s="182">
        <f t="shared" si="1354"/>
        <v>0</v>
      </c>
      <c r="ID167" s="5"/>
      <c r="IE167" s="182">
        <f t="shared" si="1457"/>
        <v>0</v>
      </c>
      <c r="IF167" s="182">
        <f t="shared" si="1355"/>
        <v>0</v>
      </c>
      <c r="IG167" s="182">
        <f t="shared" si="1356"/>
        <v>0</v>
      </c>
      <c r="IH167" s="5"/>
      <c r="II167" s="182">
        <f t="shared" si="1458"/>
        <v>0</v>
      </c>
      <c r="IJ167" s="182">
        <f t="shared" si="1357"/>
        <v>0</v>
      </c>
      <c r="IK167" s="182">
        <f t="shared" si="1358"/>
        <v>0</v>
      </c>
      <c r="IL167" s="5"/>
      <c r="IM167" s="182">
        <f t="shared" si="1459"/>
        <v>0</v>
      </c>
      <c r="IN167" s="182">
        <f t="shared" si="1359"/>
        <v>0</v>
      </c>
      <c r="IO167" s="182">
        <f t="shared" si="1360"/>
        <v>0</v>
      </c>
      <c r="IP167" s="5"/>
      <c r="IQ167" s="182">
        <f t="shared" si="1460"/>
        <v>0</v>
      </c>
      <c r="IR167" s="182">
        <f t="shared" si="1361"/>
        <v>0</v>
      </c>
      <c r="IS167" s="182">
        <f t="shared" si="1362"/>
        <v>0</v>
      </c>
      <c r="IT167" s="5"/>
      <c r="IU167" s="182">
        <f t="shared" si="1461"/>
        <v>0</v>
      </c>
      <c r="IV167" s="182">
        <f t="shared" si="1363"/>
        <v>0</v>
      </c>
      <c r="IW167" s="182">
        <f t="shared" si="1364"/>
        <v>0</v>
      </c>
      <c r="IX167" s="5"/>
      <c r="IY167" s="182">
        <f t="shared" si="1462"/>
        <v>0</v>
      </c>
      <c r="IZ167" s="182">
        <f t="shared" si="1365"/>
        <v>0</v>
      </c>
      <c r="JA167" s="182">
        <f t="shared" si="1366"/>
        <v>0</v>
      </c>
      <c r="JB167" s="5"/>
      <c r="JC167" s="182">
        <f t="shared" si="1463"/>
        <v>0</v>
      </c>
      <c r="JD167" s="182">
        <f t="shared" si="1367"/>
        <v>0</v>
      </c>
      <c r="JE167" s="182">
        <f t="shared" si="1368"/>
        <v>0</v>
      </c>
      <c r="JF167" s="5"/>
      <c r="JG167" s="182">
        <f t="shared" si="1464"/>
        <v>0</v>
      </c>
      <c r="JH167" s="182">
        <f t="shared" si="1369"/>
        <v>0</v>
      </c>
      <c r="JI167" s="182">
        <f t="shared" si="1370"/>
        <v>0</v>
      </c>
      <c r="JJ167" s="5"/>
      <c r="JK167" s="182">
        <f t="shared" si="1465"/>
        <v>0</v>
      </c>
      <c r="JL167" s="182">
        <f t="shared" si="1371"/>
        <v>0</v>
      </c>
      <c r="JM167" s="182">
        <f t="shared" si="1372"/>
        <v>0</v>
      </c>
      <c r="JN167" s="5"/>
      <c r="JO167" s="182">
        <f t="shared" si="1466"/>
        <v>0</v>
      </c>
      <c r="JP167" s="182">
        <f t="shared" si="1373"/>
        <v>0</v>
      </c>
      <c r="JQ167" s="182">
        <f t="shared" si="1374"/>
        <v>0</v>
      </c>
      <c r="JR167" s="5"/>
      <c r="JS167" s="182">
        <f t="shared" si="1467"/>
        <v>0</v>
      </c>
      <c r="JT167" s="182">
        <f t="shared" si="1375"/>
        <v>0</v>
      </c>
      <c r="JU167" s="182">
        <f t="shared" si="1376"/>
        <v>0</v>
      </c>
      <c r="JV167" s="5"/>
      <c r="JW167" s="182">
        <f t="shared" si="1468"/>
        <v>0</v>
      </c>
      <c r="JX167" s="182">
        <f t="shared" si="1377"/>
        <v>0</v>
      </c>
      <c r="JY167" s="182">
        <f t="shared" si="1378"/>
        <v>0</v>
      </c>
      <c r="JZ167" s="5"/>
      <c r="KA167" s="182">
        <f t="shared" si="1469"/>
        <v>0</v>
      </c>
      <c r="KB167" s="182">
        <f t="shared" si="1379"/>
        <v>0</v>
      </c>
      <c r="KC167" s="182">
        <f t="shared" si="1380"/>
        <v>0</v>
      </c>
      <c r="KD167" s="5"/>
      <c r="KE167" s="182">
        <f t="shared" si="1470"/>
        <v>0</v>
      </c>
      <c r="KF167" s="182">
        <f t="shared" si="1381"/>
        <v>0</v>
      </c>
      <c r="KG167" s="182">
        <f t="shared" si="1382"/>
        <v>0</v>
      </c>
      <c r="KH167" s="5"/>
      <c r="KI167" s="183">
        <f t="shared" si="1383"/>
        <v>0</v>
      </c>
      <c r="KJ167" s="183" t="e">
        <f t="shared" si="1384"/>
        <v>#DIV/0!</v>
      </c>
      <c r="KK167" s="183">
        <f t="shared" si="1385"/>
        <v>0</v>
      </c>
      <c r="KM167" s="183">
        <f t="shared" si="1386"/>
        <v>0</v>
      </c>
      <c r="KN167" s="183" t="e">
        <f t="shared" si="1387"/>
        <v>#DIV/0!</v>
      </c>
      <c r="KO167" s="183">
        <f t="shared" si="1388"/>
        <v>0</v>
      </c>
      <c r="KQ167" s="183">
        <f t="shared" si="1389"/>
        <v>0</v>
      </c>
      <c r="KR167" s="183" t="e">
        <f t="shared" si="1390"/>
        <v>#DIV/0!</v>
      </c>
      <c r="KS167" s="183">
        <f t="shared" si="1391"/>
        <v>0</v>
      </c>
      <c r="KU167" s="183">
        <f t="shared" si="1392"/>
        <v>0</v>
      </c>
      <c r="KV167" s="183" t="e">
        <f t="shared" si="1393"/>
        <v>#DIV/0!</v>
      </c>
      <c r="KW167" s="183">
        <f t="shared" si="1394"/>
        <v>0</v>
      </c>
      <c r="KY167" s="183">
        <f t="shared" si="1395"/>
        <v>0</v>
      </c>
      <c r="KZ167" s="183" t="e">
        <f t="shared" si="1396"/>
        <v>#DIV/0!</v>
      </c>
      <c r="LA167" s="183">
        <f t="shared" si="1397"/>
        <v>0</v>
      </c>
      <c r="LC167" s="183">
        <f t="shared" si="1398"/>
        <v>0</v>
      </c>
      <c r="LD167" s="183" t="e">
        <f t="shared" si="1399"/>
        <v>#DIV/0!</v>
      </c>
      <c r="LE167" s="183">
        <f t="shared" si="1400"/>
        <v>0</v>
      </c>
    </row>
    <row r="168" spans="2:317" ht="18.75">
      <c r="B168" s="172"/>
      <c r="C168" s="180"/>
      <c r="D168" s="180"/>
      <c r="E168" s="180" t="str">
        <f>'A.I Revenue Streams - P1'!F166</f>
        <v>CT Joints (Knee, Shoulder and others) with 3D</v>
      </c>
      <c r="F168" s="184"/>
      <c r="G168" s="182"/>
      <c r="H168" s="182">
        <f>'A.I Revenue Streams - P1'!J166</f>
        <v>0</v>
      </c>
      <c r="I168" s="182">
        <f t="shared" si="1240"/>
        <v>0</v>
      </c>
      <c r="J168" s="5"/>
      <c r="K168" s="182">
        <f>'A.I Revenue Streams - P1'!H166*K$2</f>
        <v>0</v>
      </c>
      <c r="L168" s="182">
        <f t="shared" si="1241"/>
        <v>0</v>
      </c>
      <c r="M168" s="182">
        <f t="shared" si="1242"/>
        <v>0</v>
      </c>
      <c r="N168" s="5"/>
      <c r="O168" s="182">
        <f t="shared" si="1401"/>
        <v>0</v>
      </c>
      <c r="P168" s="182">
        <f t="shared" si="1243"/>
        <v>0</v>
      </c>
      <c r="Q168" s="182">
        <f t="shared" si="1244"/>
        <v>0</v>
      </c>
      <c r="R168" s="5"/>
      <c r="S168" s="182">
        <f t="shared" si="1402"/>
        <v>0</v>
      </c>
      <c r="T168" s="182">
        <f t="shared" si="1245"/>
        <v>0</v>
      </c>
      <c r="U168" s="182">
        <f t="shared" si="1246"/>
        <v>0</v>
      </c>
      <c r="V168" s="5"/>
      <c r="W168" s="182">
        <f t="shared" si="1403"/>
        <v>0</v>
      </c>
      <c r="X168" s="182">
        <f t="shared" si="1247"/>
        <v>0</v>
      </c>
      <c r="Y168" s="182">
        <f t="shared" si="1248"/>
        <v>0</v>
      </c>
      <c r="Z168" s="5"/>
      <c r="AA168" s="182">
        <f t="shared" si="1404"/>
        <v>0</v>
      </c>
      <c r="AB168" s="182">
        <f t="shared" si="1249"/>
        <v>0</v>
      </c>
      <c r="AC168" s="182">
        <f t="shared" si="1250"/>
        <v>0</v>
      </c>
      <c r="AD168" s="5"/>
      <c r="AE168" s="182">
        <f t="shared" si="1405"/>
        <v>0</v>
      </c>
      <c r="AF168" s="182">
        <f t="shared" si="1251"/>
        <v>0</v>
      </c>
      <c r="AG168" s="182">
        <f t="shared" si="1252"/>
        <v>0</v>
      </c>
      <c r="AH168" s="5"/>
      <c r="AI168" s="182">
        <f t="shared" si="1406"/>
        <v>0</v>
      </c>
      <c r="AJ168" s="182">
        <f t="shared" si="1253"/>
        <v>0</v>
      </c>
      <c r="AK168" s="182">
        <f t="shared" si="1254"/>
        <v>0</v>
      </c>
      <c r="AL168" s="5"/>
      <c r="AM168" s="182">
        <f t="shared" si="1407"/>
        <v>0</v>
      </c>
      <c r="AN168" s="182">
        <f t="shared" si="1255"/>
        <v>0</v>
      </c>
      <c r="AO168" s="182">
        <f t="shared" si="1256"/>
        <v>0</v>
      </c>
      <c r="AP168" s="5"/>
      <c r="AQ168" s="182">
        <f t="shared" si="1408"/>
        <v>0</v>
      </c>
      <c r="AR168" s="182">
        <f t="shared" si="1257"/>
        <v>0</v>
      </c>
      <c r="AS168" s="182">
        <f t="shared" si="1258"/>
        <v>0</v>
      </c>
      <c r="AT168" s="5"/>
      <c r="AU168" s="182">
        <f t="shared" si="1409"/>
        <v>0</v>
      </c>
      <c r="AV168" s="182">
        <f t="shared" si="1259"/>
        <v>0</v>
      </c>
      <c r="AW168" s="182">
        <f t="shared" si="1260"/>
        <v>0</v>
      </c>
      <c r="AX168" s="5"/>
      <c r="AY168" s="182">
        <f t="shared" si="1410"/>
        <v>0</v>
      </c>
      <c r="AZ168" s="182">
        <f t="shared" si="1261"/>
        <v>0</v>
      </c>
      <c r="BA168" s="182">
        <f t="shared" si="1262"/>
        <v>0</v>
      </c>
      <c r="BB168" s="5"/>
      <c r="BC168" s="182">
        <f t="shared" si="1411"/>
        <v>0</v>
      </c>
      <c r="BD168" s="182">
        <f t="shared" si="1263"/>
        <v>0</v>
      </c>
      <c r="BE168" s="182">
        <f t="shared" si="1264"/>
        <v>0</v>
      </c>
      <c r="BF168" s="5"/>
      <c r="BG168" s="182">
        <f t="shared" si="1412"/>
        <v>0</v>
      </c>
      <c r="BH168" s="182">
        <f t="shared" si="1265"/>
        <v>0</v>
      </c>
      <c r="BI168" s="182">
        <f t="shared" si="1266"/>
        <v>0</v>
      </c>
      <c r="BJ168" s="5"/>
      <c r="BK168" s="182">
        <f t="shared" si="1413"/>
        <v>0</v>
      </c>
      <c r="BL168" s="182">
        <f t="shared" si="1267"/>
        <v>0</v>
      </c>
      <c r="BM168" s="182">
        <f t="shared" si="1268"/>
        <v>0</v>
      </c>
      <c r="BN168" s="5"/>
      <c r="BO168" s="182">
        <f t="shared" si="1414"/>
        <v>0</v>
      </c>
      <c r="BP168" s="182">
        <f t="shared" si="1269"/>
        <v>0</v>
      </c>
      <c r="BQ168" s="182">
        <f t="shared" si="1270"/>
        <v>0</v>
      </c>
      <c r="BR168" s="5"/>
      <c r="BS168" s="182">
        <f t="shared" si="1415"/>
        <v>0</v>
      </c>
      <c r="BT168" s="182">
        <f t="shared" si="1271"/>
        <v>0</v>
      </c>
      <c r="BU168" s="182">
        <f t="shared" si="1272"/>
        <v>0</v>
      </c>
      <c r="BV168" s="5"/>
      <c r="BW168" s="182">
        <f t="shared" si="1416"/>
        <v>0</v>
      </c>
      <c r="BX168" s="182">
        <f t="shared" si="1273"/>
        <v>0</v>
      </c>
      <c r="BY168" s="182">
        <f t="shared" si="1274"/>
        <v>0</v>
      </c>
      <c r="BZ168" s="5"/>
      <c r="CA168" s="182">
        <f t="shared" si="1417"/>
        <v>0</v>
      </c>
      <c r="CB168" s="182">
        <f t="shared" si="1275"/>
        <v>0</v>
      </c>
      <c r="CC168" s="182">
        <f t="shared" si="1276"/>
        <v>0</v>
      </c>
      <c r="CD168" s="5"/>
      <c r="CE168" s="182">
        <f t="shared" si="1418"/>
        <v>0</v>
      </c>
      <c r="CF168" s="182">
        <f t="shared" si="1277"/>
        <v>0</v>
      </c>
      <c r="CG168" s="182">
        <f t="shared" si="1278"/>
        <v>0</v>
      </c>
      <c r="CH168" s="5"/>
      <c r="CI168" s="182">
        <f t="shared" si="1419"/>
        <v>0</v>
      </c>
      <c r="CJ168" s="182">
        <f t="shared" si="1279"/>
        <v>0</v>
      </c>
      <c r="CK168" s="182">
        <f t="shared" si="1280"/>
        <v>0</v>
      </c>
      <c r="CL168" s="5"/>
      <c r="CM168" s="182">
        <f t="shared" si="1420"/>
        <v>0</v>
      </c>
      <c r="CN168" s="182">
        <f t="shared" si="1281"/>
        <v>0</v>
      </c>
      <c r="CO168" s="182">
        <f t="shared" si="1282"/>
        <v>0</v>
      </c>
      <c r="CP168" s="5"/>
      <c r="CQ168" s="182">
        <f t="shared" si="1421"/>
        <v>0</v>
      </c>
      <c r="CR168" s="182">
        <f t="shared" si="1283"/>
        <v>0</v>
      </c>
      <c r="CS168" s="182">
        <f t="shared" si="1284"/>
        <v>0</v>
      </c>
      <c r="CT168" s="5"/>
      <c r="CU168" s="182">
        <f t="shared" si="1422"/>
        <v>0</v>
      </c>
      <c r="CV168" s="182">
        <f t="shared" si="1285"/>
        <v>0</v>
      </c>
      <c r="CW168" s="182">
        <f t="shared" si="1286"/>
        <v>0</v>
      </c>
      <c r="CX168" s="5"/>
      <c r="CY168" s="182">
        <f t="shared" si="1423"/>
        <v>0</v>
      </c>
      <c r="CZ168" s="182">
        <f t="shared" si="1287"/>
        <v>0</v>
      </c>
      <c r="DA168" s="182">
        <f t="shared" si="1288"/>
        <v>0</v>
      </c>
      <c r="DB168" s="5"/>
      <c r="DC168" s="182">
        <f t="shared" si="1424"/>
        <v>0</v>
      </c>
      <c r="DD168" s="182">
        <f t="shared" si="1289"/>
        <v>0</v>
      </c>
      <c r="DE168" s="182">
        <f t="shared" si="1290"/>
        <v>0</v>
      </c>
      <c r="DF168" s="5"/>
      <c r="DG168" s="182">
        <f t="shared" si="1425"/>
        <v>0</v>
      </c>
      <c r="DH168" s="182">
        <f t="shared" si="1291"/>
        <v>0</v>
      </c>
      <c r="DI168" s="182">
        <f t="shared" si="1292"/>
        <v>0</v>
      </c>
      <c r="DJ168" s="5"/>
      <c r="DK168" s="182">
        <f t="shared" si="1426"/>
        <v>0</v>
      </c>
      <c r="DL168" s="182">
        <f t="shared" si="1293"/>
        <v>0</v>
      </c>
      <c r="DM168" s="182">
        <f t="shared" si="1294"/>
        <v>0</v>
      </c>
      <c r="DN168" s="5"/>
      <c r="DO168" s="182">
        <f t="shared" si="1427"/>
        <v>0</v>
      </c>
      <c r="DP168" s="182">
        <f t="shared" si="1295"/>
        <v>0</v>
      </c>
      <c r="DQ168" s="182">
        <f t="shared" si="1296"/>
        <v>0</v>
      </c>
      <c r="DR168" s="5"/>
      <c r="DS168" s="182">
        <f t="shared" si="1428"/>
        <v>0</v>
      </c>
      <c r="DT168" s="182">
        <f t="shared" si="1297"/>
        <v>0</v>
      </c>
      <c r="DU168" s="182">
        <f t="shared" si="1298"/>
        <v>0</v>
      </c>
      <c r="DV168" s="5"/>
      <c r="DW168" s="182">
        <f t="shared" si="1429"/>
        <v>0</v>
      </c>
      <c r="DX168" s="182">
        <f t="shared" si="1299"/>
        <v>0</v>
      </c>
      <c r="DY168" s="182">
        <f t="shared" si="1300"/>
        <v>0</v>
      </c>
      <c r="DZ168" s="5"/>
      <c r="EA168" s="182">
        <f t="shared" si="1430"/>
        <v>0</v>
      </c>
      <c r="EB168" s="182">
        <f t="shared" si="1301"/>
        <v>0</v>
      </c>
      <c r="EC168" s="182">
        <f t="shared" si="1302"/>
        <v>0</v>
      </c>
      <c r="ED168" s="5"/>
      <c r="EE168" s="182">
        <f t="shared" si="1431"/>
        <v>0</v>
      </c>
      <c r="EF168" s="182">
        <f t="shared" si="1303"/>
        <v>0</v>
      </c>
      <c r="EG168" s="182">
        <f t="shared" si="1304"/>
        <v>0</v>
      </c>
      <c r="EH168" s="5"/>
      <c r="EI168" s="182">
        <f t="shared" si="1432"/>
        <v>0</v>
      </c>
      <c r="EJ168" s="182">
        <f t="shared" si="1305"/>
        <v>0</v>
      </c>
      <c r="EK168" s="182">
        <f t="shared" si="1306"/>
        <v>0</v>
      </c>
      <c r="EL168" s="5"/>
      <c r="EM168" s="182">
        <f t="shared" si="1433"/>
        <v>0</v>
      </c>
      <c r="EN168" s="182">
        <f t="shared" si="1307"/>
        <v>0</v>
      </c>
      <c r="EO168" s="182">
        <f t="shared" si="1308"/>
        <v>0</v>
      </c>
      <c r="EP168" s="5"/>
      <c r="EQ168" s="182">
        <f t="shared" si="1434"/>
        <v>0</v>
      </c>
      <c r="ER168" s="182">
        <f t="shared" si="1309"/>
        <v>0</v>
      </c>
      <c r="ES168" s="182">
        <f t="shared" si="1310"/>
        <v>0</v>
      </c>
      <c r="ET168" s="5"/>
      <c r="EU168" s="182">
        <f t="shared" si="1435"/>
        <v>0</v>
      </c>
      <c r="EV168" s="182">
        <f t="shared" si="1311"/>
        <v>0</v>
      </c>
      <c r="EW168" s="182">
        <f t="shared" si="1312"/>
        <v>0</v>
      </c>
      <c r="EX168" s="5"/>
      <c r="EY168" s="182">
        <f t="shared" si="1436"/>
        <v>0</v>
      </c>
      <c r="EZ168" s="182">
        <f t="shared" si="1313"/>
        <v>0</v>
      </c>
      <c r="FA168" s="182">
        <f t="shared" si="1314"/>
        <v>0</v>
      </c>
      <c r="FB168" s="5"/>
      <c r="FC168" s="182">
        <f t="shared" si="1437"/>
        <v>0</v>
      </c>
      <c r="FD168" s="182">
        <f t="shared" si="1315"/>
        <v>0</v>
      </c>
      <c r="FE168" s="182">
        <f t="shared" si="1316"/>
        <v>0</v>
      </c>
      <c r="FF168" s="5"/>
      <c r="FG168" s="182">
        <f t="shared" si="1438"/>
        <v>0</v>
      </c>
      <c r="FH168" s="182">
        <f t="shared" si="1317"/>
        <v>0</v>
      </c>
      <c r="FI168" s="182">
        <f t="shared" si="1318"/>
        <v>0</v>
      </c>
      <c r="FJ168" s="5"/>
      <c r="FK168" s="182">
        <f t="shared" si="1439"/>
        <v>0</v>
      </c>
      <c r="FL168" s="182">
        <f t="shared" si="1319"/>
        <v>0</v>
      </c>
      <c r="FM168" s="182">
        <f t="shared" si="1320"/>
        <v>0</v>
      </c>
      <c r="FN168" s="5"/>
      <c r="FO168" s="182">
        <f t="shared" si="1440"/>
        <v>0</v>
      </c>
      <c r="FP168" s="182">
        <f t="shared" si="1321"/>
        <v>0</v>
      </c>
      <c r="FQ168" s="182">
        <f t="shared" si="1322"/>
        <v>0</v>
      </c>
      <c r="FR168" s="5"/>
      <c r="FS168" s="182">
        <f t="shared" si="1441"/>
        <v>0</v>
      </c>
      <c r="FT168" s="182">
        <f t="shared" si="1323"/>
        <v>0</v>
      </c>
      <c r="FU168" s="182">
        <f t="shared" si="1324"/>
        <v>0</v>
      </c>
      <c r="FV168" s="5"/>
      <c r="FW168" s="182">
        <f t="shared" si="1442"/>
        <v>0</v>
      </c>
      <c r="FX168" s="182">
        <f t="shared" si="1325"/>
        <v>0</v>
      </c>
      <c r="FY168" s="182">
        <f t="shared" si="1326"/>
        <v>0</v>
      </c>
      <c r="FZ168" s="5"/>
      <c r="GA168" s="182">
        <f t="shared" si="1443"/>
        <v>0</v>
      </c>
      <c r="GB168" s="182">
        <f t="shared" si="1327"/>
        <v>0</v>
      </c>
      <c r="GC168" s="182">
        <f t="shared" si="1328"/>
        <v>0</v>
      </c>
      <c r="GD168" s="5"/>
      <c r="GE168" s="182">
        <f t="shared" si="1444"/>
        <v>0</v>
      </c>
      <c r="GF168" s="182">
        <f t="shared" si="1329"/>
        <v>0</v>
      </c>
      <c r="GG168" s="182">
        <f t="shared" si="1330"/>
        <v>0</v>
      </c>
      <c r="GH168" s="5"/>
      <c r="GI168" s="182">
        <f t="shared" si="1445"/>
        <v>0</v>
      </c>
      <c r="GJ168" s="182">
        <f t="shared" si="1331"/>
        <v>0</v>
      </c>
      <c r="GK168" s="182">
        <f t="shared" si="1332"/>
        <v>0</v>
      </c>
      <c r="GL168" s="5"/>
      <c r="GM168" s="182">
        <f t="shared" si="1446"/>
        <v>0</v>
      </c>
      <c r="GN168" s="182">
        <f t="shared" si="1333"/>
        <v>0</v>
      </c>
      <c r="GO168" s="182">
        <f t="shared" si="1334"/>
        <v>0</v>
      </c>
      <c r="GP168" s="5"/>
      <c r="GQ168" s="182">
        <f t="shared" si="1447"/>
        <v>0</v>
      </c>
      <c r="GR168" s="182">
        <f t="shared" si="1335"/>
        <v>0</v>
      </c>
      <c r="GS168" s="182">
        <f t="shared" si="1336"/>
        <v>0</v>
      </c>
      <c r="GT168" s="5"/>
      <c r="GU168" s="182">
        <f t="shared" si="1448"/>
        <v>0</v>
      </c>
      <c r="GV168" s="182">
        <f t="shared" si="1337"/>
        <v>0</v>
      </c>
      <c r="GW168" s="182">
        <f t="shared" si="1338"/>
        <v>0</v>
      </c>
      <c r="GX168" s="5"/>
      <c r="GY168" s="182">
        <f t="shared" si="1449"/>
        <v>0</v>
      </c>
      <c r="GZ168" s="182">
        <f t="shared" si="1339"/>
        <v>0</v>
      </c>
      <c r="HA168" s="182">
        <f t="shared" si="1340"/>
        <v>0</v>
      </c>
      <c r="HB168" s="5"/>
      <c r="HC168" s="182">
        <f t="shared" si="1450"/>
        <v>0</v>
      </c>
      <c r="HD168" s="182">
        <f t="shared" si="1341"/>
        <v>0</v>
      </c>
      <c r="HE168" s="182">
        <f t="shared" si="1342"/>
        <v>0</v>
      </c>
      <c r="HF168" s="5"/>
      <c r="HG168" s="182">
        <f t="shared" si="1451"/>
        <v>0</v>
      </c>
      <c r="HH168" s="182">
        <f t="shared" si="1343"/>
        <v>0</v>
      </c>
      <c r="HI168" s="182">
        <f t="shared" si="1344"/>
        <v>0</v>
      </c>
      <c r="HJ168" s="5"/>
      <c r="HK168" s="182">
        <f t="shared" si="1452"/>
        <v>0</v>
      </c>
      <c r="HL168" s="182">
        <f t="shared" si="1345"/>
        <v>0</v>
      </c>
      <c r="HM168" s="182">
        <f t="shared" si="1346"/>
        <v>0</v>
      </c>
      <c r="HN168" s="5"/>
      <c r="HO168" s="182">
        <f t="shared" si="1453"/>
        <v>0</v>
      </c>
      <c r="HP168" s="182">
        <f t="shared" si="1347"/>
        <v>0</v>
      </c>
      <c r="HQ168" s="182">
        <f t="shared" si="1348"/>
        <v>0</v>
      </c>
      <c r="HR168" s="5"/>
      <c r="HS168" s="182">
        <f t="shared" si="1454"/>
        <v>0</v>
      </c>
      <c r="HT168" s="182">
        <f t="shared" si="1349"/>
        <v>0</v>
      </c>
      <c r="HU168" s="182">
        <f t="shared" si="1350"/>
        <v>0</v>
      </c>
      <c r="HV168" s="5"/>
      <c r="HW168" s="182">
        <f t="shared" si="1455"/>
        <v>0</v>
      </c>
      <c r="HX168" s="182">
        <f t="shared" si="1351"/>
        <v>0</v>
      </c>
      <c r="HY168" s="182">
        <f t="shared" si="1352"/>
        <v>0</v>
      </c>
      <c r="HZ168" s="5"/>
      <c r="IA168" s="182">
        <f t="shared" si="1456"/>
        <v>0</v>
      </c>
      <c r="IB168" s="182">
        <f t="shared" si="1353"/>
        <v>0</v>
      </c>
      <c r="IC168" s="182">
        <f t="shared" si="1354"/>
        <v>0</v>
      </c>
      <c r="ID168" s="5"/>
      <c r="IE168" s="182">
        <f t="shared" si="1457"/>
        <v>0</v>
      </c>
      <c r="IF168" s="182">
        <f t="shared" si="1355"/>
        <v>0</v>
      </c>
      <c r="IG168" s="182">
        <f t="shared" si="1356"/>
        <v>0</v>
      </c>
      <c r="IH168" s="5"/>
      <c r="II168" s="182">
        <f t="shared" si="1458"/>
        <v>0</v>
      </c>
      <c r="IJ168" s="182">
        <f t="shared" si="1357"/>
        <v>0</v>
      </c>
      <c r="IK168" s="182">
        <f t="shared" si="1358"/>
        <v>0</v>
      </c>
      <c r="IL168" s="5"/>
      <c r="IM168" s="182">
        <f t="shared" si="1459"/>
        <v>0</v>
      </c>
      <c r="IN168" s="182">
        <f t="shared" si="1359"/>
        <v>0</v>
      </c>
      <c r="IO168" s="182">
        <f t="shared" si="1360"/>
        <v>0</v>
      </c>
      <c r="IP168" s="5"/>
      <c r="IQ168" s="182">
        <f t="shared" si="1460"/>
        <v>0</v>
      </c>
      <c r="IR168" s="182">
        <f t="shared" si="1361"/>
        <v>0</v>
      </c>
      <c r="IS168" s="182">
        <f t="shared" si="1362"/>
        <v>0</v>
      </c>
      <c r="IT168" s="5"/>
      <c r="IU168" s="182">
        <f t="shared" si="1461"/>
        <v>0</v>
      </c>
      <c r="IV168" s="182">
        <f t="shared" si="1363"/>
        <v>0</v>
      </c>
      <c r="IW168" s="182">
        <f t="shared" si="1364"/>
        <v>0</v>
      </c>
      <c r="IX168" s="5"/>
      <c r="IY168" s="182">
        <f t="shared" si="1462"/>
        <v>0</v>
      </c>
      <c r="IZ168" s="182">
        <f t="shared" si="1365"/>
        <v>0</v>
      </c>
      <c r="JA168" s="182">
        <f t="shared" si="1366"/>
        <v>0</v>
      </c>
      <c r="JB168" s="5"/>
      <c r="JC168" s="182">
        <f t="shared" si="1463"/>
        <v>0</v>
      </c>
      <c r="JD168" s="182">
        <f t="shared" si="1367"/>
        <v>0</v>
      </c>
      <c r="JE168" s="182">
        <f t="shared" si="1368"/>
        <v>0</v>
      </c>
      <c r="JF168" s="5"/>
      <c r="JG168" s="182">
        <f t="shared" si="1464"/>
        <v>0</v>
      </c>
      <c r="JH168" s="182">
        <f t="shared" si="1369"/>
        <v>0</v>
      </c>
      <c r="JI168" s="182">
        <f t="shared" si="1370"/>
        <v>0</v>
      </c>
      <c r="JJ168" s="5"/>
      <c r="JK168" s="182">
        <f t="shared" si="1465"/>
        <v>0</v>
      </c>
      <c r="JL168" s="182">
        <f t="shared" si="1371"/>
        <v>0</v>
      </c>
      <c r="JM168" s="182">
        <f t="shared" si="1372"/>
        <v>0</v>
      </c>
      <c r="JN168" s="5"/>
      <c r="JO168" s="182">
        <f t="shared" si="1466"/>
        <v>0</v>
      </c>
      <c r="JP168" s="182">
        <f t="shared" si="1373"/>
        <v>0</v>
      </c>
      <c r="JQ168" s="182">
        <f t="shared" si="1374"/>
        <v>0</v>
      </c>
      <c r="JR168" s="5"/>
      <c r="JS168" s="182">
        <f t="shared" si="1467"/>
        <v>0</v>
      </c>
      <c r="JT168" s="182">
        <f t="shared" si="1375"/>
        <v>0</v>
      </c>
      <c r="JU168" s="182">
        <f t="shared" si="1376"/>
        <v>0</v>
      </c>
      <c r="JV168" s="5"/>
      <c r="JW168" s="182">
        <f t="shared" si="1468"/>
        <v>0</v>
      </c>
      <c r="JX168" s="182">
        <f t="shared" si="1377"/>
        <v>0</v>
      </c>
      <c r="JY168" s="182">
        <f t="shared" si="1378"/>
        <v>0</v>
      </c>
      <c r="JZ168" s="5"/>
      <c r="KA168" s="182">
        <f t="shared" si="1469"/>
        <v>0</v>
      </c>
      <c r="KB168" s="182">
        <f t="shared" si="1379"/>
        <v>0</v>
      </c>
      <c r="KC168" s="182">
        <f t="shared" si="1380"/>
        <v>0</v>
      </c>
      <c r="KD168" s="5"/>
      <c r="KE168" s="182">
        <f t="shared" si="1470"/>
        <v>0</v>
      </c>
      <c r="KF168" s="182">
        <f t="shared" si="1381"/>
        <v>0</v>
      </c>
      <c r="KG168" s="182">
        <f t="shared" si="1382"/>
        <v>0</v>
      </c>
      <c r="KH168" s="5"/>
      <c r="KI168" s="183">
        <f t="shared" si="1383"/>
        <v>0</v>
      </c>
      <c r="KJ168" s="183" t="e">
        <f t="shared" si="1384"/>
        <v>#DIV/0!</v>
      </c>
      <c r="KK168" s="183">
        <f t="shared" si="1385"/>
        <v>0</v>
      </c>
      <c r="KM168" s="183">
        <f t="shared" si="1386"/>
        <v>0</v>
      </c>
      <c r="KN168" s="183" t="e">
        <f t="shared" si="1387"/>
        <v>#DIV/0!</v>
      </c>
      <c r="KO168" s="183">
        <f t="shared" si="1388"/>
        <v>0</v>
      </c>
      <c r="KQ168" s="183">
        <f t="shared" si="1389"/>
        <v>0</v>
      </c>
      <c r="KR168" s="183" t="e">
        <f t="shared" si="1390"/>
        <v>#DIV/0!</v>
      </c>
      <c r="KS168" s="183">
        <f t="shared" si="1391"/>
        <v>0</v>
      </c>
      <c r="KU168" s="183">
        <f t="shared" si="1392"/>
        <v>0</v>
      </c>
      <c r="KV168" s="183" t="e">
        <f t="shared" si="1393"/>
        <v>#DIV/0!</v>
      </c>
      <c r="KW168" s="183">
        <f t="shared" si="1394"/>
        <v>0</v>
      </c>
      <c r="KY168" s="183">
        <f t="shared" si="1395"/>
        <v>0</v>
      </c>
      <c r="KZ168" s="183" t="e">
        <f t="shared" si="1396"/>
        <v>#DIV/0!</v>
      </c>
      <c r="LA168" s="183">
        <f t="shared" si="1397"/>
        <v>0</v>
      </c>
      <c r="LC168" s="183">
        <f t="shared" si="1398"/>
        <v>0</v>
      </c>
      <c r="LD168" s="183" t="e">
        <f t="shared" si="1399"/>
        <v>#DIV/0!</v>
      </c>
      <c r="LE168" s="183">
        <f t="shared" si="1400"/>
        <v>0</v>
      </c>
    </row>
    <row r="169" spans="2:317" ht="18.75">
      <c r="B169" s="172"/>
      <c r="C169" s="180"/>
      <c r="D169" s="180"/>
      <c r="E169" s="180" t="str">
        <f>'A.I Revenue Streams - P1'!F167</f>
        <v>CT Guided Procedure</v>
      </c>
      <c r="F169" s="184"/>
      <c r="G169" s="182"/>
      <c r="H169" s="182">
        <f>'A.I Revenue Streams - P1'!J167</f>
        <v>0</v>
      </c>
      <c r="I169" s="182">
        <f t="shared" si="1240"/>
        <v>0</v>
      </c>
      <c r="J169" s="5"/>
      <c r="K169" s="182">
        <f>'A.I Revenue Streams - P1'!H167*K$2</f>
        <v>0</v>
      </c>
      <c r="L169" s="182">
        <f t="shared" si="1241"/>
        <v>0</v>
      </c>
      <c r="M169" s="182">
        <f t="shared" si="1242"/>
        <v>0</v>
      </c>
      <c r="N169" s="5"/>
      <c r="O169" s="182">
        <f t="shared" si="1401"/>
        <v>0</v>
      </c>
      <c r="P169" s="182">
        <f t="shared" si="1243"/>
        <v>0</v>
      </c>
      <c r="Q169" s="182">
        <f t="shared" si="1244"/>
        <v>0</v>
      </c>
      <c r="R169" s="5"/>
      <c r="S169" s="182">
        <f t="shared" si="1402"/>
        <v>0</v>
      </c>
      <c r="T169" s="182">
        <f t="shared" si="1245"/>
        <v>0</v>
      </c>
      <c r="U169" s="182">
        <f t="shared" si="1246"/>
        <v>0</v>
      </c>
      <c r="V169" s="5"/>
      <c r="W169" s="182">
        <f t="shared" si="1403"/>
        <v>0</v>
      </c>
      <c r="X169" s="182">
        <f t="shared" si="1247"/>
        <v>0</v>
      </c>
      <c r="Y169" s="182">
        <f t="shared" si="1248"/>
        <v>0</v>
      </c>
      <c r="Z169" s="5"/>
      <c r="AA169" s="182">
        <f t="shared" si="1404"/>
        <v>0</v>
      </c>
      <c r="AB169" s="182">
        <f t="shared" si="1249"/>
        <v>0</v>
      </c>
      <c r="AC169" s="182">
        <f t="shared" si="1250"/>
        <v>0</v>
      </c>
      <c r="AD169" s="5"/>
      <c r="AE169" s="182">
        <f t="shared" si="1405"/>
        <v>0</v>
      </c>
      <c r="AF169" s="182">
        <f t="shared" si="1251"/>
        <v>0</v>
      </c>
      <c r="AG169" s="182">
        <f t="shared" si="1252"/>
        <v>0</v>
      </c>
      <c r="AH169" s="5"/>
      <c r="AI169" s="182">
        <f t="shared" si="1406"/>
        <v>0</v>
      </c>
      <c r="AJ169" s="182">
        <f t="shared" si="1253"/>
        <v>0</v>
      </c>
      <c r="AK169" s="182">
        <f t="shared" si="1254"/>
        <v>0</v>
      </c>
      <c r="AL169" s="5"/>
      <c r="AM169" s="182">
        <f t="shared" si="1407"/>
        <v>0</v>
      </c>
      <c r="AN169" s="182">
        <f t="shared" si="1255"/>
        <v>0</v>
      </c>
      <c r="AO169" s="182">
        <f t="shared" si="1256"/>
        <v>0</v>
      </c>
      <c r="AP169" s="5"/>
      <c r="AQ169" s="182">
        <f t="shared" si="1408"/>
        <v>0</v>
      </c>
      <c r="AR169" s="182">
        <f t="shared" si="1257"/>
        <v>0</v>
      </c>
      <c r="AS169" s="182">
        <f t="shared" si="1258"/>
        <v>0</v>
      </c>
      <c r="AT169" s="5"/>
      <c r="AU169" s="182">
        <f t="shared" si="1409"/>
        <v>0</v>
      </c>
      <c r="AV169" s="182">
        <f t="shared" si="1259"/>
        <v>0</v>
      </c>
      <c r="AW169" s="182">
        <f t="shared" si="1260"/>
        <v>0</v>
      </c>
      <c r="AX169" s="5"/>
      <c r="AY169" s="182">
        <f t="shared" si="1410"/>
        <v>0</v>
      </c>
      <c r="AZ169" s="182">
        <f t="shared" si="1261"/>
        <v>0</v>
      </c>
      <c r="BA169" s="182">
        <f t="shared" si="1262"/>
        <v>0</v>
      </c>
      <c r="BB169" s="5"/>
      <c r="BC169" s="182">
        <f t="shared" si="1411"/>
        <v>0</v>
      </c>
      <c r="BD169" s="182">
        <f t="shared" si="1263"/>
        <v>0</v>
      </c>
      <c r="BE169" s="182">
        <f t="shared" si="1264"/>
        <v>0</v>
      </c>
      <c r="BF169" s="5"/>
      <c r="BG169" s="182">
        <f t="shared" si="1412"/>
        <v>0</v>
      </c>
      <c r="BH169" s="182">
        <f t="shared" si="1265"/>
        <v>0</v>
      </c>
      <c r="BI169" s="182">
        <f t="shared" si="1266"/>
        <v>0</v>
      </c>
      <c r="BJ169" s="5"/>
      <c r="BK169" s="182">
        <f t="shared" si="1413"/>
        <v>0</v>
      </c>
      <c r="BL169" s="182">
        <f t="shared" si="1267"/>
        <v>0</v>
      </c>
      <c r="BM169" s="182">
        <f t="shared" si="1268"/>
        <v>0</v>
      </c>
      <c r="BN169" s="5"/>
      <c r="BO169" s="182">
        <f t="shared" si="1414"/>
        <v>0</v>
      </c>
      <c r="BP169" s="182">
        <f t="shared" si="1269"/>
        <v>0</v>
      </c>
      <c r="BQ169" s="182">
        <f t="shared" si="1270"/>
        <v>0</v>
      </c>
      <c r="BR169" s="5"/>
      <c r="BS169" s="182">
        <f t="shared" si="1415"/>
        <v>0</v>
      </c>
      <c r="BT169" s="182">
        <f t="shared" si="1271"/>
        <v>0</v>
      </c>
      <c r="BU169" s="182">
        <f t="shared" si="1272"/>
        <v>0</v>
      </c>
      <c r="BV169" s="5"/>
      <c r="BW169" s="182">
        <f t="shared" si="1416"/>
        <v>0</v>
      </c>
      <c r="BX169" s="182">
        <f t="shared" si="1273"/>
        <v>0</v>
      </c>
      <c r="BY169" s="182">
        <f t="shared" si="1274"/>
        <v>0</v>
      </c>
      <c r="BZ169" s="5"/>
      <c r="CA169" s="182">
        <f t="shared" si="1417"/>
        <v>0</v>
      </c>
      <c r="CB169" s="182">
        <f t="shared" si="1275"/>
        <v>0</v>
      </c>
      <c r="CC169" s="182">
        <f t="shared" si="1276"/>
        <v>0</v>
      </c>
      <c r="CD169" s="5"/>
      <c r="CE169" s="182">
        <f t="shared" si="1418"/>
        <v>0</v>
      </c>
      <c r="CF169" s="182">
        <f t="shared" si="1277"/>
        <v>0</v>
      </c>
      <c r="CG169" s="182">
        <f t="shared" si="1278"/>
        <v>0</v>
      </c>
      <c r="CH169" s="5"/>
      <c r="CI169" s="182">
        <f t="shared" si="1419"/>
        <v>0</v>
      </c>
      <c r="CJ169" s="182">
        <f t="shared" si="1279"/>
        <v>0</v>
      </c>
      <c r="CK169" s="182">
        <f t="shared" si="1280"/>
        <v>0</v>
      </c>
      <c r="CL169" s="5"/>
      <c r="CM169" s="182">
        <f t="shared" si="1420"/>
        <v>0</v>
      </c>
      <c r="CN169" s="182">
        <f t="shared" si="1281"/>
        <v>0</v>
      </c>
      <c r="CO169" s="182">
        <f t="shared" si="1282"/>
        <v>0</v>
      </c>
      <c r="CP169" s="5"/>
      <c r="CQ169" s="182">
        <f t="shared" si="1421"/>
        <v>0</v>
      </c>
      <c r="CR169" s="182">
        <f t="shared" si="1283"/>
        <v>0</v>
      </c>
      <c r="CS169" s="182">
        <f t="shared" si="1284"/>
        <v>0</v>
      </c>
      <c r="CT169" s="5"/>
      <c r="CU169" s="182">
        <f t="shared" si="1422"/>
        <v>0</v>
      </c>
      <c r="CV169" s="182">
        <f t="shared" si="1285"/>
        <v>0</v>
      </c>
      <c r="CW169" s="182">
        <f t="shared" si="1286"/>
        <v>0</v>
      </c>
      <c r="CX169" s="5"/>
      <c r="CY169" s="182">
        <f t="shared" si="1423"/>
        <v>0</v>
      </c>
      <c r="CZ169" s="182">
        <f t="shared" si="1287"/>
        <v>0</v>
      </c>
      <c r="DA169" s="182">
        <f t="shared" si="1288"/>
        <v>0</v>
      </c>
      <c r="DB169" s="5"/>
      <c r="DC169" s="182">
        <f t="shared" si="1424"/>
        <v>0</v>
      </c>
      <c r="DD169" s="182">
        <f t="shared" si="1289"/>
        <v>0</v>
      </c>
      <c r="DE169" s="182">
        <f t="shared" si="1290"/>
        <v>0</v>
      </c>
      <c r="DF169" s="5"/>
      <c r="DG169" s="182">
        <f t="shared" si="1425"/>
        <v>0</v>
      </c>
      <c r="DH169" s="182">
        <f t="shared" si="1291"/>
        <v>0</v>
      </c>
      <c r="DI169" s="182">
        <f t="shared" si="1292"/>
        <v>0</v>
      </c>
      <c r="DJ169" s="5"/>
      <c r="DK169" s="182">
        <f t="shared" si="1426"/>
        <v>0</v>
      </c>
      <c r="DL169" s="182">
        <f t="shared" si="1293"/>
        <v>0</v>
      </c>
      <c r="DM169" s="182">
        <f t="shared" si="1294"/>
        <v>0</v>
      </c>
      <c r="DN169" s="5"/>
      <c r="DO169" s="182">
        <f t="shared" si="1427"/>
        <v>0</v>
      </c>
      <c r="DP169" s="182">
        <f t="shared" si="1295"/>
        <v>0</v>
      </c>
      <c r="DQ169" s="182">
        <f t="shared" si="1296"/>
        <v>0</v>
      </c>
      <c r="DR169" s="5"/>
      <c r="DS169" s="182">
        <f t="shared" si="1428"/>
        <v>0</v>
      </c>
      <c r="DT169" s="182">
        <f t="shared" si="1297"/>
        <v>0</v>
      </c>
      <c r="DU169" s="182">
        <f t="shared" si="1298"/>
        <v>0</v>
      </c>
      <c r="DV169" s="5"/>
      <c r="DW169" s="182">
        <f t="shared" si="1429"/>
        <v>0</v>
      </c>
      <c r="DX169" s="182">
        <f t="shared" si="1299"/>
        <v>0</v>
      </c>
      <c r="DY169" s="182">
        <f t="shared" si="1300"/>
        <v>0</v>
      </c>
      <c r="DZ169" s="5"/>
      <c r="EA169" s="182">
        <f t="shared" si="1430"/>
        <v>0</v>
      </c>
      <c r="EB169" s="182">
        <f t="shared" si="1301"/>
        <v>0</v>
      </c>
      <c r="EC169" s="182">
        <f t="shared" si="1302"/>
        <v>0</v>
      </c>
      <c r="ED169" s="5"/>
      <c r="EE169" s="182">
        <f t="shared" si="1431"/>
        <v>0</v>
      </c>
      <c r="EF169" s="182">
        <f t="shared" si="1303"/>
        <v>0</v>
      </c>
      <c r="EG169" s="182">
        <f t="shared" si="1304"/>
        <v>0</v>
      </c>
      <c r="EH169" s="5"/>
      <c r="EI169" s="182">
        <f t="shared" si="1432"/>
        <v>0</v>
      </c>
      <c r="EJ169" s="182">
        <f t="shared" si="1305"/>
        <v>0</v>
      </c>
      <c r="EK169" s="182">
        <f t="shared" si="1306"/>
        <v>0</v>
      </c>
      <c r="EL169" s="5"/>
      <c r="EM169" s="182">
        <f t="shared" si="1433"/>
        <v>0</v>
      </c>
      <c r="EN169" s="182">
        <f t="shared" si="1307"/>
        <v>0</v>
      </c>
      <c r="EO169" s="182">
        <f t="shared" si="1308"/>
        <v>0</v>
      </c>
      <c r="EP169" s="5"/>
      <c r="EQ169" s="182">
        <f t="shared" si="1434"/>
        <v>0</v>
      </c>
      <c r="ER169" s="182">
        <f t="shared" si="1309"/>
        <v>0</v>
      </c>
      <c r="ES169" s="182">
        <f t="shared" si="1310"/>
        <v>0</v>
      </c>
      <c r="ET169" s="5"/>
      <c r="EU169" s="182">
        <f t="shared" si="1435"/>
        <v>0</v>
      </c>
      <c r="EV169" s="182">
        <f t="shared" si="1311"/>
        <v>0</v>
      </c>
      <c r="EW169" s="182">
        <f t="shared" si="1312"/>
        <v>0</v>
      </c>
      <c r="EX169" s="5"/>
      <c r="EY169" s="182">
        <f t="shared" si="1436"/>
        <v>0</v>
      </c>
      <c r="EZ169" s="182">
        <f t="shared" si="1313"/>
        <v>0</v>
      </c>
      <c r="FA169" s="182">
        <f t="shared" si="1314"/>
        <v>0</v>
      </c>
      <c r="FB169" s="5"/>
      <c r="FC169" s="182">
        <f t="shared" si="1437"/>
        <v>0</v>
      </c>
      <c r="FD169" s="182">
        <f t="shared" si="1315"/>
        <v>0</v>
      </c>
      <c r="FE169" s="182">
        <f t="shared" si="1316"/>
        <v>0</v>
      </c>
      <c r="FF169" s="5"/>
      <c r="FG169" s="182">
        <f t="shared" si="1438"/>
        <v>0</v>
      </c>
      <c r="FH169" s="182">
        <f t="shared" si="1317"/>
        <v>0</v>
      </c>
      <c r="FI169" s="182">
        <f t="shared" si="1318"/>
        <v>0</v>
      </c>
      <c r="FJ169" s="5"/>
      <c r="FK169" s="182">
        <f t="shared" si="1439"/>
        <v>0</v>
      </c>
      <c r="FL169" s="182">
        <f t="shared" si="1319"/>
        <v>0</v>
      </c>
      <c r="FM169" s="182">
        <f t="shared" si="1320"/>
        <v>0</v>
      </c>
      <c r="FN169" s="5"/>
      <c r="FO169" s="182">
        <f t="shared" si="1440"/>
        <v>0</v>
      </c>
      <c r="FP169" s="182">
        <f t="shared" si="1321"/>
        <v>0</v>
      </c>
      <c r="FQ169" s="182">
        <f t="shared" si="1322"/>
        <v>0</v>
      </c>
      <c r="FR169" s="5"/>
      <c r="FS169" s="182">
        <f t="shared" si="1441"/>
        <v>0</v>
      </c>
      <c r="FT169" s="182">
        <f t="shared" si="1323"/>
        <v>0</v>
      </c>
      <c r="FU169" s="182">
        <f t="shared" si="1324"/>
        <v>0</v>
      </c>
      <c r="FV169" s="5"/>
      <c r="FW169" s="182">
        <f t="shared" si="1442"/>
        <v>0</v>
      </c>
      <c r="FX169" s="182">
        <f t="shared" si="1325"/>
        <v>0</v>
      </c>
      <c r="FY169" s="182">
        <f t="shared" si="1326"/>
        <v>0</v>
      </c>
      <c r="FZ169" s="5"/>
      <c r="GA169" s="182">
        <f t="shared" si="1443"/>
        <v>0</v>
      </c>
      <c r="GB169" s="182">
        <f t="shared" si="1327"/>
        <v>0</v>
      </c>
      <c r="GC169" s="182">
        <f t="shared" si="1328"/>
        <v>0</v>
      </c>
      <c r="GD169" s="5"/>
      <c r="GE169" s="182">
        <f t="shared" si="1444"/>
        <v>0</v>
      </c>
      <c r="GF169" s="182">
        <f t="shared" si="1329"/>
        <v>0</v>
      </c>
      <c r="GG169" s="182">
        <f t="shared" si="1330"/>
        <v>0</v>
      </c>
      <c r="GH169" s="5"/>
      <c r="GI169" s="182">
        <f t="shared" si="1445"/>
        <v>0</v>
      </c>
      <c r="GJ169" s="182">
        <f t="shared" si="1331"/>
        <v>0</v>
      </c>
      <c r="GK169" s="182">
        <f t="shared" si="1332"/>
        <v>0</v>
      </c>
      <c r="GL169" s="5"/>
      <c r="GM169" s="182">
        <f t="shared" si="1446"/>
        <v>0</v>
      </c>
      <c r="GN169" s="182">
        <f t="shared" si="1333"/>
        <v>0</v>
      </c>
      <c r="GO169" s="182">
        <f t="shared" si="1334"/>
        <v>0</v>
      </c>
      <c r="GP169" s="5"/>
      <c r="GQ169" s="182">
        <f t="shared" si="1447"/>
        <v>0</v>
      </c>
      <c r="GR169" s="182">
        <f t="shared" si="1335"/>
        <v>0</v>
      </c>
      <c r="GS169" s="182">
        <f t="shared" si="1336"/>
        <v>0</v>
      </c>
      <c r="GT169" s="5"/>
      <c r="GU169" s="182">
        <f t="shared" si="1448"/>
        <v>0</v>
      </c>
      <c r="GV169" s="182">
        <f t="shared" si="1337"/>
        <v>0</v>
      </c>
      <c r="GW169" s="182">
        <f t="shared" si="1338"/>
        <v>0</v>
      </c>
      <c r="GX169" s="5"/>
      <c r="GY169" s="182">
        <f t="shared" si="1449"/>
        <v>0</v>
      </c>
      <c r="GZ169" s="182">
        <f t="shared" si="1339"/>
        <v>0</v>
      </c>
      <c r="HA169" s="182">
        <f t="shared" si="1340"/>
        <v>0</v>
      </c>
      <c r="HB169" s="5"/>
      <c r="HC169" s="182">
        <f t="shared" si="1450"/>
        <v>0</v>
      </c>
      <c r="HD169" s="182">
        <f t="shared" si="1341"/>
        <v>0</v>
      </c>
      <c r="HE169" s="182">
        <f t="shared" si="1342"/>
        <v>0</v>
      </c>
      <c r="HF169" s="5"/>
      <c r="HG169" s="182">
        <f t="shared" si="1451"/>
        <v>0</v>
      </c>
      <c r="HH169" s="182">
        <f t="shared" si="1343"/>
        <v>0</v>
      </c>
      <c r="HI169" s="182">
        <f t="shared" si="1344"/>
        <v>0</v>
      </c>
      <c r="HJ169" s="5"/>
      <c r="HK169" s="182">
        <f t="shared" si="1452"/>
        <v>0</v>
      </c>
      <c r="HL169" s="182">
        <f t="shared" si="1345"/>
        <v>0</v>
      </c>
      <c r="HM169" s="182">
        <f t="shared" si="1346"/>
        <v>0</v>
      </c>
      <c r="HN169" s="5"/>
      <c r="HO169" s="182">
        <f t="shared" si="1453"/>
        <v>0</v>
      </c>
      <c r="HP169" s="182">
        <f t="shared" si="1347"/>
        <v>0</v>
      </c>
      <c r="HQ169" s="182">
        <f t="shared" si="1348"/>
        <v>0</v>
      </c>
      <c r="HR169" s="5"/>
      <c r="HS169" s="182">
        <f t="shared" si="1454"/>
        <v>0</v>
      </c>
      <c r="HT169" s="182">
        <f t="shared" si="1349"/>
        <v>0</v>
      </c>
      <c r="HU169" s="182">
        <f t="shared" si="1350"/>
        <v>0</v>
      </c>
      <c r="HV169" s="5"/>
      <c r="HW169" s="182">
        <f t="shared" si="1455"/>
        <v>0</v>
      </c>
      <c r="HX169" s="182">
        <f t="shared" si="1351"/>
        <v>0</v>
      </c>
      <c r="HY169" s="182">
        <f t="shared" si="1352"/>
        <v>0</v>
      </c>
      <c r="HZ169" s="5"/>
      <c r="IA169" s="182">
        <f t="shared" si="1456"/>
        <v>0</v>
      </c>
      <c r="IB169" s="182">
        <f t="shared" si="1353"/>
        <v>0</v>
      </c>
      <c r="IC169" s="182">
        <f t="shared" si="1354"/>
        <v>0</v>
      </c>
      <c r="ID169" s="5"/>
      <c r="IE169" s="182">
        <f t="shared" si="1457"/>
        <v>0</v>
      </c>
      <c r="IF169" s="182">
        <f t="shared" si="1355"/>
        <v>0</v>
      </c>
      <c r="IG169" s="182">
        <f t="shared" si="1356"/>
        <v>0</v>
      </c>
      <c r="IH169" s="5"/>
      <c r="II169" s="182">
        <f t="shared" si="1458"/>
        <v>0</v>
      </c>
      <c r="IJ169" s="182">
        <f t="shared" si="1357"/>
        <v>0</v>
      </c>
      <c r="IK169" s="182">
        <f t="shared" si="1358"/>
        <v>0</v>
      </c>
      <c r="IL169" s="5"/>
      <c r="IM169" s="182">
        <f t="shared" si="1459"/>
        <v>0</v>
      </c>
      <c r="IN169" s="182">
        <f t="shared" si="1359"/>
        <v>0</v>
      </c>
      <c r="IO169" s="182">
        <f t="shared" si="1360"/>
        <v>0</v>
      </c>
      <c r="IP169" s="5"/>
      <c r="IQ169" s="182">
        <f t="shared" si="1460"/>
        <v>0</v>
      </c>
      <c r="IR169" s="182">
        <f t="shared" si="1361"/>
        <v>0</v>
      </c>
      <c r="IS169" s="182">
        <f t="shared" si="1362"/>
        <v>0</v>
      </c>
      <c r="IT169" s="5"/>
      <c r="IU169" s="182">
        <f t="shared" si="1461"/>
        <v>0</v>
      </c>
      <c r="IV169" s="182">
        <f t="shared" si="1363"/>
        <v>0</v>
      </c>
      <c r="IW169" s="182">
        <f t="shared" si="1364"/>
        <v>0</v>
      </c>
      <c r="IX169" s="5"/>
      <c r="IY169" s="182">
        <f t="shared" si="1462"/>
        <v>0</v>
      </c>
      <c r="IZ169" s="182">
        <f t="shared" si="1365"/>
        <v>0</v>
      </c>
      <c r="JA169" s="182">
        <f t="shared" si="1366"/>
        <v>0</v>
      </c>
      <c r="JB169" s="5"/>
      <c r="JC169" s="182">
        <f t="shared" si="1463"/>
        <v>0</v>
      </c>
      <c r="JD169" s="182">
        <f t="shared" si="1367"/>
        <v>0</v>
      </c>
      <c r="JE169" s="182">
        <f t="shared" si="1368"/>
        <v>0</v>
      </c>
      <c r="JF169" s="5"/>
      <c r="JG169" s="182">
        <f t="shared" si="1464"/>
        <v>0</v>
      </c>
      <c r="JH169" s="182">
        <f t="shared" si="1369"/>
        <v>0</v>
      </c>
      <c r="JI169" s="182">
        <f t="shared" si="1370"/>
        <v>0</v>
      </c>
      <c r="JJ169" s="5"/>
      <c r="JK169" s="182">
        <f t="shared" si="1465"/>
        <v>0</v>
      </c>
      <c r="JL169" s="182">
        <f t="shared" si="1371"/>
        <v>0</v>
      </c>
      <c r="JM169" s="182">
        <f t="shared" si="1372"/>
        <v>0</v>
      </c>
      <c r="JN169" s="5"/>
      <c r="JO169" s="182">
        <f t="shared" si="1466"/>
        <v>0</v>
      </c>
      <c r="JP169" s="182">
        <f t="shared" si="1373"/>
        <v>0</v>
      </c>
      <c r="JQ169" s="182">
        <f t="shared" si="1374"/>
        <v>0</v>
      </c>
      <c r="JR169" s="5"/>
      <c r="JS169" s="182">
        <f t="shared" si="1467"/>
        <v>0</v>
      </c>
      <c r="JT169" s="182">
        <f t="shared" si="1375"/>
        <v>0</v>
      </c>
      <c r="JU169" s="182">
        <f t="shared" si="1376"/>
        <v>0</v>
      </c>
      <c r="JV169" s="5"/>
      <c r="JW169" s="182">
        <f t="shared" si="1468"/>
        <v>0</v>
      </c>
      <c r="JX169" s="182">
        <f t="shared" si="1377"/>
        <v>0</v>
      </c>
      <c r="JY169" s="182">
        <f t="shared" si="1378"/>
        <v>0</v>
      </c>
      <c r="JZ169" s="5"/>
      <c r="KA169" s="182">
        <f t="shared" si="1469"/>
        <v>0</v>
      </c>
      <c r="KB169" s="182">
        <f t="shared" si="1379"/>
        <v>0</v>
      </c>
      <c r="KC169" s="182">
        <f t="shared" si="1380"/>
        <v>0</v>
      </c>
      <c r="KD169" s="5"/>
      <c r="KE169" s="182">
        <f t="shared" si="1470"/>
        <v>0</v>
      </c>
      <c r="KF169" s="182">
        <f t="shared" si="1381"/>
        <v>0</v>
      </c>
      <c r="KG169" s="182">
        <f t="shared" si="1382"/>
        <v>0</v>
      </c>
      <c r="KH169" s="5"/>
      <c r="KI169" s="183">
        <f t="shared" si="1383"/>
        <v>0</v>
      </c>
      <c r="KJ169" s="183" t="e">
        <f t="shared" si="1384"/>
        <v>#DIV/0!</v>
      </c>
      <c r="KK169" s="183">
        <f t="shared" si="1385"/>
        <v>0</v>
      </c>
      <c r="KM169" s="183">
        <f t="shared" si="1386"/>
        <v>0</v>
      </c>
      <c r="KN169" s="183" t="e">
        <f t="shared" si="1387"/>
        <v>#DIV/0!</v>
      </c>
      <c r="KO169" s="183">
        <f t="shared" si="1388"/>
        <v>0</v>
      </c>
      <c r="KQ169" s="183">
        <f t="shared" si="1389"/>
        <v>0</v>
      </c>
      <c r="KR169" s="183" t="e">
        <f t="shared" si="1390"/>
        <v>#DIV/0!</v>
      </c>
      <c r="KS169" s="183">
        <f t="shared" si="1391"/>
        <v>0</v>
      </c>
      <c r="KU169" s="183">
        <f t="shared" si="1392"/>
        <v>0</v>
      </c>
      <c r="KV169" s="183" t="e">
        <f t="shared" si="1393"/>
        <v>#DIV/0!</v>
      </c>
      <c r="KW169" s="183">
        <f t="shared" si="1394"/>
        <v>0</v>
      </c>
      <c r="KY169" s="183">
        <f t="shared" si="1395"/>
        <v>0</v>
      </c>
      <c r="KZ169" s="183" t="e">
        <f t="shared" si="1396"/>
        <v>#DIV/0!</v>
      </c>
      <c r="LA169" s="183">
        <f t="shared" si="1397"/>
        <v>0</v>
      </c>
      <c r="LC169" s="183">
        <f t="shared" si="1398"/>
        <v>0</v>
      </c>
      <c r="LD169" s="183" t="e">
        <f t="shared" si="1399"/>
        <v>#DIV/0!</v>
      </c>
      <c r="LE169" s="183">
        <f t="shared" si="1400"/>
        <v>0</v>
      </c>
    </row>
    <row r="170" spans="2:317" ht="18.75">
      <c r="B170" s="172"/>
      <c r="C170" s="180"/>
      <c r="D170" s="180"/>
      <c r="E170" s="180" t="str">
        <f>'A.I Revenue Streams - P1'!F168</f>
        <v>CT Guided Biopsy</v>
      </c>
      <c r="F170" s="184"/>
      <c r="G170" s="182"/>
      <c r="H170" s="182">
        <f>'A.I Revenue Streams - P1'!J168</f>
        <v>0</v>
      </c>
      <c r="I170" s="182">
        <f t="shared" si="1240"/>
        <v>0</v>
      </c>
      <c r="J170" s="5"/>
      <c r="K170" s="182">
        <f>'A.I Revenue Streams - P1'!H168*K$2</f>
        <v>0</v>
      </c>
      <c r="L170" s="182">
        <f t="shared" si="1241"/>
        <v>0</v>
      </c>
      <c r="M170" s="182">
        <f t="shared" si="1242"/>
        <v>0</v>
      </c>
      <c r="N170" s="5"/>
      <c r="O170" s="182">
        <f t="shared" si="1401"/>
        <v>0</v>
      </c>
      <c r="P170" s="182">
        <f t="shared" si="1243"/>
        <v>0</v>
      </c>
      <c r="Q170" s="182">
        <f t="shared" si="1244"/>
        <v>0</v>
      </c>
      <c r="R170" s="5"/>
      <c r="S170" s="182">
        <f t="shared" si="1402"/>
        <v>0</v>
      </c>
      <c r="T170" s="182">
        <f t="shared" si="1245"/>
        <v>0</v>
      </c>
      <c r="U170" s="182">
        <f t="shared" si="1246"/>
        <v>0</v>
      </c>
      <c r="V170" s="5"/>
      <c r="W170" s="182">
        <f t="shared" si="1403"/>
        <v>0</v>
      </c>
      <c r="X170" s="182">
        <f t="shared" si="1247"/>
        <v>0</v>
      </c>
      <c r="Y170" s="182">
        <f t="shared" si="1248"/>
        <v>0</v>
      </c>
      <c r="Z170" s="5"/>
      <c r="AA170" s="182">
        <f t="shared" si="1404"/>
        <v>0</v>
      </c>
      <c r="AB170" s="182">
        <f t="shared" si="1249"/>
        <v>0</v>
      </c>
      <c r="AC170" s="182">
        <f t="shared" si="1250"/>
        <v>0</v>
      </c>
      <c r="AD170" s="5"/>
      <c r="AE170" s="182">
        <f t="shared" si="1405"/>
        <v>0</v>
      </c>
      <c r="AF170" s="182">
        <f t="shared" si="1251"/>
        <v>0</v>
      </c>
      <c r="AG170" s="182">
        <f t="shared" si="1252"/>
        <v>0</v>
      </c>
      <c r="AH170" s="5"/>
      <c r="AI170" s="182">
        <f t="shared" si="1406"/>
        <v>0</v>
      </c>
      <c r="AJ170" s="182">
        <f t="shared" si="1253"/>
        <v>0</v>
      </c>
      <c r="AK170" s="182">
        <f t="shared" si="1254"/>
        <v>0</v>
      </c>
      <c r="AL170" s="5"/>
      <c r="AM170" s="182">
        <f t="shared" si="1407"/>
        <v>0</v>
      </c>
      <c r="AN170" s="182">
        <f t="shared" si="1255"/>
        <v>0</v>
      </c>
      <c r="AO170" s="182">
        <f t="shared" si="1256"/>
        <v>0</v>
      </c>
      <c r="AP170" s="5"/>
      <c r="AQ170" s="182">
        <f t="shared" si="1408"/>
        <v>0</v>
      </c>
      <c r="AR170" s="182">
        <f t="shared" si="1257"/>
        <v>0</v>
      </c>
      <c r="AS170" s="182">
        <f t="shared" si="1258"/>
        <v>0</v>
      </c>
      <c r="AT170" s="5"/>
      <c r="AU170" s="182">
        <f t="shared" si="1409"/>
        <v>0</v>
      </c>
      <c r="AV170" s="182">
        <f t="shared" si="1259"/>
        <v>0</v>
      </c>
      <c r="AW170" s="182">
        <f t="shared" si="1260"/>
        <v>0</v>
      </c>
      <c r="AX170" s="5"/>
      <c r="AY170" s="182">
        <f t="shared" si="1410"/>
        <v>0</v>
      </c>
      <c r="AZ170" s="182">
        <f t="shared" si="1261"/>
        <v>0</v>
      </c>
      <c r="BA170" s="182">
        <f t="shared" si="1262"/>
        <v>0</v>
      </c>
      <c r="BB170" s="5"/>
      <c r="BC170" s="182">
        <f t="shared" si="1411"/>
        <v>0</v>
      </c>
      <c r="BD170" s="182">
        <f t="shared" si="1263"/>
        <v>0</v>
      </c>
      <c r="BE170" s="182">
        <f t="shared" si="1264"/>
        <v>0</v>
      </c>
      <c r="BF170" s="5"/>
      <c r="BG170" s="182">
        <f t="shared" si="1412"/>
        <v>0</v>
      </c>
      <c r="BH170" s="182">
        <f t="shared" si="1265"/>
        <v>0</v>
      </c>
      <c r="BI170" s="182">
        <f t="shared" si="1266"/>
        <v>0</v>
      </c>
      <c r="BJ170" s="5"/>
      <c r="BK170" s="182">
        <f t="shared" si="1413"/>
        <v>0</v>
      </c>
      <c r="BL170" s="182">
        <f t="shared" si="1267"/>
        <v>0</v>
      </c>
      <c r="BM170" s="182">
        <f t="shared" si="1268"/>
        <v>0</v>
      </c>
      <c r="BN170" s="5"/>
      <c r="BO170" s="182">
        <f t="shared" si="1414"/>
        <v>0</v>
      </c>
      <c r="BP170" s="182">
        <f t="shared" si="1269"/>
        <v>0</v>
      </c>
      <c r="BQ170" s="182">
        <f t="shared" si="1270"/>
        <v>0</v>
      </c>
      <c r="BR170" s="5"/>
      <c r="BS170" s="182">
        <f t="shared" si="1415"/>
        <v>0</v>
      </c>
      <c r="BT170" s="182">
        <f t="shared" si="1271"/>
        <v>0</v>
      </c>
      <c r="BU170" s="182">
        <f t="shared" si="1272"/>
        <v>0</v>
      </c>
      <c r="BV170" s="5"/>
      <c r="BW170" s="182">
        <f t="shared" si="1416"/>
        <v>0</v>
      </c>
      <c r="BX170" s="182">
        <f t="shared" si="1273"/>
        <v>0</v>
      </c>
      <c r="BY170" s="182">
        <f t="shared" si="1274"/>
        <v>0</v>
      </c>
      <c r="BZ170" s="5"/>
      <c r="CA170" s="182">
        <f t="shared" si="1417"/>
        <v>0</v>
      </c>
      <c r="CB170" s="182">
        <f t="shared" si="1275"/>
        <v>0</v>
      </c>
      <c r="CC170" s="182">
        <f t="shared" si="1276"/>
        <v>0</v>
      </c>
      <c r="CD170" s="5"/>
      <c r="CE170" s="182">
        <f t="shared" si="1418"/>
        <v>0</v>
      </c>
      <c r="CF170" s="182">
        <f t="shared" si="1277"/>
        <v>0</v>
      </c>
      <c r="CG170" s="182">
        <f t="shared" si="1278"/>
        <v>0</v>
      </c>
      <c r="CH170" s="5"/>
      <c r="CI170" s="182">
        <f t="shared" si="1419"/>
        <v>0</v>
      </c>
      <c r="CJ170" s="182">
        <f t="shared" si="1279"/>
        <v>0</v>
      </c>
      <c r="CK170" s="182">
        <f t="shared" si="1280"/>
        <v>0</v>
      </c>
      <c r="CL170" s="5"/>
      <c r="CM170" s="182">
        <f t="shared" si="1420"/>
        <v>0</v>
      </c>
      <c r="CN170" s="182">
        <f t="shared" si="1281"/>
        <v>0</v>
      </c>
      <c r="CO170" s="182">
        <f t="shared" si="1282"/>
        <v>0</v>
      </c>
      <c r="CP170" s="5"/>
      <c r="CQ170" s="182">
        <f t="shared" si="1421"/>
        <v>0</v>
      </c>
      <c r="CR170" s="182">
        <f t="shared" si="1283"/>
        <v>0</v>
      </c>
      <c r="CS170" s="182">
        <f t="shared" si="1284"/>
        <v>0</v>
      </c>
      <c r="CT170" s="5"/>
      <c r="CU170" s="182">
        <f t="shared" si="1422"/>
        <v>0</v>
      </c>
      <c r="CV170" s="182">
        <f t="shared" si="1285"/>
        <v>0</v>
      </c>
      <c r="CW170" s="182">
        <f t="shared" si="1286"/>
        <v>0</v>
      </c>
      <c r="CX170" s="5"/>
      <c r="CY170" s="182">
        <f t="shared" si="1423"/>
        <v>0</v>
      </c>
      <c r="CZ170" s="182">
        <f t="shared" si="1287"/>
        <v>0</v>
      </c>
      <c r="DA170" s="182">
        <f t="shared" si="1288"/>
        <v>0</v>
      </c>
      <c r="DB170" s="5"/>
      <c r="DC170" s="182">
        <f t="shared" si="1424"/>
        <v>0</v>
      </c>
      <c r="DD170" s="182">
        <f t="shared" si="1289"/>
        <v>0</v>
      </c>
      <c r="DE170" s="182">
        <f t="shared" si="1290"/>
        <v>0</v>
      </c>
      <c r="DF170" s="5"/>
      <c r="DG170" s="182">
        <f t="shared" si="1425"/>
        <v>0</v>
      </c>
      <c r="DH170" s="182">
        <f t="shared" si="1291"/>
        <v>0</v>
      </c>
      <c r="DI170" s="182">
        <f t="shared" si="1292"/>
        <v>0</v>
      </c>
      <c r="DJ170" s="5"/>
      <c r="DK170" s="182">
        <f t="shared" si="1426"/>
        <v>0</v>
      </c>
      <c r="DL170" s="182">
        <f t="shared" si="1293"/>
        <v>0</v>
      </c>
      <c r="DM170" s="182">
        <f t="shared" si="1294"/>
        <v>0</v>
      </c>
      <c r="DN170" s="5"/>
      <c r="DO170" s="182">
        <f t="shared" si="1427"/>
        <v>0</v>
      </c>
      <c r="DP170" s="182">
        <f t="shared" si="1295"/>
        <v>0</v>
      </c>
      <c r="DQ170" s="182">
        <f t="shared" si="1296"/>
        <v>0</v>
      </c>
      <c r="DR170" s="5"/>
      <c r="DS170" s="182">
        <f t="shared" si="1428"/>
        <v>0</v>
      </c>
      <c r="DT170" s="182">
        <f t="shared" si="1297"/>
        <v>0</v>
      </c>
      <c r="DU170" s="182">
        <f t="shared" si="1298"/>
        <v>0</v>
      </c>
      <c r="DV170" s="5"/>
      <c r="DW170" s="182">
        <f t="shared" si="1429"/>
        <v>0</v>
      </c>
      <c r="DX170" s="182">
        <f t="shared" si="1299"/>
        <v>0</v>
      </c>
      <c r="DY170" s="182">
        <f t="shared" si="1300"/>
        <v>0</v>
      </c>
      <c r="DZ170" s="5"/>
      <c r="EA170" s="182">
        <f t="shared" si="1430"/>
        <v>0</v>
      </c>
      <c r="EB170" s="182">
        <f t="shared" si="1301"/>
        <v>0</v>
      </c>
      <c r="EC170" s="182">
        <f t="shared" si="1302"/>
        <v>0</v>
      </c>
      <c r="ED170" s="5"/>
      <c r="EE170" s="182">
        <f t="shared" si="1431"/>
        <v>0</v>
      </c>
      <c r="EF170" s="182">
        <f t="shared" si="1303"/>
        <v>0</v>
      </c>
      <c r="EG170" s="182">
        <f t="shared" si="1304"/>
        <v>0</v>
      </c>
      <c r="EH170" s="5"/>
      <c r="EI170" s="182">
        <f t="shared" si="1432"/>
        <v>0</v>
      </c>
      <c r="EJ170" s="182">
        <f t="shared" si="1305"/>
        <v>0</v>
      </c>
      <c r="EK170" s="182">
        <f t="shared" si="1306"/>
        <v>0</v>
      </c>
      <c r="EL170" s="5"/>
      <c r="EM170" s="182">
        <f t="shared" si="1433"/>
        <v>0</v>
      </c>
      <c r="EN170" s="182">
        <f t="shared" si="1307"/>
        <v>0</v>
      </c>
      <c r="EO170" s="182">
        <f t="shared" si="1308"/>
        <v>0</v>
      </c>
      <c r="EP170" s="5"/>
      <c r="EQ170" s="182">
        <f t="shared" si="1434"/>
        <v>0</v>
      </c>
      <c r="ER170" s="182">
        <f t="shared" si="1309"/>
        <v>0</v>
      </c>
      <c r="ES170" s="182">
        <f t="shared" si="1310"/>
        <v>0</v>
      </c>
      <c r="ET170" s="5"/>
      <c r="EU170" s="182">
        <f t="shared" si="1435"/>
        <v>0</v>
      </c>
      <c r="EV170" s="182">
        <f t="shared" si="1311"/>
        <v>0</v>
      </c>
      <c r="EW170" s="182">
        <f t="shared" si="1312"/>
        <v>0</v>
      </c>
      <c r="EX170" s="5"/>
      <c r="EY170" s="182">
        <f t="shared" si="1436"/>
        <v>0</v>
      </c>
      <c r="EZ170" s="182">
        <f t="shared" si="1313"/>
        <v>0</v>
      </c>
      <c r="FA170" s="182">
        <f t="shared" si="1314"/>
        <v>0</v>
      </c>
      <c r="FB170" s="5"/>
      <c r="FC170" s="182">
        <f t="shared" si="1437"/>
        <v>0</v>
      </c>
      <c r="FD170" s="182">
        <f t="shared" si="1315"/>
        <v>0</v>
      </c>
      <c r="FE170" s="182">
        <f t="shared" si="1316"/>
        <v>0</v>
      </c>
      <c r="FF170" s="5"/>
      <c r="FG170" s="182">
        <f t="shared" si="1438"/>
        <v>0</v>
      </c>
      <c r="FH170" s="182">
        <f t="shared" si="1317"/>
        <v>0</v>
      </c>
      <c r="FI170" s="182">
        <f t="shared" si="1318"/>
        <v>0</v>
      </c>
      <c r="FJ170" s="5"/>
      <c r="FK170" s="182">
        <f t="shared" si="1439"/>
        <v>0</v>
      </c>
      <c r="FL170" s="182">
        <f t="shared" si="1319"/>
        <v>0</v>
      </c>
      <c r="FM170" s="182">
        <f t="shared" si="1320"/>
        <v>0</v>
      </c>
      <c r="FN170" s="5"/>
      <c r="FO170" s="182">
        <f t="shared" si="1440"/>
        <v>0</v>
      </c>
      <c r="FP170" s="182">
        <f t="shared" si="1321"/>
        <v>0</v>
      </c>
      <c r="FQ170" s="182">
        <f t="shared" si="1322"/>
        <v>0</v>
      </c>
      <c r="FR170" s="5"/>
      <c r="FS170" s="182">
        <f t="shared" si="1441"/>
        <v>0</v>
      </c>
      <c r="FT170" s="182">
        <f t="shared" si="1323"/>
        <v>0</v>
      </c>
      <c r="FU170" s="182">
        <f t="shared" si="1324"/>
        <v>0</v>
      </c>
      <c r="FV170" s="5"/>
      <c r="FW170" s="182">
        <f t="shared" si="1442"/>
        <v>0</v>
      </c>
      <c r="FX170" s="182">
        <f t="shared" si="1325"/>
        <v>0</v>
      </c>
      <c r="FY170" s="182">
        <f t="shared" si="1326"/>
        <v>0</v>
      </c>
      <c r="FZ170" s="5"/>
      <c r="GA170" s="182">
        <f t="shared" si="1443"/>
        <v>0</v>
      </c>
      <c r="GB170" s="182">
        <f t="shared" si="1327"/>
        <v>0</v>
      </c>
      <c r="GC170" s="182">
        <f t="shared" si="1328"/>
        <v>0</v>
      </c>
      <c r="GD170" s="5"/>
      <c r="GE170" s="182">
        <f t="shared" si="1444"/>
        <v>0</v>
      </c>
      <c r="GF170" s="182">
        <f t="shared" si="1329"/>
        <v>0</v>
      </c>
      <c r="GG170" s="182">
        <f t="shared" si="1330"/>
        <v>0</v>
      </c>
      <c r="GH170" s="5"/>
      <c r="GI170" s="182">
        <f t="shared" si="1445"/>
        <v>0</v>
      </c>
      <c r="GJ170" s="182">
        <f t="shared" si="1331"/>
        <v>0</v>
      </c>
      <c r="GK170" s="182">
        <f t="shared" si="1332"/>
        <v>0</v>
      </c>
      <c r="GL170" s="5"/>
      <c r="GM170" s="182">
        <f t="shared" si="1446"/>
        <v>0</v>
      </c>
      <c r="GN170" s="182">
        <f t="shared" si="1333"/>
        <v>0</v>
      </c>
      <c r="GO170" s="182">
        <f t="shared" si="1334"/>
        <v>0</v>
      </c>
      <c r="GP170" s="5"/>
      <c r="GQ170" s="182">
        <f t="shared" si="1447"/>
        <v>0</v>
      </c>
      <c r="GR170" s="182">
        <f t="shared" si="1335"/>
        <v>0</v>
      </c>
      <c r="GS170" s="182">
        <f t="shared" si="1336"/>
        <v>0</v>
      </c>
      <c r="GT170" s="5"/>
      <c r="GU170" s="182">
        <f t="shared" si="1448"/>
        <v>0</v>
      </c>
      <c r="GV170" s="182">
        <f t="shared" si="1337"/>
        <v>0</v>
      </c>
      <c r="GW170" s="182">
        <f t="shared" si="1338"/>
        <v>0</v>
      </c>
      <c r="GX170" s="5"/>
      <c r="GY170" s="182">
        <f t="shared" si="1449"/>
        <v>0</v>
      </c>
      <c r="GZ170" s="182">
        <f t="shared" si="1339"/>
        <v>0</v>
      </c>
      <c r="HA170" s="182">
        <f t="shared" si="1340"/>
        <v>0</v>
      </c>
      <c r="HB170" s="5"/>
      <c r="HC170" s="182">
        <f t="shared" si="1450"/>
        <v>0</v>
      </c>
      <c r="HD170" s="182">
        <f t="shared" si="1341"/>
        <v>0</v>
      </c>
      <c r="HE170" s="182">
        <f t="shared" si="1342"/>
        <v>0</v>
      </c>
      <c r="HF170" s="5"/>
      <c r="HG170" s="182">
        <f t="shared" si="1451"/>
        <v>0</v>
      </c>
      <c r="HH170" s="182">
        <f t="shared" si="1343"/>
        <v>0</v>
      </c>
      <c r="HI170" s="182">
        <f t="shared" si="1344"/>
        <v>0</v>
      </c>
      <c r="HJ170" s="5"/>
      <c r="HK170" s="182">
        <f t="shared" si="1452"/>
        <v>0</v>
      </c>
      <c r="HL170" s="182">
        <f t="shared" si="1345"/>
        <v>0</v>
      </c>
      <c r="HM170" s="182">
        <f t="shared" si="1346"/>
        <v>0</v>
      </c>
      <c r="HN170" s="5"/>
      <c r="HO170" s="182">
        <f t="shared" si="1453"/>
        <v>0</v>
      </c>
      <c r="HP170" s="182">
        <f t="shared" si="1347"/>
        <v>0</v>
      </c>
      <c r="HQ170" s="182">
        <f t="shared" si="1348"/>
        <v>0</v>
      </c>
      <c r="HR170" s="5"/>
      <c r="HS170" s="182">
        <f t="shared" si="1454"/>
        <v>0</v>
      </c>
      <c r="HT170" s="182">
        <f t="shared" si="1349"/>
        <v>0</v>
      </c>
      <c r="HU170" s="182">
        <f t="shared" si="1350"/>
        <v>0</v>
      </c>
      <c r="HV170" s="5"/>
      <c r="HW170" s="182">
        <f t="shared" si="1455"/>
        <v>0</v>
      </c>
      <c r="HX170" s="182">
        <f t="shared" si="1351"/>
        <v>0</v>
      </c>
      <c r="HY170" s="182">
        <f t="shared" si="1352"/>
        <v>0</v>
      </c>
      <c r="HZ170" s="5"/>
      <c r="IA170" s="182">
        <f t="shared" si="1456"/>
        <v>0</v>
      </c>
      <c r="IB170" s="182">
        <f t="shared" si="1353"/>
        <v>0</v>
      </c>
      <c r="IC170" s="182">
        <f t="shared" si="1354"/>
        <v>0</v>
      </c>
      <c r="ID170" s="5"/>
      <c r="IE170" s="182">
        <f t="shared" si="1457"/>
        <v>0</v>
      </c>
      <c r="IF170" s="182">
        <f t="shared" si="1355"/>
        <v>0</v>
      </c>
      <c r="IG170" s="182">
        <f t="shared" si="1356"/>
        <v>0</v>
      </c>
      <c r="IH170" s="5"/>
      <c r="II170" s="182">
        <f t="shared" si="1458"/>
        <v>0</v>
      </c>
      <c r="IJ170" s="182">
        <f t="shared" si="1357"/>
        <v>0</v>
      </c>
      <c r="IK170" s="182">
        <f t="shared" si="1358"/>
        <v>0</v>
      </c>
      <c r="IL170" s="5"/>
      <c r="IM170" s="182">
        <f t="shared" si="1459"/>
        <v>0</v>
      </c>
      <c r="IN170" s="182">
        <f t="shared" si="1359"/>
        <v>0</v>
      </c>
      <c r="IO170" s="182">
        <f t="shared" si="1360"/>
        <v>0</v>
      </c>
      <c r="IP170" s="5"/>
      <c r="IQ170" s="182">
        <f t="shared" si="1460"/>
        <v>0</v>
      </c>
      <c r="IR170" s="182">
        <f t="shared" si="1361"/>
        <v>0</v>
      </c>
      <c r="IS170" s="182">
        <f t="shared" si="1362"/>
        <v>0</v>
      </c>
      <c r="IT170" s="5"/>
      <c r="IU170" s="182">
        <f t="shared" si="1461"/>
        <v>0</v>
      </c>
      <c r="IV170" s="182">
        <f t="shared" si="1363"/>
        <v>0</v>
      </c>
      <c r="IW170" s="182">
        <f t="shared" si="1364"/>
        <v>0</v>
      </c>
      <c r="IX170" s="5"/>
      <c r="IY170" s="182">
        <f t="shared" si="1462"/>
        <v>0</v>
      </c>
      <c r="IZ170" s="182">
        <f t="shared" si="1365"/>
        <v>0</v>
      </c>
      <c r="JA170" s="182">
        <f t="shared" si="1366"/>
        <v>0</v>
      </c>
      <c r="JB170" s="5"/>
      <c r="JC170" s="182">
        <f t="shared" si="1463"/>
        <v>0</v>
      </c>
      <c r="JD170" s="182">
        <f t="shared" si="1367"/>
        <v>0</v>
      </c>
      <c r="JE170" s="182">
        <f t="shared" si="1368"/>
        <v>0</v>
      </c>
      <c r="JF170" s="5"/>
      <c r="JG170" s="182">
        <f t="shared" si="1464"/>
        <v>0</v>
      </c>
      <c r="JH170" s="182">
        <f t="shared" si="1369"/>
        <v>0</v>
      </c>
      <c r="JI170" s="182">
        <f t="shared" si="1370"/>
        <v>0</v>
      </c>
      <c r="JJ170" s="5"/>
      <c r="JK170" s="182">
        <f t="shared" si="1465"/>
        <v>0</v>
      </c>
      <c r="JL170" s="182">
        <f t="shared" si="1371"/>
        <v>0</v>
      </c>
      <c r="JM170" s="182">
        <f t="shared" si="1372"/>
        <v>0</v>
      </c>
      <c r="JN170" s="5"/>
      <c r="JO170" s="182">
        <f t="shared" si="1466"/>
        <v>0</v>
      </c>
      <c r="JP170" s="182">
        <f t="shared" si="1373"/>
        <v>0</v>
      </c>
      <c r="JQ170" s="182">
        <f t="shared" si="1374"/>
        <v>0</v>
      </c>
      <c r="JR170" s="5"/>
      <c r="JS170" s="182">
        <f t="shared" si="1467"/>
        <v>0</v>
      </c>
      <c r="JT170" s="182">
        <f t="shared" si="1375"/>
        <v>0</v>
      </c>
      <c r="JU170" s="182">
        <f t="shared" si="1376"/>
        <v>0</v>
      </c>
      <c r="JV170" s="5"/>
      <c r="JW170" s="182">
        <f t="shared" si="1468"/>
        <v>0</v>
      </c>
      <c r="JX170" s="182">
        <f t="shared" si="1377"/>
        <v>0</v>
      </c>
      <c r="JY170" s="182">
        <f t="shared" si="1378"/>
        <v>0</v>
      </c>
      <c r="JZ170" s="5"/>
      <c r="KA170" s="182">
        <f t="shared" si="1469"/>
        <v>0</v>
      </c>
      <c r="KB170" s="182">
        <f t="shared" si="1379"/>
        <v>0</v>
      </c>
      <c r="KC170" s="182">
        <f t="shared" si="1380"/>
        <v>0</v>
      </c>
      <c r="KD170" s="5"/>
      <c r="KE170" s="182">
        <f t="shared" si="1470"/>
        <v>0</v>
      </c>
      <c r="KF170" s="182">
        <f t="shared" si="1381"/>
        <v>0</v>
      </c>
      <c r="KG170" s="182">
        <f t="shared" si="1382"/>
        <v>0</v>
      </c>
      <c r="KH170" s="5"/>
      <c r="KI170" s="183">
        <f t="shared" si="1383"/>
        <v>0</v>
      </c>
      <c r="KJ170" s="183" t="e">
        <f t="shared" si="1384"/>
        <v>#DIV/0!</v>
      </c>
      <c r="KK170" s="183">
        <f t="shared" si="1385"/>
        <v>0</v>
      </c>
      <c r="KM170" s="183">
        <f t="shared" si="1386"/>
        <v>0</v>
      </c>
      <c r="KN170" s="183" t="e">
        <f t="shared" si="1387"/>
        <v>#DIV/0!</v>
      </c>
      <c r="KO170" s="183">
        <f t="shared" si="1388"/>
        <v>0</v>
      </c>
      <c r="KQ170" s="183">
        <f t="shared" si="1389"/>
        <v>0</v>
      </c>
      <c r="KR170" s="183" t="e">
        <f t="shared" si="1390"/>
        <v>#DIV/0!</v>
      </c>
      <c r="KS170" s="183">
        <f t="shared" si="1391"/>
        <v>0</v>
      </c>
      <c r="KU170" s="183">
        <f t="shared" si="1392"/>
        <v>0</v>
      </c>
      <c r="KV170" s="183" t="e">
        <f t="shared" si="1393"/>
        <v>#DIV/0!</v>
      </c>
      <c r="KW170" s="183">
        <f t="shared" si="1394"/>
        <v>0</v>
      </c>
      <c r="KY170" s="183">
        <f t="shared" si="1395"/>
        <v>0</v>
      </c>
      <c r="KZ170" s="183" t="e">
        <f t="shared" si="1396"/>
        <v>#DIV/0!</v>
      </c>
      <c r="LA170" s="183">
        <f t="shared" si="1397"/>
        <v>0</v>
      </c>
      <c r="LC170" s="183">
        <f t="shared" si="1398"/>
        <v>0</v>
      </c>
      <c r="LD170" s="183" t="e">
        <f t="shared" si="1399"/>
        <v>#DIV/0!</v>
      </c>
      <c r="LE170" s="183">
        <f t="shared" si="1400"/>
        <v>0</v>
      </c>
    </row>
    <row r="171" spans="2:317" ht="18.75">
      <c r="B171" s="172"/>
      <c r="C171" s="180"/>
      <c r="D171" s="180"/>
      <c r="E171" s="180" t="str">
        <f>'A.I Revenue Streams - P1'!F169</f>
        <v>CT Contrast(50 ML)</v>
      </c>
      <c r="F171" s="184"/>
      <c r="G171" s="182"/>
      <c r="H171" s="182">
        <f>'A.I Revenue Streams - P1'!J169</f>
        <v>0</v>
      </c>
      <c r="I171" s="182">
        <f t="shared" si="1240"/>
        <v>0</v>
      </c>
      <c r="J171" s="5"/>
      <c r="K171" s="182">
        <f>'A.I Revenue Streams - P1'!H169*K$2</f>
        <v>0</v>
      </c>
      <c r="L171" s="182">
        <f t="shared" si="1241"/>
        <v>0</v>
      </c>
      <c r="M171" s="182">
        <f t="shared" si="1242"/>
        <v>0</v>
      </c>
      <c r="N171" s="5"/>
      <c r="O171" s="182">
        <f t="shared" si="1401"/>
        <v>0</v>
      </c>
      <c r="P171" s="182">
        <f t="shared" si="1243"/>
        <v>0</v>
      </c>
      <c r="Q171" s="182">
        <f t="shared" si="1244"/>
        <v>0</v>
      </c>
      <c r="R171" s="5"/>
      <c r="S171" s="182">
        <f t="shared" si="1402"/>
        <v>0</v>
      </c>
      <c r="T171" s="182">
        <f t="shared" si="1245"/>
        <v>0</v>
      </c>
      <c r="U171" s="182">
        <f t="shared" si="1246"/>
        <v>0</v>
      </c>
      <c r="V171" s="5"/>
      <c r="W171" s="182">
        <f t="shared" si="1403"/>
        <v>0</v>
      </c>
      <c r="X171" s="182">
        <f t="shared" si="1247"/>
        <v>0</v>
      </c>
      <c r="Y171" s="182">
        <f t="shared" si="1248"/>
        <v>0</v>
      </c>
      <c r="Z171" s="5"/>
      <c r="AA171" s="182">
        <f t="shared" si="1404"/>
        <v>0</v>
      </c>
      <c r="AB171" s="182">
        <f t="shared" si="1249"/>
        <v>0</v>
      </c>
      <c r="AC171" s="182">
        <f t="shared" si="1250"/>
        <v>0</v>
      </c>
      <c r="AD171" s="5"/>
      <c r="AE171" s="182">
        <f t="shared" si="1405"/>
        <v>0</v>
      </c>
      <c r="AF171" s="182">
        <f t="shared" si="1251"/>
        <v>0</v>
      </c>
      <c r="AG171" s="182">
        <f t="shared" si="1252"/>
        <v>0</v>
      </c>
      <c r="AH171" s="5"/>
      <c r="AI171" s="182">
        <f t="shared" si="1406"/>
        <v>0</v>
      </c>
      <c r="AJ171" s="182">
        <f t="shared" si="1253"/>
        <v>0</v>
      </c>
      <c r="AK171" s="182">
        <f t="shared" si="1254"/>
        <v>0</v>
      </c>
      <c r="AL171" s="5"/>
      <c r="AM171" s="182">
        <f t="shared" si="1407"/>
        <v>0</v>
      </c>
      <c r="AN171" s="182">
        <f t="shared" si="1255"/>
        <v>0</v>
      </c>
      <c r="AO171" s="182">
        <f t="shared" si="1256"/>
        <v>0</v>
      </c>
      <c r="AP171" s="5"/>
      <c r="AQ171" s="182">
        <f t="shared" si="1408"/>
        <v>0</v>
      </c>
      <c r="AR171" s="182">
        <f t="shared" si="1257"/>
        <v>0</v>
      </c>
      <c r="AS171" s="182">
        <f t="shared" si="1258"/>
        <v>0</v>
      </c>
      <c r="AT171" s="5"/>
      <c r="AU171" s="182">
        <f t="shared" si="1409"/>
        <v>0</v>
      </c>
      <c r="AV171" s="182">
        <f t="shared" si="1259"/>
        <v>0</v>
      </c>
      <c r="AW171" s="182">
        <f t="shared" si="1260"/>
        <v>0</v>
      </c>
      <c r="AX171" s="5"/>
      <c r="AY171" s="182">
        <f t="shared" si="1410"/>
        <v>0</v>
      </c>
      <c r="AZ171" s="182">
        <f t="shared" si="1261"/>
        <v>0</v>
      </c>
      <c r="BA171" s="182">
        <f t="shared" si="1262"/>
        <v>0</v>
      </c>
      <c r="BB171" s="5"/>
      <c r="BC171" s="182">
        <f t="shared" si="1411"/>
        <v>0</v>
      </c>
      <c r="BD171" s="182">
        <f t="shared" si="1263"/>
        <v>0</v>
      </c>
      <c r="BE171" s="182">
        <f t="shared" si="1264"/>
        <v>0</v>
      </c>
      <c r="BF171" s="5"/>
      <c r="BG171" s="182">
        <f t="shared" si="1412"/>
        <v>0</v>
      </c>
      <c r="BH171" s="182">
        <f t="shared" si="1265"/>
        <v>0</v>
      </c>
      <c r="BI171" s="182">
        <f t="shared" si="1266"/>
        <v>0</v>
      </c>
      <c r="BJ171" s="5"/>
      <c r="BK171" s="182">
        <f t="shared" si="1413"/>
        <v>0</v>
      </c>
      <c r="BL171" s="182">
        <f t="shared" si="1267"/>
        <v>0</v>
      </c>
      <c r="BM171" s="182">
        <f t="shared" si="1268"/>
        <v>0</v>
      </c>
      <c r="BN171" s="5"/>
      <c r="BO171" s="182">
        <f t="shared" si="1414"/>
        <v>0</v>
      </c>
      <c r="BP171" s="182">
        <f t="shared" si="1269"/>
        <v>0</v>
      </c>
      <c r="BQ171" s="182">
        <f t="shared" si="1270"/>
        <v>0</v>
      </c>
      <c r="BR171" s="5"/>
      <c r="BS171" s="182">
        <f t="shared" si="1415"/>
        <v>0</v>
      </c>
      <c r="BT171" s="182">
        <f t="shared" si="1271"/>
        <v>0</v>
      </c>
      <c r="BU171" s="182">
        <f t="shared" si="1272"/>
        <v>0</v>
      </c>
      <c r="BV171" s="5"/>
      <c r="BW171" s="182">
        <f t="shared" si="1416"/>
        <v>0</v>
      </c>
      <c r="BX171" s="182">
        <f t="shared" si="1273"/>
        <v>0</v>
      </c>
      <c r="BY171" s="182">
        <f t="shared" si="1274"/>
        <v>0</v>
      </c>
      <c r="BZ171" s="5"/>
      <c r="CA171" s="182">
        <f t="shared" si="1417"/>
        <v>0</v>
      </c>
      <c r="CB171" s="182">
        <f t="shared" si="1275"/>
        <v>0</v>
      </c>
      <c r="CC171" s="182">
        <f t="shared" si="1276"/>
        <v>0</v>
      </c>
      <c r="CD171" s="5"/>
      <c r="CE171" s="182">
        <f t="shared" si="1418"/>
        <v>0</v>
      </c>
      <c r="CF171" s="182">
        <f t="shared" si="1277"/>
        <v>0</v>
      </c>
      <c r="CG171" s="182">
        <f t="shared" si="1278"/>
        <v>0</v>
      </c>
      <c r="CH171" s="5"/>
      <c r="CI171" s="182">
        <f t="shared" si="1419"/>
        <v>0</v>
      </c>
      <c r="CJ171" s="182">
        <f t="shared" si="1279"/>
        <v>0</v>
      </c>
      <c r="CK171" s="182">
        <f t="shared" si="1280"/>
        <v>0</v>
      </c>
      <c r="CL171" s="5"/>
      <c r="CM171" s="182">
        <f t="shared" si="1420"/>
        <v>0</v>
      </c>
      <c r="CN171" s="182">
        <f t="shared" si="1281"/>
        <v>0</v>
      </c>
      <c r="CO171" s="182">
        <f t="shared" si="1282"/>
        <v>0</v>
      </c>
      <c r="CP171" s="5"/>
      <c r="CQ171" s="182">
        <f t="shared" si="1421"/>
        <v>0</v>
      </c>
      <c r="CR171" s="182">
        <f t="shared" si="1283"/>
        <v>0</v>
      </c>
      <c r="CS171" s="182">
        <f t="shared" si="1284"/>
        <v>0</v>
      </c>
      <c r="CT171" s="5"/>
      <c r="CU171" s="182">
        <f t="shared" si="1422"/>
        <v>0</v>
      </c>
      <c r="CV171" s="182">
        <f t="shared" si="1285"/>
        <v>0</v>
      </c>
      <c r="CW171" s="182">
        <f t="shared" si="1286"/>
        <v>0</v>
      </c>
      <c r="CX171" s="5"/>
      <c r="CY171" s="182">
        <f t="shared" si="1423"/>
        <v>0</v>
      </c>
      <c r="CZ171" s="182">
        <f t="shared" si="1287"/>
        <v>0</v>
      </c>
      <c r="DA171" s="182">
        <f t="shared" si="1288"/>
        <v>0</v>
      </c>
      <c r="DB171" s="5"/>
      <c r="DC171" s="182">
        <f t="shared" si="1424"/>
        <v>0</v>
      </c>
      <c r="DD171" s="182">
        <f t="shared" si="1289"/>
        <v>0</v>
      </c>
      <c r="DE171" s="182">
        <f t="shared" si="1290"/>
        <v>0</v>
      </c>
      <c r="DF171" s="5"/>
      <c r="DG171" s="182">
        <f t="shared" si="1425"/>
        <v>0</v>
      </c>
      <c r="DH171" s="182">
        <f t="shared" si="1291"/>
        <v>0</v>
      </c>
      <c r="DI171" s="182">
        <f t="shared" si="1292"/>
        <v>0</v>
      </c>
      <c r="DJ171" s="5"/>
      <c r="DK171" s="182">
        <f t="shared" si="1426"/>
        <v>0</v>
      </c>
      <c r="DL171" s="182">
        <f t="shared" si="1293"/>
        <v>0</v>
      </c>
      <c r="DM171" s="182">
        <f t="shared" si="1294"/>
        <v>0</v>
      </c>
      <c r="DN171" s="5"/>
      <c r="DO171" s="182">
        <f t="shared" si="1427"/>
        <v>0</v>
      </c>
      <c r="DP171" s="182">
        <f t="shared" si="1295"/>
        <v>0</v>
      </c>
      <c r="DQ171" s="182">
        <f t="shared" si="1296"/>
        <v>0</v>
      </c>
      <c r="DR171" s="5"/>
      <c r="DS171" s="182">
        <f t="shared" si="1428"/>
        <v>0</v>
      </c>
      <c r="DT171" s="182">
        <f t="shared" si="1297"/>
        <v>0</v>
      </c>
      <c r="DU171" s="182">
        <f t="shared" si="1298"/>
        <v>0</v>
      </c>
      <c r="DV171" s="5"/>
      <c r="DW171" s="182">
        <f t="shared" si="1429"/>
        <v>0</v>
      </c>
      <c r="DX171" s="182">
        <f t="shared" si="1299"/>
        <v>0</v>
      </c>
      <c r="DY171" s="182">
        <f t="shared" si="1300"/>
        <v>0</v>
      </c>
      <c r="DZ171" s="5"/>
      <c r="EA171" s="182">
        <f t="shared" si="1430"/>
        <v>0</v>
      </c>
      <c r="EB171" s="182">
        <f t="shared" si="1301"/>
        <v>0</v>
      </c>
      <c r="EC171" s="182">
        <f t="shared" si="1302"/>
        <v>0</v>
      </c>
      <c r="ED171" s="5"/>
      <c r="EE171" s="182">
        <f t="shared" si="1431"/>
        <v>0</v>
      </c>
      <c r="EF171" s="182">
        <f t="shared" si="1303"/>
        <v>0</v>
      </c>
      <c r="EG171" s="182">
        <f t="shared" si="1304"/>
        <v>0</v>
      </c>
      <c r="EH171" s="5"/>
      <c r="EI171" s="182">
        <f t="shared" si="1432"/>
        <v>0</v>
      </c>
      <c r="EJ171" s="182">
        <f t="shared" si="1305"/>
        <v>0</v>
      </c>
      <c r="EK171" s="182">
        <f t="shared" si="1306"/>
        <v>0</v>
      </c>
      <c r="EL171" s="5"/>
      <c r="EM171" s="182">
        <f t="shared" si="1433"/>
        <v>0</v>
      </c>
      <c r="EN171" s="182">
        <f t="shared" si="1307"/>
        <v>0</v>
      </c>
      <c r="EO171" s="182">
        <f t="shared" si="1308"/>
        <v>0</v>
      </c>
      <c r="EP171" s="5"/>
      <c r="EQ171" s="182">
        <f t="shared" si="1434"/>
        <v>0</v>
      </c>
      <c r="ER171" s="182">
        <f t="shared" si="1309"/>
        <v>0</v>
      </c>
      <c r="ES171" s="182">
        <f t="shared" si="1310"/>
        <v>0</v>
      </c>
      <c r="ET171" s="5"/>
      <c r="EU171" s="182">
        <f t="shared" si="1435"/>
        <v>0</v>
      </c>
      <c r="EV171" s="182">
        <f t="shared" si="1311"/>
        <v>0</v>
      </c>
      <c r="EW171" s="182">
        <f t="shared" si="1312"/>
        <v>0</v>
      </c>
      <c r="EX171" s="5"/>
      <c r="EY171" s="182">
        <f t="shared" si="1436"/>
        <v>0</v>
      </c>
      <c r="EZ171" s="182">
        <f t="shared" si="1313"/>
        <v>0</v>
      </c>
      <c r="FA171" s="182">
        <f t="shared" si="1314"/>
        <v>0</v>
      </c>
      <c r="FB171" s="5"/>
      <c r="FC171" s="182">
        <f t="shared" si="1437"/>
        <v>0</v>
      </c>
      <c r="FD171" s="182">
        <f t="shared" si="1315"/>
        <v>0</v>
      </c>
      <c r="FE171" s="182">
        <f t="shared" si="1316"/>
        <v>0</v>
      </c>
      <c r="FF171" s="5"/>
      <c r="FG171" s="182">
        <f t="shared" si="1438"/>
        <v>0</v>
      </c>
      <c r="FH171" s="182">
        <f t="shared" si="1317"/>
        <v>0</v>
      </c>
      <c r="FI171" s="182">
        <f t="shared" si="1318"/>
        <v>0</v>
      </c>
      <c r="FJ171" s="5"/>
      <c r="FK171" s="182">
        <f t="shared" si="1439"/>
        <v>0</v>
      </c>
      <c r="FL171" s="182">
        <f t="shared" si="1319"/>
        <v>0</v>
      </c>
      <c r="FM171" s="182">
        <f t="shared" si="1320"/>
        <v>0</v>
      </c>
      <c r="FN171" s="5"/>
      <c r="FO171" s="182">
        <f t="shared" si="1440"/>
        <v>0</v>
      </c>
      <c r="FP171" s="182">
        <f t="shared" si="1321"/>
        <v>0</v>
      </c>
      <c r="FQ171" s="182">
        <f t="shared" si="1322"/>
        <v>0</v>
      </c>
      <c r="FR171" s="5"/>
      <c r="FS171" s="182">
        <f t="shared" si="1441"/>
        <v>0</v>
      </c>
      <c r="FT171" s="182">
        <f t="shared" si="1323"/>
        <v>0</v>
      </c>
      <c r="FU171" s="182">
        <f t="shared" si="1324"/>
        <v>0</v>
      </c>
      <c r="FV171" s="5"/>
      <c r="FW171" s="182">
        <f t="shared" si="1442"/>
        <v>0</v>
      </c>
      <c r="FX171" s="182">
        <f t="shared" si="1325"/>
        <v>0</v>
      </c>
      <c r="FY171" s="182">
        <f t="shared" si="1326"/>
        <v>0</v>
      </c>
      <c r="FZ171" s="5"/>
      <c r="GA171" s="182">
        <f t="shared" si="1443"/>
        <v>0</v>
      </c>
      <c r="GB171" s="182">
        <f t="shared" si="1327"/>
        <v>0</v>
      </c>
      <c r="GC171" s="182">
        <f t="shared" si="1328"/>
        <v>0</v>
      </c>
      <c r="GD171" s="5"/>
      <c r="GE171" s="182">
        <f t="shared" si="1444"/>
        <v>0</v>
      </c>
      <c r="GF171" s="182">
        <f t="shared" si="1329"/>
        <v>0</v>
      </c>
      <c r="GG171" s="182">
        <f t="shared" si="1330"/>
        <v>0</v>
      </c>
      <c r="GH171" s="5"/>
      <c r="GI171" s="182">
        <f t="shared" si="1445"/>
        <v>0</v>
      </c>
      <c r="GJ171" s="182">
        <f t="shared" si="1331"/>
        <v>0</v>
      </c>
      <c r="GK171" s="182">
        <f t="shared" si="1332"/>
        <v>0</v>
      </c>
      <c r="GL171" s="5"/>
      <c r="GM171" s="182">
        <f t="shared" si="1446"/>
        <v>0</v>
      </c>
      <c r="GN171" s="182">
        <f t="shared" si="1333"/>
        <v>0</v>
      </c>
      <c r="GO171" s="182">
        <f t="shared" si="1334"/>
        <v>0</v>
      </c>
      <c r="GP171" s="5"/>
      <c r="GQ171" s="182">
        <f t="shared" si="1447"/>
        <v>0</v>
      </c>
      <c r="GR171" s="182">
        <f t="shared" si="1335"/>
        <v>0</v>
      </c>
      <c r="GS171" s="182">
        <f t="shared" si="1336"/>
        <v>0</v>
      </c>
      <c r="GT171" s="5"/>
      <c r="GU171" s="182">
        <f t="shared" si="1448"/>
        <v>0</v>
      </c>
      <c r="GV171" s="182">
        <f t="shared" si="1337"/>
        <v>0</v>
      </c>
      <c r="GW171" s="182">
        <f t="shared" si="1338"/>
        <v>0</v>
      </c>
      <c r="GX171" s="5"/>
      <c r="GY171" s="182">
        <f t="shared" si="1449"/>
        <v>0</v>
      </c>
      <c r="GZ171" s="182">
        <f t="shared" si="1339"/>
        <v>0</v>
      </c>
      <c r="HA171" s="182">
        <f t="shared" si="1340"/>
        <v>0</v>
      </c>
      <c r="HB171" s="5"/>
      <c r="HC171" s="182">
        <f t="shared" si="1450"/>
        <v>0</v>
      </c>
      <c r="HD171" s="182">
        <f t="shared" si="1341"/>
        <v>0</v>
      </c>
      <c r="HE171" s="182">
        <f t="shared" si="1342"/>
        <v>0</v>
      </c>
      <c r="HF171" s="5"/>
      <c r="HG171" s="182">
        <f t="shared" si="1451"/>
        <v>0</v>
      </c>
      <c r="HH171" s="182">
        <f t="shared" si="1343"/>
        <v>0</v>
      </c>
      <c r="HI171" s="182">
        <f t="shared" si="1344"/>
        <v>0</v>
      </c>
      <c r="HJ171" s="5"/>
      <c r="HK171" s="182">
        <f t="shared" si="1452"/>
        <v>0</v>
      </c>
      <c r="HL171" s="182">
        <f t="shared" si="1345"/>
        <v>0</v>
      </c>
      <c r="HM171" s="182">
        <f t="shared" si="1346"/>
        <v>0</v>
      </c>
      <c r="HN171" s="5"/>
      <c r="HO171" s="182">
        <f t="shared" si="1453"/>
        <v>0</v>
      </c>
      <c r="HP171" s="182">
        <f t="shared" si="1347"/>
        <v>0</v>
      </c>
      <c r="HQ171" s="182">
        <f t="shared" si="1348"/>
        <v>0</v>
      </c>
      <c r="HR171" s="5"/>
      <c r="HS171" s="182">
        <f t="shared" si="1454"/>
        <v>0</v>
      </c>
      <c r="HT171" s="182">
        <f t="shared" si="1349"/>
        <v>0</v>
      </c>
      <c r="HU171" s="182">
        <f t="shared" si="1350"/>
        <v>0</v>
      </c>
      <c r="HV171" s="5"/>
      <c r="HW171" s="182">
        <f t="shared" si="1455"/>
        <v>0</v>
      </c>
      <c r="HX171" s="182">
        <f t="shared" si="1351"/>
        <v>0</v>
      </c>
      <c r="HY171" s="182">
        <f t="shared" si="1352"/>
        <v>0</v>
      </c>
      <c r="HZ171" s="5"/>
      <c r="IA171" s="182">
        <f t="shared" si="1456"/>
        <v>0</v>
      </c>
      <c r="IB171" s="182">
        <f t="shared" si="1353"/>
        <v>0</v>
      </c>
      <c r="IC171" s="182">
        <f t="shared" si="1354"/>
        <v>0</v>
      </c>
      <c r="ID171" s="5"/>
      <c r="IE171" s="182">
        <f t="shared" si="1457"/>
        <v>0</v>
      </c>
      <c r="IF171" s="182">
        <f t="shared" si="1355"/>
        <v>0</v>
      </c>
      <c r="IG171" s="182">
        <f t="shared" si="1356"/>
        <v>0</v>
      </c>
      <c r="IH171" s="5"/>
      <c r="II171" s="182">
        <f t="shared" si="1458"/>
        <v>0</v>
      </c>
      <c r="IJ171" s="182">
        <f t="shared" si="1357"/>
        <v>0</v>
      </c>
      <c r="IK171" s="182">
        <f t="shared" si="1358"/>
        <v>0</v>
      </c>
      <c r="IL171" s="5"/>
      <c r="IM171" s="182">
        <f t="shared" si="1459"/>
        <v>0</v>
      </c>
      <c r="IN171" s="182">
        <f t="shared" si="1359"/>
        <v>0</v>
      </c>
      <c r="IO171" s="182">
        <f t="shared" si="1360"/>
        <v>0</v>
      </c>
      <c r="IP171" s="5"/>
      <c r="IQ171" s="182">
        <f t="shared" si="1460"/>
        <v>0</v>
      </c>
      <c r="IR171" s="182">
        <f t="shared" si="1361"/>
        <v>0</v>
      </c>
      <c r="IS171" s="182">
        <f t="shared" si="1362"/>
        <v>0</v>
      </c>
      <c r="IT171" s="5"/>
      <c r="IU171" s="182">
        <f t="shared" si="1461"/>
        <v>0</v>
      </c>
      <c r="IV171" s="182">
        <f t="shared" si="1363"/>
        <v>0</v>
      </c>
      <c r="IW171" s="182">
        <f t="shared" si="1364"/>
        <v>0</v>
      </c>
      <c r="IX171" s="5"/>
      <c r="IY171" s="182">
        <f t="shared" si="1462"/>
        <v>0</v>
      </c>
      <c r="IZ171" s="182">
        <f t="shared" si="1365"/>
        <v>0</v>
      </c>
      <c r="JA171" s="182">
        <f t="shared" si="1366"/>
        <v>0</v>
      </c>
      <c r="JB171" s="5"/>
      <c r="JC171" s="182">
        <f t="shared" si="1463"/>
        <v>0</v>
      </c>
      <c r="JD171" s="182">
        <f t="shared" si="1367"/>
        <v>0</v>
      </c>
      <c r="JE171" s="182">
        <f t="shared" si="1368"/>
        <v>0</v>
      </c>
      <c r="JF171" s="5"/>
      <c r="JG171" s="182">
        <f t="shared" si="1464"/>
        <v>0</v>
      </c>
      <c r="JH171" s="182">
        <f t="shared" si="1369"/>
        <v>0</v>
      </c>
      <c r="JI171" s="182">
        <f t="shared" si="1370"/>
        <v>0</v>
      </c>
      <c r="JJ171" s="5"/>
      <c r="JK171" s="182">
        <f t="shared" si="1465"/>
        <v>0</v>
      </c>
      <c r="JL171" s="182">
        <f t="shared" si="1371"/>
        <v>0</v>
      </c>
      <c r="JM171" s="182">
        <f t="shared" si="1372"/>
        <v>0</v>
      </c>
      <c r="JN171" s="5"/>
      <c r="JO171" s="182">
        <f t="shared" si="1466"/>
        <v>0</v>
      </c>
      <c r="JP171" s="182">
        <f t="shared" si="1373"/>
        <v>0</v>
      </c>
      <c r="JQ171" s="182">
        <f t="shared" si="1374"/>
        <v>0</v>
      </c>
      <c r="JR171" s="5"/>
      <c r="JS171" s="182">
        <f t="shared" si="1467"/>
        <v>0</v>
      </c>
      <c r="JT171" s="182">
        <f t="shared" si="1375"/>
        <v>0</v>
      </c>
      <c r="JU171" s="182">
        <f t="shared" si="1376"/>
        <v>0</v>
      </c>
      <c r="JV171" s="5"/>
      <c r="JW171" s="182">
        <f t="shared" si="1468"/>
        <v>0</v>
      </c>
      <c r="JX171" s="182">
        <f t="shared" si="1377"/>
        <v>0</v>
      </c>
      <c r="JY171" s="182">
        <f t="shared" si="1378"/>
        <v>0</v>
      </c>
      <c r="JZ171" s="5"/>
      <c r="KA171" s="182">
        <f t="shared" si="1469"/>
        <v>0</v>
      </c>
      <c r="KB171" s="182">
        <f t="shared" si="1379"/>
        <v>0</v>
      </c>
      <c r="KC171" s="182">
        <f t="shared" si="1380"/>
        <v>0</v>
      </c>
      <c r="KD171" s="5"/>
      <c r="KE171" s="182">
        <f t="shared" si="1470"/>
        <v>0</v>
      </c>
      <c r="KF171" s="182">
        <f t="shared" si="1381"/>
        <v>0</v>
      </c>
      <c r="KG171" s="182">
        <f t="shared" si="1382"/>
        <v>0</v>
      </c>
      <c r="KH171" s="5"/>
      <c r="KI171" s="183">
        <f t="shared" si="1383"/>
        <v>0</v>
      </c>
      <c r="KJ171" s="183" t="e">
        <f t="shared" si="1384"/>
        <v>#DIV/0!</v>
      </c>
      <c r="KK171" s="183">
        <f t="shared" si="1385"/>
        <v>0</v>
      </c>
      <c r="KM171" s="183">
        <f t="shared" si="1386"/>
        <v>0</v>
      </c>
      <c r="KN171" s="183" t="e">
        <f t="shared" si="1387"/>
        <v>#DIV/0!</v>
      </c>
      <c r="KO171" s="183">
        <f t="shared" si="1388"/>
        <v>0</v>
      </c>
      <c r="KQ171" s="183">
        <f t="shared" si="1389"/>
        <v>0</v>
      </c>
      <c r="KR171" s="183" t="e">
        <f t="shared" si="1390"/>
        <v>#DIV/0!</v>
      </c>
      <c r="KS171" s="183">
        <f t="shared" si="1391"/>
        <v>0</v>
      </c>
      <c r="KU171" s="183">
        <f t="shared" si="1392"/>
        <v>0</v>
      </c>
      <c r="KV171" s="183" t="e">
        <f t="shared" si="1393"/>
        <v>#DIV/0!</v>
      </c>
      <c r="KW171" s="183">
        <f t="shared" si="1394"/>
        <v>0</v>
      </c>
      <c r="KY171" s="183">
        <f t="shared" si="1395"/>
        <v>0</v>
      </c>
      <c r="KZ171" s="183" t="e">
        <f t="shared" si="1396"/>
        <v>#DIV/0!</v>
      </c>
      <c r="LA171" s="183">
        <f t="shared" si="1397"/>
        <v>0</v>
      </c>
      <c r="LC171" s="183">
        <f t="shared" si="1398"/>
        <v>0</v>
      </c>
      <c r="LD171" s="183" t="e">
        <f t="shared" si="1399"/>
        <v>#DIV/0!</v>
      </c>
      <c r="LE171" s="183">
        <f t="shared" si="1400"/>
        <v>0</v>
      </c>
    </row>
    <row r="172" spans="2:317" ht="18.75">
      <c r="B172" s="172"/>
      <c r="C172" s="180"/>
      <c r="D172" s="180"/>
      <c r="E172" s="180" t="str">
        <f>'A.I Revenue Streams - P1'!F170</f>
        <v>CT Contrast(100 ML)</v>
      </c>
      <c r="F172" s="184"/>
      <c r="G172" s="182"/>
      <c r="H172" s="182">
        <f>'A.I Revenue Streams - P1'!J170</f>
        <v>0</v>
      </c>
      <c r="I172" s="182">
        <f t="shared" si="1240"/>
        <v>0</v>
      </c>
      <c r="J172" s="5"/>
      <c r="K172" s="182">
        <f>'A.I Revenue Streams - P1'!H170*K$2</f>
        <v>0</v>
      </c>
      <c r="L172" s="182">
        <f t="shared" si="1241"/>
        <v>0</v>
      </c>
      <c r="M172" s="182">
        <f t="shared" si="1242"/>
        <v>0</v>
      </c>
      <c r="N172" s="5"/>
      <c r="O172" s="182">
        <f t="shared" si="1401"/>
        <v>0</v>
      </c>
      <c r="P172" s="182">
        <f t="shared" si="1243"/>
        <v>0</v>
      </c>
      <c r="Q172" s="182">
        <f t="shared" si="1244"/>
        <v>0</v>
      </c>
      <c r="R172" s="5"/>
      <c r="S172" s="182">
        <f t="shared" si="1402"/>
        <v>0</v>
      </c>
      <c r="T172" s="182">
        <f t="shared" si="1245"/>
        <v>0</v>
      </c>
      <c r="U172" s="182">
        <f t="shared" si="1246"/>
        <v>0</v>
      </c>
      <c r="V172" s="5"/>
      <c r="W172" s="182">
        <f t="shared" si="1403"/>
        <v>0</v>
      </c>
      <c r="X172" s="182">
        <f t="shared" si="1247"/>
        <v>0</v>
      </c>
      <c r="Y172" s="182">
        <f t="shared" si="1248"/>
        <v>0</v>
      </c>
      <c r="Z172" s="5"/>
      <c r="AA172" s="182">
        <f t="shared" si="1404"/>
        <v>0</v>
      </c>
      <c r="AB172" s="182">
        <f t="shared" si="1249"/>
        <v>0</v>
      </c>
      <c r="AC172" s="182">
        <f t="shared" si="1250"/>
        <v>0</v>
      </c>
      <c r="AD172" s="5"/>
      <c r="AE172" s="182">
        <f t="shared" si="1405"/>
        <v>0</v>
      </c>
      <c r="AF172" s="182">
        <f t="shared" si="1251"/>
        <v>0</v>
      </c>
      <c r="AG172" s="182">
        <f t="shared" si="1252"/>
        <v>0</v>
      </c>
      <c r="AH172" s="5"/>
      <c r="AI172" s="182">
        <f t="shared" si="1406"/>
        <v>0</v>
      </c>
      <c r="AJ172" s="182">
        <f t="shared" si="1253"/>
        <v>0</v>
      </c>
      <c r="AK172" s="182">
        <f t="shared" si="1254"/>
        <v>0</v>
      </c>
      <c r="AL172" s="5"/>
      <c r="AM172" s="182">
        <f t="shared" si="1407"/>
        <v>0</v>
      </c>
      <c r="AN172" s="182">
        <f t="shared" si="1255"/>
        <v>0</v>
      </c>
      <c r="AO172" s="182">
        <f t="shared" si="1256"/>
        <v>0</v>
      </c>
      <c r="AP172" s="5"/>
      <c r="AQ172" s="182">
        <f t="shared" si="1408"/>
        <v>0</v>
      </c>
      <c r="AR172" s="182">
        <f t="shared" si="1257"/>
        <v>0</v>
      </c>
      <c r="AS172" s="182">
        <f t="shared" si="1258"/>
        <v>0</v>
      </c>
      <c r="AT172" s="5"/>
      <c r="AU172" s="182">
        <f t="shared" si="1409"/>
        <v>0</v>
      </c>
      <c r="AV172" s="182">
        <f t="shared" si="1259"/>
        <v>0</v>
      </c>
      <c r="AW172" s="182">
        <f t="shared" si="1260"/>
        <v>0</v>
      </c>
      <c r="AX172" s="5"/>
      <c r="AY172" s="182">
        <f t="shared" si="1410"/>
        <v>0</v>
      </c>
      <c r="AZ172" s="182">
        <f t="shared" si="1261"/>
        <v>0</v>
      </c>
      <c r="BA172" s="182">
        <f t="shared" si="1262"/>
        <v>0</v>
      </c>
      <c r="BB172" s="5"/>
      <c r="BC172" s="182">
        <f t="shared" si="1411"/>
        <v>0</v>
      </c>
      <c r="BD172" s="182">
        <f t="shared" si="1263"/>
        <v>0</v>
      </c>
      <c r="BE172" s="182">
        <f t="shared" si="1264"/>
        <v>0</v>
      </c>
      <c r="BF172" s="5"/>
      <c r="BG172" s="182">
        <f t="shared" si="1412"/>
        <v>0</v>
      </c>
      <c r="BH172" s="182">
        <f t="shared" si="1265"/>
        <v>0</v>
      </c>
      <c r="BI172" s="182">
        <f t="shared" si="1266"/>
        <v>0</v>
      </c>
      <c r="BJ172" s="5"/>
      <c r="BK172" s="182">
        <f t="shared" si="1413"/>
        <v>0</v>
      </c>
      <c r="BL172" s="182">
        <f t="shared" si="1267"/>
        <v>0</v>
      </c>
      <c r="BM172" s="182">
        <f t="shared" si="1268"/>
        <v>0</v>
      </c>
      <c r="BN172" s="5"/>
      <c r="BO172" s="182">
        <f t="shared" si="1414"/>
        <v>0</v>
      </c>
      <c r="BP172" s="182">
        <f t="shared" si="1269"/>
        <v>0</v>
      </c>
      <c r="BQ172" s="182">
        <f t="shared" si="1270"/>
        <v>0</v>
      </c>
      <c r="BR172" s="5"/>
      <c r="BS172" s="182">
        <f t="shared" si="1415"/>
        <v>0</v>
      </c>
      <c r="BT172" s="182">
        <f t="shared" si="1271"/>
        <v>0</v>
      </c>
      <c r="BU172" s="182">
        <f t="shared" si="1272"/>
        <v>0</v>
      </c>
      <c r="BV172" s="5"/>
      <c r="BW172" s="182">
        <f t="shared" si="1416"/>
        <v>0</v>
      </c>
      <c r="BX172" s="182">
        <f t="shared" si="1273"/>
        <v>0</v>
      </c>
      <c r="BY172" s="182">
        <f t="shared" si="1274"/>
        <v>0</v>
      </c>
      <c r="BZ172" s="5"/>
      <c r="CA172" s="182">
        <f t="shared" si="1417"/>
        <v>0</v>
      </c>
      <c r="CB172" s="182">
        <f t="shared" si="1275"/>
        <v>0</v>
      </c>
      <c r="CC172" s="182">
        <f t="shared" si="1276"/>
        <v>0</v>
      </c>
      <c r="CD172" s="5"/>
      <c r="CE172" s="182">
        <f t="shared" si="1418"/>
        <v>0</v>
      </c>
      <c r="CF172" s="182">
        <f t="shared" si="1277"/>
        <v>0</v>
      </c>
      <c r="CG172" s="182">
        <f t="shared" si="1278"/>
        <v>0</v>
      </c>
      <c r="CH172" s="5"/>
      <c r="CI172" s="182">
        <f t="shared" si="1419"/>
        <v>0</v>
      </c>
      <c r="CJ172" s="182">
        <f t="shared" si="1279"/>
        <v>0</v>
      </c>
      <c r="CK172" s="182">
        <f t="shared" si="1280"/>
        <v>0</v>
      </c>
      <c r="CL172" s="5"/>
      <c r="CM172" s="182">
        <f t="shared" si="1420"/>
        <v>0</v>
      </c>
      <c r="CN172" s="182">
        <f t="shared" si="1281"/>
        <v>0</v>
      </c>
      <c r="CO172" s="182">
        <f t="shared" si="1282"/>
        <v>0</v>
      </c>
      <c r="CP172" s="5"/>
      <c r="CQ172" s="182">
        <f t="shared" si="1421"/>
        <v>0</v>
      </c>
      <c r="CR172" s="182">
        <f t="shared" si="1283"/>
        <v>0</v>
      </c>
      <c r="CS172" s="182">
        <f t="shared" si="1284"/>
        <v>0</v>
      </c>
      <c r="CT172" s="5"/>
      <c r="CU172" s="182">
        <f t="shared" si="1422"/>
        <v>0</v>
      </c>
      <c r="CV172" s="182">
        <f t="shared" si="1285"/>
        <v>0</v>
      </c>
      <c r="CW172" s="182">
        <f t="shared" si="1286"/>
        <v>0</v>
      </c>
      <c r="CX172" s="5"/>
      <c r="CY172" s="182">
        <f t="shared" si="1423"/>
        <v>0</v>
      </c>
      <c r="CZ172" s="182">
        <f t="shared" si="1287"/>
        <v>0</v>
      </c>
      <c r="DA172" s="182">
        <f t="shared" si="1288"/>
        <v>0</v>
      </c>
      <c r="DB172" s="5"/>
      <c r="DC172" s="182">
        <f t="shared" si="1424"/>
        <v>0</v>
      </c>
      <c r="DD172" s="182">
        <f t="shared" si="1289"/>
        <v>0</v>
      </c>
      <c r="DE172" s="182">
        <f t="shared" si="1290"/>
        <v>0</v>
      </c>
      <c r="DF172" s="5"/>
      <c r="DG172" s="182">
        <f t="shared" si="1425"/>
        <v>0</v>
      </c>
      <c r="DH172" s="182">
        <f t="shared" si="1291"/>
        <v>0</v>
      </c>
      <c r="DI172" s="182">
        <f t="shared" si="1292"/>
        <v>0</v>
      </c>
      <c r="DJ172" s="5"/>
      <c r="DK172" s="182">
        <f t="shared" si="1426"/>
        <v>0</v>
      </c>
      <c r="DL172" s="182">
        <f t="shared" si="1293"/>
        <v>0</v>
      </c>
      <c r="DM172" s="182">
        <f t="shared" si="1294"/>
        <v>0</v>
      </c>
      <c r="DN172" s="5"/>
      <c r="DO172" s="182">
        <f t="shared" si="1427"/>
        <v>0</v>
      </c>
      <c r="DP172" s="182">
        <f t="shared" si="1295"/>
        <v>0</v>
      </c>
      <c r="DQ172" s="182">
        <f t="shared" si="1296"/>
        <v>0</v>
      </c>
      <c r="DR172" s="5"/>
      <c r="DS172" s="182">
        <f t="shared" si="1428"/>
        <v>0</v>
      </c>
      <c r="DT172" s="182">
        <f t="shared" si="1297"/>
        <v>0</v>
      </c>
      <c r="DU172" s="182">
        <f t="shared" si="1298"/>
        <v>0</v>
      </c>
      <c r="DV172" s="5"/>
      <c r="DW172" s="182">
        <f t="shared" si="1429"/>
        <v>0</v>
      </c>
      <c r="DX172" s="182">
        <f t="shared" si="1299"/>
        <v>0</v>
      </c>
      <c r="DY172" s="182">
        <f t="shared" si="1300"/>
        <v>0</v>
      </c>
      <c r="DZ172" s="5"/>
      <c r="EA172" s="182">
        <f t="shared" si="1430"/>
        <v>0</v>
      </c>
      <c r="EB172" s="182">
        <f t="shared" si="1301"/>
        <v>0</v>
      </c>
      <c r="EC172" s="182">
        <f t="shared" si="1302"/>
        <v>0</v>
      </c>
      <c r="ED172" s="5"/>
      <c r="EE172" s="182">
        <f t="shared" si="1431"/>
        <v>0</v>
      </c>
      <c r="EF172" s="182">
        <f t="shared" si="1303"/>
        <v>0</v>
      </c>
      <c r="EG172" s="182">
        <f t="shared" si="1304"/>
        <v>0</v>
      </c>
      <c r="EH172" s="5"/>
      <c r="EI172" s="182">
        <f t="shared" si="1432"/>
        <v>0</v>
      </c>
      <c r="EJ172" s="182">
        <f t="shared" si="1305"/>
        <v>0</v>
      </c>
      <c r="EK172" s="182">
        <f t="shared" si="1306"/>
        <v>0</v>
      </c>
      <c r="EL172" s="5"/>
      <c r="EM172" s="182">
        <f t="shared" si="1433"/>
        <v>0</v>
      </c>
      <c r="EN172" s="182">
        <f t="shared" si="1307"/>
        <v>0</v>
      </c>
      <c r="EO172" s="182">
        <f t="shared" si="1308"/>
        <v>0</v>
      </c>
      <c r="EP172" s="5"/>
      <c r="EQ172" s="182">
        <f t="shared" si="1434"/>
        <v>0</v>
      </c>
      <c r="ER172" s="182">
        <f t="shared" si="1309"/>
        <v>0</v>
      </c>
      <c r="ES172" s="182">
        <f t="shared" si="1310"/>
        <v>0</v>
      </c>
      <c r="ET172" s="5"/>
      <c r="EU172" s="182">
        <f t="shared" si="1435"/>
        <v>0</v>
      </c>
      <c r="EV172" s="182">
        <f t="shared" si="1311"/>
        <v>0</v>
      </c>
      <c r="EW172" s="182">
        <f t="shared" si="1312"/>
        <v>0</v>
      </c>
      <c r="EX172" s="5"/>
      <c r="EY172" s="182">
        <f t="shared" si="1436"/>
        <v>0</v>
      </c>
      <c r="EZ172" s="182">
        <f t="shared" si="1313"/>
        <v>0</v>
      </c>
      <c r="FA172" s="182">
        <f t="shared" si="1314"/>
        <v>0</v>
      </c>
      <c r="FB172" s="5"/>
      <c r="FC172" s="182">
        <f t="shared" si="1437"/>
        <v>0</v>
      </c>
      <c r="FD172" s="182">
        <f t="shared" si="1315"/>
        <v>0</v>
      </c>
      <c r="FE172" s="182">
        <f t="shared" si="1316"/>
        <v>0</v>
      </c>
      <c r="FF172" s="5"/>
      <c r="FG172" s="182">
        <f t="shared" si="1438"/>
        <v>0</v>
      </c>
      <c r="FH172" s="182">
        <f t="shared" si="1317"/>
        <v>0</v>
      </c>
      <c r="FI172" s="182">
        <f t="shared" si="1318"/>
        <v>0</v>
      </c>
      <c r="FJ172" s="5"/>
      <c r="FK172" s="182">
        <f t="shared" si="1439"/>
        <v>0</v>
      </c>
      <c r="FL172" s="182">
        <f t="shared" si="1319"/>
        <v>0</v>
      </c>
      <c r="FM172" s="182">
        <f t="shared" si="1320"/>
        <v>0</v>
      </c>
      <c r="FN172" s="5"/>
      <c r="FO172" s="182">
        <f t="shared" si="1440"/>
        <v>0</v>
      </c>
      <c r="FP172" s="182">
        <f t="shared" si="1321"/>
        <v>0</v>
      </c>
      <c r="FQ172" s="182">
        <f t="shared" si="1322"/>
        <v>0</v>
      </c>
      <c r="FR172" s="5"/>
      <c r="FS172" s="182">
        <f t="shared" si="1441"/>
        <v>0</v>
      </c>
      <c r="FT172" s="182">
        <f t="shared" si="1323"/>
        <v>0</v>
      </c>
      <c r="FU172" s="182">
        <f t="shared" si="1324"/>
        <v>0</v>
      </c>
      <c r="FV172" s="5"/>
      <c r="FW172" s="182">
        <f t="shared" si="1442"/>
        <v>0</v>
      </c>
      <c r="FX172" s="182">
        <f t="shared" si="1325"/>
        <v>0</v>
      </c>
      <c r="FY172" s="182">
        <f t="shared" si="1326"/>
        <v>0</v>
      </c>
      <c r="FZ172" s="5"/>
      <c r="GA172" s="182">
        <f t="shared" si="1443"/>
        <v>0</v>
      </c>
      <c r="GB172" s="182">
        <f t="shared" si="1327"/>
        <v>0</v>
      </c>
      <c r="GC172" s="182">
        <f t="shared" si="1328"/>
        <v>0</v>
      </c>
      <c r="GD172" s="5"/>
      <c r="GE172" s="182">
        <f t="shared" si="1444"/>
        <v>0</v>
      </c>
      <c r="GF172" s="182">
        <f t="shared" si="1329"/>
        <v>0</v>
      </c>
      <c r="GG172" s="182">
        <f t="shared" si="1330"/>
        <v>0</v>
      </c>
      <c r="GH172" s="5"/>
      <c r="GI172" s="182">
        <f t="shared" si="1445"/>
        <v>0</v>
      </c>
      <c r="GJ172" s="182">
        <f t="shared" si="1331"/>
        <v>0</v>
      </c>
      <c r="GK172" s="182">
        <f t="shared" si="1332"/>
        <v>0</v>
      </c>
      <c r="GL172" s="5"/>
      <c r="GM172" s="182">
        <f t="shared" si="1446"/>
        <v>0</v>
      </c>
      <c r="GN172" s="182">
        <f t="shared" si="1333"/>
        <v>0</v>
      </c>
      <c r="GO172" s="182">
        <f t="shared" si="1334"/>
        <v>0</v>
      </c>
      <c r="GP172" s="5"/>
      <c r="GQ172" s="182">
        <f t="shared" si="1447"/>
        <v>0</v>
      </c>
      <c r="GR172" s="182">
        <f t="shared" si="1335"/>
        <v>0</v>
      </c>
      <c r="GS172" s="182">
        <f t="shared" si="1336"/>
        <v>0</v>
      </c>
      <c r="GT172" s="5"/>
      <c r="GU172" s="182">
        <f t="shared" si="1448"/>
        <v>0</v>
      </c>
      <c r="GV172" s="182">
        <f t="shared" si="1337"/>
        <v>0</v>
      </c>
      <c r="GW172" s="182">
        <f t="shared" si="1338"/>
        <v>0</v>
      </c>
      <c r="GX172" s="5"/>
      <c r="GY172" s="182">
        <f t="shared" si="1449"/>
        <v>0</v>
      </c>
      <c r="GZ172" s="182">
        <f t="shared" si="1339"/>
        <v>0</v>
      </c>
      <c r="HA172" s="182">
        <f t="shared" si="1340"/>
        <v>0</v>
      </c>
      <c r="HB172" s="5"/>
      <c r="HC172" s="182">
        <f t="shared" si="1450"/>
        <v>0</v>
      </c>
      <c r="HD172" s="182">
        <f t="shared" si="1341"/>
        <v>0</v>
      </c>
      <c r="HE172" s="182">
        <f t="shared" si="1342"/>
        <v>0</v>
      </c>
      <c r="HF172" s="5"/>
      <c r="HG172" s="182">
        <f t="shared" si="1451"/>
        <v>0</v>
      </c>
      <c r="HH172" s="182">
        <f t="shared" si="1343"/>
        <v>0</v>
      </c>
      <c r="HI172" s="182">
        <f t="shared" si="1344"/>
        <v>0</v>
      </c>
      <c r="HJ172" s="5"/>
      <c r="HK172" s="182">
        <f t="shared" si="1452"/>
        <v>0</v>
      </c>
      <c r="HL172" s="182">
        <f t="shared" si="1345"/>
        <v>0</v>
      </c>
      <c r="HM172" s="182">
        <f t="shared" si="1346"/>
        <v>0</v>
      </c>
      <c r="HN172" s="5"/>
      <c r="HO172" s="182">
        <f t="shared" si="1453"/>
        <v>0</v>
      </c>
      <c r="HP172" s="182">
        <f t="shared" si="1347"/>
        <v>0</v>
      </c>
      <c r="HQ172" s="182">
        <f t="shared" si="1348"/>
        <v>0</v>
      </c>
      <c r="HR172" s="5"/>
      <c r="HS172" s="182">
        <f t="shared" si="1454"/>
        <v>0</v>
      </c>
      <c r="HT172" s="182">
        <f t="shared" si="1349"/>
        <v>0</v>
      </c>
      <c r="HU172" s="182">
        <f t="shared" si="1350"/>
        <v>0</v>
      </c>
      <c r="HV172" s="5"/>
      <c r="HW172" s="182">
        <f t="shared" si="1455"/>
        <v>0</v>
      </c>
      <c r="HX172" s="182">
        <f t="shared" si="1351"/>
        <v>0</v>
      </c>
      <c r="HY172" s="182">
        <f t="shared" si="1352"/>
        <v>0</v>
      </c>
      <c r="HZ172" s="5"/>
      <c r="IA172" s="182">
        <f t="shared" si="1456"/>
        <v>0</v>
      </c>
      <c r="IB172" s="182">
        <f t="shared" si="1353"/>
        <v>0</v>
      </c>
      <c r="IC172" s="182">
        <f t="shared" si="1354"/>
        <v>0</v>
      </c>
      <c r="ID172" s="5"/>
      <c r="IE172" s="182">
        <f t="shared" si="1457"/>
        <v>0</v>
      </c>
      <c r="IF172" s="182">
        <f t="shared" si="1355"/>
        <v>0</v>
      </c>
      <c r="IG172" s="182">
        <f t="shared" si="1356"/>
        <v>0</v>
      </c>
      <c r="IH172" s="5"/>
      <c r="II172" s="182">
        <f t="shared" si="1458"/>
        <v>0</v>
      </c>
      <c r="IJ172" s="182">
        <f t="shared" si="1357"/>
        <v>0</v>
      </c>
      <c r="IK172" s="182">
        <f t="shared" si="1358"/>
        <v>0</v>
      </c>
      <c r="IL172" s="5"/>
      <c r="IM172" s="182">
        <f t="shared" si="1459"/>
        <v>0</v>
      </c>
      <c r="IN172" s="182">
        <f t="shared" si="1359"/>
        <v>0</v>
      </c>
      <c r="IO172" s="182">
        <f t="shared" si="1360"/>
        <v>0</v>
      </c>
      <c r="IP172" s="5"/>
      <c r="IQ172" s="182">
        <f t="shared" si="1460"/>
        <v>0</v>
      </c>
      <c r="IR172" s="182">
        <f t="shared" si="1361"/>
        <v>0</v>
      </c>
      <c r="IS172" s="182">
        <f t="shared" si="1362"/>
        <v>0</v>
      </c>
      <c r="IT172" s="5"/>
      <c r="IU172" s="182">
        <f t="shared" si="1461"/>
        <v>0</v>
      </c>
      <c r="IV172" s="182">
        <f t="shared" si="1363"/>
        <v>0</v>
      </c>
      <c r="IW172" s="182">
        <f t="shared" si="1364"/>
        <v>0</v>
      </c>
      <c r="IX172" s="5"/>
      <c r="IY172" s="182">
        <f t="shared" si="1462"/>
        <v>0</v>
      </c>
      <c r="IZ172" s="182">
        <f t="shared" si="1365"/>
        <v>0</v>
      </c>
      <c r="JA172" s="182">
        <f t="shared" si="1366"/>
        <v>0</v>
      </c>
      <c r="JB172" s="5"/>
      <c r="JC172" s="182">
        <f t="shared" si="1463"/>
        <v>0</v>
      </c>
      <c r="JD172" s="182">
        <f t="shared" si="1367"/>
        <v>0</v>
      </c>
      <c r="JE172" s="182">
        <f t="shared" si="1368"/>
        <v>0</v>
      </c>
      <c r="JF172" s="5"/>
      <c r="JG172" s="182">
        <f t="shared" si="1464"/>
        <v>0</v>
      </c>
      <c r="JH172" s="182">
        <f t="shared" si="1369"/>
        <v>0</v>
      </c>
      <c r="JI172" s="182">
        <f t="shared" si="1370"/>
        <v>0</v>
      </c>
      <c r="JJ172" s="5"/>
      <c r="JK172" s="182">
        <f t="shared" si="1465"/>
        <v>0</v>
      </c>
      <c r="JL172" s="182">
        <f t="shared" si="1371"/>
        <v>0</v>
      </c>
      <c r="JM172" s="182">
        <f t="shared" si="1372"/>
        <v>0</v>
      </c>
      <c r="JN172" s="5"/>
      <c r="JO172" s="182">
        <f t="shared" si="1466"/>
        <v>0</v>
      </c>
      <c r="JP172" s="182">
        <f t="shared" si="1373"/>
        <v>0</v>
      </c>
      <c r="JQ172" s="182">
        <f t="shared" si="1374"/>
        <v>0</v>
      </c>
      <c r="JR172" s="5"/>
      <c r="JS172" s="182">
        <f t="shared" si="1467"/>
        <v>0</v>
      </c>
      <c r="JT172" s="182">
        <f t="shared" si="1375"/>
        <v>0</v>
      </c>
      <c r="JU172" s="182">
        <f t="shared" si="1376"/>
        <v>0</v>
      </c>
      <c r="JV172" s="5"/>
      <c r="JW172" s="182">
        <f t="shared" si="1468"/>
        <v>0</v>
      </c>
      <c r="JX172" s="182">
        <f t="shared" si="1377"/>
        <v>0</v>
      </c>
      <c r="JY172" s="182">
        <f t="shared" si="1378"/>
        <v>0</v>
      </c>
      <c r="JZ172" s="5"/>
      <c r="KA172" s="182">
        <f t="shared" si="1469"/>
        <v>0</v>
      </c>
      <c r="KB172" s="182">
        <f t="shared" si="1379"/>
        <v>0</v>
      </c>
      <c r="KC172" s="182">
        <f t="shared" si="1380"/>
        <v>0</v>
      </c>
      <c r="KD172" s="5"/>
      <c r="KE172" s="182">
        <f t="shared" si="1470"/>
        <v>0</v>
      </c>
      <c r="KF172" s="182">
        <f t="shared" si="1381"/>
        <v>0</v>
      </c>
      <c r="KG172" s="182">
        <f t="shared" si="1382"/>
        <v>0</v>
      </c>
      <c r="KH172" s="5"/>
      <c r="KI172" s="183">
        <f t="shared" si="1383"/>
        <v>0</v>
      </c>
      <c r="KJ172" s="183" t="e">
        <f t="shared" si="1384"/>
        <v>#DIV/0!</v>
      </c>
      <c r="KK172" s="183">
        <f t="shared" si="1385"/>
        <v>0</v>
      </c>
      <c r="KM172" s="183">
        <f t="shared" si="1386"/>
        <v>0</v>
      </c>
      <c r="KN172" s="183" t="e">
        <f t="shared" si="1387"/>
        <v>#DIV/0!</v>
      </c>
      <c r="KO172" s="183">
        <f t="shared" si="1388"/>
        <v>0</v>
      </c>
      <c r="KQ172" s="183">
        <f t="shared" si="1389"/>
        <v>0</v>
      </c>
      <c r="KR172" s="183" t="e">
        <f t="shared" si="1390"/>
        <v>#DIV/0!</v>
      </c>
      <c r="KS172" s="183">
        <f t="shared" si="1391"/>
        <v>0</v>
      </c>
      <c r="KU172" s="183">
        <f t="shared" si="1392"/>
        <v>0</v>
      </c>
      <c r="KV172" s="183" t="e">
        <f t="shared" si="1393"/>
        <v>#DIV/0!</v>
      </c>
      <c r="KW172" s="183">
        <f t="shared" si="1394"/>
        <v>0</v>
      </c>
      <c r="KY172" s="183">
        <f t="shared" si="1395"/>
        <v>0</v>
      </c>
      <c r="KZ172" s="183" t="e">
        <f t="shared" si="1396"/>
        <v>#DIV/0!</v>
      </c>
      <c r="LA172" s="183">
        <f t="shared" si="1397"/>
        <v>0</v>
      </c>
      <c r="LC172" s="183">
        <f t="shared" si="1398"/>
        <v>0</v>
      </c>
      <c r="LD172" s="183" t="e">
        <f t="shared" si="1399"/>
        <v>#DIV/0!</v>
      </c>
      <c r="LE172" s="183">
        <f t="shared" si="1400"/>
        <v>0</v>
      </c>
    </row>
    <row r="173" spans="2:317" ht="18.75">
      <c r="B173" s="172"/>
      <c r="C173" s="180"/>
      <c r="D173" s="180" t="str">
        <f>'A.I Revenue Streams - P1'!E171</f>
        <v>Hematology</v>
      </c>
      <c r="E173" s="180">
        <f>'A.I Revenue Streams - P1'!F171</f>
        <v>0</v>
      </c>
      <c r="F173" s="184"/>
      <c r="G173" s="182"/>
      <c r="H173" s="182">
        <f>'A.I Revenue Streams - P1'!J171</f>
        <v>300</v>
      </c>
      <c r="I173" s="182">
        <f t="shared" si="1240"/>
        <v>0</v>
      </c>
      <c r="J173" s="5"/>
      <c r="K173" s="182">
        <f>'A.I Revenue Streams - P1'!H171*K$2*L$2</f>
        <v>270</v>
      </c>
      <c r="L173" s="182">
        <f t="shared" si="1241"/>
        <v>300</v>
      </c>
      <c r="M173" s="182">
        <f t="shared" si="1242"/>
        <v>81000</v>
      </c>
      <c r="N173" s="5"/>
      <c r="O173" s="182">
        <f>K173*O$8*O$2/K$2*P$2</f>
        <v>288.22499999999997</v>
      </c>
      <c r="P173" s="182">
        <f t="shared" si="1243"/>
        <v>300</v>
      </c>
      <c r="Q173" s="182">
        <f t="shared" si="1244"/>
        <v>86467.499999999985</v>
      </c>
      <c r="R173" s="5"/>
      <c r="S173" s="182">
        <f t="shared" si="1402"/>
        <v>441.94499999999994</v>
      </c>
      <c r="T173" s="182">
        <f t="shared" si="1245"/>
        <v>300</v>
      </c>
      <c r="U173" s="182">
        <f t="shared" si="1246"/>
        <v>132583.49999999997</v>
      </c>
      <c r="V173" s="5"/>
      <c r="W173" s="182">
        <f t="shared" si="1403"/>
        <v>635.29593749999981</v>
      </c>
      <c r="X173" s="182">
        <f t="shared" si="1247"/>
        <v>300</v>
      </c>
      <c r="Y173" s="182">
        <f t="shared" si="1248"/>
        <v>190588.78124999994</v>
      </c>
      <c r="Z173" s="5"/>
      <c r="AA173" s="182">
        <f t="shared" si="1404"/>
        <v>1168.9445249999997</v>
      </c>
      <c r="AB173" s="182">
        <f t="shared" si="1249"/>
        <v>300</v>
      </c>
      <c r="AC173" s="182">
        <f t="shared" si="1250"/>
        <v>350683.35749999993</v>
      </c>
      <c r="AD173" s="5"/>
      <c r="AE173" s="182">
        <f t="shared" si="1405"/>
        <v>1680.3577546874994</v>
      </c>
      <c r="AF173" s="182">
        <f t="shared" si="1251"/>
        <v>300</v>
      </c>
      <c r="AG173" s="182">
        <f t="shared" si="1252"/>
        <v>504107.32640624983</v>
      </c>
      <c r="AH173" s="5"/>
      <c r="AI173" s="182">
        <f t="shared" si="1406"/>
        <v>2415.5142723632798</v>
      </c>
      <c r="AJ173" s="182">
        <f t="shared" si="1253"/>
        <v>300</v>
      </c>
      <c r="AK173" s="182">
        <f t="shared" si="1254"/>
        <v>724654.28170898394</v>
      </c>
      <c r="AL173" s="5"/>
      <c r="AM173" s="182">
        <f t="shared" si="1407"/>
        <v>2777.8414132177718</v>
      </c>
      <c r="AN173" s="182">
        <f t="shared" si="1255"/>
        <v>300</v>
      </c>
      <c r="AO173" s="182">
        <f t="shared" si="1256"/>
        <v>833352.42396533152</v>
      </c>
      <c r="AP173" s="5"/>
      <c r="AQ173" s="182">
        <f t="shared" si="1408"/>
        <v>3194.5176252004371</v>
      </c>
      <c r="AR173" s="182">
        <f t="shared" si="1257"/>
        <v>300</v>
      </c>
      <c r="AS173" s="182">
        <f t="shared" si="1258"/>
        <v>958355.28756013117</v>
      </c>
      <c r="AT173" s="5"/>
      <c r="AU173" s="182">
        <f t="shared" si="1409"/>
        <v>3673.6952689805025</v>
      </c>
      <c r="AV173" s="182">
        <f t="shared" si="1259"/>
        <v>300</v>
      </c>
      <c r="AW173" s="182">
        <f t="shared" si="1260"/>
        <v>1102108.5806941506</v>
      </c>
      <c r="AX173" s="5"/>
      <c r="AY173" s="182">
        <f>AU173*AY$8*AY$2/AU$2*AZ$2</f>
        <v>4224.749559327578</v>
      </c>
      <c r="AZ173" s="182">
        <f t="shared" si="1261"/>
        <v>300</v>
      </c>
      <c r="BA173" s="182">
        <f t="shared" si="1262"/>
        <v>1267424.8677982735</v>
      </c>
      <c r="BB173" s="5"/>
      <c r="BC173" s="182">
        <f t="shared" si="1411"/>
        <v>4858.4619932267142</v>
      </c>
      <c r="BD173" s="182">
        <f t="shared" si="1263"/>
        <v>300</v>
      </c>
      <c r="BE173" s="182">
        <f t="shared" si="1264"/>
        <v>1457538.5979680142</v>
      </c>
      <c r="BF173" s="5"/>
      <c r="BG173" s="182">
        <f t="shared" si="1412"/>
        <v>5587.2312922107212</v>
      </c>
      <c r="BH173" s="182">
        <f t="shared" si="1265"/>
        <v>300</v>
      </c>
      <c r="BI173" s="182">
        <f t="shared" si="1266"/>
        <v>1676169.3876632163</v>
      </c>
      <c r="BJ173" s="5"/>
      <c r="BK173" s="182">
        <f t="shared" si="1413"/>
        <v>6425.3159860423293</v>
      </c>
      <c r="BL173" s="182">
        <f t="shared" si="1267"/>
        <v>300</v>
      </c>
      <c r="BM173" s="182">
        <f t="shared" si="1268"/>
        <v>1927594.7958126988</v>
      </c>
      <c r="BN173" s="5"/>
      <c r="BO173" s="182">
        <f t="shared" si="1414"/>
        <v>7389.1133839486783</v>
      </c>
      <c r="BP173" s="182">
        <f t="shared" si="1269"/>
        <v>300</v>
      </c>
      <c r="BQ173" s="182">
        <f t="shared" si="1270"/>
        <v>2216734.0151846036</v>
      </c>
      <c r="BR173" s="5"/>
      <c r="BS173" s="182">
        <f t="shared" si="1415"/>
        <v>8497.4803915409775</v>
      </c>
      <c r="BT173" s="182">
        <f t="shared" si="1271"/>
        <v>300</v>
      </c>
      <c r="BU173" s="182">
        <f t="shared" si="1272"/>
        <v>2549244.1174622932</v>
      </c>
      <c r="BV173" s="5"/>
      <c r="BW173" s="182">
        <f t="shared" si="1416"/>
        <v>9772.102450272123</v>
      </c>
      <c r="BX173" s="182">
        <f t="shared" si="1273"/>
        <v>300</v>
      </c>
      <c r="BY173" s="182">
        <f t="shared" si="1274"/>
        <v>2931630.7350816368</v>
      </c>
      <c r="BZ173" s="5"/>
      <c r="CA173" s="182">
        <f t="shared" si="1417"/>
        <v>11237.91781781294</v>
      </c>
      <c r="CB173" s="182">
        <f t="shared" si="1275"/>
        <v>300</v>
      </c>
      <c r="CC173" s="182">
        <f t="shared" si="1276"/>
        <v>3371375.3453438822</v>
      </c>
      <c r="CD173" s="5"/>
      <c r="CE173" s="182">
        <f t="shared" si="1418"/>
        <v>15508.326588581858</v>
      </c>
      <c r="CF173" s="182">
        <f t="shared" si="1277"/>
        <v>300</v>
      </c>
      <c r="CG173" s="182">
        <f t="shared" si="1278"/>
        <v>4652497.9765745578</v>
      </c>
      <c r="CH173" s="5"/>
      <c r="CI173" s="182">
        <f t="shared" si="1419"/>
        <v>17834.575576869134</v>
      </c>
      <c r="CJ173" s="182">
        <f t="shared" si="1279"/>
        <v>300</v>
      </c>
      <c r="CK173" s="182">
        <f t="shared" si="1280"/>
        <v>5350372.6730607403</v>
      </c>
      <c r="CL173" s="5"/>
      <c r="CM173" s="182">
        <f t="shared" si="1420"/>
        <v>20509.761913399503</v>
      </c>
      <c r="CN173" s="182">
        <f t="shared" si="1281"/>
        <v>300</v>
      </c>
      <c r="CO173" s="182">
        <f t="shared" si="1282"/>
        <v>6152928.5740198512</v>
      </c>
      <c r="CP173" s="5"/>
      <c r="CQ173" s="182">
        <f t="shared" si="1421"/>
        <v>23586.226200409426</v>
      </c>
      <c r="CR173" s="182">
        <f t="shared" si="1283"/>
        <v>300</v>
      </c>
      <c r="CS173" s="182">
        <f t="shared" si="1284"/>
        <v>7075867.8601228278</v>
      </c>
      <c r="CT173" s="5"/>
      <c r="CU173" s="182">
        <f t="shared" si="1422"/>
        <v>27124.160130470838</v>
      </c>
      <c r="CV173" s="182">
        <f t="shared" si="1285"/>
        <v>300</v>
      </c>
      <c r="CW173" s="182">
        <f t="shared" si="1286"/>
        <v>8137248.0391412517</v>
      </c>
      <c r="CX173" s="5"/>
      <c r="CY173" s="182">
        <f t="shared" si="1423"/>
        <v>31192.784150041462</v>
      </c>
      <c r="CZ173" s="182">
        <f t="shared" si="1287"/>
        <v>300</v>
      </c>
      <c r="DA173" s="182">
        <f t="shared" si="1288"/>
        <v>9357835.2450124379</v>
      </c>
      <c r="DB173" s="5"/>
      <c r="DC173" s="182">
        <f t="shared" si="1424"/>
        <v>35871.701772547676</v>
      </c>
      <c r="DD173" s="182">
        <f t="shared" si="1289"/>
        <v>300</v>
      </c>
      <c r="DE173" s="182">
        <f t="shared" si="1290"/>
        <v>10761510.531764302</v>
      </c>
      <c r="DF173" s="5"/>
      <c r="DG173" s="182">
        <f t="shared" si="1425"/>
        <v>41252.457038429828</v>
      </c>
      <c r="DH173" s="182">
        <f t="shared" si="1291"/>
        <v>300</v>
      </c>
      <c r="DI173" s="182">
        <f t="shared" si="1292"/>
        <v>12375737.111528948</v>
      </c>
      <c r="DJ173" s="5"/>
      <c r="DK173" s="182">
        <f t="shared" si="1426"/>
        <v>47440.325594194299</v>
      </c>
      <c r="DL173" s="182">
        <f t="shared" si="1293"/>
        <v>300</v>
      </c>
      <c r="DM173" s="182">
        <f t="shared" si="1294"/>
        <v>14232097.678258291</v>
      </c>
      <c r="DN173" s="5"/>
      <c r="DO173" s="182">
        <f t="shared" si="1427"/>
        <v>54556.374433323443</v>
      </c>
      <c r="DP173" s="182">
        <f t="shared" si="1295"/>
        <v>300</v>
      </c>
      <c r="DQ173" s="182">
        <f t="shared" si="1296"/>
        <v>16366912.329997033</v>
      </c>
      <c r="DR173" s="5"/>
      <c r="DS173" s="182">
        <f t="shared" si="1428"/>
        <v>62739.830598321947</v>
      </c>
      <c r="DT173" s="182">
        <f t="shared" si="1297"/>
        <v>300</v>
      </c>
      <c r="DU173" s="182">
        <f t="shared" si="1298"/>
        <v>18821949.179496583</v>
      </c>
      <c r="DV173" s="5"/>
      <c r="DW173" s="182">
        <f t="shared" si="1429"/>
        <v>72150.805188070241</v>
      </c>
      <c r="DX173" s="182">
        <f t="shared" si="1299"/>
        <v>300</v>
      </c>
      <c r="DY173" s="182">
        <f t="shared" si="1300"/>
        <v>21645241.556421071</v>
      </c>
      <c r="DZ173" s="5"/>
      <c r="EA173" s="182">
        <f t="shared" si="1430"/>
        <v>91270.768562908866</v>
      </c>
      <c r="EB173" s="182">
        <f t="shared" si="1301"/>
        <v>300</v>
      </c>
      <c r="EC173" s="182">
        <f t="shared" si="1302"/>
        <v>27381230.56887266</v>
      </c>
      <c r="ED173" s="5"/>
      <c r="EE173" s="182">
        <f t="shared" si="1431"/>
        <v>104961.38384734519</v>
      </c>
      <c r="EF173" s="182">
        <f t="shared" si="1303"/>
        <v>300</v>
      </c>
      <c r="EG173" s="182">
        <f t="shared" si="1304"/>
        <v>31488415.154203556</v>
      </c>
      <c r="EH173" s="5"/>
      <c r="EI173" s="182">
        <f t="shared" si="1432"/>
        <v>120705.59142444695</v>
      </c>
      <c r="EJ173" s="182">
        <f t="shared" si="1305"/>
        <v>300</v>
      </c>
      <c r="EK173" s="182">
        <f t="shared" si="1306"/>
        <v>36211677.427334085</v>
      </c>
      <c r="EL173" s="5"/>
      <c r="EM173" s="182">
        <f t="shared" si="1433"/>
        <v>138811.43013811397</v>
      </c>
      <c r="EN173" s="182">
        <f t="shared" si="1307"/>
        <v>300</v>
      </c>
      <c r="EO173" s="182">
        <f t="shared" si="1308"/>
        <v>41643429.041434191</v>
      </c>
      <c r="EP173" s="5"/>
      <c r="EQ173" s="182">
        <f t="shared" si="1434"/>
        <v>159633.14465883104</v>
      </c>
      <c r="ER173" s="182">
        <f t="shared" si="1309"/>
        <v>300</v>
      </c>
      <c r="ES173" s="182">
        <f t="shared" si="1310"/>
        <v>47889943.397649311</v>
      </c>
      <c r="ET173" s="5"/>
      <c r="EU173" s="182">
        <f t="shared" si="1435"/>
        <v>183578.11635765567</v>
      </c>
      <c r="EV173" s="182">
        <f t="shared" si="1311"/>
        <v>300</v>
      </c>
      <c r="EW173" s="182">
        <f t="shared" si="1312"/>
        <v>55073434.907296702</v>
      </c>
      <c r="EX173" s="5"/>
      <c r="EY173" s="182">
        <f t="shared" si="1436"/>
        <v>211114.83381130401</v>
      </c>
      <c r="EZ173" s="182">
        <f t="shared" si="1313"/>
        <v>300</v>
      </c>
      <c r="FA173" s="182">
        <f t="shared" si="1314"/>
        <v>63334450.143391199</v>
      </c>
      <c r="FB173" s="5"/>
      <c r="FC173" s="182">
        <f t="shared" si="1437"/>
        <v>242782.05888299958</v>
      </c>
      <c r="FD173" s="182">
        <f t="shared" si="1315"/>
        <v>300</v>
      </c>
      <c r="FE173" s="182">
        <f t="shared" si="1316"/>
        <v>72834617.664899871</v>
      </c>
      <c r="FF173" s="5"/>
      <c r="FG173" s="182">
        <f t="shared" si="1438"/>
        <v>279199.36771544954</v>
      </c>
      <c r="FH173" s="182">
        <f t="shared" si="1317"/>
        <v>300</v>
      </c>
      <c r="FI173" s="182">
        <f t="shared" si="1318"/>
        <v>83759810.31463486</v>
      </c>
      <c r="FJ173" s="5"/>
      <c r="FK173" s="182">
        <f t="shared" si="1439"/>
        <v>321079.27287276695</v>
      </c>
      <c r="FL173" s="182">
        <f t="shared" si="1319"/>
        <v>300</v>
      </c>
      <c r="FM173" s="182">
        <f t="shared" si="1320"/>
        <v>96323781.861830086</v>
      </c>
      <c r="FN173" s="5"/>
      <c r="FO173" s="182">
        <f t="shared" si="1440"/>
        <v>369241.16380368196</v>
      </c>
      <c r="FP173" s="182">
        <f t="shared" si="1321"/>
        <v>300</v>
      </c>
      <c r="FQ173" s="182">
        <f t="shared" si="1322"/>
        <v>110772349.14110459</v>
      </c>
      <c r="FR173" s="5"/>
      <c r="FS173" s="182">
        <f t="shared" si="1441"/>
        <v>424627.33837423421</v>
      </c>
      <c r="FT173" s="182">
        <f t="shared" si="1323"/>
        <v>300</v>
      </c>
      <c r="FU173" s="182">
        <f t="shared" si="1324"/>
        <v>127388201.51227026</v>
      </c>
      <c r="FV173" s="5"/>
      <c r="FW173" s="182">
        <f t="shared" si="1442"/>
        <v>537153.58304340625</v>
      </c>
      <c r="FX173" s="182">
        <f t="shared" si="1325"/>
        <v>300</v>
      </c>
      <c r="FY173" s="182">
        <f t="shared" si="1326"/>
        <v>161146074.91302186</v>
      </c>
      <c r="FZ173" s="5"/>
      <c r="GA173" s="182">
        <f t="shared" si="1443"/>
        <v>617726.62049991719</v>
      </c>
      <c r="GB173" s="182">
        <f t="shared" si="1327"/>
        <v>300</v>
      </c>
      <c r="GC173" s="182">
        <f t="shared" si="1328"/>
        <v>185317986.14997515</v>
      </c>
      <c r="GD173" s="5"/>
      <c r="GE173" s="182">
        <f t="shared" si="1444"/>
        <v>710385.61357490474</v>
      </c>
      <c r="GF173" s="182">
        <f t="shared" si="1329"/>
        <v>300</v>
      </c>
      <c r="GG173" s="182">
        <f t="shared" si="1330"/>
        <v>213115684.07247141</v>
      </c>
      <c r="GH173" s="5"/>
      <c r="GI173" s="182">
        <f t="shared" si="1445"/>
        <v>816943.45561114035</v>
      </c>
      <c r="GJ173" s="182">
        <f t="shared" si="1331"/>
        <v>300</v>
      </c>
      <c r="GK173" s="182">
        <f t="shared" si="1332"/>
        <v>245083036.6833421</v>
      </c>
      <c r="GL173" s="5"/>
      <c r="GM173" s="182">
        <f t="shared" si="1446"/>
        <v>939484.97395281133</v>
      </c>
      <c r="GN173" s="182">
        <f t="shared" si="1333"/>
        <v>300</v>
      </c>
      <c r="GO173" s="182">
        <f t="shared" si="1334"/>
        <v>281845492.18584341</v>
      </c>
      <c r="GP173" s="5"/>
      <c r="GQ173" s="182">
        <f t="shared" si="1447"/>
        <v>1080407.720045733</v>
      </c>
      <c r="GR173" s="182">
        <f t="shared" si="1335"/>
        <v>300</v>
      </c>
      <c r="GS173" s="182">
        <f t="shared" si="1336"/>
        <v>324122316.01371992</v>
      </c>
      <c r="GT173" s="5"/>
      <c r="GU173" s="182">
        <f t="shared" si="1448"/>
        <v>1242468.878052593</v>
      </c>
      <c r="GV173" s="182">
        <f t="shared" si="1337"/>
        <v>300</v>
      </c>
      <c r="GW173" s="182">
        <f t="shared" si="1338"/>
        <v>372740663.41577792</v>
      </c>
      <c r="GX173" s="5"/>
      <c r="GY173" s="182">
        <f t="shared" si="1449"/>
        <v>1428839.2097604817</v>
      </c>
      <c r="GZ173" s="182">
        <f t="shared" si="1339"/>
        <v>300</v>
      </c>
      <c r="HA173" s="182">
        <f t="shared" si="1340"/>
        <v>428651762.92814451</v>
      </c>
      <c r="HB173" s="5"/>
      <c r="HC173" s="182">
        <f t="shared" si="1450"/>
        <v>1643165.0912245538</v>
      </c>
      <c r="HD173" s="182">
        <f t="shared" si="1341"/>
        <v>300</v>
      </c>
      <c r="HE173" s="182">
        <f t="shared" si="1342"/>
        <v>492949527.36736614</v>
      </c>
      <c r="HF173" s="5"/>
      <c r="HG173" s="182">
        <f t="shared" si="1451"/>
        <v>1889639.8549082368</v>
      </c>
      <c r="HH173" s="182">
        <f t="shared" si="1343"/>
        <v>300</v>
      </c>
      <c r="HI173" s="182">
        <f t="shared" si="1344"/>
        <v>566891956.472471</v>
      </c>
      <c r="HJ173" s="5"/>
      <c r="HK173" s="182">
        <f t="shared" si="1452"/>
        <v>2173085.833144472</v>
      </c>
      <c r="HL173" s="182">
        <f t="shared" si="1345"/>
        <v>300</v>
      </c>
      <c r="HM173" s="182">
        <f t="shared" si="1346"/>
        <v>651925749.94334161</v>
      </c>
      <c r="HN173" s="5"/>
      <c r="HO173" s="182">
        <f t="shared" si="1453"/>
        <v>2499048.7081161425</v>
      </c>
      <c r="HP173" s="182">
        <f t="shared" si="1347"/>
        <v>300</v>
      </c>
      <c r="HQ173" s="182">
        <f t="shared" si="1348"/>
        <v>749714612.43484271</v>
      </c>
      <c r="HR173" s="5"/>
      <c r="HS173" s="182">
        <f t="shared" si="1454"/>
        <v>3304991.9164835983</v>
      </c>
      <c r="HT173" s="182">
        <f t="shared" si="1349"/>
        <v>300</v>
      </c>
      <c r="HU173" s="182">
        <f t="shared" si="1350"/>
        <v>991497574.94507945</v>
      </c>
      <c r="HV173" s="5"/>
      <c r="HW173" s="182">
        <f t="shared" si="1455"/>
        <v>3800740.7039561379</v>
      </c>
      <c r="HX173" s="182">
        <f t="shared" si="1351"/>
        <v>300</v>
      </c>
      <c r="HY173" s="182">
        <f t="shared" si="1352"/>
        <v>1140222211.1868412</v>
      </c>
      <c r="HZ173" s="5"/>
      <c r="IA173" s="182">
        <f t="shared" si="1456"/>
        <v>4370851.809549558</v>
      </c>
      <c r="IB173" s="182">
        <f t="shared" si="1353"/>
        <v>300</v>
      </c>
      <c r="IC173" s="182">
        <f t="shared" si="1354"/>
        <v>1311255542.8648674</v>
      </c>
      <c r="ID173" s="5"/>
      <c r="IE173" s="182">
        <f t="shared" si="1457"/>
        <v>5026479.5809819913</v>
      </c>
      <c r="IF173" s="182">
        <f t="shared" si="1355"/>
        <v>300</v>
      </c>
      <c r="IG173" s="182">
        <f t="shared" si="1356"/>
        <v>1507943874.2945974</v>
      </c>
      <c r="IH173" s="5"/>
      <c r="II173" s="182">
        <f t="shared" si="1458"/>
        <v>5780451.5181292892</v>
      </c>
      <c r="IJ173" s="182">
        <f t="shared" si="1357"/>
        <v>300</v>
      </c>
      <c r="IK173" s="182">
        <f t="shared" si="1358"/>
        <v>1734135455.4387867</v>
      </c>
      <c r="IL173" s="5"/>
      <c r="IM173" s="182">
        <f t="shared" si="1459"/>
        <v>6647519.2458486818</v>
      </c>
      <c r="IN173" s="182">
        <f t="shared" si="1359"/>
        <v>300</v>
      </c>
      <c r="IO173" s="182">
        <f t="shared" si="1360"/>
        <v>1994255773.7546046</v>
      </c>
      <c r="IP173" s="5"/>
      <c r="IQ173" s="182">
        <f t="shared" si="1460"/>
        <v>7644647.1327259839</v>
      </c>
      <c r="IR173" s="182">
        <f t="shared" si="1361"/>
        <v>300</v>
      </c>
      <c r="IS173" s="182">
        <f t="shared" si="1362"/>
        <v>2293394139.8177953</v>
      </c>
      <c r="IT173" s="5"/>
      <c r="IU173" s="182">
        <f t="shared" si="1461"/>
        <v>8791344.2026348803</v>
      </c>
      <c r="IV173" s="182">
        <f t="shared" si="1363"/>
        <v>300</v>
      </c>
      <c r="IW173" s="182">
        <f t="shared" si="1364"/>
        <v>2637403260.7904639</v>
      </c>
      <c r="IX173" s="5"/>
      <c r="IY173" s="182">
        <f t="shared" si="1462"/>
        <v>10110045.833030112</v>
      </c>
      <c r="IZ173" s="182">
        <f t="shared" si="1365"/>
        <v>300</v>
      </c>
      <c r="JA173" s="182">
        <f t="shared" si="1366"/>
        <v>3033013749.9090338</v>
      </c>
      <c r="JB173" s="5"/>
      <c r="JC173" s="182">
        <f t="shared" si="1463"/>
        <v>11626552.707984628</v>
      </c>
      <c r="JD173" s="182">
        <f t="shared" si="1367"/>
        <v>300</v>
      </c>
      <c r="JE173" s="182">
        <f t="shared" si="1368"/>
        <v>3487965812.3953886</v>
      </c>
      <c r="JF173" s="5"/>
      <c r="JG173" s="182">
        <f t="shared" si="1464"/>
        <v>13370535.614182321</v>
      </c>
      <c r="JH173" s="182">
        <f t="shared" si="1369"/>
        <v>300</v>
      </c>
      <c r="JI173" s="182">
        <f t="shared" si="1370"/>
        <v>4011160684.2546964</v>
      </c>
      <c r="JJ173" s="5"/>
      <c r="JK173" s="182">
        <f t="shared" si="1465"/>
        <v>15376115.956309669</v>
      </c>
      <c r="JL173" s="182">
        <f t="shared" si="1371"/>
        <v>300</v>
      </c>
      <c r="JM173" s="182">
        <f t="shared" si="1372"/>
        <v>4612834786.8929005</v>
      </c>
      <c r="JN173" s="5"/>
      <c r="JO173" s="182">
        <f t="shared" si="1466"/>
        <v>17859358.683253679</v>
      </c>
      <c r="JP173" s="182">
        <f t="shared" si="1373"/>
        <v>300</v>
      </c>
      <c r="JQ173" s="182">
        <f t="shared" si="1374"/>
        <v>5357807604.9761038</v>
      </c>
      <c r="JR173" s="5"/>
      <c r="JS173" s="182">
        <f t="shared" si="1467"/>
        <v>20538262.485741731</v>
      </c>
      <c r="JT173" s="182">
        <f t="shared" si="1375"/>
        <v>300</v>
      </c>
      <c r="JU173" s="182">
        <f t="shared" si="1376"/>
        <v>6161478745.7225189</v>
      </c>
      <c r="JV173" s="5"/>
      <c r="JW173" s="182">
        <f t="shared" si="1468"/>
        <v>23619001.858602989</v>
      </c>
      <c r="JX173" s="182">
        <f t="shared" si="1377"/>
        <v>300</v>
      </c>
      <c r="JY173" s="182">
        <f t="shared" si="1378"/>
        <v>7085700557.5808964</v>
      </c>
      <c r="JZ173" s="5"/>
      <c r="KA173" s="182">
        <f t="shared" si="1469"/>
        <v>27161852.137393437</v>
      </c>
      <c r="KB173" s="182">
        <f t="shared" si="1379"/>
        <v>300</v>
      </c>
      <c r="KC173" s="182">
        <f t="shared" si="1380"/>
        <v>8148555641.2180309</v>
      </c>
      <c r="KD173" s="5"/>
      <c r="KE173" s="182">
        <f t="shared" si="1470"/>
        <v>31236129.958002452</v>
      </c>
      <c r="KF173" s="182">
        <f t="shared" si="1381"/>
        <v>300</v>
      </c>
      <c r="KG173" s="182">
        <f t="shared" si="1382"/>
        <v>9370838987.4007359</v>
      </c>
      <c r="KH173" s="5"/>
      <c r="KI173" s="183">
        <f t="shared" si="1383"/>
        <v>4484.7682171874985</v>
      </c>
      <c r="KJ173" s="183">
        <f t="shared" si="1384"/>
        <v>300.00000000000006</v>
      </c>
      <c r="KK173" s="183">
        <f t="shared" si="1385"/>
        <v>1345430.4651562497</v>
      </c>
      <c r="KM173" s="183">
        <f t="shared" si="1386"/>
        <v>70053.941454144049</v>
      </c>
      <c r="KN173" s="183">
        <f t="shared" si="1387"/>
        <v>300</v>
      </c>
      <c r="KO173" s="183">
        <f t="shared" si="1388"/>
        <v>21016182.436243214</v>
      </c>
      <c r="KQ173" s="183">
        <f t="shared" si="1389"/>
        <v>449767.32918465958</v>
      </c>
      <c r="KR173" s="183">
        <f t="shared" si="1390"/>
        <v>300.00000000000011</v>
      </c>
      <c r="KS173" s="183">
        <f t="shared" si="1391"/>
        <v>134930198.75539792</v>
      </c>
      <c r="KU173" s="183">
        <f t="shared" si="1392"/>
        <v>2647004.4704497377</v>
      </c>
      <c r="KV173" s="183">
        <f t="shared" si="1393"/>
        <v>300</v>
      </c>
      <c r="KW173" s="183">
        <f t="shared" si="1394"/>
        <v>794101341.13492131</v>
      </c>
      <c r="KY173" s="183">
        <f t="shared" si="1395"/>
        <v>15578349.541934391</v>
      </c>
      <c r="KZ173" s="183">
        <f t="shared" si="1396"/>
        <v>300.00000000000006</v>
      </c>
      <c r="LA173" s="183">
        <f t="shared" si="1397"/>
        <v>4673504862.5803185</v>
      </c>
      <c r="LC173" s="183">
        <f t="shared" si="1398"/>
        <v>95850276.221816838</v>
      </c>
      <c r="LD173" s="183">
        <f t="shared" si="1399"/>
        <v>300.00000000000006</v>
      </c>
      <c r="LE173" s="183">
        <f t="shared" si="1400"/>
        <v>28755082866.545059</v>
      </c>
    </row>
    <row r="174" spans="2:317" ht="18.75">
      <c r="B174" s="172"/>
      <c r="C174" s="180"/>
      <c r="D174" s="180" t="str">
        <f>'A.I Revenue Streams - P1'!E172</f>
        <v>Biochemistry</v>
      </c>
      <c r="E174" s="180">
        <f>'A.I Revenue Streams - P1'!F172</f>
        <v>0</v>
      </c>
      <c r="F174" s="184"/>
      <c r="G174" s="182"/>
      <c r="H174" s="182">
        <f>'A.I Revenue Streams - P1'!J172</f>
        <v>300</v>
      </c>
      <c r="I174" s="182">
        <f t="shared" ref="I174" si="1471">G174*H174</f>
        <v>0</v>
      </c>
      <c r="J174" s="5"/>
      <c r="K174" s="182">
        <f>'A.I Revenue Streams - P1'!H172*K$2*L$2</f>
        <v>270</v>
      </c>
      <c r="L174" s="182">
        <f t="shared" ref="L174" si="1472">H174*$L$80</f>
        <v>300</v>
      </c>
      <c r="M174" s="182">
        <f t="shared" ref="M174" si="1473">K174*L174</f>
        <v>81000</v>
      </c>
      <c r="N174" s="5"/>
      <c r="O174" s="182">
        <f t="shared" si="1401"/>
        <v>288.22499999999997</v>
      </c>
      <c r="P174" s="182">
        <f t="shared" ref="P174" si="1474">L174*$L$80</f>
        <v>300</v>
      </c>
      <c r="Q174" s="182">
        <f t="shared" ref="Q174" si="1475">O174*P174</f>
        <v>86467.499999999985</v>
      </c>
      <c r="R174" s="5"/>
      <c r="S174" s="182">
        <f t="shared" si="1402"/>
        <v>441.94499999999994</v>
      </c>
      <c r="T174" s="182">
        <f t="shared" ref="T174" si="1476">P174*$L$80</f>
        <v>300</v>
      </c>
      <c r="U174" s="182">
        <f t="shared" ref="U174" si="1477">S174*T174</f>
        <v>132583.49999999997</v>
      </c>
      <c r="V174" s="5"/>
      <c r="W174" s="182">
        <f t="shared" si="1403"/>
        <v>635.29593749999981</v>
      </c>
      <c r="X174" s="182">
        <f t="shared" ref="X174" si="1478">T174*X$80</f>
        <v>300</v>
      </c>
      <c r="Y174" s="182">
        <f t="shared" ref="Y174" si="1479">W174*X174</f>
        <v>190588.78124999994</v>
      </c>
      <c r="Z174" s="5"/>
      <c r="AA174" s="182">
        <f t="shared" si="1404"/>
        <v>1168.9445249999997</v>
      </c>
      <c r="AB174" s="182">
        <f t="shared" ref="AB174" si="1480">X174*AB$80</f>
        <v>300</v>
      </c>
      <c r="AC174" s="182">
        <f t="shared" ref="AC174" si="1481">AA174*AB174</f>
        <v>350683.35749999993</v>
      </c>
      <c r="AD174" s="5"/>
      <c r="AE174" s="182">
        <f t="shared" si="1405"/>
        <v>1680.3577546874994</v>
      </c>
      <c r="AF174" s="182">
        <f t="shared" ref="AF174" si="1482">AB174*AF$80</f>
        <v>300</v>
      </c>
      <c r="AG174" s="182">
        <f t="shared" ref="AG174" si="1483">AE174*AF174</f>
        <v>504107.32640624983</v>
      </c>
      <c r="AH174" s="5"/>
      <c r="AI174" s="182">
        <f t="shared" si="1406"/>
        <v>2415.5142723632798</v>
      </c>
      <c r="AJ174" s="182">
        <f t="shared" ref="AJ174" si="1484">AF174*AJ$80</f>
        <v>300</v>
      </c>
      <c r="AK174" s="182">
        <f t="shared" ref="AK174" si="1485">AI174*AJ174</f>
        <v>724654.28170898394</v>
      </c>
      <c r="AL174" s="5"/>
      <c r="AM174" s="182">
        <f t="shared" si="1407"/>
        <v>2777.8414132177718</v>
      </c>
      <c r="AN174" s="182">
        <f t="shared" ref="AN174" si="1486">AJ174*AN$80</f>
        <v>300</v>
      </c>
      <c r="AO174" s="182">
        <f t="shared" ref="AO174" si="1487">AM174*AN174</f>
        <v>833352.42396533152</v>
      </c>
      <c r="AP174" s="5"/>
      <c r="AQ174" s="182">
        <f t="shared" si="1408"/>
        <v>3194.5176252004371</v>
      </c>
      <c r="AR174" s="182">
        <f t="shared" ref="AR174" si="1488">AN174*AR$80</f>
        <v>300</v>
      </c>
      <c r="AS174" s="182">
        <f t="shared" ref="AS174" si="1489">AQ174*AR174</f>
        <v>958355.28756013117</v>
      </c>
      <c r="AT174" s="5"/>
      <c r="AU174" s="182">
        <f t="shared" si="1409"/>
        <v>3673.6952689805025</v>
      </c>
      <c r="AV174" s="182">
        <f t="shared" ref="AV174" si="1490">AR174*AV$80</f>
        <v>300</v>
      </c>
      <c r="AW174" s="182">
        <f t="shared" ref="AW174" si="1491">AU174*AV174</f>
        <v>1102108.5806941506</v>
      </c>
      <c r="AX174" s="5"/>
      <c r="AY174" s="182">
        <f t="shared" si="1410"/>
        <v>4224.749559327578</v>
      </c>
      <c r="AZ174" s="182">
        <f t="shared" ref="AZ174" si="1492">AV174*AZ$80</f>
        <v>300</v>
      </c>
      <c r="BA174" s="182">
        <f t="shared" ref="BA174" si="1493">AY174*AZ174</f>
        <v>1267424.8677982735</v>
      </c>
      <c r="BB174" s="5"/>
      <c r="BC174" s="182">
        <f t="shared" si="1411"/>
        <v>4858.4619932267142</v>
      </c>
      <c r="BD174" s="182">
        <f t="shared" ref="BD174" si="1494">AZ174*BD$80</f>
        <v>300</v>
      </c>
      <c r="BE174" s="182">
        <f t="shared" ref="BE174" si="1495">BC174*BD174</f>
        <v>1457538.5979680142</v>
      </c>
      <c r="BF174" s="5"/>
      <c r="BG174" s="182">
        <f t="shared" si="1412"/>
        <v>5587.2312922107212</v>
      </c>
      <c r="BH174" s="182">
        <f t="shared" ref="BH174" si="1496">BD174*BH$80</f>
        <v>300</v>
      </c>
      <c r="BI174" s="182">
        <f t="shared" ref="BI174" si="1497">BG174*BH174</f>
        <v>1676169.3876632163</v>
      </c>
      <c r="BJ174" s="5"/>
      <c r="BK174" s="182">
        <f t="shared" si="1413"/>
        <v>6425.3159860423293</v>
      </c>
      <c r="BL174" s="182">
        <f t="shared" ref="BL174" si="1498">BH174*BL$80</f>
        <v>300</v>
      </c>
      <c r="BM174" s="182">
        <f t="shared" ref="BM174" si="1499">BK174*BL174</f>
        <v>1927594.7958126988</v>
      </c>
      <c r="BN174" s="5"/>
      <c r="BO174" s="182">
        <f t="shared" si="1414"/>
        <v>7389.1133839486783</v>
      </c>
      <c r="BP174" s="182">
        <f t="shared" ref="BP174" si="1500">BL174*BP$80</f>
        <v>300</v>
      </c>
      <c r="BQ174" s="182">
        <f t="shared" ref="BQ174" si="1501">BO174*BP174</f>
        <v>2216734.0151846036</v>
      </c>
      <c r="BR174" s="5"/>
      <c r="BS174" s="182">
        <f t="shared" si="1415"/>
        <v>8497.4803915409775</v>
      </c>
      <c r="BT174" s="182">
        <f t="shared" ref="BT174" si="1502">BP174*BT$80</f>
        <v>300</v>
      </c>
      <c r="BU174" s="182">
        <f t="shared" ref="BU174" si="1503">BS174*BT174</f>
        <v>2549244.1174622932</v>
      </c>
      <c r="BV174" s="5"/>
      <c r="BW174" s="182">
        <f t="shared" si="1416"/>
        <v>9772.102450272123</v>
      </c>
      <c r="BX174" s="182">
        <f t="shared" ref="BX174" si="1504">BT174*BX$80</f>
        <v>300</v>
      </c>
      <c r="BY174" s="182">
        <f t="shared" ref="BY174" si="1505">BW174*BX174</f>
        <v>2931630.7350816368</v>
      </c>
      <c r="BZ174" s="5"/>
      <c r="CA174" s="182">
        <f t="shared" si="1417"/>
        <v>11237.91781781294</v>
      </c>
      <c r="CB174" s="182">
        <f t="shared" ref="CB174" si="1506">BX174*CB$80</f>
        <v>300</v>
      </c>
      <c r="CC174" s="182">
        <f t="shared" ref="CC174" si="1507">CA174*CB174</f>
        <v>3371375.3453438822</v>
      </c>
      <c r="CD174" s="5"/>
      <c r="CE174" s="182">
        <f t="shared" si="1418"/>
        <v>15508.326588581858</v>
      </c>
      <c r="CF174" s="182">
        <f t="shared" ref="CF174" si="1508">CB174*CF$80</f>
        <v>300</v>
      </c>
      <c r="CG174" s="182">
        <f t="shared" ref="CG174" si="1509">CE174*CF174</f>
        <v>4652497.9765745578</v>
      </c>
      <c r="CH174" s="5"/>
      <c r="CI174" s="182">
        <f t="shared" si="1419"/>
        <v>17834.575576869134</v>
      </c>
      <c r="CJ174" s="182">
        <f t="shared" ref="CJ174" si="1510">CF174*CJ$80</f>
        <v>300</v>
      </c>
      <c r="CK174" s="182">
        <f t="shared" ref="CK174" si="1511">CI174*CJ174</f>
        <v>5350372.6730607403</v>
      </c>
      <c r="CL174" s="5"/>
      <c r="CM174" s="182">
        <f t="shared" si="1420"/>
        <v>20509.761913399503</v>
      </c>
      <c r="CN174" s="182">
        <f t="shared" ref="CN174" si="1512">CJ174*CN$80</f>
        <v>300</v>
      </c>
      <c r="CO174" s="182">
        <f t="shared" ref="CO174" si="1513">CM174*CN174</f>
        <v>6152928.5740198512</v>
      </c>
      <c r="CP174" s="5"/>
      <c r="CQ174" s="182">
        <f t="shared" si="1421"/>
        <v>23586.226200409426</v>
      </c>
      <c r="CR174" s="182">
        <f t="shared" ref="CR174" si="1514">CN174*CR$80</f>
        <v>300</v>
      </c>
      <c r="CS174" s="182">
        <f t="shared" ref="CS174" si="1515">CQ174*CR174</f>
        <v>7075867.8601228278</v>
      </c>
      <c r="CT174" s="5"/>
      <c r="CU174" s="182">
        <f t="shared" si="1422"/>
        <v>27124.160130470838</v>
      </c>
      <c r="CV174" s="182">
        <f t="shared" ref="CV174" si="1516">CR174*CV$80</f>
        <v>300</v>
      </c>
      <c r="CW174" s="182">
        <f t="shared" ref="CW174" si="1517">CU174*CV174</f>
        <v>8137248.0391412517</v>
      </c>
      <c r="CX174" s="5"/>
      <c r="CY174" s="182">
        <f t="shared" si="1423"/>
        <v>31192.784150041462</v>
      </c>
      <c r="CZ174" s="182">
        <f t="shared" ref="CZ174" si="1518">CV174*CZ$80</f>
        <v>300</v>
      </c>
      <c r="DA174" s="182">
        <f t="shared" ref="DA174" si="1519">CY174*CZ174</f>
        <v>9357835.2450124379</v>
      </c>
      <c r="DB174" s="5"/>
      <c r="DC174" s="182">
        <f t="shared" si="1424"/>
        <v>35871.701772547676</v>
      </c>
      <c r="DD174" s="182">
        <f t="shared" ref="DD174" si="1520">CZ174*DD$80</f>
        <v>300</v>
      </c>
      <c r="DE174" s="182">
        <f t="shared" ref="DE174" si="1521">DC174*DD174</f>
        <v>10761510.531764302</v>
      </c>
      <c r="DF174" s="5"/>
      <c r="DG174" s="182">
        <f t="shared" si="1425"/>
        <v>41252.457038429828</v>
      </c>
      <c r="DH174" s="182">
        <f t="shared" ref="DH174" si="1522">DD174*DH$80</f>
        <v>300</v>
      </c>
      <c r="DI174" s="182">
        <f t="shared" ref="DI174" si="1523">DG174*DH174</f>
        <v>12375737.111528948</v>
      </c>
      <c r="DJ174" s="5"/>
      <c r="DK174" s="182">
        <f t="shared" si="1426"/>
        <v>47440.325594194299</v>
      </c>
      <c r="DL174" s="182">
        <f t="shared" ref="DL174" si="1524">DH174*DL$80</f>
        <v>300</v>
      </c>
      <c r="DM174" s="182">
        <f t="shared" ref="DM174" si="1525">DK174*DL174</f>
        <v>14232097.678258291</v>
      </c>
      <c r="DN174" s="5"/>
      <c r="DO174" s="182">
        <f t="shared" si="1427"/>
        <v>54556.374433323443</v>
      </c>
      <c r="DP174" s="182">
        <f t="shared" ref="DP174" si="1526">DL174*DP$80</f>
        <v>300</v>
      </c>
      <c r="DQ174" s="182">
        <f t="shared" ref="DQ174" si="1527">DO174*DP174</f>
        <v>16366912.329997033</v>
      </c>
      <c r="DR174" s="5"/>
      <c r="DS174" s="182">
        <f t="shared" si="1428"/>
        <v>62739.830598321947</v>
      </c>
      <c r="DT174" s="182">
        <f t="shared" ref="DT174" si="1528">DP174*DT$80</f>
        <v>300</v>
      </c>
      <c r="DU174" s="182">
        <f t="shared" ref="DU174" si="1529">DS174*DT174</f>
        <v>18821949.179496583</v>
      </c>
      <c r="DV174" s="5"/>
      <c r="DW174" s="182">
        <f t="shared" si="1429"/>
        <v>72150.805188070241</v>
      </c>
      <c r="DX174" s="182">
        <f t="shared" ref="DX174" si="1530">DT174*DX$80</f>
        <v>300</v>
      </c>
      <c r="DY174" s="182">
        <f t="shared" ref="DY174" si="1531">DW174*DX174</f>
        <v>21645241.556421071</v>
      </c>
      <c r="DZ174" s="5"/>
      <c r="EA174" s="182">
        <f t="shared" si="1430"/>
        <v>91270.768562908866</v>
      </c>
      <c r="EB174" s="182">
        <f t="shared" ref="EB174" si="1532">DX174*EB$80</f>
        <v>300</v>
      </c>
      <c r="EC174" s="182">
        <f t="shared" ref="EC174" si="1533">EA174*EB174</f>
        <v>27381230.56887266</v>
      </c>
      <c r="ED174" s="5"/>
      <c r="EE174" s="182">
        <f t="shared" si="1431"/>
        <v>104961.38384734519</v>
      </c>
      <c r="EF174" s="182">
        <f t="shared" ref="EF174" si="1534">EB174*EF$80</f>
        <v>300</v>
      </c>
      <c r="EG174" s="182">
        <f t="shared" ref="EG174" si="1535">EE174*EF174</f>
        <v>31488415.154203556</v>
      </c>
      <c r="EH174" s="5"/>
      <c r="EI174" s="182">
        <f t="shared" si="1432"/>
        <v>120705.59142444695</v>
      </c>
      <c r="EJ174" s="182">
        <f t="shared" ref="EJ174" si="1536">EF174*EJ$80</f>
        <v>300</v>
      </c>
      <c r="EK174" s="182">
        <f t="shared" ref="EK174" si="1537">EI174*EJ174</f>
        <v>36211677.427334085</v>
      </c>
      <c r="EL174" s="5"/>
      <c r="EM174" s="182">
        <f t="shared" si="1433"/>
        <v>138811.43013811397</v>
      </c>
      <c r="EN174" s="182">
        <f t="shared" ref="EN174" si="1538">EJ174*EN$80</f>
        <v>300</v>
      </c>
      <c r="EO174" s="182">
        <f t="shared" ref="EO174" si="1539">EM174*EN174</f>
        <v>41643429.041434191</v>
      </c>
      <c r="EP174" s="5"/>
      <c r="EQ174" s="182">
        <f t="shared" si="1434"/>
        <v>159633.14465883104</v>
      </c>
      <c r="ER174" s="182">
        <f t="shared" ref="ER174" si="1540">EN174*ER$80</f>
        <v>300</v>
      </c>
      <c r="ES174" s="182">
        <f t="shared" ref="ES174" si="1541">EQ174*ER174</f>
        <v>47889943.397649311</v>
      </c>
      <c r="ET174" s="5"/>
      <c r="EU174" s="182">
        <f t="shared" si="1435"/>
        <v>183578.11635765567</v>
      </c>
      <c r="EV174" s="182">
        <f t="shared" ref="EV174" si="1542">ER174*EV$80</f>
        <v>300</v>
      </c>
      <c r="EW174" s="182">
        <f t="shared" ref="EW174" si="1543">EU174*EV174</f>
        <v>55073434.907296702</v>
      </c>
      <c r="EX174" s="5"/>
      <c r="EY174" s="182">
        <f t="shared" si="1436"/>
        <v>211114.83381130401</v>
      </c>
      <c r="EZ174" s="182">
        <f t="shared" ref="EZ174" si="1544">EV174*EZ$80</f>
        <v>300</v>
      </c>
      <c r="FA174" s="182">
        <f t="shared" ref="FA174" si="1545">EY174*EZ174</f>
        <v>63334450.143391199</v>
      </c>
      <c r="FB174" s="5"/>
      <c r="FC174" s="182">
        <f t="shared" si="1437"/>
        <v>242782.05888299958</v>
      </c>
      <c r="FD174" s="182">
        <f t="shared" ref="FD174" si="1546">EZ174*FD$80</f>
        <v>300</v>
      </c>
      <c r="FE174" s="182">
        <f t="shared" ref="FE174" si="1547">FC174*FD174</f>
        <v>72834617.664899871</v>
      </c>
      <c r="FF174" s="5"/>
      <c r="FG174" s="182">
        <f t="shared" si="1438"/>
        <v>279199.36771544954</v>
      </c>
      <c r="FH174" s="182">
        <f t="shared" ref="FH174" si="1548">FD174*FH$80</f>
        <v>300</v>
      </c>
      <c r="FI174" s="182">
        <f t="shared" ref="FI174" si="1549">FG174*FH174</f>
        <v>83759810.31463486</v>
      </c>
      <c r="FJ174" s="5"/>
      <c r="FK174" s="182">
        <f t="shared" si="1439"/>
        <v>321079.27287276695</v>
      </c>
      <c r="FL174" s="182">
        <f t="shared" ref="FL174" si="1550">FH174*FL$80</f>
        <v>300</v>
      </c>
      <c r="FM174" s="182">
        <f t="shared" ref="FM174" si="1551">FK174*FL174</f>
        <v>96323781.861830086</v>
      </c>
      <c r="FN174" s="5"/>
      <c r="FO174" s="182">
        <f t="shared" si="1440"/>
        <v>369241.16380368196</v>
      </c>
      <c r="FP174" s="182">
        <f t="shared" ref="FP174" si="1552">FL174*FP$80</f>
        <v>300</v>
      </c>
      <c r="FQ174" s="182">
        <f t="shared" ref="FQ174" si="1553">FO174*FP174</f>
        <v>110772349.14110459</v>
      </c>
      <c r="FR174" s="5"/>
      <c r="FS174" s="182">
        <f t="shared" si="1441"/>
        <v>424627.33837423421</v>
      </c>
      <c r="FT174" s="182">
        <f t="shared" ref="FT174" si="1554">FP174*FT$80</f>
        <v>300</v>
      </c>
      <c r="FU174" s="182">
        <f t="shared" ref="FU174" si="1555">FS174*FT174</f>
        <v>127388201.51227026</v>
      </c>
      <c r="FV174" s="5"/>
      <c r="FW174" s="182">
        <f t="shared" si="1442"/>
        <v>537153.58304340625</v>
      </c>
      <c r="FX174" s="182">
        <f t="shared" ref="FX174" si="1556">FT174*FX$80</f>
        <v>300</v>
      </c>
      <c r="FY174" s="182">
        <f t="shared" ref="FY174" si="1557">FW174*FX174</f>
        <v>161146074.91302186</v>
      </c>
      <c r="FZ174" s="5"/>
      <c r="GA174" s="182">
        <f t="shared" si="1443"/>
        <v>617726.62049991719</v>
      </c>
      <c r="GB174" s="182">
        <f t="shared" ref="GB174" si="1558">FX174*GB$80</f>
        <v>300</v>
      </c>
      <c r="GC174" s="182">
        <f t="shared" ref="GC174" si="1559">GA174*GB174</f>
        <v>185317986.14997515</v>
      </c>
      <c r="GD174" s="5"/>
      <c r="GE174" s="182">
        <f t="shared" si="1444"/>
        <v>710385.61357490474</v>
      </c>
      <c r="GF174" s="182">
        <f t="shared" ref="GF174" si="1560">GB174*GF$80</f>
        <v>300</v>
      </c>
      <c r="GG174" s="182">
        <f t="shared" ref="GG174" si="1561">GE174*GF174</f>
        <v>213115684.07247141</v>
      </c>
      <c r="GH174" s="5"/>
      <c r="GI174" s="182">
        <f t="shared" si="1445"/>
        <v>816943.45561114035</v>
      </c>
      <c r="GJ174" s="182">
        <f t="shared" ref="GJ174" si="1562">GF174*GJ$80</f>
        <v>300</v>
      </c>
      <c r="GK174" s="182">
        <f t="shared" ref="GK174" si="1563">GI174*GJ174</f>
        <v>245083036.6833421</v>
      </c>
      <c r="GL174" s="5"/>
      <c r="GM174" s="182">
        <f t="shared" si="1446"/>
        <v>939484.97395281133</v>
      </c>
      <c r="GN174" s="182">
        <f t="shared" ref="GN174" si="1564">GJ174*GN$80</f>
        <v>300</v>
      </c>
      <c r="GO174" s="182">
        <f t="shared" ref="GO174" si="1565">GM174*GN174</f>
        <v>281845492.18584341</v>
      </c>
      <c r="GP174" s="5"/>
      <c r="GQ174" s="182">
        <f t="shared" si="1447"/>
        <v>1080407.720045733</v>
      </c>
      <c r="GR174" s="182">
        <f t="shared" ref="GR174" si="1566">GN174*GR$80</f>
        <v>300</v>
      </c>
      <c r="GS174" s="182">
        <f t="shared" ref="GS174" si="1567">GQ174*GR174</f>
        <v>324122316.01371992</v>
      </c>
      <c r="GT174" s="5"/>
      <c r="GU174" s="182">
        <f t="shared" si="1448"/>
        <v>1242468.878052593</v>
      </c>
      <c r="GV174" s="182">
        <f t="shared" ref="GV174" si="1568">GR174*GV$80</f>
        <v>300</v>
      </c>
      <c r="GW174" s="182">
        <f t="shared" ref="GW174" si="1569">GU174*GV174</f>
        <v>372740663.41577792</v>
      </c>
      <c r="GX174" s="5"/>
      <c r="GY174" s="182">
        <f t="shared" si="1449"/>
        <v>1428839.2097604817</v>
      </c>
      <c r="GZ174" s="182">
        <f t="shared" ref="GZ174" si="1570">GV174*GZ$80</f>
        <v>300</v>
      </c>
      <c r="HA174" s="182">
        <f t="shared" ref="HA174" si="1571">GY174*GZ174</f>
        <v>428651762.92814451</v>
      </c>
      <c r="HB174" s="5"/>
      <c r="HC174" s="182">
        <f t="shared" si="1450"/>
        <v>1643165.0912245538</v>
      </c>
      <c r="HD174" s="182">
        <f t="shared" ref="HD174" si="1572">GZ174*HD$80</f>
        <v>300</v>
      </c>
      <c r="HE174" s="182">
        <f t="shared" ref="HE174" si="1573">HC174*HD174</f>
        <v>492949527.36736614</v>
      </c>
      <c r="HF174" s="5"/>
      <c r="HG174" s="182">
        <f t="shared" si="1451"/>
        <v>1889639.8549082368</v>
      </c>
      <c r="HH174" s="182">
        <f t="shared" ref="HH174" si="1574">HD174*HH$80</f>
        <v>300</v>
      </c>
      <c r="HI174" s="182">
        <f t="shared" ref="HI174" si="1575">HG174*HH174</f>
        <v>566891956.472471</v>
      </c>
      <c r="HJ174" s="5"/>
      <c r="HK174" s="182">
        <f t="shared" si="1452"/>
        <v>2173085.833144472</v>
      </c>
      <c r="HL174" s="182">
        <f t="shared" ref="HL174" si="1576">HH174*HL$80</f>
        <v>300</v>
      </c>
      <c r="HM174" s="182">
        <f t="shared" ref="HM174" si="1577">HK174*HL174</f>
        <v>651925749.94334161</v>
      </c>
      <c r="HN174" s="5"/>
      <c r="HO174" s="182">
        <f t="shared" si="1453"/>
        <v>2499048.7081161425</v>
      </c>
      <c r="HP174" s="182">
        <f t="shared" ref="HP174" si="1578">HL174*HP$80</f>
        <v>300</v>
      </c>
      <c r="HQ174" s="182">
        <f t="shared" ref="HQ174" si="1579">HO174*HP174</f>
        <v>749714612.43484271</v>
      </c>
      <c r="HR174" s="5"/>
      <c r="HS174" s="182">
        <f t="shared" si="1454"/>
        <v>3304991.9164835983</v>
      </c>
      <c r="HT174" s="182">
        <f t="shared" ref="HT174" si="1580">HP174*HT$80</f>
        <v>300</v>
      </c>
      <c r="HU174" s="182">
        <f t="shared" ref="HU174" si="1581">HS174*HT174</f>
        <v>991497574.94507945</v>
      </c>
      <c r="HV174" s="5"/>
      <c r="HW174" s="182">
        <f t="shared" si="1455"/>
        <v>3800740.7039561379</v>
      </c>
      <c r="HX174" s="182">
        <f t="shared" ref="HX174" si="1582">HT174*HX$80</f>
        <v>300</v>
      </c>
      <c r="HY174" s="182">
        <f t="shared" ref="HY174" si="1583">HW174*HX174</f>
        <v>1140222211.1868412</v>
      </c>
      <c r="HZ174" s="5"/>
      <c r="IA174" s="182">
        <f t="shared" si="1456"/>
        <v>4370851.809549558</v>
      </c>
      <c r="IB174" s="182">
        <f t="shared" ref="IB174" si="1584">HX174*IB$80</f>
        <v>300</v>
      </c>
      <c r="IC174" s="182">
        <f t="shared" ref="IC174" si="1585">IA174*IB174</f>
        <v>1311255542.8648674</v>
      </c>
      <c r="ID174" s="5"/>
      <c r="IE174" s="182">
        <f t="shared" si="1457"/>
        <v>5026479.5809819913</v>
      </c>
      <c r="IF174" s="182">
        <f t="shared" ref="IF174" si="1586">IB174*IF$80</f>
        <v>300</v>
      </c>
      <c r="IG174" s="182">
        <f t="shared" ref="IG174" si="1587">IE174*IF174</f>
        <v>1507943874.2945974</v>
      </c>
      <c r="IH174" s="5"/>
      <c r="II174" s="182">
        <f t="shared" si="1458"/>
        <v>5780451.5181292892</v>
      </c>
      <c r="IJ174" s="182">
        <f t="shared" ref="IJ174" si="1588">IF174*IJ$80</f>
        <v>300</v>
      </c>
      <c r="IK174" s="182">
        <f t="shared" ref="IK174" si="1589">II174*IJ174</f>
        <v>1734135455.4387867</v>
      </c>
      <c r="IL174" s="5"/>
      <c r="IM174" s="182">
        <f t="shared" si="1459"/>
        <v>6647519.2458486818</v>
      </c>
      <c r="IN174" s="182">
        <f t="shared" ref="IN174" si="1590">IJ174*IN$80</f>
        <v>300</v>
      </c>
      <c r="IO174" s="182">
        <f t="shared" ref="IO174" si="1591">IM174*IN174</f>
        <v>1994255773.7546046</v>
      </c>
      <c r="IP174" s="5"/>
      <c r="IQ174" s="182">
        <f t="shared" si="1460"/>
        <v>7644647.1327259839</v>
      </c>
      <c r="IR174" s="182">
        <f t="shared" ref="IR174" si="1592">IN174*IR$80</f>
        <v>300</v>
      </c>
      <c r="IS174" s="182">
        <f t="shared" ref="IS174" si="1593">IQ174*IR174</f>
        <v>2293394139.8177953</v>
      </c>
      <c r="IT174" s="5"/>
      <c r="IU174" s="182">
        <f t="shared" si="1461"/>
        <v>8791344.2026348803</v>
      </c>
      <c r="IV174" s="182">
        <f t="shared" ref="IV174" si="1594">IR174*IV$80</f>
        <v>300</v>
      </c>
      <c r="IW174" s="182">
        <f t="shared" ref="IW174" si="1595">IU174*IV174</f>
        <v>2637403260.7904639</v>
      </c>
      <c r="IX174" s="5"/>
      <c r="IY174" s="182">
        <f t="shared" si="1462"/>
        <v>10110045.833030112</v>
      </c>
      <c r="IZ174" s="182">
        <f t="shared" ref="IZ174" si="1596">IV174*IZ$80</f>
        <v>300</v>
      </c>
      <c r="JA174" s="182">
        <f t="shared" ref="JA174" si="1597">IY174*IZ174</f>
        <v>3033013749.9090338</v>
      </c>
      <c r="JB174" s="5"/>
      <c r="JC174" s="182">
        <f t="shared" si="1463"/>
        <v>11626552.707984628</v>
      </c>
      <c r="JD174" s="182">
        <f t="shared" ref="JD174" si="1598">IZ174*JD$80</f>
        <v>300</v>
      </c>
      <c r="JE174" s="182">
        <f t="shared" ref="JE174" si="1599">JC174*JD174</f>
        <v>3487965812.3953886</v>
      </c>
      <c r="JF174" s="5"/>
      <c r="JG174" s="182">
        <f t="shared" si="1464"/>
        <v>13370535.614182321</v>
      </c>
      <c r="JH174" s="182">
        <f t="shared" ref="JH174" si="1600">JD174*JH$80</f>
        <v>300</v>
      </c>
      <c r="JI174" s="182">
        <f t="shared" ref="JI174" si="1601">JG174*JH174</f>
        <v>4011160684.2546964</v>
      </c>
      <c r="JJ174" s="5"/>
      <c r="JK174" s="182">
        <f t="shared" si="1465"/>
        <v>15376115.956309669</v>
      </c>
      <c r="JL174" s="182">
        <f t="shared" ref="JL174" si="1602">JH174*JL$80</f>
        <v>300</v>
      </c>
      <c r="JM174" s="182">
        <f t="shared" ref="JM174" si="1603">JK174*JL174</f>
        <v>4612834786.8929005</v>
      </c>
      <c r="JN174" s="5"/>
      <c r="JO174" s="182">
        <f t="shared" si="1466"/>
        <v>17859358.683253679</v>
      </c>
      <c r="JP174" s="182">
        <f t="shared" ref="JP174" si="1604">JL174*JP$80</f>
        <v>300</v>
      </c>
      <c r="JQ174" s="182">
        <f t="shared" ref="JQ174" si="1605">JO174*JP174</f>
        <v>5357807604.9761038</v>
      </c>
      <c r="JR174" s="5"/>
      <c r="JS174" s="182">
        <f t="shared" si="1467"/>
        <v>20538262.485741731</v>
      </c>
      <c r="JT174" s="182">
        <f t="shared" ref="JT174" si="1606">JP174*JT$80</f>
        <v>300</v>
      </c>
      <c r="JU174" s="182">
        <f t="shared" ref="JU174" si="1607">JS174*JT174</f>
        <v>6161478745.7225189</v>
      </c>
      <c r="JV174" s="5"/>
      <c r="JW174" s="182">
        <f t="shared" si="1468"/>
        <v>23619001.858602989</v>
      </c>
      <c r="JX174" s="182">
        <f t="shared" ref="JX174" si="1608">JT174*JX$80</f>
        <v>300</v>
      </c>
      <c r="JY174" s="182">
        <f t="shared" ref="JY174" si="1609">JW174*JX174</f>
        <v>7085700557.5808964</v>
      </c>
      <c r="JZ174" s="5"/>
      <c r="KA174" s="182">
        <f t="shared" si="1469"/>
        <v>27161852.137393437</v>
      </c>
      <c r="KB174" s="182">
        <f t="shared" ref="KB174" si="1610">JX174*KB$80</f>
        <v>300</v>
      </c>
      <c r="KC174" s="182">
        <f t="shared" ref="KC174" si="1611">KA174*KB174</f>
        <v>8148555641.2180309</v>
      </c>
      <c r="KD174" s="5"/>
      <c r="KE174" s="182">
        <f t="shared" si="1470"/>
        <v>31236129.958002452</v>
      </c>
      <c r="KF174" s="182">
        <f t="shared" ref="KF174" si="1612">KB174*KF$80</f>
        <v>300</v>
      </c>
      <c r="KG174" s="182">
        <f t="shared" ref="KG174" si="1613">KE174*KF174</f>
        <v>9370838987.4007359</v>
      </c>
      <c r="KH174" s="5"/>
      <c r="KI174" s="183">
        <f t="shared" si="1383"/>
        <v>4484.7682171874985</v>
      </c>
      <c r="KJ174" s="183">
        <f t="shared" ref="KJ174" si="1614">KK174/KI174</f>
        <v>300.00000000000006</v>
      </c>
      <c r="KK174" s="183">
        <f t="shared" ref="KK174" si="1615">SUMIFS($G174:$KG174,$G$3:$KG$3,KI$5,$G$6:$KG$6,KK$6)</f>
        <v>1345430.4651562497</v>
      </c>
      <c r="KM174" s="183">
        <f t="shared" si="1386"/>
        <v>70053.941454144049</v>
      </c>
      <c r="KN174" s="183">
        <f t="shared" ref="KN174" si="1616">KO174/KM174</f>
        <v>300</v>
      </c>
      <c r="KO174" s="183">
        <f t="shared" ref="KO174" si="1617">SUMIFS($G174:$KG174,$G$3:$KG$3,KM$5,$G$6:$KG$6,KO$6)</f>
        <v>21016182.436243214</v>
      </c>
      <c r="KQ174" s="183">
        <f t="shared" si="1389"/>
        <v>449767.32918465958</v>
      </c>
      <c r="KR174" s="183">
        <f t="shared" ref="KR174" si="1618">KS174/KQ174</f>
        <v>300.00000000000011</v>
      </c>
      <c r="KS174" s="183">
        <f t="shared" ref="KS174" si="1619">SUMIFS($G174:$KG174,$G$3:$KG$3,KQ$5,$G$6:$KG$6,KS$6)</f>
        <v>134930198.75539792</v>
      </c>
      <c r="KU174" s="183">
        <f t="shared" si="1392"/>
        <v>2647004.4704497377</v>
      </c>
      <c r="KV174" s="183">
        <f t="shared" ref="KV174" si="1620">KW174/KU174</f>
        <v>300</v>
      </c>
      <c r="KW174" s="183">
        <f t="shared" ref="KW174" si="1621">SUMIFS($G174:$KG174,$G$3:$KG$3,KU$5,$G$6:$KG$6,KW$6)</f>
        <v>794101341.13492131</v>
      </c>
      <c r="KY174" s="183">
        <f t="shared" si="1395"/>
        <v>15578349.541934391</v>
      </c>
      <c r="KZ174" s="183">
        <f t="shared" ref="KZ174" si="1622">LA174/KY174</f>
        <v>300.00000000000006</v>
      </c>
      <c r="LA174" s="183">
        <f t="shared" ref="LA174" si="1623">SUMIFS($G174:$KG174,$G$3:$KG$3,KY$5,$G$6:$KG$6,LA$6)</f>
        <v>4673504862.5803185</v>
      </c>
      <c r="LC174" s="183">
        <f t="shared" si="1398"/>
        <v>95850276.221816838</v>
      </c>
      <c r="LD174" s="183">
        <f t="shared" ref="LD174" si="1624">LE174/LC174</f>
        <v>300.00000000000006</v>
      </c>
      <c r="LE174" s="183">
        <f t="shared" ref="LE174" si="1625">SUMIFS($G174:$KG174,$G$3:$KG$3,LC$5,$G$6:$KG$6,LE$6)</f>
        <v>28755082866.545059</v>
      </c>
    </row>
    <row r="175" spans="2:317" ht="18.75">
      <c r="B175" s="362" t="s">
        <v>164</v>
      </c>
      <c r="C175" s="362"/>
      <c r="D175" s="362"/>
      <c r="E175" s="362"/>
      <c r="F175" s="184"/>
      <c r="G175" s="188">
        <f>SUM(G82:G173)</f>
        <v>0</v>
      </c>
      <c r="H175" s="188"/>
      <c r="I175" s="188">
        <f>SUM(I82:I173)</f>
        <v>0</v>
      </c>
      <c r="J175" s="188"/>
      <c r="K175" s="188">
        <f>SUM(K82:K174)</f>
        <v>1085.8499999999999</v>
      </c>
      <c r="L175" s="188"/>
      <c r="M175" s="188">
        <f>SUM(M82:M174)</f>
        <v>573187.5</v>
      </c>
      <c r="N175" s="188"/>
      <c r="O175" s="188">
        <f>SUM(O82:O174)</f>
        <v>1159.1448749999997</v>
      </c>
      <c r="P175" s="188"/>
      <c r="Q175" s="188">
        <f>SUM(Q82:Q174)</f>
        <v>611877.65624999988</v>
      </c>
      <c r="R175" s="188"/>
      <c r="S175" s="188">
        <f>SUM(S82:S174)</f>
        <v>1777.3554749999996</v>
      </c>
      <c r="T175" s="188"/>
      <c r="U175" s="188">
        <f>SUM(U82:U174)</f>
        <v>938212.40625</v>
      </c>
      <c r="V175" s="188"/>
      <c r="W175" s="188">
        <f>SUM(W82:W174)</f>
        <v>2554.9484953124993</v>
      </c>
      <c r="X175" s="188"/>
      <c r="Y175" s="188">
        <f>SUM(Y82:Y174)</f>
        <v>1348680.3339843748</v>
      </c>
      <c r="Z175" s="188"/>
      <c r="AA175" s="188">
        <f>SUM(AA82:AA174)</f>
        <v>4701.1052313749988</v>
      </c>
      <c r="AB175" s="188"/>
      <c r="AC175" s="188">
        <f>SUM(AC82:AC174)</f>
        <v>2481571.8145312495</v>
      </c>
      <c r="AD175" s="188"/>
      <c r="AE175" s="188">
        <f>SUM(AE82:AE174)</f>
        <v>6757.8387701015599</v>
      </c>
      <c r="AF175" s="188"/>
      <c r="AG175" s="188">
        <f>SUM(AG82:AG174)</f>
        <v>3567259.4833886703</v>
      </c>
      <c r="AH175" s="188"/>
      <c r="AI175" s="188">
        <f>SUM(AI82:AI174)</f>
        <v>9714.3932320209897</v>
      </c>
      <c r="AJ175" s="188"/>
      <c r="AK175" s="188">
        <f>SUM(AK82:AK174)</f>
        <v>5127935.5073712124</v>
      </c>
      <c r="AL175" s="188"/>
      <c r="AM175" s="188">
        <f>SUM(AM82:AM174)</f>
        <v>11171.552216824137</v>
      </c>
      <c r="AN175" s="188"/>
      <c r="AO175" s="188">
        <f>SUM(AO82:AO174)</f>
        <v>5897125.8334768936</v>
      </c>
      <c r="AP175" s="188"/>
      <c r="AQ175" s="188">
        <f>SUM(AQ82:AQ174)</f>
        <v>12847.285049347756</v>
      </c>
      <c r="AR175" s="188"/>
      <c r="AS175" s="188">
        <f>SUM(AS82:AS174)</f>
        <v>6781694.7084984286</v>
      </c>
      <c r="AT175" s="188"/>
      <c r="AU175" s="188">
        <f>SUM(AU82:AU174)</f>
        <v>14774.377806749919</v>
      </c>
      <c r="AV175" s="188"/>
      <c r="AW175" s="188">
        <f>SUM(AW82:AW174)</f>
        <v>7798948.9147731923</v>
      </c>
      <c r="AX175" s="188"/>
      <c r="AY175" s="188">
        <f>SUM(AY82:AY174)</f>
        <v>16990.534477762409</v>
      </c>
      <c r="AZ175" s="188"/>
      <c r="BA175" s="188">
        <f>SUM(BA82:BA174)</f>
        <v>8968791.2519891709</v>
      </c>
      <c r="BB175" s="188"/>
      <c r="BC175" s="188">
        <f>SUM(BC82:BC174)</f>
        <v>19539.114649426767</v>
      </c>
      <c r="BD175" s="188"/>
      <c r="BE175" s="188">
        <f>SUM(BE82:BE174)</f>
        <v>10314109.939787544</v>
      </c>
      <c r="BF175" s="188"/>
      <c r="BG175" s="188">
        <f>SUM(BG82:BG174)</f>
        <v>22469.981846840783</v>
      </c>
      <c r="BH175" s="188"/>
      <c r="BI175" s="188">
        <f>SUM(BI82:BI174)</f>
        <v>11861226.430755675</v>
      </c>
      <c r="BJ175" s="188"/>
      <c r="BK175" s="188">
        <f>SUM(BK82:BK174)</f>
        <v>25840.479123866902</v>
      </c>
      <c r="BL175" s="188"/>
      <c r="BM175" s="188">
        <f>SUM(BM82:BM174)</f>
        <v>13640410.395369025</v>
      </c>
      <c r="BN175" s="188"/>
      <c r="BO175" s="188">
        <f>SUM(BO82:BO174)</f>
        <v>29716.550992446933</v>
      </c>
      <c r="BP175" s="188"/>
      <c r="BQ175" s="188">
        <f>SUM(BQ82:BQ174)</f>
        <v>15686471.954674382</v>
      </c>
      <c r="BR175" s="188"/>
      <c r="BS175" s="188">
        <f>SUM(BS82:BS174)</f>
        <v>34174.033641313967</v>
      </c>
      <c r="BT175" s="188"/>
      <c r="BU175" s="188">
        <f>SUM(BU82:BU174)</f>
        <v>18039442.74787553</v>
      </c>
      <c r="BV175" s="188"/>
      <c r="BW175" s="188">
        <f>SUM(BW82:BW174)</f>
        <v>39300.138687511055</v>
      </c>
      <c r="BX175" s="188"/>
      <c r="BY175" s="188">
        <f>SUM(BY82:BY174)</f>
        <v>20745359.160056856</v>
      </c>
      <c r="BZ175" s="188"/>
      <c r="CA175" s="188">
        <f>SUM(CA82:CA174)</f>
        <v>45195.159490637699</v>
      </c>
      <c r="CB175" s="188"/>
      <c r="CC175" s="188">
        <f>SUM(CC82:CC174)</f>
        <v>23857163.034065388</v>
      </c>
      <c r="CD175" s="188"/>
      <c r="CE175" s="188">
        <f>SUM(CE82:CE174)</f>
        <v>62369.320097080039</v>
      </c>
      <c r="CF175" s="188"/>
      <c r="CG175" s="188">
        <f>SUM(CG82:CG174)</f>
        <v>32922884.987010237</v>
      </c>
      <c r="CH175" s="188"/>
      <c r="CI175" s="188">
        <f>SUM(CI82:CI174)</f>
        <v>71724.71811164204</v>
      </c>
      <c r="CJ175" s="188"/>
      <c r="CK175" s="188">
        <f>SUM(CK82:CK174)</f>
        <v>37861317.735061765</v>
      </c>
      <c r="CL175" s="188"/>
      <c r="CM175" s="188">
        <f>SUM(CM82:CM174)</f>
        <v>82483.425828388339</v>
      </c>
      <c r="CN175" s="188"/>
      <c r="CO175" s="188">
        <f>SUM(CO82:CO174)</f>
        <v>43540515.395321026</v>
      </c>
      <c r="CP175" s="188"/>
      <c r="CQ175" s="188">
        <f>SUM(CQ82:CQ174)</f>
        <v>94855.939702646574</v>
      </c>
      <c r="CR175" s="188"/>
      <c r="CS175" s="188">
        <f>SUM(CS82:CS174)</f>
        <v>50071592.704619184</v>
      </c>
      <c r="CT175" s="188"/>
      <c r="CU175" s="188">
        <f>SUM(CU82:CU174)</f>
        <v>109084.33065804356</v>
      </c>
      <c r="CV175" s="188"/>
      <c r="CW175" s="188">
        <f>SUM(CW82:CW174)</f>
        <v>57582331.610312052</v>
      </c>
      <c r="CX175" s="188"/>
      <c r="CY175" s="188">
        <f>SUM(CY82:CY174)</f>
        <v>125446.98025675009</v>
      </c>
      <c r="CZ175" s="188"/>
      <c r="DA175" s="188">
        <f>SUM(DA82:DA174)</f>
        <v>66219681.351858854</v>
      </c>
      <c r="DB175" s="188"/>
      <c r="DC175" s="188">
        <f>SUM(DC82:DC174)</f>
        <v>144264.02729526255</v>
      </c>
      <c r="DD175" s="188"/>
      <c r="DE175" s="188">
        <f>SUM(DE82:DE174)</f>
        <v>76152633.554637671</v>
      </c>
      <c r="DF175" s="188"/>
      <c r="DG175" s="188">
        <f>SUM(DG82:DG174)</f>
        <v>165903.63138955197</v>
      </c>
      <c r="DH175" s="188"/>
      <c r="DI175" s="188">
        <f>SUM(DI82:DI174)</f>
        <v>87575528.58783333</v>
      </c>
      <c r="DJ175" s="188"/>
      <c r="DK175" s="188">
        <f>SUM(DK82:DK174)</f>
        <v>190789.17609798472</v>
      </c>
      <c r="DL175" s="188"/>
      <c r="DM175" s="188">
        <f>SUM(DM82:DM174)</f>
        <v>100711857.8760083</v>
      </c>
      <c r="DN175" s="188"/>
      <c r="DO175" s="188">
        <f>SUM(DO82:DO174)</f>
        <v>219407.55251268248</v>
      </c>
      <c r="DP175" s="188"/>
      <c r="DQ175" s="188">
        <f>SUM(DQ82:DQ174)</f>
        <v>115818636.55740957</v>
      </c>
      <c r="DR175" s="188"/>
      <c r="DS175" s="188">
        <f>SUM(DS82:DS174)</f>
        <v>252318.68538958477</v>
      </c>
      <c r="DT175" s="188"/>
      <c r="DU175" s="188">
        <f>SUM(DU82:DU174)</f>
        <v>133191432.04102097</v>
      </c>
      <c r="DV175" s="188"/>
      <c r="DW175" s="188">
        <f>SUM(DW82:DW174)</f>
        <v>290166.48819802247</v>
      </c>
      <c r="DX175" s="188"/>
      <c r="DY175" s="188">
        <f>SUM(DY82:DY174)</f>
        <v>153170146.84717411</v>
      </c>
      <c r="DZ175" s="188"/>
      <c r="EA175" s="188">
        <f>SUM(EA82:EA174)</f>
        <v>367060.60757049848</v>
      </c>
      <c r="EB175" s="188"/>
      <c r="EC175" s="188">
        <f>SUM(EC82:EC174)</f>
        <v>193760235.7616753</v>
      </c>
      <c r="ED175" s="188"/>
      <c r="EE175" s="188">
        <f>SUM(EE82:EE174)</f>
        <v>422119.69870607322</v>
      </c>
      <c r="EF175" s="188"/>
      <c r="EG175" s="188">
        <f>SUM(EG82:EG174)</f>
        <v>222824271.12592658</v>
      </c>
      <c r="EH175" s="188"/>
      <c r="EI175" s="188">
        <f>SUM(EI82:EI174)</f>
        <v>485437.65351198416</v>
      </c>
      <c r="EJ175" s="188"/>
      <c r="EK175" s="188">
        <f>SUM(EK82:EK174)</f>
        <v>256247911.79481548</v>
      </c>
      <c r="EL175" s="188"/>
      <c r="EM175" s="188">
        <f>SUM(EM82:EM174)</f>
        <v>558253.30153878173</v>
      </c>
      <c r="EN175" s="188"/>
      <c r="EO175" s="188">
        <f>SUM(EO82:EO174)</f>
        <v>294685098.5640378</v>
      </c>
      <c r="EP175" s="188"/>
      <c r="EQ175" s="188">
        <f>SUM(EQ82:EQ174)</f>
        <v>641991.29676959885</v>
      </c>
      <c r="ER175" s="188"/>
      <c r="ES175" s="188">
        <f>SUM(ES82:ES174)</f>
        <v>338887863.34864336</v>
      </c>
      <c r="ET175" s="188"/>
      <c r="EU175" s="188">
        <f>SUM(EU82:EU174)</f>
        <v>738289.99128503865</v>
      </c>
      <c r="EV175" s="188"/>
      <c r="EW175" s="188">
        <f>SUM(EW82:EW174)</f>
        <v>389721042.85093993</v>
      </c>
      <c r="EX175" s="188"/>
      <c r="EY175" s="188">
        <f>SUM(EY82:EY174)</f>
        <v>849033.48997779447</v>
      </c>
      <c r="EZ175" s="188"/>
      <c r="FA175" s="188">
        <f>SUM(FA82:FA174)</f>
        <v>448179199.27858078</v>
      </c>
      <c r="FB175" s="188"/>
      <c r="FC175" s="188">
        <f>SUM(FC82:FC174)</f>
        <v>976388.51347446337</v>
      </c>
      <c r="FD175" s="188"/>
      <c r="FE175" s="188">
        <f>SUM(FE82:FE174)</f>
        <v>515406079.1703679</v>
      </c>
      <c r="FF175" s="188"/>
      <c r="FG175" s="188">
        <f>SUM(FG82:FG174)</f>
        <v>1122846.7904956329</v>
      </c>
      <c r="FH175" s="188"/>
      <c r="FI175" s="188">
        <f>SUM(FI82:FI174)</f>
        <v>592716991.04592299</v>
      </c>
      <c r="FJ175" s="188"/>
      <c r="FK175" s="188">
        <f>SUM(FK82:FK174)</f>
        <v>1291273.8090699776</v>
      </c>
      <c r="FL175" s="188"/>
      <c r="FM175" s="188">
        <f>SUM(FM82:FM174)</f>
        <v>681624539.70281148</v>
      </c>
      <c r="FN175" s="188"/>
      <c r="FO175" s="188">
        <f>SUM(FO82:FO174)</f>
        <v>1484964.8804304742</v>
      </c>
      <c r="FP175" s="188"/>
      <c r="FQ175" s="188">
        <f>SUM(FQ82:FQ174)</f>
        <v>783868220.65823317</v>
      </c>
      <c r="FR175" s="188"/>
      <c r="FS175" s="188">
        <f>SUM(FS82:FS174)</f>
        <v>1707709.6124950454</v>
      </c>
      <c r="FT175" s="188"/>
      <c r="FU175" s="188">
        <f>SUM(FU82:FU174)</f>
        <v>901448453.7569679</v>
      </c>
      <c r="FV175" s="188"/>
      <c r="FW175" s="188">
        <f>SUM(FW82:FW174)</f>
        <v>2160252.659806232</v>
      </c>
      <c r="FX175" s="188"/>
      <c r="FY175" s="188">
        <f>SUM(FY82:FY174)</f>
        <v>1140332294.0025644</v>
      </c>
      <c r="FZ175" s="188"/>
      <c r="GA175" s="188">
        <f>SUM(GA82:GA174)</f>
        <v>2484290.5587771675</v>
      </c>
      <c r="GB175" s="188"/>
      <c r="GC175" s="188">
        <f>SUM(GC82:GC174)</f>
        <v>1311382138.1029491</v>
      </c>
      <c r="GD175" s="188"/>
      <c r="GE175" s="188">
        <f>SUM(GE82:GE174)</f>
        <v>2856934.1425937419</v>
      </c>
      <c r="GF175" s="188"/>
      <c r="GG175" s="188">
        <f>SUM(GG82:GG174)</f>
        <v>1508089458.8183916</v>
      </c>
      <c r="GH175" s="188"/>
      <c r="GI175" s="188">
        <f>SUM(GI82:GI174)</f>
        <v>3285474.2639828031</v>
      </c>
      <c r="GJ175" s="188"/>
      <c r="GK175" s="188">
        <f>SUM(GK82:GK174)</f>
        <v>1734302877.64115</v>
      </c>
      <c r="GL175" s="188"/>
      <c r="GM175" s="188">
        <f>SUM(GM82:GM174)</f>
        <v>3778295.4035802227</v>
      </c>
      <c r="GN175" s="188"/>
      <c r="GO175" s="188">
        <f>SUM(GO82:GO174)</f>
        <v>1994448309.2873228</v>
      </c>
      <c r="GP175" s="188"/>
      <c r="GQ175" s="188">
        <f>SUM(GQ82:GQ174)</f>
        <v>4345039.7141172569</v>
      </c>
      <c r="GR175" s="188"/>
      <c r="GS175" s="188">
        <f>SUM(GS82:GS174)</f>
        <v>2293615555.6804209</v>
      </c>
      <c r="GT175" s="188"/>
      <c r="GU175" s="188">
        <f>SUM(GU82:GU174)</f>
        <v>4996795.6712348452</v>
      </c>
      <c r="GV175" s="188"/>
      <c r="GW175" s="188">
        <f>SUM(GW82:GW174)</f>
        <v>2637657889.0324841</v>
      </c>
      <c r="GX175" s="188"/>
      <c r="GY175" s="188">
        <f>SUM(GY82:GY174)</f>
        <v>5746315.0219200701</v>
      </c>
      <c r="GZ175" s="188"/>
      <c r="HA175" s="188">
        <f>SUM(HA82:HA174)</f>
        <v>3033306572.3873558</v>
      </c>
      <c r="HB175" s="188"/>
      <c r="HC175" s="188">
        <f>SUM(HC82:HC174)</f>
        <v>6608262.2752080811</v>
      </c>
      <c r="HD175" s="188"/>
      <c r="HE175" s="188">
        <f>SUM(HE82:HE174)</f>
        <v>3488302558.2454596</v>
      </c>
      <c r="HF175" s="188"/>
      <c r="HG175" s="188">
        <f>SUM(HG82:HG174)</f>
        <v>7599501.6164892931</v>
      </c>
      <c r="HH175" s="188"/>
      <c r="HI175" s="188">
        <f>SUM(HI82:HI174)</f>
        <v>4011547941.9822779</v>
      </c>
      <c r="HJ175" s="188"/>
      <c r="HK175" s="188">
        <f>SUM(HK82:HK174)</f>
        <v>8739426.8589626849</v>
      </c>
      <c r="HL175" s="188"/>
      <c r="HM175" s="188">
        <f>SUM(HM82:HM174)</f>
        <v>4613280133.2796192</v>
      </c>
      <c r="HN175" s="188"/>
      <c r="HO175" s="188">
        <f>SUM(HO82:HO174)</f>
        <v>10050340.887807086</v>
      </c>
      <c r="HP175" s="188"/>
      <c r="HQ175" s="188">
        <f>SUM(HQ82:HQ174)</f>
        <v>5305272153.2715616</v>
      </c>
      <c r="HR175" s="188"/>
      <c r="HS175" s="188">
        <f>SUM(HS82:HS174)</f>
        <v>13291575.824124871</v>
      </c>
      <c r="HT175" s="188"/>
      <c r="HU175" s="188">
        <f>SUM(HU82:HU174)</f>
        <v>7016222422.7016392</v>
      </c>
      <c r="HV175" s="188"/>
      <c r="HW175" s="188">
        <f>SUM(HW82:HW174)</f>
        <v>15285312.197743602</v>
      </c>
      <c r="HX175" s="188"/>
      <c r="HY175" s="188">
        <f>SUM(HY82:HY174)</f>
        <v>8068655786.106884</v>
      </c>
      <c r="HZ175" s="188"/>
      <c r="IA175" s="188">
        <f>SUM(IA82:IA174)</f>
        <v>17578109.027405143</v>
      </c>
      <c r="IB175" s="188"/>
      <c r="IC175" s="188">
        <f>SUM(IC82:IC174)</f>
        <v>9278954154.0229168</v>
      </c>
      <c r="ID175" s="188"/>
      <c r="IE175" s="188">
        <f>SUM(IE82:IE174)</f>
        <v>20214825.381515909</v>
      </c>
      <c r="IF175" s="188"/>
      <c r="IG175" s="188">
        <f>SUM(IG82:IG174)</f>
        <v>10670797277.126352</v>
      </c>
      <c r="IH175" s="188"/>
      <c r="II175" s="188">
        <f>SUM(II82:II174)</f>
        <v>23247049.188743293</v>
      </c>
      <c r="IJ175" s="188"/>
      <c r="IK175" s="188">
        <f>SUM(IK82:IK174)</f>
        <v>12271416868.695307</v>
      </c>
      <c r="IL175" s="188"/>
      <c r="IM175" s="188">
        <f>SUM(IM82:IM174)</f>
        <v>26734106.567054782</v>
      </c>
      <c r="IN175" s="188"/>
      <c r="IO175" s="188">
        <f>SUM(IO82:IO174)</f>
        <v>14112129398.999598</v>
      </c>
      <c r="IP175" s="188"/>
      <c r="IQ175" s="188">
        <f>SUM(IQ82:IQ174)</f>
        <v>30744222.552112997</v>
      </c>
      <c r="IR175" s="188"/>
      <c r="IS175" s="188">
        <f>SUM(IS82:IS174)</f>
        <v>16228948808.849539</v>
      </c>
      <c r="IT175" s="188"/>
      <c r="IU175" s="188">
        <f>SUM(IU82:IU174)</f>
        <v>35355855.934929945</v>
      </c>
      <c r="IV175" s="188"/>
      <c r="IW175" s="188">
        <f>SUM(IW82:IW174)</f>
        <v>18663291130.176964</v>
      </c>
      <c r="IX175" s="188"/>
      <c r="IY175" s="188">
        <f>SUM(IY82:IY174)</f>
        <v>40659234.325169437</v>
      </c>
      <c r="IZ175" s="188"/>
      <c r="JA175" s="188">
        <f>SUM(JA82:JA174)</f>
        <v>21462784799.70351</v>
      </c>
      <c r="JB175" s="188"/>
      <c r="JC175" s="188">
        <f>SUM(JC82:JC174)</f>
        <v>46758119.473944843</v>
      </c>
      <c r="JD175" s="188"/>
      <c r="JE175" s="188">
        <f>SUM(JE82:JE174)</f>
        <v>24682202519.659039</v>
      </c>
      <c r="JF175" s="188"/>
      <c r="JG175" s="188">
        <f>SUM(JG82:JG174)</f>
        <v>53771837.395036571</v>
      </c>
      <c r="JH175" s="188"/>
      <c r="JI175" s="188">
        <f>SUM(JI82:JI174)</f>
        <v>28384532897.607883</v>
      </c>
      <c r="JJ175" s="188"/>
      <c r="JK175" s="188">
        <f>SUM(JK82:JK174)</f>
        <v>61837613.004292056</v>
      </c>
      <c r="JL175" s="188"/>
      <c r="JM175" s="188">
        <f>SUM(JM82:JM174)</f>
        <v>32642212832.249069</v>
      </c>
      <c r="JN175" s="188"/>
      <c r="JO175" s="188">
        <f>SUM(JO82:JO174)</f>
        <v>71824387.504485205</v>
      </c>
      <c r="JP175" s="188"/>
      <c r="JQ175" s="188">
        <f>SUM(JQ82:JQ174)</f>
        <v>37913930204.657295</v>
      </c>
      <c r="JR175" s="188"/>
      <c r="JS175" s="188">
        <f>SUM(JS82:JS174)</f>
        <v>82598045.630158007</v>
      </c>
      <c r="JT175" s="188"/>
      <c r="JU175" s="188">
        <f>SUM(JU82:JU174)</f>
        <v>43601019735.355881</v>
      </c>
      <c r="JV175" s="188"/>
      <c r="JW175" s="188">
        <f>SUM(JW82:JW174)</f>
        <v>94987752.474681675</v>
      </c>
      <c r="JX175" s="188"/>
      <c r="JY175" s="188">
        <f>SUM(JY82:JY174)</f>
        <v>50141172695.659256</v>
      </c>
      <c r="JZ175" s="188"/>
      <c r="KA175" s="188">
        <f>SUM(KA82:KA174)</f>
        <v>109235915.34588394</v>
      </c>
      <c r="KB175" s="188"/>
      <c r="KC175" s="188">
        <f>SUM(KC82:KC174)</f>
        <v>57662348600.008156</v>
      </c>
      <c r="KD175" s="188"/>
      <c r="KE175" s="188">
        <f>SUM(KE82:KE174)</f>
        <v>125621302.64776652</v>
      </c>
      <c r="KF175" s="188"/>
      <c r="KG175" s="188">
        <f>SUM(KG82:KG174)</f>
        <v>66311700890.009377</v>
      </c>
      <c r="KH175" s="188"/>
      <c r="KI175" s="188">
        <f>SUM(KI82:KI174)</f>
        <v>18036.242846789057</v>
      </c>
      <c r="KJ175" s="188"/>
      <c r="KK175" s="188">
        <f>SUM(KK82:KK174)</f>
        <v>9520789.1944042929</v>
      </c>
      <c r="KM175" s="188">
        <f>SUM(KM82:KM174)</f>
        <v>281733.60121474927</v>
      </c>
      <c r="KN175" s="188"/>
      <c r="KO175" s="188">
        <f>SUM(KO82:KO174)</f>
        <v>148718679.87869328</v>
      </c>
      <c r="KQ175" s="188">
        <f>SUM(KQ82:KQ174)</f>
        <v>1808814.2755376394</v>
      </c>
      <c r="KR175" s="188"/>
      <c r="KS175" s="188">
        <f>SUM(KS82:KS174)</f>
        <v>954818559.24826705</v>
      </c>
      <c r="KU175" s="188">
        <f>SUM(KU82:KU174)</f>
        <v>10645369.645325363</v>
      </c>
      <c r="KV175" s="188"/>
      <c r="KW175" s="188">
        <f>SUM(KW82:KW174)</f>
        <v>5619369907.0589228</v>
      </c>
      <c r="KY175" s="188">
        <f>SUM(KY82:KY174)</f>
        <v>62650929.074479483</v>
      </c>
      <c r="KZ175" s="188"/>
      <c r="LA175" s="188">
        <f>SUM(LA82:LA174)</f>
        <v>33071537881.73156</v>
      </c>
      <c r="LC175" s="188">
        <f>SUM(LC82:LC174)</f>
        <v>385477860.87207335</v>
      </c>
      <c r="LD175" s="188"/>
      <c r="LE175" s="188">
        <f>SUM(LE82:LE174)</f>
        <v>203482148895.89874</v>
      </c>
    </row>
    <row r="176" spans="2:317" ht="9.75" customHeight="1">
      <c r="B176" s="3"/>
      <c r="C176" s="184"/>
      <c r="D176" s="184"/>
      <c r="E176" s="184"/>
      <c r="F176" s="184"/>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294"/>
      <c r="JK176" s="5"/>
      <c r="JL176" s="5"/>
      <c r="JM176" s="5"/>
      <c r="JN176" s="5"/>
      <c r="JO176" s="5"/>
      <c r="JP176" s="5"/>
      <c r="JQ176" s="5"/>
      <c r="JR176" s="5"/>
      <c r="JS176" s="5"/>
      <c r="JT176" s="5"/>
      <c r="JU176" s="5"/>
      <c r="JV176" s="5"/>
      <c r="JW176" s="5"/>
      <c r="JX176" s="5"/>
      <c r="JY176" s="5"/>
      <c r="JZ176" s="5"/>
      <c r="KA176" s="5"/>
      <c r="KB176" s="5"/>
      <c r="KC176" s="5"/>
      <c r="KD176" s="5"/>
      <c r="KE176" s="5"/>
      <c r="KF176" s="5"/>
      <c r="KG176" s="5"/>
      <c r="KH176" s="5"/>
      <c r="KI176" s="5"/>
      <c r="KJ176" s="5"/>
      <c r="KK176" s="5"/>
      <c r="KM176" s="5"/>
      <c r="KN176" s="5"/>
      <c r="KO176" s="5"/>
      <c r="KQ176" s="5"/>
      <c r="KR176" s="5"/>
      <c r="KS176" s="5"/>
      <c r="KU176" s="5"/>
      <c r="KV176" s="5"/>
      <c r="KW176" s="5"/>
      <c r="KY176" s="5"/>
      <c r="KZ176" s="5"/>
      <c r="LA176" s="5"/>
      <c r="LC176" s="5"/>
      <c r="LD176" s="5"/>
      <c r="LE176" s="5"/>
    </row>
    <row r="177" spans="2:317" ht="18.75">
      <c r="B177" s="3"/>
      <c r="C177" s="184"/>
      <c r="D177" s="184"/>
      <c r="E177" s="179"/>
      <c r="F177" s="179"/>
      <c r="G177" s="179"/>
      <c r="H177" s="5"/>
      <c r="I177" s="115"/>
      <c r="J177" s="5"/>
      <c r="K177" s="207">
        <f>'A.I Revenue Streams - P1'!L177+100%</f>
        <v>1.25</v>
      </c>
      <c r="L177" s="207">
        <f>$L$8</f>
        <v>1</v>
      </c>
      <c r="M177" s="115"/>
      <c r="N177" s="178"/>
      <c r="O177" s="207">
        <v>1</v>
      </c>
      <c r="P177" s="207">
        <v>1</v>
      </c>
      <c r="Q177" s="178"/>
      <c r="R177" s="178"/>
      <c r="S177" s="207">
        <f>O177</f>
        <v>1</v>
      </c>
      <c r="T177" s="207">
        <v>1</v>
      </c>
      <c r="U177" s="178"/>
      <c r="V177" s="178"/>
      <c r="W177" s="207">
        <f>S177</f>
        <v>1</v>
      </c>
      <c r="X177" s="207">
        <v>1</v>
      </c>
      <c r="Y177" s="178"/>
      <c r="Z177" s="178"/>
      <c r="AA177" s="207">
        <f>W177</f>
        <v>1</v>
      </c>
      <c r="AB177" s="207">
        <v>1</v>
      </c>
      <c r="AC177" s="178"/>
      <c r="AD177" s="178"/>
      <c r="AE177" s="207">
        <f>AA177</f>
        <v>1</v>
      </c>
      <c r="AF177" s="207">
        <v>1</v>
      </c>
      <c r="AG177" s="178"/>
      <c r="AH177" s="178"/>
      <c r="AI177" s="207">
        <f>'A.I Revenue Streams - P1'!L177+100%</f>
        <v>1.25</v>
      </c>
      <c r="AJ177" s="207">
        <v>1</v>
      </c>
      <c r="AK177" s="178"/>
      <c r="AL177" s="178"/>
      <c r="AM177" s="207">
        <v>1</v>
      </c>
      <c r="AN177" s="207">
        <v>1</v>
      </c>
      <c r="AO177" s="178"/>
      <c r="AP177" s="5"/>
      <c r="AQ177" s="207">
        <v>1</v>
      </c>
      <c r="AR177" s="207">
        <v>1</v>
      </c>
      <c r="AS177" s="115"/>
      <c r="AT177" s="5"/>
      <c r="AU177" s="207">
        <f>AQ177</f>
        <v>1</v>
      </c>
      <c r="AV177" s="207">
        <v>1</v>
      </c>
      <c r="AW177" s="178"/>
      <c r="AX177" s="178"/>
      <c r="AY177" s="207">
        <f>AU177</f>
        <v>1</v>
      </c>
      <c r="AZ177" s="207">
        <v>1</v>
      </c>
      <c r="BA177" s="178"/>
      <c r="BB177" s="178"/>
      <c r="BC177" s="250">
        <f>'A.I Revenue Streams - P1'!N177+100%</f>
        <v>1.2</v>
      </c>
      <c r="BD177" s="250">
        <v>1</v>
      </c>
      <c r="BE177" s="178"/>
      <c r="BF177" s="178"/>
      <c r="BG177" s="207">
        <v>1</v>
      </c>
      <c r="BH177" s="207">
        <v>1</v>
      </c>
      <c r="BI177" s="178"/>
      <c r="BJ177" s="178"/>
      <c r="BK177" s="207">
        <f>BG177</f>
        <v>1</v>
      </c>
      <c r="BL177" s="207">
        <v>1</v>
      </c>
      <c r="BM177" s="178"/>
      <c r="BN177" s="178"/>
      <c r="BO177" s="250">
        <f>BK177</f>
        <v>1</v>
      </c>
      <c r="BP177" s="250">
        <v>1</v>
      </c>
      <c r="BQ177" s="178"/>
      <c r="BR177" s="178"/>
      <c r="BS177" s="207">
        <f>BO177</f>
        <v>1</v>
      </c>
      <c r="BT177" s="207">
        <v>1</v>
      </c>
      <c r="BU177" s="178"/>
      <c r="BV177" s="178"/>
      <c r="BW177" s="207">
        <f>BS177</f>
        <v>1</v>
      </c>
      <c r="BX177" s="207">
        <v>1</v>
      </c>
      <c r="BY177" s="178"/>
      <c r="BZ177" s="178"/>
      <c r="CA177" s="207">
        <f>BW177</f>
        <v>1</v>
      </c>
      <c r="CB177" s="207">
        <v>1</v>
      </c>
      <c r="CC177" s="178"/>
      <c r="CD177" s="178"/>
      <c r="CE177" s="207">
        <f>'A.I Revenue Streams - P1'!N177+100%</f>
        <v>1.2</v>
      </c>
      <c r="CF177" s="207">
        <v>1</v>
      </c>
      <c r="CG177" s="178"/>
      <c r="CH177" s="178"/>
      <c r="CI177" s="250">
        <v>1</v>
      </c>
      <c r="CJ177" s="250">
        <v>1</v>
      </c>
      <c r="CK177" s="115"/>
      <c r="CL177" s="115"/>
      <c r="CM177" s="207">
        <v>1</v>
      </c>
      <c r="CN177" s="207">
        <v>1</v>
      </c>
      <c r="CO177" s="115"/>
      <c r="CP177" s="5"/>
      <c r="CQ177" s="207">
        <v>1</v>
      </c>
      <c r="CR177" s="207">
        <v>1</v>
      </c>
      <c r="CS177" s="178"/>
      <c r="CT177" s="178"/>
      <c r="CU177" s="207">
        <f>CQ177</f>
        <v>1</v>
      </c>
      <c r="CV177" s="207">
        <v>1</v>
      </c>
      <c r="CW177" s="178"/>
      <c r="CX177" s="178"/>
      <c r="CY177" s="250">
        <f>'A.I Revenue Streams - P1'!P177+100%</f>
        <v>1.1000000000000001</v>
      </c>
      <c r="CZ177" s="250">
        <v>1</v>
      </c>
      <c r="DA177" s="178"/>
      <c r="DB177" s="178"/>
      <c r="DC177" s="207">
        <v>1</v>
      </c>
      <c r="DD177" s="207">
        <v>1</v>
      </c>
      <c r="DE177" s="178"/>
      <c r="DF177" s="178"/>
      <c r="DG177" s="207">
        <f>DC177</f>
        <v>1</v>
      </c>
      <c r="DH177" s="207">
        <v>1</v>
      </c>
      <c r="DI177" s="178"/>
      <c r="DJ177" s="178"/>
      <c r="DK177" s="250">
        <f>DG177</f>
        <v>1</v>
      </c>
      <c r="DL177" s="250">
        <v>1</v>
      </c>
      <c r="DM177" s="178"/>
      <c r="DN177" s="178"/>
      <c r="DO177" s="207">
        <f>DK177</f>
        <v>1</v>
      </c>
      <c r="DP177" s="207">
        <v>1</v>
      </c>
      <c r="DQ177" s="178"/>
      <c r="DR177" s="178"/>
      <c r="DS177" s="207">
        <f>DO177</f>
        <v>1</v>
      </c>
      <c r="DT177" s="207">
        <v>1</v>
      </c>
      <c r="DU177" s="178"/>
      <c r="DV177" s="178"/>
      <c r="DW177" s="207">
        <f>DS177</f>
        <v>1</v>
      </c>
      <c r="DX177" s="207">
        <v>1</v>
      </c>
      <c r="DY177" s="178"/>
      <c r="DZ177" s="178"/>
      <c r="EA177" s="207">
        <f>DW177</f>
        <v>1</v>
      </c>
      <c r="EB177" s="207">
        <v>1</v>
      </c>
      <c r="EC177" s="178"/>
      <c r="ED177" s="178"/>
      <c r="EE177" s="250">
        <f>EA177</f>
        <v>1</v>
      </c>
      <c r="EF177" s="250">
        <v>1</v>
      </c>
      <c r="EG177" s="115"/>
      <c r="EH177" s="115"/>
      <c r="EI177" s="207">
        <v>1</v>
      </c>
      <c r="EJ177" s="207">
        <v>1</v>
      </c>
      <c r="EK177" s="115"/>
      <c r="EL177" s="5"/>
      <c r="EM177" s="207">
        <v>1</v>
      </c>
      <c r="EN177" s="207">
        <v>1</v>
      </c>
      <c r="EO177" s="178"/>
      <c r="EP177" s="178"/>
      <c r="EQ177" s="207">
        <f>EM177</f>
        <v>1</v>
      </c>
      <c r="ER177" s="207">
        <v>1</v>
      </c>
      <c r="ES177" s="178"/>
      <c r="ET177" s="178"/>
      <c r="EU177" s="250">
        <f>'A.I Revenue Streams - P1'!R177+100%</f>
        <v>1.1000000000000001</v>
      </c>
      <c r="EV177" s="250">
        <v>1</v>
      </c>
      <c r="EW177" s="178"/>
      <c r="EX177" s="178"/>
      <c r="EY177" s="207">
        <v>1</v>
      </c>
      <c r="EZ177" s="207">
        <v>1</v>
      </c>
      <c r="FA177" s="178"/>
      <c r="FB177" s="178"/>
      <c r="FC177" s="207">
        <f>EY177</f>
        <v>1</v>
      </c>
      <c r="FD177" s="207">
        <v>1</v>
      </c>
      <c r="FE177" s="178"/>
      <c r="FF177" s="178"/>
      <c r="FG177" s="250">
        <f>FC177</f>
        <v>1</v>
      </c>
      <c r="FH177" s="250">
        <v>1</v>
      </c>
      <c r="FI177" s="178"/>
      <c r="FJ177" s="178"/>
      <c r="FK177" s="207">
        <f>FG177</f>
        <v>1</v>
      </c>
      <c r="FL177" s="207">
        <v>1</v>
      </c>
      <c r="FM177" s="178"/>
      <c r="FN177" s="178"/>
      <c r="FO177" s="207">
        <f>FK177</f>
        <v>1</v>
      </c>
      <c r="FP177" s="207">
        <v>1</v>
      </c>
      <c r="FQ177" s="178"/>
      <c r="FR177" s="178"/>
      <c r="FS177" s="207">
        <f>FO177</f>
        <v>1</v>
      </c>
      <c r="FT177" s="207">
        <v>1</v>
      </c>
      <c r="FU177" s="178"/>
      <c r="FV177" s="178"/>
      <c r="FW177" s="207">
        <f>FS177</f>
        <v>1</v>
      </c>
      <c r="FX177" s="207">
        <v>1</v>
      </c>
      <c r="FY177" s="178"/>
      <c r="FZ177" s="178"/>
      <c r="GA177" s="250">
        <f>FW177</f>
        <v>1</v>
      </c>
      <c r="GB177" s="250">
        <v>1</v>
      </c>
      <c r="GC177" s="178"/>
      <c r="GD177" s="179"/>
      <c r="GE177" s="207">
        <v>1</v>
      </c>
      <c r="GF177" s="207">
        <v>1</v>
      </c>
      <c r="GG177" s="115"/>
      <c r="GH177" s="5"/>
      <c r="GI177" s="207">
        <v>1</v>
      </c>
      <c r="GJ177" s="207">
        <v>1</v>
      </c>
      <c r="GK177" s="178"/>
      <c r="GL177" s="178"/>
      <c r="GM177" s="207">
        <f>GI177</f>
        <v>1</v>
      </c>
      <c r="GN177" s="207">
        <v>1</v>
      </c>
      <c r="GO177" s="178"/>
      <c r="GP177" s="178"/>
      <c r="GQ177" s="250">
        <f>'A.I Revenue Streams - P1'!T177+100%</f>
        <v>1.1499999999999999</v>
      </c>
      <c r="GR177" s="250">
        <v>1</v>
      </c>
      <c r="GS177" s="178"/>
      <c r="GT177" s="178"/>
      <c r="GU177" s="207">
        <v>1</v>
      </c>
      <c r="GV177" s="207">
        <v>1</v>
      </c>
      <c r="GW177" s="178"/>
      <c r="GX177" s="178"/>
      <c r="GY177" s="207">
        <f>GU177</f>
        <v>1</v>
      </c>
      <c r="GZ177" s="207">
        <v>1</v>
      </c>
      <c r="HA177" s="178"/>
      <c r="HB177" s="178"/>
      <c r="HC177" s="250">
        <f>GY177</f>
        <v>1</v>
      </c>
      <c r="HD177" s="250">
        <v>1</v>
      </c>
      <c r="HE177" s="178"/>
      <c r="HF177" s="178"/>
      <c r="HG177" s="207">
        <f>HC177</f>
        <v>1</v>
      </c>
      <c r="HH177" s="207">
        <v>1</v>
      </c>
      <c r="HI177" s="178"/>
      <c r="HJ177" s="178"/>
      <c r="HK177" s="207">
        <f>HG177</f>
        <v>1</v>
      </c>
      <c r="HL177" s="207">
        <v>1</v>
      </c>
      <c r="HM177" s="178"/>
      <c r="HN177" s="178"/>
      <c r="HO177" s="207">
        <f>HK177</f>
        <v>1</v>
      </c>
      <c r="HP177" s="207">
        <v>1</v>
      </c>
      <c r="HQ177" s="178"/>
      <c r="HR177" s="178"/>
      <c r="HS177" s="207">
        <f>HO177</f>
        <v>1</v>
      </c>
      <c r="HT177" s="207">
        <v>1</v>
      </c>
      <c r="HU177" s="178"/>
      <c r="HV177" s="178"/>
      <c r="HW177" s="250">
        <f>HS177</f>
        <v>1</v>
      </c>
      <c r="HX177" s="250">
        <v>1</v>
      </c>
      <c r="HY177" s="115"/>
      <c r="HZ177" s="179"/>
      <c r="IA177" s="207">
        <v>1</v>
      </c>
      <c r="IB177" s="207">
        <v>1</v>
      </c>
      <c r="IC177" s="115"/>
      <c r="ID177" s="5"/>
      <c r="IE177" s="207">
        <v>1</v>
      </c>
      <c r="IF177" s="207">
        <v>1</v>
      </c>
      <c r="IG177" s="178"/>
      <c r="IH177" s="178"/>
      <c r="II177" s="207">
        <f>IE177</f>
        <v>1</v>
      </c>
      <c r="IJ177" s="207">
        <v>1</v>
      </c>
      <c r="IK177" s="178"/>
      <c r="IL177" s="178"/>
      <c r="IM177" s="207">
        <f>II177</f>
        <v>1</v>
      </c>
      <c r="IN177" s="207">
        <v>1</v>
      </c>
      <c r="IO177" s="178"/>
      <c r="IP177" s="178"/>
      <c r="IQ177" s="207">
        <f>IM177</f>
        <v>1</v>
      </c>
      <c r="IR177" s="207">
        <v>1</v>
      </c>
      <c r="IS177" s="178"/>
      <c r="IT177" s="178"/>
      <c r="IU177" s="207">
        <f>IQ177</f>
        <v>1</v>
      </c>
      <c r="IV177" s="207">
        <v>1</v>
      </c>
      <c r="IW177" s="178"/>
      <c r="IX177" s="178"/>
      <c r="IY177" s="207">
        <f>IU177</f>
        <v>1</v>
      </c>
      <c r="IZ177" s="207">
        <v>1</v>
      </c>
      <c r="JA177" s="178"/>
      <c r="JB177" s="178"/>
      <c r="JC177" s="207">
        <f>IY177</f>
        <v>1</v>
      </c>
      <c r="JD177" s="207">
        <v>1</v>
      </c>
      <c r="JE177" s="178"/>
      <c r="JF177" s="178"/>
      <c r="JG177" s="207">
        <f>JC177</f>
        <v>1</v>
      </c>
      <c r="JH177" s="207">
        <v>1</v>
      </c>
      <c r="JI177" s="178"/>
      <c r="JJ177" s="298"/>
      <c r="JK177" s="207">
        <f>JG177</f>
        <v>1</v>
      </c>
      <c r="JL177" s="207">
        <v>1</v>
      </c>
      <c r="JM177" s="178"/>
      <c r="JN177" s="178"/>
      <c r="JO177" s="207">
        <f>'A.I Revenue Streams - P1'!V177+100%</f>
        <v>1.01</v>
      </c>
      <c r="JP177" s="207">
        <f>'A.I Revenue Streams - P1'!W180+100%</f>
        <v>1</v>
      </c>
      <c r="JQ177" s="178"/>
      <c r="JR177" s="178"/>
      <c r="JS177" s="207">
        <f>'A.I Revenue Streams - P1'!Z180+100%</f>
        <v>1</v>
      </c>
      <c r="JT177" s="207">
        <f>'A.I Revenue Streams - P1'!AA180+100%</f>
        <v>1</v>
      </c>
      <c r="JU177" s="178"/>
      <c r="JV177" s="178"/>
      <c r="JW177" s="207">
        <f>'A.I Revenue Streams - P1'!AD180+100%</f>
        <v>1</v>
      </c>
      <c r="JX177" s="207">
        <f>'A.I Revenue Streams - P1'!AE180+100%</f>
        <v>1</v>
      </c>
      <c r="JY177" s="178"/>
      <c r="JZ177" s="178"/>
      <c r="KA177" s="207">
        <f>'A.I Revenue Streams - P1'!AH180+100%</f>
        <v>1</v>
      </c>
      <c r="KB177" s="207">
        <f>'A.I Revenue Streams - P1'!AI180+100%</f>
        <v>1</v>
      </c>
      <c r="KC177" s="178"/>
      <c r="KD177" s="178"/>
      <c r="KE177" s="207">
        <f>'A.I Revenue Streams - P1'!AL180+100%</f>
        <v>1</v>
      </c>
      <c r="KF177" s="207">
        <f>'A.I Revenue Streams - P1'!AM180+100%</f>
        <v>1</v>
      </c>
      <c r="KG177" s="178"/>
      <c r="KH177" s="178"/>
      <c r="KI177" s="207">
        <f>'A.I Revenue Streams - P2'!DI37+100%</f>
        <v>1</v>
      </c>
      <c r="KJ177" s="207">
        <v>1</v>
      </c>
      <c r="KK177" s="115"/>
      <c r="KM177" s="207">
        <f>'A.I Revenue Streams - P2'!DM37+100%</f>
        <v>1</v>
      </c>
      <c r="KN177" s="207">
        <v>1</v>
      </c>
      <c r="KO177" s="115"/>
      <c r="KQ177" s="207">
        <f>'A.I Revenue Streams - P2'!DQ37+100%</f>
        <v>1</v>
      </c>
      <c r="KR177" s="207">
        <v>1</v>
      </c>
      <c r="KS177" s="115"/>
      <c r="KU177" s="207">
        <f>'A.I Revenue Streams - P2'!DU37+100%</f>
        <v>1</v>
      </c>
      <c r="KV177" s="207">
        <v>1</v>
      </c>
      <c r="KW177" s="115"/>
      <c r="KY177" s="207">
        <f>'A.I Revenue Streams - P2'!DY37+100%</f>
        <v>1</v>
      </c>
      <c r="KZ177" s="207">
        <v>1</v>
      </c>
      <c r="LA177" s="115"/>
      <c r="LC177" s="207">
        <f>'A.I Revenue Streams - P2'!EC37+100%</f>
        <v>1</v>
      </c>
      <c r="LD177" s="207">
        <v>1</v>
      </c>
      <c r="LE177" s="115"/>
    </row>
    <row r="178" spans="2:317" ht="18.75">
      <c r="B178" s="172">
        <v>4</v>
      </c>
      <c r="C178" s="180" t="str">
        <f>'A.I Revenue Streams - P1'!D176</f>
        <v>Workplace Wellness</v>
      </c>
      <c r="D178" s="180"/>
      <c r="E178" s="181"/>
      <c r="F178" s="179"/>
      <c r="G178" s="182"/>
      <c r="H178" s="182"/>
      <c r="I178" s="182"/>
      <c r="J178" s="5"/>
      <c r="K178" s="182"/>
      <c r="L178" s="182"/>
      <c r="M178" s="182"/>
      <c r="N178" s="5"/>
      <c r="O178" s="182"/>
      <c r="P178" s="182"/>
      <c r="Q178" s="182"/>
      <c r="R178" s="5"/>
      <c r="S178" s="182"/>
      <c r="T178" s="182"/>
      <c r="U178" s="182"/>
      <c r="V178" s="5"/>
      <c r="W178" s="182"/>
      <c r="X178" s="182"/>
      <c r="Y178" s="182"/>
      <c r="Z178" s="5"/>
      <c r="AA178" s="182"/>
      <c r="AB178" s="182"/>
      <c r="AC178" s="182"/>
      <c r="AD178" s="5"/>
      <c r="AE178" s="182"/>
      <c r="AF178" s="182"/>
      <c r="AG178" s="182"/>
      <c r="AH178" s="5"/>
      <c r="AI178" s="182"/>
      <c r="AJ178" s="182"/>
      <c r="AK178" s="182"/>
      <c r="AL178" s="5"/>
      <c r="AM178" s="182"/>
      <c r="AN178" s="182"/>
      <c r="AO178" s="182"/>
      <c r="AP178" s="5"/>
      <c r="AQ178" s="182"/>
      <c r="AR178" s="182"/>
      <c r="AS178" s="182"/>
      <c r="AT178" s="5"/>
      <c r="AU178" s="182"/>
      <c r="AV178" s="182"/>
      <c r="AW178" s="182"/>
      <c r="AX178" s="5"/>
      <c r="AY178" s="182"/>
      <c r="AZ178" s="182"/>
      <c r="BA178" s="182"/>
      <c r="BB178" s="5"/>
      <c r="BC178" s="182"/>
      <c r="BD178" s="182"/>
      <c r="BE178" s="182"/>
      <c r="BF178" s="5"/>
      <c r="BG178" s="182"/>
      <c r="BH178" s="182"/>
      <c r="BI178" s="182"/>
      <c r="BJ178" s="5"/>
      <c r="BK178" s="182"/>
      <c r="BL178" s="182"/>
      <c r="BM178" s="182"/>
      <c r="BN178" s="5"/>
      <c r="BO178" s="182"/>
      <c r="BP178" s="182"/>
      <c r="BQ178" s="182"/>
      <c r="BR178" s="5"/>
      <c r="BS178" s="182"/>
      <c r="BT178" s="182"/>
      <c r="BU178" s="182"/>
      <c r="BV178" s="5"/>
      <c r="BW178" s="182"/>
      <c r="BX178" s="182"/>
      <c r="BY178" s="182"/>
      <c r="BZ178" s="5"/>
      <c r="CA178" s="182"/>
      <c r="CB178" s="182"/>
      <c r="CC178" s="182"/>
      <c r="CD178" s="5"/>
      <c r="CE178" s="182"/>
      <c r="CF178" s="182"/>
      <c r="CG178" s="182"/>
      <c r="CH178" s="5"/>
      <c r="CI178" s="182"/>
      <c r="CJ178" s="182"/>
      <c r="CK178" s="182"/>
      <c r="CL178" s="5"/>
      <c r="CM178" s="182"/>
      <c r="CN178" s="182"/>
      <c r="CO178" s="182"/>
      <c r="CP178" s="5"/>
      <c r="CQ178" s="182"/>
      <c r="CR178" s="182"/>
      <c r="CS178" s="182"/>
      <c r="CT178" s="5"/>
      <c r="CU178" s="182"/>
      <c r="CV178" s="182"/>
      <c r="CW178" s="182"/>
      <c r="CX178" s="5"/>
      <c r="CY178" s="182"/>
      <c r="CZ178" s="182"/>
      <c r="DA178" s="182"/>
      <c r="DB178" s="5"/>
      <c r="DC178" s="182"/>
      <c r="DD178" s="182"/>
      <c r="DE178" s="182"/>
      <c r="DF178" s="5"/>
      <c r="DG178" s="182"/>
      <c r="DH178" s="182"/>
      <c r="DI178" s="182"/>
      <c r="DJ178" s="5"/>
      <c r="DK178" s="182"/>
      <c r="DL178" s="182"/>
      <c r="DM178" s="182"/>
      <c r="DN178" s="5"/>
      <c r="DO178" s="182"/>
      <c r="DP178" s="182"/>
      <c r="DQ178" s="182"/>
      <c r="DR178" s="5"/>
      <c r="DS178" s="182"/>
      <c r="DT178" s="182"/>
      <c r="DU178" s="182"/>
      <c r="DV178" s="5"/>
      <c r="DW178" s="182"/>
      <c r="DX178" s="182"/>
      <c r="DY178" s="182"/>
      <c r="DZ178" s="5"/>
      <c r="EA178" s="182"/>
      <c r="EB178" s="182"/>
      <c r="EC178" s="182"/>
      <c r="ED178" s="5"/>
      <c r="EE178" s="182"/>
      <c r="EF178" s="182"/>
      <c r="EG178" s="182"/>
      <c r="EH178" s="5"/>
      <c r="EI178" s="182"/>
      <c r="EJ178" s="182"/>
      <c r="EK178" s="182"/>
      <c r="EL178" s="5"/>
      <c r="EM178" s="182"/>
      <c r="EN178" s="182"/>
      <c r="EO178" s="182"/>
      <c r="EP178" s="5"/>
      <c r="EQ178" s="182"/>
      <c r="ER178" s="182"/>
      <c r="ES178" s="182"/>
      <c r="ET178" s="5"/>
      <c r="EU178" s="182"/>
      <c r="EV178" s="182"/>
      <c r="EW178" s="182"/>
      <c r="EX178" s="5"/>
      <c r="EY178" s="182"/>
      <c r="EZ178" s="182"/>
      <c r="FA178" s="182"/>
      <c r="FB178" s="5"/>
      <c r="FC178" s="182"/>
      <c r="FD178" s="182"/>
      <c r="FE178" s="182"/>
      <c r="FF178" s="5"/>
      <c r="FG178" s="182"/>
      <c r="FH178" s="182"/>
      <c r="FI178" s="182"/>
      <c r="FJ178" s="5"/>
      <c r="FK178" s="182"/>
      <c r="FL178" s="182"/>
      <c r="FM178" s="182"/>
      <c r="FN178" s="5"/>
      <c r="FO178" s="182"/>
      <c r="FP178" s="182"/>
      <c r="FQ178" s="182"/>
      <c r="FR178" s="5"/>
      <c r="FS178" s="182"/>
      <c r="FT178" s="182"/>
      <c r="FU178" s="182"/>
      <c r="FV178" s="5"/>
      <c r="FW178" s="182"/>
      <c r="FX178" s="182"/>
      <c r="FY178" s="182"/>
      <c r="FZ178" s="5"/>
      <c r="GA178" s="182"/>
      <c r="GB178" s="182"/>
      <c r="GC178" s="182"/>
      <c r="GE178" s="182"/>
      <c r="GF178" s="182"/>
      <c r="GG178" s="182"/>
      <c r="GH178" s="5"/>
      <c r="GI178" s="182"/>
      <c r="GJ178" s="182"/>
      <c r="GK178" s="182"/>
      <c r="GL178" s="5"/>
      <c r="GM178" s="182"/>
      <c r="GN178" s="182"/>
      <c r="GO178" s="182"/>
      <c r="GP178" s="5"/>
      <c r="GQ178" s="182"/>
      <c r="GR178" s="182"/>
      <c r="GS178" s="182"/>
      <c r="GT178" s="5"/>
      <c r="GU178" s="182"/>
      <c r="GV178" s="182"/>
      <c r="GW178" s="182"/>
      <c r="GX178" s="5"/>
      <c r="GY178" s="182"/>
      <c r="GZ178" s="182"/>
      <c r="HA178" s="182"/>
      <c r="HB178" s="5"/>
      <c r="HC178" s="182"/>
      <c r="HD178" s="182"/>
      <c r="HE178" s="182"/>
      <c r="HF178" s="5"/>
      <c r="HG178" s="182"/>
      <c r="HH178" s="182"/>
      <c r="HI178" s="182"/>
      <c r="HJ178" s="5"/>
      <c r="HK178" s="182"/>
      <c r="HL178" s="182"/>
      <c r="HM178" s="182"/>
      <c r="HN178" s="5"/>
      <c r="HO178" s="182"/>
      <c r="HP178" s="182"/>
      <c r="HQ178" s="182"/>
      <c r="HR178" s="5"/>
      <c r="HS178" s="182"/>
      <c r="HT178" s="182"/>
      <c r="HU178" s="182"/>
      <c r="HV178" s="5"/>
      <c r="HW178" s="182"/>
      <c r="HX178" s="182"/>
      <c r="HY178" s="182"/>
      <c r="IA178" s="182"/>
      <c r="IB178" s="182"/>
      <c r="IC178" s="182"/>
      <c r="ID178" s="5"/>
      <c r="IE178" s="182"/>
      <c r="IF178" s="182"/>
      <c r="IG178" s="182"/>
      <c r="IH178" s="5"/>
      <c r="II178" s="182"/>
      <c r="IJ178" s="182"/>
      <c r="IK178" s="182"/>
      <c r="IL178" s="5"/>
      <c r="IM178" s="182"/>
      <c r="IN178" s="182"/>
      <c r="IO178" s="182"/>
      <c r="IP178" s="5"/>
      <c r="IQ178" s="182"/>
      <c r="IR178" s="182"/>
      <c r="IS178" s="182"/>
      <c r="IT178" s="5"/>
      <c r="IU178" s="182"/>
      <c r="IV178" s="182"/>
      <c r="IW178" s="182"/>
      <c r="IX178" s="5"/>
      <c r="IY178" s="182"/>
      <c r="IZ178" s="182"/>
      <c r="JA178" s="182"/>
      <c r="JB178" s="5"/>
      <c r="JC178" s="182"/>
      <c r="JD178" s="182"/>
      <c r="JE178" s="182"/>
      <c r="JF178" s="5"/>
      <c r="JG178" s="182"/>
      <c r="JH178" s="182"/>
      <c r="JI178" s="182"/>
      <c r="JJ178" s="294"/>
      <c r="JK178" s="182"/>
      <c r="JL178" s="182"/>
      <c r="JM178" s="182"/>
      <c r="JN178" s="5"/>
      <c r="JO178" s="182"/>
      <c r="JP178" s="182"/>
      <c r="JQ178" s="182"/>
      <c r="JR178" s="5"/>
      <c r="JS178" s="182"/>
      <c r="JT178" s="182"/>
      <c r="JU178" s="182"/>
      <c r="JV178" s="5"/>
      <c r="JW178" s="182"/>
      <c r="JX178" s="182"/>
      <c r="JY178" s="182"/>
      <c r="JZ178" s="5"/>
      <c r="KA178" s="182"/>
      <c r="KB178" s="182"/>
      <c r="KC178" s="182"/>
      <c r="KD178" s="5"/>
      <c r="KE178" s="182"/>
      <c r="KF178" s="182"/>
      <c r="KG178" s="182"/>
      <c r="KH178" s="5"/>
      <c r="KI178" s="183"/>
      <c r="KJ178" s="183"/>
      <c r="KK178" s="183"/>
      <c r="KM178" s="183"/>
      <c r="KN178" s="183"/>
      <c r="KO178" s="183"/>
      <c r="KQ178" s="183"/>
      <c r="KR178" s="183"/>
      <c r="KS178" s="183"/>
      <c r="KU178" s="183"/>
      <c r="KV178" s="183"/>
      <c r="KW178" s="183"/>
      <c r="KY178" s="183"/>
      <c r="KZ178" s="183"/>
      <c r="LA178" s="183"/>
      <c r="LC178" s="183"/>
      <c r="LD178" s="183"/>
      <c r="LE178" s="183"/>
    </row>
    <row r="179" spans="2:317" ht="18.75">
      <c r="B179" s="172" t="s">
        <v>269</v>
      </c>
      <c r="C179" s="181"/>
      <c r="D179" s="181"/>
      <c r="E179" s="180" t="str">
        <f>'A.I Revenue Streams - P1'!F177</f>
        <v>Online/Offline Consultation</v>
      </c>
      <c r="F179" s="184"/>
      <c r="G179" s="182"/>
      <c r="H179" s="182">
        <f>'A.I Revenue Streams - P1'!J177</f>
        <v>499</v>
      </c>
      <c r="I179" s="182">
        <f>G179*H179</f>
        <v>0</v>
      </c>
      <c r="J179" s="5"/>
      <c r="K179" s="182">
        <f>'A.I Revenue Streams - P1'!H177</f>
        <v>2083.3333333333335</v>
      </c>
      <c r="L179" s="182">
        <f>H179*$L$177</f>
        <v>499</v>
      </c>
      <c r="M179" s="182">
        <f>K179*L179</f>
        <v>1039583.3333333334</v>
      </c>
      <c r="N179" s="5"/>
      <c r="O179" s="182">
        <f>K179*$O$177</f>
        <v>2083.3333333333335</v>
      </c>
      <c r="P179" s="182">
        <f>L179*$P$177</f>
        <v>499</v>
      </c>
      <c r="Q179" s="182">
        <f>O179*P179</f>
        <v>1039583.3333333334</v>
      </c>
      <c r="R179" s="5"/>
      <c r="S179" s="182">
        <f>O179*$S$177</f>
        <v>2083.3333333333335</v>
      </c>
      <c r="T179" s="182">
        <f>P179*$T$177</f>
        <v>499</v>
      </c>
      <c r="U179" s="182">
        <f>S179*T179</f>
        <v>1039583.3333333334</v>
      </c>
      <c r="V179" s="5"/>
      <c r="W179" s="182">
        <f>'A.I Revenue Streams - P1'!H177</f>
        <v>2083.3333333333335</v>
      </c>
      <c r="X179" s="182">
        <f>T179*$X$177</f>
        <v>499</v>
      </c>
      <c r="Y179" s="182">
        <f>W179*X179</f>
        <v>1039583.3333333334</v>
      </c>
      <c r="Z179" s="5"/>
      <c r="AA179" s="182">
        <f>W179*$AA$177</f>
        <v>2083.3333333333335</v>
      </c>
      <c r="AB179" s="182">
        <f>X179*$AB$177</f>
        <v>499</v>
      </c>
      <c r="AC179" s="182">
        <f>AA179*AB179</f>
        <v>1039583.3333333334</v>
      </c>
      <c r="AD179" s="5"/>
      <c r="AE179" s="182">
        <f>AA179*$AE$177</f>
        <v>2083.3333333333335</v>
      </c>
      <c r="AF179" s="182">
        <f>AB179*$AF$177</f>
        <v>499</v>
      </c>
      <c r="AG179" s="182">
        <f>AE179*AF179</f>
        <v>1039583.3333333334</v>
      </c>
      <c r="AH179" s="5"/>
      <c r="AI179" s="182">
        <f>AE179*$AI$177</f>
        <v>2604.166666666667</v>
      </c>
      <c r="AJ179" s="182">
        <f>AF179*$AJ$177</f>
        <v>499</v>
      </c>
      <c r="AK179" s="182">
        <f>AI179*AJ179</f>
        <v>1299479.1666666667</v>
      </c>
      <c r="AL179" s="5"/>
      <c r="AM179" s="182">
        <f>AI179*$AM$177</f>
        <v>2604.166666666667</v>
      </c>
      <c r="AN179" s="182">
        <f>AJ179*$AN$177</f>
        <v>499</v>
      </c>
      <c r="AO179" s="182">
        <f>AM179*AN179</f>
        <v>1299479.1666666667</v>
      </c>
      <c r="AP179" s="5"/>
      <c r="AQ179" s="182">
        <f>AM179*$AQ$177</f>
        <v>2604.166666666667</v>
      </c>
      <c r="AR179" s="182">
        <f>AN179*$AR$177</f>
        <v>499</v>
      </c>
      <c r="AS179" s="182">
        <f>AQ179*AR179</f>
        <v>1299479.1666666667</v>
      </c>
      <c r="AT179" s="5"/>
      <c r="AU179" s="182">
        <f>AQ179*$AU$177</f>
        <v>2604.166666666667</v>
      </c>
      <c r="AV179" s="182">
        <f>AR179*$AV$177</f>
        <v>499</v>
      </c>
      <c r="AW179" s="182">
        <f>AU179*AV179</f>
        <v>1299479.1666666667</v>
      </c>
      <c r="AX179" s="5"/>
      <c r="AY179" s="182">
        <f>AU179*$AY$177</f>
        <v>2604.166666666667</v>
      </c>
      <c r="AZ179" s="182">
        <f>AV179*$AZ$177</f>
        <v>499</v>
      </c>
      <c r="BA179" s="182">
        <f>AY179*AZ179</f>
        <v>1299479.1666666667</v>
      </c>
      <c r="BB179" s="5"/>
      <c r="BC179" s="182">
        <f>AY179*$BC$177</f>
        <v>3125.0000000000005</v>
      </c>
      <c r="BD179" s="182">
        <f>AZ179*$BD$177</f>
        <v>499</v>
      </c>
      <c r="BE179" s="182">
        <f>BC179*BD179</f>
        <v>1559375.0000000002</v>
      </c>
      <c r="BF179" s="5"/>
      <c r="BG179" s="182">
        <f>BC179*$BG$177</f>
        <v>3125.0000000000005</v>
      </c>
      <c r="BH179" s="182">
        <f>BD179*$BH$177</f>
        <v>499</v>
      </c>
      <c r="BI179" s="182">
        <f>BG179*BH179</f>
        <v>1559375.0000000002</v>
      </c>
      <c r="BJ179" s="5"/>
      <c r="BK179" s="182">
        <f>BG179*$BK$177</f>
        <v>3125.0000000000005</v>
      </c>
      <c r="BL179" s="182">
        <f>BH179*$BL$177</f>
        <v>499</v>
      </c>
      <c r="BM179" s="182">
        <f>BK179*BL179</f>
        <v>1559375.0000000002</v>
      </c>
      <c r="BN179" s="5"/>
      <c r="BO179" s="182">
        <f>BK179*$BO$177</f>
        <v>3125.0000000000005</v>
      </c>
      <c r="BP179" s="182">
        <f>BL179*$BP$177</f>
        <v>499</v>
      </c>
      <c r="BQ179" s="182">
        <f>BO179*BP179</f>
        <v>1559375.0000000002</v>
      </c>
      <c r="BR179" s="5"/>
      <c r="BS179" s="182">
        <f>BO179*$BS$177</f>
        <v>3125.0000000000005</v>
      </c>
      <c r="BT179" s="182">
        <f>BP179*$BT$177</f>
        <v>499</v>
      </c>
      <c r="BU179" s="182">
        <f>BS179*BT179</f>
        <v>1559375.0000000002</v>
      </c>
      <c r="BV179" s="5"/>
      <c r="BW179" s="182">
        <f>BS179*$BW$177</f>
        <v>3125.0000000000005</v>
      </c>
      <c r="BX179" s="182">
        <f>BT179*$BX$177</f>
        <v>499</v>
      </c>
      <c r="BY179" s="182">
        <f>BW179*BX179</f>
        <v>1559375.0000000002</v>
      </c>
      <c r="BZ179" s="5"/>
      <c r="CA179" s="182">
        <f>BW179*$CA$177</f>
        <v>3125.0000000000005</v>
      </c>
      <c r="CB179" s="182">
        <f>BX179*$CB$177</f>
        <v>499</v>
      </c>
      <c r="CC179" s="182">
        <f>CA179*CB179</f>
        <v>1559375.0000000002</v>
      </c>
      <c r="CD179" s="5"/>
      <c r="CE179" s="182">
        <f>CA179*$CE$177</f>
        <v>3750.0000000000005</v>
      </c>
      <c r="CF179" s="182">
        <f>CB179*$CF$177</f>
        <v>499</v>
      </c>
      <c r="CG179" s="182">
        <f>CE179*CF179</f>
        <v>1871250.0000000002</v>
      </c>
      <c r="CH179" s="5"/>
      <c r="CI179" s="182">
        <f>CE179*$CI$177</f>
        <v>3750.0000000000005</v>
      </c>
      <c r="CJ179" s="182">
        <f>CF179*$CJ$177</f>
        <v>499</v>
      </c>
      <c r="CK179" s="182">
        <f>CI179*CJ179</f>
        <v>1871250.0000000002</v>
      </c>
      <c r="CL179" s="5"/>
      <c r="CM179" s="182">
        <f>CI179*$CM$177</f>
        <v>3750.0000000000005</v>
      </c>
      <c r="CN179" s="182">
        <f>CJ179*$CN$177</f>
        <v>499</v>
      </c>
      <c r="CO179" s="182">
        <f>CM179*CN179</f>
        <v>1871250.0000000002</v>
      </c>
      <c r="CP179" s="5"/>
      <c r="CQ179" s="182">
        <f>CM179*$CQ$177</f>
        <v>3750.0000000000005</v>
      </c>
      <c r="CR179" s="182">
        <f>CN179*$CR$177</f>
        <v>499</v>
      </c>
      <c r="CS179" s="182">
        <f>CQ179*CR179</f>
        <v>1871250.0000000002</v>
      </c>
      <c r="CT179" s="5"/>
      <c r="CU179" s="182">
        <f>CQ179*$CU$177</f>
        <v>3750.0000000000005</v>
      </c>
      <c r="CV179" s="182">
        <f>CR179*$CV$177</f>
        <v>499</v>
      </c>
      <c r="CW179" s="182">
        <f>CU179*CV179</f>
        <v>1871250.0000000002</v>
      </c>
      <c r="CX179" s="5"/>
      <c r="CY179" s="182">
        <f>CU179*$CY$177</f>
        <v>4125.0000000000009</v>
      </c>
      <c r="CZ179" s="182">
        <f>CV179*$CZ$177</f>
        <v>499</v>
      </c>
      <c r="DA179" s="182">
        <f>CY179*CZ179</f>
        <v>2058375.0000000005</v>
      </c>
      <c r="DB179" s="5"/>
      <c r="DC179" s="182">
        <f>CY179*$DC$177</f>
        <v>4125.0000000000009</v>
      </c>
      <c r="DD179" s="182">
        <f>CZ179*$DD$177</f>
        <v>499</v>
      </c>
      <c r="DE179" s="182">
        <f>DC179*DD179</f>
        <v>2058375.0000000005</v>
      </c>
      <c r="DF179" s="5"/>
      <c r="DG179" s="182">
        <f>DC179*$DG$177</f>
        <v>4125.0000000000009</v>
      </c>
      <c r="DH179" s="182">
        <f>DD179*$DH$177</f>
        <v>499</v>
      </c>
      <c r="DI179" s="182">
        <f>DG179*DH179</f>
        <v>2058375.0000000005</v>
      </c>
      <c r="DJ179" s="5"/>
      <c r="DK179" s="182">
        <f>DG179*$DK$177</f>
        <v>4125.0000000000009</v>
      </c>
      <c r="DL179" s="182">
        <f>DH179*$DL$177</f>
        <v>499</v>
      </c>
      <c r="DM179" s="182">
        <f>DK179*DL179</f>
        <v>2058375.0000000005</v>
      </c>
      <c r="DN179" s="5"/>
      <c r="DO179" s="182">
        <f>DK179*$DO$177</f>
        <v>4125.0000000000009</v>
      </c>
      <c r="DP179" s="182">
        <f>DL179*$DP$177</f>
        <v>499</v>
      </c>
      <c r="DQ179" s="182">
        <f>DO179*DP179</f>
        <v>2058375.0000000005</v>
      </c>
      <c r="DR179" s="5"/>
      <c r="DS179" s="182">
        <f>DO179*$DS$177</f>
        <v>4125.0000000000009</v>
      </c>
      <c r="DT179" s="182">
        <f>DP179*$DT$177</f>
        <v>499</v>
      </c>
      <c r="DU179" s="182">
        <f>DS179*DT179</f>
        <v>2058375.0000000005</v>
      </c>
      <c r="DV179" s="5"/>
      <c r="DW179" s="182">
        <f>DS179*$DW$177</f>
        <v>4125.0000000000009</v>
      </c>
      <c r="DX179" s="182">
        <f>DT179*$DX$177</f>
        <v>499</v>
      </c>
      <c r="DY179" s="182">
        <f>DW179*DX179</f>
        <v>2058375.0000000005</v>
      </c>
      <c r="DZ179" s="5"/>
      <c r="EA179" s="182">
        <f>DW179*$EA$177</f>
        <v>4125.0000000000009</v>
      </c>
      <c r="EB179" s="182">
        <f>DX179*$EB$177</f>
        <v>499</v>
      </c>
      <c r="EC179" s="182">
        <f>EA179*EB179</f>
        <v>2058375.0000000005</v>
      </c>
      <c r="ED179" s="5"/>
      <c r="EE179" s="182">
        <f>EA179*$EE$177</f>
        <v>4125.0000000000009</v>
      </c>
      <c r="EF179" s="182">
        <f>EB179*$EF$177</f>
        <v>499</v>
      </c>
      <c r="EG179" s="182">
        <f>EE179*EF179</f>
        <v>2058375.0000000005</v>
      </c>
      <c r="EH179" s="5"/>
      <c r="EI179" s="182">
        <f>EE179*$EI$177</f>
        <v>4125.0000000000009</v>
      </c>
      <c r="EJ179" s="182">
        <f>EF179*$EJ$177</f>
        <v>499</v>
      </c>
      <c r="EK179" s="182">
        <f>EI179*EJ179</f>
        <v>2058375.0000000005</v>
      </c>
      <c r="EL179" s="5"/>
      <c r="EM179" s="182">
        <f>EI179*$EM$177</f>
        <v>4125.0000000000009</v>
      </c>
      <c r="EN179" s="182">
        <f>EJ179*$EN$177</f>
        <v>499</v>
      </c>
      <c r="EO179" s="182">
        <f>EM179*EN179</f>
        <v>2058375.0000000005</v>
      </c>
      <c r="EP179" s="5"/>
      <c r="EQ179" s="182">
        <f>EM179*$EQ$177</f>
        <v>4125.0000000000009</v>
      </c>
      <c r="ER179" s="182">
        <f>EN179*$ER$177</f>
        <v>499</v>
      </c>
      <c r="ES179" s="182">
        <f>EQ179*ER179</f>
        <v>2058375.0000000005</v>
      </c>
      <c r="ET179" s="5"/>
      <c r="EU179" s="182">
        <f>EQ179*$EU$177</f>
        <v>4537.5000000000018</v>
      </c>
      <c r="EV179" s="182">
        <f>ER179*$EV$177</f>
        <v>499</v>
      </c>
      <c r="EW179" s="182">
        <f>EU179*EV179</f>
        <v>2264212.5000000009</v>
      </c>
      <c r="EX179" s="5"/>
      <c r="EY179" s="182">
        <f>EU179*$EY$177</f>
        <v>4537.5000000000018</v>
      </c>
      <c r="EZ179" s="182">
        <f>EV179*$EZ$177</f>
        <v>499</v>
      </c>
      <c r="FA179" s="182">
        <f>EY179*EZ179</f>
        <v>2264212.5000000009</v>
      </c>
      <c r="FB179" s="5"/>
      <c r="FC179" s="182">
        <f>EY179*$FC$177</f>
        <v>4537.5000000000018</v>
      </c>
      <c r="FD179" s="182">
        <f>EZ179*$FD$177</f>
        <v>499</v>
      </c>
      <c r="FE179" s="182">
        <f>FC179*FD179</f>
        <v>2264212.5000000009</v>
      </c>
      <c r="FF179" s="5"/>
      <c r="FG179" s="182">
        <f>FC179*$FG$177</f>
        <v>4537.5000000000018</v>
      </c>
      <c r="FH179" s="182">
        <f>FD179*$FH$177</f>
        <v>499</v>
      </c>
      <c r="FI179" s="182">
        <f>FG179*FH179</f>
        <v>2264212.5000000009</v>
      </c>
      <c r="FJ179" s="5"/>
      <c r="FK179" s="182">
        <f>FG179*$FK$177</f>
        <v>4537.5000000000018</v>
      </c>
      <c r="FL179" s="182">
        <f>FH179*$FL$177</f>
        <v>499</v>
      </c>
      <c r="FM179" s="182">
        <f>FK179*FL179</f>
        <v>2264212.5000000009</v>
      </c>
      <c r="FN179" s="5"/>
      <c r="FO179" s="182">
        <f>FK179*$FO$177</f>
        <v>4537.5000000000018</v>
      </c>
      <c r="FP179" s="182">
        <f>FL179*$FP$177</f>
        <v>499</v>
      </c>
      <c r="FQ179" s="182">
        <f>FO179*FP179</f>
        <v>2264212.5000000009</v>
      </c>
      <c r="FR179" s="5"/>
      <c r="FS179" s="182">
        <f>FO179*$FS$177</f>
        <v>4537.5000000000018</v>
      </c>
      <c r="FT179" s="182">
        <f>FP179*$FT$177</f>
        <v>499</v>
      </c>
      <c r="FU179" s="182">
        <f>FS179*FT179</f>
        <v>2264212.5000000009</v>
      </c>
      <c r="FV179" s="5"/>
      <c r="FW179" s="182">
        <f>FS179*$FW$177</f>
        <v>4537.5000000000018</v>
      </c>
      <c r="FX179" s="182">
        <f>FT179*$FX$177</f>
        <v>499</v>
      </c>
      <c r="FY179" s="182">
        <f>FW179*FX179</f>
        <v>2264212.5000000009</v>
      </c>
      <c r="FZ179" s="5"/>
      <c r="GA179" s="182">
        <f>FW179*$GA$177</f>
        <v>4537.5000000000018</v>
      </c>
      <c r="GB179" s="182">
        <f>FX179*$GB$177</f>
        <v>499</v>
      </c>
      <c r="GC179" s="182">
        <f>GA179*GB179</f>
        <v>2264212.5000000009</v>
      </c>
      <c r="GE179" s="182">
        <f>GA179*$GE$177</f>
        <v>4537.5000000000018</v>
      </c>
      <c r="GF179" s="182">
        <f>GB179*$GF$177</f>
        <v>499</v>
      </c>
      <c r="GG179" s="182">
        <f>GE179*GF179</f>
        <v>2264212.5000000009</v>
      </c>
      <c r="GH179" s="5"/>
      <c r="GI179" s="182">
        <f>GE179*$GI$177</f>
        <v>4537.5000000000018</v>
      </c>
      <c r="GJ179" s="182">
        <f>GF179*$GJ$177</f>
        <v>499</v>
      </c>
      <c r="GK179" s="182">
        <f>GI179*GJ179</f>
        <v>2264212.5000000009</v>
      </c>
      <c r="GL179" s="5"/>
      <c r="GM179" s="182">
        <f>GI179*$GM$177</f>
        <v>4537.5000000000018</v>
      </c>
      <c r="GN179" s="182">
        <f>GJ179*$GN$177</f>
        <v>499</v>
      </c>
      <c r="GO179" s="182">
        <f>GM179*GN179</f>
        <v>2264212.5000000009</v>
      </c>
      <c r="GP179" s="5"/>
      <c r="GQ179" s="182">
        <f>GM179*$GQ$177</f>
        <v>5218.1250000000018</v>
      </c>
      <c r="GR179" s="182">
        <f>GN179*$GR$177</f>
        <v>499</v>
      </c>
      <c r="GS179" s="182">
        <f>GQ179*GR179</f>
        <v>2603844.3750000009</v>
      </c>
      <c r="GT179" s="5"/>
      <c r="GU179" s="182">
        <f>GQ179*$GU$177</f>
        <v>5218.1250000000018</v>
      </c>
      <c r="GV179" s="182">
        <f>GR179*$GV$177</f>
        <v>499</v>
      </c>
      <c r="GW179" s="182">
        <f>GU179*GV179</f>
        <v>2603844.3750000009</v>
      </c>
      <c r="GX179" s="5"/>
      <c r="GY179" s="182">
        <f>GU179*$GY$177</f>
        <v>5218.1250000000018</v>
      </c>
      <c r="GZ179" s="182">
        <f>GV179*$GZ$177</f>
        <v>499</v>
      </c>
      <c r="HA179" s="182">
        <f>GY179*GZ179</f>
        <v>2603844.3750000009</v>
      </c>
      <c r="HB179" s="5"/>
      <c r="HC179" s="182">
        <f>GY179*$HC$177</f>
        <v>5218.1250000000018</v>
      </c>
      <c r="HD179" s="182">
        <f>GZ179*$HD$177</f>
        <v>499</v>
      </c>
      <c r="HE179" s="182">
        <f>HC179*HD179</f>
        <v>2603844.3750000009</v>
      </c>
      <c r="HF179" s="5"/>
      <c r="HG179" s="182">
        <f>HC179*$HG$177</f>
        <v>5218.1250000000018</v>
      </c>
      <c r="HH179" s="182">
        <f>HD179*$HH$177</f>
        <v>499</v>
      </c>
      <c r="HI179" s="182">
        <f>HG179*HH179</f>
        <v>2603844.3750000009</v>
      </c>
      <c r="HJ179" s="5"/>
      <c r="HK179" s="182">
        <f>HG179*$HK$177</f>
        <v>5218.1250000000018</v>
      </c>
      <c r="HL179" s="182">
        <f>HH179*$HL$177</f>
        <v>499</v>
      </c>
      <c r="HM179" s="182">
        <f>HK179*HL179</f>
        <v>2603844.3750000009</v>
      </c>
      <c r="HN179" s="5"/>
      <c r="HO179" s="182">
        <f>HK179*$HO$177</f>
        <v>5218.1250000000018</v>
      </c>
      <c r="HP179" s="182">
        <f>HL179*$HP$177</f>
        <v>499</v>
      </c>
      <c r="HQ179" s="182">
        <f>HO179*HP179</f>
        <v>2603844.3750000009</v>
      </c>
      <c r="HR179" s="5"/>
      <c r="HS179" s="182">
        <f>HO179*$HS$177</f>
        <v>5218.1250000000018</v>
      </c>
      <c r="HT179" s="182">
        <f>HP179*$HT$177</f>
        <v>499</v>
      </c>
      <c r="HU179" s="182">
        <f>HS179*HT179</f>
        <v>2603844.3750000009</v>
      </c>
      <c r="HV179" s="5"/>
      <c r="HW179" s="182">
        <f>HS179*$HW$177</f>
        <v>5218.1250000000018</v>
      </c>
      <c r="HX179" s="182">
        <f>HT179*$HX$177</f>
        <v>499</v>
      </c>
      <c r="HY179" s="182">
        <f>HW179*HX179</f>
        <v>2603844.3750000009</v>
      </c>
      <c r="IA179" s="182">
        <f>HW179*$IA$177</f>
        <v>5218.1250000000018</v>
      </c>
      <c r="IB179" s="182">
        <f>HX179*$IB$177</f>
        <v>499</v>
      </c>
      <c r="IC179" s="182">
        <f>IA179*IB179</f>
        <v>2603844.3750000009</v>
      </c>
      <c r="ID179" s="5"/>
      <c r="IE179" s="182">
        <f>IA179*$IE$177</f>
        <v>5218.1250000000018</v>
      </c>
      <c r="IF179" s="182">
        <f>IB179*$IF$177</f>
        <v>499</v>
      </c>
      <c r="IG179" s="182">
        <f>IE179*IF179</f>
        <v>2603844.3750000009</v>
      </c>
      <c r="IH179" s="5"/>
      <c r="II179" s="182">
        <f>IE179*$II$177</f>
        <v>5218.1250000000018</v>
      </c>
      <c r="IJ179" s="182">
        <f>IF179*$IJ$177</f>
        <v>499</v>
      </c>
      <c r="IK179" s="182">
        <f>II179*IJ179</f>
        <v>2603844.3750000009</v>
      </c>
      <c r="IL179" s="5"/>
      <c r="IM179" s="182">
        <f>II179*$II$177</f>
        <v>5218.1250000000018</v>
      </c>
      <c r="IN179" s="182">
        <f>IJ179*$IJ$177</f>
        <v>499</v>
      </c>
      <c r="IO179" s="182">
        <f>IM179*IN179</f>
        <v>2603844.3750000009</v>
      </c>
      <c r="IP179" s="5"/>
      <c r="IQ179" s="182">
        <f>IM179*$II$177</f>
        <v>5218.1250000000018</v>
      </c>
      <c r="IR179" s="182">
        <f>IN179*$IJ$177</f>
        <v>499</v>
      </c>
      <c r="IS179" s="182">
        <f>IQ179*IR179</f>
        <v>2603844.3750000009</v>
      </c>
      <c r="IT179" s="5"/>
      <c r="IU179" s="182">
        <f>IQ179*$II$177</f>
        <v>5218.1250000000018</v>
      </c>
      <c r="IV179" s="182">
        <f>IR179*$IJ$177</f>
        <v>499</v>
      </c>
      <c r="IW179" s="182">
        <f>IU179*IV179</f>
        <v>2603844.3750000009</v>
      </c>
      <c r="IX179" s="5"/>
      <c r="IY179" s="182">
        <f>IU179*$II$177</f>
        <v>5218.1250000000018</v>
      </c>
      <c r="IZ179" s="182">
        <f>IV179*$IJ$177</f>
        <v>499</v>
      </c>
      <c r="JA179" s="182">
        <f>IY179*IZ179</f>
        <v>2603844.3750000009</v>
      </c>
      <c r="JB179" s="5"/>
      <c r="JC179" s="182">
        <f>IY179*$II$177</f>
        <v>5218.1250000000018</v>
      </c>
      <c r="JD179" s="182">
        <f>IZ179*$IJ$177</f>
        <v>499</v>
      </c>
      <c r="JE179" s="182">
        <f>JC179*JD179</f>
        <v>2603844.3750000009</v>
      </c>
      <c r="JF179" s="5"/>
      <c r="JG179" s="182">
        <f>JC179*$II$177</f>
        <v>5218.1250000000018</v>
      </c>
      <c r="JH179" s="182">
        <f>JD179*$IJ$177</f>
        <v>499</v>
      </c>
      <c r="JI179" s="182">
        <f>JG179*JH179</f>
        <v>2603844.3750000009</v>
      </c>
      <c r="JJ179" s="294"/>
      <c r="JK179" s="182">
        <f>JG179*$II$177</f>
        <v>5218.1250000000018</v>
      </c>
      <c r="JL179" s="182">
        <f>JH179*$IJ$177</f>
        <v>499</v>
      </c>
      <c r="JM179" s="182">
        <f>JK179*JL179</f>
        <v>2603844.3750000009</v>
      </c>
      <c r="JN179" s="5"/>
      <c r="JO179" s="182">
        <f t="shared" ref="JO179:JP181" si="1626">JK179*$JO$177</f>
        <v>5270.3062500000015</v>
      </c>
      <c r="JP179" s="182">
        <f t="shared" si="1626"/>
        <v>503.99</v>
      </c>
      <c r="JQ179" s="182">
        <f>JO179*JP179</f>
        <v>2656181.6469375007</v>
      </c>
      <c r="JR179" s="5"/>
      <c r="JS179" s="182">
        <f t="shared" ref="JS179:JT181" si="1627">JO179*$JO$177</f>
        <v>5323.0093125000012</v>
      </c>
      <c r="JT179" s="182">
        <f t="shared" si="1627"/>
        <v>509.0299</v>
      </c>
      <c r="JU179" s="182">
        <f>JS179*JT179</f>
        <v>2709570.8980409442</v>
      </c>
      <c r="JV179" s="5"/>
      <c r="JW179" s="182">
        <f t="shared" ref="JW179:JX181" si="1628">JS179*$JO$177</f>
        <v>5376.2394056250014</v>
      </c>
      <c r="JX179" s="182">
        <f t="shared" si="1628"/>
        <v>514.12019899999996</v>
      </c>
      <c r="JY179" s="182">
        <f>JW179*JX179</f>
        <v>2764033.2730915672</v>
      </c>
      <c r="JZ179" s="5"/>
      <c r="KA179" s="182">
        <f t="shared" ref="KA179:KB181" si="1629">JW179*$JO$177</f>
        <v>5430.0017996812512</v>
      </c>
      <c r="KB179" s="182">
        <f t="shared" si="1629"/>
        <v>519.26140098999997</v>
      </c>
      <c r="KC179" s="182">
        <f>KA179*KB179</f>
        <v>2819590.3418807075</v>
      </c>
      <c r="KD179" s="5"/>
      <c r="KE179" s="182">
        <f t="shared" ref="KE179:KF181" si="1630">KA179*$JO$177</f>
        <v>5484.3018176780633</v>
      </c>
      <c r="KF179" s="182">
        <f t="shared" si="1630"/>
        <v>524.45401499989998</v>
      </c>
      <c r="KG179" s="182">
        <f>KE179*KF179</f>
        <v>2876264.1077525099</v>
      </c>
      <c r="KH179" s="5"/>
      <c r="KI179" s="183">
        <f>SUMIFS($G179:$KG179,$G$3:$KG$3,KI$5,$G$6:$KG$6,KI$6)</f>
        <v>12500.000000000002</v>
      </c>
      <c r="KJ179" s="183">
        <f t="shared" ref="KJ179:KJ181" si="1631">KK179/KI179</f>
        <v>498.99999999999994</v>
      </c>
      <c r="KK179" s="183">
        <f>SUMIFS($G179:$KG179,$G$3:$KG$3,KI$5,$G$6:$KG$6,KK$6)</f>
        <v>6237500</v>
      </c>
      <c r="KM179" s="183">
        <f>SUMIFS($G179:$KG179,$G$3:$KG$3,KM$5,$G$6:$KG$6,KM$6)</f>
        <v>34895.833333333336</v>
      </c>
      <c r="KN179" s="183">
        <f>KO179/KM179</f>
        <v>499.00000000000006</v>
      </c>
      <c r="KO179" s="183">
        <f>SUMIFS($G179:$KG179,$G$3:$KG$3,KM$5,$G$6:$KG$6,KO$6)</f>
        <v>17413020.833333336</v>
      </c>
      <c r="KQ179" s="183">
        <f>SUMIFS($G179:$KG179,$G$3:$KG$3,KQ$5,$G$6:$KG$6,KQ$6)</f>
        <v>47625.000000000007</v>
      </c>
      <c r="KR179" s="183">
        <f>KS179/KQ179</f>
        <v>499</v>
      </c>
      <c r="KS179" s="183">
        <f>SUMIFS($G179:$KG179,$G$3:$KG$3,KQ$5,$G$6:$KG$6,KS$6)</f>
        <v>23764875.000000004</v>
      </c>
      <c r="KU179" s="183">
        <f>SUMIFS($G179:$KG179,$G$3:$KG$3,KU$5,$G$6:$KG$6,KU$6)</f>
        <v>52387.500000000007</v>
      </c>
      <c r="KV179" s="183">
        <f>KW179/KU179</f>
        <v>499</v>
      </c>
      <c r="KW179" s="183">
        <f>SUMIFS($G179:$KG179,$G$3:$KG$3,KU$5,$G$6:$KG$6,KW$6)</f>
        <v>26141362.500000004</v>
      </c>
      <c r="KY179" s="183">
        <f>SUMIFS($G179:$KG179,$G$3:$KG$3,KY$5,$G$6:$KG$6,KY$6)</f>
        <v>59214.375000000007</v>
      </c>
      <c r="KZ179" s="183">
        <f>LA179/KY179</f>
        <v>499</v>
      </c>
      <c r="LA179" s="183">
        <f>SUMIFS($G179:$KG179,$G$3:$KG$3,KY$5,$G$6:$KG$6,LA$6)</f>
        <v>29547973.125000004</v>
      </c>
      <c r="LC179" s="183">
        <f>SUMIFS($G179:$IL179,$G$3:$IL$3,LC$5,$G$6:$IL$6,LC$6)</f>
        <v>26090.625000000007</v>
      </c>
      <c r="LD179" s="183">
        <f>LE179/LC179</f>
        <v>499</v>
      </c>
      <c r="LE179" s="183">
        <f>SUMIFS($G179:$IL179,$G$3:$IL$3,LC$5,$G$6:$IL$6,LE$6)</f>
        <v>13019221.875000004</v>
      </c>
    </row>
    <row r="180" spans="2:317" ht="18.75">
      <c r="B180" s="172" t="s">
        <v>271</v>
      </c>
      <c r="C180" s="181"/>
      <c r="D180" s="181"/>
      <c r="E180" s="180" t="str">
        <f>'A.I Revenue Streams - P1'!F178</f>
        <v>Corporate Package</v>
      </c>
      <c r="F180" s="184"/>
      <c r="G180" s="182"/>
      <c r="H180" s="182">
        <f>'A.I Revenue Streams - P1'!J178</f>
        <v>399</v>
      </c>
      <c r="I180" s="182">
        <f>G180*H180</f>
        <v>0</v>
      </c>
      <c r="J180" s="5"/>
      <c r="K180" s="182">
        <f>'A.I Revenue Streams - P1'!H178</f>
        <v>2083.3333333333335</v>
      </c>
      <c r="L180" s="182">
        <f>H180*$L$177</f>
        <v>399</v>
      </c>
      <c r="M180" s="182">
        <f>K180*L180</f>
        <v>831250.00000000012</v>
      </c>
      <c r="N180" s="5"/>
      <c r="O180" s="182">
        <f>K180*$O$177</f>
        <v>2083.3333333333335</v>
      </c>
      <c r="P180" s="182">
        <f>L180*$P$177</f>
        <v>399</v>
      </c>
      <c r="Q180" s="182">
        <f>O180*P180</f>
        <v>831250.00000000012</v>
      </c>
      <c r="R180" s="5"/>
      <c r="S180" s="182">
        <f>O180*$S$177</f>
        <v>2083.3333333333335</v>
      </c>
      <c r="T180" s="182">
        <f>P180*$T$177</f>
        <v>399</v>
      </c>
      <c r="U180" s="182">
        <f>S180*T180</f>
        <v>831250.00000000012</v>
      </c>
      <c r="V180" s="5"/>
      <c r="W180" s="182">
        <f>S180*$W$177</f>
        <v>2083.3333333333335</v>
      </c>
      <c r="X180" s="182">
        <f>T180*$X$177</f>
        <v>399</v>
      </c>
      <c r="Y180" s="182">
        <f>W180*X180</f>
        <v>831250.00000000012</v>
      </c>
      <c r="Z180" s="5"/>
      <c r="AA180" s="182">
        <f>W180*$AA$177</f>
        <v>2083.3333333333335</v>
      </c>
      <c r="AB180" s="182">
        <f>X180*$AB$177</f>
        <v>399</v>
      </c>
      <c r="AC180" s="182">
        <f>AA180*AB180</f>
        <v>831250.00000000012</v>
      </c>
      <c r="AD180" s="5"/>
      <c r="AE180" s="182">
        <f>AA180*$AE$177</f>
        <v>2083.3333333333335</v>
      </c>
      <c r="AF180" s="182">
        <f>AB180*$AF$177</f>
        <v>399</v>
      </c>
      <c r="AG180" s="182">
        <f>AE180*AF180</f>
        <v>831250.00000000012</v>
      </c>
      <c r="AH180" s="5"/>
      <c r="AI180" s="182">
        <f>AE180*$AI$177</f>
        <v>2604.166666666667</v>
      </c>
      <c r="AJ180" s="182">
        <f>AF180*$AJ$177</f>
        <v>399</v>
      </c>
      <c r="AK180" s="182">
        <f>AI180*AJ180</f>
        <v>1039062.5000000001</v>
      </c>
      <c r="AL180" s="5"/>
      <c r="AM180" s="182">
        <f>AI180*$AM$177</f>
        <v>2604.166666666667</v>
      </c>
      <c r="AN180" s="182">
        <f>AJ180*$AN$177</f>
        <v>399</v>
      </c>
      <c r="AO180" s="182">
        <f>AM180*AN180</f>
        <v>1039062.5000000001</v>
      </c>
      <c r="AP180" s="5"/>
      <c r="AQ180" s="182">
        <f>AM180*$AQ$177</f>
        <v>2604.166666666667</v>
      </c>
      <c r="AR180" s="182">
        <f>AN180*$AR$177</f>
        <v>399</v>
      </c>
      <c r="AS180" s="182">
        <f>AQ180*AR180</f>
        <v>1039062.5000000001</v>
      </c>
      <c r="AT180" s="5"/>
      <c r="AU180" s="182">
        <f>AQ180*$AU$177</f>
        <v>2604.166666666667</v>
      </c>
      <c r="AV180" s="182">
        <f>AR180*$AV$177</f>
        <v>399</v>
      </c>
      <c r="AW180" s="182">
        <f>AU180*AV180</f>
        <v>1039062.5000000001</v>
      </c>
      <c r="AX180" s="5"/>
      <c r="AY180" s="182">
        <f>AU180*$AY$177</f>
        <v>2604.166666666667</v>
      </c>
      <c r="AZ180" s="182">
        <f>AV180*$AZ$177</f>
        <v>399</v>
      </c>
      <c r="BA180" s="182">
        <f>AY180*AZ180</f>
        <v>1039062.5000000001</v>
      </c>
      <c r="BB180" s="5"/>
      <c r="BC180" s="182">
        <f>AY180*$BC$177</f>
        <v>3125.0000000000005</v>
      </c>
      <c r="BD180" s="182">
        <f>AZ180*$BD$177</f>
        <v>399</v>
      </c>
      <c r="BE180" s="182">
        <f>BC180*BD180</f>
        <v>1246875.0000000002</v>
      </c>
      <c r="BF180" s="5"/>
      <c r="BG180" s="182">
        <f>BC180*$BG$177</f>
        <v>3125.0000000000005</v>
      </c>
      <c r="BH180" s="182">
        <f>BD180*$BH$177</f>
        <v>399</v>
      </c>
      <c r="BI180" s="182">
        <f>BG180*BH180</f>
        <v>1246875.0000000002</v>
      </c>
      <c r="BJ180" s="5"/>
      <c r="BK180" s="182">
        <f>BG180*$BK$177</f>
        <v>3125.0000000000005</v>
      </c>
      <c r="BL180" s="182">
        <f>BH180*$BL$177</f>
        <v>399</v>
      </c>
      <c r="BM180" s="182">
        <f>BK180*BL180</f>
        <v>1246875.0000000002</v>
      </c>
      <c r="BN180" s="5"/>
      <c r="BO180" s="182">
        <f>BK180*$BO$177</f>
        <v>3125.0000000000005</v>
      </c>
      <c r="BP180" s="182">
        <f>BL180*$BP$177</f>
        <v>399</v>
      </c>
      <c r="BQ180" s="182">
        <f>BO180*BP180</f>
        <v>1246875.0000000002</v>
      </c>
      <c r="BR180" s="5"/>
      <c r="BS180" s="182">
        <f>BO180*$BS$177</f>
        <v>3125.0000000000005</v>
      </c>
      <c r="BT180" s="182">
        <f>BP180*$BT$177</f>
        <v>399</v>
      </c>
      <c r="BU180" s="182">
        <f>BS180*BT180</f>
        <v>1246875.0000000002</v>
      </c>
      <c r="BV180" s="5"/>
      <c r="BW180" s="182">
        <f>BS180*$BW$177</f>
        <v>3125.0000000000005</v>
      </c>
      <c r="BX180" s="182">
        <f>BT180*$BX$177</f>
        <v>399</v>
      </c>
      <c r="BY180" s="182">
        <f>BW180*BX180</f>
        <v>1246875.0000000002</v>
      </c>
      <c r="BZ180" s="5"/>
      <c r="CA180" s="182">
        <f>BW180*$CA$177</f>
        <v>3125.0000000000005</v>
      </c>
      <c r="CB180" s="182">
        <f>BX180*$CB$177</f>
        <v>399</v>
      </c>
      <c r="CC180" s="182">
        <f>CA180*CB180</f>
        <v>1246875.0000000002</v>
      </c>
      <c r="CD180" s="5"/>
      <c r="CE180" s="182">
        <f>CA180*$CE$177</f>
        <v>3750.0000000000005</v>
      </c>
      <c r="CF180" s="182">
        <f>CB180*$CF$177</f>
        <v>399</v>
      </c>
      <c r="CG180" s="182">
        <f>CE180*CF180</f>
        <v>1496250.0000000002</v>
      </c>
      <c r="CH180" s="5"/>
      <c r="CI180" s="182">
        <f>CE180*$CI$177</f>
        <v>3750.0000000000005</v>
      </c>
      <c r="CJ180" s="182">
        <f>CF180*$CJ$177</f>
        <v>399</v>
      </c>
      <c r="CK180" s="182">
        <f>CI180*CJ180</f>
        <v>1496250.0000000002</v>
      </c>
      <c r="CL180" s="5"/>
      <c r="CM180" s="182">
        <f>CI180*$CM$177</f>
        <v>3750.0000000000005</v>
      </c>
      <c r="CN180" s="182">
        <f>CJ180*$CN$177</f>
        <v>399</v>
      </c>
      <c r="CO180" s="182">
        <f>CM180*CN180</f>
        <v>1496250.0000000002</v>
      </c>
      <c r="CP180" s="5"/>
      <c r="CQ180" s="182">
        <f>CM180*$CQ$177</f>
        <v>3750.0000000000005</v>
      </c>
      <c r="CR180" s="182">
        <f>CN180*$CR$177</f>
        <v>399</v>
      </c>
      <c r="CS180" s="182">
        <f>CQ180*CR180</f>
        <v>1496250.0000000002</v>
      </c>
      <c r="CT180" s="5"/>
      <c r="CU180" s="182">
        <f>CQ180*$CU$177</f>
        <v>3750.0000000000005</v>
      </c>
      <c r="CV180" s="182">
        <f>CR180*$CV$177</f>
        <v>399</v>
      </c>
      <c r="CW180" s="182">
        <f>CU180*CV180</f>
        <v>1496250.0000000002</v>
      </c>
      <c r="CX180" s="5"/>
      <c r="CY180" s="182">
        <f>CU180*$CY$177</f>
        <v>4125.0000000000009</v>
      </c>
      <c r="CZ180" s="182">
        <f>CV180*$CZ$177</f>
        <v>399</v>
      </c>
      <c r="DA180" s="182">
        <f>CY180*CZ180</f>
        <v>1645875.0000000005</v>
      </c>
      <c r="DB180" s="5"/>
      <c r="DC180" s="182">
        <f>CY180*$DC$177</f>
        <v>4125.0000000000009</v>
      </c>
      <c r="DD180" s="182">
        <f>CZ180*$DD$177</f>
        <v>399</v>
      </c>
      <c r="DE180" s="182">
        <f>DC180*DD180</f>
        <v>1645875.0000000005</v>
      </c>
      <c r="DF180" s="5"/>
      <c r="DG180" s="182">
        <f>DC180*$DG$177</f>
        <v>4125.0000000000009</v>
      </c>
      <c r="DH180" s="182">
        <f>DD180*$DH$177</f>
        <v>399</v>
      </c>
      <c r="DI180" s="182">
        <f>DG180*DH180</f>
        <v>1645875.0000000005</v>
      </c>
      <c r="DJ180" s="5"/>
      <c r="DK180" s="182">
        <f>DG180*$DK$177</f>
        <v>4125.0000000000009</v>
      </c>
      <c r="DL180" s="182">
        <f>DH180*$DL$177</f>
        <v>399</v>
      </c>
      <c r="DM180" s="182">
        <f>DK180*DL180</f>
        <v>1645875.0000000005</v>
      </c>
      <c r="DN180" s="5"/>
      <c r="DO180" s="182">
        <f>DK180*$DO$177</f>
        <v>4125.0000000000009</v>
      </c>
      <c r="DP180" s="182">
        <f>DL180*$DP$177</f>
        <v>399</v>
      </c>
      <c r="DQ180" s="182">
        <f>DO180*DP180</f>
        <v>1645875.0000000005</v>
      </c>
      <c r="DR180" s="5"/>
      <c r="DS180" s="182">
        <f>DO180*$DS$177</f>
        <v>4125.0000000000009</v>
      </c>
      <c r="DT180" s="182">
        <f>DP180*$DT$177</f>
        <v>399</v>
      </c>
      <c r="DU180" s="182">
        <f>DS180*DT180</f>
        <v>1645875.0000000005</v>
      </c>
      <c r="DV180" s="5"/>
      <c r="DW180" s="182">
        <f>DS180*$DW$177</f>
        <v>4125.0000000000009</v>
      </c>
      <c r="DX180" s="182">
        <f>DT180*$DX$177</f>
        <v>399</v>
      </c>
      <c r="DY180" s="182">
        <f>DW180*DX180</f>
        <v>1645875.0000000005</v>
      </c>
      <c r="DZ180" s="5"/>
      <c r="EA180" s="182">
        <f>DW180*$EA$177</f>
        <v>4125.0000000000009</v>
      </c>
      <c r="EB180" s="182">
        <f>DX180*$EB$177</f>
        <v>399</v>
      </c>
      <c r="EC180" s="182">
        <f>EA180*EB180</f>
        <v>1645875.0000000005</v>
      </c>
      <c r="ED180" s="5"/>
      <c r="EE180" s="182">
        <f>EA180*$EE$177</f>
        <v>4125.0000000000009</v>
      </c>
      <c r="EF180" s="182">
        <f>EB180*$EF$177</f>
        <v>399</v>
      </c>
      <c r="EG180" s="182">
        <f>EE180*EF180</f>
        <v>1645875.0000000005</v>
      </c>
      <c r="EH180" s="5"/>
      <c r="EI180" s="182">
        <f>EE180*$EI$177</f>
        <v>4125.0000000000009</v>
      </c>
      <c r="EJ180" s="182">
        <f>EF180*$EJ$177</f>
        <v>399</v>
      </c>
      <c r="EK180" s="182">
        <f>EI180*EJ180</f>
        <v>1645875.0000000005</v>
      </c>
      <c r="EL180" s="5"/>
      <c r="EM180" s="182">
        <f>EI180*$EM$177</f>
        <v>4125.0000000000009</v>
      </c>
      <c r="EN180" s="182">
        <f>EJ180*$EN$177</f>
        <v>399</v>
      </c>
      <c r="EO180" s="182">
        <f>EM180*EN180</f>
        <v>1645875.0000000005</v>
      </c>
      <c r="EP180" s="5"/>
      <c r="EQ180" s="182">
        <f>EM180*$EQ$177</f>
        <v>4125.0000000000009</v>
      </c>
      <c r="ER180" s="182">
        <f>EN180*$ER$177</f>
        <v>399</v>
      </c>
      <c r="ES180" s="182">
        <f>EQ180*ER180</f>
        <v>1645875.0000000005</v>
      </c>
      <c r="ET180" s="5"/>
      <c r="EU180" s="182">
        <f>EQ180*$EU$177</f>
        <v>4537.5000000000018</v>
      </c>
      <c r="EV180" s="182">
        <f>ER180*$EV$177</f>
        <v>399</v>
      </c>
      <c r="EW180" s="182">
        <f>EU180*EV180</f>
        <v>1810462.5000000007</v>
      </c>
      <c r="EX180" s="5"/>
      <c r="EY180" s="182">
        <f>EU180*$EY$177</f>
        <v>4537.5000000000018</v>
      </c>
      <c r="EZ180" s="182">
        <f>EV180*$EZ$177</f>
        <v>399</v>
      </c>
      <c r="FA180" s="182">
        <f>EY180*EZ180</f>
        <v>1810462.5000000007</v>
      </c>
      <c r="FB180" s="5"/>
      <c r="FC180" s="182">
        <f>EY180*$FC$177</f>
        <v>4537.5000000000018</v>
      </c>
      <c r="FD180" s="182">
        <f>EZ180*$FD$177</f>
        <v>399</v>
      </c>
      <c r="FE180" s="182">
        <f>FC180*FD180</f>
        <v>1810462.5000000007</v>
      </c>
      <c r="FF180" s="5"/>
      <c r="FG180" s="182">
        <f>FC180*$FG$177</f>
        <v>4537.5000000000018</v>
      </c>
      <c r="FH180" s="182">
        <f>FD180*$FH$177</f>
        <v>399</v>
      </c>
      <c r="FI180" s="182">
        <f>FG180*FH180</f>
        <v>1810462.5000000007</v>
      </c>
      <c r="FJ180" s="5"/>
      <c r="FK180" s="182">
        <f>FG180*$FK$177</f>
        <v>4537.5000000000018</v>
      </c>
      <c r="FL180" s="182">
        <f>FH180*$FL$177</f>
        <v>399</v>
      </c>
      <c r="FM180" s="182">
        <f>FK180*FL180</f>
        <v>1810462.5000000007</v>
      </c>
      <c r="FN180" s="5"/>
      <c r="FO180" s="182">
        <f>FK180*$FO$177</f>
        <v>4537.5000000000018</v>
      </c>
      <c r="FP180" s="182">
        <f>FL180*$FP$177</f>
        <v>399</v>
      </c>
      <c r="FQ180" s="182">
        <f>FO180*FP180</f>
        <v>1810462.5000000007</v>
      </c>
      <c r="FR180" s="5"/>
      <c r="FS180" s="182">
        <f>FO180*$FS$177</f>
        <v>4537.5000000000018</v>
      </c>
      <c r="FT180" s="182">
        <f>FP180*$FT$177</f>
        <v>399</v>
      </c>
      <c r="FU180" s="182">
        <f>FS180*FT180</f>
        <v>1810462.5000000007</v>
      </c>
      <c r="FV180" s="5"/>
      <c r="FW180" s="182">
        <f>FS180*$FW$177</f>
        <v>4537.5000000000018</v>
      </c>
      <c r="FX180" s="182">
        <f>FT180*$FX$177</f>
        <v>399</v>
      </c>
      <c r="FY180" s="182">
        <f>FW180*FX180</f>
        <v>1810462.5000000007</v>
      </c>
      <c r="FZ180" s="5"/>
      <c r="GA180" s="182">
        <f>FW180*$GA$177</f>
        <v>4537.5000000000018</v>
      </c>
      <c r="GB180" s="182">
        <f>FX180*$GB$177</f>
        <v>399</v>
      </c>
      <c r="GC180" s="182">
        <f>GA180*GB180</f>
        <v>1810462.5000000007</v>
      </c>
      <c r="GE180" s="182">
        <f>GA180*$GE$177</f>
        <v>4537.5000000000018</v>
      </c>
      <c r="GF180" s="182">
        <f>GB180*$GF$177</f>
        <v>399</v>
      </c>
      <c r="GG180" s="182">
        <f>GE180*GF180</f>
        <v>1810462.5000000007</v>
      </c>
      <c r="GH180" s="5"/>
      <c r="GI180" s="182">
        <f>GE180*$GI$177</f>
        <v>4537.5000000000018</v>
      </c>
      <c r="GJ180" s="182">
        <f>GF180*$GJ$177</f>
        <v>399</v>
      </c>
      <c r="GK180" s="182">
        <f>GI180*GJ180</f>
        <v>1810462.5000000007</v>
      </c>
      <c r="GL180" s="5"/>
      <c r="GM180" s="182">
        <f>GI180*$GM$177</f>
        <v>4537.5000000000018</v>
      </c>
      <c r="GN180" s="182">
        <f>GJ180*$GN$177</f>
        <v>399</v>
      </c>
      <c r="GO180" s="182">
        <f>GM180*GN180</f>
        <v>1810462.5000000007</v>
      </c>
      <c r="GP180" s="5"/>
      <c r="GQ180" s="182">
        <f>GM180*$GQ$177</f>
        <v>5218.1250000000018</v>
      </c>
      <c r="GR180" s="182">
        <f>GN180*$GR$177</f>
        <v>399</v>
      </c>
      <c r="GS180" s="182">
        <f>GQ180*GR180</f>
        <v>2082031.8750000007</v>
      </c>
      <c r="GT180" s="5"/>
      <c r="GU180" s="182">
        <f>GQ180*$GU$177</f>
        <v>5218.1250000000018</v>
      </c>
      <c r="GV180" s="182">
        <f>GR180*$GV$177</f>
        <v>399</v>
      </c>
      <c r="GW180" s="182">
        <f>GU180*GV180</f>
        <v>2082031.8750000007</v>
      </c>
      <c r="GX180" s="5"/>
      <c r="GY180" s="182">
        <f>GU180*$GY$177</f>
        <v>5218.1250000000018</v>
      </c>
      <c r="GZ180" s="182">
        <f>GV180*$GZ$177</f>
        <v>399</v>
      </c>
      <c r="HA180" s="182">
        <f>GY180*GZ180</f>
        <v>2082031.8750000007</v>
      </c>
      <c r="HB180" s="5"/>
      <c r="HC180" s="182">
        <f>GY180*$HC$177</f>
        <v>5218.1250000000018</v>
      </c>
      <c r="HD180" s="182">
        <f>GZ180*$HD$177</f>
        <v>399</v>
      </c>
      <c r="HE180" s="182">
        <f>HC180*HD180</f>
        <v>2082031.8750000007</v>
      </c>
      <c r="HF180" s="5"/>
      <c r="HG180" s="182">
        <f>HC180*$HG$177</f>
        <v>5218.1250000000018</v>
      </c>
      <c r="HH180" s="182">
        <f>HD180*$HH$177</f>
        <v>399</v>
      </c>
      <c r="HI180" s="182">
        <f>HG180*HH180</f>
        <v>2082031.8750000007</v>
      </c>
      <c r="HJ180" s="5"/>
      <c r="HK180" s="182">
        <f>HG180*$HK$177</f>
        <v>5218.1250000000018</v>
      </c>
      <c r="HL180" s="182">
        <f>HH180*$HL$177</f>
        <v>399</v>
      </c>
      <c r="HM180" s="182">
        <f>HK180*HL180</f>
        <v>2082031.8750000007</v>
      </c>
      <c r="HN180" s="5"/>
      <c r="HO180" s="182">
        <f>HK180*$HO$177</f>
        <v>5218.1250000000018</v>
      </c>
      <c r="HP180" s="182">
        <f>HL180*$HP$177</f>
        <v>399</v>
      </c>
      <c r="HQ180" s="182">
        <f>HO180*HP180</f>
        <v>2082031.8750000007</v>
      </c>
      <c r="HR180" s="5"/>
      <c r="HS180" s="182">
        <f>HO180*$HS$177</f>
        <v>5218.1250000000018</v>
      </c>
      <c r="HT180" s="182">
        <f>HP180*$HT$177</f>
        <v>399</v>
      </c>
      <c r="HU180" s="182">
        <f>HS180*HT180</f>
        <v>2082031.8750000007</v>
      </c>
      <c r="HV180" s="5"/>
      <c r="HW180" s="182">
        <f>HS180*$HW$177</f>
        <v>5218.1250000000018</v>
      </c>
      <c r="HX180" s="182">
        <f>HT180*$HX$177</f>
        <v>399</v>
      </c>
      <c r="HY180" s="182">
        <f>HW180*HX180</f>
        <v>2082031.8750000007</v>
      </c>
      <c r="IA180" s="182">
        <f>HW180*$IA$177</f>
        <v>5218.1250000000018</v>
      </c>
      <c r="IB180" s="182">
        <f>HX180*$IB$177</f>
        <v>399</v>
      </c>
      <c r="IC180" s="182">
        <f>IA180*IB180</f>
        <v>2082031.8750000007</v>
      </c>
      <c r="ID180" s="5"/>
      <c r="IE180" s="182">
        <f>IA180*$IE$177</f>
        <v>5218.1250000000018</v>
      </c>
      <c r="IF180" s="182">
        <f>IB180*$IF$177</f>
        <v>399</v>
      </c>
      <c r="IG180" s="182">
        <f>IE180*IF180</f>
        <v>2082031.8750000007</v>
      </c>
      <c r="IH180" s="5"/>
      <c r="II180" s="182">
        <f>IE180*$II$177</f>
        <v>5218.1250000000018</v>
      </c>
      <c r="IJ180" s="182">
        <f>IF180*$IJ$177</f>
        <v>399</v>
      </c>
      <c r="IK180" s="182">
        <f>II180*IJ180</f>
        <v>2082031.8750000007</v>
      </c>
      <c r="IL180" s="5"/>
      <c r="IM180" s="182">
        <f>II180*$II$177</f>
        <v>5218.1250000000018</v>
      </c>
      <c r="IN180" s="182">
        <f>IJ180*$IJ$177</f>
        <v>399</v>
      </c>
      <c r="IO180" s="182">
        <f>IM180*IN180</f>
        <v>2082031.8750000007</v>
      </c>
      <c r="IP180" s="5"/>
      <c r="IQ180" s="182">
        <f>IM180*$II$177</f>
        <v>5218.1250000000018</v>
      </c>
      <c r="IR180" s="182">
        <f>IN180*$IJ$177</f>
        <v>399</v>
      </c>
      <c r="IS180" s="182">
        <f>IQ180*IR180</f>
        <v>2082031.8750000007</v>
      </c>
      <c r="IT180" s="5"/>
      <c r="IU180" s="182">
        <f>IQ180*$II$177</f>
        <v>5218.1250000000018</v>
      </c>
      <c r="IV180" s="182">
        <f>IR180*$IJ$177</f>
        <v>399</v>
      </c>
      <c r="IW180" s="182">
        <f>IU180*IV180</f>
        <v>2082031.8750000007</v>
      </c>
      <c r="IX180" s="5"/>
      <c r="IY180" s="182">
        <f>IU180*$II$177</f>
        <v>5218.1250000000018</v>
      </c>
      <c r="IZ180" s="182">
        <f>IV180*$IJ$177</f>
        <v>399</v>
      </c>
      <c r="JA180" s="182">
        <f>IY180*IZ180</f>
        <v>2082031.8750000007</v>
      </c>
      <c r="JB180" s="5"/>
      <c r="JC180" s="182">
        <f>IY180*$II$177</f>
        <v>5218.1250000000018</v>
      </c>
      <c r="JD180" s="182">
        <f>IZ180*$IJ$177</f>
        <v>399</v>
      </c>
      <c r="JE180" s="182">
        <f>JC180*JD180</f>
        <v>2082031.8750000007</v>
      </c>
      <c r="JF180" s="5"/>
      <c r="JG180" s="182">
        <f>JC180*$II$177</f>
        <v>5218.1250000000018</v>
      </c>
      <c r="JH180" s="182">
        <f>JD180*$IJ$177</f>
        <v>399</v>
      </c>
      <c r="JI180" s="182">
        <f>JG180*JH180</f>
        <v>2082031.8750000007</v>
      </c>
      <c r="JJ180" s="294"/>
      <c r="JK180" s="182">
        <f>JG180*$II$177</f>
        <v>5218.1250000000018</v>
      </c>
      <c r="JL180" s="182">
        <f>JH180*$IJ$177</f>
        <v>399</v>
      </c>
      <c r="JM180" s="182">
        <f>JK180*JL180</f>
        <v>2082031.8750000007</v>
      </c>
      <c r="JN180" s="5"/>
      <c r="JO180" s="182">
        <f t="shared" si="1626"/>
        <v>5270.3062500000015</v>
      </c>
      <c r="JP180" s="182">
        <f t="shared" si="1626"/>
        <v>402.99</v>
      </c>
      <c r="JQ180" s="182">
        <f>JO180*JP180</f>
        <v>2123880.7156875008</v>
      </c>
      <c r="JR180" s="5"/>
      <c r="JS180" s="182">
        <f t="shared" si="1627"/>
        <v>5323.0093125000012</v>
      </c>
      <c r="JT180" s="182">
        <f t="shared" si="1627"/>
        <v>407.01990000000001</v>
      </c>
      <c r="JU180" s="182">
        <f>JS180*JT180</f>
        <v>2166570.7180728191</v>
      </c>
      <c r="JV180" s="5"/>
      <c r="JW180" s="182">
        <f t="shared" si="1628"/>
        <v>5376.2394056250014</v>
      </c>
      <c r="JX180" s="182">
        <f t="shared" si="1628"/>
        <v>411.09009900000001</v>
      </c>
      <c r="JY180" s="182">
        <f>JW180*JX180</f>
        <v>2210118.7895060829</v>
      </c>
      <c r="JZ180" s="5"/>
      <c r="KA180" s="182">
        <f t="shared" si="1629"/>
        <v>5430.0017996812512</v>
      </c>
      <c r="KB180" s="182">
        <f t="shared" si="1629"/>
        <v>415.20099999000001</v>
      </c>
      <c r="KC180" s="182">
        <f>KA180*KB180</f>
        <v>2254542.1771751554</v>
      </c>
      <c r="KD180" s="5"/>
      <c r="KE180" s="182">
        <f t="shared" si="1630"/>
        <v>5484.3018176780633</v>
      </c>
      <c r="KF180" s="182">
        <f t="shared" si="1630"/>
        <v>419.35300998990004</v>
      </c>
      <c r="KG180" s="182">
        <f>KE180*KF180</f>
        <v>2299858.4749363759</v>
      </c>
      <c r="KH180" s="5"/>
      <c r="KI180" s="183">
        <f>SUMIFS($G180:$KG180,$G$3:$KG$3,KI$5,$G$6:$KG$6,KI$6)</f>
        <v>12500.000000000002</v>
      </c>
      <c r="KJ180" s="183">
        <f t="shared" si="1631"/>
        <v>399</v>
      </c>
      <c r="KK180" s="183">
        <f>SUMIFS($G180:$KG180,$G$3:$KG$3,KI$5,$G$6:$KG$6,KK$6)</f>
        <v>4987500.0000000009</v>
      </c>
      <c r="KM180" s="183">
        <f>SUMIFS($G180:$KG180,$G$3:$KG$3,KM$5,$G$6:$KG$6,KM$6)</f>
        <v>34895.833333333336</v>
      </c>
      <c r="KN180" s="183">
        <f>KO180/KM180</f>
        <v>399</v>
      </c>
      <c r="KO180" s="183">
        <f>SUMIFS($G180:$KG180,$G$3:$KG$3,KM$5,$G$6:$KG$6,KO$6)</f>
        <v>13923437.500000002</v>
      </c>
      <c r="KQ180" s="183">
        <f>SUMIFS($G180:$KG180,$G$3:$KG$3,KQ$5,$G$6:$KG$6,KQ$6)</f>
        <v>47625.000000000007</v>
      </c>
      <c r="KR180" s="183">
        <f>KS180/KQ180</f>
        <v>399</v>
      </c>
      <c r="KS180" s="183">
        <f>SUMIFS($G180:$KG180,$G$3:$KG$3,KQ$5,$G$6:$KG$6,KS$6)</f>
        <v>19002375.000000004</v>
      </c>
      <c r="KU180" s="183">
        <f>SUMIFS($G180:$KG180,$G$3:$KG$3,KU$5,$G$6:$KG$6,KU$6)</f>
        <v>52387.500000000007</v>
      </c>
      <c r="KV180" s="183">
        <f>KW180/KU180</f>
        <v>399</v>
      </c>
      <c r="KW180" s="183">
        <f>SUMIFS($G180:$KG180,$G$3:$KG$3,KU$5,$G$6:$KG$6,KW$6)</f>
        <v>20902612.500000004</v>
      </c>
      <c r="KY180" s="183">
        <f>SUMIFS($G180:$KG180,$G$3:$KG$3,KY$5,$G$6:$KG$6,KY$6)</f>
        <v>59214.375000000007</v>
      </c>
      <c r="KZ180" s="183">
        <f>LA180/KY180</f>
        <v>399</v>
      </c>
      <c r="LA180" s="183">
        <f>SUMIFS($G180:$KG180,$G$3:$KG$3,KY$5,$G$6:$KG$6,LA$6)</f>
        <v>23626535.625000004</v>
      </c>
      <c r="LC180" s="183">
        <f>SUMIFS($G180:$IL180,$G$3:$IL$3,LC$5,$G$6:$IL$6,LC$6)</f>
        <v>26090.625000000007</v>
      </c>
      <c r="LD180" s="183">
        <f>LE180/LC180</f>
        <v>399.00000000000006</v>
      </c>
      <c r="LE180" s="183">
        <f>SUMIFS($G180:$IL180,$G$3:$IL$3,LC$5,$G$6:$IL$6,LE$6)</f>
        <v>10410159.375000004</v>
      </c>
    </row>
    <row r="181" spans="2:317" ht="18.75">
      <c r="B181" s="172" t="s">
        <v>273</v>
      </c>
      <c r="C181" s="181"/>
      <c r="D181" s="181"/>
      <c r="E181" s="180" t="str">
        <f>'A.I Revenue Streams - P1'!F179</f>
        <v>Occupational Health Centers</v>
      </c>
      <c r="F181" s="184"/>
      <c r="G181" s="182"/>
      <c r="H181" s="182">
        <f>'A.I Revenue Streams - P1'!J179</f>
        <v>150000</v>
      </c>
      <c r="I181" s="182">
        <f>G181*H181</f>
        <v>0</v>
      </c>
      <c r="J181" s="5"/>
      <c r="K181" s="182">
        <f>'A.I Revenue Streams - P1'!H179</f>
        <v>1</v>
      </c>
      <c r="L181" s="182">
        <f>H181*$L$177</f>
        <v>150000</v>
      </c>
      <c r="M181" s="182">
        <f>K181*L181</f>
        <v>150000</v>
      </c>
      <c r="N181" s="5"/>
      <c r="O181" s="182">
        <f>K181*$O$177</f>
        <v>1</v>
      </c>
      <c r="P181" s="182">
        <f>L181*$P$177</f>
        <v>150000</v>
      </c>
      <c r="Q181" s="182">
        <f>O181*P181</f>
        <v>150000</v>
      </c>
      <c r="R181" s="5"/>
      <c r="S181" s="182">
        <f>O181*$S$177</f>
        <v>1</v>
      </c>
      <c r="T181" s="182">
        <f>P181*$T$177</f>
        <v>150000</v>
      </c>
      <c r="U181" s="182">
        <f>S181*T181</f>
        <v>150000</v>
      </c>
      <c r="V181" s="5"/>
      <c r="W181" s="182">
        <f>S181*$W$177</f>
        <v>1</v>
      </c>
      <c r="X181" s="182">
        <f>T181*$X$177</f>
        <v>150000</v>
      </c>
      <c r="Y181" s="182">
        <f>W181*X181</f>
        <v>150000</v>
      </c>
      <c r="Z181" s="5"/>
      <c r="AA181" s="182">
        <f>W181*$AA$177</f>
        <v>1</v>
      </c>
      <c r="AB181" s="182">
        <f>X181*$AB$177</f>
        <v>150000</v>
      </c>
      <c r="AC181" s="182">
        <f>AA181*AB181</f>
        <v>150000</v>
      </c>
      <c r="AD181" s="5"/>
      <c r="AE181" s="182">
        <f>AA181*$AE$177</f>
        <v>1</v>
      </c>
      <c r="AF181" s="182">
        <f>AB181*$AF$177</f>
        <v>150000</v>
      </c>
      <c r="AG181" s="182">
        <f>AE181*AF181</f>
        <v>150000</v>
      </c>
      <c r="AH181" s="5"/>
      <c r="AI181" s="182">
        <f>AE181*$AI$177</f>
        <v>1.25</v>
      </c>
      <c r="AJ181" s="182">
        <f>AF181*$AJ$177</f>
        <v>150000</v>
      </c>
      <c r="AK181" s="182">
        <f>AI181*AJ181</f>
        <v>187500</v>
      </c>
      <c r="AL181" s="5"/>
      <c r="AM181" s="182">
        <f>AI181*$AM$177</f>
        <v>1.25</v>
      </c>
      <c r="AN181" s="182">
        <f>AJ181*$AN$177</f>
        <v>150000</v>
      </c>
      <c r="AO181" s="182">
        <f>AM181*AN181</f>
        <v>187500</v>
      </c>
      <c r="AP181" s="5"/>
      <c r="AQ181" s="182">
        <f>AM181*$AQ$177</f>
        <v>1.25</v>
      </c>
      <c r="AR181" s="182">
        <f>AN181*$AR$177</f>
        <v>150000</v>
      </c>
      <c r="AS181" s="182">
        <f>AQ181*AR181</f>
        <v>187500</v>
      </c>
      <c r="AT181" s="5"/>
      <c r="AU181" s="182">
        <f>AQ181*$AU$177</f>
        <v>1.25</v>
      </c>
      <c r="AV181" s="182">
        <f>AR181*$AV$177</f>
        <v>150000</v>
      </c>
      <c r="AW181" s="182">
        <f>AU181*AV181</f>
        <v>187500</v>
      </c>
      <c r="AX181" s="5"/>
      <c r="AY181" s="182">
        <f>AU181*$AY$177</f>
        <v>1.25</v>
      </c>
      <c r="AZ181" s="182">
        <f>AV181*$AZ$177</f>
        <v>150000</v>
      </c>
      <c r="BA181" s="182">
        <f>AY181*AZ181</f>
        <v>187500</v>
      </c>
      <c r="BB181" s="5"/>
      <c r="BC181" s="182">
        <f>AY181*$BC$177</f>
        <v>1.5</v>
      </c>
      <c r="BD181" s="182">
        <f>AZ181*$BD$177</f>
        <v>150000</v>
      </c>
      <c r="BE181" s="182">
        <f>BC181*BD181</f>
        <v>225000</v>
      </c>
      <c r="BF181" s="5"/>
      <c r="BG181" s="182">
        <f>BC181*$BG$177</f>
        <v>1.5</v>
      </c>
      <c r="BH181" s="182">
        <f>BD181*$BH$177</f>
        <v>150000</v>
      </c>
      <c r="BI181" s="182">
        <f>BG181*BH181</f>
        <v>225000</v>
      </c>
      <c r="BJ181" s="5"/>
      <c r="BK181" s="182">
        <f>BG181*$BK$177</f>
        <v>1.5</v>
      </c>
      <c r="BL181" s="182">
        <f>BH181*$BL$177</f>
        <v>150000</v>
      </c>
      <c r="BM181" s="182">
        <f>BK181*BL181</f>
        <v>225000</v>
      </c>
      <c r="BN181" s="5"/>
      <c r="BO181" s="182">
        <f>BK181*$BO$177</f>
        <v>1.5</v>
      </c>
      <c r="BP181" s="182">
        <f>BL181*$BP$177</f>
        <v>150000</v>
      </c>
      <c r="BQ181" s="182">
        <f>BO181*BP181</f>
        <v>225000</v>
      </c>
      <c r="BR181" s="5"/>
      <c r="BS181" s="182">
        <f>BO181*$BS$177</f>
        <v>1.5</v>
      </c>
      <c r="BT181" s="182">
        <f>BP181*$BT$177</f>
        <v>150000</v>
      </c>
      <c r="BU181" s="182">
        <f>BS181*BT181</f>
        <v>225000</v>
      </c>
      <c r="BV181" s="5"/>
      <c r="BW181" s="182">
        <f>BS181*$BW$177</f>
        <v>1.5</v>
      </c>
      <c r="BX181" s="182">
        <f>BT181*$BX$177</f>
        <v>150000</v>
      </c>
      <c r="BY181" s="182">
        <f>BW181*BX181</f>
        <v>225000</v>
      </c>
      <c r="BZ181" s="5"/>
      <c r="CA181" s="182">
        <f>BW181*$CA$177</f>
        <v>1.5</v>
      </c>
      <c r="CB181" s="182">
        <f>BX181*$CB$177</f>
        <v>150000</v>
      </c>
      <c r="CC181" s="182">
        <f>CA181*CB181</f>
        <v>225000</v>
      </c>
      <c r="CD181" s="5"/>
      <c r="CE181" s="182">
        <f>CA181*$CE$177</f>
        <v>1.7999999999999998</v>
      </c>
      <c r="CF181" s="182">
        <f>CB181*$CF$177</f>
        <v>150000</v>
      </c>
      <c r="CG181" s="182">
        <f>CE181*CF181</f>
        <v>270000</v>
      </c>
      <c r="CH181" s="5"/>
      <c r="CI181" s="182">
        <f>CE181*$CI$177</f>
        <v>1.7999999999999998</v>
      </c>
      <c r="CJ181" s="182">
        <f>CF181*$CJ$177</f>
        <v>150000</v>
      </c>
      <c r="CK181" s="182">
        <f>CI181*CJ181</f>
        <v>270000</v>
      </c>
      <c r="CL181" s="5"/>
      <c r="CM181" s="182">
        <f>CI181*$CM$177</f>
        <v>1.7999999999999998</v>
      </c>
      <c r="CN181" s="182">
        <f>CJ181*$CN$177</f>
        <v>150000</v>
      </c>
      <c r="CO181" s="182">
        <f>CM181*CN181</f>
        <v>270000</v>
      </c>
      <c r="CP181" s="5"/>
      <c r="CQ181" s="182">
        <f>CM181*$CQ$177</f>
        <v>1.7999999999999998</v>
      </c>
      <c r="CR181" s="182">
        <f>CN181*$CR$177</f>
        <v>150000</v>
      </c>
      <c r="CS181" s="182">
        <f>CQ181*CR181</f>
        <v>270000</v>
      </c>
      <c r="CT181" s="5"/>
      <c r="CU181" s="182">
        <f>CQ181*$CU$177</f>
        <v>1.7999999999999998</v>
      </c>
      <c r="CV181" s="182">
        <f>CR181*$CV$177</f>
        <v>150000</v>
      </c>
      <c r="CW181" s="182">
        <f>CU181*CV181</f>
        <v>270000</v>
      </c>
      <c r="CX181" s="5"/>
      <c r="CY181" s="182">
        <f>CU181*$CY$177</f>
        <v>1.98</v>
      </c>
      <c r="CZ181" s="182">
        <f>CV181*$CZ$177</f>
        <v>150000</v>
      </c>
      <c r="DA181" s="182">
        <f>CY181*CZ181</f>
        <v>297000</v>
      </c>
      <c r="DB181" s="5"/>
      <c r="DC181" s="182">
        <f>CY181*$DC$177</f>
        <v>1.98</v>
      </c>
      <c r="DD181" s="182">
        <f>CZ181*$DD$177</f>
        <v>150000</v>
      </c>
      <c r="DE181" s="182">
        <f>DC181*DD181</f>
        <v>297000</v>
      </c>
      <c r="DF181" s="5"/>
      <c r="DG181" s="182">
        <f>DC181*$DG$177</f>
        <v>1.98</v>
      </c>
      <c r="DH181" s="182">
        <f>DD181*$DH$177</f>
        <v>150000</v>
      </c>
      <c r="DI181" s="182">
        <f>DG181*DH181</f>
        <v>297000</v>
      </c>
      <c r="DJ181" s="5"/>
      <c r="DK181" s="182">
        <f>DG181*$DK$177</f>
        <v>1.98</v>
      </c>
      <c r="DL181" s="182">
        <f>DH181*$DL$177</f>
        <v>150000</v>
      </c>
      <c r="DM181" s="182">
        <f>DK181*DL181</f>
        <v>297000</v>
      </c>
      <c r="DN181" s="5"/>
      <c r="DO181" s="182">
        <f>DK181*$DO$177</f>
        <v>1.98</v>
      </c>
      <c r="DP181" s="182">
        <f>DL181*$DP$177</f>
        <v>150000</v>
      </c>
      <c r="DQ181" s="182">
        <f>DO181*DP181</f>
        <v>297000</v>
      </c>
      <c r="DR181" s="5"/>
      <c r="DS181" s="182">
        <f>DO181*$DS$177</f>
        <v>1.98</v>
      </c>
      <c r="DT181" s="182">
        <f>DP181*$DT$177</f>
        <v>150000</v>
      </c>
      <c r="DU181" s="182">
        <f>DS181*DT181</f>
        <v>297000</v>
      </c>
      <c r="DV181" s="5"/>
      <c r="DW181" s="182">
        <f>DS181*$DW$177</f>
        <v>1.98</v>
      </c>
      <c r="DX181" s="182">
        <f>DT181*$DX$177</f>
        <v>150000</v>
      </c>
      <c r="DY181" s="182">
        <f>DW181*DX181</f>
        <v>297000</v>
      </c>
      <c r="DZ181" s="5"/>
      <c r="EA181" s="182">
        <f>DW181*$EA$177</f>
        <v>1.98</v>
      </c>
      <c r="EB181" s="182">
        <f>DX181*$EB$177</f>
        <v>150000</v>
      </c>
      <c r="EC181" s="182">
        <f>EA181*EB181</f>
        <v>297000</v>
      </c>
      <c r="ED181" s="5"/>
      <c r="EE181" s="182">
        <f>EA181*$EE$177</f>
        <v>1.98</v>
      </c>
      <c r="EF181" s="182">
        <f>EB181*$EF$177</f>
        <v>150000</v>
      </c>
      <c r="EG181" s="182">
        <f>EE181*EF181</f>
        <v>297000</v>
      </c>
      <c r="EH181" s="5"/>
      <c r="EI181" s="182">
        <f>EE181*$EI$177</f>
        <v>1.98</v>
      </c>
      <c r="EJ181" s="182">
        <f>EF181*$EJ$177</f>
        <v>150000</v>
      </c>
      <c r="EK181" s="182">
        <f>EI181*EJ181</f>
        <v>297000</v>
      </c>
      <c r="EL181" s="5"/>
      <c r="EM181" s="182">
        <f>EI181*$EM$177</f>
        <v>1.98</v>
      </c>
      <c r="EN181" s="182">
        <f>EJ181*$EN$177</f>
        <v>150000</v>
      </c>
      <c r="EO181" s="182">
        <f>EM181*EN181</f>
        <v>297000</v>
      </c>
      <c r="EP181" s="5"/>
      <c r="EQ181" s="182">
        <f>EM181*$EQ$177</f>
        <v>1.98</v>
      </c>
      <c r="ER181" s="182">
        <f>EN181*$ER$177</f>
        <v>150000</v>
      </c>
      <c r="ES181" s="182">
        <f>EQ181*ER181</f>
        <v>297000</v>
      </c>
      <c r="ET181" s="5"/>
      <c r="EU181" s="182">
        <f>EQ181*$EU$177</f>
        <v>2.1779999999999999</v>
      </c>
      <c r="EV181" s="182">
        <f>ER181*$EV$177</f>
        <v>150000</v>
      </c>
      <c r="EW181" s="182">
        <f>EU181*EV181</f>
        <v>326700</v>
      </c>
      <c r="EX181" s="5"/>
      <c r="EY181" s="182">
        <f>EU181*$EY$177</f>
        <v>2.1779999999999999</v>
      </c>
      <c r="EZ181" s="182">
        <f>EV181*$EZ$177</f>
        <v>150000</v>
      </c>
      <c r="FA181" s="182">
        <f>EY181*EZ181</f>
        <v>326700</v>
      </c>
      <c r="FB181" s="5"/>
      <c r="FC181" s="182">
        <f>EY181*$FC$177</f>
        <v>2.1779999999999999</v>
      </c>
      <c r="FD181" s="182">
        <f>EZ181*$FD$177</f>
        <v>150000</v>
      </c>
      <c r="FE181" s="182">
        <f>FC181*FD181</f>
        <v>326700</v>
      </c>
      <c r="FF181" s="5"/>
      <c r="FG181" s="182">
        <f>FC181*$FG$177</f>
        <v>2.1779999999999999</v>
      </c>
      <c r="FH181" s="182">
        <f>FD181*$FH$177</f>
        <v>150000</v>
      </c>
      <c r="FI181" s="182">
        <f>FG181*FH181</f>
        <v>326700</v>
      </c>
      <c r="FJ181" s="5"/>
      <c r="FK181" s="182">
        <f>FG181*$FK$177</f>
        <v>2.1779999999999999</v>
      </c>
      <c r="FL181" s="182">
        <f>FH181*$FL$177</f>
        <v>150000</v>
      </c>
      <c r="FM181" s="182">
        <f>FK181*FL181</f>
        <v>326700</v>
      </c>
      <c r="FN181" s="5"/>
      <c r="FO181" s="182">
        <f>FK181*$FO$177</f>
        <v>2.1779999999999999</v>
      </c>
      <c r="FP181" s="182">
        <f>FL181*$FP$177</f>
        <v>150000</v>
      </c>
      <c r="FQ181" s="182">
        <f>FO181*FP181</f>
        <v>326700</v>
      </c>
      <c r="FR181" s="5"/>
      <c r="FS181" s="182">
        <f>FO181*$FS$177</f>
        <v>2.1779999999999999</v>
      </c>
      <c r="FT181" s="182">
        <f>FP181*$FT$177</f>
        <v>150000</v>
      </c>
      <c r="FU181" s="182">
        <f>FS181*FT181</f>
        <v>326700</v>
      </c>
      <c r="FV181" s="5"/>
      <c r="FW181" s="182">
        <f>FS181*$FW$177</f>
        <v>2.1779999999999999</v>
      </c>
      <c r="FX181" s="182">
        <f>FT181*$FX$177</f>
        <v>150000</v>
      </c>
      <c r="FY181" s="182">
        <f>FW181*FX181</f>
        <v>326700</v>
      </c>
      <c r="FZ181" s="5"/>
      <c r="GA181" s="182">
        <f>FW181*$GA$177</f>
        <v>2.1779999999999999</v>
      </c>
      <c r="GB181" s="182">
        <f>FX181*$GB$177</f>
        <v>150000</v>
      </c>
      <c r="GC181" s="182">
        <f>GA181*GB181</f>
        <v>326700</v>
      </c>
      <c r="GE181" s="182">
        <f>GA181*$GE$177</f>
        <v>2.1779999999999999</v>
      </c>
      <c r="GF181" s="182">
        <f>GB181*$GF$177</f>
        <v>150000</v>
      </c>
      <c r="GG181" s="182">
        <f>GE181*GF181</f>
        <v>326700</v>
      </c>
      <c r="GH181" s="5"/>
      <c r="GI181" s="182">
        <f>GE181*$GI$177</f>
        <v>2.1779999999999999</v>
      </c>
      <c r="GJ181" s="182">
        <f>GF181*$GJ$177</f>
        <v>150000</v>
      </c>
      <c r="GK181" s="182">
        <f>GI181*GJ181</f>
        <v>326700</v>
      </c>
      <c r="GL181" s="5"/>
      <c r="GM181" s="182">
        <f>GI181*$GM$177</f>
        <v>2.1779999999999999</v>
      </c>
      <c r="GN181" s="182">
        <f>GJ181*$GN$177</f>
        <v>150000</v>
      </c>
      <c r="GO181" s="182">
        <f>GM181*GN181</f>
        <v>326700</v>
      </c>
      <c r="GP181" s="5"/>
      <c r="GQ181" s="182">
        <f>GM181*$GQ$177</f>
        <v>2.5046999999999997</v>
      </c>
      <c r="GR181" s="182">
        <f>GN181*$GR$177</f>
        <v>150000</v>
      </c>
      <c r="GS181" s="182">
        <f>GQ181*GR181</f>
        <v>375704.99999999994</v>
      </c>
      <c r="GT181" s="5"/>
      <c r="GU181" s="182">
        <f>GQ181*$GU$177</f>
        <v>2.5046999999999997</v>
      </c>
      <c r="GV181" s="182">
        <f>GR181*$GV$177</f>
        <v>150000</v>
      </c>
      <c r="GW181" s="182">
        <f>GU181*GV181</f>
        <v>375704.99999999994</v>
      </c>
      <c r="GX181" s="5"/>
      <c r="GY181" s="182">
        <f>GU181*$GY$177</f>
        <v>2.5046999999999997</v>
      </c>
      <c r="GZ181" s="182">
        <f>GV181*$GZ$177</f>
        <v>150000</v>
      </c>
      <c r="HA181" s="182">
        <f>GY181*GZ181</f>
        <v>375704.99999999994</v>
      </c>
      <c r="HB181" s="5"/>
      <c r="HC181" s="182">
        <f>GY181*$HC$177</f>
        <v>2.5046999999999997</v>
      </c>
      <c r="HD181" s="182">
        <f>GZ181*$HD$177</f>
        <v>150000</v>
      </c>
      <c r="HE181" s="182">
        <f>HC181*HD181</f>
        <v>375704.99999999994</v>
      </c>
      <c r="HF181" s="5"/>
      <c r="HG181" s="182">
        <f>HC181*$HG$177</f>
        <v>2.5046999999999997</v>
      </c>
      <c r="HH181" s="182">
        <f>HD181*$HH$177</f>
        <v>150000</v>
      </c>
      <c r="HI181" s="182">
        <f>HG181*HH181</f>
        <v>375704.99999999994</v>
      </c>
      <c r="HJ181" s="5"/>
      <c r="HK181" s="182">
        <f>HG181*$HK$177</f>
        <v>2.5046999999999997</v>
      </c>
      <c r="HL181" s="182">
        <f>HH181*$HL$177</f>
        <v>150000</v>
      </c>
      <c r="HM181" s="182">
        <f>HK181*HL181</f>
        <v>375704.99999999994</v>
      </c>
      <c r="HN181" s="5"/>
      <c r="HO181" s="182">
        <f>HK181*$HO$177</f>
        <v>2.5046999999999997</v>
      </c>
      <c r="HP181" s="182">
        <f>HL181*$HP$177</f>
        <v>150000</v>
      </c>
      <c r="HQ181" s="182">
        <f>HO181*HP181</f>
        <v>375704.99999999994</v>
      </c>
      <c r="HR181" s="5"/>
      <c r="HS181" s="182">
        <f>HO181*$HS$177</f>
        <v>2.5046999999999997</v>
      </c>
      <c r="HT181" s="182">
        <f>HP181*$HT$177</f>
        <v>150000</v>
      </c>
      <c r="HU181" s="182">
        <f>HS181*HT181</f>
        <v>375704.99999999994</v>
      </c>
      <c r="HV181" s="5"/>
      <c r="HW181" s="182">
        <f>HS181*$HW$177</f>
        <v>2.5046999999999997</v>
      </c>
      <c r="HX181" s="182">
        <f>HT181*$HX$177</f>
        <v>150000</v>
      </c>
      <c r="HY181" s="182">
        <f>HW181*HX181</f>
        <v>375704.99999999994</v>
      </c>
      <c r="IA181" s="182">
        <f>HW181*$IA$177</f>
        <v>2.5046999999999997</v>
      </c>
      <c r="IB181" s="182">
        <f>HX181*$IB$177</f>
        <v>150000</v>
      </c>
      <c r="IC181" s="182">
        <f>IA181*IB181</f>
        <v>375704.99999999994</v>
      </c>
      <c r="ID181" s="5"/>
      <c r="IE181" s="182">
        <f>IA181*$IE$177</f>
        <v>2.5046999999999997</v>
      </c>
      <c r="IF181" s="182">
        <f>IB181*$IF$177</f>
        <v>150000</v>
      </c>
      <c r="IG181" s="182">
        <f>IE181*IF181</f>
        <v>375704.99999999994</v>
      </c>
      <c r="IH181" s="5"/>
      <c r="II181" s="182">
        <f>IE181*$II$177</f>
        <v>2.5046999999999997</v>
      </c>
      <c r="IJ181" s="182">
        <f>IF181*$IJ$177</f>
        <v>150000</v>
      </c>
      <c r="IK181" s="182">
        <f>II181*IJ181</f>
        <v>375704.99999999994</v>
      </c>
      <c r="IL181" s="5"/>
      <c r="IM181" s="182">
        <f>II181*$II$177</f>
        <v>2.5046999999999997</v>
      </c>
      <c r="IN181" s="182">
        <f>IJ181*$IJ$177</f>
        <v>150000</v>
      </c>
      <c r="IO181" s="182">
        <f>IM181*IN181</f>
        <v>375704.99999999994</v>
      </c>
      <c r="IP181" s="5"/>
      <c r="IQ181" s="182">
        <f>IM181*$II$177</f>
        <v>2.5046999999999997</v>
      </c>
      <c r="IR181" s="182">
        <f>IN181*$IJ$177</f>
        <v>150000</v>
      </c>
      <c r="IS181" s="182">
        <f>IQ181*IR181</f>
        <v>375704.99999999994</v>
      </c>
      <c r="IT181" s="5"/>
      <c r="IU181" s="182">
        <f>IQ181*$II$177</f>
        <v>2.5046999999999997</v>
      </c>
      <c r="IV181" s="182">
        <f>IR181*$IJ$177</f>
        <v>150000</v>
      </c>
      <c r="IW181" s="182">
        <f>IU181*IV181</f>
        <v>375704.99999999994</v>
      </c>
      <c r="IX181" s="5"/>
      <c r="IY181" s="182">
        <f>IU181*$II$177</f>
        <v>2.5046999999999997</v>
      </c>
      <c r="IZ181" s="182">
        <f>IV181*$IJ$177</f>
        <v>150000</v>
      </c>
      <c r="JA181" s="182">
        <f>IY181*IZ181</f>
        <v>375704.99999999994</v>
      </c>
      <c r="JB181" s="5"/>
      <c r="JC181" s="182">
        <f>IY181*$II$177</f>
        <v>2.5046999999999997</v>
      </c>
      <c r="JD181" s="182">
        <f>IZ181*$IJ$177</f>
        <v>150000</v>
      </c>
      <c r="JE181" s="182">
        <f>JC181*JD181</f>
        <v>375704.99999999994</v>
      </c>
      <c r="JF181" s="5"/>
      <c r="JG181" s="182">
        <f>JC181*$II$177</f>
        <v>2.5046999999999997</v>
      </c>
      <c r="JH181" s="182">
        <f>JD181*$IJ$177</f>
        <v>150000</v>
      </c>
      <c r="JI181" s="182">
        <f>JG181*JH181</f>
        <v>375704.99999999994</v>
      </c>
      <c r="JJ181" s="294"/>
      <c r="JK181" s="182">
        <f>JG181*$II$177</f>
        <v>2.5046999999999997</v>
      </c>
      <c r="JL181" s="182">
        <f>JH181*$IJ$177</f>
        <v>150000</v>
      </c>
      <c r="JM181" s="182">
        <f>JK181*JL181</f>
        <v>375704.99999999994</v>
      </c>
      <c r="JN181" s="5"/>
      <c r="JO181" s="182">
        <f t="shared" si="1626"/>
        <v>2.5297469999999995</v>
      </c>
      <c r="JP181" s="182">
        <f t="shared" si="1626"/>
        <v>151500</v>
      </c>
      <c r="JQ181" s="182">
        <f>JO181*JP181</f>
        <v>383256.67049999995</v>
      </c>
      <c r="JR181" s="5"/>
      <c r="JS181" s="182">
        <f t="shared" si="1627"/>
        <v>2.5550444699999995</v>
      </c>
      <c r="JT181" s="182">
        <f t="shared" si="1627"/>
        <v>153015</v>
      </c>
      <c r="JU181" s="182">
        <f>JS181*JT181</f>
        <v>390960.12957704993</v>
      </c>
      <c r="JV181" s="5"/>
      <c r="JW181" s="182">
        <f t="shared" si="1628"/>
        <v>2.5805949146999994</v>
      </c>
      <c r="JX181" s="182">
        <f t="shared" si="1628"/>
        <v>154545.15</v>
      </c>
      <c r="JY181" s="182">
        <f>JW181*JX181</f>
        <v>398818.4281815486</v>
      </c>
      <c r="JZ181" s="5"/>
      <c r="KA181" s="182">
        <f t="shared" si="1629"/>
        <v>2.6064008638469995</v>
      </c>
      <c r="KB181" s="182">
        <f t="shared" si="1629"/>
        <v>156090.60149999999</v>
      </c>
      <c r="KC181" s="182">
        <f>KA181*KB181</f>
        <v>406834.67858799774</v>
      </c>
      <c r="KD181" s="5"/>
      <c r="KE181" s="182">
        <f t="shared" si="1630"/>
        <v>2.6324648724854693</v>
      </c>
      <c r="KF181" s="182">
        <f t="shared" si="1630"/>
        <v>157651.507515</v>
      </c>
      <c r="KG181" s="182">
        <f>KE181*KF181</f>
        <v>415012.05562761647</v>
      </c>
      <c r="KH181" s="5"/>
      <c r="KI181" s="183">
        <f>SUMIFS($G181:$KG181,$G$3:$KG$3,KI$5,$G$6:$KG$6,KI$6)</f>
        <v>6</v>
      </c>
      <c r="KJ181" s="183">
        <f t="shared" si="1631"/>
        <v>150000</v>
      </c>
      <c r="KK181" s="183">
        <f>SUMIFS($G181:$KG181,$G$3:$KG$3,KI$5,$G$6:$KG$6,KK$6)</f>
        <v>900000</v>
      </c>
      <c r="KM181" s="183">
        <f>SUMIFS($G181:$KG181,$G$3:$KG$3,KM$5,$G$6:$KG$6,KM$6)</f>
        <v>16.75</v>
      </c>
      <c r="KN181" s="183">
        <f>KO181/KM181</f>
        <v>150000</v>
      </c>
      <c r="KO181" s="183">
        <f>SUMIFS($G181:$KG181,$G$3:$KG$3,KM$5,$G$6:$KG$6,KO$6)</f>
        <v>2512500</v>
      </c>
      <c r="KQ181" s="183">
        <f>SUMIFS($G181:$KG181,$G$3:$KG$3,KQ$5,$G$6:$KG$6,KQ$6)</f>
        <v>22.860000000000003</v>
      </c>
      <c r="KR181" s="183">
        <f>KS181/KQ181</f>
        <v>149999.99999999997</v>
      </c>
      <c r="KS181" s="183">
        <f>SUMIFS($G181:$KG181,$G$3:$KG$3,KQ$5,$G$6:$KG$6,KS$6)</f>
        <v>3429000</v>
      </c>
      <c r="KU181" s="183">
        <f>SUMIFS($G181:$KG181,$G$3:$KG$3,KU$5,$G$6:$KG$6,KU$6)</f>
        <v>25.146000000000004</v>
      </c>
      <c r="KV181" s="183">
        <f>KW181/KU181</f>
        <v>149999.99999999997</v>
      </c>
      <c r="KW181" s="183">
        <f>SUMIFS($G181:$KG181,$G$3:$KG$3,KU$5,$G$6:$KG$6,KW$6)</f>
        <v>3771900</v>
      </c>
      <c r="KY181" s="183">
        <f>SUMIFS($G181:$KG181,$G$3:$KG$3,KY$5,$G$6:$KG$6,KY$6)</f>
        <v>28.422899999999998</v>
      </c>
      <c r="KZ181" s="183">
        <f>LA181/KY181</f>
        <v>150000</v>
      </c>
      <c r="LA181" s="183">
        <f>SUMIFS($G181:$KG181,$G$3:$KG$3,KY$5,$G$6:$KG$6,LA$6)</f>
        <v>4263435</v>
      </c>
      <c r="LC181" s="183">
        <f>SUMIFS($G181:$IL181,$G$3:$IL$3,LC$5,$G$6:$IL$6,LC$6)</f>
        <v>12.523499999999999</v>
      </c>
      <c r="LD181" s="183">
        <f>LE181/LC181</f>
        <v>150000</v>
      </c>
      <c r="LE181" s="183">
        <f>SUMIFS($G181:$IL181,$G$3:$IL$3,LC$5,$G$6:$IL$6,LE$6)</f>
        <v>1878524.9999999998</v>
      </c>
    </row>
    <row r="182" spans="2:317" ht="18.75">
      <c r="B182" s="362" t="s">
        <v>164</v>
      </c>
      <c r="C182" s="362"/>
      <c r="D182" s="362"/>
      <c r="E182" s="362"/>
      <c r="F182" s="184"/>
      <c r="G182" s="188">
        <f>SUM(G179:G181)</f>
        <v>0</v>
      </c>
      <c r="H182" s="188"/>
      <c r="I182" s="188">
        <f>SUM(I179:I181)</f>
        <v>0</v>
      </c>
      <c r="J182" s="188"/>
      <c r="K182" s="188">
        <f>SUM(K179:K181)</f>
        <v>4167.666666666667</v>
      </c>
      <c r="L182" s="188"/>
      <c r="M182" s="188">
        <f>SUM(M179:M181)</f>
        <v>2020833.3333333335</v>
      </c>
      <c r="N182" s="188"/>
      <c r="O182" s="188">
        <f>SUM(O179:O181)</f>
        <v>4167.666666666667</v>
      </c>
      <c r="P182" s="188"/>
      <c r="Q182" s="188">
        <f>SUM(Q179:Q181)</f>
        <v>2020833.3333333335</v>
      </c>
      <c r="R182" s="188"/>
      <c r="S182" s="188">
        <f>SUM(S179:S181)</f>
        <v>4167.666666666667</v>
      </c>
      <c r="T182" s="188"/>
      <c r="U182" s="188">
        <f>SUM(U179:U181)</f>
        <v>2020833.3333333335</v>
      </c>
      <c r="V182" s="188"/>
      <c r="W182" s="188">
        <f>SUM(W179:W181)</f>
        <v>4167.666666666667</v>
      </c>
      <c r="X182" s="188"/>
      <c r="Y182" s="188">
        <f>SUM(Y179:Y181)</f>
        <v>2020833.3333333335</v>
      </c>
      <c r="Z182" s="188"/>
      <c r="AA182" s="188">
        <f>SUM(AA179:AA181)</f>
        <v>4167.666666666667</v>
      </c>
      <c r="AB182" s="188"/>
      <c r="AC182" s="188">
        <f>SUM(AC179:AC181)</f>
        <v>2020833.3333333335</v>
      </c>
      <c r="AD182" s="188"/>
      <c r="AE182" s="188">
        <f>SUM(AE179:AE181)</f>
        <v>4167.666666666667</v>
      </c>
      <c r="AF182" s="188"/>
      <c r="AG182" s="188">
        <f>SUM(AG179:AG181)</f>
        <v>2020833.3333333335</v>
      </c>
      <c r="AH182" s="188"/>
      <c r="AI182" s="188">
        <f>SUM(AI179:AI181)</f>
        <v>5209.5833333333339</v>
      </c>
      <c r="AJ182" s="188"/>
      <c r="AK182" s="188">
        <f>SUM(AK179:AK181)</f>
        <v>2526041.666666667</v>
      </c>
      <c r="AL182" s="188"/>
      <c r="AM182" s="188">
        <f>SUM(AM179:AM181)</f>
        <v>5209.5833333333339</v>
      </c>
      <c r="AN182" s="188"/>
      <c r="AO182" s="188">
        <f>SUM(AO179:AO181)</f>
        <v>2526041.666666667</v>
      </c>
      <c r="AP182" s="188"/>
      <c r="AQ182" s="188">
        <f>SUM(AQ179:AQ181)</f>
        <v>5209.5833333333339</v>
      </c>
      <c r="AR182" s="188"/>
      <c r="AS182" s="188">
        <f>SUM(AS179:AS181)</f>
        <v>2526041.666666667</v>
      </c>
      <c r="AT182" s="188"/>
      <c r="AU182" s="188">
        <f>SUM(AU179:AU181)</f>
        <v>5209.5833333333339</v>
      </c>
      <c r="AV182" s="188"/>
      <c r="AW182" s="188">
        <f>SUM(AW179:AW181)</f>
        <v>2526041.666666667</v>
      </c>
      <c r="AX182" s="188"/>
      <c r="AY182" s="188">
        <f>SUM(AY179:AY181)</f>
        <v>5209.5833333333339</v>
      </c>
      <c r="AZ182" s="188"/>
      <c r="BA182" s="188">
        <f>SUM(BA179:BA181)</f>
        <v>2526041.666666667</v>
      </c>
      <c r="BB182" s="188"/>
      <c r="BC182" s="188">
        <f>SUM(BC179:BC181)</f>
        <v>6251.5000000000009</v>
      </c>
      <c r="BD182" s="188"/>
      <c r="BE182" s="188">
        <f>SUM(BE179:BE181)</f>
        <v>3031250.0000000005</v>
      </c>
      <c r="BF182" s="188"/>
      <c r="BG182" s="188">
        <f>SUM(BG179:BG181)</f>
        <v>6251.5000000000009</v>
      </c>
      <c r="BH182" s="188"/>
      <c r="BI182" s="188">
        <f>SUM(BI179:BI181)</f>
        <v>3031250.0000000005</v>
      </c>
      <c r="BJ182" s="188"/>
      <c r="BK182" s="188">
        <f>SUM(BK179:BK181)</f>
        <v>6251.5000000000009</v>
      </c>
      <c r="BL182" s="188"/>
      <c r="BM182" s="188">
        <f>SUM(BM179:BM181)</f>
        <v>3031250.0000000005</v>
      </c>
      <c r="BN182" s="188"/>
      <c r="BO182" s="188">
        <f>SUM(BO179:BO181)</f>
        <v>6251.5000000000009</v>
      </c>
      <c r="BP182" s="188"/>
      <c r="BQ182" s="188">
        <f>SUM(BQ179:BQ181)</f>
        <v>3031250.0000000005</v>
      </c>
      <c r="BR182" s="188"/>
      <c r="BS182" s="188">
        <f>SUM(BS179:BS181)</f>
        <v>6251.5000000000009</v>
      </c>
      <c r="BT182" s="188"/>
      <c r="BU182" s="188">
        <f>SUM(BU179:BU181)</f>
        <v>3031250.0000000005</v>
      </c>
      <c r="BV182" s="188"/>
      <c r="BW182" s="188">
        <f>SUM(BW179:BW181)</f>
        <v>6251.5000000000009</v>
      </c>
      <c r="BX182" s="188"/>
      <c r="BY182" s="188">
        <f>SUM(BY179:BY181)</f>
        <v>3031250.0000000005</v>
      </c>
      <c r="BZ182" s="188"/>
      <c r="CA182" s="188">
        <f>SUM(CA179:CA181)</f>
        <v>6251.5000000000009</v>
      </c>
      <c r="CB182" s="188"/>
      <c r="CC182" s="188">
        <f>SUM(CC179:CC181)</f>
        <v>3031250.0000000005</v>
      </c>
      <c r="CD182" s="188"/>
      <c r="CE182" s="188">
        <f>SUM(CE179:CE181)</f>
        <v>7501.8000000000011</v>
      </c>
      <c r="CF182" s="188"/>
      <c r="CG182" s="188">
        <f>SUM(CG179:CG181)</f>
        <v>3637500.0000000005</v>
      </c>
      <c r="CH182" s="188"/>
      <c r="CI182" s="188">
        <f>SUM(CI179:CI181)</f>
        <v>7501.8000000000011</v>
      </c>
      <c r="CJ182" s="188"/>
      <c r="CK182" s="188">
        <f>SUM(CK179:CK181)</f>
        <v>3637500.0000000005</v>
      </c>
      <c r="CL182" s="188"/>
      <c r="CM182" s="188">
        <f>SUM(CM179:CM181)</f>
        <v>7501.8000000000011</v>
      </c>
      <c r="CN182" s="188"/>
      <c r="CO182" s="188">
        <f>SUM(CO179:CO181)</f>
        <v>3637500.0000000005</v>
      </c>
      <c r="CP182" s="188"/>
      <c r="CQ182" s="188">
        <f>SUM(CQ179:CQ181)</f>
        <v>7501.8000000000011</v>
      </c>
      <c r="CR182" s="188"/>
      <c r="CS182" s="188">
        <f>SUM(CS179:CS181)</f>
        <v>3637500.0000000005</v>
      </c>
      <c r="CT182" s="188"/>
      <c r="CU182" s="188">
        <f>SUM(CU179:CU181)</f>
        <v>7501.8000000000011</v>
      </c>
      <c r="CV182" s="188"/>
      <c r="CW182" s="188">
        <f>SUM(CW179:CW181)</f>
        <v>3637500.0000000005</v>
      </c>
      <c r="CX182" s="188"/>
      <c r="CY182" s="188">
        <f>SUM(CY179:CY181)</f>
        <v>8251.9800000000014</v>
      </c>
      <c r="CZ182" s="188"/>
      <c r="DA182" s="188">
        <f>SUM(DA179:DA181)</f>
        <v>4001250.0000000009</v>
      </c>
      <c r="DB182" s="188"/>
      <c r="DC182" s="188">
        <f>SUM(DC179:DC181)</f>
        <v>8251.9800000000014</v>
      </c>
      <c r="DD182" s="188"/>
      <c r="DE182" s="188">
        <f>SUM(DE179:DE181)</f>
        <v>4001250.0000000009</v>
      </c>
      <c r="DF182" s="188"/>
      <c r="DG182" s="188">
        <f>SUM(DG179:DG181)</f>
        <v>8251.9800000000014</v>
      </c>
      <c r="DH182" s="188"/>
      <c r="DI182" s="188">
        <f>SUM(DI179:DI181)</f>
        <v>4001250.0000000009</v>
      </c>
      <c r="DJ182" s="188"/>
      <c r="DK182" s="188">
        <f>SUM(DK179:DK181)</f>
        <v>8251.9800000000014</v>
      </c>
      <c r="DL182" s="188"/>
      <c r="DM182" s="188">
        <f>SUM(DM179:DM181)</f>
        <v>4001250.0000000009</v>
      </c>
      <c r="DN182" s="188"/>
      <c r="DO182" s="188">
        <f>SUM(DO179:DO181)</f>
        <v>8251.9800000000014</v>
      </c>
      <c r="DP182" s="188"/>
      <c r="DQ182" s="188">
        <f>SUM(DQ179:DQ181)</f>
        <v>4001250.0000000009</v>
      </c>
      <c r="DR182" s="188"/>
      <c r="DS182" s="188">
        <f>SUM(DS179:DS181)</f>
        <v>8251.9800000000014</v>
      </c>
      <c r="DT182" s="188"/>
      <c r="DU182" s="188">
        <f>SUM(DU179:DU181)</f>
        <v>4001250.0000000009</v>
      </c>
      <c r="DV182" s="188"/>
      <c r="DW182" s="188">
        <f>SUM(DW179:DW181)</f>
        <v>8251.9800000000014</v>
      </c>
      <c r="DX182" s="188"/>
      <c r="DY182" s="188">
        <f>SUM(DY179:DY181)</f>
        <v>4001250.0000000009</v>
      </c>
      <c r="DZ182" s="188"/>
      <c r="EA182" s="188">
        <f>SUM(EA179:EA181)</f>
        <v>8251.9800000000014</v>
      </c>
      <c r="EB182" s="188"/>
      <c r="EC182" s="188">
        <f>SUM(EC179:EC181)</f>
        <v>4001250.0000000009</v>
      </c>
      <c r="ED182" s="188"/>
      <c r="EE182" s="188">
        <f>SUM(EE179:EE181)</f>
        <v>8251.9800000000014</v>
      </c>
      <c r="EF182" s="188"/>
      <c r="EG182" s="188">
        <f>SUM(EG179:EG181)</f>
        <v>4001250.0000000009</v>
      </c>
      <c r="EH182" s="188"/>
      <c r="EI182" s="188">
        <f>SUM(EI179:EI181)</f>
        <v>8251.9800000000014</v>
      </c>
      <c r="EJ182" s="188"/>
      <c r="EK182" s="188">
        <f>SUM(EK179:EK181)</f>
        <v>4001250.0000000009</v>
      </c>
      <c r="EL182" s="188"/>
      <c r="EM182" s="188">
        <f>SUM(EM179:EM181)</f>
        <v>8251.9800000000014</v>
      </c>
      <c r="EN182" s="188"/>
      <c r="EO182" s="188">
        <f>SUM(EO179:EO181)</f>
        <v>4001250.0000000009</v>
      </c>
      <c r="EP182" s="188"/>
      <c r="EQ182" s="188">
        <f>SUM(EQ179:EQ181)</f>
        <v>8251.9800000000014</v>
      </c>
      <c r="ER182" s="188"/>
      <c r="ES182" s="188">
        <f>SUM(ES179:ES181)</f>
        <v>4001250.0000000009</v>
      </c>
      <c r="ET182" s="188"/>
      <c r="EU182" s="188">
        <f>SUM(EU179:EU181)</f>
        <v>9077.1780000000035</v>
      </c>
      <c r="EV182" s="188"/>
      <c r="EW182" s="188">
        <f>SUM(EW179:EW181)</f>
        <v>4401375.0000000019</v>
      </c>
      <c r="EX182" s="188"/>
      <c r="EY182" s="188" t="s">
        <v>467</v>
      </c>
      <c r="EZ182" s="188"/>
      <c r="FA182" s="188">
        <f>SUM(FA179:FA181)</f>
        <v>4401375.0000000019</v>
      </c>
      <c r="FB182" s="188"/>
      <c r="FC182" s="188">
        <f>SUM(FC179:FC181)</f>
        <v>9077.1780000000035</v>
      </c>
      <c r="FD182" s="188"/>
      <c r="FE182" s="188">
        <f>SUM(FE179:FE181)</f>
        <v>4401375.0000000019</v>
      </c>
      <c r="FF182" s="188"/>
      <c r="FG182" s="188">
        <f>SUM(FG179:FG181)</f>
        <v>9077.1780000000035</v>
      </c>
      <c r="FH182" s="188"/>
      <c r="FI182" s="188">
        <f>SUM(FI179:FI181)</f>
        <v>4401375.0000000019</v>
      </c>
      <c r="FJ182" s="188"/>
      <c r="FK182" s="188">
        <f>SUM(FK179:FK181)</f>
        <v>9077.1780000000035</v>
      </c>
      <c r="FL182" s="188"/>
      <c r="FM182" s="188">
        <f>SUM(FM179:FM181)</f>
        <v>4401375.0000000019</v>
      </c>
      <c r="FN182" s="188"/>
      <c r="FO182" s="188">
        <f>SUM(FO179:FO181)</f>
        <v>9077.1780000000035</v>
      </c>
      <c r="FP182" s="188"/>
      <c r="FQ182" s="188">
        <f>SUM(FQ179:FQ181)</f>
        <v>4401375.0000000019</v>
      </c>
      <c r="FR182" s="188"/>
      <c r="FS182" s="188">
        <f>SUM(FS179:FS181)</f>
        <v>9077.1780000000035</v>
      </c>
      <c r="FT182" s="188"/>
      <c r="FU182" s="188">
        <f>SUM(FU179:FU181)</f>
        <v>4401375.0000000019</v>
      </c>
      <c r="FV182" s="188"/>
      <c r="FW182" s="188">
        <f>SUM(FW179:FW181)</f>
        <v>9077.1780000000035</v>
      </c>
      <c r="FX182" s="188"/>
      <c r="FY182" s="188">
        <f>SUM(FY179:FY181)</f>
        <v>4401375.0000000019</v>
      </c>
      <c r="FZ182" s="188"/>
      <c r="GA182" s="188">
        <f>SUM(GA179:GA181)</f>
        <v>9077.1780000000035</v>
      </c>
      <c r="GB182" s="188"/>
      <c r="GC182" s="188">
        <f>SUM(GC179:GC181)</f>
        <v>4401375.0000000019</v>
      </c>
      <c r="GD182" s="3"/>
      <c r="GE182" s="188">
        <f>SUM(GE179:GE181)</f>
        <v>9077.1780000000035</v>
      </c>
      <c r="GF182" s="188"/>
      <c r="GG182" s="188">
        <f>SUM(GG179:GG181)</f>
        <v>4401375.0000000019</v>
      </c>
      <c r="GH182" s="188"/>
      <c r="GI182" s="188">
        <f>SUM(GI179:GI181)</f>
        <v>9077.1780000000035</v>
      </c>
      <c r="GJ182" s="188"/>
      <c r="GK182" s="188">
        <f>SUM(GK179:GK181)</f>
        <v>4401375.0000000019</v>
      </c>
      <c r="GL182" s="188"/>
      <c r="GM182" s="188">
        <f>SUM(GM179:GM181)</f>
        <v>9077.1780000000035</v>
      </c>
      <c r="GN182" s="188"/>
      <c r="GO182" s="188">
        <f>SUM(GO179:GO181)</f>
        <v>4401375.0000000019</v>
      </c>
      <c r="GP182" s="188"/>
      <c r="GQ182" s="188">
        <f>SUM(GQ179:GQ181)</f>
        <v>10438.754700000003</v>
      </c>
      <c r="GR182" s="188"/>
      <c r="GS182" s="188">
        <f>SUM(GS179:GS181)</f>
        <v>5061581.2500000019</v>
      </c>
      <c r="GT182" s="188"/>
      <c r="GU182" s="188">
        <f>SUM(GU179:GU181)</f>
        <v>10438.754700000003</v>
      </c>
      <c r="GV182" s="188"/>
      <c r="GW182" s="188">
        <f>SUM(GW179:GW181)</f>
        <v>5061581.2500000019</v>
      </c>
      <c r="GX182" s="188"/>
      <c r="GY182" s="188">
        <f>SUM(GY179:GY181)</f>
        <v>10438.754700000003</v>
      </c>
      <c r="GZ182" s="188"/>
      <c r="HA182" s="188">
        <f>SUM(HA179:HA181)</f>
        <v>5061581.2500000019</v>
      </c>
      <c r="HB182" s="188"/>
      <c r="HC182" s="188">
        <f>SUM(HC179:HC181)</f>
        <v>10438.754700000003</v>
      </c>
      <c r="HD182" s="188"/>
      <c r="HE182" s="188">
        <f>SUM(HE179:HE181)</f>
        <v>5061581.2500000019</v>
      </c>
      <c r="HF182" s="188"/>
      <c r="HG182" s="188">
        <f>SUM(HG179:HG181)</f>
        <v>10438.754700000003</v>
      </c>
      <c r="HH182" s="188"/>
      <c r="HI182" s="188">
        <f>SUM(HI179:HI181)</f>
        <v>5061581.2500000019</v>
      </c>
      <c r="HJ182" s="188"/>
      <c r="HK182" s="188">
        <f>SUM(HK179:HK181)</f>
        <v>10438.754700000003</v>
      </c>
      <c r="HL182" s="188"/>
      <c r="HM182" s="188">
        <f>SUM(HM179:HM181)</f>
        <v>5061581.2500000019</v>
      </c>
      <c r="HN182" s="188"/>
      <c r="HO182" s="188">
        <f>SUM(HO179:HO181)</f>
        <v>10438.754700000003</v>
      </c>
      <c r="HP182" s="188"/>
      <c r="HQ182" s="188">
        <f>SUM(HQ179:HQ181)</f>
        <v>5061581.2500000019</v>
      </c>
      <c r="HR182" s="188"/>
      <c r="HS182" s="188">
        <f>SUM(HS179:HS181)</f>
        <v>10438.754700000003</v>
      </c>
      <c r="HT182" s="188"/>
      <c r="HU182" s="188">
        <f>SUM(HU179:HU181)</f>
        <v>5061581.2500000019</v>
      </c>
      <c r="HV182" s="188"/>
      <c r="HW182" s="188">
        <f>SUM(HW179:HW181)</f>
        <v>10438.754700000003</v>
      </c>
      <c r="HX182" s="188"/>
      <c r="HY182" s="188">
        <f>SUM(HY179:HY181)</f>
        <v>5061581.2500000019</v>
      </c>
      <c r="HZ182" s="3"/>
      <c r="IA182" s="188">
        <f>SUM(IA179:IA181)</f>
        <v>10438.754700000003</v>
      </c>
      <c r="IB182" s="188"/>
      <c r="IC182" s="188">
        <f>SUM(IC179:IC181)</f>
        <v>5061581.2500000019</v>
      </c>
      <c r="ID182" s="188"/>
      <c r="IE182" s="188">
        <f>SUM(IE179:IE181)</f>
        <v>10438.754700000003</v>
      </c>
      <c r="IF182" s="188"/>
      <c r="IG182" s="188">
        <f>SUM(IG179:IG181)</f>
        <v>5061581.2500000019</v>
      </c>
      <c r="IH182" s="188"/>
      <c r="II182" s="188">
        <f>SUM(II179:II181)</f>
        <v>10438.754700000003</v>
      </c>
      <c r="IJ182" s="188"/>
      <c r="IK182" s="188">
        <f>SUM(IK179:IK181)</f>
        <v>5061581.2500000019</v>
      </c>
      <c r="IL182" s="188"/>
      <c r="IM182" s="188">
        <f>SUM(IM179:IM181)</f>
        <v>10438.754700000003</v>
      </c>
      <c r="IN182" s="188"/>
      <c r="IO182" s="188">
        <f>SUM(IO179:IO181)</f>
        <v>5061581.2500000019</v>
      </c>
      <c r="IP182" s="188"/>
      <c r="IQ182" s="188">
        <f>SUM(IQ179:IQ181)</f>
        <v>10438.754700000003</v>
      </c>
      <c r="IR182" s="188"/>
      <c r="IS182" s="188">
        <f>SUM(IS179:IS181)</f>
        <v>5061581.2500000019</v>
      </c>
      <c r="IT182" s="188"/>
      <c r="IU182" s="188">
        <f>SUM(IU179:IU181)</f>
        <v>10438.754700000003</v>
      </c>
      <c r="IV182" s="188"/>
      <c r="IW182" s="188">
        <f>SUM(IW179:IW181)</f>
        <v>5061581.2500000019</v>
      </c>
      <c r="IX182" s="188"/>
      <c r="IY182" s="188">
        <f>SUM(IY179:IY181)</f>
        <v>10438.754700000003</v>
      </c>
      <c r="IZ182" s="188"/>
      <c r="JA182" s="188">
        <f>SUM(JA179:JA181)</f>
        <v>5061581.2500000019</v>
      </c>
      <c r="JB182" s="188"/>
      <c r="JC182" s="188">
        <f>SUM(JC179:JC181)</f>
        <v>10438.754700000003</v>
      </c>
      <c r="JD182" s="188"/>
      <c r="JE182" s="188">
        <f>SUM(JE179:JE181)</f>
        <v>5061581.2500000019</v>
      </c>
      <c r="JF182" s="188"/>
      <c r="JG182" s="188">
        <f>SUM(JG179:JG181)</f>
        <v>10438.754700000003</v>
      </c>
      <c r="JH182" s="188"/>
      <c r="JI182" s="188">
        <f>SUM(JI179:JI181)</f>
        <v>5061581.2500000019</v>
      </c>
      <c r="JJ182" s="299"/>
      <c r="JK182" s="188">
        <f>SUM(JK179:JK181)</f>
        <v>10438.754700000003</v>
      </c>
      <c r="JL182" s="188"/>
      <c r="JM182" s="188">
        <f>SUM(JM179:JM181)</f>
        <v>5061581.2500000019</v>
      </c>
      <c r="JN182" s="188"/>
      <c r="JO182" s="188">
        <f>SUM(JO179:JO181)</f>
        <v>10543.142247000003</v>
      </c>
      <c r="JP182" s="188"/>
      <c r="JQ182" s="188">
        <f>SUM(JQ179:JQ181)</f>
        <v>5163319.033125001</v>
      </c>
      <c r="JR182" s="188"/>
      <c r="JS182" s="188">
        <f>SUM(JS179:JS181)</f>
        <v>10648.573669470003</v>
      </c>
      <c r="JT182" s="188"/>
      <c r="JU182" s="188">
        <f>SUM(JU179:JU181)</f>
        <v>5267101.7456908133</v>
      </c>
      <c r="JV182" s="188"/>
      <c r="JW182" s="188">
        <f>SUM(JW179:JW181)</f>
        <v>10755.059406164703</v>
      </c>
      <c r="JX182" s="188"/>
      <c r="JY182" s="188">
        <f>SUM(JY179:JY181)</f>
        <v>5372970.4907791987</v>
      </c>
      <c r="JZ182" s="188"/>
      <c r="KA182" s="188">
        <f>SUM(KA179:KA181)</f>
        <v>10862.61000022635</v>
      </c>
      <c r="KB182" s="188"/>
      <c r="KC182" s="188">
        <f>SUM(KC179:KC181)</f>
        <v>5480967.1976438602</v>
      </c>
      <c r="KD182" s="188"/>
      <c r="KE182" s="188">
        <f>SUM(KE179:KE181)</f>
        <v>10971.236100228612</v>
      </c>
      <c r="KF182" s="188"/>
      <c r="KG182" s="188">
        <f>SUM(KG179:KG181)</f>
        <v>5591134.6383165019</v>
      </c>
      <c r="KH182" s="188"/>
      <c r="KI182" s="188">
        <f>SUM(KI179:KI181)</f>
        <v>25006.000000000004</v>
      </c>
      <c r="KJ182" s="188"/>
      <c r="KK182" s="188">
        <f>SUM(KK179:KK181)</f>
        <v>12125000</v>
      </c>
      <c r="KM182" s="188">
        <f>SUM(KM179:KM181)</f>
        <v>69808.416666666672</v>
      </c>
      <c r="KN182" s="188"/>
      <c r="KO182" s="188">
        <f>SUM(KO179:KO181)</f>
        <v>33848958.333333336</v>
      </c>
      <c r="KQ182" s="188">
        <f>SUM(KQ179:KQ181)</f>
        <v>95272.860000000015</v>
      </c>
      <c r="KR182" s="188"/>
      <c r="KS182" s="188">
        <f>SUM(KS179:KS181)</f>
        <v>46196250.000000007</v>
      </c>
      <c r="KU182" s="188">
        <f>SUM(KU179:KU181)</f>
        <v>104800.14600000001</v>
      </c>
      <c r="KV182" s="188"/>
      <c r="KW182" s="188">
        <f>SUM(KW179:KW181)</f>
        <v>50815875.000000007</v>
      </c>
      <c r="KY182" s="188">
        <f>SUM(KY179:KY181)</f>
        <v>118457.17290000002</v>
      </c>
      <c r="KZ182" s="188"/>
      <c r="LA182" s="188">
        <f>SUM(LA179:LA181)</f>
        <v>57437943.750000007</v>
      </c>
      <c r="LC182" s="188">
        <f>SUM(LC179:LC181)</f>
        <v>52193.773500000018</v>
      </c>
      <c r="LD182" s="188"/>
      <c r="LE182" s="188">
        <f>SUM(LE179:LE181)</f>
        <v>25307906.250000007</v>
      </c>
    </row>
    <row r="183" spans="2:317" ht="9.75" customHeight="1">
      <c r="B183" s="3"/>
      <c r="C183" s="179"/>
      <c r="D183" s="179"/>
      <c r="E183" s="184"/>
      <c r="F183" s="184"/>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294"/>
      <c r="JK183" s="5"/>
      <c r="JL183" s="5"/>
      <c r="JM183" s="5"/>
      <c r="JN183" s="5"/>
      <c r="JO183" s="5"/>
      <c r="JP183" s="5"/>
      <c r="JQ183" s="5"/>
      <c r="JR183" s="5"/>
      <c r="JS183" s="5"/>
      <c r="JT183" s="5"/>
      <c r="JU183" s="5"/>
      <c r="JV183" s="5"/>
      <c r="JW183" s="5"/>
      <c r="JX183" s="5"/>
      <c r="JY183" s="5"/>
      <c r="JZ183" s="5"/>
      <c r="KA183" s="5"/>
      <c r="KB183" s="5"/>
      <c r="KC183" s="5"/>
      <c r="KD183" s="5"/>
      <c r="KE183" s="5"/>
      <c r="KF183" s="5"/>
      <c r="KG183" s="5"/>
      <c r="KH183" s="5"/>
      <c r="KI183" s="5"/>
      <c r="KJ183" s="5"/>
      <c r="KK183" s="5"/>
      <c r="KM183" s="5"/>
      <c r="KN183" s="5"/>
      <c r="KO183" s="5"/>
      <c r="KQ183" s="5"/>
      <c r="KR183" s="5"/>
      <c r="KS183" s="5"/>
      <c r="KU183" s="5"/>
      <c r="KV183" s="5"/>
      <c r="KW183" s="5"/>
      <c r="KY183" s="5"/>
      <c r="KZ183" s="5"/>
      <c r="LA183" s="5"/>
      <c r="LC183" s="5"/>
      <c r="LD183" s="5"/>
      <c r="LE183" s="5"/>
    </row>
    <row r="184" spans="2:317" ht="18.75">
      <c r="B184" s="3"/>
      <c r="C184" s="179"/>
      <c r="D184" s="179"/>
      <c r="E184" s="179"/>
      <c r="F184" s="179"/>
      <c r="G184" s="179"/>
      <c r="K184" s="207">
        <f>'A.I Revenue Streams - P1'!L183+100%</f>
        <v>1.25</v>
      </c>
      <c r="L184" s="207">
        <f>$L$8</f>
        <v>1</v>
      </c>
      <c r="M184" s="178"/>
      <c r="N184" s="178"/>
      <c r="O184" s="207">
        <v>1</v>
      </c>
      <c r="P184" s="207">
        <v>1</v>
      </c>
      <c r="Q184" s="178"/>
      <c r="R184" s="178"/>
      <c r="S184" s="207">
        <f>O184</f>
        <v>1</v>
      </c>
      <c r="T184" s="207">
        <v>1</v>
      </c>
      <c r="U184" s="178"/>
      <c r="V184" s="178"/>
      <c r="W184" s="207">
        <f>S184</f>
        <v>1</v>
      </c>
      <c r="X184" s="207">
        <v>1</v>
      </c>
      <c r="Y184" s="178"/>
      <c r="Z184" s="178"/>
      <c r="AA184" s="207">
        <f>W184</f>
        <v>1</v>
      </c>
      <c r="AB184" s="207">
        <v>1</v>
      </c>
      <c r="AC184" s="178"/>
      <c r="AD184" s="178"/>
      <c r="AE184" s="207">
        <f>AA184</f>
        <v>1</v>
      </c>
      <c r="AF184" s="207">
        <v>1</v>
      </c>
      <c r="AG184" s="178"/>
      <c r="AH184" s="178"/>
      <c r="AI184" s="207">
        <f>'A.I Revenue Streams - P1'!L183+100%</f>
        <v>1.25</v>
      </c>
      <c r="AJ184" s="207">
        <v>1</v>
      </c>
      <c r="AK184" s="178"/>
      <c r="AL184" s="178"/>
      <c r="AM184" s="207">
        <v>1</v>
      </c>
      <c r="AN184" s="207">
        <v>1</v>
      </c>
      <c r="AO184" s="178"/>
      <c r="AP184" s="5"/>
      <c r="AQ184" s="207">
        <v>1</v>
      </c>
      <c r="AR184" s="207">
        <v>1</v>
      </c>
      <c r="AS184" s="178"/>
      <c r="AU184" s="207">
        <f>AQ184</f>
        <v>1</v>
      </c>
      <c r="AV184" s="207">
        <v>1</v>
      </c>
      <c r="AW184" s="178"/>
      <c r="AX184" s="178"/>
      <c r="AY184" s="207">
        <f>AU184</f>
        <v>1</v>
      </c>
      <c r="AZ184" s="207">
        <v>1</v>
      </c>
      <c r="BA184" s="178"/>
      <c r="BB184" s="178"/>
      <c r="BC184" s="250">
        <f>'A.I Revenue Streams - P1'!N183+100%</f>
        <v>1.2</v>
      </c>
      <c r="BD184" s="250">
        <v>1</v>
      </c>
      <c r="BE184" s="178"/>
      <c r="BF184" s="178"/>
      <c r="BG184" s="207">
        <v>1</v>
      </c>
      <c r="BH184" s="207">
        <v>1</v>
      </c>
      <c r="BI184" s="178"/>
      <c r="BJ184" s="178"/>
      <c r="BK184" s="207">
        <f>BG184</f>
        <v>1</v>
      </c>
      <c r="BL184" s="207">
        <v>1</v>
      </c>
      <c r="BM184" s="178"/>
      <c r="BN184" s="178"/>
      <c r="BO184" s="250">
        <f>BK184</f>
        <v>1</v>
      </c>
      <c r="BP184" s="250">
        <v>1</v>
      </c>
      <c r="BQ184" s="178"/>
      <c r="BR184" s="178"/>
      <c r="BS184" s="207">
        <f>BO184</f>
        <v>1</v>
      </c>
      <c r="BT184" s="207">
        <v>1</v>
      </c>
      <c r="BU184" s="178"/>
      <c r="BV184" s="178"/>
      <c r="BW184" s="207">
        <f>BS184</f>
        <v>1</v>
      </c>
      <c r="BX184" s="207">
        <v>1</v>
      </c>
      <c r="BY184" s="178"/>
      <c r="BZ184" s="178"/>
      <c r="CA184" s="207">
        <f>BW184</f>
        <v>1</v>
      </c>
      <c r="CB184" s="207">
        <v>1</v>
      </c>
      <c r="CC184" s="178"/>
      <c r="CD184" s="178"/>
      <c r="CE184" s="207">
        <f>'A.I Revenue Streams - P1'!N183+100%</f>
        <v>1.2</v>
      </c>
      <c r="CF184" s="207">
        <v>1</v>
      </c>
      <c r="CG184" s="178"/>
      <c r="CH184" s="178"/>
      <c r="CI184" s="250">
        <v>1</v>
      </c>
      <c r="CJ184" s="250">
        <v>1</v>
      </c>
      <c r="CK184" s="178"/>
      <c r="CL184" s="178"/>
      <c r="CM184" s="207">
        <v>1</v>
      </c>
      <c r="CN184" s="207">
        <v>1</v>
      </c>
      <c r="CO184" s="178"/>
      <c r="CQ184" s="207">
        <v>1</v>
      </c>
      <c r="CR184" s="207">
        <v>1</v>
      </c>
      <c r="CS184" s="178"/>
      <c r="CT184" s="178"/>
      <c r="CU184" s="207">
        <f>CQ184</f>
        <v>1</v>
      </c>
      <c r="CV184" s="207">
        <v>1</v>
      </c>
      <c r="CW184" s="178"/>
      <c r="CX184" s="178"/>
      <c r="CY184" s="250">
        <f>'A.I Revenue Streams - P1'!P183+100%</f>
        <v>1.1000000000000001</v>
      </c>
      <c r="CZ184" s="250">
        <v>1</v>
      </c>
      <c r="DA184" s="178"/>
      <c r="DB184" s="178"/>
      <c r="DC184" s="207">
        <v>1</v>
      </c>
      <c r="DD184" s="207">
        <v>1</v>
      </c>
      <c r="DE184" s="178"/>
      <c r="DF184" s="178"/>
      <c r="DG184" s="207">
        <f>DC184</f>
        <v>1</v>
      </c>
      <c r="DH184" s="207">
        <v>1</v>
      </c>
      <c r="DI184" s="178"/>
      <c r="DJ184" s="178"/>
      <c r="DK184" s="250">
        <f>DG184</f>
        <v>1</v>
      </c>
      <c r="DL184" s="250">
        <v>1</v>
      </c>
      <c r="DM184" s="178"/>
      <c r="DN184" s="178"/>
      <c r="DO184" s="207">
        <f>DK184</f>
        <v>1</v>
      </c>
      <c r="DP184" s="207">
        <v>1</v>
      </c>
      <c r="DQ184" s="178"/>
      <c r="DR184" s="178"/>
      <c r="DS184" s="207">
        <f>DO184</f>
        <v>1</v>
      </c>
      <c r="DT184" s="207">
        <v>1</v>
      </c>
      <c r="DU184" s="178"/>
      <c r="DV184" s="178"/>
      <c r="DW184" s="207">
        <f>DS184</f>
        <v>1</v>
      </c>
      <c r="DX184" s="207">
        <v>1</v>
      </c>
      <c r="DY184" s="178"/>
      <c r="DZ184" s="178"/>
      <c r="EA184" s="207">
        <f>DW184</f>
        <v>1</v>
      </c>
      <c r="EB184" s="207">
        <v>1</v>
      </c>
      <c r="EC184" s="178"/>
      <c r="ED184" s="178"/>
      <c r="EE184" s="250">
        <f>EA184</f>
        <v>1</v>
      </c>
      <c r="EF184" s="250">
        <v>1</v>
      </c>
      <c r="EG184" s="178"/>
      <c r="EH184" s="178"/>
      <c r="EI184" s="207">
        <v>1</v>
      </c>
      <c r="EJ184" s="207">
        <v>1</v>
      </c>
      <c r="EK184" s="178"/>
      <c r="EM184" s="207">
        <v>1</v>
      </c>
      <c r="EN184" s="207">
        <v>1</v>
      </c>
      <c r="EO184" s="178"/>
      <c r="EP184" s="178"/>
      <c r="EQ184" s="207">
        <f>EM184</f>
        <v>1</v>
      </c>
      <c r="ER184" s="207">
        <v>1</v>
      </c>
      <c r="ES184" s="178"/>
      <c r="ET184" s="178"/>
      <c r="EU184" s="250">
        <f>'A.I Revenue Streams - P1'!R183+100%</f>
        <v>1.1000000000000001</v>
      </c>
      <c r="EV184" s="250">
        <v>1</v>
      </c>
      <c r="EW184" s="178"/>
      <c r="EX184" s="178"/>
      <c r="EY184" s="207">
        <v>1</v>
      </c>
      <c r="EZ184" s="207">
        <v>1</v>
      </c>
      <c r="FA184" s="178"/>
      <c r="FB184" s="178"/>
      <c r="FC184" s="207">
        <f>EY184</f>
        <v>1</v>
      </c>
      <c r="FD184" s="207">
        <v>1</v>
      </c>
      <c r="FE184" s="178"/>
      <c r="FF184" s="178"/>
      <c r="FG184" s="250">
        <f>FC184</f>
        <v>1</v>
      </c>
      <c r="FH184" s="250">
        <v>1</v>
      </c>
      <c r="FI184" s="178"/>
      <c r="FJ184" s="178"/>
      <c r="FK184" s="207">
        <f>FG184</f>
        <v>1</v>
      </c>
      <c r="FL184" s="207">
        <v>1</v>
      </c>
      <c r="FM184" s="178"/>
      <c r="FN184" s="178"/>
      <c r="FO184" s="207">
        <f>FK184</f>
        <v>1</v>
      </c>
      <c r="FP184" s="207">
        <v>1</v>
      </c>
      <c r="FQ184" s="178"/>
      <c r="FR184" s="178"/>
      <c r="FS184" s="207">
        <f>FO184</f>
        <v>1</v>
      </c>
      <c r="FT184" s="207">
        <v>1</v>
      </c>
      <c r="FU184" s="178"/>
      <c r="FV184" s="178"/>
      <c r="FW184" s="207">
        <f>FS184</f>
        <v>1</v>
      </c>
      <c r="FX184" s="207">
        <v>1</v>
      </c>
      <c r="FY184" s="178"/>
      <c r="FZ184" s="178"/>
      <c r="GA184" s="250">
        <f>FW184</f>
        <v>1</v>
      </c>
      <c r="GB184" s="250">
        <v>1</v>
      </c>
      <c r="GC184" s="178"/>
      <c r="GD184" s="179"/>
      <c r="GE184" s="207">
        <v>1</v>
      </c>
      <c r="GF184" s="207">
        <v>1</v>
      </c>
      <c r="GG184" s="178"/>
      <c r="GI184" s="207">
        <v>1</v>
      </c>
      <c r="GJ184" s="207">
        <v>1</v>
      </c>
      <c r="GK184" s="178"/>
      <c r="GL184" s="178"/>
      <c r="GM184" s="207">
        <f>GI184</f>
        <v>1</v>
      </c>
      <c r="GN184" s="207">
        <v>1</v>
      </c>
      <c r="GO184" s="178"/>
      <c r="GP184" s="178"/>
      <c r="GQ184" s="250">
        <f>'A.I Revenue Streams - P1'!T183+100%</f>
        <v>1.1499999999999999</v>
      </c>
      <c r="GR184" s="250">
        <v>1</v>
      </c>
      <c r="GS184" s="178"/>
      <c r="GT184" s="178"/>
      <c r="GU184" s="207">
        <v>1</v>
      </c>
      <c r="GV184" s="207">
        <v>1</v>
      </c>
      <c r="GW184" s="178"/>
      <c r="GX184" s="178"/>
      <c r="GY184" s="207">
        <f>GU184</f>
        <v>1</v>
      </c>
      <c r="GZ184" s="207">
        <v>1</v>
      </c>
      <c r="HA184" s="178"/>
      <c r="HB184" s="178"/>
      <c r="HC184" s="250">
        <f>GY184</f>
        <v>1</v>
      </c>
      <c r="HD184" s="250">
        <v>1</v>
      </c>
      <c r="HE184" s="178"/>
      <c r="HF184" s="178"/>
      <c r="HG184" s="207">
        <f>HC184</f>
        <v>1</v>
      </c>
      <c r="HH184" s="207">
        <v>1</v>
      </c>
      <c r="HI184" s="178"/>
      <c r="HJ184" s="178"/>
      <c r="HK184" s="207">
        <f>HG184</f>
        <v>1</v>
      </c>
      <c r="HL184" s="207">
        <v>1</v>
      </c>
      <c r="HM184" s="178"/>
      <c r="HN184" s="178"/>
      <c r="HO184" s="207">
        <f>HK184</f>
        <v>1</v>
      </c>
      <c r="HP184" s="207">
        <v>1</v>
      </c>
      <c r="HQ184" s="178"/>
      <c r="HR184" s="178"/>
      <c r="HS184" s="207">
        <f>HO184</f>
        <v>1</v>
      </c>
      <c r="HT184" s="207">
        <v>1</v>
      </c>
      <c r="HU184" s="178"/>
      <c r="HV184" s="178"/>
      <c r="HW184" s="250">
        <f>HS184</f>
        <v>1</v>
      </c>
      <c r="HX184" s="250">
        <v>1</v>
      </c>
      <c r="HY184" s="178"/>
      <c r="HZ184" s="179"/>
      <c r="IA184" s="207">
        <v>1</v>
      </c>
      <c r="IB184" s="207">
        <v>1</v>
      </c>
      <c r="IC184" s="178"/>
      <c r="IE184" s="207">
        <v>1</v>
      </c>
      <c r="IF184" s="207">
        <v>1</v>
      </c>
      <c r="IG184" s="178"/>
      <c r="IH184" s="178"/>
      <c r="II184" s="207">
        <f>IE184</f>
        <v>1</v>
      </c>
      <c r="IJ184" s="207">
        <v>1</v>
      </c>
      <c r="IK184" s="178"/>
      <c r="IL184" s="178"/>
      <c r="IM184" s="207">
        <f>II184</f>
        <v>1</v>
      </c>
      <c r="IN184" s="207">
        <v>1</v>
      </c>
      <c r="IO184" s="178"/>
      <c r="IP184" s="178"/>
      <c r="IQ184" s="207">
        <f>IM184</f>
        <v>1</v>
      </c>
      <c r="IR184" s="207">
        <v>1</v>
      </c>
      <c r="IS184" s="178"/>
      <c r="IT184" s="178"/>
      <c r="IU184" s="207">
        <f>IQ184</f>
        <v>1</v>
      </c>
      <c r="IV184" s="207">
        <v>1</v>
      </c>
      <c r="IW184" s="178"/>
      <c r="IX184" s="178"/>
      <c r="IY184" s="207">
        <f>IU184</f>
        <v>1</v>
      </c>
      <c r="IZ184" s="207">
        <v>1</v>
      </c>
      <c r="JA184" s="178"/>
      <c r="JB184" s="178"/>
      <c r="JC184" s="207">
        <f>IY184</f>
        <v>1</v>
      </c>
      <c r="JD184" s="207">
        <v>1</v>
      </c>
      <c r="JE184" s="178"/>
      <c r="JF184" s="178"/>
      <c r="JG184" s="207">
        <f>JC184</f>
        <v>1</v>
      </c>
      <c r="JH184" s="207">
        <v>1</v>
      </c>
      <c r="JI184" s="178"/>
      <c r="JJ184" s="298"/>
      <c r="JK184" s="207">
        <f>JG184</f>
        <v>1</v>
      </c>
      <c r="JL184" s="207">
        <v>1</v>
      </c>
      <c r="JM184" s="178"/>
      <c r="JN184" s="178"/>
      <c r="JO184" s="207">
        <f>'A.I Revenue Streams - P1'!V184+100%</f>
        <v>1.01</v>
      </c>
      <c r="JP184" s="207">
        <f>'A.I Revenue Streams - P1'!W186+100%</f>
        <v>1</v>
      </c>
      <c r="JQ184" s="178"/>
      <c r="JR184" s="178"/>
      <c r="JS184" s="207">
        <f>'A.I Revenue Streams - P1'!Z186+100%</f>
        <v>1</v>
      </c>
      <c r="JT184" s="207">
        <f>'A.I Revenue Streams - P1'!AA186+100%</f>
        <v>1</v>
      </c>
      <c r="JU184" s="178"/>
      <c r="JV184" s="178"/>
      <c r="JW184" s="207">
        <f>'A.I Revenue Streams - P1'!AD186+100%</f>
        <v>1</v>
      </c>
      <c r="JX184" s="207">
        <f>'A.I Revenue Streams - P1'!AE186+100%</f>
        <v>1</v>
      </c>
      <c r="JY184" s="178"/>
      <c r="JZ184" s="178"/>
      <c r="KA184" s="207">
        <f>'A.I Revenue Streams - P1'!AH186+100%</f>
        <v>1</v>
      </c>
      <c r="KB184" s="207">
        <f>'A.I Revenue Streams - P1'!AI186+100%</f>
        <v>1</v>
      </c>
      <c r="KC184" s="178"/>
      <c r="KD184" s="178"/>
      <c r="KE184" s="207">
        <f>'A.I Revenue Streams - P1'!AL186+100%</f>
        <v>1</v>
      </c>
      <c r="KF184" s="207">
        <f>'A.I Revenue Streams - P1'!AM186+100%</f>
        <v>1</v>
      </c>
      <c r="KG184" s="178"/>
      <c r="KH184" s="178"/>
      <c r="KI184" s="207">
        <f>'A.I Revenue Streams - P2'!DI46+100%</f>
        <v>1</v>
      </c>
      <c r="KJ184" s="207">
        <v>1</v>
      </c>
      <c r="KK184" s="5"/>
      <c r="KM184" s="207">
        <f>'A.I Revenue Streams - P2'!DM46+100%</f>
        <v>1</v>
      </c>
      <c r="KN184" s="207">
        <v>1</v>
      </c>
      <c r="KO184" s="5"/>
      <c r="KQ184" s="207">
        <f>'A.I Revenue Streams - P2'!DQ46+100%</f>
        <v>1</v>
      </c>
      <c r="KR184" s="207">
        <v>1</v>
      </c>
      <c r="KS184" s="5"/>
      <c r="KU184" s="207">
        <f>'A.I Revenue Streams - P2'!DU46+100%</f>
        <v>1</v>
      </c>
      <c r="KV184" s="207">
        <v>1</v>
      </c>
      <c r="KW184" s="5"/>
      <c r="KY184" s="207">
        <f>'A.I Revenue Streams - P2'!DY46+100%</f>
        <v>1</v>
      </c>
      <c r="KZ184" s="207">
        <v>1</v>
      </c>
      <c r="LA184" s="5"/>
      <c r="LC184" s="207">
        <f>'A.I Revenue Streams - P2'!EC46+100%</f>
        <v>1</v>
      </c>
      <c r="LD184" s="207">
        <v>1</v>
      </c>
      <c r="LE184" s="5"/>
    </row>
    <row r="185" spans="2:317" ht="18.75">
      <c r="B185" s="172">
        <v>5</v>
      </c>
      <c r="C185" s="181" t="str">
        <f>'A.I Revenue Streams - P1'!D182</f>
        <v>Other Services</v>
      </c>
      <c r="D185" s="181"/>
      <c r="E185" s="181"/>
      <c r="F185" s="179"/>
      <c r="G185" s="182"/>
      <c r="H185" s="182"/>
      <c r="I185" s="182"/>
      <c r="J185" s="5"/>
      <c r="K185" s="182"/>
      <c r="L185" s="182"/>
      <c r="M185" s="182"/>
      <c r="N185" s="5"/>
      <c r="O185" s="182"/>
      <c r="P185" s="182"/>
      <c r="Q185" s="182"/>
      <c r="R185" s="5"/>
      <c r="S185" s="182"/>
      <c r="T185" s="182"/>
      <c r="U185" s="182"/>
      <c r="V185" s="5"/>
      <c r="W185" s="182"/>
      <c r="X185" s="182"/>
      <c r="Y185" s="182"/>
      <c r="Z185" s="5"/>
      <c r="AA185" s="182"/>
      <c r="AB185" s="182"/>
      <c r="AC185" s="182"/>
      <c r="AD185" s="5"/>
      <c r="AE185" s="182"/>
      <c r="AF185" s="182"/>
      <c r="AG185" s="182"/>
      <c r="AH185" s="5"/>
      <c r="AI185" s="182"/>
      <c r="AJ185" s="182"/>
      <c r="AK185" s="182"/>
      <c r="AL185" s="5"/>
      <c r="AM185" s="182"/>
      <c r="AN185" s="182"/>
      <c r="AO185" s="182"/>
      <c r="AP185" s="5"/>
      <c r="AQ185" s="182"/>
      <c r="AR185" s="182"/>
      <c r="AS185" s="182"/>
      <c r="AT185" s="5"/>
      <c r="AU185" s="182"/>
      <c r="AV185" s="182"/>
      <c r="AW185" s="182"/>
      <c r="AX185" s="5"/>
      <c r="AY185" s="182"/>
      <c r="AZ185" s="182"/>
      <c r="BA185" s="182"/>
      <c r="BB185" s="5"/>
      <c r="BC185" s="182"/>
      <c r="BD185" s="182"/>
      <c r="BE185" s="182"/>
      <c r="BF185" s="5"/>
      <c r="BG185" s="182"/>
      <c r="BH185" s="182"/>
      <c r="BI185" s="182"/>
      <c r="BJ185" s="5"/>
      <c r="BK185" s="182"/>
      <c r="BL185" s="182"/>
      <c r="BM185" s="182"/>
      <c r="BN185" s="5"/>
      <c r="BO185" s="182"/>
      <c r="BP185" s="182"/>
      <c r="BQ185" s="182"/>
      <c r="BR185" s="5"/>
      <c r="BS185" s="182"/>
      <c r="BT185" s="182"/>
      <c r="BU185" s="182"/>
      <c r="BV185" s="5"/>
      <c r="BW185" s="182"/>
      <c r="BX185" s="182"/>
      <c r="BY185" s="182"/>
      <c r="BZ185" s="5"/>
      <c r="CA185" s="182"/>
      <c r="CB185" s="182"/>
      <c r="CC185" s="182"/>
      <c r="CD185" s="5"/>
      <c r="CE185" s="182"/>
      <c r="CF185" s="182"/>
      <c r="CG185" s="182"/>
      <c r="CH185" s="5"/>
      <c r="CI185" s="182"/>
      <c r="CJ185" s="182"/>
      <c r="CK185" s="182"/>
      <c r="CL185" s="5"/>
      <c r="CM185" s="182"/>
      <c r="CN185" s="182"/>
      <c r="CO185" s="182"/>
      <c r="CP185" s="5"/>
      <c r="CQ185" s="182"/>
      <c r="CR185" s="182"/>
      <c r="CS185" s="182"/>
      <c r="CT185" s="5"/>
      <c r="CU185" s="182"/>
      <c r="CV185" s="182"/>
      <c r="CW185" s="182"/>
      <c r="CX185" s="5"/>
      <c r="CY185" s="182"/>
      <c r="CZ185" s="182"/>
      <c r="DA185" s="182"/>
      <c r="DB185" s="5"/>
      <c r="DC185" s="182"/>
      <c r="DD185" s="182"/>
      <c r="DE185" s="182"/>
      <c r="DF185" s="5"/>
      <c r="DG185" s="182"/>
      <c r="DH185" s="182"/>
      <c r="DI185" s="182"/>
      <c r="DJ185" s="5"/>
      <c r="DK185" s="182"/>
      <c r="DL185" s="182"/>
      <c r="DM185" s="182"/>
      <c r="DN185" s="5"/>
      <c r="DO185" s="182"/>
      <c r="DP185" s="182"/>
      <c r="DQ185" s="182"/>
      <c r="DR185" s="5"/>
      <c r="DS185" s="182"/>
      <c r="DT185" s="182"/>
      <c r="DU185" s="182"/>
      <c r="DV185" s="5"/>
      <c r="DW185" s="182"/>
      <c r="DX185" s="182"/>
      <c r="DY185" s="182"/>
      <c r="DZ185" s="5"/>
      <c r="EA185" s="182"/>
      <c r="EB185" s="182"/>
      <c r="EC185" s="182"/>
      <c r="ED185" s="5"/>
      <c r="EE185" s="182"/>
      <c r="EF185" s="182"/>
      <c r="EG185" s="182"/>
      <c r="EH185" s="5"/>
      <c r="EI185" s="182"/>
      <c r="EJ185" s="182"/>
      <c r="EK185" s="182"/>
      <c r="EL185" s="5"/>
      <c r="EM185" s="182"/>
      <c r="EN185" s="182"/>
      <c r="EO185" s="182"/>
      <c r="EP185" s="5"/>
      <c r="EQ185" s="182"/>
      <c r="ER185" s="182"/>
      <c r="ES185" s="182"/>
      <c r="ET185" s="5"/>
      <c r="EU185" s="182"/>
      <c r="EV185" s="182"/>
      <c r="EW185" s="182"/>
      <c r="EX185" s="5"/>
      <c r="EY185" s="182"/>
      <c r="EZ185" s="182"/>
      <c r="FA185" s="182"/>
      <c r="FB185" s="5"/>
      <c r="FC185" s="182"/>
      <c r="FD185" s="182"/>
      <c r="FE185" s="182"/>
      <c r="FF185" s="5"/>
      <c r="FG185" s="182"/>
      <c r="FH185" s="182"/>
      <c r="FI185" s="182"/>
      <c r="FJ185" s="5"/>
      <c r="FK185" s="182"/>
      <c r="FL185" s="182"/>
      <c r="FM185" s="182"/>
      <c r="FN185" s="5"/>
      <c r="FO185" s="182"/>
      <c r="FP185" s="182"/>
      <c r="FQ185" s="182"/>
      <c r="FR185" s="5"/>
      <c r="FS185" s="182"/>
      <c r="FT185" s="182"/>
      <c r="FU185" s="182"/>
      <c r="FV185" s="5"/>
      <c r="FW185" s="182"/>
      <c r="FX185" s="182"/>
      <c r="FY185" s="182"/>
      <c r="FZ185" s="5"/>
      <c r="GA185" s="182"/>
      <c r="GB185" s="182"/>
      <c r="GC185" s="182"/>
      <c r="GE185" s="182"/>
      <c r="GF185" s="182"/>
      <c r="GG185" s="182"/>
      <c r="GH185" s="5"/>
      <c r="GI185" s="182"/>
      <c r="GJ185" s="182"/>
      <c r="GK185" s="182"/>
      <c r="GL185" s="5"/>
      <c r="GM185" s="182"/>
      <c r="GN185" s="182"/>
      <c r="GO185" s="182"/>
      <c r="GP185" s="5"/>
      <c r="GQ185" s="182"/>
      <c r="GR185" s="182"/>
      <c r="GS185" s="182"/>
      <c r="GT185" s="5"/>
      <c r="GU185" s="182"/>
      <c r="GV185" s="182"/>
      <c r="GW185" s="182"/>
      <c r="GX185" s="5"/>
      <c r="GY185" s="182"/>
      <c r="GZ185" s="182"/>
      <c r="HA185" s="182"/>
      <c r="HB185" s="5"/>
      <c r="HC185" s="182"/>
      <c r="HD185" s="182"/>
      <c r="HE185" s="182"/>
      <c r="HF185" s="5"/>
      <c r="HG185" s="182"/>
      <c r="HH185" s="182"/>
      <c r="HI185" s="182"/>
      <c r="HJ185" s="5"/>
      <c r="HK185" s="182"/>
      <c r="HL185" s="182"/>
      <c r="HM185" s="182"/>
      <c r="HN185" s="5"/>
      <c r="HO185" s="182"/>
      <c r="HP185" s="182"/>
      <c r="HQ185" s="182"/>
      <c r="HR185" s="5"/>
      <c r="HS185" s="182"/>
      <c r="HT185" s="182"/>
      <c r="HU185" s="182"/>
      <c r="HV185" s="5"/>
      <c r="HW185" s="182"/>
      <c r="HX185" s="182"/>
      <c r="HY185" s="182"/>
      <c r="IA185" s="182"/>
      <c r="IB185" s="182"/>
      <c r="IC185" s="182"/>
      <c r="ID185" s="5"/>
      <c r="IE185" s="182"/>
      <c r="IF185" s="182"/>
      <c r="IG185" s="182"/>
      <c r="IH185" s="5"/>
      <c r="II185" s="182"/>
      <c r="IJ185" s="182"/>
      <c r="IK185" s="182"/>
      <c r="IL185" s="5"/>
      <c r="IM185" s="182"/>
      <c r="IN185" s="182"/>
      <c r="IO185" s="182"/>
      <c r="IP185" s="5"/>
      <c r="IQ185" s="182"/>
      <c r="IR185" s="182"/>
      <c r="IS185" s="182"/>
      <c r="IT185" s="5"/>
      <c r="IU185" s="182"/>
      <c r="IV185" s="182"/>
      <c r="IW185" s="182"/>
      <c r="IX185" s="5"/>
      <c r="IY185" s="182"/>
      <c r="IZ185" s="182"/>
      <c r="JA185" s="182"/>
      <c r="JB185" s="5"/>
      <c r="JC185" s="182"/>
      <c r="JD185" s="182"/>
      <c r="JE185" s="182"/>
      <c r="JF185" s="5"/>
      <c r="JG185" s="182"/>
      <c r="JH185" s="182"/>
      <c r="JI185" s="182"/>
      <c r="JJ185" s="294"/>
      <c r="JK185" s="182"/>
      <c r="JL185" s="182"/>
      <c r="JM185" s="182"/>
      <c r="JN185" s="5"/>
      <c r="JO185" s="182"/>
      <c r="JP185" s="182"/>
      <c r="JQ185" s="182"/>
      <c r="JR185" s="5"/>
      <c r="JS185" s="182"/>
      <c r="JT185" s="182"/>
      <c r="JU185" s="182"/>
      <c r="JV185" s="5"/>
      <c r="JW185" s="182"/>
      <c r="JX185" s="182"/>
      <c r="JY185" s="182"/>
      <c r="JZ185" s="5"/>
      <c r="KA185" s="182"/>
      <c r="KB185" s="182"/>
      <c r="KC185" s="182"/>
      <c r="KD185" s="5"/>
      <c r="KE185" s="182"/>
      <c r="KF185" s="182"/>
      <c r="KG185" s="182"/>
      <c r="KH185" s="5"/>
      <c r="KI185" s="183"/>
      <c r="KJ185" s="183"/>
      <c r="KK185" s="183"/>
      <c r="KM185" s="183"/>
      <c r="KN185" s="183"/>
      <c r="KO185" s="183"/>
      <c r="KQ185" s="183"/>
      <c r="KR185" s="183"/>
      <c r="KS185" s="183"/>
      <c r="KU185" s="183"/>
      <c r="KV185" s="183"/>
      <c r="KW185" s="183"/>
      <c r="KY185" s="183"/>
      <c r="KZ185" s="183"/>
      <c r="LA185" s="183"/>
      <c r="LC185" s="183"/>
      <c r="LD185" s="183"/>
      <c r="LE185" s="183"/>
    </row>
    <row r="186" spans="2:317" ht="18.75">
      <c r="B186" s="172" t="s">
        <v>276</v>
      </c>
      <c r="C186" s="181"/>
      <c r="D186" s="181"/>
      <c r="E186" s="180" t="str">
        <f>'A.I Revenue Streams - P1'!F183</f>
        <v>Tele Consultation</v>
      </c>
      <c r="F186" s="184"/>
      <c r="G186" s="182"/>
      <c r="H186" s="182">
        <f>'A.I Revenue Streams - P1'!J183</f>
        <v>500</v>
      </c>
      <c r="I186" s="182">
        <f>G186*H186</f>
        <v>0</v>
      </c>
      <c r="J186" s="5"/>
      <c r="K186" s="182">
        <f>'A.I Revenue Streams - P1'!H183*K$2*L$2</f>
        <v>4.5</v>
      </c>
      <c r="L186" s="182">
        <f>H186*$L$184</f>
        <v>500</v>
      </c>
      <c r="M186" s="182">
        <f>K186*L186</f>
        <v>2250</v>
      </c>
      <c r="N186" s="5"/>
      <c r="O186" s="182">
        <f>K186*O$8*O$2/K$2*P$2</f>
        <v>4.8037499999999991</v>
      </c>
      <c r="P186" s="182">
        <f>L186*$P$184</f>
        <v>500</v>
      </c>
      <c r="Q186" s="182">
        <f>O186*P186</f>
        <v>2401.8749999999995</v>
      </c>
      <c r="R186" s="5"/>
      <c r="S186" s="182">
        <f>O186*S$8*S$2/O$2*T$2</f>
        <v>7.3657499999999976</v>
      </c>
      <c r="T186" s="182">
        <f>P186*$T$184</f>
        <v>500</v>
      </c>
      <c r="U186" s="182">
        <f>S186*T186</f>
        <v>3682.8749999999986</v>
      </c>
      <c r="V186" s="5"/>
      <c r="W186" s="182">
        <f>S186*W$8*W$2/S$2*X$2</f>
        <v>10.588265624999995</v>
      </c>
      <c r="X186" s="182">
        <f>T186*$X$184</f>
        <v>500</v>
      </c>
      <c r="Y186" s="182">
        <f>W186*X186</f>
        <v>5294.1328124999973</v>
      </c>
      <c r="Z186" s="5"/>
      <c r="AA186" s="182">
        <f>W186*AA$8*AA$2/W$2*AB$2</f>
        <v>19.482408749999991</v>
      </c>
      <c r="AB186" s="182">
        <f>X186*$AB$184</f>
        <v>500</v>
      </c>
      <c r="AC186" s="182">
        <f>AA186*AB186</f>
        <v>9741.2043749999957</v>
      </c>
      <c r="AD186" s="5"/>
      <c r="AE186" s="182">
        <f>AA186*AE$8*AE$2/AA$2*AF$2</f>
        <v>28.005962578124983</v>
      </c>
      <c r="AF186" s="182">
        <f>AB186*$AF$184</f>
        <v>500</v>
      </c>
      <c r="AG186" s="182">
        <f>AE186*AF186</f>
        <v>14002.981289062491</v>
      </c>
      <c r="AH186" s="5"/>
      <c r="AI186" s="182">
        <f>AE186*AI$8*AI$2/AE$2*AJ$2</f>
        <v>40.258571206054661</v>
      </c>
      <c r="AJ186" s="182">
        <f>AF186*$AJ$184</f>
        <v>500</v>
      </c>
      <c r="AK186" s="182">
        <f>AI186*AJ186</f>
        <v>20129.285603027332</v>
      </c>
      <c r="AL186" s="5"/>
      <c r="AM186" s="182">
        <f>AI186*AM$8*AM$2/AI$2*AN$2</f>
        <v>46.297356886962859</v>
      </c>
      <c r="AN186" s="182">
        <f>AJ186*$AN$184</f>
        <v>500</v>
      </c>
      <c r="AO186" s="182">
        <f>AM186*AN186</f>
        <v>23148.678443481429</v>
      </c>
      <c r="AP186" s="5"/>
      <c r="AQ186" s="182">
        <f>AM186*AQ$8*AQ$2/AM$2*AR$2</f>
        <v>53.241960420007281</v>
      </c>
      <c r="AR186" s="182">
        <f>AN186*$AR$184</f>
        <v>500</v>
      </c>
      <c r="AS186" s="182">
        <f>AQ186*AR186</f>
        <v>26620.98021000364</v>
      </c>
      <c r="AT186" s="5"/>
      <c r="AU186" s="182">
        <f>AQ186*AU$8*AU$2/AQ$2*AV$2</f>
        <v>61.228254483008378</v>
      </c>
      <c r="AV186" s="182">
        <f>AR186*$AV$184</f>
        <v>500</v>
      </c>
      <c r="AW186" s="182">
        <f>AU186*AV186</f>
        <v>30614.127241504189</v>
      </c>
      <c r="AX186" s="5"/>
      <c r="AY186" s="182">
        <f>AU186*AY$8*AY$2/AU$2*AZ$2</f>
        <v>70.41249265545963</v>
      </c>
      <c r="AZ186" s="182">
        <f>AV186*$AZ$184</f>
        <v>500</v>
      </c>
      <c r="BA186" s="182">
        <f>AY186*AZ186</f>
        <v>35206.246327729816</v>
      </c>
      <c r="BB186" s="5"/>
      <c r="BC186" s="182">
        <f>AY186*BC$8*BC$2/AY$2*BD$2</f>
        <v>80.974366553778566</v>
      </c>
      <c r="BD186" s="182">
        <f>AZ186*$BD$184</f>
        <v>500</v>
      </c>
      <c r="BE186" s="182">
        <f>BC186*BD186</f>
        <v>40487.183276889285</v>
      </c>
      <c r="BF186" s="5"/>
      <c r="BG186" s="182">
        <f>BC186*BG$8*BG$2/BC$2*BH$2</f>
        <v>93.120521536845345</v>
      </c>
      <c r="BH186" s="182">
        <f>BD186*$BH$184</f>
        <v>500</v>
      </c>
      <c r="BI186" s="182">
        <f>BG186*BH186</f>
        <v>46560.260768422675</v>
      </c>
      <c r="BJ186" s="5"/>
      <c r="BK186" s="182">
        <f>BG186*BK$8*BK$2/BG$2*BL$2</f>
        <v>107.08859976737214</v>
      </c>
      <c r="BL186" s="182">
        <f>BH186*$BL$184</f>
        <v>500</v>
      </c>
      <c r="BM186" s="182">
        <f>BK186*BL186</f>
        <v>53544.299883686072</v>
      </c>
      <c r="BN186" s="5"/>
      <c r="BO186" s="182">
        <f>BK186*BO$8*BO$2/BK$2*BP$2</f>
        <v>123.15188973247795</v>
      </c>
      <c r="BP186" s="182">
        <f>BL186*$BP$184</f>
        <v>500</v>
      </c>
      <c r="BQ186" s="182">
        <f>BO186*BP186</f>
        <v>61575.944866238977</v>
      </c>
      <c r="BR186" s="5"/>
      <c r="BS186" s="182">
        <f>BO186*BS$8*BS$2/BO$2*BT$2</f>
        <v>141.62467319234963</v>
      </c>
      <c r="BT186" s="182">
        <f>BP186*$BT$184</f>
        <v>500</v>
      </c>
      <c r="BU186" s="182">
        <f>BS186*BT186</f>
        <v>70812.33659617482</v>
      </c>
      <c r="BV186" s="5"/>
      <c r="BW186" s="182">
        <f>BS186*BW$8*BW$2/BS$2*BX$2</f>
        <v>162.86837417120208</v>
      </c>
      <c r="BX186" s="182">
        <f>BT186*$BX$184</f>
        <v>500</v>
      </c>
      <c r="BY186" s="182">
        <f>BW186*BX186</f>
        <v>81434.187085601036</v>
      </c>
      <c r="BZ186" s="5"/>
      <c r="CA186" s="182">
        <f>BW186*CA$8*CA$2/BW$2*CB$2</f>
        <v>187.29863029688238</v>
      </c>
      <c r="CB186" s="182">
        <f>BX186*$CB$184</f>
        <v>500</v>
      </c>
      <c r="CC186" s="182">
        <f>CA186*CB186</f>
        <v>93649.315148441194</v>
      </c>
      <c r="CD186" s="5"/>
      <c r="CE186" s="182">
        <f>CA186*CE$8*CE$2/CA$2*CF$2</f>
        <v>258.47210980969766</v>
      </c>
      <c r="CF186" s="182">
        <f>CB186*$CF$184</f>
        <v>500</v>
      </c>
      <c r="CG186" s="182">
        <f>CE186*CF186</f>
        <v>129236.05490484883</v>
      </c>
      <c r="CH186" s="5"/>
      <c r="CI186" s="182">
        <f>CE186*CI$8*CI$2/CE$2*CJ$2</f>
        <v>297.24292628115228</v>
      </c>
      <c r="CJ186" s="182">
        <f>CF186*$CJ$184</f>
        <v>500</v>
      </c>
      <c r="CK186" s="182">
        <f>CI186*CJ186</f>
        <v>148621.46314057615</v>
      </c>
      <c r="CL186" s="5"/>
      <c r="CM186" s="182">
        <f>CI186*CM$8*CM$2/CI$2*CN$2</f>
        <v>341.82936522332511</v>
      </c>
      <c r="CN186" s="182">
        <f>CJ186*$CN$184</f>
        <v>500</v>
      </c>
      <c r="CO186" s="182">
        <f>CM186*CN186</f>
        <v>170914.68261166255</v>
      </c>
      <c r="CP186" s="5"/>
      <c r="CQ186" s="182">
        <f>CM186*CQ$8*CQ$2/CM$2*CR$2</f>
        <v>393.10377000682382</v>
      </c>
      <c r="CR186" s="182">
        <f>CN186*$CR$184</f>
        <v>500</v>
      </c>
      <c r="CS186" s="182">
        <f>CQ186*CR186</f>
        <v>196551.88500341191</v>
      </c>
      <c r="CT186" s="5"/>
      <c r="CU186" s="182">
        <f>CQ186*CU$8*CU$2/CQ$2*CV$2</f>
        <v>452.06933550784737</v>
      </c>
      <c r="CV186" s="182">
        <f>CR186*$CV$184</f>
        <v>500</v>
      </c>
      <c r="CW186" s="182">
        <f>CU186*CV186</f>
        <v>226034.66775392368</v>
      </c>
      <c r="CX186" s="5"/>
      <c r="CY186" s="182">
        <f>CU186*CY$8*CY$2/CU$2*CZ$2</f>
        <v>519.87973583402436</v>
      </c>
      <c r="CZ186" s="182">
        <f>CV186*$CZ$184</f>
        <v>500</v>
      </c>
      <c r="DA186" s="182">
        <f>CY186*CZ186</f>
        <v>259939.86791701219</v>
      </c>
      <c r="DB186" s="5"/>
      <c r="DC186" s="182">
        <f>CY186*DC$8*DC$2/CY$2*DD$2</f>
        <v>597.86169620912801</v>
      </c>
      <c r="DD186" s="182">
        <f>CZ186*$DD$184</f>
        <v>500</v>
      </c>
      <c r="DE186" s="182">
        <f>DC186*DD186</f>
        <v>298930.84810456401</v>
      </c>
      <c r="DF186" s="5"/>
      <c r="DG186" s="182">
        <f>DC186*DG$8*DG$2/DC$2*DH$2</f>
        <v>687.54095064049716</v>
      </c>
      <c r="DH186" s="182">
        <f>DD186*$DH$184</f>
        <v>500</v>
      </c>
      <c r="DI186" s="182">
        <f>DG186*DH186</f>
        <v>343770.47532024857</v>
      </c>
      <c r="DJ186" s="5"/>
      <c r="DK186" s="182">
        <f>DG186*DK$8*DK$2/DG$2*DL$2</f>
        <v>790.67209323657164</v>
      </c>
      <c r="DL186" s="182">
        <f>DH186*$DL$184</f>
        <v>500</v>
      </c>
      <c r="DM186" s="182">
        <f>DK186*DL186</f>
        <v>395336.04661828582</v>
      </c>
      <c r="DN186" s="5"/>
      <c r="DO186" s="182">
        <f>DK186*DO$8*DO$2/DK$2*DP$2</f>
        <v>909.27290722205737</v>
      </c>
      <c r="DP186" s="182">
        <f>DL186*$DP$184</f>
        <v>500</v>
      </c>
      <c r="DQ186" s="182">
        <f>DO186*DP186</f>
        <v>454636.45361102867</v>
      </c>
      <c r="DR186" s="5"/>
      <c r="DS186" s="182">
        <f>DO186*DS$8*DS$2/DO$2*DT$2</f>
        <v>1045.6638433053661</v>
      </c>
      <c r="DT186" s="182">
        <f>DP186*$DT$184</f>
        <v>500</v>
      </c>
      <c r="DU186" s="182">
        <f>DS186*DT186</f>
        <v>522831.92165268306</v>
      </c>
      <c r="DV186" s="5"/>
      <c r="DW186" s="182">
        <f>DS186*DW$8*DW$2/DS$2*DX$2</f>
        <v>1202.5134198011708</v>
      </c>
      <c r="DX186" s="182">
        <f>DT186*$DX$184</f>
        <v>500</v>
      </c>
      <c r="DY186" s="182">
        <f>DW186*DX186</f>
        <v>601256.70990058535</v>
      </c>
      <c r="DZ186" s="5"/>
      <c r="EA186" s="182">
        <f>DW186*EA$8*EA$2/DW$2*EB$2</f>
        <v>1521.1794760484811</v>
      </c>
      <c r="EB186" s="182">
        <f>DX186*$EB$184</f>
        <v>500</v>
      </c>
      <c r="EC186" s="182">
        <f>EA186*EB186</f>
        <v>760589.73802424059</v>
      </c>
      <c r="ED186" s="5"/>
      <c r="EE186" s="182">
        <f>EA186*EE$8*EE$2/EA$2*EF$2</f>
        <v>1749.356397455753</v>
      </c>
      <c r="EF186" s="182">
        <f>EB186*$EF$184</f>
        <v>500</v>
      </c>
      <c r="EG186" s="182">
        <f>EE186*EF186</f>
        <v>874678.19872787653</v>
      </c>
      <c r="EH186" s="5"/>
      <c r="EI186" s="182">
        <f>EE186*EI$8*EI$2/EE$2*EJ$2</f>
        <v>2011.7598570741161</v>
      </c>
      <c r="EJ186" s="182">
        <f>EF186*$EJ$184</f>
        <v>500</v>
      </c>
      <c r="EK186" s="182">
        <f>EI186*EJ186</f>
        <v>1005879.9285370581</v>
      </c>
      <c r="EL186" s="5"/>
      <c r="EM186" s="182">
        <f>EI186*EM$8*EM$2/EI$2*EN$2</f>
        <v>2313.5238356352334</v>
      </c>
      <c r="EN186" s="182">
        <f>EJ186*$EN$184</f>
        <v>500</v>
      </c>
      <c r="EO186" s="182">
        <f>EM186*EN186</f>
        <v>1156761.9178176166</v>
      </c>
      <c r="EP186" s="5"/>
      <c r="EQ186" s="182">
        <f>EM186*EQ$8*EQ$2/EM$2*ER$2</f>
        <v>2660.5524109805183</v>
      </c>
      <c r="ER186" s="182">
        <f>EN186*$ER$184</f>
        <v>500</v>
      </c>
      <c r="ES186" s="182">
        <f>EQ186*ER186</f>
        <v>1330276.2054902592</v>
      </c>
      <c r="ET186" s="5"/>
      <c r="EU186" s="182">
        <f>EQ186*EU$8*EU$2/EQ$2*EV$2</f>
        <v>3059.6352726275959</v>
      </c>
      <c r="EV186" s="182">
        <f>ER186*$EV$184</f>
        <v>500</v>
      </c>
      <c r="EW186" s="182">
        <f>EU186*EV186</f>
        <v>1529817.6363137979</v>
      </c>
      <c r="EX186" s="5"/>
      <c r="EY186" s="182">
        <f>EU186*EY$8*EY$2/EU$2*EZ$2</f>
        <v>3518.5805635217348</v>
      </c>
      <c r="EZ186" s="182">
        <f>EV186*$EZ$184</f>
        <v>500</v>
      </c>
      <c r="FA186" s="182">
        <f>EY186*EZ186</f>
        <v>1759290.2817608675</v>
      </c>
      <c r="FB186" s="5"/>
      <c r="FC186" s="182">
        <f>EY186*FC$8*FC$2/EY$2*FD$2</f>
        <v>4046.3676480499944</v>
      </c>
      <c r="FD186" s="182">
        <f>EZ186*$FD$184</f>
        <v>500</v>
      </c>
      <c r="FE186" s="182">
        <f>FC186*FD186</f>
        <v>2023183.8240249972</v>
      </c>
      <c r="FF186" s="5"/>
      <c r="FG186" s="182">
        <f>FC186*FG$8*FG$2/FC$2*FH$2</f>
        <v>4653.3227952574925</v>
      </c>
      <c r="FH186" s="182">
        <f>FD186*$FH$184</f>
        <v>500</v>
      </c>
      <c r="FI186" s="182">
        <f>FG186*FH186</f>
        <v>2326661.3976287465</v>
      </c>
      <c r="FJ186" s="5"/>
      <c r="FK186" s="182">
        <f>FG186*FK$8*FK$2/FG$2*FL$2</f>
        <v>5351.3212145461157</v>
      </c>
      <c r="FL186" s="182">
        <f>FH186*$FL$184</f>
        <v>500</v>
      </c>
      <c r="FM186" s="182">
        <f>FK186*FL186</f>
        <v>2675660.607273058</v>
      </c>
      <c r="FN186" s="5"/>
      <c r="FO186" s="182">
        <f>FK186*FO$8*FO$2/FK$2*FP$2</f>
        <v>6154.0193967280329</v>
      </c>
      <c r="FP186" s="182">
        <f>FL186*$FP$184</f>
        <v>500</v>
      </c>
      <c r="FQ186" s="182">
        <f>FO186*FP186</f>
        <v>3077009.6983640166</v>
      </c>
      <c r="FR186" s="5"/>
      <c r="FS186" s="182">
        <f>FO186*FS$8*FS$2/FO$2*FT$2</f>
        <v>7077.1223062372374</v>
      </c>
      <c r="FT186" s="182">
        <f>FP186*$FT$184</f>
        <v>500</v>
      </c>
      <c r="FU186" s="182">
        <f>FS186*FT186</f>
        <v>3538561.1531186188</v>
      </c>
      <c r="FV186" s="5"/>
      <c r="FW186" s="182">
        <f>FS186*FW$8*FW$2/FS$2*FX$2</f>
        <v>8952.559717390106</v>
      </c>
      <c r="FX186" s="182">
        <f>FT186*$FX$184</f>
        <v>500</v>
      </c>
      <c r="FY186" s="182">
        <f>FW186*FX186</f>
        <v>4476279.8586950526</v>
      </c>
      <c r="FZ186" s="5"/>
      <c r="GA186" s="182">
        <f>FW186*GA$8*GA$2/FW$2*GB$2</f>
        <v>10295.443674998622</v>
      </c>
      <c r="GB186" s="182">
        <f>FX186*$GB$184</f>
        <v>500</v>
      </c>
      <c r="GC186" s="182">
        <f>GA186*GB186</f>
        <v>5147721.8374993112</v>
      </c>
      <c r="GE186" s="182">
        <f>GA186*GE$8*GE$2/GA$2*GF$2</f>
        <v>11839.760226248414</v>
      </c>
      <c r="GF186" s="182">
        <f>GB186*$GF$184</f>
        <v>500</v>
      </c>
      <c r="GG186" s="182">
        <f>GE186*GF186</f>
        <v>5919880.1131242067</v>
      </c>
      <c r="GH186" s="5"/>
      <c r="GI186" s="182">
        <f>GE186*GI$8*GI$2/GE$2*GJ$2</f>
        <v>13615.724260185676</v>
      </c>
      <c r="GJ186" s="182">
        <f>GF186*$GJ$184</f>
        <v>500</v>
      </c>
      <c r="GK186" s="182">
        <f>GI186*GJ186</f>
        <v>6807862.1300928378</v>
      </c>
      <c r="GL186" s="5"/>
      <c r="GM186" s="182">
        <f>GI186*GM$8*GM$2/GI$2*GN$2</f>
        <v>15658.082899213527</v>
      </c>
      <c r="GN186" s="182">
        <f>GJ186*$GN$184</f>
        <v>500</v>
      </c>
      <c r="GO186" s="182">
        <f>GM186*GN186</f>
        <v>7829041.4496067632</v>
      </c>
      <c r="GP186" s="5"/>
      <c r="GQ186" s="182">
        <f>GM186*GQ$8*GQ$2/GM$2*GR$2</f>
        <v>18006.795334095554</v>
      </c>
      <c r="GR186" s="182">
        <f>GN186*$GR$184</f>
        <v>500</v>
      </c>
      <c r="GS186" s="182">
        <f>GQ186*GR186</f>
        <v>9003397.6670477763</v>
      </c>
      <c r="GT186" s="5"/>
      <c r="GU186" s="182">
        <f>GQ186*GU$8*GU$2/GQ$2*GV$2</f>
        <v>20707.814634209884</v>
      </c>
      <c r="GV186" s="182">
        <f>GR186*$GV$184</f>
        <v>500</v>
      </c>
      <c r="GW186" s="182">
        <f>GU186*GV186</f>
        <v>10353907.317104943</v>
      </c>
      <c r="GX186" s="5"/>
      <c r="GY186" s="182">
        <f>GU186*GY$8*GY$2/GU$2*GZ$2</f>
        <v>23813.986829341364</v>
      </c>
      <c r="GZ186" s="182">
        <f>GV186*$GZ$184</f>
        <v>500</v>
      </c>
      <c r="HA186" s="182">
        <f>GY186*GZ186</f>
        <v>11906993.414670682</v>
      </c>
      <c r="HB186" s="5"/>
      <c r="HC186" s="182">
        <f>GY186*HC$8*HC$2/GY$2*HD$2</f>
        <v>27386.084853742566</v>
      </c>
      <c r="HD186" s="182">
        <f>GZ186*$HD$184</f>
        <v>500</v>
      </c>
      <c r="HE186" s="182">
        <f>HC186*HD186</f>
        <v>13693042.426871283</v>
      </c>
      <c r="HF186" s="5"/>
      <c r="HG186" s="182">
        <f>HC186*HG$8*HG$2/HC$2*HH$2</f>
        <v>31493.997581803953</v>
      </c>
      <c r="HH186" s="182">
        <f>HD186*$HH$184</f>
        <v>500</v>
      </c>
      <c r="HI186" s="182">
        <f>HG186*HH186</f>
        <v>15746998.790901976</v>
      </c>
      <c r="HJ186" s="5"/>
      <c r="HK186" s="182">
        <f>HG186*HK$8*HK$2/HG$2*HL$2</f>
        <v>36218.097219074538</v>
      </c>
      <c r="HL186" s="182">
        <f>HH186*$HL$184</f>
        <v>500</v>
      </c>
      <c r="HM186" s="182">
        <f>HK186*HL186</f>
        <v>18109048.60953727</v>
      </c>
      <c r="HN186" s="5"/>
      <c r="HO186" s="182">
        <f>HK186*HO$8*HO$2/HK$2*HP$2</f>
        <v>41650.811801935713</v>
      </c>
      <c r="HP186" s="182">
        <f>HL186*$HP$184</f>
        <v>500</v>
      </c>
      <c r="HQ186" s="182">
        <f>HO186*HP186</f>
        <v>20825405.900967855</v>
      </c>
      <c r="HR186" s="5"/>
      <c r="HS186" s="182">
        <f>HO186*HS$8*HS$2/HO$2*HT$2</f>
        <v>55083.198608059975</v>
      </c>
      <c r="HT186" s="182">
        <f>HP186*$HT$184</f>
        <v>500</v>
      </c>
      <c r="HU186" s="182">
        <f>HS186*HT186</f>
        <v>27541599.304029986</v>
      </c>
      <c r="HV186" s="5"/>
      <c r="HW186" s="182">
        <f>HS186*HW$8*HW$2/HS$2*HX$2</f>
        <v>63345.678399268967</v>
      </c>
      <c r="HX186" s="182">
        <f>HT186*$HX$184</f>
        <v>500</v>
      </c>
      <c r="HY186" s="182">
        <f>HW186*HX186</f>
        <v>31672839.199634485</v>
      </c>
      <c r="IA186" s="182">
        <f>HW186*IA$8*IA$2/HW$2*IB$2</f>
        <v>72847.530159159302</v>
      </c>
      <c r="IB186" s="182">
        <f>HX186*$IB$184</f>
        <v>500</v>
      </c>
      <c r="IC186" s="182">
        <f>IA186*IB186</f>
        <v>36423765.079579651</v>
      </c>
      <c r="ID186" s="5"/>
      <c r="IE186" s="182">
        <f>IA186*IE$8*IE$2/IA$2*IF$2</f>
        <v>83774.659683033184</v>
      </c>
      <c r="IF186" s="182">
        <f>IB186*$IF$184</f>
        <v>500</v>
      </c>
      <c r="IG186" s="182">
        <f>IE186*IF186</f>
        <v>41887329.841516592</v>
      </c>
      <c r="IH186" s="5"/>
      <c r="II186" s="182">
        <f>IE186*II$8*II$2/IE$2*IJ$2</f>
        <v>96340.858635488155</v>
      </c>
      <c r="IJ186" s="182">
        <f>IF186*$IJ$184</f>
        <v>500</v>
      </c>
      <c r="IK186" s="182">
        <f>II186*IJ186</f>
        <v>48170429.317744076</v>
      </c>
      <c r="IL186" s="5"/>
      <c r="IM186" s="182">
        <f>II186*IM$8*IM$2/II$2*IN$2</f>
        <v>110791.98743081136</v>
      </c>
      <c r="IN186" s="182">
        <f>IJ186*$IJ$184</f>
        <v>500</v>
      </c>
      <c r="IO186" s="182">
        <f>IM186*IN186</f>
        <v>55395993.71540568</v>
      </c>
      <c r="IP186" s="5"/>
      <c r="IQ186" s="182">
        <f>IM186*IQ$8*IQ$2/IM$2*IR$2</f>
        <v>127410.78554543306</v>
      </c>
      <c r="IR186" s="182">
        <f>IN186*$IJ$184</f>
        <v>500</v>
      </c>
      <c r="IS186" s="182">
        <f>IQ186*IR186</f>
        <v>63705392.77271653</v>
      </c>
      <c r="IT186" s="5"/>
      <c r="IU186" s="182">
        <f>IQ186*IU$8*IU$2/IQ$2*IV$2</f>
        <v>146522.403377248</v>
      </c>
      <c r="IV186" s="182">
        <f>IR186*$IJ$184</f>
        <v>500</v>
      </c>
      <c r="IW186" s="182">
        <f>IU186*IV186</f>
        <v>73261201.688623995</v>
      </c>
      <c r="IX186" s="5"/>
      <c r="IY186" s="182">
        <f>IU186*IY$8*IY$2/IU$2*IZ$2</f>
        <v>168500.7638838352</v>
      </c>
      <c r="IZ186" s="182">
        <f>IV186*$IJ$184</f>
        <v>500</v>
      </c>
      <c r="JA186" s="182">
        <f>IY186*IZ186</f>
        <v>84250381.941917598</v>
      </c>
      <c r="JB186" s="5"/>
      <c r="JC186" s="182">
        <f>IY186*JC$8*JC$2/IY$2*JD$2</f>
        <v>193775.87846641048</v>
      </c>
      <c r="JD186" s="182">
        <f>IZ186*$IJ$184</f>
        <v>500</v>
      </c>
      <c r="JE186" s="182">
        <f>JC186*JD186</f>
        <v>96887939.233205244</v>
      </c>
      <c r="JF186" s="5"/>
      <c r="JG186" s="182">
        <f>JC186*JG$8*JG$2/JC$2*JH$2</f>
        <v>222842.26023637204</v>
      </c>
      <c r="JH186" s="182">
        <f>JD186*$IJ$184</f>
        <v>500</v>
      </c>
      <c r="JI186" s="182">
        <f>JG186*JH186</f>
        <v>111421130.11818601</v>
      </c>
      <c r="JJ186" s="294"/>
      <c r="JK186" s="182">
        <f>JG186*JK$8*JK$2/JG$2*JL$2</f>
        <v>256268.59927182784</v>
      </c>
      <c r="JL186" s="182">
        <f>JH186*$IJ$184</f>
        <v>500</v>
      </c>
      <c r="JM186" s="182">
        <f>JK186*JL186</f>
        <v>128134299.63591392</v>
      </c>
      <c r="JN186" s="5"/>
      <c r="JO186" s="182">
        <f>JK186*JO$8*JO$2/JK$2*JP$2</f>
        <v>297655.97805422801</v>
      </c>
      <c r="JP186" s="182">
        <f>JL186*$JO$184</f>
        <v>505</v>
      </c>
      <c r="JQ186" s="182">
        <f>JO186*JP186</f>
        <v>150316268.91738513</v>
      </c>
      <c r="JR186" s="5"/>
      <c r="JS186" s="182">
        <f>JO186*JS$8*JS$2/JO$2*JT$2</f>
        <v>342304.37476236216</v>
      </c>
      <c r="JT186" s="182">
        <f>JP186*$JO$184</f>
        <v>510.05</v>
      </c>
      <c r="JU186" s="182">
        <f>JS186*JT186</f>
        <v>174592346.34754282</v>
      </c>
      <c r="JV186" s="5"/>
      <c r="JW186" s="182">
        <f>JS186*JW$8*JW$2/JS$2*JX$2</f>
        <v>393650.03097671643</v>
      </c>
      <c r="JX186" s="182">
        <f>JT186*$JO$184</f>
        <v>515.15049999999997</v>
      </c>
      <c r="JY186" s="182">
        <f>JW186*JX186</f>
        <v>202789010.28267094</v>
      </c>
      <c r="JZ186" s="5"/>
      <c r="KA186" s="182">
        <f>JW186*KA$8*KA$2/JW$2*KB$2</f>
        <v>452697.53562322387</v>
      </c>
      <c r="KB186" s="182">
        <f>JX186*$JO$184</f>
        <v>520.30200500000001</v>
      </c>
      <c r="KC186" s="182">
        <f>KA186*KB186</f>
        <v>235539435.4433223</v>
      </c>
      <c r="KD186" s="5"/>
      <c r="KE186" s="182">
        <f>KA186*KE$8*KE$2/KA$2*KF$2</f>
        <v>520602.1659667074</v>
      </c>
      <c r="KF186" s="182">
        <f>KB186*$JO$184</f>
        <v>525.50502504999997</v>
      </c>
      <c r="KG186" s="182">
        <f>KE186*KF186</f>
        <v>273579054.2674188</v>
      </c>
      <c r="KH186" s="5"/>
      <c r="KI186" s="183">
        <f>SUMIFS($G186:$KG186,$G$3:$KG$3,KI$5,$G$6:$KG$6,KI$6)</f>
        <v>74.74613695312496</v>
      </c>
      <c r="KJ186" s="183">
        <f t="shared" ref="KJ186:KJ191" si="1632">KK186/KI186</f>
        <v>500.00000000000006</v>
      </c>
      <c r="KK186" s="183">
        <f>SUMIFS($G186:$KG186,$G$3:$KG$3,KI$5,$G$6:$KG$6,KK$6)</f>
        <v>37373.068476562483</v>
      </c>
      <c r="KM186" s="183">
        <f>SUMIFS($G186:$KG186,$G$3:$KG$3,KM$5,$G$6:$KG$6,KM$6)</f>
        <v>1167.5656909024008</v>
      </c>
      <c r="KN186" s="183">
        <f t="shared" ref="KN186:KN191" si="1633">KO186/KM186</f>
        <v>500.00000000000011</v>
      </c>
      <c r="KO186" s="183">
        <f>SUMIFS($G186:$KG186,$G$3:$KG$3,KM$5,$G$6:$KG$6,KO$6)</f>
        <v>583782.8454512005</v>
      </c>
      <c r="KQ186" s="183">
        <f>SUMIFS($G186:$KG186,$G$3:$KG$3,KQ$5,$G$6:$KG$6,KQ$6)</f>
        <v>7496.122153077662</v>
      </c>
      <c r="KR186" s="183">
        <f t="shared" ref="KR186:KR191" si="1634">KS186/KQ186</f>
        <v>500</v>
      </c>
      <c r="KS186" s="183">
        <f>SUMIFS($G186:$KG186,$G$3:$KG$3,KQ$5,$G$6:$KG$6,KS$6)</f>
        <v>3748061.076538831</v>
      </c>
      <c r="KU186" s="183">
        <f>SUMIFS($G186:$KG186,$G$3:$KG$3,KU$5,$G$6:$KG$6,KU$6)</f>
        <v>44116.741174162307</v>
      </c>
      <c r="KV186" s="183">
        <f t="shared" ref="KV186:KV191" si="1635">KW186/KU186</f>
        <v>500</v>
      </c>
      <c r="KW186" s="183">
        <f>SUMIFS($G186:$KG186,$G$3:$KG$3,KU$5,$G$6:$KG$6,KW$6)</f>
        <v>22058370.587081153</v>
      </c>
      <c r="KY186" s="183">
        <f>SUMIFS($G186:$KG186,$G$3:$KG$3,KY$5,$G$6:$KG$6,KY$6)</f>
        <v>259639.15903223993</v>
      </c>
      <c r="KZ186" s="183">
        <f t="shared" ref="KZ186:KZ191" si="1636">LA186/KY186</f>
        <v>500</v>
      </c>
      <c r="LA186" s="183">
        <f>SUMIFS($G186:$KG186,$G$3:$KG$3,KY$5,$G$6:$KG$6,LA$6)</f>
        <v>129819579.51611996</v>
      </c>
      <c r="LC186" s="183">
        <f>SUMIFS($G186:$KG186,$G$3:$KG$3,LC$5,$G$6:$KG$6,LC$6)</f>
        <v>1597504.6036969475</v>
      </c>
      <c r="LD186" s="183">
        <f t="shared" ref="LD186:LD191" si="1637">LE186/LC186</f>
        <v>500.00000000000006</v>
      </c>
      <c r="LE186" s="183">
        <f>SUMIFS($G186:$KG186,$G$3:$KG$3,LC$5,$G$6:$KG$6,LE$6)</f>
        <v>798752301.84847379</v>
      </c>
    </row>
    <row r="187" spans="2:317" ht="18.75">
      <c r="B187" s="172" t="s">
        <v>278</v>
      </c>
      <c r="C187" s="181"/>
      <c r="D187" s="181"/>
      <c r="E187" s="180" t="str">
        <f>'A.I Revenue Streams - P1'!F184</f>
        <v>Subscriptions - Clinic Retail</v>
      </c>
      <c r="F187" s="184"/>
      <c r="G187" s="182"/>
      <c r="H187" s="182">
        <f>'A.I Revenue Streams - P1'!J184</f>
        <v>799</v>
      </c>
      <c r="I187" s="182">
        <f>G187*H187</f>
        <v>0</v>
      </c>
      <c r="J187" s="5"/>
      <c r="K187" s="182">
        <f>'A.I Revenue Streams - P1'!H184*K$2*L$2</f>
        <v>22.5</v>
      </c>
      <c r="L187" s="182">
        <f>H187*$L$184</f>
        <v>799</v>
      </c>
      <c r="M187" s="182">
        <f>K187*L187</f>
        <v>17977.5</v>
      </c>
      <c r="N187" s="5"/>
      <c r="O187" s="182">
        <f t="shared" ref="O187:O191" si="1638">K187*O$8*O$2/K$2*P$2</f>
        <v>24.018749999999997</v>
      </c>
      <c r="P187" s="182">
        <f>L187*$P$184</f>
        <v>799</v>
      </c>
      <c r="Q187" s="182">
        <f>O187*P187</f>
        <v>19190.981249999997</v>
      </c>
      <c r="R187" s="5"/>
      <c r="S187" s="182">
        <f t="shared" ref="S187:S191" si="1639">O187*S$8*S$2/O$2*T$2</f>
        <v>36.828749999999992</v>
      </c>
      <c r="T187" s="182">
        <f>P187*$T$184</f>
        <v>799</v>
      </c>
      <c r="U187" s="182">
        <f>S187*T187</f>
        <v>29426.171249999992</v>
      </c>
      <c r="V187" s="5"/>
      <c r="W187" s="182">
        <f t="shared" ref="W187:W191" si="1640">S187*W$8*W$2/S$2*X$2</f>
        <v>52.941328124999984</v>
      </c>
      <c r="X187" s="182">
        <f>T187*$X$184</f>
        <v>799</v>
      </c>
      <c r="Y187" s="182">
        <f>W187*X187</f>
        <v>42300.121171874984</v>
      </c>
      <c r="Z187" s="5"/>
      <c r="AA187" s="182">
        <f t="shared" ref="AA187:AA191" si="1641">W187*AA$8*AA$2/W$2*AB$2</f>
        <v>97.412043749999967</v>
      </c>
      <c r="AB187" s="182">
        <f>X187*$AB$184</f>
        <v>799</v>
      </c>
      <c r="AC187" s="182">
        <f>AA187*AB187</f>
        <v>77832.222956249971</v>
      </c>
      <c r="AD187" s="5"/>
      <c r="AE187" s="182">
        <f t="shared" ref="AE187:AE191" si="1642">AA187*AE$8*AE$2/AA$2*AF$2</f>
        <v>140.02981289062492</v>
      </c>
      <c r="AF187" s="182">
        <f>AB187*$AF$184</f>
        <v>799</v>
      </c>
      <c r="AG187" s="182">
        <f>AE187*AF187</f>
        <v>111883.82049960931</v>
      </c>
      <c r="AH187" s="5"/>
      <c r="AI187" s="182">
        <f t="shared" ref="AI187:AI191" si="1643">AE187*AI$8*AI$2/AE$2*AJ$2</f>
        <v>201.29285603027333</v>
      </c>
      <c r="AJ187" s="182">
        <f>AF187*$AJ$184</f>
        <v>799</v>
      </c>
      <c r="AK187" s="182">
        <f>AI187*AJ187</f>
        <v>160832.99196818838</v>
      </c>
      <c r="AL187" s="5"/>
      <c r="AM187" s="182">
        <f t="shared" ref="AM187:AM191" si="1644">AI187*AM$8*AM$2/AI$2*AN$2</f>
        <v>231.4867844348143</v>
      </c>
      <c r="AN187" s="182">
        <f>AJ187*$AN$184</f>
        <v>799</v>
      </c>
      <c r="AO187" s="182">
        <f>AM187*AN187</f>
        <v>184957.94076341661</v>
      </c>
      <c r="AP187" s="5"/>
      <c r="AQ187" s="182">
        <f t="shared" ref="AQ187:AQ191" si="1645">AM187*AQ$8*AQ$2/AM$2*AR$2</f>
        <v>266.20980210003643</v>
      </c>
      <c r="AR187" s="182">
        <f>AN187*$AR$184</f>
        <v>799</v>
      </c>
      <c r="AS187" s="182">
        <f>AQ187*AR187</f>
        <v>212701.63187792912</v>
      </c>
      <c r="AT187" s="5"/>
      <c r="AU187" s="182">
        <f t="shared" ref="AU187:AU191" si="1646">AQ187*AU$8*AU$2/AQ$2*AV$2</f>
        <v>306.14127241504184</v>
      </c>
      <c r="AV187" s="182">
        <f t="shared" ref="AV187:AV188" si="1647">AR187*$AV$184</f>
        <v>799</v>
      </c>
      <c r="AW187" s="182">
        <f>AU187*AV187</f>
        <v>244606.87665961843</v>
      </c>
      <c r="AX187" s="5"/>
      <c r="AY187" s="182">
        <f t="shared" ref="AY187:AY191" si="1648">AU187*AY$8*AY$2/AU$2*AZ$2</f>
        <v>352.06246327729809</v>
      </c>
      <c r="AZ187" s="182">
        <f t="shared" ref="AZ187:AZ188" si="1649">AV187*$AZ$184</f>
        <v>799</v>
      </c>
      <c r="BA187" s="182">
        <f>AY187*AZ187</f>
        <v>281297.90815856116</v>
      </c>
      <c r="BB187" s="5"/>
      <c r="BC187" s="182">
        <f t="shared" ref="BC187:BC191" si="1650">AY187*BC$8*BC$2/AY$2*BD$2</f>
        <v>404.87183276889277</v>
      </c>
      <c r="BD187" s="182">
        <f t="shared" ref="BD187:BD188" si="1651">AZ187*$BD$184</f>
        <v>799</v>
      </c>
      <c r="BE187" s="182">
        <f>BC187*BD187</f>
        <v>323492.59438234533</v>
      </c>
      <c r="BF187" s="5"/>
      <c r="BG187" s="182">
        <f t="shared" ref="BG187:BG191" si="1652">BC187*BG$8*BG$2/BC$2*BH$2</f>
        <v>465.60260768422665</v>
      </c>
      <c r="BH187" s="182">
        <f t="shared" ref="BH187:BH188" si="1653">BD187*$BH$184</f>
        <v>799</v>
      </c>
      <c r="BI187" s="182">
        <f>BG187*BH187</f>
        <v>372016.48353969707</v>
      </c>
      <c r="BJ187" s="5"/>
      <c r="BK187" s="182">
        <f t="shared" ref="BK187:BK191" si="1654">BG187*BK$8*BK$2/BG$2*BL$2</f>
        <v>535.44299883686062</v>
      </c>
      <c r="BL187" s="182">
        <f t="shared" ref="BL187:BL188" si="1655">BH187*$BL$184</f>
        <v>799</v>
      </c>
      <c r="BM187" s="182">
        <f>BK187*BL187</f>
        <v>427818.95607065165</v>
      </c>
      <c r="BN187" s="5"/>
      <c r="BO187" s="182">
        <f t="shared" ref="BO187:BO191" si="1656">BK187*BO$8*BO$2/BK$2*BP$2</f>
        <v>615.75944866238967</v>
      </c>
      <c r="BP187" s="182">
        <f t="shared" ref="BP187:BP188" si="1657">BL187*$BP$184</f>
        <v>799</v>
      </c>
      <c r="BQ187" s="182">
        <f>BO187*BP187</f>
        <v>491991.79948124936</v>
      </c>
      <c r="BR187" s="5"/>
      <c r="BS187" s="182">
        <f t="shared" ref="BS187:BS191" si="1658">BO187*BS$8*BS$2/BO$2*BT$2</f>
        <v>708.12336596174805</v>
      </c>
      <c r="BT187" s="182">
        <f t="shared" ref="BT187:BT188" si="1659">BP187*$BT$184</f>
        <v>799</v>
      </c>
      <c r="BU187" s="182">
        <f>BS187*BT187</f>
        <v>565790.56940343673</v>
      </c>
      <c r="BV187" s="5"/>
      <c r="BW187" s="182">
        <f t="shared" ref="BW187:BW191" si="1660">BS187*BW$8*BW$2/BS$2*BX$2</f>
        <v>814.34187085601025</v>
      </c>
      <c r="BX187" s="182">
        <f t="shared" ref="BX187:BX188" si="1661">BT187*$BX$184</f>
        <v>799</v>
      </c>
      <c r="BY187" s="182">
        <f>BW187*BX187</f>
        <v>650659.15481395216</v>
      </c>
      <c r="BZ187" s="5"/>
      <c r="CA187" s="182">
        <f t="shared" ref="CA187:CA191" si="1662">BW187*CA$8*CA$2/BW$2*CB$2</f>
        <v>936.49315148441167</v>
      </c>
      <c r="CB187" s="182">
        <f t="shared" ref="CB187:CB188" si="1663">BX187*$CB$184</f>
        <v>799</v>
      </c>
      <c r="CC187" s="182">
        <f>CA187*CB187</f>
        <v>748258.02803604491</v>
      </c>
      <c r="CD187" s="5"/>
      <c r="CE187" s="182">
        <f t="shared" ref="CE187:CE191" si="1664">CA187*CE$8*CE$2/CA$2*CF$2</f>
        <v>1292.3605490484881</v>
      </c>
      <c r="CF187" s="182">
        <f t="shared" ref="CF187:CF188" si="1665">CB187*$CF$184</f>
        <v>799</v>
      </c>
      <c r="CG187" s="182">
        <f>CE187*CF187</f>
        <v>1032596.078689742</v>
      </c>
      <c r="CH187" s="5"/>
      <c r="CI187" s="182">
        <f t="shared" ref="CI187:CI191" si="1666">CE187*CI$8*CI$2/CE$2*CJ$2</f>
        <v>1486.2146314057611</v>
      </c>
      <c r="CJ187" s="182">
        <f t="shared" ref="CJ187:CJ188" si="1667">CF187*$CJ$184</f>
        <v>799</v>
      </c>
      <c r="CK187" s="182">
        <f>CI187*CJ187</f>
        <v>1187485.490493203</v>
      </c>
      <c r="CL187" s="5"/>
      <c r="CM187" s="182">
        <f t="shared" ref="CM187:CM191" si="1668">CI187*CM$8*CM$2/CI$2*CN$2</f>
        <v>1709.1468261166251</v>
      </c>
      <c r="CN187" s="182">
        <f>CJ187*$CN$184</f>
        <v>799</v>
      </c>
      <c r="CO187" s="182">
        <f>CM187*CN187</f>
        <v>1365608.3140671835</v>
      </c>
      <c r="CP187" s="5"/>
      <c r="CQ187" s="182">
        <f t="shared" ref="CQ187:CQ191" si="1669">CM187*CQ$8*CQ$2/CM$2*CR$2</f>
        <v>1965.5188500341187</v>
      </c>
      <c r="CR187" s="182">
        <f t="shared" ref="CR187" si="1670">CN187*$CR$184</f>
        <v>799</v>
      </c>
      <c r="CS187" s="182">
        <f>CQ187*CR187</f>
        <v>1570449.5611772609</v>
      </c>
      <c r="CT187" s="5"/>
      <c r="CU187" s="182">
        <f t="shared" ref="CU187:CU191" si="1671">CQ187*CU$8*CU$2/CQ$2*CV$2</f>
        <v>2260.3466775392362</v>
      </c>
      <c r="CV187" s="182">
        <f t="shared" ref="CV187:CV188" si="1672">CR187*$CV$184</f>
        <v>799</v>
      </c>
      <c r="CW187" s="182">
        <f>CU187*CV187</f>
        <v>1806016.9953538498</v>
      </c>
      <c r="CX187" s="5"/>
      <c r="CY187" s="182">
        <f t="shared" ref="CY187:CY191" si="1673">CU187*CY$8*CY$2/CU$2*CZ$2</f>
        <v>2599.3986791701213</v>
      </c>
      <c r="CZ187" s="182">
        <f t="shared" ref="CZ187:CZ188" si="1674">CV187*$CZ$184</f>
        <v>799</v>
      </c>
      <c r="DA187" s="182">
        <f>CY187*CZ187</f>
        <v>2076919.544656927</v>
      </c>
      <c r="DB187" s="5"/>
      <c r="DC187" s="182">
        <f t="shared" ref="DC187:DC191" si="1675">CY187*DC$8*DC$2/CY$2*DD$2</f>
        <v>2989.3084810456394</v>
      </c>
      <c r="DD187" s="182">
        <f t="shared" ref="DD187:DD188" si="1676">CZ187*$DD$184</f>
        <v>799</v>
      </c>
      <c r="DE187" s="182">
        <f>DC187*DD187</f>
        <v>2388457.4763554661</v>
      </c>
      <c r="DF187" s="5"/>
      <c r="DG187" s="182">
        <f t="shared" ref="DG187:DG191" si="1677">DC187*DG$8*DG$2/DC$2*DH$2</f>
        <v>3437.7047532024849</v>
      </c>
      <c r="DH187" s="182">
        <f t="shared" ref="DH187:DH188" si="1678">DD187*$DH$184</f>
        <v>799</v>
      </c>
      <c r="DI187" s="182">
        <f>DG187*DH187</f>
        <v>2746726.0978087853</v>
      </c>
      <c r="DJ187" s="5"/>
      <c r="DK187" s="182">
        <f t="shared" ref="DK187:DK191" si="1679">DG187*DK$8*DK$2/DG$2*DL$2</f>
        <v>3953.3604661828576</v>
      </c>
      <c r="DL187" s="182">
        <f>DH187*$DL$184</f>
        <v>799</v>
      </c>
      <c r="DM187" s="182">
        <f>DK187*DL187</f>
        <v>3158735.0124801034</v>
      </c>
      <c r="DN187" s="5"/>
      <c r="DO187" s="182">
        <f t="shared" ref="DO187:DO191" si="1680">DK187*DO$8*DO$2/DK$2*DP$2</f>
        <v>4546.3645361102863</v>
      </c>
      <c r="DP187" s="182">
        <f>DL187*$DP$184</f>
        <v>799</v>
      </c>
      <c r="DQ187" s="182">
        <f>DO187*DP187</f>
        <v>3632545.2643521186</v>
      </c>
      <c r="DR187" s="5"/>
      <c r="DS187" s="182">
        <f t="shared" ref="DS187:DS191" si="1681">DO187*DS$8*DS$2/DO$2*DT$2</f>
        <v>5228.3192165268292</v>
      </c>
      <c r="DT187" s="182">
        <f t="shared" ref="DT187:DT188" si="1682">DP187*$DT$184</f>
        <v>799</v>
      </c>
      <c r="DU187" s="182">
        <f>DS187*DT187</f>
        <v>4177427.0540049365</v>
      </c>
      <c r="DV187" s="5"/>
      <c r="DW187" s="182">
        <f t="shared" ref="DW187:DW191" si="1683">DS187*DW$8*DW$2/DS$2*DX$2</f>
        <v>6012.5670990058534</v>
      </c>
      <c r="DX187" s="182">
        <f t="shared" ref="DX187:DX188" si="1684">DT187*$DX$184</f>
        <v>799</v>
      </c>
      <c r="DY187" s="182">
        <f>DW187*DX187</f>
        <v>4804041.1121056769</v>
      </c>
      <c r="DZ187" s="5"/>
      <c r="EA187" s="182">
        <f t="shared" ref="EA187:EA191" si="1685">DW187*EA$8*EA$2/DW$2*EB$2</f>
        <v>7605.8973802424034</v>
      </c>
      <c r="EB187" s="182">
        <f t="shared" ref="EB187:EB188" si="1686">DX187*$EB$184</f>
        <v>799</v>
      </c>
      <c r="EC187" s="182">
        <f>EA187*EB187</f>
        <v>6077112.0068136808</v>
      </c>
      <c r="ED187" s="5"/>
      <c r="EE187" s="182">
        <f t="shared" ref="EE187:EE191" si="1687">EA187*EE$8*EE$2/EA$2*EF$2</f>
        <v>8746.7819872787641</v>
      </c>
      <c r="EF187" s="182">
        <f t="shared" ref="EF187:EF188" si="1688">EB187*$EF$184</f>
        <v>799</v>
      </c>
      <c r="EG187" s="182">
        <f>EE187*EF187</f>
        <v>6988678.8078357326</v>
      </c>
      <c r="EH187" s="5"/>
      <c r="EI187" s="182">
        <f t="shared" ref="EI187:EI191" si="1689">EE187*EI$8*EI$2/EE$2*EJ$2</f>
        <v>10058.799285370578</v>
      </c>
      <c r="EJ187" s="182">
        <f>EF187*$EJ$184</f>
        <v>799</v>
      </c>
      <c r="EK187" s="182">
        <f>EI187*EJ187</f>
        <v>8036980.6290110918</v>
      </c>
      <c r="EL187" s="5"/>
      <c r="EM187" s="182">
        <f t="shared" ref="EM187:EM191" si="1690">EI187*EM$8*EM$2/EI$2*EN$2</f>
        <v>11567.619178176164</v>
      </c>
      <c r="EN187" s="182">
        <f t="shared" ref="EN187:EN188" si="1691">EJ187*$EN$184</f>
        <v>799</v>
      </c>
      <c r="EO187" s="182">
        <f>EM187*EN187</f>
        <v>9242527.723362755</v>
      </c>
      <c r="EP187" s="5"/>
      <c r="EQ187" s="182">
        <f t="shared" ref="EQ187:EQ191" si="1692">EM187*EQ$8*EQ$2/EM$2*ER$2</f>
        <v>13302.762054902589</v>
      </c>
      <c r="ER187" s="182">
        <f t="shared" ref="ER187:ER188" si="1693">EN187*$ER$184</f>
        <v>799</v>
      </c>
      <c r="ES187" s="182">
        <f>EQ187*ER187</f>
        <v>10628906.881867168</v>
      </c>
      <c r="ET187" s="5"/>
      <c r="EU187" s="182">
        <f t="shared" ref="EU187:EU191" si="1694">EQ187*EU$8*EU$2/EQ$2*EV$2</f>
        <v>15298.176363137976</v>
      </c>
      <c r="EV187" s="182">
        <f t="shared" ref="EV187:EV188" si="1695">ER187*$EV$184</f>
        <v>799</v>
      </c>
      <c r="EW187" s="182">
        <f>EU187*EV187</f>
        <v>12223242.914147243</v>
      </c>
      <c r="EX187" s="5"/>
      <c r="EY187" s="182">
        <f t="shared" ref="EY187:EY191" si="1696">EU187*EY$8*EY$2/EU$2*EZ$2</f>
        <v>17592.902817608672</v>
      </c>
      <c r="EZ187" s="182">
        <f>EV187*$EZ$184</f>
        <v>799</v>
      </c>
      <c r="FA187" s="182">
        <f>EY187*EZ187</f>
        <v>14056729.351269329</v>
      </c>
      <c r="FB187" s="5"/>
      <c r="FC187" s="182">
        <f t="shared" ref="FC187:FC191" si="1697">EY187*FC$8*FC$2/EY$2*FD$2</f>
        <v>20231.83824024997</v>
      </c>
      <c r="FD187" s="182">
        <f t="shared" ref="FD187" si="1698">EZ187*$FD$184</f>
        <v>799</v>
      </c>
      <c r="FE187" s="182">
        <f>FC187*FD187</f>
        <v>16165238.753959727</v>
      </c>
      <c r="FF187" s="5"/>
      <c r="FG187" s="182">
        <f t="shared" ref="FG187:FG191" si="1699">FC187*FG$8*FG$2/FC$2*FH$2</f>
        <v>23266.613976287463</v>
      </c>
      <c r="FH187" s="182">
        <f t="shared" ref="FH187:FH188" si="1700">FD187*$FH$184</f>
        <v>799</v>
      </c>
      <c r="FI187" s="182">
        <f>FG187*FH187</f>
        <v>18590024.567053683</v>
      </c>
      <c r="FJ187" s="5"/>
      <c r="FK187" s="182">
        <f t="shared" ref="FK187:FK191" si="1701">FG187*FK$8*FK$2/FG$2*FL$2</f>
        <v>26756.606072730581</v>
      </c>
      <c r="FL187" s="182">
        <f>FH187*$FL$184</f>
        <v>799</v>
      </c>
      <c r="FM187" s="182">
        <f>FK187*FL187</f>
        <v>21378528.252111733</v>
      </c>
      <c r="FN187" s="5"/>
      <c r="FO187" s="182">
        <f t="shared" ref="FO187:FO191" si="1702">FK187*FO$8*FO$2/FK$2*FP$2</f>
        <v>30770.096983640167</v>
      </c>
      <c r="FP187" s="182">
        <f>FL187*$FP$184</f>
        <v>799</v>
      </c>
      <c r="FQ187" s="182">
        <f>FO187*FP187</f>
        <v>24585307.489928495</v>
      </c>
      <c r="FR187" s="5"/>
      <c r="FS187" s="182">
        <f t="shared" ref="FS187:FS191" si="1703">FO187*FS$8*FS$2/FO$2*FT$2</f>
        <v>35385.611531186194</v>
      </c>
      <c r="FT187" s="182">
        <f t="shared" ref="FT187:FT188" si="1704">FP187*$FT$184</f>
        <v>799</v>
      </c>
      <c r="FU187" s="182">
        <f>FS187*FT187</f>
        <v>28273103.613417771</v>
      </c>
      <c r="FV187" s="5"/>
      <c r="FW187" s="182">
        <f t="shared" ref="FW187:FW191" si="1705">FS187*FW$8*FW$2/FS$2*FX$2</f>
        <v>44762.798586950536</v>
      </c>
      <c r="FX187" s="182">
        <f>FT187*$FX$184</f>
        <v>799</v>
      </c>
      <c r="FY187" s="182">
        <f>FW187*FX187</f>
        <v>35765476.070973478</v>
      </c>
      <c r="FZ187" s="5"/>
      <c r="GA187" s="182">
        <f t="shared" ref="GA187:GA191" si="1706">FW187*GA$8*GA$2/FW$2*GB$2</f>
        <v>51477.218374993114</v>
      </c>
      <c r="GB187" s="182">
        <f t="shared" ref="GB187:GB188" si="1707">FX187*$GB$184</f>
        <v>799</v>
      </c>
      <c r="GC187" s="182">
        <f>GA187*GB187</f>
        <v>41130297.4816195</v>
      </c>
      <c r="GE187" s="182">
        <f t="shared" ref="GE187:GE191" si="1708">GA187*GE$8*GE$2/GA$2*GF$2</f>
        <v>59198.801131242079</v>
      </c>
      <c r="GF187" s="182">
        <f>GB187*$GF$184</f>
        <v>799</v>
      </c>
      <c r="GG187" s="182">
        <f>GE187*GF187</f>
        <v>47299842.10386242</v>
      </c>
      <c r="GH187" s="5"/>
      <c r="GI187" s="182">
        <f t="shared" ref="GI187:GI191" si="1709">GE187*GI$8*GI$2/GE$2*GJ$2</f>
        <v>68078.621300928397</v>
      </c>
      <c r="GJ187" s="182">
        <f t="shared" ref="GJ187:GJ188" si="1710">GF187*$GJ$184</f>
        <v>799</v>
      </c>
      <c r="GK187" s="182">
        <f>GI187*GJ187</f>
        <v>54394818.419441789</v>
      </c>
      <c r="GL187" s="5"/>
      <c r="GM187" s="182">
        <f t="shared" ref="GM187:GM191" si="1711">GI187*GM$8*GM$2/GI$2*GN$2</f>
        <v>78290.414496067649</v>
      </c>
      <c r="GN187" s="182">
        <f t="shared" ref="GN187:GN188" si="1712">GJ187*$GN$184</f>
        <v>799</v>
      </c>
      <c r="GO187" s="182">
        <f>GM187*GN187</f>
        <v>62554041.182358049</v>
      </c>
      <c r="GP187" s="5"/>
      <c r="GQ187" s="182">
        <f t="shared" ref="GQ187:GQ191" si="1713">GM187*GQ$8*GQ$2/GM$2*GR$2</f>
        <v>90033.976670477787</v>
      </c>
      <c r="GR187" s="182">
        <f t="shared" ref="GR187:GR188" si="1714">GN187*$GR$184</f>
        <v>799</v>
      </c>
      <c r="GS187" s="182">
        <f>GQ187*GR187</f>
        <v>71937147.359711751</v>
      </c>
      <c r="GT187" s="5"/>
      <c r="GU187" s="182">
        <f t="shared" ref="GU187:GU191" si="1715">GQ187*GU$8*GU$2/GQ$2*GV$2</f>
        <v>103539.07317104944</v>
      </c>
      <c r="GV187" s="182">
        <f t="shared" ref="GV187:GV188" si="1716">GR187*$GV$184</f>
        <v>799</v>
      </c>
      <c r="GW187" s="182">
        <f>GU187*GV187</f>
        <v>82727719.46366851</v>
      </c>
      <c r="GX187" s="5"/>
      <c r="GY187" s="182">
        <f t="shared" ref="GY187:GY191" si="1717">GU187*GY$8*GY$2/GU$2*GZ$2</f>
        <v>119069.93414670684</v>
      </c>
      <c r="GZ187" s="182">
        <f t="shared" ref="GZ187:GZ188" si="1718">GV187*$GZ$184</f>
        <v>799</v>
      </c>
      <c r="HA187" s="182">
        <f>GY187*GZ187</f>
        <v>95136877.383218765</v>
      </c>
      <c r="HB187" s="5"/>
      <c r="HC187" s="182">
        <f t="shared" ref="HC187:HC191" si="1719">GY187*HC$8*HC$2/GY$2*HD$2</f>
        <v>136930.42426871287</v>
      </c>
      <c r="HD187" s="182">
        <f t="shared" ref="HD187:HD188" si="1720">GZ187*$HD$184</f>
        <v>799</v>
      </c>
      <c r="HE187" s="182">
        <f>HC187*HD187</f>
        <v>109407408.99070159</v>
      </c>
      <c r="HF187" s="5"/>
      <c r="HG187" s="182">
        <f t="shared" ref="HG187:HG191" si="1721">HC187*HG$8*HG$2/HC$2*HH$2</f>
        <v>157469.98790901978</v>
      </c>
      <c r="HH187" s="182">
        <f t="shared" ref="HH187:HH188" si="1722">HD187*$HH$184</f>
        <v>799</v>
      </c>
      <c r="HI187" s="182">
        <f>HG187*HH187</f>
        <v>125818520.3393068</v>
      </c>
      <c r="HJ187" s="5"/>
      <c r="HK187" s="182">
        <f t="shared" ref="HK187:HK191" si="1723">HG187*HK$8*HK$2/HG$2*HL$2</f>
        <v>181090.48609537273</v>
      </c>
      <c r="HL187" s="182">
        <f t="shared" ref="HL187:HL188" si="1724">HH187*$HL$184</f>
        <v>799</v>
      </c>
      <c r="HM187" s="182">
        <f>HK187*HL187</f>
        <v>144691298.39020282</v>
      </c>
      <c r="HN187" s="5"/>
      <c r="HO187" s="182">
        <f t="shared" ref="HO187:HO191" si="1725">HK187*HO$8*HO$2/HK$2*HP$2</f>
        <v>208254.05900967863</v>
      </c>
      <c r="HP187" s="182">
        <f t="shared" ref="HP187:HP188" si="1726">HL187*$HP$184</f>
        <v>799</v>
      </c>
      <c r="HQ187" s="182">
        <f>HO187*HP187</f>
        <v>166394993.14873323</v>
      </c>
      <c r="HR187" s="5"/>
      <c r="HS187" s="182">
        <f t="shared" ref="HS187:HS191" si="1727">HO187*HS$8*HS$2/HO$2*HT$2</f>
        <v>275415.99304029997</v>
      </c>
      <c r="HT187" s="182">
        <f t="shared" ref="HT187:HT188" si="1728">HP187*$HT$184</f>
        <v>799</v>
      </c>
      <c r="HU187" s="182">
        <f>HS187*HT187</f>
        <v>220057378.43919969</v>
      </c>
      <c r="HV187" s="5"/>
      <c r="HW187" s="182">
        <f t="shared" ref="HW187:HW191" si="1729">HS187*HW$8*HW$2/HS$2*HX$2</f>
        <v>316728.39199634496</v>
      </c>
      <c r="HX187" s="182">
        <f t="shared" ref="HX187:HX188" si="1730">HT187*$HX$184</f>
        <v>799</v>
      </c>
      <c r="HY187" s="182">
        <f>HW187*HX187</f>
        <v>253065985.20507962</v>
      </c>
      <c r="IA187" s="182">
        <f t="shared" ref="IA187:IA191" si="1731">HW187*IA$8*IA$2/HW$2*IB$2</f>
        <v>364237.65079579665</v>
      </c>
      <c r="IB187" s="182">
        <f>HX187*$IB$184</f>
        <v>799</v>
      </c>
      <c r="IC187" s="182">
        <f>IA187*IB187</f>
        <v>291025882.98584151</v>
      </c>
      <c r="ID187" s="5"/>
      <c r="IE187" s="182">
        <f t="shared" ref="IE187:IE191" si="1732">IA187*IE$8*IE$2/IA$2*IF$2</f>
        <v>418873.29841516609</v>
      </c>
      <c r="IF187" s="182">
        <f t="shared" ref="IF187:IF188" si="1733">IB187*$IF$184</f>
        <v>799</v>
      </c>
      <c r="IG187" s="182">
        <f>IE187*IF187</f>
        <v>334679765.43371773</v>
      </c>
      <c r="IH187" s="5"/>
      <c r="II187" s="182">
        <f t="shared" ref="II187:II191" si="1734">IE187*II$8*II$2/IE$2*IJ$2</f>
        <v>481704.293177441</v>
      </c>
      <c r="IJ187" s="182">
        <f t="shared" ref="IJ187:IJ188" si="1735">IF187*$IJ$184</f>
        <v>799</v>
      </c>
      <c r="IK187" s="182">
        <f>II187*IJ187</f>
        <v>384881730.24877536</v>
      </c>
      <c r="IL187" s="5"/>
      <c r="IM187" s="182">
        <f t="shared" ref="IM187:IM191" si="1736">II187*IM$8*IM$2/II$2*IN$2</f>
        <v>553959.93715405709</v>
      </c>
      <c r="IN187" s="182">
        <f t="shared" ref="IN187:IN189" si="1737">IJ187*$IJ$184</f>
        <v>799</v>
      </c>
      <c r="IO187" s="182">
        <f>IM187*IN187</f>
        <v>442613989.78609163</v>
      </c>
      <c r="IP187" s="5"/>
      <c r="IQ187" s="182">
        <f t="shared" ref="IQ187:IQ191" si="1738">IM187*IQ$8*IQ$2/IM$2*IR$2</f>
        <v>637053.92772716563</v>
      </c>
      <c r="IR187" s="182">
        <f t="shared" ref="IR187:IR189" si="1739">IN187*$IJ$184</f>
        <v>799</v>
      </c>
      <c r="IS187" s="182">
        <f>IQ187*IR187</f>
        <v>509006088.25400531</v>
      </c>
      <c r="IT187" s="5"/>
      <c r="IU187" s="182">
        <f t="shared" ref="IU187:IU191" si="1740">IQ187*IU$8*IU$2/IQ$2*IV$2</f>
        <v>732612.01688624045</v>
      </c>
      <c r="IV187" s="182">
        <f t="shared" ref="IV187:IV189" si="1741">IR187*$IJ$184</f>
        <v>799</v>
      </c>
      <c r="IW187" s="182">
        <f>IU187*IV187</f>
        <v>585357001.49210608</v>
      </c>
      <c r="IX187" s="5"/>
      <c r="IY187" s="182">
        <f t="shared" ref="IY187:IY191" si="1742">IU187*IY$8*IY$2/IU$2*IZ$2</f>
        <v>842503.81941917643</v>
      </c>
      <c r="IZ187" s="182">
        <f t="shared" ref="IZ187:IZ189" si="1743">IV187*$IJ$184</f>
        <v>799</v>
      </c>
      <c r="JA187" s="182">
        <f>IY187*IZ187</f>
        <v>673160551.715922</v>
      </c>
      <c r="JB187" s="5"/>
      <c r="JC187" s="182">
        <f t="shared" ref="JC187:JC191" si="1744">IY187*JC$8*JC$2/IY$2*JD$2</f>
        <v>968879.39233205293</v>
      </c>
      <c r="JD187" s="182">
        <f t="shared" ref="JD187:JD189" si="1745">IZ187*$IJ$184</f>
        <v>799</v>
      </c>
      <c r="JE187" s="182">
        <f>JC187*JD187</f>
        <v>774134634.47331023</v>
      </c>
      <c r="JF187" s="5"/>
      <c r="JG187" s="182">
        <f t="shared" ref="JG187:JG191" si="1746">JC187*JG$8*JG$2/JC$2*JH$2</f>
        <v>1114211.301181861</v>
      </c>
      <c r="JH187" s="182">
        <f t="shared" ref="JH187:JH189" si="1747">JD187*$IJ$184</f>
        <v>799</v>
      </c>
      <c r="JI187" s="182">
        <f>JG187*JH187</f>
        <v>890254829.6443069</v>
      </c>
      <c r="JJ187" s="294"/>
      <c r="JK187" s="182">
        <f t="shared" ref="JK187:JK191" si="1748">JG187*JK$8*JK$2/JG$2*JL$2</f>
        <v>1281342.9963591399</v>
      </c>
      <c r="JL187" s="182">
        <f t="shared" ref="JL187:JL189" si="1749">JH187*$IJ$184</f>
        <v>799</v>
      </c>
      <c r="JM187" s="182">
        <f>JK187*JL187</f>
        <v>1023793054.0909528</v>
      </c>
      <c r="JN187" s="5"/>
      <c r="JO187" s="182">
        <f t="shared" ref="JO187:JO191" si="1750">JK187*JO$8*JO$2/JK$2*JP$2</f>
        <v>1488279.890271141</v>
      </c>
      <c r="JP187" s="182">
        <f t="shared" ref="JP187:JP191" si="1751">JL187*$JO$184</f>
        <v>806.99</v>
      </c>
      <c r="JQ187" s="182">
        <f t="shared" ref="JQ187:JQ191" si="1752">JO187*JP187</f>
        <v>1201026988.6499081</v>
      </c>
      <c r="JR187" s="5"/>
      <c r="JS187" s="182">
        <f t="shared" ref="JS187:JS191" si="1753">JO187*JS$8*JS$2/JO$2*JT$2</f>
        <v>1711521.8738118119</v>
      </c>
      <c r="JT187" s="182">
        <f t="shared" ref="JT187:JT191" si="1754">JP187*$JO$184</f>
        <v>815.05989999999997</v>
      </c>
      <c r="JU187" s="182">
        <f t="shared" ref="JU187:JU191" si="1755">JS187*JT187</f>
        <v>1394992847.3168681</v>
      </c>
      <c r="JV187" s="5"/>
      <c r="JW187" s="182">
        <f t="shared" ref="JW187:JW191" si="1756">JS187*JW$8*JW$2/JS$2*JX$2</f>
        <v>1968250.1548835835</v>
      </c>
      <c r="JX187" s="182">
        <f t="shared" ref="JX187:JX191" si="1757">JT187*$JO$184</f>
        <v>823.21049900000003</v>
      </c>
      <c r="JY187" s="182">
        <f t="shared" ref="JY187:JY191" si="1758">JW187*JX187</f>
        <v>1620284192.1585422</v>
      </c>
      <c r="JZ187" s="5"/>
      <c r="KA187" s="182">
        <f t="shared" ref="KA187:KA191" si="1759">JW187*KA$8*KA$2/JW$2*KB$2</f>
        <v>2263487.6781161209</v>
      </c>
      <c r="KB187" s="182">
        <f t="shared" ref="KB187:KB191" si="1760">JX187*$JO$184</f>
        <v>831.44260399000007</v>
      </c>
      <c r="KC187" s="182">
        <f t="shared" ref="KC187:KC191" si="1761">KA187*KB187</f>
        <v>1881960089.1921465</v>
      </c>
      <c r="KD187" s="5"/>
      <c r="KE187" s="182">
        <f t="shared" ref="KE187:KE191" si="1762">KA187*KE$8*KE$2/KA$2*KF$2</f>
        <v>2603010.8298335387</v>
      </c>
      <c r="KF187" s="182">
        <f t="shared" ref="KF187:KF191" si="1763">KB187*$JO$184</f>
        <v>839.75703002990008</v>
      </c>
      <c r="KG187" s="182">
        <f t="shared" ref="KG187:KG191" si="1764">KE187*KF187</f>
        <v>2185896643.5966783</v>
      </c>
      <c r="KH187" s="5"/>
      <c r="KI187" s="183">
        <f t="shared" ref="KI187:KI191" si="1765">SUMIFS($G187:$KG187,$G$3:$KG$3,KI$5,$G$6:$KG$6,KI$6)</f>
        <v>373.73068476562491</v>
      </c>
      <c r="KJ187" s="183">
        <f t="shared" si="1632"/>
        <v>799</v>
      </c>
      <c r="KK187" s="183">
        <f t="shared" ref="KK187:KK191" si="1766">SUMIFS($G187:$KG187,$G$3:$KG$3,KI$5,$G$6:$KG$6,KK$6)</f>
        <v>298610.81712773431</v>
      </c>
      <c r="KM187" s="183">
        <f t="shared" ref="KM187:KM191" si="1767">SUMIFS($G187:$KG187,$G$3:$KG$3,KM$5,$G$6:$KG$6,KM$6)</f>
        <v>5837.8284545120041</v>
      </c>
      <c r="KN187" s="183">
        <f t="shared" si="1633"/>
        <v>799.00000000000011</v>
      </c>
      <c r="KO187" s="183">
        <f t="shared" ref="KO187:KO191" si="1768">SUMIFS($G187:$KG187,$G$3:$KG$3,KM$5,$G$6:$KG$6,KO$6)</f>
        <v>4664424.9351550918</v>
      </c>
      <c r="KQ187" s="183">
        <f t="shared" ref="KQ187:KQ191" si="1769">SUMIFS($G187:$KG187,$G$3:$KG$3,KQ$5,$G$6:$KG$6,KQ$6)</f>
        <v>37480.610765388301</v>
      </c>
      <c r="KR187" s="183">
        <f t="shared" si="1634"/>
        <v>799</v>
      </c>
      <c r="KS187" s="183">
        <f t="shared" ref="KS187:KS191" si="1770">SUMIFS($G187:$KG187,$G$3:$KG$3,KQ$5,$G$6:$KG$6,KS$6)</f>
        <v>29947008.00154525</v>
      </c>
      <c r="KU187" s="183">
        <f t="shared" ref="KU187:KU191" si="1771">SUMIFS($G187:$KG187,$G$3:$KG$3,KU$5,$G$6:$KG$6,KU$6)</f>
        <v>220583.70587081154</v>
      </c>
      <c r="KV187" s="183">
        <f t="shared" si="1635"/>
        <v>799</v>
      </c>
      <c r="KW187" s="183">
        <f t="shared" ref="KW187:KW191" si="1772">SUMIFS($G187:$KG187,$G$3:$KG$3,KU$5,$G$6:$KG$6,KW$6)</f>
        <v>176246380.99077842</v>
      </c>
      <c r="KY187" s="183">
        <f t="shared" ref="KY187:KY191" si="1773">SUMIFS($G187:$KG187,$G$3:$KG$3,KY$5,$G$6:$KG$6,KY$6)</f>
        <v>1298195.7951612</v>
      </c>
      <c r="KZ187" s="183">
        <f t="shared" si="1636"/>
        <v>799</v>
      </c>
      <c r="LA187" s="183">
        <f t="shared" ref="LA187:LA191" si="1774">SUMIFS($G187:$KG187,$G$3:$KG$3,KY$5,$G$6:$KG$6,LA$6)</f>
        <v>1037258440.3337988</v>
      </c>
      <c r="LC187" s="183">
        <f t="shared" ref="LC187:LC191" si="1775">SUMIFS($G187:$KG187,$G$3:$KG$3,LC$5,$G$6:$KG$6,LC$6)</f>
        <v>7987523.0184847424</v>
      </c>
      <c r="LD187" s="183">
        <f t="shared" si="1637"/>
        <v>799</v>
      </c>
      <c r="LE187" s="183">
        <f t="shared" ref="LE187:LE191" si="1776">SUMIFS($G187:$KG187,$G$3:$KG$3,LC$5,$G$6:$KG$6,LE$6)</f>
        <v>6382030891.769309</v>
      </c>
    </row>
    <row r="188" spans="2:317" ht="18.75">
      <c r="B188" s="172" t="s">
        <v>280</v>
      </c>
      <c r="C188" s="181"/>
      <c r="D188" s="181"/>
      <c r="E188" s="180" t="str">
        <f>'A.I Revenue Streams - P1'!F185</f>
        <v>Pharma Home Delivery</v>
      </c>
      <c r="F188" s="184"/>
      <c r="G188" s="182"/>
      <c r="H188" s="182">
        <f>'A.I Revenue Streams - P1'!J185</f>
        <v>500</v>
      </c>
      <c r="I188" s="182">
        <f>G188*H188</f>
        <v>0</v>
      </c>
      <c r="J188" s="5"/>
      <c r="K188" s="182">
        <f>'A.I Revenue Streams - P1'!H185*K$2*L$2</f>
        <v>270</v>
      </c>
      <c r="L188" s="182">
        <f>H188*$L$184</f>
        <v>500</v>
      </c>
      <c r="M188" s="182">
        <f>K188*L188</f>
        <v>135000</v>
      </c>
      <c r="N188" s="5"/>
      <c r="O188" s="182">
        <f t="shared" si="1638"/>
        <v>288.22499999999997</v>
      </c>
      <c r="P188" s="182">
        <f>L188*$P$184</f>
        <v>500</v>
      </c>
      <c r="Q188" s="182">
        <f>O188*P188</f>
        <v>144112.49999999997</v>
      </c>
      <c r="R188" s="5"/>
      <c r="S188" s="182">
        <f t="shared" si="1639"/>
        <v>441.94499999999994</v>
      </c>
      <c r="T188" s="182">
        <f>P188*$T$184</f>
        <v>500</v>
      </c>
      <c r="U188" s="182">
        <f>S188*T188</f>
        <v>220972.49999999997</v>
      </c>
      <c r="V188" s="5"/>
      <c r="W188" s="182">
        <f t="shared" si="1640"/>
        <v>635.29593749999981</v>
      </c>
      <c r="X188" s="182">
        <f>T188*$X$184</f>
        <v>500</v>
      </c>
      <c r="Y188" s="182">
        <f>W188*X188</f>
        <v>317647.96874999988</v>
      </c>
      <c r="Z188" s="5"/>
      <c r="AA188" s="182">
        <f t="shared" si="1641"/>
        <v>1168.9445249999997</v>
      </c>
      <c r="AB188" s="182">
        <f>X188*$AB$184</f>
        <v>500</v>
      </c>
      <c r="AC188" s="182">
        <f>AA188*AB188</f>
        <v>584472.26249999984</v>
      </c>
      <c r="AD188" s="5"/>
      <c r="AE188" s="182">
        <f t="shared" si="1642"/>
        <v>1680.3577546874994</v>
      </c>
      <c r="AF188" s="182">
        <f>AB188*$AF$184</f>
        <v>500</v>
      </c>
      <c r="AG188" s="182">
        <f>AE188*AF188</f>
        <v>840178.87734374974</v>
      </c>
      <c r="AH188" s="5"/>
      <c r="AI188" s="182">
        <f t="shared" si="1643"/>
        <v>2415.5142723632798</v>
      </c>
      <c r="AJ188" s="182">
        <f>AF188*$AJ$184</f>
        <v>500</v>
      </c>
      <c r="AK188" s="182">
        <f>AI188*AJ188</f>
        <v>1207757.13618164</v>
      </c>
      <c r="AL188" s="5"/>
      <c r="AM188" s="182">
        <f t="shared" si="1644"/>
        <v>2777.8414132177718</v>
      </c>
      <c r="AN188" s="182">
        <f>AJ188*$AN$184</f>
        <v>500</v>
      </c>
      <c r="AO188" s="182">
        <f>AM188*AN188</f>
        <v>1388920.7066088859</v>
      </c>
      <c r="AP188" s="5"/>
      <c r="AQ188" s="182">
        <f t="shared" si="1645"/>
        <v>3194.5176252004371</v>
      </c>
      <c r="AR188" s="182">
        <f>AN188*$AR$184</f>
        <v>500</v>
      </c>
      <c r="AS188" s="182">
        <f>AQ188*AR188</f>
        <v>1597258.8126002185</v>
      </c>
      <c r="AT188" s="5"/>
      <c r="AU188" s="182">
        <f t="shared" si="1646"/>
        <v>3673.6952689805025</v>
      </c>
      <c r="AV188" s="182">
        <f t="shared" si="1647"/>
        <v>500</v>
      </c>
      <c r="AW188" s="182">
        <f>AU188*AV188</f>
        <v>1836847.6344902513</v>
      </c>
      <c r="AX188" s="5"/>
      <c r="AY188" s="182">
        <f t="shared" si="1648"/>
        <v>4224.749559327578</v>
      </c>
      <c r="AZ188" s="182">
        <f t="shared" si="1649"/>
        <v>500</v>
      </c>
      <c r="BA188" s="182">
        <f>AY188*AZ188</f>
        <v>2112374.7796637891</v>
      </c>
      <c r="BB188" s="5"/>
      <c r="BC188" s="182">
        <f t="shared" si="1650"/>
        <v>4858.4619932267142</v>
      </c>
      <c r="BD188" s="182">
        <f t="shared" si="1651"/>
        <v>500</v>
      </c>
      <c r="BE188" s="182">
        <f>BC188*BD188</f>
        <v>2429230.9966133572</v>
      </c>
      <c r="BF188" s="5"/>
      <c r="BG188" s="182">
        <f t="shared" si="1652"/>
        <v>5587.2312922107212</v>
      </c>
      <c r="BH188" s="182">
        <f t="shared" si="1653"/>
        <v>500</v>
      </c>
      <c r="BI188" s="182">
        <f>BG188*BH188</f>
        <v>2793615.6461053607</v>
      </c>
      <c r="BJ188" s="5"/>
      <c r="BK188" s="182">
        <f t="shared" si="1654"/>
        <v>6425.3159860423293</v>
      </c>
      <c r="BL188" s="182">
        <f t="shared" si="1655"/>
        <v>500</v>
      </c>
      <c r="BM188" s="182">
        <f>BK188*BL188</f>
        <v>3212657.9930211646</v>
      </c>
      <c r="BN188" s="5"/>
      <c r="BO188" s="182">
        <f t="shared" si="1656"/>
        <v>7389.1133839486783</v>
      </c>
      <c r="BP188" s="182">
        <f t="shared" si="1657"/>
        <v>500</v>
      </c>
      <c r="BQ188" s="182">
        <f>BO188*BP188</f>
        <v>3694556.6919743391</v>
      </c>
      <c r="BR188" s="5"/>
      <c r="BS188" s="182">
        <f t="shared" si="1658"/>
        <v>8497.4803915409775</v>
      </c>
      <c r="BT188" s="182">
        <f t="shared" si="1659"/>
        <v>500</v>
      </c>
      <c r="BU188" s="182">
        <f>BS188*BT188</f>
        <v>4248740.1957704891</v>
      </c>
      <c r="BV188" s="5"/>
      <c r="BW188" s="182">
        <f t="shared" si="1660"/>
        <v>9772.102450272123</v>
      </c>
      <c r="BX188" s="182">
        <f t="shared" si="1661"/>
        <v>500</v>
      </c>
      <c r="BY188" s="182">
        <f>BW188*BX188</f>
        <v>4886051.2251360612</v>
      </c>
      <c r="BZ188" s="5"/>
      <c r="CA188" s="182">
        <f t="shared" si="1662"/>
        <v>11237.91781781294</v>
      </c>
      <c r="CB188" s="182">
        <f t="shared" si="1663"/>
        <v>500</v>
      </c>
      <c r="CC188" s="182">
        <f>CA188*CB188</f>
        <v>5618958.9089064701</v>
      </c>
      <c r="CD188" s="5"/>
      <c r="CE188" s="182">
        <f t="shared" si="1664"/>
        <v>15508.326588581858</v>
      </c>
      <c r="CF188" s="182">
        <f t="shared" si="1665"/>
        <v>500</v>
      </c>
      <c r="CG188" s="182">
        <f>CE188*CF188</f>
        <v>7754163.2942909291</v>
      </c>
      <c r="CH188" s="5"/>
      <c r="CI188" s="182">
        <f t="shared" si="1666"/>
        <v>17834.575576869134</v>
      </c>
      <c r="CJ188" s="182">
        <f t="shared" si="1667"/>
        <v>500</v>
      </c>
      <c r="CK188" s="182">
        <f>CI188*CJ188</f>
        <v>8917287.7884345669</v>
      </c>
      <c r="CL188" s="5"/>
      <c r="CM188" s="182">
        <f t="shared" si="1668"/>
        <v>20509.761913399503</v>
      </c>
      <c r="CN188" s="182">
        <f>CJ188*$CN$184</f>
        <v>500</v>
      </c>
      <c r="CO188" s="182">
        <f>CM188*CN188</f>
        <v>10254880.956699751</v>
      </c>
      <c r="CP188" s="5"/>
      <c r="CQ188" s="182">
        <f t="shared" si="1669"/>
        <v>23586.226200409426</v>
      </c>
      <c r="CR188" s="182">
        <f>CN188*$CR$184</f>
        <v>500</v>
      </c>
      <c r="CS188" s="182">
        <f>CQ188*CR188</f>
        <v>11793113.100204714</v>
      </c>
      <c r="CT188" s="5"/>
      <c r="CU188" s="182">
        <f t="shared" si="1671"/>
        <v>27124.160130470838</v>
      </c>
      <c r="CV188" s="182">
        <f t="shared" si="1672"/>
        <v>500</v>
      </c>
      <c r="CW188" s="182">
        <f>CU188*CV188</f>
        <v>13562080.065235419</v>
      </c>
      <c r="CX188" s="5"/>
      <c r="CY188" s="182">
        <f t="shared" si="1673"/>
        <v>31192.784150041462</v>
      </c>
      <c r="CZ188" s="182">
        <f t="shared" si="1674"/>
        <v>500</v>
      </c>
      <c r="DA188" s="182">
        <f>CY188*CZ188</f>
        <v>15596392.07502073</v>
      </c>
      <c r="DB188" s="5"/>
      <c r="DC188" s="182">
        <f t="shared" si="1675"/>
        <v>35871.701772547676</v>
      </c>
      <c r="DD188" s="182">
        <f t="shared" si="1676"/>
        <v>500</v>
      </c>
      <c r="DE188" s="182">
        <f>DC188*DD188</f>
        <v>17935850.886273839</v>
      </c>
      <c r="DF188" s="5"/>
      <c r="DG188" s="182">
        <f t="shared" si="1677"/>
        <v>41252.457038429828</v>
      </c>
      <c r="DH188" s="182">
        <f t="shared" si="1678"/>
        <v>500</v>
      </c>
      <c r="DI188" s="182">
        <f>DG188*DH188</f>
        <v>20626228.519214913</v>
      </c>
      <c r="DJ188" s="5"/>
      <c r="DK188" s="182">
        <f t="shared" si="1679"/>
        <v>47440.325594194299</v>
      </c>
      <c r="DL188" s="182">
        <f>DH188*$DL$184</f>
        <v>500</v>
      </c>
      <c r="DM188" s="182">
        <f>DK188*DL188</f>
        <v>23720162.79709715</v>
      </c>
      <c r="DN188" s="5"/>
      <c r="DO188" s="182">
        <f t="shared" si="1680"/>
        <v>54556.374433323443</v>
      </c>
      <c r="DP188" s="182">
        <f t="shared" ref="DP188" si="1777">DL188*$DP$184</f>
        <v>500</v>
      </c>
      <c r="DQ188" s="182">
        <f>DO188*DP188</f>
        <v>27278187.216661721</v>
      </c>
      <c r="DR188" s="5"/>
      <c r="DS188" s="182">
        <f t="shared" si="1681"/>
        <v>62739.830598321947</v>
      </c>
      <c r="DT188" s="182">
        <f t="shared" si="1682"/>
        <v>500</v>
      </c>
      <c r="DU188" s="182">
        <f>DS188*DT188</f>
        <v>31369915.299160972</v>
      </c>
      <c r="DV188" s="5"/>
      <c r="DW188" s="182">
        <f t="shared" si="1683"/>
        <v>72150.805188070241</v>
      </c>
      <c r="DX188" s="182">
        <f t="shared" si="1684"/>
        <v>500</v>
      </c>
      <c r="DY188" s="182">
        <f>DW188*DX188</f>
        <v>36075402.594035119</v>
      </c>
      <c r="DZ188" s="5"/>
      <c r="EA188" s="182">
        <f t="shared" si="1685"/>
        <v>91270.768562908866</v>
      </c>
      <c r="EB188" s="182">
        <f t="shared" si="1686"/>
        <v>500</v>
      </c>
      <c r="EC188" s="182">
        <f>EA188*EB188</f>
        <v>45635384.281454436</v>
      </c>
      <c r="ED188" s="5"/>
      <c r="EE188" s="182">
        <f t="shared" si="1687"/>
        <v>104961.38384734519</v>
      </c>
      <c r="EF188" s="182">
        <f t="shared" si="1688"/>
        <v>500</v>
      </c>
      <c r="EG188" s="182">
        <f>EE188*EF188</f>
        <v>52480691.923672594</v>
      </c>
      <c r="EH188" s="5"/>
      <c r="EI188" s="182">
        <f t="shared" si="1689"/>
        <v>120705.59142444695</v>
      </c>
      <c r="EJ188" s="182">
        <f>EF188*$EJ$184</f>
        <v>500</v>
      </c>
      <c r="EK188" s="182">
        <f>EI188*EJ188</f>
        <v>60352795.71222347</v>
      </c>
      <c r="EL188" s="5"/>
      <c r="EM188" s="182">
        <f t="shared" si="1690"/>
        <v>138811.43013811397</v>
      </c>
      <c r="EN188" s="182">
        <f t="shared" si="1691"/>
        <v>500</v>
      </c>
      <c r="EO188" s="182">
        <f>EM188*EN188</f>
        <v>69405715.069056988</v>
      </c>
      <c r="EP188" s="5"/>
      <c r="EQ188" s="182">
        <f t="shared" si="1692"/>
        <v>159633.14465883104</v>
      </c>
      <c r="ER188" s="182">
        <f t="shared" si="1693"/>
        <v>500</v>
      </c>
      <c r="ES188" s="182">
        <f>EQ188*ER188</f>
        <v>79816572.329415515</v>
      </c>
      <c r="ET188" s="5"/>
      <c r="EU188" s="182">
        <f t="shared" si="1694"/>
        <v>183578.11635765567</v>
      </c>
      <c r="EV188" s="182">
        <f t="shared" si="1695"/>
        <v>500</v>
      </c>
      <c r="EW188" s="182">
        <f>EU188*EV188</f>
        <v>91789058.178827837</v>
      </c>
      <c r="EX188" s="5"/>
      <c r="EY188" s="182">
        <f t="shared" si="1696"/>
        <v>211114.83381130401</v>
      </c>
      <c r="EZ188" s="182">
        <f>EV188*$EZ$184</f>
        <v>500</v>
      </c>
      <c r="FA188" s="182">
        <f>EY188*EZ188</f>
        <v>105557416.905652</v>
      </c>
      <c r="FB188" s="5"/>
      <c r="FC188" s="182">
        <f t="shared" si="1697"/>
        <v>242782.05888299958</v>
      </c>
      <c r="FD188" s="182">
        <f>EZ188*$FD$184</f>
        <v>500</v>
      </c>
      <c r="FE188" s="182">
        <f>FC188*FD188</f>
        <v>121391029.44149978</v>
      </c>
      <c r="FF188" s="5"/>
      <c r="FG188" s="182">
        <f t="shared" si="1699"/>
        <v>279199.36771544954</v>
      </c>
      <c r="FH188" s="182">
        <f t="shared" si="1700"/>
        <v>500</v>
      </c>
      <c r="FI188" s="182">
        <f>FG188*FH188</f>
        <v>139599683.85772476</v>
      </c>
      <c r="FJ188" s="5"/>
      <c r="FK188" s="182">
        <f t="shared" si="1701"/>
        <v>321079.27287276695</v>
      </c>
      <c r="FL188" s="182">
        <f>FH188*$FL$184</f>
        <v>500</v>
      </c>
      <c r="FM188" s="182">
        <f>FK188*FL188</f>
        <v>160539636.43638349</v>
      </c>
      <c r="FN188" s="5"/>
      <c r="FO188" s="182">
        <f t="shared" si="1702"/>
        <v>369241.16380368196</v>
      </c>
      <c r="FP188" s="182">
        <f>FL188*$FP$184</f>
        <v>500</v>
      </c>
      <c r="FQ188" s="182">
        <f>FO188*FP188</f>
        <v>184620581.90184098</v>
      </c>
      <c r="FR188" s="5"/>
      <c r="FS188" s="182">
        <f t="shared" si="1703"/>
        <v>424627.33837423421</v>
      </c>
      <c r="FT188" s="182">
        <f t="shared" si="1704"/>
        <v>500</v>
      </c>
      <c r="FU188" s="182">
        <f>FS188*FT188</f>
        <v>212313669.1871171</v>
      </c>
      <c r="FV188" s="5"/>
      <c r="FW188" s="182">
        <f t="shared" si="1705"/>
        <v>537153.58304340625</v>
      </c>
      <c r="FX188" s="182">
        <f>FT188*$FX$184</f>
        <v>500</v>
      </c>
      <c r="FY188" s="182">
        <f>FW188*FX188</f>
        <v>268576791.52170312</v>
      </c>
      <c r="FZ188" s="5"/>
      <c r="GA188" s="182">
        <f t="shared" si="1706"/>
        <v>617726.62049991719</v>
      </c>
      <c r="GB188" s="182">
        <f t="shared" si="1707"/>
        <v>500</v>
      </c>
      <c r="GC188" s="182">
        <f>GA188*GB188</f>
        <v>308863310.24995857</v>
      </c>
      <c r="GE188" s="182">
        <f t="shared" si="1708"/>
        <v>710385.61357490474</v>
      </c>
      <c r="GF188" s="182">
        <f>GB188*$GF$184</f>
        <v>500</v>
      </c>
      <c r="GG188" s="182">
        <f>GE188*GF188</f>
        <v>355192806.78745234</v>
      </c>
      <c r="GH188" s="5"/>
      <c r="GI188" s="182">
        <f t="shared" si="1709"/>
        <v>816943.45561114035</v>
      </c>
      <c r="GJ188" s="182">
        <f t="shared" si="1710"/>
        <v>500</v>
      </c>
      <c r="GK188" s="182">
        <f>GI188*GJ188</f>
        <v>408471727.80557019</v>
      </c>
      <c r="GL188" s="5"/>
      <c r="GM188" s="182">
        <f t="shared" si="1711"/>
        <v>939484.97395281133</v>
      </c>
      <c r="GN188" s="182">
        <f t="shared" si="1712"/>
        <v>500</v>
      </c>
      <c r="GO188" s="182">
        <f>GM188*GN188</f>
        <v>469742486.97640568</v>
      </c>
      <c r="GP188" s="5"/>
      <c r="GQ188" s="182">
        <f t="shared" si="1713"/>
        <v>1080407.720045733</v>
      </c>
      <c r="GR188" s="182">
        <f t="shared" si="1714"/>
        <v>500</v>
      </c>
      <c r="GS188" s="182">
        <f>GQ188*GR188</f>
        <v>540203860.02286649</v>
      </c>
      <c r="GT188" s="5"/>
      <c r="GU188" s="182">
        <f t="shared" si="1715"/>
        <v>1242468.878052593</v>
      </c>
      <c r="GV188" s="182">
        <f t="shared" si="1716"/>
        <v>500</v>
      </c>
      <c r="GW188" s="182">
        <f>GU188*GV188</f>
        <v>621234439.0262965</v>
      </c>
      <c r="GX188" s="5"/>
      <c r="GY188" s="182">
        <f t="shared" si="1717"/>
        <v>1428839.2097604817</v>
      </c>
      <c r="GZ188" s="182">
        <f t="shared" si="1718"/>
        <v>500</v>
      </c>
      <c r="HA188" s="182">
        <f>GY188*GZ188</f>
        <v>714419604.88024092</v>
      </c>
      <c r="HB188" s="5"/>
      <c r="HC188" s="182">
        <f t="shared" si="1719"/>
        <v>1643165.0912245538</v>
      </c>
      <c r="HD188" s="182">
        <f t="shared" si="1720"/>
        <v>500</v>
      </c>
      <c r="HE188" s="182">
        <f>HC188*HD188</f>
        <v>821582545.61227691</v>
      </c>
      <c r="HF188" s="5"/>
      <c r="HG188" s="182">
        <f t="shared" si="1721"/>
        <v>1889639.8549082368</v>
      </c>
      <c r="HH188" s="182">
        <f t="shared" si="1722"/>
        <v>500</v>
      </c>
      <c r="HI188" s="182">
        <f>HG188*HH188</f>
        <v>944819927.45411837</v>
      </c>
      <c r="HJ188" s="5"/>
      <c r="HK188" s="182">
        <f t="shared" si="1723"/>
        <v>2173085.833144472</v>
      </c>
      <c r="HL188" s="182">
        <f t="shared" si="1724"/>
        <v>500</v>
      </c>
      <c r="HM188" s="182">
        <f>HK188*HL188</f>
        <v>1086542916.5722361</v>
      </c>
      <c r="HN188" s="5"/>
      <c r="HO188" s="182">
        <f t="shared" si="1725"/>
        <v>2499048.7081161425</v>
      </c>
      <c r="HP188" s="182">
        <f t="shared" si="1726"/>
        <v>500</v>
      </c>
      <c r="HQ188" s="182">
        <f>HO188*HP188</f>
        <v>1249524354.0580714</v>
      </c>
      <c r="HR188" s="5"/>
      <c r="HS188" s="182">
        <f t="shared" si="1727"/>
        <v>3304991.9164835983</v>
      </c>
      <c r="HT188" s="182">
        <f t="shared" si="1728"/>
        <v>500</v>
      </c>
      <c r="HU188" s="182">
        <f>HS188*HT188</f>
        <v>1652495958.2417991</v>
      </c>
      <c r="HV188" s="5"/>
      <c r="HW188" s="182">
        <f t="shared" si="1729"/>
        <v>3800740.7039561379</v>
      </c>
      <c r="HX188" s="182">
        <f t="shared" si="1730"/>
        <v>500</v>
      </c>
      <c r="HY188" s="182">
        <f>HW188*HX188</f>
        <v>1900370351.9780688</v>
      </c>
      <c r="IA188" s="182">
        <f t="shared" si="1731"/>
        <v>4370851.809549558</v>
      </c>
      <c r="IB188" s="182">
        <f>HX188*$IB$184</f>
        <v>500</v>
      </c>
      <c r="IC188" s="182">
        <f>IA188*IB188</f>
        <v>2185425904.7747788</v>
      </c>
      <c r="ID188" s="5"/>
      <c r="IE188" s="182">
        <f t="shared" si="1732"/>
        <v>5026479.5809819913</v>
      </c>
      <c r="IF188" s="182">
        <f t="shared" si="1733"/>
        <v>500</v>
      </c>
      <c r="IG188" s="182">
        <f>IE188*IF188</f>
        <v>2513239790.4909954</v>
      </c>
      <c r="IH188" s="5"/>
      <c r="II188" s="182">
        <f t="shared" si="1734"/>
        <v>5780451.5181292892</v>
      </c>
      <c r="IJ188" s="182">
        <f t="shared" si="1735"/>
        <v>500</v>
      </c>
      <c r="IK188" s="182">
        <f>II188*IJ188</f>
        <v>2890225759.0646448</v>
      </c>
      <c r="IL188" s="5"/>
      <c r="IM188" s="182">
        <f t="shared" si="1736"/>
        <v>6647519.2458486818</v>
      </c>
      <c r="IN188" s="182">
        <f t="shared" si="1737"/>
        <v>500</v>
      </c>
      <c r="IO188" s="182">
        <f>IM188*IN188</f>
        <v>3323759622.9243407</v>
      </c>
      <c r="IP188" s="5"/>
      <c r="IQ188" s="182">
        <f t="shared" si="1738"/>
        <v>7644647.1327259839</v>
      </c>
      <c r="IR188" s="182">
        <f t="shared" si="1739"/>
        <v>500</v>
      </c>
      <c r="IS188" s="182">
        <f>IQ188*IR188</f>
        <v>3822323566.3629918</v>
      </c>
      <c r="IT188" s="5"/>
      <c r="IU188" s="182">
        <f t="shared" si="1740"/>
        <v>8791344.2026348803</v>
      </c>
      <c r="IV188" s="182">
        <f t="shared" si="1741"/>
        <v>500</v>
      </c>
      <c r="IW188" s="182">
        <f>IU188*IV188</f>
        <v>4395672101.31744</v>
      </c>
      <c r="IX188" s="5"/>
      <c r="IY188" s="182">
        <f t="shared" si="1742"/>
        <v>10110045.833030112</v>
      </c>
      <c r="IZ188" s="182">
        <f t="shared" si="1743"/>
        <v>500</v>
      </c>
      <c r="JA188" s="182">
        <f>IY188*IZ188</f>
        <v>5055022916.5150557</v>
      </c>
      <c r="JB188" s="5"/>
      <c r="JC188" s="182">
        <f t="shared" si="1744"/>
        <v>11626552.707984628</v>
      </c>
      <c r="JD188" s="182">
        <f t="shared" si="1745"/>
        <v>500</v>
      </c>
      <c r="JE188" s="182">
        <f>JC188*JD188</f>
        <v>5813276353.9923143</v>
      </c>
      <c r="JF188" s="5"/>
      <c r="JG188" s="182">
        <f t="shared" si="1746"/>
        <v>13370535.614182321</v>
      </c>
      <c r="JH188" s="182">
        <f t="shared" si="1747"/>
        <v>500</v>
      </c>
      <c r="JI188" s="182">
        <f>JG188*JH188</f>
        <v>6685267807.0911608</v>
      </c>
      <c r="JJ188" s="294"/>
      <c r="JK188" s="182">
        <f t="shared" si="1748"/>
        <v>15376115.956309669</v>
      </c>
      <c r="JL188" s="182">
        <f t="shared" si="1749"/>
        <v>500</v>
      </c>
      <c r="JM188" s="182">
        <f>JK188*JL188</f>
        <v>7688057978.1548347</v>
      </c>
      <c r="JN188" s="5"/>
      <c r="JO188" s="182">
        <f t="shared" si="1750"/>
        <v>17859358.683253679</v>
      </c>
      <c r="JP188" s="182">
        <f t="shared" si="1751"/>
        <v>505</v>
      </c>
      <c r="JQ188" s="182">
        <f t="shared" si="1752"/>
        <v>9018976135.043108</v>
      </c>
      <c r="JR188" s="5"/>
      <c r="JS188" s="182">
        <f t="shared" si="1753"/>
        <v>20538262.485741731</v>
      </c>
      <c r="JT188" s="182">
        <f t="shared" si="1754"/>
        <v>510.05</v>
      </c>
      <c r="JU188" s="182">
        <f t="shared" si="1755"/>
        <v>10475540780.85257</v>
      </c>
      <c r="JV188" s="5"/>
      <c r="JW188" s="182">
        <f t="shared" si="1756"/>
        <v>23619001.858602989</v>
      </c>
      <c r="JX188" s="182">
        <f t="shared" si="1757"/>
        <v>515.15049999999997</v>
      </c>
      <c r="JY188" s="182">
        <f t="shared" si="1758"/>
        <v>12167340616.960258</v>
      </c>
      <c r="JZ188" s="5"/>
      <c r="KA188" s="182">
        <f t="shared" si="1759"/>
        <v>27161852.137393437</v>
      </c>
      <c r="KB188" s="182">
        <f t="shared" si="1760"/>
        <v>520.30200500000001</v>
      </c>
      <c r="KC188" s="182">
        <f t="shared" si="1761"/>
        <v>14132366126.59934</v>
      </c>
      <c r="KD188" s="5"/>
      <c r="KE188" s="182">
        <f t="shared" si="1762"/>
        <v>31236129.958002452</v>
      </c>
      <c r="KF188" s="182">
        <f t="shared" si="1763"/>
        <v>525.50502504999997</v>
      </c>
      <c r="KG188" s="182">
        <f t="shared" si="1764"/>
        <v>16414743256.045134</v>
      </c>
      <c r="KH188" s="5"/>
      <c r="KI188" s="183">
        <f t="shared" si="1765"/>
        <v>4484.7682171874985</v>
      </c>
      <c r="KJ188" s="183">
        <f t="shared" si="1632"/>
        <v>500</v>
      </c>
      <c r="KK188" s="183">
        <f t="shared" si="1766"/>
        <v>2242384.1085937493</v>
      </c>
      <c r="KM188" s="183">
        <f t="shared" si="1767"/>
        <v>70053.941454144049</v>
      </c>
      <c r="KN188" s="183">
        <f t="shared" si="1633"/>
        <v>500</v>
      </c>
      <c r="KO188" s="183">
        <f t="shared" si="1768"/>
        <v>35026970.727072023</v>
      </c>
      <c r="KQ188" s="183">
        <f t="shared" si="1769"/>
        <v>449767.32918465958</v>
      </c>
      <c r="KR188" s="183">
        <f t="shared" si="1634"/>
        <v>500.00000000000011</v>
      </c>
      <c r="KS188" s="183">
        <f t="shared" si="1770"/>
        <v>224883664.59232983</v>
      </c>
      <c r="KU188" s="183">
        <f t="shared" si="1771"/>
        <v>2647004.4704497377</v>
      </c>
      <c r="KV188" s="183">
        <f t="shared" si="1635"/>
        <v>500.00000000000006</v>
      </c>
      <c r="KW188" s="183">
        <f t="shared" si="1772"/>
        <v>1323502235.224869</v>
      </c>
      <c r="KY188" s="183">
        <f t="shared" si="1773"/>
        <v>15578349.541934391</v>
      </c>
      <c r="KZ188" s="183">
        <f t="shared" si="1636"/>
        <v>500.00000000000006</v>
      </c>
      <c r="LA188" s="183">
        <f t="shared" si="1774"/>
        <v>7789174770.9671965</v>
      </c>
      <c r="LC188" s="183">
        <f t="shared" si="1775"/>
        <v>95850276.221816838</v>
      </c>
      <c r="LD188" s="183">
        <f t="shared" si="1637"/>
        <v>500.00000000000011</v>
      </c>
      <c r="LE188" s="183">
        <f t="shared" si="1776"/>
        <v>47925138110.908432</v>
      </c>
    </row>
    <row r="189" spans="2:317" ht="18.75">
      <c r="B189" s="172" t="s">
        <v>282</v>
      </c>
      <c r="C189" s="181"/>
      <c r="D189" s="181"/>
      <c r="E189" s="180" t="str">
        <f>'A.I Revenue Streams - P1'!F186</f>
        <v>Lab Home Sample Collection</v>
      </c>
      <c r="F189" s="184"/>
      <c r="G189" s="182"/>
      <c r="H189" s="182">
        <f>'A.I Revenue Streams - P1'!J186</f>
        <v>300</v>
      </c>
      <c r="I189" s="182">
        <f>G189*H189</f>
        <v>0</v>
      </c>
      <c r="J189" s="5"/>
      <c r="K189" s="182">
        <f>'A.I Revenue Streams - P1'!H186*K$2*L$2</f>
        <v>270</v>
      </c>
      <c r="L189" s="182">
        <f>H189*$L$184</f>
        <v>300</v>
      </c>
      <c r="M189" s="182">
        <f>K189*L189</f>
        <v>81000</v>
      </c>
      <c r="N189" s="5"/>
      <c r="O189" s="182">
        <f t="shared" si="1638"/>
        <v>288.22499999999997</v>
      </c>
      <c r="P189" s="182">
        <f>L189*$P$184</f>
        <v>300</v>
      </c>
      <c r="Q189" s="182">
        <f>O189*P189</f>
        <v>86467.499999999985</v>
      </c>
      <c r="R189" s="5"/>
      <c r="S189" s="182">
        <f t="shared" si="1639"/>
        <v>441.94499999999994</v>
      </c>
      <c r="T189" s="182">
        <f>P189*$T$184</f>
        <v>300</v>
      </c>
      <c r="U189" s="182">
        <f>S189*T189</f>
        <v>132583.49999999997</v>
      </c>
      <c r="V189" s="5"/>
      <c r="W189" s="182">
        <f t="shared" si="1640"/>
        <v>635.29593749999981</v>
      </c>
      <c r="X189" s="182">
        <f>T189*$X$184</f>
        <v>300</v>
      </c>
      <c r="Y189" s="182">
        <f>W189*X189</f>
        <v>190588.78124999994</v>
      </c>
      <c r="Z189" s="5"/>
      <c r="AA189" s="182">
        <f t="shared" si="1641"/>
        <v>1168.9445249999997</v>
      </c>
      <c r="AB189" s="182">
        <f>X189*$AB$184</f>
        <v>300</v>
      </c>
      <c r="AC189" s="182">
        <f>AA189*AB189</f>
        <v>350683.35749999993</v>
      </c>
      <c r="AD189" s="5"/>
      <c r="AE189" s="182">
        <f t="shared" si="1642"/>
        <v>1680.3577546874994</v>
      </c>
      <c r="AF189" s="182">
        <f>AB189*$AF$184</f>
        <v>300</v>
      </c>
      <c r="AG189" s="182">
        <f>AE189*AF189</f>
        <v>504107.32640624983</v>
      </c>
      <c r="AH189" s="5"/>
      <c r="AI189" s="182">
        <f t="shared" si="1643"/>
        <v>2415.5142723632798</v>
      </c>
      <c r="AJ189" s="182">
        <f>AF189*$AJ$184</f>
        <v>300</v>
      </c>
      <c r="AK189" s="182">
        <f>AI189*AJ189</f>
        <v>724654.28170898394</v>
      </c>
      <c r="AL189" s="5"/>
      <c r="AM189" s="182">
        <f t="shared" si="1644"/>
        <v>2777.8414132177718</v>
      </c>
      <c r="AN189" s="182">
        <f>AJ189*$AN$184</f>
        <v>300</v>
      </c>
      <c r="AO189" s="182">
        <f>AM189*AN189</f>
        <v>833352.42396533152</v>
      </c>
      <c r="AP189" s="5"/>
      <c r="AQ189" s="182">
        <f t="shared" si="1645"/>
        <v>3194.5176252004371</v>
      </c>
      <c r="AR189" s="182">
        <f>AN189*$AR$184</f>
        <v>300</v>
      </c>
      <c r="AS189" s="182">
        <f>AQ189*AR189</f>
        <v>958355.28756013117</v>
      </c>
      <c r="AT189" s="5"/>
      <c r="AU189" s="182">
        <f t="shared" si="1646"/>
        <v>3673.6952689805025</v>
      </c>
      <c r="AV189" s="182">
        <f t="shared" ref="AV189" si="1778">AR189*$AV$184</f>
        <v>300</v>
      </c>
      <c r="AW189" s="182">
        <f>AU189*AV189</f>
        <v>1102108.5806941506</v>
      </c>
      <c r="AX189" s="5"/>
      <c r="AY189" s="182">
        <f t="shared" si="1648"/>
        <v>4224.749559327578</v>
      </c>
      <c r="AZ189" s="182">
        <f t="shared" ref="AZ189" si="1779">AV189*$AZ$184</f>
        <v>300</v>
      </c>
      <c r="BA189" s="182">
        <f>AY189*AZ189</f>
        <v>1267424.8677982735</v>
      </c>
      <c r="BB189" s="5"/>
      <c r="BC189" s="182">
        <f t="shared" si="1650"/>
        <v>4858.4619932267142</v>
      </c>
      <c r="BD189" s="182">
        <f t="shared" ref="BD189" si="1780">AZ189*$BD$184</f>
        <v>300</v>
      </c>
      <c r="BE189" s="182">
        <f>BC189*BD189</f>
        <v>1457538.5979680142</v>
      </c>
      <c r="BF189" s="5"/>
      <c r="BG189" s="182">
        <f t="shared" si="1652"/>
        <v>5587.2312922107212</v>
      </c>
      <c r="BH189" s="182">
        <f t="shared" ref="BH189" si="1781">BD189*$BH$184</f>
        <v>300</v>
      </c>
      <c r="BI189" s="182">
        <f>BG189*BH189</f>
        <v>1676169.3876632163</v>
      </c>
      <c r="BJ189" s="5"/>
      <c r="BK189" s="182">
        <f t="shared" si="1654"/>
        <v>6425.3159860423293</v>
      </c>
      <c r="BL189" s="182">
        <f t="shared" ref="BL189" si="1782">BH189*$BL$184</f>
        <v>300</v>
      </c>
      <c r="BM189" s="182">
        <f>BK189*BL189</f>
        <v>1927594.7958126988</v>
      </c>
      <c r="BN189" s="5"/>
      <c r="BO189" s="182">
        <f t="shared" si="1656"/>
        <v>7389.1133839486783</v>
      </c>
      <c r="BP189" s="182">
        <f t="shared" ref="BP189" si="1783">BL189*$BP$184</f>
        <v>300</v>
      </c>
      <c r="BQ189" s="182">
        <f>BO189*BP189</f>
        <v>2216734.0151846036</v>
      </c>
      <c r="BR189" s="5"/>
      <c r="BS189" s="182">
        <f t="shared" si="1658"/>
        <v>8497.4803915409775</v>
      </c>
      <c r="BT189" s="182">
        <f t="shared" ref="BT189" si="1784">BP189*$BT$184</f>
        <v>300</v>
      </c>
      <c r="BU189" s="182">
        <f>BS189*BT189</f>
        <v>2549244.1174622932</v>
      </c>
      <c r="BV189" s="5"/>
      <c r="BW189" s="182">
        <f t="shared" si="1660"/>
        <v>9772.102450272123</v>
      </c>
      <c r="BX189" s="182">
        <f t="shared" ref="BX189" si="1785">BT189*$BX$184</f>
        <v>300</v>
      </c>
      <c r="BY189" s="182">
        <f>BW189*BX189</f>
        <v>2931630.7350816368</v>
      </c>
      <c r="BZ189" s="5"/>
      <c r="CA189" s="182">
        <f t="shared" si="1662"/>
        <v>11237.91781781294</v>
      </c>
      <c r="CB189" s="182">
        <f t="shared" ref="CB189" si="1786">BX189*$CB$184</f>
        <v>300</v>
      </c>
      <c r="CC189" s="182">
        <f>CA189*CB189</f>
        <v>3371375.3453438822</v>
      </c>
      <c r="CD189" s="5"/>
      <c r="CE189" s="182">
        <f t="shared" si="1664"/>
        <v>15508.326588581858</v>
      </c>
      <c r="CF189" s="182">
        <f t="shared" ref="CF189" si="1787">CB189*$CF$184</f>
        <v>300</v>
      </c>
      <c r="CG189" s="182">
        <f>CE189*CF189</f>
        <v>4652497.9765745578</v>
      </c>
      <c r="CH189" s="5"/>
      <c r="CI189" s="182">
        <f t="shared" si="1666"/>
        <v>17834.575576869134</v>
      </c>
      <c r="CJ189" s="182">
        <f t="shared" ref="CJ189" si="1788">CF189*$CJ$184</f>
        <v>300</v>
      </c>
      <c r="CK189" s="182">
        <f>CI189*CJ189</f>
        <v>5350372.6730607403</v>
      </c>
      <c r="CL189" s="5"/>
      <c r="CM189" s="182">
        <f t="shared" si="1668"/>
        <v>20509.761913399503</v>
      </c>
      <c r="CN189" s="182">
        <f>CJ189*$CN$184</f>
        <v>300</v>
      </c>
      <c r="CO189" s="182">
        <f>CM189*CN189</f>
        <v>6152928.5740198512</v>
      </c>
      <c r="CP189" s="5"/>
      <c r="CQ189" s="182">
        <f t="shared" si="1669"/>
        <v>23586.226200409426</v>
      </c>
      <c r="CR189" s="182">
        <f>CN189*$CR$184</f>
        <v>300</v>
      </c>
      <c r="CS189" s="182">
        <f>CQ189*CR189</f>
        <v>7075867.8601228278</v>
      </c>
      <c r="CT189" s="5"/>
      <c r="CU189" s="182">
        <f t="shared" si="1671"/>
        <v>27124.160130470838</v>
      </c>
      <c r="CV189" s="182">
        <f t="shared" ref="CV189" si="1789">CR189*$CV$184</f>
        <v>300</v>
      </c>
      <c r="CW189" s="182">
        <f>CU189*CV189</f>
        <v>8137248.0391412517</v>
      </c>
      <c r="CX189" s="5"/>
      <c r="CY189" s="182">
        <f t="shared" si="1673"/>
        <v>31192.784150041462</v>
      </c>
      <c r="CZ189" s="182">
        <f t="shared" ref="CZ189" si="1790">CV189*$CZ$184</f>
        <v>300</v>
      </c>
      <c r="DA189" s="182">
        <f>CY189*CZ189</f>
        <v>9357835.2450124379</v>
      </c>
      <c r="DB189" s="5"/>
      <c r="DC189" s="182">
        <f t="shared" si="1675"/>
        <v>35871.701772547676</v>
      </c>
      <c r="DD189" s="182">
        <f t="shared" ref="DD189" si="1791">CZ189*$DD$184</f>
        <v>300</v>
      </c>
      <c r="DE189" s="182">
        <f>DC189*DD189</f>
        <v>10761510.531764302</v>
      </c>
      <c r="DF189" s="5"/>
      <c r="DG189" s="182">
        <f t="shared" si="1677"/>
        <v>41252.457038429828</v>
      </c>
      <c r="DH189" s="182">
        <f t="shared" ref="DH189" si="1792">DD189*$DH$184</f>
        <v>300</v>
      </c>
      <c r="DI189" s="182">
        <f>DG189*DH189</f>
        <v>12375737.111528948</v>
      </c>
      <c r="DJ189" s="5"/>
      <c r="DK189" s="182">
        <f t="shared" si="1679"/>
        <v>47440.325594194299</v>
      </c>
      <c r="DL189" s="182">
        <f>DH189*$DL$184</f>
        <v>300</v>
      </c>
      <c r="DM189" s="182">
        <f>DK189*DL189</f>
        <v>14232097.678258291</v>
      </c>
      <c r="DN189" s="5"/>
      <c r="DO189" s="182">
        <f t="shared" si="1680"/>
        <v>54556.374433323443</v>
      </c>
      <c r="DP189" s="182">
        <f t="shared" ref="DP189" si="1793">DL189*$DP$184</f>
        <v>300</v>
      </c>
      <c r="DQ189" s="182">
        <f>DO189*DP189</f>
        <v>16366912.329997033</v>
      </c>
      <c r="DR189" s="5"/>
      <c r="DS189" s="182">
        <f t="shared" si="1681"/>
        <v>62739.830598321947</v>
      </c>
      <c r="DT189" s="182">
        <f t="shared" ref="DT189" si="1794">DP189*$DT$184</f>
        <v>300</v>
      </c>
      <c r="DU189" s="182">
        <f>DS189*DT189</f>
        <v>18821949.179496583</v>
      </c>
      <c r="DV189" s="5"/>
      <c r="DW189" s="182">
        <f t="shared" si="1683"/>
        <v>72150.805188070241</v>
      </c>
      <c r="DX189" s="182">
        <f t="shared" ref="DX189" si="1795">DT189*$DX$184</f>
        <v>300</v>
      </c>
      <c r="DY189" s="182">
        <f>DW189*DX189</f>
        <v>21645241.556421071</v>
      </c>
      <c r="DZ189" s="5"/>
      <c r="EA189" s="182">
        <f t="shared" si="1685"/>
        <v>91270.768562908866</v>
      </c>
      <c r="EB189" s="182">
        <f t="shared" ref="EB189" si="1796">DX189*$EB$184</f>
        <v>300</v>
      </c>
      <c r="EC189" s="182">
        <f>EA189*EB189</f>
        <v>27381230.56887266</v>
      </c>
      <c r="ED189" s="5"/>
      <c r="EE189" s="182">
        <f t="shared" si="1687"/>
        <v>104961.38384734519</v>
      </c>
      <c r="EF189" s="182">
        <f t="shared" ref="EF189" si="1797">EB189*$EF$184</f>
        <v>300</v>
      </c>
      <c r="EG189" s="182">
        <f>EE189*EF189</f>
        <v>31488415.154203556</v>
      </c>
      <c r="EH189" s="5"/>
      <c r="EI189" s="182">
        <f t="shared" si="1689"/>
        <v>120705.59142444695</v>
      </c>
      <c r="EJ189" s="182">
        <f>EF189*$EJ$184</f>
        <v>300</v>
      </c>
      <c r="EK189" s="182">
        <f>EI189*EJ189</f>
        <v>36211677.427334085</v>
      </c>
      <c r="EL189" s="5"/>
      <c r="EM189" s="182">
        <f t="shared" si="1690"/>
        <v>138811.43013811397</v>
      </c>
      <c r="EN189" s="182">
        <f t="shared" ref="EN189" si="1798">EJ189*$EN$184</f>
        <v>300</v>
      </c>
      <c r="EO189" s="182">
        <f>EM189*EN189</f>
        <v>41643429.041434191</v>
      </c>
      <c r="EP189" s="5"/>
      <c r="EQ189" s="182">
        <f t="shared" si="1692"/>
        <v>159633.14465883104</v>
      </c>
      <c r="ER189" s="182">
        <f t="shared" ref="ER189" si="1799">EN189*$ER$184</f>
        <v>300</v>
      </c>
      <c r="ES189" s="182">
        <f>EQ189*ER189</f>
        <v>47889943.397649311</v>
      </c>
      <c r="ET189" s="5"/>
      <c r="EU189" s="182">
        <f t="shared" si="1694"/>
        <v>183578.11635765567</v>
      </c>
      <c r="EV189" s="182">
        <f t="shared" ref="EV189" si="1800">ER189*$EV$184</f>
        <v>300</v>
      </c>
      <c r="EW189" s="182">
        <f>EU189*EV189</f>
        <v>55073434.907296702</v>
      </c>
      <c r="EX189" s="5"/>
      <c r="EY189" s="182">
        <f t="shared" si="1696"/>
        <v>211114.83381130401</v>
      </c>
      <c r="EZ189" s="182">
        <f>EV189*$EZ$184</f>
        <v>300</v>
      </c>
      <c r="FA189" s="182">
        <f>EY189*EZ189</f>
        <v>63334450.143391199</v>
      </c>
      <c r="FB189" s="5"/>
      <c r="FC189" s="182">
        <f t="shared" si="1697"/>
        <v>242782.05888299958</v>
      </c>
      <c r="FD189" s="182">
        <f>EZ189*$FD$184</f>
        <v>300</v>
      </c>
      <c r="FE189" s="182">
        <f>FC189*FD189</f>
        <v>72834617.664899871</v>
      </c>
      <c r="FF189" s="5"/>
      <c r="FG189" s="182">
        <f t="shared" si="1699"/>
        <v>279199.36771544954</v>
      </c>
      <c r="FH189" s="182">
        <f t="shared" ref="FH189" si="1801">FD189*$FH$184</f>
        <v>300</v>
      </c>
      <c r="FI189" s="182">
        <f>FG189*FH189</f>
        <v>83759810.31463486</v>
      </c>
      <c r="FJ189" s="5"/>
      <c r="FK189" s="182">
        <f t="shared" si="1701"/>
        <v>321079.27287276695</v>
      </c>
      <c r="FL189" s="182">
        <f>FH189*$FL$184</f>
        <v>300</v>
      </c>
      <c r="FM189" s="182">
        <f>FK189*FL189</f>
        <v>96323781.861830086</v>
      </c>
      <c r="FN189" s="5"/>
      <c r="FO189" s="182">
        <f t="shared" si="1702"/>
        <v>369241.16380368196</v>
      </c>
      <c r="FP189" s="182">
        <f>FL189*$FP$184</f>
        <v>300</v>
      </c>
      <c r="FQ189" s="182">
        <f>FO189*FP189</f>
        <v>110772349.14110459</v>
      </c>
      <c r="FR189" s="5"/>
      <c r="FS189" s="182">
        <f t="shared" si="1703"/>
        <v>424627.33837423421</v>
      </c>
      <c r="FT189" s="182">
        <f t="shared" ref="FT189" si="1802">FP189*$FT$184</f>
        <v>300</v>
      </c>
      <c r="FU189" s="182">
        <f>FS189*FT189</f>
        <v>127388201.51227026</v>
      </c>
      <c r="FV189" s="5"/>
      <c r="FW189" s="182">
        <f t="shared" si="1705"/>
        <v>537153.58304340625</v>
      </c>
      <c r="FX189" s="182">
        <f>FT189*$FX$184</f>
        <v>300</v>
      </c>
      <c r="FY189" s="182">
        <f>FW189*FX189</f>
        <v>161146074.91302186</v>
      </c>
      <c r="FZ189" s="5"/>
      <c r="GA189" s="182">
        <f t="shared" si="1706"/>
        <v>617726.62049991719</v>
      </c>
      <c r="GB189" s="182">
        <f t="shared" ref="GB189" si="1803">FX189*$GB$184</f>
        <v>300</v>
      </c>
      <c r="GC189" s="182">
        <f>GA189*GB189</f>
        <v>185317986.14997515</v>
      </c>
      <c r="GE189" s="182">
        <f t="shared" si="1708"/>
        <v>710385.61357490474</v>
      </c>
      <c r="GF189" s="182">
        <f>GB189*$GF$184</f>
        <v>300</v>
      </c>
      <c r="GG189" s="182">
        <f>GE189*GF189</f>
        <v>213115684.07247141</v>
      </c>
      <c r="GH189" s="5"/>
      <c r="GI189" s="182">
        <f t="shared" si="1709"/>
        <v>816943.45561114035</v>
      </c>
      <c r="GJ189" s="182">
        <f t="shared" ref="GJ189" si="1804">GF189*$GJ$184</f>
        <v>300</v>
      </c>
      <c r="GK189" s="182">
        <f>GI189*GJ189</f>
        <v>245083036.6833421</v>
      </c>
      <c r="GL189" s="5"/>
      <c r="GM189" s="182">
        <f t="shared" si="1711"/>
        <v>939484.97395281133</v>
      </c>
      <c r="GN189" s="182">
        <f t="shared" ref="GN189" si="1805">GJ189*$GN$184</f>
        <v>300</v>
      </c>
      <c r="GO189" s="182">
        <f>GM189*GN189</f>
        <v>281845492.18584341</v>
      </c>
      <c r="GP189" s="5"/>
      <c r="GQ189" s="182">
        <f t="shared" si="1713"/>
        <v>1080407.720045733</v>
      </c>
      <c r="GR189" s="182">
        <f t="shared" ref="GR189" si="1806">GN189*$GR$184</f>
        <v>300</v>
      </c>
      <c r="GS189" s="182">
        <f>GQ189*GR189</f>
        <v>324122316.01371992</v>
      </c>
      <c r="GT189" s="5"/>
      <c r="GU189" s="182">
        <f t="shared" si="1715"/>
        <v>1242468.878052593</v>
      </c>
      <c r="GV189" s="182">
        <f t="shared" ref="GV189" si="1807">GR189*$GV$184</f>
        <v>300</v>
      </c>
      <c r="GW189" s="182">
        <f>GU189*GV189</f>
        <v>372740663.41577792</v>
      </c>
      <c r="GX189" s="5"/>
      <c r="GY189" s="182">
        <f t="shared" si="1717"/>
        <v>1428839.2097604817</v>
      </c>
      <c r="GZ189" s="182">
        <f t="shared" ref="GZ189" si="1808">GV189*$GZ$184</f>
        <v>300</v>
      </c>
      <c r="HA189" s="182">
        <f>GY189*GZ189</f>
        <v>428651762.92814451</v>
      </c>
      <c r="HB189" s="5"/>
      <c r="HC189" s="182">
        <f t="shared" si="1719"/>
        <v>1643165.0912245538</v>
      </c>
      <c r="HD189" s="182">
        <f t="shared" ref="HD189" si="1809">GZ189*$HD$184</f>
        <v>300</v>
      </c>
      <c r="HE189" s="182">
        <f>HC189*HD189</f>
        <v>492949527.36736614</v>
      </c>
      <c r="HF189" s="5"/>
      <c r="HG189" s="182">
        <f t="shared" si="1721"/>
        <v>1889639.8549082368</v>
      </c>
      <c r="HH189" s="182">
        <f t="shared" ref="HH189" si="1810">HD189*$HH$184</f>
        <v>300</v>
      </c>
      <c r="HI189" s="182">
        <f>HG189*HH189</f>
        <v>566891956.472471</v>
      </c>
      <c r="HJ189" s="5"/>
      <c r="HK189" s="182">
        <f t="shared" si="1723"/>
        <v>2173085.833144472</v>
      </c>
      <c r="HL189" s="182">
        <f t="shared" ref="HL189" si="1811">HH189*$HL$184</f>
        <v>300</v>
      </c>
      <c r="HM189" s="182">
        <f>HK189*HL189</f>
        <v>651925749.94334161</v>
      </c>
      <c r="HN189" s="5"/>
      <c r="HO189" s="182">
        <f t="shared" si="1725"/>
        <v>2499048.7081161425</v>
      </c>
      <c r="HP189" s="182">
        <f t="shared" ref="HP189" si="1812">HL189*$HP$184</f>
        <v>300</v>
      </c>
      <c r="HQ189" s="182">
        <f>HO189*HP189</f>
        <v>749714612.43484271</v>
      </c>
      <c r="HR189" s="5"/>
      <c r="HS189" s="182">
        <f t="shared" si="1727"/>
        <v>3304991.9164835983</v>
      </c>
      <c r="HT189" s="182">
        <f t="shared" ref="HT189" si="1813">HP189*$HT$184</f>
        <v>300</v>
      </c>
      <c r="HU189" s="182">
        <f>HS189*HT189</f>
        <v>991497574.94507945</v>
      </c>
      <c r="HV189" s="5"/>
      <c r="HW189" s="182">
        <f t="shared" si="1729"/>
        <v>3800740.7039561379</v>
      </c>
      <c r="HX189" s="182">
        <f t="shared" ref="HX189" si="1814">HT189*$HX$184</f>
        <v>300</v>
      </c>
      <c r="HY189" s="182">
        <f>HW189*HX189</f>
        <v>1140222211.1868412</v>
      </c>
      <c r="IA189" s="182">
        <f t="shared" si="1731"/>
        <v>4370851.809549558</v>
      </c>
      <c r="IB189" s="182">
        <f>HX189*$IB$184</f>
        <v>300</v>
      </c>
      <c r="IC189" s="182">
        <f>IA189*IB189</f>
        <v>1311255542.8648674</v>
      </c>
      <c r="ID189" s="5"/>
      <c r="IE189" s="182">
        <f t="shared" si="1732"/>
        <v>5026479.5809819913</v>
      </c>
      <c r="IF189" s="182">
        <f t="shared" ref="IF189" si="1815">IB189*$IF$184</f>
        <v>300</v>
      </c>
      <c r="IG189" s="182">
        <f>IE189*IF189</f>
        <v>1507943874.2945974</v>
      </c>
      <c r="IH189" s="5"/>
      <c r="II189" s="182">
        <f t="shared" si="1734"/>
        <v>5780451.5181292892</v>
      </c>
      <c r="IJ189" s="182">
        <f t="shared" ref="IJ189" si="1816">IF189*$IJ$184</f>
        <v>300</v>
      </c>
      <c r="IK189" s="182">
        <f>II189*IJ189</f>
        <v>1734135455.4387867</v>
      </c>
      <c r="IL189" s="5"/>
      <c r="IM189" s="182">
        <f t="shared" si="1736"/>
        <v>6647519.2458486818</v>
      </c>
      <c r="IN189" s="182">
        <f t="shared" si="1737"/>
        <v>300</v>
      </c>
      <c r="IO189" s="182">
        <f>IM189*IN189</f>
        <v>1994255773.7546046</v>
      </c>
      <c r="IP189" s="5"/>
      <c r="IQ189" s="182">
        <f t="shared" si="1738"/>
        <v>7644647.1327259839</v>
      </c>
      <c r="IR189" s="182">
        <f t="shared" si="1739"/>
        <v>300</v>
      </c>
      <c r="IS189" s="182">
        <f>IQ189*IR189</f>
        <v>2293394139.8177953</v>
      </c>
      <c r="IT189" s="5"/>
      <c r="IU189" s="182">
        <f t="shared" si="1740"/>
        <v>8791344.2026348803</v>
      </c>
      <c r="IV189" s="182">
        <f t="shared" si="1741"/>
        <v>300</v>
      </c>
      <c r="IW189" s="182">
        <f>IU189*IV189</f>
        <v>2637403260.7904639</v>
      </c>
      <c r="IX189" s="5"/>
      <c r="IY189" s="182">
        <f t="shared" si="1742"/>
        <v>10110045.833030112</v>
      </c>
      <c r="IZ189" s="182">
        <f t="shared" si="1743"/>
        <v>300</v>
      </c>
      <c r="JA189" s="182">
        <f>IY189*IZ189</f>
        <v>3033013749.9090338</v>
      </c>
      <c r="JB189" s="5"/>
      <c r="JC189" s="182">
        <f t="shared" si="1744"/>
        <v>11626552.707984628</v>
      </c>
      <c r="JD189" s="182">
        <f t="shared" si="1745"/>
        <v>300</v>
      </c>
      <c r="JE189" s="182">
        <f>JC189*JD189</f>
        <v>3487965812.3953886</v>
      </c>
      <c r="JF189" s="5"/>
      <c r="JG189" s="182">
        <f t="shared" si="1746"/>
        <v>13370535.614182321</v>
      </c>
      <c r="JH189" s="182">
        <f t="shared" si="1747"/>
        <v>300</v>
      </c>
      <c r="JI189" s="182">
        <f>JG189*JH189</f>
        <v>4011160684.2546964</v>
      </c>
      <c r="JJ189" s="294"/>
      <c r="JK189" s="182">
        <f t="shared" si="1748"/>
        <v>15376115.956309669</v>
      </c>
      <c r="JL189" s="182">
        <f t="shared" si="1749"/>
        <v>300</v>
      </c>
      <c r="JM189" s="182">
        <f>JK189*JL189</f>
        <v>4612834786.8929005</v>
      </c>
      <c r="JN189" s="5"/>
      <c r="JO189" s="182">
        <f t="shared" si="1750"/>
        <v>17859358.683253679</v>
      </c>
      <c r="JP189" s="182">
        <f t="shared" si="1751"/>
        <v>303</v>
      </c>
      <c r="JQ189" s="182">
        <f t="shared" si="1752"/>
        <v>5411385681.0258646</v>
      </c>
      <c r="JR189" s="5"/>
      <c r="JS189" s="182">
        <f t="shared" si="1753"/>
        <v>20538262.485741731</v>
      </c>
      <c r="JT189" s="182">
        <f t="shared" si="1754"/>
        <v>306.03000000000003</v>
      </c>
      <c r="JU189" s="182">
        <f t="shared" si="1755"/>
        <v>6285324468.5115423</v>
      </c>
      <c r="JV189" s="5"/>
      <c r="JW189" s="182">
        <f t="shared" si="1756"/>
        <v>23619001.858602989</v>
      </c>
      <c r="JX189" s="182">
        <f t="shared" si="1757"/>
        <v>309.09030000000001</v>
      </c>
      <c r="JY189" s="182">
        <f t="shared" si="1758"/>
        <v>7300404370.176156</v>
      </c>
      <c r="JZ189" s="5"/>
      <c r="KA189" s="182">
        <f t="shared" si="1759"/>
        <v>27161852.137393437</v>
      </c>
      <c r="KB189" s="182">
        <f t="shared" si="1760"/>
        <v>312.18120300000004</v>
      </c>
      <c r="KC189" s="182">
        <f t="shared" si="1761"/>
        <v>8479419675.9596052</v>
      </c>
      <c r="KD189" s="5"/>
      <c r="KE189" s="182">
        <f t="shared" si="1762"/>
        <v>31236129.958002452</v>
      </c>
      <c r="KF189" s="182">
        <f t="shared" si="1763"/>
        <v>315.30301503000004</v>
      </c>
      <c r="KG189" s="182">
        <f t="shared" si="1764"/>
        <v>9848845953.6270809</v>
      </c>
      <c r="KH189" s="5"/>
      <c r="KI189" s="183">
        <f t="shared" si="1765"/>
        <v>4484.7682171874985</v>
      </c>
      <c r="KJ189" s="183">
        <f t="shared" si="1632"/>
        <v>300.00000000000006</v>
      </c>
      <c r="KK189" s="183">
        <f t="shared" si="1766"/>
        <v>1345430.4651562497</v>
      </c>
      <c r="KM189" s="183">
        <f t="shared" si="1767"/>
        <v>70053.941454144049</v>
      </c>
      <c r="KN189" s="183">
        <f t="shared" si="1633"/>
        <v>300</v>
      </c>
      <c r="KO189" s="183">
        <f t="shared" si="1768"/>
        <v>21016182.436243214</v>
      </c>
      <c r="KQ189" s="183">
        <f t="shared" si="1769"/>
        <v>449767.32918465958</v>
      </c>
      <c r="KR189" s="183">
        <f t="shared" si="1634"/>
        <v>300.00000000000011</v>
      </c>
      <c r="KS189" s="183">
        <f t="shared" si="1770"/>
        <v>134930198.75539792</v>
      </c>
      <c r="KU189" s="183">
        <f t="shared" si="1771"/>
        <v>2647004.4704497377</v>
      </c>
      <c r="KV189" s="183">
        <f t="shared" si="1635"/>
        <v>300</v>
      </c>
      <c r="KW189" s="183">
        <f t="shared" si="1772"/>
        <v>794101341.13492131</v>
      </c>
      <c r="KY189" s="183">
        <f t="shared" si="1773"/>
        <v>15578349.541934391</v>
      </c>
      <c r="KZ189" s="183">
        <f t="shared" si="1636"/>
        <v>300.00000000000006</v>
      </c>
      <c r="LA189" s="183">
        <f t="shared" si="1774"/>
        <v>4673504862.5803185</v>
      </c>
      <c r="LC189" s="183">
        <f t="shared" si="1775"/>
        <v>95850276.221816838</v>
      </c>
      <c r="LD189" s="183">
        <f t="shared" si="1637"/>
        <v>300.00000000000006</v>
      </c>
      <c r="LE189" s="183">
        <f t="shared" si="1776"/>
        <v>28755082866.545059</v>
      </c>
    </row>
    <row r="190" spans="2:317" ht="18.75">
      <c r="B190" s="172"/>
      <c r="C190" s="181"/>
      <c r="D190" s="181"/>
      <c r="E190" s="180" t="str">
        <f>'A.I Revenue Streams - P1'!F187</f>
        <v>Nursing Services-Home Visits</v>
      </c>
      <c r="F190" s="184"/>
      <c r="G190" s="182"/>
      <c r="H190" s="182">
        <f>'A.I Revenue Streams - P1'!J187</f>
        <v>300</v>
      </c>
      <c r="I190" s="182">
        <f t="shared" ref="I190:I191" si="1817">G190*H190</f>
        <v>0</v>
      </c>
      <c r="J190" s="5"/>
      <c r="K190" s="182">
        <f>'A.I Revenue Streams - P1'!H187*K$2*L$2</f>
        <v>7.1999999999999993</v>
      </c>
      <c r="L190" s="182">
        <f t="shared" ref="L190:L191" si="1818">H190*$L$184</f>
        <v>300</v>
      </c>
      <c r="M190" s="182">
        <f t="shared" ref="M190:M191" si="1819">K190*L190</f>
        <v>2160</v>
      </c>
      <c r="N190" s="5"/>
      <c r="O190" s="182">
        <f t="shared" si="1638"/>
        <v>7.6859999999999982</v>
      </c>
      <c r="P190" s="182">
        <f t="shared" ref="P190:P191" si="1820">L190*$P$184</f>
        <v>300</v>
      </c>
      <c r="Q190" s="182">
        <f t="shared" ref="Q190:Q191" si="1821">O190*P190</f>
        <v>2305.7999999999993</v>
      </c>
      <c r="R190" s="5"/>
      <c r="S190" s="182">
        <f t="shared" si="1639"/>
        <v>11.785199999999996</v>
      </c>
      <c r="T190" s="182">
        <f t="shared" ref="T190:T191" si="1822">P190*$T$184</f>
        <v>300</v>
      </c>
      <c r="U190" s="182">
        <f t="shared" ref="U190:U191" si="1823">S190*T190</f>
        <v>3535.559999999999</v>
      </c>
      <c r="V190" s="5"/>
      <c r="W190" s="182">
        <f t="shared" si="1640"/>
        <v>16.941224999999992</v>
      </c>
      <c r="X190" s="182">
        <f t="shared" ref="X190:X191" si="1824">T190*$X$184</f>
        <v>300</v>
      </c>
      <c r="Y190" s="182">
        <f t="shared" ref="Y190:Y191" si="1825">W190*X190</f>
        <v>5082.3674999999976</v>
      </c>
      <c r="Z190" s="5"/>
      <c r="AA190" s="182">
        <f t="shared" si="1641"/>
        <v>31.171853999999986</v>
      </c>
      <c r="AB190" s="182">
        <f t="shared" ref="AB190:AB191" si="1826">X190*$AB$184</f>
        <v>300</v>
      </c>
      <c r="AC190" s="182">
        <f t="shared" ref="AC190:AC191" si="1827">AA190*AB190</f>
        <v>9351.5561999999954</v>
      </c>
      <c r="AD190" s="5"/>
      <c r="AE190" s="182">
        <f t="shared" si="1642"/>
        <v>44.809540124999977</v>
      </c>
      <c r="AF190" s="182">
        <f t="shared" ref="AF190:AF191" si="1828">AB190*$AF$184</f>
        <v>300</v>
      </c>
      <c r="AG190" s="182">
        <f t="shared" ref="AG190:AG191" si="1829">AE190*AF190</f>
        <v>13442.862037499994</v>
      </c>
      <c r="AH190" s="5"/>
      <c r="AI190" s="182">
        <f t="shared" si="1643"/>
        <v>64.413713929687461</v>
      </c>
      <c r="AJ190" s="182">
        <f t="shared" ref="AJ190:AJ191" si="1830">AF190*$AJ$184</f>
        <v>300</v>
      </c>
      <c r="AK190" s="182">
        <f t="shared" ref="AK190:AK191" si="1831">AI190*AJ190</f>
        <v>19324.114178906239</v>
      </c>
      <c r="AL190" s="5"/>
      <c r="AM190" s="182">
        <f t="shared" si="1644"/>
        <v>74.075771019140575</v>
      </c>
      <c r="AN190" s="182">
        <f t="shared" ref="AN190:AN191" si="1832">AJ190*$AN$184</f>
        <v>300</v>
      </c>
      <c r="AO190" s="182">
        <f t="shared" ref="AO190:AO191" si="1833">AM190*AN190</f>
        <v>22222.731305742171</v>
      </c>
      <c r="AP190" s="5"/>
      <c r="AQ190" s="182">
        <f t="shared" si="1645"/>
        <v>85.187136672011661</v>
      </c>
      <c r="AR190" s="182">
        <f t="shared" ref="AR190:AR191" si="1834">AN190*$AR$184</f>
        <v>300</v>
      </c>
      <c r="AS190" s="182">
        <f t="shared" ref="AS190:AS191" si="1835">AQ190*AR190</f>
        <v>25556.141001603497</v>
      </c>
      <c r="AT190" s="5"/>
      <c r="AU190" s="182">
        <f t="shared" si="1646"/>
        <v>97.965207172813408</v>
      </c>
      <c r="AV190" s="182">
        <f t="shared" ref="AV190:AV191" si="1836">AR190*$AV$184</f>
        <v>300</v>
      </c>
      <c r="AW190" s="182">
        <f t="shared" ref="AW190:AW191" si="1837">AU190*AV190</f>
        <v>29389.562151844024</v>
      </c>
      <c r="AX190" s="5"/>
      <c r="AY190" s="182">
        <f t="shared" si="1648"/>
        <v>112.65998824873542</v>
      </c>
      <c r="AZ190" s="182">
        <f t="shared" ref="AZ190:AZ191" si="1838">AV190*$AZ$184</f>
        <v>300</v>
      </c>
      <c r="BA190" s="182">
        <f t="shared" ref="BA190:BA191" si="1839">AY190*AZ190</f>
        <v>33797.996474620624</v>
      </c>
      <c r="BB190" s="5"/>
      <c r="BC190" s="182">
        <f t="shared" si="1650"/>
        <v>129.55898648604571</v>
      </c>
      <c r="BD190" s="182">
        <f t="shared" ref="BD190:BD191" si="1840">AZ190*$BD$184</f>
        <v>300</v>
      </c>
      <c r="BE190" s="182">
        <f t="shared" ref="BE190:BE191" si="1841">BC190*BD190</f>
        <v>38867.695945813713</v>
      </c>
      <c r="BF190" s="5"/>
      <c r="BG190" s="182">
        <f t="shared" si="1652"/>
        <v>148.99283445895256</v>
      </c>
      <c r="BH190" s="182">
        <f t="shared" ref="BH190:BH191" si="1842">BD190*$BH$184</f>
        <v>300</v>
      </c>
      <c r="BI190" s="182">
        <f t="shared" ref="BI190:BI191" si="1843">BG190*BH190</f>
        <v>44697.85033768577</v>
      </c>
      <c r="BJ190" s="5"/>
      <c r="BK190" s="182">
        <f t="shared" si="1654"/>
        <v>171.34175962779543</v>
      </c>
      <c r="BL190" s="182">
        <f t="shared" ref="BL190:BL191" si="1844">BH190*$BL$184</f>
        <v>300</v>
      </c>
      <c r="BM190" s="182">
        <f t="shared" ref="BM190:BM191" si="1845">BK190*BL190</f>
        <v>51402.527888338627</v>
      </c>
      <c r="BN190" s="5"/>
      <c r="BO190" s="182">
        <f t="shared" si="1656"/>
        <v>197.04302357196474</v>
      </c>
      <c r="BP190" s="182">
        <f t="shared" ref="BP190:BP191" si="1846">BL190*$BP$184</f>
        <v>300</v>
      </c>
      <c r="BQ190" s="182">
        <f t="shared" ref="BQ190:BQ191" si="1847">BO190*BP190</f>
        <v>59112.90707158942</v>
      </c>
      <c r="BR190" s="5"/>
      <c r="BS190" s="182">
        <f t="shared" si="1658"/>
        <v>226.59947710775944</v>
      </c>
      <c r="BT190" s="182">
        <f t="shared" ref="BT190:BT191" si="1848">BP190*$BT$184</f>
        <v>300</v>
      </c>
      <c r="BU190" s="182">
        <f t="shared" ref="BU190:BU191" si="1849">BS190*BT190</f>
        <v>67979.843132327835</v>
      </c>
      <c r="BV190" s="5"/>
      <c r="BW190" s="182">
        <f t="shared" si="1660"/>
        <v>260.58939867392337</v>
      </c>
      <c r="BX190" s="182">
        <f t="shared" ref="BX190:BX191" si="1850">BT190*$BX$184</f>
        <v>300</v>
      </c>
      <c r="BY190" s="182">
        <f t="shared" ref="BY190:BY191" si="1851">BW190*BX190</f>
        <v>78176.819602177013</v>
      </c>
      <c r="BZ190" s="5"/>
      <c r="CA190" s="182">
        <f t="shared" si="1662"/>
        <v>299.67780847501183</v>
      </c>
      <c r="CB190" s="182">
        <f t="shared" ref="CB190:CB191" si="1852">BX190*$CB$184</f>
        <v>300</v>
      </c>
      <c r="CC190" s="182">
        <f t="shared" ref="CC190:CC191" si="1853">CA190*CB190</f>
        <v>89903.342542503553</v>
      </c>
      <c r="CD190" s="5"/>
      <c r="CE190" s="182">
        <f t="shared" si="1664"/>
        <v>413.55537569551632</v>
      </c>
      <c r="CF190" s="182">
        <f t="shared" ref="CF190:CF191" si="1854">CB190*$CF$184</f>
        <v>300</v>
      </c>
      <c r="CG190" s="182">
        <f t="shared" ref="CG190:CG191" si="1855">CE190*CF190</f>
        <v>124066.61270865489</v>
      </c>
      <c r="CH190" s="5"/>
      <c r="CI190" s="182">
        <f t="shared" si="1666"/>
        <v>475.58868204984373</v>
      </c>
      <c r="CJ190" s="182">
        <f t="shared" ref="CJ190:CJ191" si="1856">CF190*$CJ$184</f>
        <v>300</v>
      </c>
      <c r="CK190" s="182">
        <f t="shared" ref="CK190:CK191" si="1857">CI190*CJ190</f>
        <v>142676.60461495313</v>
      </c>
      <c r="CL190" s="5"/>
      <c r="CM190" s="182">
        <f t="shared" si="1668"/>
        <v>546.92698435732029</v>
      </c>
      <c r="CN190" s="182">
        <f t="shared" ref="CN190:CN191" si="1858">CJ190*$CN$184</f>
        <v>300</v>
      </c>
      <c r="CO190" s="182">
        <f t="shared" ref="CO190:CO191" si="1859">CM190*CN190</f>
        <v>164078.09530719608</v>
      </c>
      <c r="CP190" s="5"/>
      <c r="CQ190" s="182">
        <f t="shared" si="1669"/>
        <v>628.9660320109183</v>
      </c>
      <c r="CR190" s="182">
        <f t="shared" ref="CR190:CR191" si="1860">CN190*$CR$184</f>
        <v>300</v>
      </c>
      <c r="CS190" s="182">
        <f t="shared" ref="CS190:CS191" si="1861">CQ190*CR190</f>
        <v>188689.8096032755</v>
      </c>
      <c r="CT190" s="5"/>
      <c r="CU190" s="182">
        <f t="shared" si="1671"/>
        <v>723.31093681255595</v>
      </c>
      <c r="CV190" s="182">
        <f t="shared" ref="CV190:CV191" si="1862">CR190*$CV$184</f>
        <v>300</v>
      </c>
      <c r="CW190" s="182">
        <f t="shared" ref="CW190:CW191" si="1863">CU190*CV190</f>
        <v>216993.28104376679</v>
      </c>
      <c r="CX190" s="5"/>
      <c r="CY190" s="182">
        <f t="shared" si="1673"/>
        <v>831.80757733443932</v>
      </c>
      <c r="CZ190" s="182">
        <f t="shared" ref="CZ190:CZ191" si="1864">CV190*$CZ$184</f>
        <v>300</v>
      </c>
      <c r="DA190" s="182">
        <f t="shared" ref="DA190:DA191" si="1865">CY190*CZ190</f>
        <v>249542.27320033181</v>
      </c>
      <c r="DB190" s="5"/>
      <c r="DC190" s="182">
        <f t="shared" si="1675"/>
        <v>956.57871393460516</v>
      </c>
      <c r="DD190" s="182">
        <f t="shared" ref="DD190:DD191" si="1866">CZ190*$DD$184</f>
        <v>300</v>
      </c>
      <c r="DE190" s="182">
        <f t="shared" ref="DE190:DE191" si="1867">DC190*DD190</f>
        <v>286973.61418038153</v>
      </c>
      <c r="DF190" s="5"/>
      <c r="DG190" s="182">
        <f t="shared" si="1677"/>
        <v>1100.0655210247958</v>
      </c>
      <c r="DH190" s="182">
        <f t="shared" ref="DH190:DH191" si="1868">DD190*$DH$184</f>
        <v>300</v>
      </c>
      <c r="DI190" s="182">
        <f t="shared" ref="DI190:DI191" si="1869">DG190*DH190</f>
        <v>330019.65630743874</v>
      </c>
      <c r="DJ190" s="5"/>
      <c r="DK190" s="182">
        <f t="shared" si="1679"/>
        <v>1265.0753491785151</v>
      </c>
      <c r="DL190" s="182">
        <f t="shared" ref="DL190:DL191" si="1870">DH190*$DL$184</f>
        <v>300</v>
      </c>
      <c r="DM190" s="182">
        <f t="shared" ref="DM190:DM191" si="1871">DK190*DL190</f>
        <v>379522.60475355457</v>
      </c>
      <c r="DN190" s="5"/>
      <c r="DO190" s="182">
        <f t="shared" si="1680"/>
        <v>1454.8366515552923</v>
      </c>
      <c r="DP190" s="182">
        <f t="shared" ref="DP190:DP191" si="1872">DL190*$DP$184</f>
        <v>300</v>
      </c>
      <c r="DQ190" s="182">
        <f t="shared" ref="DQ190:DQ191" si="1873">DO190*DP190</f>
        <v>436450.99546658772</v>
      </c>
      <c r="DR190" s="5"/>
      <c r="DS190" s="182">
        <f t="shared" si="1681"/>
        <v>1673.0621492885859</v>
      </c>
      <c r="DT190" s="182">
        <f t="shared" ref="DT190:DT191" si="1874">DP190*$DT$184</f>
        <v>300</v>
      </c>
      <c r="DU190" s="182">
        <f t="shared" ref="DU190:DU191" si="1875">DS190*DT190</f>
        <v>501918.64478657581</v>
      </c>
      <c r="DV190" s="5"/>
      <c r="DW190" s="182">
        <f t="shared" si="1683"/>
        <v>1924.0214716818739</v>
      </c>
      <c r="DX190" s="182">
        <f t="shared" ref="DX190:DX191" si="1876">DT190*$DX$184</f>
        <v>300</v>
      </c>
      <c r="DY190" s="182">
        <f t="shared" ref="DY190:DY191" si="1877">DW190*DX190</f>
        <v>577206.44150456216</v>
      </c>
      <c r="DZ190" s="5"/>
      <c r="EA190" s="182">
        <f t="shared" si="1685"/>
        <v>2433.8871616775705</v>
      </c>
      <c r="EB190" s="182">
        <f t="shared" ref="EB190:EB191" si="1878">DX190*$EB$184</f>
        <v>300</v>
      </c>
      <c r="EC190" s="182">
        <f t="shared" ref="EC190:EC191" si="1879">EA190*EB190</f>
        <v>730166.14850327116</v>
      </c>
      <c r="ED190" s="5"/>
      <c r="EE190" s="182">
        <f t="shared" si="1687"/>
        <v>2798.970235929206</v>
      </c>
      <c r="EF190" s="182">
        <f t="shared" ref="EF190:EF191" si="1880">EB190*$EF$184</f>
        <v>300</v>
      </c>
      <c r="EG190" s="182">
        <f t="shared" ref="EG190:EG191" si="1881">EE190*EF190</f>
        <v>839691.07077876176</v>
      </c>
      <c r="EH190" s="5"/>
      <c r="EI190" s="182">
        <f t="shared" si="1689"/>
        <v>3218.8157713185865</v>
      </c>
      <c r="EJ190" s="182">
        <f t="shared" ref="EJ190:EJ191" si="1882">EF190*$EJ$184</f>
        <v>300</v>
      </c>
      <c r="EK190" s="182">
        <f t="shared" ref="EK190:EK191" si="1883">EI190*EJ190</f>
        <v>965644.73139557592</v>
      </c>
      <c r="EL190" s="5"/>
      <c r="EM190" s="182">
        <f t="shared" si="1690"/>
        <v>3701.638137016374</v>
      </c>
      <c r="EN190" s="182">
        <f t="shared" ref="EN190:EN191" si="1884">EJ190*$EN$184</f>
        <v>300</v>
      </c>
      <c r="EO190" s="182">
        <f t="shared" ref="EO190:EO191" si="1885">EM190*EN190</f>
        <v>1110491.4411049122</v>
      </c>
      <c r="EP190" s="5"/>
      <c r="EQ190" s="182">
        <f t="shared" si="1692"/>
        <v>4256.8838575688296</v>
      </c>
      <c r="ER190" s="182">
        <f t="shared" ref="ER190:ER191" si="1886">EN190*$ER$184</f>
        <v>300</v>
      </c>
      <c r="ES190" s="182">
        <f t="shared" ref="ES190:ES191" si="1887">EQ190*ER190</f>
        <v>1277065.157270649</v>
      </c>
      <c r="ET190" s="5"/>
      <c r="EU190" s="182">
        <f t="shared" si="1694"/>
        <v>4895.4164362041538</v>
      </c>
      <c r="EV190" s="182">
        <f t="shared" ref="EV190:EV191" si="1888">ER190*$EV$184</f>
        <v>300</v>
      </c>
      <c r="EW190" s="182">
        <f t="shared" ref="EW190:EW191" si="1889">EU190*EV190</f>
        <v>1468624.9308612461</v>
      </c>
      <c r="EX190" s="5"/>
      <c r="EY190" s="182">
        <f t="shared" si="1696"/>
        <v>5629.7289016347768</v>
      </c>
      <c r="EZ190" s="182">
        <f t="shared" ref="EZ190:EZ191" si="1890">EV190*$EZ$184</f>
        <v>300</v>
      </c>
      <c r="FA190" s="182">
        <f t="shared" ref="FA190:FA191" si="1891">EY190*EZ190</f>
        <v>1688918.670490433</v>
      </c>
      <c r="FB190" s="5"/>
      <c r="FC190" s="182">
        <f t="shared" si="1697"/>
        <v>6474.1882368799925</v>
      </c>
      <c r="FD190" s="182">
        <f t="shared" ref="FD190:FD191" si="1892">EZ190*$FD$184</f>
        <v>300</v>
      </c>
      <c r="FE190" s="182">
        <f t="shared" ref="FE190:FE191" si="1893">FC190*FD190</f>
        <v>1942256.4710639978</v>
      </c>
      <c r="FF190" s="5"/>
      <c r="FG190" s="182">
        <f t="shared" si="1699"/>
        <v>7445.3164724119906</v>
      </c>
      <c r="FH190" s="182">
        <f t="shared" ref="FH190:FH191" si="1894">FD190*$FH$184</f>
        <v>300</v>
      </c>
      <c r="FI190" s="182">
        <f t="shared" ref="FI190:FI191" si="1895">FG190*FH190</f>
        <v>2233594.9417235972</v>
      </c>
      <c r="FJ190" s="5"/>
      <c r="FK190" s="182">
        <f t="shared" si="1701"/>
        <v>8562.1139432737891</v>
      </c>
      <c r="FL190" s="182">
        <f t="shared" ref="FL190:FL191" si="1896">FH190*$FL$184</f>
        <v>300</v>
      </c>
      <c r="FM190" s="182">
        <f t="shared" ref="FM190:FM191" si="1897">FK190*FL190</f>
        <v>2568634.182982137</v>
      </c>
      <c r="FN190" s="5"/>
      <c r="FO190" s="182">
        <f t="shared" si="1702"/>
        <v>9846.431034764857</v>
      </c>
      <c r="FP190" s="182">
        <f t="shared" ref="FP190:FP191" si="1898">FL190*$FP$184</f>
        <v>300</v>
      </c>
      <c r="FQ190" s="182">
        <f t="shared" ref="FQ190:FQ191" si="1899">FO190*FP190</f>
        <v>2953929.3104294571</v>
      </c>
      <c r="FR190" s="5"/>
      <c r="FS190" s="182">
        <f t="shared" si="1703"/>
        <v>11323.395689979585</v>
      </c>
      <c r="FT190" s="182">
        <f t="shared" ref="FT190:FT191" si="1900">FP190*$FT$184</f>
        <v>300</v>
      </c>
      <c r="FU190" s="182">
        <f t="shared" ref="FU190:FU191" si="1901">FS190*FT190</f>
        <v>3397018.7069938756</v>
      </c>
      <c r="FV190" s="5"/>
      <c r="FW190" s="182">
        <f t="shared" si="1705"/>
        <v>14324.095547824174</v>
      </c>
      <c r="FX190" s="182">
        <f t="shared" ref="FX190:FX191" si="1902">FT190*$FX$184</f>
        <v>300</v>
      </c>
      <c r="FY190" s="182">
        <f t="shared" ref="FY190:FY191" si="1903">FW190*FX190</f>
        <v>4297228.6643472519</v>
      </c>
      <c r="FZ190" s="5"/>
      <c r="GA190" s="182">
        <f t="shared" si="1706"/>
        <v>16472.709879997798</v>
      </c>
      <c r="GB190" s="182">
        <f t="shared" ref="GB190:GB191" si="1904">FX190*$GB$184</f>
        <v>300</v>
      </c>
      <c r="GC190" s="182">
        <f t="shared" ref="GC190:GC191" si="1905">GA190*GB190</f>
        <v>4941812.9639993394</v>
      </c>
      <c r="GE190" s="182">
        <f t="shared" si="1708"/>
        <v>18943.616361997465</v>
      </c>
      <c r="GF190" s="182">
        <f t="shared" ref="GF190:GF191" si="1906">GB190*$GF$184</f>
        <v>300</v>
      </c>
      <c r="GG190" s="182">
        <f t="shared" ref="GG190:GG191" si="1907">GE190*GF190</f>
        <v>5683084.9085992398</v>
      </c>
      <c r="GH190" s="5"/>
      <c r="GI190" s="182">
        <f t="shared" si="1709"/>
        <v>21785.158816297084</v>
      </c>
      <c r="GJ190" s="182">
        <f t="shared" ref="GJ190:GJ191" si="1908">GF190*$GJ$184</f>
        <v>300</v>
      </c>
      <c r="GK190" s="182">
        <f t="shared" ref="GK190:GK191" si="1909">GI190*GJ190</f>
        <v>6535547.6448891256</v>
      </c>
      <c r="GL190" s="5"/>
      <c r="GM190" s="182">
        <f t="shared" si="1711"/>
        <v>25052.932638741644</v>
      </c>
      <c r="GN190" s="182">
        <f t="shared" ref="GN190:GN191" si="1910">GJ190*$GN$184</f>
        <v>300</v>
      </c>
      <c r="GO190" s="182">
        <f t="shared" ref="GO190:GO191" si="1911">GM190*GN190</f>
        <v>7515879.7916224934</v>
      </c>
      <c r="GP190" s="5"/>
      <c r="GQ190" s="182">
        <f t="shared" si="1713"/>
        <v>28810.872534552887</v>
      </c>
      <c r="GR190" s="182">
        <f t="shared" ref="GR190:GR191" si="1912">GN190*$GR$184</f>
        <v>300</v>
      </c>
      <c r="GS190" s="182">
        <f t="shared" ref="GS190:GS191" si="1913">GQ190*GR190</f>
        <v>8643261.7603658661</v>
      </c>
      <c r="GT190" s="5"/>
      <c r="GU190" s="182">
        <f t="shared" si="1715"/>
        <v>33132.503414735816</v>
      </c>
      <c r="GV190" s="182">
        <f t="shared" ref="GV190:GV191" si="1914">GR190*$GV$184</f>
        <v>300</v>
      </c>
      <c r="GW190" s="182">
        <f t="shared" ref="GW190:GW191" si="1915">GU190*GV190</f>
        <v>9939751.0244207457</v>
      </c>
      <c r="GX190" s="5"/>
      <c r="GY190" s="182">
        <f t="shared" si="1717"/>
        <v>38102.378926946185</v>
      </c>
      <c r="GZ190" s="182">
        <f t="shared" ref="GZ190:GZ191" si="1916">GV190*$GZ$184</f>
        <v>300</v>
      </c>
      <c r="HA190" s="182">
        <f t="shared" ref="HA190:HA191" si="1917">GY190*GZ190</f>
        <v>11430713.678083856</v>
      </c>
      <c r="HB190" s="5"/>
      <c r="HC190" s="182">
        <f t="shared" si="1719"/>
        <v>43817.735765988109</v>
      </c>
      <c r="HD190" s="182">
        <f t="shared" ref="HD190:HD191" si="1918">GZ190*$HD$184</f>
        <v>300</v>
      </c>
      <c r="HE190" s="182">
        <f t="shared" ref="HE190:HE191" si="1919">HC190*HD190</f>
        <v>13145320.729796432</v>
      </c>
      <c r="HF190" s="5"/>
      <c r="HG190" s="182">
        <f t="shared" si="1721"/>
        <v>50390.396130886322</v>
      </c>
      <c r="HH190" s="182">
        <f t="shared" ref="HH190:HH191" si="1920">HD190*$HH$184</f>
        <v>300</v>
      </c>
      <c r="HI190" s="182">
        <f t="shared" ref="HI190:HI191" si="1921">HG190*HH190</f>
        <v>15117118.839265896</v>
      </c>
      <c r="HJ190" s="5"/>
      <c r="HK190" s="182">
        <f t="shared" si="1723"/>
        <v>57948.955550519262</v>
      </c>
      <c r="HL190" s="182">
        <f t="shared" ref="HL190:HL191" si="1922">HH190*$HL$184</f>
        <v>300</v>
      </c>
      <c r="HM190" s="182">
        <f t="shared" ref="HM190:HM191" si="1923">HK190*HL190</f>
        <v>17384686.66515578</v>
      </c>
      <c r="HN190" s="5"/>
      <c r="HO190" s="182">
        <f t="shared" si="1725"/>
        <v>66641.298883097144</v>
      </c>
      <c r="HP190" s="182">
        <f t="shared" ref="HP190:HP191" si="1924">HL190*$HP$184</f>
        <v>300</v>
      </c>
      <c r="HQ190" s="182">
        <f t="shared" ref="HQ190:HQ191" si="1925">HO190*HP190</f>
        <v>19992389.664929144</v>
      </c>
      <c r="HR190" s="5"/>
      <c r="HS190" s="182">
        <f t="shared" si="1727"/>
        <v>88133.117772895959</v>
      </c>
      <c r="HT190" s="182">
        <f t="shared" ref="HT190:HT191" si="1926">HP190*$HT$184</f>
        <v>300</v>
      </c>
      <c r="HU190" s="182">
        <f t="shared" ref="HU190:HU191" si="1927">HS190*HT190</f>
        <v>26439935.331868786</v>
      </c>
      <c r="HV190" s="5"/>
      <c r="HW190" s="182">
        <f t="shared" si="1729"/>
        <v>101353.08543883034</v>
      </c>
      <c r="HX190" s="182">
        <f t="shared" ref="HX190:HX191" si="1928">HT190*$HX$184</f>
        <v>300</v>
      </c>
      <c r="HY190" s="182">
        <f t="shared" ref="HY190:HY191" si="1929">HW190*HX190</f>
        <v>30405925.631649103</v>
      </c>
      <c r="IA190" s="182">
        <f t="shared" si="1731"/>
        <v>116556.04825465489</v>
      </c>
      <c r="IB190" s="182">
        <f t="shared" ref="IB190:IB191" si="1930">HX190*$IB$184</f>
        <v>300</v>
      </c>
      <c r="IC190" s="182">
        <f t="shared" ref="IC190:IC191" si="1931">IA190*IB190</f>
        <v>34966814.476396464</v>
      </c>
      <c r="ID190" s="5"/>
      <c r="IE190" s="182">
        <f t="shared" si="1732"/>
        <v>134039.4554928531</v>
      </c>
      <c r="IF190" s="182">
        <f t="shared" ref="IF190:IF191" si="1932">IB190*$IF$184</f>
        <v>300</v>
      </c>
      <c r="IG190" s="182">
        <f t="shared" ref="IG190:IG191" si="1933">IE190*IF190</f>
        <v>40211836.64785593</v>
      </c>
      <c r="IH190" s="5"/>
      <c r="II190" s="182">
        <f t="shared" si="1734"/>
        <v>154145.37381678107</v>
      </c>
      <c r="IJ190" s="182">
        <f t="shared" ref="IJ190:IJ191" si="1934">IF190*$IJ$184</f>
        <v>300</v>
      </c>
      <c r="IK190" s="182">
        <f t="shared" ref="IK190:IK191" si="1935">II190*IJ190</f>
        <v>46243612.145034321</v>
      </c>
      <c r="IL190" s="5"/>
      <c r="IM190" s="182">
        <f t="shared" si="1736"/>
        <v>177267.17988929822</v>
      </c>
      <c r="IN190" s="182">
        <f t="shared" ref="IN190:IN191" si="1936">IJ190*$IJ$184</f>
        <v>300</v>
      </c>
      <c r="IO190" s="182">
        <f t="shared" ref="IO190:IO191" si="1937">IM190*IN190</f>
        <v>53180153.966789469</v>
      </c>
      <c r="IP190" s="5"/>
      <c r="IQ190" s="182">
        <f t="shared" si="1738"/>
        <v>203857.25687269293</v>
      </c>
      <c r="IR190" s="182">
        <f t="shared" ref="IR190:IR191" si="1938">IN190*$IJ$184</f>
        <v>300</v>
      </c>
      <c r="IS190" s="182">
        <f t="shared" ref="IS190:IS191" si="1939">IQ190*IR190</f>
        <v>61157177.061807878</v>
      </c>
      <c r="IT190" s="5"/>
      <c r="IU190" s="182">
        <f t="shared" si="1740"/>
        <v>234435.84540359685</v>
      </c>
      <c r="IV190" s="182">
        <f t="shared" ref="IV190:IV191" si="1940">IR190*$IJ$184</f>
        <v>300</v>
      </c>
      <c r="IW190" s="182">
        <f t="shared" ref="IW190:IW191" si="1941">IU190*IV190</f>
        <v>70330753.621079057</v>
      </c>
      <c r="IX190" s="5"/>
      <c r="IY190" s="182">
        <f t="shared" si="1742"/>
        <v>269601.22221413633</v>
      </c>
      <c r="IZ190" s="182">
        <f t="shared" ref="IZ190:IZ191" si="1942">IV190*$IJ$184</f>
        <v>300</v>
      </c>
      <c r="JA190" s="182">
        <f t="shared" ref="JA190:JA191" si="1943">IY190*IZ190</f>
        <v>80880366.664240897</v>
      </c>
      <c r="JB190" s="5"/>
      <c r="JC190" s="182">
        <f t="shared" si="1744"/>
        <v>310041.40554625675</v>
      </c>
      <c r="JD190" s="182">
        <f t="shared" ref="JD190:JD191" si="1944">IZ190*$IJ$184</f>
        <v>300</v>
      </c>
      <c r="JE190" s="182">
        <f t="shared" ref="JE190:JE191" si="1945">JC190*JD190</f>
        <v>93012421.663877025</v>
      </c>
      <c r="JF190" s="5"/>
      <c r="JG190" s="182">
        <f t="shared" si="1746"/>
        <v>356547.61637819523</v>
      </c>
      <c r="JH190" s="182">
        <f t="shared" ref="JH190:JH191" si="1946">JD190*$IJ$184</f>
        <v>300</v>
      </c>
      <c r="JI190" s="182">
        <f t="shared" ref="JI190:JI191" si="1947">JG190*JH190</f>
        <v>106964284.91345857</v>
      </c>
      <c r="JJ190" s="294"/>
      <c r="JK190" s="182">
        <f t="shared" si="1748"/>
        <v>410029.75883492449</v>
      </c>
      <c r="JL190" s="182">
        <f t="shared" ref="JL190:JL191" si="1948">JH190*$IJ$184</f>
        <v>300</v>
      </c>
      <c r="JM190" s="182">
        <f t="shared" ref="JM190:JM191" si="1949">JK190*JL190</f>
        <v>123008927.65047735</v>
      </c>
      <c r="JN190" s="5"/>
      <c r="JO190" s="182">
        <f t="shared" si="1750"/>
        <v>476249.5648867648</v>
      </c>
      <c r="JP190" s="182">
        <f t="shared" si="1751"/>
        <v>303</v>
      </c>
      <c r="JQ190" s="182">
        <f t="shared" si="1752"/>
        <v>144303618.16068974</v>
      </c>
      <c r="JR190" s="5"/>
      <c r="JS190" s="182">
        <f t="shared" si="1753"/>
        <v>547686.99961977953</v>
      </c>
      <c r="JT190" s="182">
        <f t="shared" si="1754"/>
        <v>306.03000000000003</v>
      </c>
      <c r="JU190" s="182">
        <f t="shared" si="1755"/>
        <v>167608652.49364114</v>
      </c>
      <c r="JV190" s="5"/>
      <c r="JW190" s="182">
        <f t="shared" si="1756"/>
        <v>629840.04956274643</v>
      </c>
      <c r="JX190" s="182">
        <f t="shared" si="1757"/>
        <v>309.09030000000001</v>
      </c>
      <c r="JY190" s="182">
        <f t="shared" si="1758"/>
        <v>194677449.87136418</v>
      </c>
      <c r="JZ190" s="5"/>
      <c r="KA190" s="182">
        <f t="shared" si="1759"/>
        <v>724316.05699715833</v>
      </c>
      <c r="KB190" s="182">
        <f t="shared" si="1760"/>
        <v>312.18120300000004</v>
      </c>
      <c r="KC190" s="182">
        <f t="shared" si="1761"/>
        <v>226117858.0255895</v>
      </c>
      <c r="KD190" s="5"/>
      <c r="KE190" s="182">
        <f t="shared" si="1762"/>
        <v>832963.46554673207</v>
      </c>
      <c r="KF190" s="182">
        <f t="shared" si="1763"/>
        <v>315.30301503000004</v>
      </c>
      <c r="KG190" s="182">
        <f t="shared" si="1764"/>
        <v>262635892.09672219</v>
      </c>
      <c r="KH190" s="5"/>
      <c r="KI190" s="183">
        <f t="shared" si="1765"/>
        <v>119.59381912499995</v>
      </c>
      <c r="KJ190" s="183">
        <f t="shared" si="1632"/>
        <v>300</v>
      </c>
      <c r="KK190" s="183">
        <f t="shared" si="1766"/>
        <v>35878.145737499988</v>
      </c>
      <c r="KM190" s="183">
        <f t="shared" si="1767"/>
        <v>1868.1051054438417</v>
      </c>
      <c r="KN190" s="183">
        <f t="shared" si="1633"/>
        <v>300</v>
      </c>
      <c r="KO190" s="183">
        <f t="shared" si="1768"/>
        <v>560431.53163315251</v>
      </c>
      <c r="KQ190" s="183">
        <f t="shared" si="1769"/>
        <v>11993.795444924262</v>
      </c>
      <c r="KR190" s="183">
        <f t="shared" si="1634"/>
        <v>300</v>
      </c>
      <c r="KS190" s="183">
        <f t="shared" si="1770"/>
        <v>3598138.633477279</v>
      </c>
      <c r="KU190" s="183">
        <f t="shared" si="1771"/>
        <v>70586.785878659721</v>
      </c>
      <c r="KV190" s="183">
        <f t="shared" si="1635"/>
        <v>299.99999999999989</v>
      </c>
      <c r="KW190" s="183">
        <f t="shared" si="1772"/>
        <v>21176035.763597909</v>
      </c>
      <c r="KY190" s="183">
        <f t="shared" si="1773"/>
        <v>415422.65445158392</v>
      </c>
      <c r="KZ190" s="183">
        <f t="shared" si="1636"/>
        <v>300</v>
      </c>
      <c r="LA190" s="183">
        <f t="shared" si="1774"/>
        <v>124626796.33547518</v>
      </c>
      <c r="LC190" s="183">
        <f t="shared" si="1775"/>
        <v>2556007.3659151164</v>
      </c>
      <c r="LD190" s="183">
        <f t="shared" si="1637"/>
        <v>299.99999999999994</v>
      </c>
      <c r="LE190" s="183">
        <f t="shared" si="1776"/>
        <v>766802209.7745347</v>
      </c>
    </row>
    <row r="191" spans="2:317" ht="18.75">
      <c r="B191" s="172"/>
      <c r="C191" s="181"/>
      <c r="D191" s="181"/>
      <c r="E191" s="180" t="str">
        <f>'A.I Revenue Streams - P1'!F188</f>
        <v>Physiotherapy-Home Visits</v>
      </c>
      <c r="F191" s="184"/>
      <c r="G191" s="182"/>
      <c r="H191" s="182">
        <f>'A.I Revenue Streams - P1'!J188</f>
        <v>700</v>
      </c>
      <c r="I191" s="182">
        <f t="shared" si="1817"/>
        <v>0</v>
      </c>
      <c r="J191" s="5"/>
      <c r="K191" s="182">
        <f>'A.I Revenue Streams - P1'!H188*K$2*L$2</f>
        <v>9</v>
      </c>
      <c r="L191" s="182">
        <f t="shared" si="1818"/>
        <v>700</v>
      </c>
      <c r="M191" s="182">
        <f t="shared" si="1819"/>
        <v>6300</v>
      </c>
      <c r="N191" s="5"/>
      <c r="O191" s="182">
        <f t="shared" si="1638"/>
        <v>9.6074999999999982</v>
      </c>
      <c r="P191" s="182">
        <f t="shared" si="1820"/>
        <v>700</v>
      </c>
      <c r="Q191" s="182">
        <f t="shared" si="1821"/>
        <v>6725.2499999999991</v>
      </c>
      <c r="R191" s="5"/>
      <c r="S191" s="182">
        <f t="shared" si="1639"/>
        <v>14.731499999999995</v>
      </c>
      <c r="T191" s="182">
        <f t="shared" si="1822"/>
        <v>700</v>
      </c>
      <c r="U191" s="182">
        <f t="shared" si="1823"/>
        <v>10312.049999999997</v>
      </c>
      <c r="V191" s="5"/>
      <c r="W191" s="182">
        <f t="shared" si="1640"/>
        <v>21.176531249999989</v>
      </c>
      <c r="X191" s="182">
        <f t="shared" si="1824"/>
        <v>700</v>
      </c>
      <c r="Y191" s="182">
        <f t="shared" si="1825"/>
        <v>14823.571874999992</v>
      </c>
      <c r="Z191" s="5"/>
      <c r="AA191" s="182">
        <f t="shared" si="1641"/>
        <v>38.964817499999981</v>
      </c>
      <c r="AB191" s="182">
        <f t="shared" si="1826"/>
        <v>700</v>
      </c>
      <c r="AC191" s="182">
        <f t="shared" si="1827"/>
        <v>27275.372249999986</v>
      </c>
      <c r="AD191" s="5"/>
      <c r="AE191" s="182">
        <f t="shared" si="1642"/>
        <v>56.011925156249966</v>
      </c>
      <c r="AF191" s="182">
        <f t="shared" si="1828"/>
        <v>700</v>
      </c>
      <c r="AG191" s="182">
        <f t="shared" si="1829"/>
        <v>39208.347609374978</v>
      </c>
      <c r="AH191" s="5"/>
      <c r="AI191" s="182">
        <f t="shared" si="1643"/>
        <v>80.517142412109322</v>
      </c>
      <c r="AJ191" s="182">
        <f t="shared" si="1830"/>
        <v>700</v>
      </c>
      <c r="AK191" s="182">
        <f t="shared" si="1831"/>
        <v>56361.999688476528</v>
      </c>
      <c r="AL191" s="5"/>
      <c r="AM191" s="182">
        <f t="shared" si="1644"/>
        <v>92.594713773925719</v>
      </c>
      <c r="AN191" s="182">
        <f t="shared" si="1832"/>
        <v>700</v>
      </c>
      <c r="AO191" s="182">
        <f t="shared" si="1833"/>
        <v>64816.299641748003</v>
      </c>
      <c r="AP191" s="5"/>
      <c r="AQ191" s="182">
        <f t="shared" si="1645"/>
        <v>106.48392084001456</v>
      </c>
      <c r="AR191" s="182">
        <f t="shared" si="1834"/>
        <v>700</v>
      </c>
      <c r="AS191" s="182">
        <f t="shared" si="1835"/>
        <v>74538.744588010188</v>
      </c>
      <c r="AT191" s="5"/>
      <c r="AU191" s="182">
        <f t="shared" si="1646"/>
        <v>122.45650896601676</v>
      </c>
      <c r="AV191" s="182">
        <f t="shared" si="1836"/>
        <v>700</v>
      </c>
      <c r="AW191" s="182">
        <f t="shared" si="1837"/>
        <v>85719.556276211733</v>
      </c>
      <c r="AX191" s="5"/>
      <c r="AY191" s="182">
        <f t="shared" si="1648"/>
        <v>140.82498531091926</v>
      </c>
      <c r="AZ191" s="182">
        <f t="shared" si="1838"/>
        <v>700</v>
      </c>
      <c r="BA191" s="182">
        <f t="shared" si="1839"/>
        <v>98577.489717643475</v>
      </c>
      <c r="BB191" s="5"/>
      <c r="BC191" s="182">
        <f t="shared" si="1650"/>
        <v>161.94873310755713</v>
      </c>
      <c r="BD191" s="182">
        <f t="shared" si="1840"/>
        <v>700</v>
      </c>
      <c r="BE191" s="182">
        <f t="shared" si="1841"/>
        <v>113364.11317529</v>
      </c>
      <c r="BF191" s="5"/>
      <c r="BG191" s="182">
        <f t="shared" si="1652"/>
        <v>186.24104307369069</v>
      </c>
      <c r="BH191" s="182">
        <f t="shared" si="1842"/>
        <v>700</v>
      </c>
      <c r="BI191" s="182">
        <f t="shared" si="1843"/>
        <v>130368.73015158348</v>
      </c>
      <c r="BJ191" s="5"/>
      <c r="BK191" s="182">
        <f t="shared" si="1654"/>
        <v>214.17719953474429</v>
      </c>
      <c r="BL191" s="182">
        <f t="shared" si="1844"/>
        <v>700</v>
      </c>
      <c r="BM191" s="182">
        <f t="shared" si="1845"/>
        <v>149924.03967432101</v>
      </c>
      <c r="BN191" s="5"/>
      <c r="BO191" s="182">
        <f t="shared" si="1656"/>
        <v>246.30377946495591</v>
      </c>
      <c r="BP191" s="182">
        <f t="shared" si="1846"/>
        <v>700</v>
      </c>
      <c r="BQ191" s="182">
        <f t="shared" si="1847"/>
        <v>172412.64562546913</v>
      </c>
      <c r="BR191" s="5"/>
      <c r="BS191" s="182">
        <f t="shared" si="1658"/>
        <v>283.24934638469927</v>
      </c>
      <c r="BT191" s="182">
        <f t="shared" si="1848"/>
        <v>700</v>
      </c>
      <c r="BU191" s="182">
        <f t="shared" si="1849"/>
        <v>198274.54246928947</v>
      </c>
      <c r="BV191" s="5"/>
      <c r="BW191" s="182">
        <f t="shared" si="1660"/>
        <v>325.73674834240416</v>
      </c>
      <c r="BX191" s="182">
        <f t="shared" si="1850"/>
        <v>700</v>
      </c>
      <c r="BY191" s="182">
        <f t="shared" si="1851"/>
        <v>228015.72383968291</v>
      </c>
      <c r="BZ191" s="5"/>
      <c r="CA191" s="182">
        <f t="shared" si="1662"/>
        <v>374.59726059376476</v>
      </c>
      <c r="CB191" s="182">
        <f t="shared" si="1852"/>
        <v>700</v>
      </c>
      <c r="CC191" s="182">
        <f t="shared" si="1853"/>
        <v>262218.08241563535</v>
      </c>
      <c r="CD191" s="5"/>
      <c r="CE191" s="182">
        <f t="shared" si="1664"/>
        <v>516.94421961939531</v>
      </c>
      <c r="CF191" s="182">
        <f t="shared" si="1854"/>
        <v>700</v>
      </c>
      <c r="CG191" s="182">
        <f t="shared" si="1855"/>
        <v>361860.95373357669</v>
      </c>
      <c r="CH191" s="5"/>
      <c r="CI191" s="182">
        <f t="shared" si="1666"/>
        <v>594.48585256230456</v>
      </c>
      <c r="CJ191" s="182">
        <f t="shared" si="1856"/>
        <v>700</v>
      </c>
      <c r="CK191" s="182">
        <f t="shared" si="1857"/>
        <v>416140.09679361316</v>
      </c>
      <c r="CL191" s="5"/>
      <c r="CM191" s="182">
        <f t="shared" si="1668"/>
        <v>683.65873044665022</v>
      </c>
      <c r="CN191" s="182">
        <f t="shared" si="1858"/>
        <v>700</v>
      </c>
      <c r="CO191" s="182">
        <f t="shared" si="1859"/>
        <v>478561.11131265515</v>
      </c>
      <c r="CP191" s="5"/>
      <c r="CQ191" s="182">
        <f t="shared" si="1669"/>
        <v>786.20754001364764</v>
      </c>
      <c r="CR191" s="182">
        <f t="shared" si="1860"/>
        <v>700</v>
      </c>
      <c r="CS191" s="182">
        <f t="shared" si="1861"/>
        <v>550345.27800955332</v>
      </c>
      <c r="CT191" s="5"/>
      <c r="CU191" s="182">
        <f t="shared" si="1671"/>
        <v>904.13867101569474</v>
      </c>
      <c r="CV191" s="182">
        <f t="shared" si="1862"/>
        <v>700</v>
      </c>
      <c r="CW191" s="182">
        <f t="shared" si="1863"/>
        <v>632897.06971098634</v>
      </c>
      <c r="CX191" s="5"/>
      <c r="CY191" s="182">
        <f t="shared" si="1673"/>
        <v>1039.7594716680487</v>
      </c>
      <c r="CZ191" s="182">
        <f t="shared" si="1864"/>
        <v>700</v>
      </c>
      <c r="DA191" s="182">
        <f t="shared" si="1865"/>
        <v>727831.63016763411</v>
      </c>
      <c r="DB191" s="5"/>
      <c r="DC191" s="182">
        <f t="shared" si="1675"/>
        <v>1195.723392418256</v>
      </c>
      <c r="DD191" s="182">
        <f t="shared" si="1866"/>
        <v>700</v>
      </c>
      <c r="DE191" s="182">
        <f t="shared" si="1867"/>
        <v>837006.37469277927</v>
      </c>
      <c r="DF191" s="5"/>
      <c r="DG191" s="182">
        <f t="shared" si="1677"/>
        <v>1375.0819012809943</v>
      </c>
      <c r="DH191" s="182">
        <f t="shared" si="1868"/>
        <v>700</v>
      </c>
      <c r="DI191" s="182">
        <f t="shared" si="1869"/>
        <v>962557.33089669608</v>
      </c>
      <c r="DJ191" s="5"/>
      <c r="DK191" s="182">
        <f t="shared" si="1679"/>
        <v>1581.3441864731433</v>
      </c>
      <c r="DL191" s="182">
        <f t="shared" si="1870"/>
        <v>700</v>
      </c>
      <c r="DM191" s="182">
        <f t="shared" si="1871"/>
        <v>1106940.9305312003</v>
      </c>
      <c r="DN191" s="5"/>
      <c r="DO191" s="182">
        <f t="shared" si="1680"/>
        <v>1818.5458144441147</v>
      </c>
      <c r="DP191" s="182">
        <f t="shared" si="1872"/>
        <v>700</v>
      </c>
      <c r="DQ191" s="182">
        <f t="shared" si="1873"/>
        <v>1272982.0701108803</v>
      </c>
      <c r="DR191" s="5"/>
      <c r="DS191" s="182">
        <f t="shared" si="1681"/>
        <v>2091.3276866107321</v>
      </c>
      <c r="DT191" s="182">
        <f t="shared" si="1874"/>
        <v>700</v>
      </c>
      <c r="DU191" s="182">
        <f t="shared" si="1875"/>
        <v>1463929.3806275125</v>
      </c>
      <c r="DV191" s="5"/>
      <c r="DW191" s="182">
        <f t="shared" si="1683"/>
        <v>2405.0268396023416</v>
      </c>
      <c r="DX191" s="182">
        <f t="shared" si="1876"/>
        <v>700</v>
      </c>
      <c r="DY191" s="182">
        <f t="shared" si="1877"/>
        <v>1683518.787721639</v>
      </c>
      <c r="DZ191" s="5"/>
      <c r="EA191" s="182">
        <f t="shared" si="1685"/>
        <v>3042.3589520969622</v>
      </c>
      <c r="EB191" s="182">
        <f t="shared" si="1878"/>
        <v>700</v>
      </c>
      <c r="EC191" s="182">
        <f t="shared" si="1879"/>
        <v>2129651.2664678735</v>
      </c>
      <c r="ED191" s="5"/>
      <c r="EE191" s="182">
        <f t="shared" si="1687"/>
        <v>3498.7127949115061</v>
      </c>
      <c r="EF191" s="182">
        <f t="shared" si="1880"/>
        <v>700</v>
      </c>
      <c r="EG191" s="182">
        <f t="shared" si="1881"/>
        <v>2449098.9564380543</v>
      </c>
      <c r="EH191" s="5"/>
      <c r="EI191" s="182">
        <f t="shared" si="1689"/>
        <v>4023.5197141482322</v>
      </c>
      <c r="EJ191" s="182">
        <f t="shared" si="1882"/>
        <v>700</v>
      </c>
      <c r="EK191" s="182">
        <f t="shared" si="1883"/>
        <v>2816463.7999037625</v>
      </c>
      <c r="EL191" s="5"/>
      <c r="EM191" s="182">
        <f t="shared" si="1690"/>
        <v>4627.0476712704667</v>
      </c>
      <c r="EN191" s="182">
        <f t="shared" si="1884"/>
        <v>700</v>
      </c>
      <c r="EO191" s="182">
        <f t="shared" si="1885"/>
        <v>3238933.3698893269</v>
      </c>
      <c r="EP191" s="5"/>
      <c r="EQ191" s="182">
        <f t="shared" si="1692"/>
        <v>5321.1048219610366</v>
      </c>
      <c r="ER191" s="182">
        <f t="shared" si="1886"/>
        <v>700</v>
      </c>
      <c r="ES191" s="182">
        <f t="shared" si="1887"/>
        <v>3724773.3753727255</v>
      </c>
      <c r="ET191" s="5"/>
      <c r="EU191" s="182">
        <f t="shared" si="1694"/>
        <v>6119.2705452551918</v>
      </c>
      <c r="EV191" s="182">
        <f t="shared" si="1888"/>
        <v>700</v>
      </c>
      <c r="EW191" s="182">
        <f t="shared" si="1889"/>
        <v>4283489.3816786343</v>
      </c>
      <c r="EX191" s="5"/>
      <c r="EY191" s="182">
        <f t="shared" si="1696"/>
        <v>7037.1611270434696</v>
      </c>
      <c r="EZ191" s="182">
        <f t="shared" si="1890"/>
        <v>700</v>
      </c>
      <c r="FA191" s="182">
        <f t="shared" si="1891"/>
        <v>4926012.7889304291</v>
      </c>
      <c r="FB191" s="5"/>
      <c r="FC191" s="182">
        <f t="shared" si="1697"/>
        <v>8092.7352960999888</v>
      </c>
      <c r="FD191" s="182">
        <f t="shared" si="1892"/>
        <v>700</v>
      </c>
      <c r="FE191" s="182">
        <f t="shared" si="1893"/>
        <v>5664914.7072699917</v>
      </c>
      <c r="FF191" s="5"/>
      <c r="FG191" s="182">
        <f t="shared" si="1699"/>
        <v>9306.6455905149851</v>
      </c>
      <c r="FH191" s="182">
        <f t="shared" si="1894"/>
        <v>700</v>
      </c>
      <c r="FI191" s="182">
        <f t="shared" si="1895"/>
        <v>6514651.9133604895</v>
      </c>
      <c r="FJ191" s="5"/>
      <c r="FK191" s="182">
        <f t="shared" si="1701"/>
        <v>10702.642429092231</v>
      </c>
      <c r="FL191" s="182">
        <f t="shared" si="1896"/>
        <v>700</v>
      </c>
      <c r="FM191" s="182">
        <f t="shared" si="1897"/>
        <v>7491849.7003645618</v>
      </c>
      <c r="FN191" s="5"/>
      <c r="FO191" s="182">
        <f t="shared" si="1702"/>
        <v>12308.038793456066</v>
      </c>
      <c r="FP191" s="182">
        <f t="shared" si="1898"/>
        <v>700</v>
      </c>
      <c r="FQ191" s="182">
        <f t="shared" si="1899"/>
        <v>8615627.1554192454</v>
      </c>
      <c r="FR191" s="5"/>
      <c r="FS191" s="182">
        <f t="shared" si="1703"/>
        <v>14154.244612474475</v>
      </c>
      <c r="FT191" s="182">
        <f t="shared" si="1900"/>
        <v>700</v>
      </c>
      <c r="FU191" s="182">
        <f t="shared" si="1901"/>
        <v>9907971.2287321314</v>
      </c>
      <c r="FV191" s="5"/>
      <c r="FW191" s="182">
        <f t="shared" si="1705"/>
        <v>17905.119434780212</v>
      </c>
      <c r="FX191" s="182">
        <f t="shared" si="1902"/>
        <v>700</v>
      </c>
      <c r="FY191" s="182">
        <f t="shared" si="1903"/>
        <v>12533583.604346149</v>
      </c>
      <c r="FZ191" s="5"/>
      <c r="GA191" s="182">
        <f t="shared" si="1706"/>
        <v>20590.887349997243</v>
      </c>
      <c r="GB191" s="182">
        <f t="shared" si="1904"/>
        <v>700</v>
      </c>
      <c r="GC191" s="182">
        <f t="shared" si="1905"/>
        <v>14413621.14499807</v>
      </c>
      <c r="GE191" s="182">
        <f t="shared" si="1708"/>
        <v>23679.520452496829</v>
      </c>
      <c r="GF191" s="182">
        <f t="shared" si="1906"/>
        <v>700</v>
      </c>
      <c r="GG191" s="182">
        <f t="shared" si="1907"/>
        <v>16575664.316747781</v>
      </c>
      <c r="GH191" s="5"/>
      <c r="GI191" s="182">
        <f t="shared" si="1709"/>
        <v>27231.448520371352</v>
      </c>
      <c r="GJ191" s="182">
        <f t="shared" si="1908"/>
        <v>700</v>
      </c>
      <c r="GK191" s="182">
        <f t="shared" si="1909"/>
        <v>19062013.964259945</v>
      </c>
      <c r="GL191" s="5"/>
      <c r="GM191" s="182">
        <f t="shared" si="1711"/>
        <v>31316.165798427053</v>
      </c>
      <c r="GN191" s="182">
        <f t="shared" si="1910"/>
        <v>700</v>
      </c>
      <c r="GO191" s="182">
        <f t="shared" si="1911"/>
        <v>21921316.058898937</v>
      </c>
      <c r="GP191" s="5"/>
      <c r="GQ191" s="182">
        <f t="shared" si="1713"/>
        <v>36013.590668191107</v>
      </c>
      <c r="GR191" s="182">
        <f t="shared" si="1912"/>
        <v>700</v>
      </c>
      <c r="GS191" s="182">
        <f t="shared" si="1913"/>
        <v>25209513.467733774</v>
      </c>
      <c r="GT191" s="5"/>
      <c r="GU191" s="182">
        <f t="shared" si="1715"/>
        <v>41415.629268419769</v>
      </c>
      <c r="GV191" s="182">
        <f t="shared" si="1914"/>
        <v>700</v>
      </c>
      <c r="GW191" s="182">
        <f t="shared" si="1915"/>
        <v>28990940.487893838</v>
      </c>
      <c r="GX191" s="5"/>
      <c r="GY191" s="182">
        <f t="shared" si="1717"/>
        <v>47627.973658682728</v>
      </c>
      <c r="GZ191" s="182">
        <f t="shared" si="1916"/>
        <v>700</v>
      </c>
      <c r="HA191" s="182">
        <f t="shared" si="1917"/>
        <v>33339581.561077908</v>
      </c>
      <c r="HB191" s="5"/>
      <c r="HC191" s="182">
        <f t="shared" si="1719"/>
        <v>54772.169707485133</v>
      </c>
      <c r="HD191" s="182">
        <f t="shared" si="1918"/>
        <v>700</v>
      </c>
      <c r="HE191" s="182">
        <f t="shared" si="1919"/>
        <v>38340518.79523959</v>
      </c>
      <c r="HF191" s="5"/>
      <c r="HG191" s="182">
        <f t="shared" si="1721"/>
        <v>62987.995163607906</v>
      </c>
      <c r="HH191" s="182">
        <f t="shared" si="1920"/>
        <v>700</v>
      </c>
      <c r="HI191" s="182">
        <f t="shared" si="1921"/>
        <v>44091596.614525534</v>
      </c>
      <c r="HJ191" s="5"/>
      <c r="HK191" s="182">
        <f t="shared" si="1723"/>
        <v>72436.194438149076</v>
      </c>
      <c r="HL191" s="182">
        <f t="shared" si="1922"/>
        <v>700</v>
      </c>
      <c r="HM191" s="182">
        <f t="shared" si="1923"/>
        <v>50705336.106704354</v>
      </c>
      <c r="HN191" s="5"/>
      <c r="HO191" s="182">
        <f t="shared" si="1725"/>
        <v>83301.623603871427</v>
      </c>
      <c r="HP191" s="182">
        <f t="shared" si="1924"/>
        <v>700</v>
      </c>
      <c r="HQ191" s="182">
        <f t="shared" si="1925"/>
        <v>58311136.522709996</v>
      </c>
      <c r="HR191" s="5"/>
      <c r="HS191" s="182">
        <f t="shared" si="1727"/>
        <v>110166.39721611995</v>
      </c>
      <c r="HT191" s="182">
        <f t="shared" si="1926"/>
        <v>700</v>
      </c>
      <c r="HU191" s="182">
        <f t="shared" si="1927"/>
        <v>77116478.05128397</v>
      </c>
      <c r="HV191" s="5"/>
      <c r="HW191" s="182">
        <f t="shared" si="1729"/>
        <v>126691.35679853793</v>
      </c>
      <c r="HX191" s="182">
        <f t="shared" si="1928"/>
        <v>700</v>
      </c>
      <c r="HY191" s="182">
        <f t="shared" si="1929"/>
        <v>88683949.758976549</v>
      </c>
      <c r="IA191" s="182">
        <f t="shared" si="1731"/>
        <v>145695.0603183186</v>
      </c>
      <c r="IB191" s="182">
        <f t="shared" si="1930"/>
        <v>700</v>
      </c>
      <c r="IC191" s="182">
        <f t="shared" si="1931"/>
        <v>101986542.22282302</v>
      </c>
      <c r="ID191" s="5"/>
      <c r="IE191" s="182">
        <f t="shared" si="1732"/>
        <v>167549.31936606637</v>
      </c>
      <c r="IF191" s="182">
        <f t="shared" si="1932"/>
        <v>700</v>
      </c>
      <c r="IG191" s="182">
        <f t="shared" si="1933"/>
        <v>117284523.55624646</v>
      </c>
      <c r="IH191" s="5"/>
      <c r="II191" s="182">
        <f t="shared" si="1734"/>
        <v>192681.71727097631</v>
      </c>
      <c r="IJ191" s="182">
        <f t="shared" si="1934"/>
        <v>700</v>
      </c>
      <c r="IK191" s="182">
        <f t="shared" si="1935"/>
        <v>134877202.08968341</v>
      </c>
      <c r="IL191" s="5"/>
      <c r="IM191" s="182">
        <f t="shared" si="1736"/>
        <v>221583.97486162273</v>
      </c>
      <c r="IN191" s="182">
        <f t="shared" si="1936"/>
        <v>700</v>
      </c>
      <c r="IO191" s="182">
        <f t="shared" si="1937"/>
        <v>155108782.40313593</v>
      </c>
      <c r="IP191" s="5"/>
      <c r="IQ191" s="182">
        <f t="shared" si="1738"/>
        <v>254821.57109086611</v>
      </c>
      <c r="IR191" s="182">
        <f t="shared" si="1938"/>
        <v>700</v>
      </c>
      <c r="IS191" s="182">
        <f t="shared" si="1939"/>
        <v>178375099.76360628</v>
      </c>
      <c r="IT191" s="5"/>
      <c r="IU191" s="182">
        <f t="shared" si="1740"/>
        <v>293044.80675449601</v>
      </c>
      <c r="IV191" s="182">
        <f t="shared" si="1940"/>
        <v>700</v>
      </c>
      <c r="IW191" s="182">
        <f t="shared" si="1941"/>
        <v>205131364.72814721</v>
      </c>
      <c r="IX191" s="5"/>
      <c r="IY191" s="182">
        <f t="shared" si="1742"/>
        <v>337001.5277676704</v>
      </c>
      <c r="IZ191" s="182">
        <f t="shared" si="1942"/>
        <v>700</v>
      </c>
      <c r="JA191" s="182">
        <f t="shared" si="1943"/>
        <v>235901069.43736929</v>
      </c>
      <c r="JB191" s="5"/>
      <c r="JC191" s="182">
        <f t="shared" si="1744"/>
        <v>387551.75693282095</v>
      </c>
      <c r="JD191" s="182">
        <f t="shared" si="1944"/>
        <v>700</v>
      </c>
      <c r="JE191" s="182">
        <f t="shared" si="1945"/>
        <v>271286229.85297465</v>
      </c>
      <c r="JF191" s="5"/>
      <c r="JG191" s="182">
        <f t="shared" si="1746"/>
        <v>445684.52047274407</v>
      </c>
      <c r="JH191" s="182">
        <f t="shared" si="1946"/>
        <v>700</v>
      </c>
      <c r="JI191" s="182">
        <f t="shared" si="1947"/>
        <v>311979164.33092088</v>
      </c>
      <c r="JJ191" s="294"/>
      <c r="JK191" s="182">
        <f t="shared" si="1748"/>
        <v>512537.19854365569</v>
      </c>
      <c r="JL191" s="182">
        <f t="shared" si="1948"/>
        <v>700</v>
      </c>
      <c r="JM191" s="182">
        <f t="shared" si="1949"/>
        <v>358776038.98055899</v>
      </c>
      <c r="JN191" s="5"/>
      <c r="JO191" s="182">
        <f t="shared" si="1750"/>
        <v>595311.95610845601</v>
      </c>
      <c r="JP191" s="182">
        <f t="shared" si="1751"/>
        <v>707</v>
      </c>
      <c r="JQ191" s="182">
        <f t="shared" si="1752"/>
        <v>420885552.96867841</v>
      </c>
      <c r="JR191" s="5"/>
      <c r="JS191" s="182">
        <f t="shared" si="1753"/>
        <v>684608.74952472432</v>
      </c>
      <c r="JT191" s="182">
        <f t="shared" si="1754"/>
        <v>714.07</v>
      </c>
      <c r="JU191" s="182">
        <f t="shared" si="1755"/>
        <v>488858569.77311993</v>
      </c>
      <c r="JV191" s="5"/>
      <c r="JW191" s="182">
        <f t="shared" si="1756"/>
        <v>787300.06195343286</v>
      </c>
      <c r="JX191" s="182">
        <f t="shared" si="1757"/>
        <v>721.21070000000009</v>
      </c>
      <c r="JY191" s="182">
        <f t="shared" si="1758"/>
        <v>567809228.79147875</v>
      </c>
      <c r="JZ191" s="5"/>
      <c r="KA191" s="182">
        <f t="shared" si="1759"/>
        <v>905395.07124644774</v>
      </c>
      <c r="KB191" s="182">
        <f t="shared" si="1760"/>
        <v>728.42280700000015</v>
      </c>
      <c r="KC191" s="182">
        <f t="shared" si="1761"/>
        <v>659510419.24130261</v>
      </c>
      <c r="KD191" s="5"/>
      <c r="KE191" s="182">
        <f t="shared" si="1762"/>
        <v>1041204.3319334148</v>
      </c>
      <c r="KF191" s="182">
        <f t="shared" si="1763"/>
        <v>735.70703507000019</v>
      </c>
      <c r="KG191" s="182">
        <f t="shared" si="1764"/>
        <v>766021351.94877291</v>
      </c>
      <c r="KH191" s="5"/>
      <c r="KI191" s="183">
        <f t="shared" si="1765"/>
        <v>149.49227390624992</v>
      </c>
      <c r="KJ191" s="183">
        <f t="shared" si="1632"/>
        <v>700.00000000000011</v>
      </c>
      <c r="KK191" s="183">
        <f t="shared" si="1766"/>
        <v>104644.59173437496</v>
      </c>
      <c r="KM191" s="183">
        <f t="shared" si="1767"/>
        <v>2335.1313818048015</v>
      </c>
      <c r="KN191" s="183">
        <f t="shared" si="1633"/>
        <v>700.00000000000011</v>
      </c>
      <c r="KO191" s="183">
        <f t="shared" si="1768"/>
        <v>1634591.9672633614</v>
      </c>
      <c r="KQ191" s="183">
        <f t="shared" si="1769"/>
        <v>14992.244306155324</v>
      </c>
      <c r="KR191" s="183">
        <f t="shared" si="1634"/>
        <v>700</v>
      </c>
      <c r="KS191" s="183">
        <f t="shared" si="1770"/>
        <v>10494571.014308726</v>
      </c>
      <c r="KU191" s="183">
        <f t="shared" si="1771"/>
        <v>88233.482348324615</v>
      </c>
      <c r="KV191" s="183">
        <f t="shared" si="1635"/>
        <v>699.99999999999989</v>
      </c>
      <c r="KW191" s="183">
        <f t="shared" si="1772"/>
        <v>61763437.643827222</v>
      </c>
      <c r="KY191" s="183">
        <f t="shared" si="1773"/>
        <v>519278.31806447986</v>
      </c>
      <c r="KZ191" s="183">
        <f t="shared" si="1636"/>
        <v>700</v>
      </c>
      <c r="LA191" s="183">
        <f t="shared" si="1774"/>
        <v>363494822.64513588</v>
      </c>
      <c r="LC191" s="183">
        <f t="shared" si="1775"/>
        <v>3195009.2073938949</v>
      </c>
      <c r="LD191" s="183">
        <f t="shared" si="1637"/>
        <v>700.00000000000011</v>
      </c>
      <c r="LE191" s="183">
        <f t="shared" si="1776"/>
        <v>2236506445.1757269</v>
      </c>
    </row>
    <row r="192" spans="2:317" ht="18.75">
      <c r="B192" s="362" t="s">
        <v>164</v>
      </c>
      <c r="C192" s="362"/>
      <c r="D192" s="362"/>
      <c r="E192" s="362"/>
      <c r="F192" s="184"/>
      <c r="G192" s="188">
        <f>SUM(G186:G191)</f>
        <v>0</v>
      </c>
      <c r="H192" s="188"/>
      <c r="I192" s="188">
        <f>SUM(I186:I191)</f>
        <v>0</v>
      </c>
      <c r="J192" s="188"/>
      <c r="K192" s="188">
        <f>SUM(K186:K191)</f>
        <v>583.20000000000005</v>
      </c>
      <c r="L192" s="188"/>
      <c r="M192" s="188">
        <f>SUM(M186:M191)</f>
        <v>244687.5</v>
      </c>
      <c r="N192" s="188"/>
      <c r="O192" s="188">
        <f>SUM(O186:O191)</f>
        <v>622.56599999999992</v>
      </c>
      <c r="P192" s="188"/>
      <c r="Q192" s="188">
        <f>SUM(Q186:Q191)</f>
        <v>261203.90624999994</v>
      </c>
      <c r="R192" s="188"/>
      <c r="S192" s="188">
        <f>SUM(S186:S191)</f>
        <v>954.60119999999995</v>
      </c>
      <c r="T192" s="188"/>
      <c r="U192" s="188">
        <f>SUM(U186:U191)</f>
        <v>400512.65624999988</v>
      </c>
      <c r="V192" s="188"/>
      <c r="W192" s="188">
        <f>SUM(W186:W191)</f>
        <v>1372.2392249999996</v>
      </c>
      <c r="X192" s="188"/>
      <c r="Y192" s="188">
        <f>SUM(Y186:Y191)</f>
        <v>575736.94335937488</v>
      </c>
      <c r="Z192" s="188"/>
      <c r="AA192" s="188">
        <f>SUM(AA186:AA191)</f>
        <v>2524.9201739999999</v>
      </c>
      <c r="AB192" s="188"/>
      <c r="AC192" s="188">
        <f>SUM(AC186:AC191)</f>
        <v>1059355.9757812496</v>
      </c>
      <c r="AD192" s="188"/>
      <c r="AE192" s="188">
        <f>SUM(AE186:AE191)</f>
        <v>3629.5727501249989</v>
      </c>
      <c r="AF192" s="188"/>
      <c r="AG192" s="188">
        <f>SUM(AG186:AG191)</f>
        <v>1522824.2151855461</v>
      </c>
      <c r="AH192" s="188"/>
      <c r="AI192" s="188">
        <f>SUM(AI186:AI191)</f>
        <v>5217.5108283046839</v>
      </c>
      <c r="AJ192" s="188"/>
      <c r="AK192" s="188">
        <f>SUM(AK186:AK191)</f>
        <v>2189059.809329222</v>
      </c>
      <c r="AL192" s="188"/>
      <c r="AM192" s="188">
        <f>SUM(AM186:AM191)</f>
        <v>6000.137452550387</v>
      </c>
      <c r="AN192" s="188"/>
      <c r="AO192" s="188">
        <f>SUM(AO186:AO191)</f>
        <v>2517418.7807286056</v>
      </c>
      <c r="AP192" s="188"/>
      <c r="AQ192" s="188">
        <f>SUM(AQ186:AQ191)</f>
        <v>6900.1580704329435</v>
      </c>
      <c r="AR192" s="188"/>
      <c r="AS192" s="188">
        <f>SUM(AS186:AS191)</f>
        <v>2895031.5978378961</v>
      </c>
      <c r="AT192" s="188"/>
      <c r="AU192" s="188">
        <f>SUM(AU186:AU191)</f>
        <v>7935.1817809978847</v>
      </c>
      <c r="AV192" s="188"/>
      <c r="AW192" s="188">
        <f>SUM(AW186:AW191)</f>
        <v>3329286.33751358</v>
      </c>
      <c r="AX192" s="188"/>
      <c r="AY192" s="188">
        <f>SUM(AY186:AY191)</f>
        <v>9125.459048147568</v>
      </c>
      <c r="AZ192" s="188"/>
      <c r="BA192" s="188">
        <f>SUM(BA186:BA191)</f>
        <v>3828679.2881406173</v>
      </c>
      <c r="BB192" s="188"/>
      <c r="BC192" s="188">
        <f>SUM(BC186:BC191)</f>
        <v>10494.277905369701</v>
      </c>
      <c r="BD192" s="188"/>
      <c r="BE192" s="188">
        <f>SUM(BE186:BE191)</f>
        <v>4402981.1813617088</v>
      </c>
      <c r="BF192" s="188"/>
      <c r="BG192" s="188">
        <f>SUM(BG186:BG191)</f>
        <v>12068.419591175158</v>
      </c>
      <c r="BH192" s="188"/>
      <c r="BI192" s="188">
        <f>SUM(BI186:BI191)</f>
        <v>5063428.3585659666</v>
      </c>
      <c r="BJ192" s="188"/>
      <c r="BK192" s="188">
        <f>SUM(BK186:BK191)</f>
        <v>13878.682529851432</v>
      </c>
      <c r="BL192" s="188"/>
      <c r="BM192" s="188">
        <f>SUM(BM186:BM191)</f>
        <v>5822942.6123508615</v>
      </c>
      <c r="BN192" s="188"/>
      <c r="BO192" s="188">
        <f>SUM(BO186:BO191)</f>
        <v>15960.484909329145</v>
      </c>
      <c r="BP192" s="188"/>
      <c r="BQ192" s="188">
        <f>SUM(BQ186:BQ191)</f>
        <v>6696384.00420349</v>
      </c>
      <c r="BR192" s="188"/>
      <c r="BS192" s="188">
        <f>SUM(BS186:BS191)</f>
        <v>18354.557645728513</v>
      </c>
      <c r="BT192" s="188"/>
      <c r="BU192" s="188">
        <f>SUM(BU186:BU191)</f>
        <v>7700841.6048340118</v>
      </c>
      <c r="BV192" s="188"/>
      <c r="BW192" s="188">
        <f>SUM(BW186:BW191)</f>
        <v>21107.741292587791</v>
      </c>
      <c r="BX192" s="188"/>
      <c r="BY192" s="188">
        <f>SUM(BY186:BY191)</f>
        <v>8855967.8455591109</v>
      </c>
      <c r="BZ192" s="188"/>
      <c r="CA192" s="188">
        <f>SUM(CA186:CA191)</f>
        <v>24273.902486475949</v>
      </c>
      <c r="CB192" s="188"/>
      <c r="CC192" s="188">
        <f>SUM(CC186:CC191)</f>
        <v>10184363.022392975</v>
      </c>
      <c r="CD192" s="188"/>
      <c r="CE192" s="188">
        <f>SUM(CE186:CE191)</f>
        <v>33497.985431336812</v>
      </c>
      <c r="CF192" s="188"/>
      <c r="CG192" s="188">
        <f>SUM(CG186:CG191)</f>
        <v>14054420.970902307</v>
      </c>
      <c r="CH192" s="188"/>
      <c r="CI192" s="188">
        <f>SUM(CI186:CI191)</f>
        <v>38522.683246037333</v>
      </c>
      <c r="CJ192" s="188"/>
      <c r="CK192" s="188">
        <f>SUM(CK186:CK191)</f>
        <v>16162584.116537653</v>
      </c>
      <c r="CL192" s="188"/>
      <c r="CM192" s="188">
        <f>SUM(CM186:CM191)</f>
        <v>44301.085732942927</v>
      </c>
      <c r="CN192" s="188"/>
      <c r="CO192" s="188">
        <f>SUM(CO186:CO191)</f>
        <v>18586971.7340183</v>
      </c>
      <c r="CP192" s="188"/>
      <c r="CQ192" s="188">
        <f>SUM(CQ186:CQ191)</f>
        <v>50946.24859288436</v>
      </c>
      <c r="CR192" s="188"/>
      <c r="CS192" s="188">
        <f>SUM(CS186:CS191)</f>
        <v>21375017.494121041</v>
      </c>
      <c r="CT192" s="188"/>
      <c r="CU192" s="188">
        <f>SUM(CU186:CU191)</f>
        <v>58588.185881817015</v>
      </c>
      <c r="CV192" s="188"/>
      <c r="CW192" s="188">
        <f>SUM(CW186:CW191)</f>
        <v>24581270.118239198</v>
      </c>
      <c r="CX192" s="188"/>
      <c r="CY192" s="188">
        <f>SUM(CY186:CY191)</f>
        <v>67376.413764089564</v>
      </c>
      <c r="CZ192" s="188"/>
      <c r="DA192" s="188">
        <f>SUM(DA186:DA191)</f>
        <v>28268460.635975078</v>
      </c>
      <c r="DB192" s="188"/>
      <c r="DC192" s="188">
        <f>SUM(DC186:DC191)</f>
        <v>77482.875828702978</v>
      </c>
      <c r="DD192" s="188"/>
      <c r="DE192" s="188">
        <f>SUM(DE186:DE191)</f>
        <v>32508729.731371332</v>
      </c>
      <c r="DF192" s="188"/>
      <c r="DG192" s="188">
        <f>SUM(DG186:DG191)</f>
        <v>89105.307203008429</v>
      </c>
      <c r="DH192" s="188"/>
      <c r="DI192" s="188">
        <f>SUM(DI186:DI191)</f>
        <v>37385039.191077031</v>
      </c>
      <c r="DJ192" s="188"/>
      <c r="DK192" s="188">
        <f>SUM(DK186:DK191)</f>
        <v>102471.10328345968</v>
      </c>
      <c r="DL192" s="188"/>
      <c r="DM192" s="188">
        <f>SUM(DM186:DM191)</f>
        <v>42992795.069738589</v>
      </c>
      <c r="DN192" s="188"/>
      <c r="DO192" s="188">
        <f>SUM(DO186:DO191)</f>
        <v>117841.76877597863</v>
      </c>
      <c r="DP192" s="188"/>
      <c r="DQ192" s="188">
        <f>SUM(DQ186:DQ191)</f>
        <v>49441714.330199368</v>
      </c>
      <c r="DR192" s="188"/>
      <c r="DS192" s="188">
        <f>SUM(DS186:DS191)</f>
        <v>135518.0340923754</v>
      </c>
      <c r="DT192" s="188"/>
      <c r="DU192" s="188">
        <f>SUM(DU186:DU191)</f>
        <v>56857971.479729258</v>
      </c>
      <c r="DV192" s="188"/>
      <c r="DW192" s="188">
        <f>SUM(DW186:DW191)</f>
        <v>155845.73920623172</v>
      </c>
      <c r="DX192" s="188"/>
      <c r="DY192" s="188">
        <f>SUM(DY186:DY191)</f>
        <v>65386667.201688655</v>
      </c>
      <c r="DZ192" s="188"/>
      <c r="EA192" s="188">
        <f>SUM(EA186:EA191)</f>
        <v>197144.86009588314</v>
      </c>
      <c r="EB192" s="188"/>
      <c r="EC192" s="188">
        <f>SUM(EC186:EC191)</f>
        <v>82714134.010136157</v>
      </c>
      <c r="ED192" s="188"/>
      <c r="EE192" s="188">
        <f>SUM(EE186:EE191)</f>
        <v>226716.5891102656</v>
      </c>
      <c r="EF192" s="188"/>
      <c r="EG192" s="188">
        <f>SUM(EG186:EG191)</f>
        <v>95121254.111656561</v>
      </c>
      <c r="EH192" s="188"/>
      <c r="EI192" s="188">
        <f>SUM(EI186:EI191)</f>
        <v>260724.07747680543</v>
      </c>
      <c r="EJ192" s="188"/>
      <c r="EK192" s="188">
        <f>SUM(EK186:EK191)</f>
        <v>109389442.22840504</v>
      </c>
      <c r="EL192" s="188"/>
      <c r="EM192" s="188">
        <f>SUM(EM186:EM191)</f>
        <v>299832.6890983262</v>
      </c>
      <c r="EN192" s="188"/>
      <c r="EO192" s="188">
        <f>SUM(EO186:EO191)</f>
        <v>125797858.56266581</v>
      </c>
      <c r="EP192" s="188"/>
      <c r="EQ192" s="188">
        <f>SUM(EQ186:EQ191)</f>
        <v>344807.59246307507</v>
      </c>
      <c r="ER192" s="188"/>
      <c r="ES192" s="188">
        <f>SUM(ES186:ES191)</f>
        <v>144667537.34706563</v>
      </c>
      <c r="ET192" s="188"/>
      <c r="EU192" s="188">
        <f>SUM(EU186:EU191)</f>
        <v>396528.73133253632</v>
      </c>
      <c r="EV192" s="188"/>
      <c r="EW192" s="188">
        <f>SUM(EW186:EW191)</f>
        <v>166367667.94912547</v>
      </c>
      <c r="EX192" s="188"/>
      <c r="EY192" s="188">
        <f>SUM(EY186:EY191)</f>
        <v>456008.04103241663</v>
      </c>
      <c r="EZ192" s="188"/>
      <c r="FA192" s="188">
        <f>SUM(FA186:FA191)</f>
        <v>191322818.14149424</v>
      </c>
      <c r="FB192" s="188"/>
      <c r="FC192" s="188">
        <f>SUM(FC186:FC191)</f>
        <v>524409.24718727916</v>
      </c>
      <c r="FD192" s="188"/>
      <c r="FE192" s="188">
        <f>SUM(FE186:FE191)</f>
        <v>220021240.8627184</v>
      </c>
      <c r="FF192" s="188"/>
      <c r="FG192" s="188">
        <f>SUM(FG186:FG191)</f>
        <v>603070.63426537102</v>
      </c>
      <c r="FH192" s="188"/>
      <c r="FI192" s="188">
        <f>SUM(FI186:FI191)</f>
        <v>253024426.99212611</v>
      </c>
      <c r="FJ192" s="188"/>
      <c r="FK192" s="188">
        <f>SUM(FK186:FK191)</f>
        <v>693531.22940517659</v>
      </c>
      <c r="FL192" s="188"/>
      <c r="FM192" s="188">
        <f>SUM(FM186:FM191)</f>
        <v>290978091.04094511</v>
      </c>
      <c r="FN192" s="188"/>
      <c r="FO192" s="188">
        <f>SUM(FO186:FO191)</f>
        <v>797560.91381595295</v>
      </c>
      <c r="FP192" s="188"/>
      <c r="FQ192" s="188">
        <f>SUM(FQ186:FQ191)</f>
        <v>334624804.69708675</v>
      </c>
      <c r="FR192" s="188"/>
      <c r="FS192" s="188">
        <f>SUM(FS186:FS191)</f>
        <v>917195.05088834593</v>
      </c>
      <c r="FT192" s="188"/>
      <c r="FU192" s="188">
        <f>SUM(FU186:FU191)</f>
        <v>384818525.40164971</v>
      </c>
      <c r="FV192" s="188"/>
      <c r="FW192" s="188">
        <f>SUM(FW186:FW191)</f>
        <v>1160251.7393737575</v>
      </c>
      <c r="FX192" s="188"/>
      <c r="FY192" s="188">
        <f>SUM(FY186:FY191)</f>
        <v>486795434.63308692</v>
      </c>
      <c r="FZ192" s="188"/>
      <c r="GA192" s="188">
        <f>SUM(GA186:GA191)</f>
        <v>1334289.5002798212</v>
      </c>
      <c r="GB192" s="188"/>
      <c r="GC192" s="188">
        <f>SUM(GC186:GC191)</f>
        <v>559814749.82805002</v>
      </c>
      <c r="GD192" s="3"/>
      <c r="GE192" s="188">
        <f>SUM(GE186:GE191)</f>
        <v>1534432.9253217943</v>
      </c>
      <c r="GF192" s="188"/>
      <c r="GG192" s="188">
        <f>SUM(GG186:GG191)</f>
        <v>643786962.30225742</v>
      </c>
      <c r="GH192" s="188"/>
      <c r="GI192" s="188">
        <f>SUM(GI186:GI191)</f>
        <v>1764597.8641200631</v>
      </c>
      <c r="GJ192" s="188"/>
      <c r="GK192" s="188">
        <f>SUM(GK186:GK191)</f>
        <v>740355006.647596</v>
      </c>
      <c r="GL192" s="188"/>
      <c r="GM192" s="188">
        <f>SUM(GM186:GM191)</f>
        <v>2029287.5437380725</v>
      </c>
      <c r="GN192" s="188"/>
      <c r="GO192" s="188">
        <f>SUM(GO186:GO191)</f>
        <v>851408257.64473546</v>
      </c>
      <c r="GP192" s="188"/>
      <c r="GQ192" s="188">
        <f>SUM(GQ186:GQ191)</f>
        <v>2333680.6752987835</v>
      </c>
      <c r="GR192" s="188"/>
      <c r="GS192" s="188">
        <f>SUM(GS186:GS191)</f>
        <v>979119496.29144549</v>
      </c>
      <c r="GT192" s="188"/>
      <c r="GU192" s="188">
        <f>SUM(GU186:GU191)</f>
        <v>2683732.7765936009</v>
      </c>
      <c r="GV192" s="188"/>
      <c r="GW192" s="188">
        <f>SUM(GW186:GW191)</f>
        <v>1125987420.7351625</v>
      </c>
      <c r="GX192" s="188"/>
      <c r="GY192" s="188">
        <f>SUM(GY186:GY191)</f>
        <v>3086292.6930826404</v>
      </c>
      <c r="GZ192" s="188"/>
      <c r="HA192" s="188">
        <f>SUM(HA186:HA191)</f>
        <v>1294885533.8454366</v>
      </c>
      <c r="HB192" s="188"/>
      <c r="HC192" s="188">
        <f>SUM(HC186:HC191)</f>
        <v>3549236.597045036</v>
      </c>
      <c r="HD192" s="188"/>
      <c r="HE192" s="188">
        <f>SUM(HE186:HE191)</f>
        <v>1489118363.9222519</v>
      </c>
      <c r="HF192" s="188"/>
      <c r="HG192" s="188">
        <f>SUM(HG186:HG191)</f>
        <v>4081622.0866017914</v>
      </c>
      <c r="HH192" s="188"/>
      <c r="HI192" s="188">
        <f>SUM(HI186:HI191)</f>
        <v>1712486118.5105896</v>
      </c>
      <c r="HJ192" s="188"/>
      <c r="HK192" s="188">
        <f>SUM(HK186:HK191)</f>
        <v>4693865.3995920587</v>
      </c>
      <c r="HL192" s="188"/>
      <c r="HM192" s="188">
        <f>SUM(HM186:HM191)</f>
        <v>1969359036.287178</v>
      </c>
      <c r="HN192" s="188"/>
      <c r="HO192" s="188">
        <f>SUM(HO186:HO191)</f>
        <v>5397945.2095308676</v>
      </c>
      <c r="HP192" s="188"/>
      <c r="HQ192" s="188">
        <f>SUM(HQ186:HQ191)</f>
        <v>2264762891.7302537</v>
      </c>
      <c r="HR192" s="188"/>
      <c r="HS192" s="188">
        <f>SUM(HS186:HS191)</f>
        <v>7138782.5396045716</v>
      </c>
      <c r="HT192" s="188"/>
      <c r="HU192" s="188">
        <f>SUM(HU186:HU191)</f>
        <v>2995148924.3132606</v>
      </c>
      <c r="HV192" s="188"/>
      <c r="HW192" s="188">
        <f>SUM(HW186:HW191)</f>
        <v>8209599.9205452586</v>
      </c>
      <c r="HX192" s="188"/>
      <c r="HY192" s="188">
        <f>SUM(HY186:HY191)</f>
        <v>3444421262.9602494</v>
      </c>
      <c r="HZ192" s="3"/>
      <c r="IA192" s="188">
        <f>SUM(IA186:IA191)</f>
        <v>9441039.9086270481</v>
      </c>
      <c r="IB192" s="188"/>
      <c r="IC192" s="188">
        <f>SUM(IC186:IC191)</f>
        <v>3961084452.4042873</v>
      </c>
      <c r="ID192" s="188"/>
      <c r="IE192" s="188">
        <f>SUM(IE186:IE191)</f>
        <v>10857195.8949211</v>
      </c>
      <c r="IF192" s="188"/>
      <c r="IG192" s="188">
        <f>SUM(IG186:IG191)</f>
        <v>4555247120.2649298</v>
      </c>
      <c r="IH192" s="188"/>
      <c r="II192" s="188">
        <f>SUM(II186:II191)</f>
        <v>12485775.279159265</v>
      </c>
      <c r="IJ192" s="188"/>
      <c r="IK192" s="188">
        <f>SUM(IK186:IK191)</f>
        <v>5238534188.3046694</v>
      </c>
      <c r="IL192" s="188"/>
      <c r="IM192" s="188">
        <f>SUM(IM186:IM191)</f>
        <v>14358641.571033154</v>
      </c>
      <c r="IN192" s="188"/>
      <c r="IO192" s="188">
        <f>SUM(IO186:IO191)</f>
        <v>6024314316.5503683</v>
      </c>
      <c r="IP192" s="188"/>
      <c r="IQ192" s="188">
        <f>SUM(IQ186:IQ191)</f>
        <v>16512437.806688126</v>
      </c>
      <c r="IR192" s="188"/>
      <c r="IS192" s="188">
        <f>SUM(IS186:IS191)</f>
        <v>6927961464.0329218</v>
      </c>
      <c r="IT192" s="188"/>
      <c r="IU192" s="188">
        <f>SUM(IU186:IU191)</f>
        <v>18989303.477691341</v>
      </c>
      <c r="IV192" s="188"/>
      <c r="IW192" s="188">
        <f>SUM(IW186:IW191)</f>
        <v>7967155683.6378603</v>
      </c>
      <c r="IX192" s="188"/>
      <c r="IY192" s="188">
        <f>SUM(IY186:IY191)</f>
        <v>21837698.999345042</v>
      </c>
      <c r="IZ192" s="188"/>
      <c r="JA192" s="188">
        <f>SUM(JA186:JA191)</f>
        <v>9162229036.1835384</v>
      </c>
      <c r="JB192" s="188"/>
      <c r="JC192" s="188">
        <f>SUM(JC186:JC191)</f>
        <v>25113353.849246796</v>
      </c>
      <c r="JD192" s="188"/>
      <c r="JE192" s="188">
        <f>SUM(JE186:JE191)</f>
        <v>10536563391.611071</v>
      </c>
      <c r="JF192" s="188"/>
      <c r="JG192" s="188">
        <f>SUM(JG186:JG191)</f>
        <v>28880356.926633812</v>
      </c>
      <c r="JH192" s="188"/>
      <c r="JI192" s="188">
        <f>SUM(JI186:JI191)</f>
        <v>12117047900.35273</v>
      </c>
      <c r="JJ192" s="299"/>
      <c r="JK192" s="188">
        <f>SUM(JK186:JK191)</f>
        <v>33212410.465628885</v>
      </c>
      <c r="JL192" s="188"/>
      <c r="JM192" s="188">
        <f>SUM(JM186:JM191)</f>
        <v>13934605085.405638</v>
      </c>
      <c r="JN192" s="188"/>
      <c r="JO192" s="188">
        <f>SUM(JO186:JO191)</f>
        <v>38576214.755827948</v>
      </c>
      <c r="JP192" s="188"/>
      <c r="JQ192" s="188">
        <f>SUM(JQ186:JQ191)</f>
        <v>16346894244.765633</v>
      </c>
      <c r="JR192" s="188"/>
      <c r="JS192" s="188">
        <f>SUM(JS186:JS191)</f>
        <v>44362646.969202146</v>
      </c>
      <c r="JT192" s="188"/>
      <c r="JU192" s="188">
        <f>SUM(JU186:JU191)</f>
        <v>18986917665.295284</v>
      </c>
      <c r="JV192" s="188"/>
      <c r="JW192" s="188">
        <f>SUM(JW186:JW191)</f>
        <v>51017044.014582455</v>
      </c>
      <c r="JX192" s="188"/>
      <c r="JY192" s="188">
        <f>SUM(JY186:JY191)</f>
        <v>22053304868.240471</v>
      </c>
      <c r="JZ192" s="188"/>
      <c r="KA192" s="188">
        <f>SUM(KA186:KA191)</f>
        <v>58669600.61676982</v>
      </c>
      <c r="KB192" s="188"/>
      <c r="KC192" s="188">
        <f>SUM(KC186:KC191)</f>
        <v>25614913604.461308</v>
      </c>
      <c r="KD192" s="188"/>
      <c r="KE192" s="188">
        <f>SUM(KE186:KE191)</f>
        <v>67470040.709285304</v>
      </c>
      <c r="KF192" s="188"/>
      <c r="KG192" s="188">
        <f>SUM(KG186:KG191)</f>
        <v>29751722151.581802</v>
      </c>
      <c r="KH192" s="188"/>
      <c r="KI192" s="188">
        <f>SUM(KI186:KI191)</f>
        <v>9687.0993491249974</v>
      </c>
      <c r="KJ192" s="188"/>
      <c r="KK192" s="188">
        <f>SUM(KK186:KK191)</f>
        <v>4064321.1968261707</v>
      </c>
      <c r="KM192" s="188">
        <f>SUM(KM186:KM191)</f>
        <v>151316.51354095113</v>
      </c>
      <c r="KN192" s="188"/>
      <c r="KO192" s="188">
        <f>SUM(KO186:KO191)</f>
        <v>63486384.442818046</v>
      </c>
      <c r="KQ192" s="188">
        <f>SUM(KQ186:KQ191)</f>
        <v>971497.43103886477</v>
      </c>
      <c r="KR192" s="188"/>
      <c r="KS192" s="188">
        <f>SUM(KS186:KS191)</f>
        <v>407601642.07359785</v>
      </c>
      <c r="KU192" s="188">
        <f>SUM(KU186:KU191)</f>
        <v>5717529.6561714336</v>
      </c>
      <c r="KV192" s="188"/>
      <c r="KW192" s="188">
        <f>SUM(KW186:KW191)</f>
        <v>2398847801.3450751</v>
      </c>
      <c r="KY192" s="188">
        <f>SUM(KY186:KY191)</f>
        <v>33649235.010578282</v>
      </c>
      <c r="KZ192" s="188"/>
      <c r="LA192" s="188">
        <f>SUM(LA186:LA191)</f>
        <v>14117879272.378046</v>
      </c>
      <c r="LC192" s="188">
        <f>SUM(LC186:LC191)</f>
        <v>207036596.63912436</v>
      </c>
      <c r="LD192" s="188"/>
      <c r="LE192" s="188">
        <f>SUM(LE186:LE191)</f>
        <v>86864312826.02153</v>
      </c>
    </row>
    <row r="193" spans="2:317" ht="18.75">
      <c r="B193" s="211"/>
      <c r="C193" s="211"/>
      <c r="D193" s="211"/>
      <c r="E193" s="211"/>
      <c r="F193" s="184"/>
      <c r="G193" s="188"/>
      <c r="H193" s="188"/>
      <c r="I193" s="188"/>
      <c r="J193" s="188"/>
      <c r="K193" s="188"/>
      <c r="L193" s="188"/>
      <c r="M193" s="188"/>
      <c r="N193" s="188"/>
      <c r="O193" s="188"/>
      <c r="P193" s="188"/>
      <c r="Q193" s="188"/>
      <c r="R193" s="188"/>
      <c r="S193" s="188"/>
      <c r="T193" s="188"/>
      <c r="U193" s="188"/>
      <c r="V193" s="188"/>
      <c r="W193" s="188"/>
      <c r="X193" s="188"/>
      <c r="Y193" s="188"/>
      <c r="Z193" s="188"/>
      <c r="AA193" s="188"/>
      <c r="AB193" s="188"/>
      <c r="AC193" s="188"/>
      <c r="AD193" s="188"/>
      <c r="AE193" s="188"/>
      <c r="AF193" s="188"/>
      <c r="AG193" s="188"/>
      <c r="AH193" s="188"/>
      <c r="AI193" s="188"/>
      <c r="AJ193" s="188"/>
      <c r="AK193" s="188"/>
      <c r="AL193" s="188"/>
      <c r="AM193" s="188"/>
      <c r="AN193" s="188"/>
      <c r="AO193" s="188"/>
      <c r="AP193" s="188"/>
      <c r="AQ193" s="188"/>
      <c r="AR193" s="188"/>
      <c r="AS193" s="188"/>
      <c r="AT193" s="188"/>
      <c r="AU193" s="188"/>
      <c r="AV193" s="188"/>
      <c r="AW193" s="188"/>
      <c r="AX193" s="188"/>
      <c r="AY193" s="188"/>
      <c r="AZ193" s="188"/>
      <c r="BA193" s="188"/>
      <c r="BB193" s="188"/>
      <c r="BC193" s="188"/>
      <c r="BD193" s="188"/>
      <c r="BE193" s="188"/>
      <c r="BF193" s="188"/>
      <c r="BG193" s="188"/>
      <c r="BH193" s="188"/>
      <c r="BI193" s="188"/>
      <c r="BJ193" s="188"/>
      <c r="BK193" s="188"/>
      <c r="BL193" s="188"/>
      <c r="BM193" s="188"/>
      <c r="BN193" s="188"/>
      <c r="BO193" s="188"/>
      <c r="BP193" s="188"/>
      <c r="BQ193" s="188"/>
      <c r="BR193" s="188"/>
      <c r="BS193" s="188"/>
      <c r="BT193" s="188"/>
      <c r="BU193" s="188"/>
      <c r="BV193" s="188"/>
      <c r="BW193" s="188"/>
      <c r="BX193" s="188"/>
      <c r="BY193" s="188"/>
      <c r="BZ193" s="188"/>
      <c r="CA193" s="188"/>
      <c r="CB193" s="188"/>
      <c r="CC193" s="188"/>
      <c r="CD193" s="188"/>
      <c r="CE193" s="188"/>
      <c r="CF193" s="188"/>
      <c r="CG193" s="188"/>
      <c r="CH193" s="188"/>
      <c r="CI193" s="188"/>
      <c r="CJ193" s="188"/>
      <c r="CK193" s="188"/>
      <c r="CL193" s="188"/>
      <c r="CM193" s="188"/>
      <c r="CN193" s="188"/>
      <c r="CO193" s="188"/>
      <c r="CP193" s="188"/>
      <c r="CQ193" s="188"/>
      <c r="CR193" s="188"/>
      <c r="CS193" s="188"/>
      <c r="CT193" s="188"/>
      <c r="CU193" s="188"/>
      <c r="CV193" s="188"/>
      <c r="CW193" s="188"/>
      <c r="CX193" s="188"/>
      <c r="CY193" s="188"/>
      <c r="CZ193" s="188"/>
      <c r="DA193" s="188"/>
      <c r="DB193" s="188"/>
      <c r="DC193" s="188"/>
      <c r="DD193" s="188"/>
      <c r="DE193" s="188"/>
      <c r="DF193" s="188"/>
      <c r="DG193" s="188"/>
      <c r="DH193" s="188"/>
      <c r="DI193" s="188"/>
      <c r="DJ193" s="188"/>
      <c r="DK193" s="188"/>
      <c r="DL193" s="188"/>
      <c r="DM193" s="188"/>
      <c r="DN193" s="188"/>
      <c r="DO193" s="188"/>
      <c r="DP193" s="188"/>
      <c r="DQ193" s="188"/>
      <c r="DR193" s="188"/>
      <c r="DS193" s="188"/>
      <c r="DT193" s="188"/>
      <c r="DU193" s="188"/>
      <c r="DV193" s="188"/>
      <c r="DW193" s="188"/>
      <c r="DX193" s="188"/>
      <c r="DY193" s="188"/>
      <c r="DZ193" s="188"/>
      <c r="EA193" s="188"/>
      <c r="EB193" s="188"/>
      <c r="EC193" s="188"/>
      <c r="ED193" s="188"/>
      <c r="EE193" s="188"/>
      <c r="EF193" s="188"/>
      <c r="EG193" s="188"/>
      <c r="EH193" s="188"/>
      <c r="EI193" s="188"/>
      <c r="EJ193" s="188"/>
      <c r="EK193" s="188"/>
      <c r="EL193" s="188"/>
      <c r="EM193" s="188"/>
      <c r="EN193" s="188"/>
      <c r="EO193" s="188"/>
      <c r="EP193" s="188"/>
      <c r="EQ193" s="188"/>
      <c r="ER193" s="188"/>
      <c r="ES193" s="188"/>
      <c r="ET193" s="188"/>
      <c r="EU193" s="188"/>
      <c r="EV193" s="188"/>
      <c r="EW193" s="188"/>
      <c r="EX193" s="188"/>
      <c r="EY193" s="188"/>
      <c r="EZ193" s="188"/>
      <c r="FA193" s="188"/>
      <c r="FB193" s="188"/>
      <c r="FC193" s="188"/>
      <c r="FD193" s="188"/>
      <c r="FE193" s="188"/>
      <c r="FF193" s="188"/>
      <c r="FG193" s="188"/>
      <c r="FH193" s="188"/>
      <c r="FI193" s="188"/>
      <c r="FJ193" s="188"/>
      <c r="FK193" s="188"/>
      <c r="FL193" s="188"/>
      <c r="FM193" s="188"/>
      <c r="FN193" s="188"/>
      <c r="FO193" s="188"/>
      <c r="FP193" s="188"/>
      <c r="FQ193" s="188"/>
      <c r="FR193" s="188"/>
      <c r="FS193" s="188"/>
      <c r="FT193" s="188"/>
      <c r="FU193" s="188"/>
      <c r="FV193" s="188"/>
      <c r="FW193" s="188"/>
      <c r="FX193" s="188"/>
      <c r="FY193" s="188"/>
      <c r="FZ193" s="188"/>
      <c r="GA193" s="188"/>
      <c r="GB193" s="188"/>
      <c r="GC193" s="188"/>
      <c r="GD193" s="3"/>
      <c r="GE193" s="188"/>
      <c r="GF193" s="188"/>
      <c r="GG193" s="188"/>
      <c r="GH193" s="188"/>
      <c r="GI193" s="188"/>
      <c r="GJ193" s="188"/>
      <c r="GK193" s="188"/>
      <c r="GL193" s="188"/>
      <c r="GM193" s="188"/>
      <c r="GN193" s="188"/>
      <c r="GO193" s="188"/>
      <c r="GP193" s="188"/>
      <c r="GQ193" s="188"/>
      <c r="GR193" s="188"/>
      <c r="GS193" s="188"/>
      <c r="GT193" s="188"/>
      <c r="GU193" s="188"/>
      <c r="GV193" s="188"/>
      <c r="GW193" s="188"/>
      <c r="GX193" s="188"/>
      <c r="GY193" s="188"/>
      <c r="GZ193" s="188"/>
      <c r="HA193" s="188"/>
      <c r="HB193" s="188"/>
      <c r="HC193" s="188"/>
      <c r="HD193" s="188"/>
      <c r="HE193" s="188"/>
      <c r="HF193" s="188"/>
      <c r="HG193" s="188"/>
      <c r="HH193" s="188"/>
      <c r="HI193" s="188"/>
      <c r="HJ193" s="188"/>
      <c r="HK193" s="188"/>
      <c r="HL193" s="188"/>
      <c r="HM193" s="188"/>
      <c r="HN193" s="188"/>
      <c r="HO193" s="188"/>
      <c r="HP193" s="188"/>
      <c r="HQ193" s="188"/>
      <c r="HR193" s="188"/>
      <c r="HS193" s="188"/>
      <c r="HT193" s="188"/>
      <c r="HU193" s="188"/>
      <c r="HV193" s="188"/>
      <c r="HW193" s="188"/>
      <c r="HX193" s="188"/>
      <c r="HY193" s="188"/>
      <c r="HZ193" s="3"/>
      <c r="IA193" s="188"/>
      <c r="IB193" s="188"/>
      <c r="IC193" s="188"/>
      <c r="ID193" s="188"/>
      <c r="IE193" s="188"/>
      <c r="IF193" s="188"/>
      <c r="IG193" s="188"/>
      <c r="IH193" s="188"/>
      <c r="II193" s="188"/>
      <c r="IJ193" s="188"/>
      <c r="IK193" s="188"/>
      <c r="IL193" s="188"/>
      <c r="IM193" s="188"/>
      <c r="IN193" s="188"/>
      <c r="IO193" s="188"/>
      <c r="IP193" s="188"/>
      <c r="IQ193" s="188"/>
      <c r="IR193" s="188"/>
      <c r="IS193" s="188"/>
      <c r="IT193" s="188"/>
      <c r="IU193" s="188"/>
      <c r="IV193" s="188"/>
      <c r="IW193" s="188"/>
      <c r="IX193" s="188"/>
      <c r="IY193" s="188"/>
      <c r="IZ193" s="188"/>
      <c r="JA193" s="188"/>
      <c r="JB193" s="188"/>
      <c r="JC193" s="188"/>
      <c r="JD193" s="188"/>
      <c r="JE193" s="188"/>
      <c r="JF193" s="188"/>
      <c r="JG193" s="188"/>
      <c r="JH193" s="188"/>
      <c r="JI193" s="188"/>
      <c r="JJ193" s="299"/>
      <c r="JK193" s="188"/>
      <c r="JL193" s="188"/>
      <c r="JM193" s="188"/>
      <c r="JN193" s="188"/>
      <c r="JO193" s="188"/>
      <c r="JP193" s="188"/>
      <c r="JQ193" s="188"/>
      <c r="JR193" s="188"/>
      <c r="JS193" s="188"/>
      <c r="JT193" s="188"/>
      <c r="JU193" s="188"/>
      <c r="JV193" s="188"/>
      <c r="JW193" s="188"/>
      <c r="JX193" s="188"/>
      <c r="JY193" s="188"/>
      <c r="JZ193" s="188"/>
      <c r="KA193" s="188"/>
      <c r="KB193" s="188"/>
      <c r="KC193" s="188"/>
      <c r="KD193" s="188"/>
      <c r="KE193" s="188"/>
      <c r="KF193" s="188"/>
      <c r="KG193" s="188"/>
      <c r="KH193" s="188"/>
      <c r="KI193" s="188"/>
      <c r="KJ193" s="188"/>
      <c r="KK193" s="188"/>
      <c r="KM193" s="188"/>
      <c r="KN193" s="188"/>
      <c r="KO193" s="188"/>
      <c r="KQ193" s="188"/>
      <c r="KR193" s="188"/>
      <c r="KS193" s="188"/>
      <c r="KU193" s="188"/>
      <c r="KV193" s="188"/>
      <c r="KW193" s="188"/>
      <c r="KY193" s="188"/>
      <c r="KZ193" s="188"/>
      <c r="LA193" s="188"/>
      <c r="LC193" s="188"/>
      <c r="LD193" s="188"/>
      <c r="LE193" s="188"/>
    </row>
    <row r="194" spans="2:317" ht="18.75">
      <c r="B194" s="211"/>
      <c r="C194" s="211"/>
      <c r="D194" s="211"/>
      <c r="E194" s="211"/>
      <c r="F194" s="184"/>
      <c r="G194" s="188"/>
      <c r="H194" s="188"/>
      <c r="I194" s="188"/>
      <c r="J194" s="188"/>
      <c r="K194" s="207">
        <f>'A.I Revenue Streams - P1'!L193+100%</f>
        <v>1.25</v>
      </c>
      <c r="L194" s="207">
        <f>$L$8</f>
        <v>1</v>
      </c>
      <c r="M194" s="178"/>
      <c r="N194" s="178"/>
      <c r="O194" s="207">
        <v>1</v>
      </c>
      <c r="P194" s="207">
        <v>1</v>
      </c>
      <c r="Q194" s="178"/>
      <c r="R194" s="178"/>
      <c r="S194" s="207">
        <f>O194</f>
        <v>1</v>
      </c>
      <c r="T194" s="207">
        <v>1</v>
      </c>
      <c r="U194" s="178"/>
      <c r="V194" s="178"/>
      <c r="W194" s="207">
        <f>S194</f>
        <v>1</v>
      </c>
      <c r="X194" s="207">
        <v>1</v>
      </c>
      <c r="Y194" s="178"/>
      <c r="Z194" s="178"/>
      <c r="AA194" s="207">
        <f>W194</f>
        <v>1</v>
      </c>
      <c r="AB194" s="207">
        <v>1</v>
      </c>
      <c r="AC194" s="178"/>
      <c r="AD194" s="178"/>
      <c r="AE194" s="207">
        <f>AA194</f>
        <v>1</v>
      </c>
      <c r="AF194" s="207">
        <v>1</v>
      </c>
      <c r="AG194" s="178"/>
      <c r="AH194" s="178"/>
      <c r="AI194" s="207">
        <f>'A.I Revenue Streams - P1'!L192+100%</f>
        <v>1.25</v>
      </c>
      <c r="AJ194" s="207">
        <v>1</v>
      </c>
      <c r="AK194" s="178"/>
      <c r="AL194" s="178"/>
      <c r="AM194" s="207">
        <v>1</v>
      </c>
      <c r="AN194" s="207">
        <v>1</v>
      </c>
      <c r="AO194" s="178"/>
      <c r="AP194" s="5"/>
      <c r="AQ194" s="207">
        <v>1</v>
      </c>
      <c r="AR194" s="207">
        <v>1</v>
      </c>
      <c r="AS194" s="178"/>
      <c r="AU194" s="207">
        <f>AQ194</f>
        <v>1</v>
      </c>
      <c r="AV194" s="207">
        <v>1</v>
      </c>
      <c r="AW194" s="178"/>
      <c r="AX194" s="178"/>
      <c r="AY194" s="207">
        <f>AU194</f>
        <v>1</v>
      </c>
      <c r="AZ194" s="207">
        <v>1</v>
      </c>
      <c r="BA194" s="178"/>
      <c r="BB194" s="178"/>
      <c r="BC194" s="250">
        <f>'A.I Revenue Streams - P1'!N193+100%</f>
        <v>1.2</v>
      </c>
      <c r="BD194" s="250">
        <v>1</v>
      </c>
      <c r="BE194" s="178"/>
      <c r="BF194" s="178"/>
      <c r="BG194" s="207">
        <v>1</v>
      </c>
      <c r="BH194" s="207">
        <v>1</v>
      </c>
      <c r="BI194" s="178"/>
      <c r="BJ194" s="178"/>
      <c r="BK194" s="207">
        <f>BG194</f>
        <v>1</v>
      </c>
      <c r="BL194" s="207">
        <v>1</v>
      </c>
      <c r="BM194" s="178"/>
      <c r="BN194" s="178"/>
      <c r="BO194" s="250">
        <f>BK194</f>
        <v>1</v>
      </c>
      <c r="BP194" s="250">
        <v>1</v>
      </c>
      <c r="BQ194" s="178"/>
      <c r="BR194" s="178"/>
      <c r="BS194" s="207">
        <f>BO194</f>
        <v>1</v>
      </c>
      <c r="BT194" s="207">
        <v>1</v>
      </c>
      <c r="BU194" s="178"/>
      <c r="BV194" s="178"/>
      <c r="BW194" s="207">
        <f>BS194</f>
        <v>1</v>
      </c>
      <c r="BX194" s="207">
        <v>1</v>
      </c>
      <c r="BY194" s="178"/>
      <c r="BZ194" s="178"/>
      <c r="CA194" s="207">
        <f>BW194</f>
        <v>1</v>
      </c>
      <c r="CB194" s="207">
        <v>1</v>
      </c>
      <c r="CC194" s="178"/>
      <c r="CD194" s="178"/>
      <c r="CE194" s="207">
        <f>'A.I Revenue Streams - P1'!N192+100%</f>
        <v>1.2</v>
      </c>
      <c r="CF194" s="207">
        <v>1</v>
      </c>
      <c r="CG194" s="178"/>
      <c r="CH194" s="178"/>
      <c r="CI194" s="250">
        <v>1</v>
      </c>
      <c r="CJ194" s="250">
        <v>1</v>
      </c>
      <c r="CK194" s="178"/>
      <c r="CL194" s="178"/>
      <c r="CM194" s="207">
        <v>1</v>
      </c>
      <c r="CN194" s="207">
        <v>1</v>
      </c>
      <c r="CO194" s="178"/>
      <c r="CQ194" s="207">
        <v>1</v>
      </c>
      <c r="CR194" s="207">
        <v>1</v>
      </c>
      <c r="CS194" s="178"/>
      <c r="CT194" s="178"/>
      <c r="CU194" s="207">
        <f>CQ194</f>
        <v>1</v>
      </c>
      <c r="CV194" s="207">
        <v>1</v>
      </c>
      <c r="CW194" s="178"/>
      <c r="CX194" s="178"/>
      <c r="CY194" s="250">
        <f>'A.I Revenue Streams - P1'!P193+100%</f>
        <v>1.1000000000000001</v>
      </c>
      <c r="CZ194" s="250">
        <v>1</v>
      </c>
      <c r="DA194" s="178"/>
      <c r="DB194" s="178"/>
      <c r="DC194" s="207">
        <v>1</v>
      </c>
      <c r="DD194" s="207">
        <v>1</v>
      </c>
      <c r="DE194" s="178"/>
      <c r="DF194" s="178"/>
      <c r="DG194" s="207">
        <f>DC194</f>
        <v>1</v>
      </c>
      <c r="DH194" s="207">
        <v>1</v>
      </c>
      <c r="DI194" s="178"/>
      <c r="DJ194" s="178"/>
      <c r="DK194" s="250">
        <f>DG194</f>
        <v>1</v>
      </c>
      <c r="DL194" s="250">
        <v>1</v>
      </c>
      <c r="DM194" s="178"/>
      <c r="DN194" s="178"/>
      <c r="DO194" s="207">
        <f>DK194</f>
        <v>1</v>
      </c>
      <c r="DP194" s="207">
        <v>1</v>
      </c>
      <c r="DQ194" s="178"/>
      <c r="DR194" s="178"/>
      <c r="DS194" s="207">
        <f>DO194</f>
        <v>1</v>
      </c>
      <c r="DT194" s="207">
        <v>1</v>
      </c>
      <c r="DU194" s="178"/>
      <c r="DV194" s="178"/>
      <c r="DW194" s="207">
        <f>DS194</f>
        <v>1</v>
      </c>
      <c r="DX194" s="207">
        <v>1</v>
      </c>
      <c r="DY194" s="178"/>
      <c r="DZ194" s="178"/>
      <c r="EA194" s="207">
        <f>DW194</f>
        <v>1</v>
      </c>
      <c r="EB194" s="207">
        <v>1</v>
      </c>
      <c r="EC194" s="178"/>
      <c r="ED194" s="178"/>
      <c r="EE194" s="250">
        <f>EA194</f>
        <v>1</v>
      </c>
      <c r="EF194" s="250">
        <v>1</v>
      </c>
      <c r="EG194" s="178"/>
      <c r="EH194" s="178"/>
      <c r="EI194" s="207">
        <v>1</v>
      </c>
      <c r="EJ194" s="207">
        <v>1</v>
      </c>
      <c r="EK194" s="178"/>
      <c r="EM194" s="207">
        <v>1</v>
      </c>
      <c r="EN194" s="207">
        <v>1</v>
      </c>
      <c r="EO194" s="178"/>
      <c r="EP194" s="178"/>
      <c r="EQ194" s="207">
        <f>EM194</f>
        <v>1</v>
      </c>
      <c r="ER194" s="207">
        <v>1</v>
      </c>
      <c r="ES194" s="178"/>
      <c r="ET194" s="178"/>
      <c r="EU194" s="250">
        <f>'A.I Revenue Streams - P1'!R193+100%</f>
        <v>1.1000000000000001</v>
      </c>
      <c r="EV194" s="250">
        <v>1</v>
      </c>
      <c r="EW194" s="178"/>
      <c r="EX194" s="178"/>
      <c r="EY194" s="207">
        <v>1</v>
      </c>
      <c r="EZ194" s="207">
        <v>1</v>
      </c>
      <c r="FA194" s="178"/>
      <c r="FB194" s="178"/>
      <c r="FC194" s="207">
        <f>EY194</f>
        <v>1</v>
      </c>
      <c r="FD194" s="207">
        <v>1</v>
      </c>
      <c r="FE194" s="178"/>
      <c r="FF194" s="178"/>
      <c r="FG194" s="250">
        <f>FC194</f>
        <v>1</v>
      </c>
      <c r="FH194" s="250">
        <v>1</v>
      </c>
      <c r="FI194" s="178"/>
      <c r="FJ194" s="178"/>
      <c r="FK194" s="207">
        <f>FG194</f>
        <v>1</v>
      </c>
      <c r="FL194" s="207">
        <v>1</v>
      </c>
      <c r="FM194" s="178"/>
      <c r="FN194" s="178"/>
      <c r="FO194" s="207">
        <f>FK194</f>
        <v>1</v>
      </c>
      <c r="FP194" s="207">
        <v>1</v>
      </c>
      <c r="FQ194" s="178"/>
      <c r="FR194" s="178"/>
      <c r="FS194" s="207">
        <f>FO194</f>
        <v>1</v>
      </c>
      <c r="FT194" s="207">
        <v>1</v>
      </c>
      <c r="FU194" s="178"/>
      <c r="FV194" s="178"/>
      <c r="FW194" s="207">
        <f>FS194</f>
        <v>1</v>
      </c>
      <c r="FX194" s="207">
        <v>1</v>
      </c>
      <c r="FY194" s="178"/>
      <c r="FZ194" s="178"/>
      <c r="GA194" s="250">
        <f>FW194</f>
        <v>1</v>
      </c>
      <c r="GB194" s="250">
        <v>1</v>
      </c>
      <c r="GC194" s="178"/>
      <c r="GD194" s="179"/>
      <c r="GE194" s="207">
        <v>1</v>
      </c>
      <c r="GF194" s="207">
        <v>1</v>
      </c>
      <c r="GG194" s="178"/>
      <c r="GI194" s="207">
        <v>1</v>
      </c>
      <c r="GJ194" s="207">
        <v>1</v>
      </c>
      <c r="GK194" s="178"/>
      <c r="GL194" s="178"/>
      <c r="GM194" s="207">
        <f>GI194</f>
        <v>1</v>
      </c>
      <c r="GN194" s="207">
        <v>1</v>
      </c>
      <c r="GO194" s="178"/>
      <c r="GP194" s="178"/>
      <c r="GQ194" s="250">
        <f>'A.I Revenue Streams - P1'!T193+100%</f>
        <v>1.1499999999999999</v>
      </c>
      <c r="GR194" s="250">
        <v>1</v>
      </c>
      <c r="GS194" s="178"/>
      <c r="GT194" s="178"/>
      <c r="GU194" s="207">
        <v>1</v>
      </c>
      <c r="GV194" s="207">
        <v>1</v>
      </c>
      <c r="GW194" s="178"/>
      <c r="GX194" s="178"/>
      <c r="GY194" s="207">
        <f>GU194</f>
        <v>1</v>
      </c>
      <c r="GZ194" s="207">
        <v>1</v>
      </c>
      <c r="HA194" s="178"/>
      <c r="HB194" s="178"/>
      <c r="HC194" s="250">
        <f>GY194</f>
        <v>1</v>
      </c>
      <c r="HD194" s="250">
        <v>1</v>
      </c>
      <c r="HE194" s="178"/>
      <c r="HF194" s="178"/>
      <c r="HG194" s="207">
        <f>HC194</f>
        <v>1</v>
      </c>
      <c r="HH194" s="207">
        <v>1</v>
      </c>
      <c r="HI194" s="178"/>
      <c r="HJ194" s="178"/>
      <c r="HK194" s="207">
        <f>HG194</f>
        <v>1</v>
      </c>
      <c r="HL194" s="207">
        <v>1</v>
      </c>
      <c r="HM194" s="178"/>
      <c r="HN194" s="178"/>
      <c r="HO194" s="207">
        <f>HK194</f>
        <v>1</v>
      </c>
      <c r="HP194" s="207">
        <v>1</v>
      </c>
      <c r="HQ194" s="178"/>
      <c r="HR194" s="178"/>
      <c r="HS194" s="207">
        <f>HO194</f>
        <v>1</v>
      </c>
      <c r="HT194" s="207">
        <v>1</v>
      </c>
      <c r="HU194" s="178"/>
      <c r="HV194" s="178"/>
      <c r="HW194" s="250">
        <f>HS194</f>
        <v>1</v>
      </c>
      <c r="HX194" s="250">
        <v>1</v>
      </c>
      <c r="HY194" s="178"/>
      <c r="HZ194" s="179"/>
      <c r="IA194" s="207">
        <v>1</v>
      </c>
      <c r="IB194" s="207">
        <v>1</v>
      </c>
      <c r="IC194" s="178"/>
      <c r="IE194" s="207">
        <v>1</v>
      </c>
      <c r="IF194" s="207">
        <v>1</v>
      </c>
      <c r="IG194" s="178"/>
      <c r="IH194" s="178"/>
      <c r="II194" s="207">
        <f>IE194</f>
        <v>1</v>
      </c>
      <c r="IJ194" s="207">
        <v>1</v>
      </c>
      <c r="IK194" s="178"/>
      <c r="IL194" s="178"/>
      <c r="IM194" s="207">
        <f>II194</f>
        <v>1</v>
      </c>
      <c r="IN194" s="207">
        <v>1</v>
      </c>
      <c r="IO194" s="178"/>
      <c r="IP194" s="178"/>
      <c r="IQ194" s="207">
        <f>IM194</f>
        <v>1</v>
      </c>
      <c r="IR194" s="207">
        <v>1</v>
      </c>
      <c r="IS194" s="178"/>
      <c r="IT194" s="178"/>
      <c r="IU194" s="207">
        <f>IQ194</f>
        <v>1</v>
      </c>
      <c r="IV194" s="207">
        <v>1</v>
      </c>
      <c r="IW194" s="178"/>
      <c r="IX194" s="178"/>
      <c r="IY194" s="207">
        <f>IU194</f>
        <v>1</v>
      </c>
      <c r="IZ194" s="207">
        <v>1</v>
      </c>
      <c r="JA194" s="178"/>
      <c r="JB194" s="178"/>
      <c r="JC194" s="207">
        <f>IY194</f>
        <v>1</v>
      </c>
      <c r="JD194" s="207">
        <v>1</v>
      </c>
      <c r="JE194" s="178"/>
      <c r="JF194" s="178"/>
      <c r="JG194" s="207">
        <f>JC194</f>
        <v>1</v>
      </c>
      <c r="JH194" s="207">
        <v>1</v>
      </c>
      <c r="JI194" s="178"/>
      <c r="JJ194" s="298"/>
      <c r="JK194" s="207">
        <f>JG194</f>
        <v>1</v>
      </c>
      <c r="JL194" s="207">
        <v>1</v>
      </c>
      <c r="JM194" s="178"/>
      <c r="JN194" s="178"/>
      <c r="JO194" s="207">
        <f>'A.I Revenue Streams - P1'!V194+100%</f>
        <v>1.01</v>
      </c>
      <c r="JP194" s="207">
        <f>'A.I Revenue Streams - P1'!W202+100%</f>
        <v>1</v>
      </c>
      <c r="JQ194" s="178"/>
      <c r="JR194" s="178"/>
      <c r="JS194" s="207">
        <f>'A.I Revenue Streams - P1'!Z202+100%</f>
        <v>1</v>
      </c>
      <c r="JT194" s="207">
        <f>'A.I Revenue Streams - P1'!AA202+100%</f>
        <v>1</v>
      </c>
      <c r="JU194" s="178"/>
      <c r="JV194" s="178"/>
      <c r="JW194" s="207">
        <f>'A.I Revenue Streams - P1'!AD202+100%</f>
        <v>1</v>
      </c>
      <c r="JX194" s="207">
        <f>'A.I Revenue Streams - P1'!AE202+100%</f>
        <v>1</v>
      </c>
      <c r="JY194" s="178"/>
      <c r="JZ194" s="178"/>
      <c r="KA194" s="207">
        <f>'A.I Revenue Streams - P1'!AH202+100%</f>
        <v>1</v>
      </c>
      <c r="KB194" s="207">
        <f>'A.I Revenue Streams - P1'!AI202+100%</f>
        <v>1</v>
      </c>
      <c r="KC194" s="178"/>
      <c r="KD194" s="178"/>
      <c r="KE194" s="207">
        <f>'A.I Revenue Streams - P1'!AL202+100%</f>
        <v>1</v>
      </c>
      <c r="KF194" s="207">
        <f>'A.I Revenue Streams - P1'!AM202+100%</f>
        <v>1</v>
      </c>
      <c r="KG194" s="178"/>
      <c r="KH194" s="178"/>
      <c r="KI194" s="207">
        <f>'A.I Revenue Streams - P2'!DI56+100%</f>
        <v>1</v>
      </c>
      <c r="KJ194" s="207">
        <v>1</v>
      </c>
      <c r="KK194" s="5"/>
      <c r="KM194" s="207">
        <f>'A.I Revenue Streams - P2'!DM56+100%</f>
        <v>1</v>
      </c>
      <c r="KN194" s="207">
        <v>1</v>
      </c>
      <c r="KO194" s="5"/>
      <c r="KQ194" s="207">
        <f>'A.I Revenue Streams - P2'!DQ56+100%</f>
        <v>1</v>
      </c>
      <c r="KR194" s="207">
        <v>1</v>
      </c>
      <c r="KS194" s="5"/>
      <c r="KU194" s="207">
        <f>'A.I Revenue Streams - P2'!DU56+100%</f>
        <v>1</v>
      </c>
      <c r="KV194" s="207">
        <v>1</v>
      </c>
      <c r="KW194" s="5"/>
      <c r="KY194" s="207">
        <f>'A.I Revenue Streams - P2'!DY56+100%</f>
        <v>1</v>
      </c>
      <c r="KZ194" s="207">
        <v>1</v>
      </c>
      <c r="LA194" s="5"/>
      <c r="LC194" s="207">
        <f>'A.I Revenue Streams - P2'!EC56+100%</f>
        <v>1</v>
      </c>
      <c r="LD194" s="207">
        <v>1</v>
      </c>
      <c r="LE194" s="188"/>
    </row>
    <row r="195" spans="2:317" ht="18.75">
      <c r="B195" s="172">
        <v>6</v>
      </c>
      <c r="C195" s="181" t="str">
        <f>'A.I Revenue Streams - P1'!D191</f>
        <v>Marketplace</v>
      </c>
      <c r="D195" s="181"/>
      <c r="E195" s="181"/>
      <c r="F195" s="184"/>
      <c r="G195" s="182"/>
      <c r="H195" s="182"/>
      <c r="I195" s="182"/>
      <c r="J195" s="188"/>
      <c r="K195" s="182"/>
      <c r="L195" s="182"/>
      <c r="M195" s="182"/>
      <c r="N195" s="5"/>
      <c r="O195" s="182"/>
      <c r="P195" s="182"/>
      <c r="Q195" s="182"/>
      <c r="R195" s="5"/>
      <c r="S195" s="182"/>
      <c r="T195" s="182"/>
      <c r="U195" s="182"/>
      <c r="V195" s="5"/>
      <c r="W195" s="182"/>
      <c r="X195" s="182"/>
      <c r="Y195" s="182"/>
      <c r="Z195" s="5"/>
      <c r="AA195" s="182"/>
      <c r="AB195" s="182"/>
      <c r="AC195" s="182"/>
      <c r="AD195" s="5"/>
      <c r="AE195" s="182"/>
      <c r="AF195" s="182"/>
      <c r="AG195" s="182"/>
      <c r="AH195" s="5"/>
      <c r="AI195" s="182"/>
      <c r="AJ195" s="182"/>
      <c r="AK195" s="182"/>
      <c r="AL195" s="5"/>
      <c r="AM195" s="182"/>
      <c r="AN195" s="182"/>
      <c r="AO195" s="182"/>
      <c r="AP195" s="5"/>
      <c r="AQ195" s="182"/>
      <c r="AR195" s="182"/>
      <c r="AS195" s="182"/>
      <c r="AT195" s="5"/>
      <c r="AU195" s="182"/>
      <c r="AV195" s="182"/>
      <c r="AW195" s="182"/>
      <c r="AX195" s="5"/>
      <c r="AY195" s="182"/>
      <c r="AZ195" s="182"/>
      <c r="BA195" s="182"/>
      <c r="BB195" s="5"/>
      <c r="BC195" s="182"/>
      <c r="BD195" s="182"/>
      <c r="BE195" s="182"/>
      <c r="BF195" s="5"/>
      <c r="BG195" s="182"/>
      <c r="BH195" s="182"/>
      <c r="BI195" s="182"/>
      <c r="BJ195" s="5"/>
      <c r="BK195" s="182"/>
      <c r="BL195" s="182"/>
      <c r="BM195" s="182"/>
      <c r="BN195" s="5"/>
      <c r="BO195" s="182"/>
      <c r="BP195" s="182"/>
      <c r="BQ195" s="182"/>
      <c r="BR195" s="5"/>
      <c r="BS195" s="182"/>
      <c r="BT195" s="182"/>
      <c r="BU195" s="182"/>
      <c r="BV195" s="5"/>
      <c r="BW195" s="182"/>
      <c r="BX195" s="182"/>
      <c r="BY195" s="182"/>
      <c r="BZ195" s="5"/>
      <c r="CA195" s="182"/>
      <c r="CB195" s="182"/>
      <c r="CC195" s="182"/>
      <c r="CD195" s="5"/>
      <c r="CE195" s="182"/>
      <c r="CF195" s="182"/>
      <c r="CG195" s="182"/>
      <c r="CH195" s="5"/>
      <c r="CI195" s="182"/>
      <c r="CJ195" s="182"/>
      <c r="CK195" s="182"/>
      <c r="CL195" s="5"/>
      <c r="CM195" s="182"/>
      <c r="CN195" s="182"/>
      <c r="CO195" s="182"/>
      <c r="CP195" s="5"/>
      <c r="CQ195" s="182"/>
      <c r="CR195" s="182"/>
      <c r="CS195" s="182"/>
      <c r="CT195" s="5"/>
      <c r="CU195" s="182"/>
      <c r="CV195" s="182"/>
      <c r="CW195" s="182"/>
      <c r="CX195" s="5"/>
      <c r="CY195" s="182"/>
      <c r="CZ195" s="182"/>
      <c r="DA195" s="182"/>
      <c r="DB195" s="5"/>
      <c r="DC195" s="182"/>
      <c r="DD195" s="182"/>
      <c r="DE195" s="182"/>
      <c r="DF195" s="5"/>
      <c r="DG195" s="182"/>
      <c r="DH195" s="182"/>
      <c r="DI195" s="182"/>
      <c r="DJ195" s="5"/>
      <c r="DK195" s="182"/>
      <c r="DL195" s="182"/>
      <c r="DM195" s="182"/>
      <c r="DN195" s="5"/>
      <c r="DO195" s="182"/>
      <c r="DP195" s="182"/>
      <c r="DQ195" s="182"/>
      <c r="DR195" s="5"/>
      <c r="DS195" s="182"/>
      <c r="DT195" s="182"/>
      <c r="DU195" s="182"/>
      <c r="DV195" s="5"/>
      <c r="DW195" s="182"/>
      <c r="DX195" s="182"/>
      <c r="DY195" s="182"/>
      <c r="DZ195" s="5"/>
      <c r="EA195" s="182"/>
      <c r="EB195" s="182"/>
      <c r="EC195" s="182"/>
      <c r="ED195" s="5"/>
      <c r="EE195" s="182"/>
      <c r="EF195" s="182"/>
      <c r="EG195" s="182"/>
      <c r="EH195" s="5"/>
      <c r="EI195" s="182"/>
      <c r="EJ195" s="182"/>
      <c r="EK195" s="182"/>
      <c r="EL195" s="5"/>
      <c r="EM195" s="182"/>
      <c r="EN195" s="182"/>
      <c r="EO195" s="182"/>
      <c r="EP195" s="5"/>
      <c r="EQ195" s="182"/>
      <c r="ER195" s="182"/>
      <c r="ES195" s="182"/>
      <c r="ET195" s="5"/>
      <c r="EU195" s="182"/>
      <c r="EV195" s="182"/>
      <c r="EW195" s="182"/>
      <c r="EX195" s="5"/>
      <c r="EY195" s="182"/>
      <c r="EZ195" s="182"/>
      <c r="FA195" s="182"/>
      <c r="FB195" s="5"/>
      <c r="FC195" s="182"/>
      <c r="FD195" s="182"/>
      <c r="FE195" s="182"/>
      <c r="FF195" s="5"/>
      <c r="FG195" s="182"/>
      <c r="FH195" s="182"/>
      <c r="FI195" s="182"/>
      <c r="FJ195" s="5"/>
      <c r="FK195" s="182"/>
      <c r="FL195" s="182"/>
      <c r="FM195" s="182"/>
      <c r="FN195" s="5"/>
      <c r="FO195" s="182"/>
      <c r="FP195" s="182"/>
      <c r="FQ195" s="182"/>
      <c r="FR195" s="5"/>
      <c r="FS195" s="182"/>
      <c r="FT195" s="182"/>
      <c r="FU195" s="182"/>
      <c r="FV195" s="5"/>
      <c r="FW195" s="182"/>
      <c r="FX195" s="182"/>
      <c r="FY195" s="182"/>
      <c r="FZ195" s="5"/>
      <c r="GA195" s="182"/>
      <c r="GB195" s="182"/>
      <c r="GC195" s="182"/>
      <c r="GE195" s="182"/>
      <c r="GF195" s="182"/>
      <c r="GG195" s="182"/>
      <c r="GH195" s="5"/>
      <c r="GI195" s="182"/>
      <c r="GJ195" s="182"/>
      <c r="GK195" s="182"/>
      <c r="GL195" s="5"/>
      <c r="GM195" s="182"/>
      <c r="GN195" s="182"/>
      <c r="GO195" s="182"/>
      <c r="GP195" s="5"/>
      <c r="GQ195" s="182"/>
      <c r="GR195" s="182"/>
      <c r="GS195" s="182"/>
      <c r="GT195" s="5"/>
      <c r="GU195" s="182"/>
      <c r="GV195" s="182"/>
      <c r="GW195" s="182"/>
      <c r="GX195" s="5"/>
      <c r="GY195" s="182"/>
      <c r="GZ195" s="182"/>
      <c r="HA195" s="182"/>
      <c r="HB195" s="5"/>
      <c r="HC195" s="182"/>
      <c r="HD195" s="182"/>
      <c r="HE195" s="182"/>
      <c r="HF195" s="5"/>
      <c r="HG195" s="182"/>
      <c r="HH195" s="182"/>
      <c r="HI195" s="182"/>
      <c r="HJ195" s="5"/>
      <c r="HK195" s="182"/>
      <c r="HL195" s="182"/>
      <c r="HM195" s="182"/>
      <c r="HN195" s="5"/>
      <c r="HO195" s="182"/>
      <c r="HP195" s="182"/>
      <c r="HQ195" s="182"/>
      <c r="HR195" s="5"/>
      <c r="HS195" s="182"/>
      <c r="HT195" s="182"/>
      <c r="HU195" s="182"/>
      <c r="HV195" s="5"/>
      <c r="HW195" s="182"/>
      <c r="HX195" s="182"/>
      <c r="HY195" s="182"/>
      <c r="IA195" s="182"/>
      <c r="IB195" s="182"/>
      <c r="IC195" s="182"/>
      <c r="ID195" s="5"/>
      <c r="IE195" s="182"/>
      <c r="IF195" s="182"/>
      <c r="IG195" s="182"/>
      <c r="IH195" s="5"/>
      <c r="II195" s="182"/>
      <c r="IJ195" s="182"/>
      <c r="IK195" s="182"/>
      <c r="IL195" s="5"/>
      <c r="IM195" s="182"/>
      <c r="IN195" s="182"/>
      <c r="IO195" s="182"/>
      <c r="IP195" s="5"/>
      <c r="IQ195" s="182"/>
      <c r="IR195" s="182"/>
      <c r="IS195" s="182"/>
      <c r="IT195" s="5"/>
      <c r="IU195" s="182"/>
      <c r="IV195" s="182"/>
      <c r="IW195" s="182"/>
      <c r="IX195" s="5"/>
      <c r="IY195" s="182"/>
      <c r="IZ195" s="182"/>
      <c r="JA195" s="182"/>
      <c r="JB195" s="5"/>
      <c r="JC195" s="182"/>
      <c r="JD195" s="182"/>
      <c r="JE195" s="182"/>
      <c r="JF195" s="5"/>
      <c r="JG195" s="182"/>
      <c r="JH195" s="182"/>
      <c r="JI195" s="182"/>
      <c r="JJ195" s="294"/>
      <c r="JK195" s="182"/>
      <c r="JL195" s="182"/>
      <c r="JM195" s="182"/>
      <c r="JO195" s="182"/>
      <c r="JP195" s="182"/>
      <c r="JQ195" s="182"/>
      <c r="JS195" s="182"/>
      <c r="JT195" s="182"/>
      <c r="JU195" s="182"/>
      <c r="JW195" s="182"/>
      <c r="JX195" s="182"/>
      <c r="JY195" s="182"/>
      <c r="KA195" s="182"/>
      <c r="KB195" s="182"/>
      <c r="KC195" s="182"/>
      <c r="KE195" s="182"/>
      <c r="KF195" s="182"/>
      <c r="KG195" s="182"/>
      <c r="LE195" s="188"/>
    </row>
    <row r="196" spans="2:317" ht="18.75">
      <c r="B196" s="172" t="s">
        <v>286</v>
      </c>
      <c r="C196" s="181"/>
      <c r="D196" s="181"/>
      <c r="E196" s="180" t="str">
        <f>'A.I Revenue Streams - P1'!F192</f>
        <v>Doctors/Business Listing</v>
      </c>
      <c r="F196" s="184"/>
      <c r="G196" s="182"/>
      <c r="H196" s="182">
        <f>'A.I Revenue Streams - P1'!J192</f>
        <v>120</v>
      </c>
      <c r="I196" s="182">
        <f t="shared" ref="I196:I198" si="1950">G196*H196</f>
        <v>0</v>
      </c>
      <c r="J196" s="188"/>
      <c r="K196" s="182">
        <f>'A.I Revenue Streams - P1'!H192*K$2*L$2</f>
        <v>135</v>
      </c>
      <c r="L196" s="182">
        <f>H196*$L$194</f>
        <v>120</v>
      </c>
      <c r="M196" s="182">
        <f>K196*L196</f>
        <v>16200</v>
      </c>
      <c r="N196" s="5"/>
      <c r="O196" s="182">
        <f>K196*$O$194</f>
        <v>135</v>
      </c>
      <c r="P196" s="182">
        <f>L196*$P$194</f>
        <v>120</v>
      </c>
      <c r="Q196" s="182">
        <f>O196*P196</f>
        <v>16200</v>
      </c>
      <c r="R196" s="5"/>
      <c r="S196" s="182">
        <f t="shared" ref="S196:S204" si="1951">O196*S$8*S$2/O$2</f>
        <v>180</v>
      </c>
      <c r="T196" s="182">
        <f>P196*$T$194</f>
        <v>120</v>
      </c>
      <c r="U196" s="182">
        <f>S196*T196</f>
        <v>21600</v>
      </c>
      <c r="V196" s="5"/>
      <c r="W196" s="182">
        <f>S196*$W$194</f>
        <v>180</v>
      </c>
      <c r="X196" s="182">
        <f>T196*$X$194</f>
        <v>120</v>
      </c>
      <c r="Y196" s="182">
        <f>W196*X196</f>
        <v>21600</v>
      </c>
      <c r="Z196" s="5"/>
      <c r="AA196" s="182">
        <f>W196*$AA$194</f>
        <v>180</v>
      </c>
      <c r="AB196" s="182">
        <f>X196*$AB$194</f>
        <v>120</v>
      </c>
      <c r="AC196" s="182">
        <f>AA196*AB196</f>
        <v>21600</v>
      </c>
      <c r="AD196" s="5"/>
      <c r="AE196" s="182">
        <f>AA196*$AE$194</f>
        <v>180</v>
      </c>
      <c r="AF196" s="182">
        <f>AB196*$AF$194</f>
        <v>120</v>
      </c>
      <c r="AG196" s="182">
        <f>AE196*AF196</f>
        <v>21600</v>
      </c>
      <c r="AH196" s="5"/>
      <c r="AI196" s="182">
        <f>AE196*$AI$194</f>
        <v>225</v>
      </c>
      <c r="AJ196" s="182">
        <f>AF196*$AJ$194</f>
        <v>120</v>
      </c>
      <c r="AK196" s="182">
        <f>AI196*AJ196</f>
        <v>27000</v>
      </c>
      <c r="AL196" s="5"/>
      <c r="AM196" s="182">
        <f>AI196*$AM$194</f>
        <v>225</v>
      </c>
      <c r="AN196" s="182">
        <f>AJ196*$AN$194</f>
        <v>120</v>
      </c>
      <c r="AO196" s="182">
        <f>AM196*AN196</f>
        <v>27000</v>
      </c>
      <c r="AP196" s="5"/>
      <c r="AQ196" s="182">
        <f>AM196*$AQ$194</f>
        <v>225</v>
      </c>
      <c r="AR196" s="182">
        <f>AN196*$AR$194</f>
        <v>120</v>
      </c>
      <c r="AS196" s="182">
        <f>AQ196*AR196</f>
        <v>27000</v>
      </c>
      <c r="AT196" s="5"/>
      <c r="AU196" s="182">
        <f>AQ196*$AU$194</f>
        <v>225</v>
      </c>
      <c r="AV196" s="182">
        <f>AR196*$AV$194</f>
        <v>120</v>
      </c>
      <c r="AW196" s="182">
        <f>AU196*AV196</f>
        <v>27000</v>
      </c>
      <c r="AX196" s="5"/>
      <c r="AY196" s="182">
        <f>AU196*$AY$194</f>
        <v>225</v>
      </c>
      <c r="AZ196" s="182">
        <f>AV196*$AZ$194</f>
        <v>120</v>
      </c>
      <c r="BA196" s="182">
        <f>AY196*AZ196</f>
        <v>27000</v>
      </c>
      <c r="BB196" s="5"/>
      <c r="BC196" s="182">
        <f>AY196*$BC$194</f>
        <v>270</v>
      </c>
      <c r="BD196" s="182">
        <f>AZ196*$BD$194</f>
        <v>120</v>
      </c>
      <c r="BE196" s="182">
        <f>BC196*BD196</f>
        <v>32400</v>
      </c>
      <c r="BF196" s="5"/>
      <c r="BG196" s="182">
        <f>BC196*$BG$194</f>
        <v>270</v>
      </c>
      <c r="BH196" s="182">
        <f>BD196*$BH$194</f>
        <v>120</v>
      </c>
      <c r="BI196" s="182">
        <f>BG196*BH196</f>
        <v>32400</v>
      </c>
      <c r="BJ196" s="5"/>
      <c r="BK196" s="182">
        <f>BG196*$BK$194</f>
        <v>270</v>
      </c>
      <c r="BL196" s="182">
        <f>BH196*$BL$194</f>
        <v>120</v>
      </c>
      <c r="BM196" s="182">
        <f>BK196*BL194</f>
        <v>270</v>
      </c>
      <c r="BN196" s="5"/>
      <c r="BO196" s="182">
        <f>BK196*$BO$194</f>
        <v>270</v>
      </c>
      <c r="BP196" s="182">
        <f>BL196*$BP$194</f>
        <v>120</v>
      </c>
      <c r="BQ196" s="182">
        <f>BO196*BP196</f>
        <v>32400</v>
      </c>
      <c r="BR196" s="5"/>
      <c r="BS196" s="182">
        <f>BO196*$BS$194</f>
        <v>270</v>
      </c>
      <c r="BT196" s="182">
        <f>BP196*$BT$194</f>
        <v>120</v>
      </c>
      <c r="BU196" s="182">
        <f>BS196*BT196</f>
        <v>32400</v>
      </c>
      <c r="BV196" s="5"/>
      <c r="BW196" s="182">
        <f>BS196*$BW$194</f>
        <v>270</v>
      </c>
      <c r="BX196" s="182">
        <f>BT196*$BX$194</f>
        <v>120</v>
      </c>
      <c r="BY196" s="182">
        <f>BW196*BX196</f>
        <v>32400</v>
      </c>
      <c r="BZ196" s="5"/>
      <c r="CA196" s="182">
        <f>BW196*$CA$194</f>
        <v>270</v>
      </c>
      <c r="CB196" s="182">
        <f>BX196*$CB$194</f>
        <v>120</v>
      </c>
      <c r="CC196" s="182">
        <f>CA196*CB196</f>
        <v>32400</v>
      </c>
      <c r="CD196" s="5"/>
      <c r="CE196" s="182">
        <f>CA196*$CE$194</f>
        <v>324</v>
      </c>
      <c r="CF196" s="182">
        <f>CB196*$CF$194</f>
        <v>120</v>
      </c>
      <c r="CG196" s="182">
        <f>CE196*CF196</f>
        <v>38880</v>
      </c>
      <c r="CH196" s="5"/>
      <c r="CI196" s="182">
        <f>CE196*$CI$194</f>
        <v>324</v>
      </c>
      <c r="CJ196" s="182">
        <f>CF196*$CJ$194</f>
        <v>120</v>
      </c>
      <c r="CK196" s="182">
        <f>CI196*CJ196</f>
        <v>38880</v>
      </c>
      <c r="CL196" s="5"/>
      <c r="CM196" s="182">
        <f>CI196*$CM$194</f>
        <v>324</v>
      </c>
      <c r="CN196" s="182">
        <f>CJ196*$CN$194</f>
        <v>120</v>
      </c>
      <c r="CO196" s="182">
        <f>CM196*CN196</f>
        <v>38880</v>
      </c>
      <c r="CP196" s="5"/>
      <c r="CQ196" s="182">
        <f>CM196*$CQ$194</f>
        <v>324</v>
      </c>
      <c r="CR196" s="182">
        <f>CN196*$CR$194</f>
        <v>120</v>
      </c>
      <c r="CS196" s="182">
        <f>CQ196*CR196</f>
        <v>38880</v>
      </c>
      <c r="CT196" s="5"/>
      <c r="CU196" s="182">
        <f>CQ196*$CU$194</f>
        <v>324</v>
      </c>
      <c r="CV196" s="182">
        <f>CR196*$CV$194</f>
        <v>120</v>
      </c>
      <c r="CW196" s="182">
        <f>CU196*CV196</f>
        <v>38880</v>
      </c>
      <c r="CX196" s="5"/>
      <c r="CY196" s="182">
        <f>CU196*$CY$194</f>
        <v>356.40000000000003</v>
      </c>
      <c r="CZ196" s="182">
        <f>CV196*$CZ$194</f>
        <v>120</v>
      </c>
      <c r="DA196" s="182">
        <f>CY196*CZ196</f>
        <v>42768.000000000007</v>
      </c>
      <c r="DB196" s="5"/>
      <c r="DC196" s="182">
        <f>CY196*$DC$194</f>
        <v>356.40000000000003</v>
      </c>
      <c r="DD196" s="182">
        <f>CZ196*$DD$194</f>
        <v>120</v>
      </c>
      <c r="DE196" s="182">
        <f>DC196*DD196</f>
        <v>42768.000000000007</v>
      </c>
      <c r="DF196" s="5"/>
      <c r="DG196" s="182">
        <f>DC196*$DG$194</f>
        <v>356.40000000000003</v>
      </c>
      <c r="DH196" s="182">
        <f>DD196*$DH$194</f>
        <v>120</v>
      </c>
      <c r="DI196" s="182">
        <f>DG196*DH196</f>
        <v>42768.000000000007</v>
      </c>
      <c r="DJ196" s="5"/>
      <c r="DK196" s="182">
        <f>DG196*$DK$194</f>
        <v>356.40000000000003</v>
      </c>
      <c r="DL196" s="182">
        <f>DH196*$DL$194</f>
        <v>120</v>
      </c>
      <c r="DM196" s="182">
        <f>DK196*DL196</f>
        <v>42768.000000000007</v>
      </c>
      <c r="DN196" s="5"/>
      <c r="DO196" s="182">
        <f>DK196*$DO$194</f>
        <v>356.40000000000003</v>
      </c>
      <c r="DP196" s="182">
        <f>DL196*$DP$194</f>
        <v>120</v>
      </c>
      <c r="DQ196" s="182">
        <f>DO196*DP196</f>
        <v>42768.000000000007</v>
      </c>
      <c r="DR196" s="5"/>
      <c r="DS196" s="182">
        <f>DO196*$DS$194</f>
        <v>356.40000000000003</v>
      </c>
      <c r="DT196" s="182">
        <f>DP196*$DT$194</f>
        <v>120</v>
      </c>
      <c r="DU196" s="182">
        <f>DS196*DT196</f>
        <v>42768.000000000007</v>
      </c>
      <c r="DV196" s="5"/>
      <c r="DW196" s="182">
        <f>DS196*$DW$194</f>
        <v>356.40000000000003</v>
      </c>
      <c r="DX196" s="182">
        <f>DT196*$DX$194</f>
        <v>120</v>
      </c>
      <c r="DY196" s="182">
        <f>DW196*DX196</f>
        <v>42768.000000000007</v>
      </c>
      <c r="DZ196" s="5"/>
      <c r="EA196" s="182">
        <f>DW196*$EA$194</f>
        <v>356.40000000000003</v>
      </c>
      <c r="EB196" s="182">
        <f>DX196*$EB$194</f>
        <v>120</v>
      </c>
      <c r="EC196" s="182">
        <f>EA196*EB196</f>
        <v>42768.000000000007</v>
      </c>
      <c r="ED196" s="5"/>
      <c r="EE196" s="182">
        <f>EA196*$EE$194</f>
        <v>356.40000000000003</v>
      </c>
      <c r="EF196" s="182">
        <f>EB196*$EF$194</f>
        <v>120</v>
      </c>
      <c r="EG196" s="182">
        <f>EE196*EF196</f>
        <v>42768.000000000007</v>
      </c>
      <c r="EH196" s="5"/>
      <c r="EI196" s="182">
        <f>EE196*$EI$194</f>
        <v>356.40000000000003</v>
      </c>
      <c r="EJ196" s="182">
        <f>EF196*$EJ$194</f>
        <v>120</v>
      </c>
      <c r="EK196" s="182">
        <f>EI196*EJ196</f>
        <v>42768.000000000007</v>
      </c>
      <c r="EL196" s="5"/>
      <c r="EM196" s="182">
        <f>EI196*$EM$194</f>
        <v>356.40000000000003</v>
      </c>
      <c r="EN196" s="182">
        <f>EJ196*$EN$194</f>
        <v>120</v>
      </c>
      <c r="EO196" s="182">
        <f>EM196*EN196</f>
        <v>42768.000000000007</v>
      </c>
      <c r="EP196" s="5"/>
      <c r="EQ196" s="182">
        <f>EM196*$EQ$194</f>
        <v>356.40000000000003</v>
      </c>
      <c r="ER196" s="182">
        <f>EN196*$ER$194</f>
        <v>120</v>
      </c>
      <c r="ES196" s="182">
        <f>EQ196*ER196</f>
        <v>42768.000000000007</v>
      </c>
      <c r="ET196" s="5"/>
      <c r="EU196" s="182">
        <f>EQ196*$EU$194</f>
        <v>392.04000000000008</v>
      </c>
      <c r="EV196" s="182">
        <f>ER196*$EV$194</f>
        <v>120</v>
      </c>
      <c r="EW196" s="182">
        <f>EU196*EV196</f>
        <v>47044.80000000001</v>
      </c>
      <c r="EX196" s="5"/>
      <c r="EY196" s="182">
        <f>EU196*$EY$194</f>
        <v>392.04000000000008</v>
      </c>
      <c r="EZ196" s="182">
        <f>EV196*$EZ$194</f>
        <v>120</v>
      </c>
      <c r="FA196" s="182">
        <f>EY196*EZ196</f>
        <v>47044.80000000001</v>
      </c>
      <c r="FB196" s="5"/>
      <c r="FC196" s="182">
        <f>EY196*$FC$194</f>
        <v>392.04000000000008</v>
      </c>
      <c r="FD196" s="182">
        <f>EZ196*$FD$194</f>
        <v>120</v>
      </c>
      <c r="FE196" s="182">
        <f>FC196*FD196</f>
        <v>47044.80000000001</v>
      </c>
      <c r="FF196" s="5"/>
      <c r="FG196" s="182">
        <f>FC196*$FG$194</f>
        <v>392.04000000000008</v>
      </c>
      <c r="FH196" s="182">
        <f>FD196*$FH$194</f>
        <v>120</v>
      </c>
      <c r="FI196" s="182">
        <f>FG196*FH196</f>
        <v>47044.80000000001</v>
      </c>
      <c r="FJ196" s="5"/>
      <c r="FK196" s="182">
        <f>FG196*$FK$194</f>
        <v>392.04000000000008</v>
      </c>
      <c r="FL196" s="182">
        <f>FH196*$FL$194</f>
        <v>120</v>
      </c>
      <c r="FM196" s="182">
        <f>FK196*FL196</f>
        <v>47044.80000000001</v>
      </c>
      <c r="FN196" s="5"/>
      <c r="FO196" s="182">
        <f>FK196*$FO$194</f>
        <v>392.04000000000008</v>
      </c>
      <c r="FP196" s="182">
        <f>FL196*$FP$194</f>
        <v>120</v>
      </c>
      <c r="FQ196" s="182">
        <f>FO196*FP196</f>
        <v>47044.80000000001</v>
      </c>
      <c r="FR196" s="5"/>
      <c r="FS196" s="182">
        <f>FO196*$FS$194</f>
        <v>392.04000000000008</v>
      </c>
      <c r="FT196" s="182">
        <f>FP196*$FT$194</f>
        <v>120</v>
      </c>
      <c r="FU196" s="182">
        <f>FS196*FT196</f>
        <v>47044.80000000001</v>
      </c>
      <c r="FV196" s="5"/>
      <c r="FW196" s="182">
        <f>FS196*$FW$194</f>
        <v>392.04000000000008</v>
      </c>
      <c r="FX196" s="182">
        <f>FT196*$FX$194</f>
        <v>120</v>
      </c>
      <c r="FY196" s="182">
        <f>FW196*FX196</f>
        <v>47044.80000000001</v>
      </c>
      <c r="FZ196" s="5"/>
      <c r="GA196" s="182">
        <f>FW196*$GA$194</f>
        <v>392.04000000000008</v>
      </c>
      <c r="GB196" s="182">
        <f>FX196*$GB$194</f>
        <v>120</v>
      </c>
      <c r="GC196" s="182">
        <f>GA196*GB196</f>
        <v>47044.80000000001</v>
      </c>
      <c r="GE196" s="182">
        <f>GA196*$GE$194</f>
        <v>392.04000000000008</v>
      </c>
      <c r="GF196" s="182">
        <f>GB196*$GF$194</f>
        <v>120</v>
      </c>
      <c r="GG196" s="182">
        <f>GE196*GF196</f>
        <v>47044.80000000001</v>
      </c>
      <c r="GH196" s="5"/>
      <c r="GI196" s="182">
        <f>GE196*$GI$194</f>
        <v>392.04000000000008</v>
      </c>
      <c r="GJ196" s="182">
        <f>GF196*$GJ$194</f>
        <v>120</v>
      </c>
      <c r="GK196" s="182">
        <f>GI196*GJ196</f>
        <v>47044.80000000001</v>
      </c>
      <c r="GL196" s="5"/>
      <c r="GM196" s="182">
        <f>GI196*$GM$194</f>
        <v>392.04000000000008</v>
      </c>
      <c r="GN196" s="182">
        <f>GJ196*$GN$194</f>
        <v>120</v>
      </c>
      <c r="GO196" s="182">
        <f>GM196*GN196</f>
        <v>47044.80000000001</v>
      </c>
      <c r="GP196" s="5"/>
      <c r="GQ196" s="182">
        <f>GM196*$GQ$194</f>
        <v>450.84600000000006</v>
      </c>
      <c r="GR196" s="182">
        <f>GN196*$GR$194</f>
        <v>120</v>
      </c>
      <c r="GS196" s="182">
        <f>GQ196*GR196</f>
        <v>54101.520000000004</v>
      </c>
      <c r="GT196" s="5"/>
      <c r="GU196" s="182">
        <f>GQ196*$GU$194</f>
        <v>450.84600000000006</v>
      </c>
      <c r="GV196" s="182">
        <f>GR196*$GV$194</f>
        <v>120</v>
      </c>
      <c r="GW196" s="182">
        <f>GU196*GV196</f>
        <v>54101.520000000004</v>
      </c>
      <c r="GX196" s="5"/>
      <c r="GY196" s="182">
        <f>GU196*$GY$194</f>
        <v>450.84600000000006</v>
      </c>
      <c r="GZ196" s="182">
        <f>GV196*$GZ$194</f>
        <v>120</v>
      </c>
      <c r="HA196" s="182">
        <f>GY196*GZ196</f>
        <v>54101.520000000004</v>
      </c>
      <c r="HB196" s="5"/>
      <c r="HC196" s="182">
        <f>GY196*$HC$194</f>
        <v>450.84600000000006</v>
      </c>
      <c r="HD196" s="182">
        <f>GZ196*$HD$194</f>
        <v>120</v>
      </c>
      <c r="HE196" s="182">
        <f>HC196*HD196</f>
        <v>54101.520000000004</v>
      </c>
      <c r="HF196" s="5"/>
      <c r="HG196" s="182">
        <f>HC196*$HG$194</f>
        <v>450.84600000000006</v>
      </c>
      <c r="HH196" s="182">
        <f>HD196*$HH$194</f>
        <v>120</v>
      </c>
      <c r="HI196" s="182">
        <f>HG196*HH196</f>
        <v>54101.520000000004</v>
      </c>
      <c r="HJ196" s="5"/>
      <c r="HK196" s="182">
        <f>HG196*$HK$194</f>
        <v>450.84600000000006</v>
      </c>
      <c r="HL196" s="182">
        <f>HH196*$HL$194</f>
        <v>120</v>
      </c>
      <c r="HM196" s="182">
        <f>HK196*HL196</f>
        <v>54101.520000000004</v>
      </c>
      <c r="HN196" s="5"/>
      <c r="HO196" s="182">
        <f>HK196*$HO$194</f>
        <v>450.84600000000006</v>
      </c>
      <c r="HP196" s="182">
        <f>HL196*$HP$194</f>
        <v>120</v>
      </c>
      <c r="HQ196" s="182">
        <f>HO196*HP196</f>
        <v>54101.520000000004</v>
      </c>
      <c r="HR196" s="5"/>
      <c r="HS196" s="182">
        <f>HO196*$HS$194</f>
        <v>450.84600000000006</v>
      </c>
      <c r="HT196" s="182">
        <f>HP196*$HT$194</f>
        <v>120</v>
      </c>
      <c r="HU196" s="182">
        <f>HS196*HT196</f>
        <v>54101.520000000004</v>
      </c>
      <c r="HV196" s="5"/>
      <c r="HW196" s="182">
        <f>HS196*$HW$194</f>
        <v>450.84600000000006</v>
      </c>
      <c r="HX196" s="182">
        <f>HT196*$HX$194</f>
        <v>120</v>
      </c>
      <c r="HY196" s="182">
        <f>HW196*HX196</f>
        <v>54101.520000000004</v>
      </c>
      <c r="IA196" s="182">
        <f>HW196*$IA$194</f>
        <v>450.84600000000006</v>
      </c>
      <c r="IB196" s="182">
        <f>HX196*$IB$194</f>
        <v>120</v>
      </c>
      <c r="IC196" s="182">
        <f>IA196*IB196</f>
        <v>54101.520000000004</v>
      </c>
      <c r="ID196" s="5"/>
      <c r="IE196" s="182">
        <f>IA196*$IE$194</f>
        <v>450.84600000000006</v>
      </c>
      <c r="IF196" s="182">
        <f>IB196*$IF$194</f>
        <v>120</v>
      </c>
      <c r="IG196" s="182">
        <f>IE196*IF196</f>
        <v>54101.520000000004</v>
      </c>
      <c r="IH196" s="5"/>
      <c r="II196" s="182">
        <f>IE196*$II$194</f>
        <v>450.84600000000006</v>
      </c>
      <c r="IJ196" s="182">
        <f>IF196*$IJ$194</f>
        <v>120</v>
      </c>
      <c r="IK196" s="182">
        <f>II196*IJ196</f>
        <v>54101.520000000004</v>
      </c>
      <c r="IL196" s="5"/>
      <c r="IM196" s="182">
        <f>II196*$II$194</f>
        <v>450.84600000000006</v>
      </c>
      <c r="IN196" s="182">
        <f>IJ196*$IJ$194</f>
        <v>120</v>
      </c>
      <c r="IO196" s="182">
        <f>IM196*IN196</f>
        <v>54101.520000000004</v>
      </c>
      <c r="IP196" s="5"/>
      <c r="IQ196" s="182">
        <f>IM196*$II$194</f>
        <v>450.84600000000006</v>
      </c>
      <c r="IR196" s="182">
        <f>IN196*$IJ$194</f>
        <v>120</v>
      </c>
      <c r="IS196" s="182">
        <f>IQ196*IR196</f>
        <v>54101.520000000004</v>
      </c>
      <c r="IT196" s="5"/>
      <c r="IU196" s="182">
        <f>IQ196*$II$194</f>
        <v>450.84600000000006</v>
      </c>
      <c r="IV196" s="182">
        <f>IR196*$IJ$194</f>
        <v>120</v>
      </c>
      <c r="IW196" s="182">
        <f>IU196*IV196</f>
        <v>54101.520000000004</v>
      </c>
      <c r="IX196" s="5"/>
      <c r="IY196" s="182">
        <f>IU196*$II$194</f>
        <v>450.84600000000006</v>
      </c>
      <c r="IZ196" s="182">
        <f>IV196*$IJ$194</f>
        <v>120</v>
      </c>
      <c r="JA196" s="182">
        <f>IY196*IZ196</f>
        <v>54101.520000000004</v>
      </c>
      <c r="JB196" s="5"/>
      <c r="JC196" s="182">
        <f>IY196*$II$194</f>
        <v>450.84600000000006</v>
      </c>
      <c r="JD196" s="182">
        <f>IZ196*$IJ$194</f>
        <v>120</v>
      </c>
      <c r="JE196" s="182">
        <f>JC196*JD196</f>
        <v>54101.520000000004</v>
      </c>
      <c r="JF196" s="5"/>
      <c r="JG196" s="182">
        <f>JC196*$II$194</f>
        <v>450.84600000000006</v>
      </c>
      <c r="JH196" s="182">
        <f>JD196*$IJ$194</f>
        <v>120</v>
      </c>
      <c r="JI196" s="182">
        <f>JG196*JH196</f>
        <v>54101.520000000004</v>
      </c>
      <c r="JJ196" s="294"/>
      <c r="JK196" s="182">
        <f>JG196*$II$194</f>
        <v>450.84600000000006</v>
      </c>
      <c r="JL196" s="182">
        <f>JH196*$IJ$194</f>
        <v>120</v>
      </c>
      <c r="JM196" s="182">
        <f>JK196*JL196</f>
        <v>54101.520000000004</v>
      </c>
      <c r="JN196" s="188"/>
      <c r="JO196" s="182">
        <f>JK196*$JO$194</f>
        <v>455.35446000000007</v>
      </c>
      <c r="JP196" s="182">
        <f>JL196*$JO$194</f>
        <v>121.2</v>
      </c>
      <c r="JQ196" s="182">
        <f t="shared" ref="JQ196" si="1952">JO196*JP196</f>
        <v>55188.960552000011</v>
      </c>
      <c r="JR196" s="188"/>
      <c r="JS196" s="182">
        <f>JO196*$JO$194</f>
        <v>459.90800460000008</v>
      </c>
      <c r="JT196" s="182">
        <f>JP196*$JO$194</f>
        <v>122.41200000000001</v>
      </c>
      <c r="JU196" s="182">
        <f t="shared" ref="JU196:JU198" si="1953">JS196*JT196</f>
        <v>56298.258659095212</v>
      </c>
      <c r="JV196" s="188"/>
      <c r="JW196" s="182">
        <f>JS196*$JO$194</f>
        <v>464.50708464600007</v>
      </c>
      <c r="JX196" s="182">
        <f>JT196*$JO$194</f>
        <v>123.63612000000001</v>
      </c>
      <c r="JY196" s="182">
        <f t="shared" ref="JY196:JY198" si="1954">JW196*JX196</f>
        <v>57429.853658143023</v>
      </c>
      <c r="JZ196" s="188"/>
      <c r="KA196" s="182">
        <f>JW196*$JO$194</f>
        <v>469.15215549246005</v>
      </c>
      <c r="KB196" s="182">
        <f>JX196*$JO$194</f>
        <v>124.87248120000001</v>
      </c>
      <c r="KC196" s="182">
        <f t="shared" ref="KC196:KC198" si="1955">KA196*KB196</f>
        <v>58584.193716671696</v>
      </c>
      <c r="KD196" s="188"/>
      <c r="KE196" s="182">
        <f>KA196*$JO$194</f>
        <v>473.84367704738463</v>
      </c>
      <c r="KF196" s="182">
        <f>KB196*$JO$194</f>
        <v>126.12120601200002</v>
      </c>
      <c r="KG196" s="182">
        <f t="shared" ref="KG196:KG198" si="1956">KE196*KF196</f>
        <v>59761.736010376801</v>
      </c>
      <c r="KH196" s="188"/>
      <c r="KI196" s="183">
        <f>SUMIFS($G196:$KG196,$G$3:$KG$3,KI$5,$G$6:$KG$6,KI$6)</f>
        <v>990</v>
      </c>
      <c r="KJ196" s="183">
        <f t="shared" ref="KJ196:KJ204" si="1957">KK196/KI196</f>
        <v>120</v>
      </c>
      <c r="KK196" s="183">
        <f>SUMIFS($G196:$KG196,$G$3:$KG$3,KI$5,$G$6:$KG$6,KK$6)</f>
        <v>118800</v>
      </c>
      <c r="KM196" s="183">
        <f>SUMIFS($G196:$KG196,$G$3:$KG$3,KM$5,$G$6:$KG$6,KM$6)</f>
        <v>3015</v>
      </c>
      <c r="KN196" s="183">
        <f t="shared" ref="KN196:KN204" si="1958">KO196/KM196</f>
        <v>109.34328358208955</v>
      </c>
      <c r="KO196" s="183">
        <f>SUMIFS($G196:$KG196,$G$3:$KG$3,KM$5,$G$6:$KG$6,KO$6)</f>
        <v>329670</v>
      </c>
      <c r="KQ196" s="183">
        <f>SUMIFS($G196:$KG196,$G$3:$KG$3,KQ$5,$G$6:$KG$6,KQ$6)</f>
        <v>4114.8</v>
      </c>
      <c r="KR196" s="183">
        <f t="shared" ref="KR196:KR204" si="1959">KS196/KQ196</f>
        <v>120</v>
      </c>
      <c r="KS196" s="183">
        <f>SUMIFS($G196:$KG196,$G$3:$KG$3,KQ$5,$G$6:$KG$6,KS$6)</f>
        <v>493776</v>
      </c>
      <c r="KU196" s="183">
        <f>SUMIFS($G196:$KG196,$G$3:$KG$3,KU$5,$G$6:$KG$6,KU$6)</f>
        <v>4526.2800000000007</v>
      </c>
      <c r="KV196" s="183">
        <f t="shared" ref="KV196:KV204" si="1960">KW196/KU196</f>
        <v>119.99999999999997</v>
      </c>
      <c r="KW196" s="183">
        <f>SUMIFS($G196:$KG196,$G$3:$KG$3,KU$5,$G$6:$KG$6,KW$6)</f>
        <v>543153.6</v>
      </c>
      <c r="KY196" s="183">
        <f>SUMIFS($G196:$KG196,$G$3:$KG$3,KY$5,$G$6:$KG$6,KY$6)</f>
        <v>5116.1220000000012</v>
      </c>
      <c r="KZ196" s="183">
        <f t="shared" ref="KZ196:KZ204" si="1961">LA196/KY196</f>
        <v>120</v>
      </c>
      <c r="LA196" s="183">
        <f>SUMIFS($G196:$KG196,$G$3:$KG$3,KY$5,$G$6:$KG$6,LA$6)</f>
        <v>613934.64000000013</v>
      </c>
      <c r="LC196" s="183">
        <f>SUMIFS($G196:$KG196,$G$3:$KG$3,LC$5,$G$6:$KG$6,LC$6)</f>
        <v>5410.1520000000019</v>
      </c>
      <c r="LD196" s="183">
        <f t="shared" ref="LD196:LD201" si="1962">LE196/LC196</f>
        <v>119.99999999999997</v>
      </c>
      <c r="LE196" s="183">
        <f>SUMIFS($G196:$KG196,$G$3:$KG$3,LC$5,$G$6:$KG$6,LE$6)</f>
        <v>649218.24000000011</v>
      </c>
    </row>
    <row r="197" spans="2:317" ht="18.75">
      <c r="B197" s="172" t="s">
        <v>288</v>
      </c>
      <c r="C197" s="181"/>
      <c r="D197" s="181"/>
      <c r="E197" s="180" t="str">
        <f>'A.I Revenue Streams - P1'!F193</f>
        <v>Pharmacy Delivery</v>
      </c>
      <c r="F197" s="184"/>
      <c r="G197" s="182"/>
      <c r="H197" s="182">
        <f>'A.I Revenue Streams - P1'!J193</f>
        <v>1200</v>
      </c>
      <c r="I197" s="182">
        <f t="shared" si="1950"/>
        <v>0</v>
      </c>
      <c r="J197" s="188"/>
      <c r="K197" s="182">
        <f>'A.I Revenue Streams - P1'!H193*K$2*L$2</f>
        <v>270</v>
      </c>
      <c r="L197" s="182">
        <f t="shared" ref="L197:L204" si="1963">H197*$L$194</f>
        <v>1200</v>
      </c>
      <c r="M197" s="182">
        <f t="shared" ref="M197:M204" si="1964">K197*L197</f>
        <v>324000</v>
      </c>
      <c r="N197" s="5"/>
      <c r="O197" s="182">
        <f>K197*$O$194</f>
        <v>270</v>
      </c>
      <c r="P197" s="182">
        <f t="shared" ref="P197:P198" si="1965">L197*$P$194</f>
        <v>1200</v>
      </c>
      <c r="Q197" s="182">
        <f t="shared" ref="Q197:Q198" si="1966">O197*P197</f>
        <v>324000</v>
      </c>
      <c r="R197" s="5"/>
      <c r="S197" s="182">
        <f t="shared" si="1951"/>
        <v>360</v>
      </c>
      <c r="T197" s="182">
        <f t="shared" ref="T197:T198" si="1967">P197*$T$194</f>
        <v>1200</v>
      </c>
      <c r="U197" s="182">
        <f t="shared" ref="U197:U198" si="1968">S197*T197</f>
        <v>432000</v>
      </c>
      <c r="V197" s="5"/>
      <c r="W197" s="182">
        <f t="shared" ref="W197:W198" si="1969">S197*$W$194</f>
        <v>360</v>
      </c>
      <c r="X197" s="182">
        <f t="shared" ref="X197:X198" si="1970">T197*$X$194</f>
        <v>1200</v>
      </c>
      <c r="Y197" s="182">
        <f t="shared" ref="Y197:Y198" si="1971">W197*X197</f>
        <v>432000</v>
      </c>
      <c r="Z197" s="5"/>
      <c r="AA197" s="182">
        <f t="shared" ref="AA197:AA198" si="1972">W197*$AA$194</f>
        <v>360</v>
      </c>
      <c r="AB197" s="182">
        <f t="shared" ref="AB197:AB198" si="1973">X197*$AB$194</f>
        <v>1200</v>
      </c>
      <c r="AC197" s="182">
        <f t="shared" ref="AC197:AC198" si="1974">AA197*AB197</f>
        <v>432000</v>
      </c>
      <c r="AD197" s="5"/>
      <c r="AE197" s="182">
        <f t="shared" ref="AE197:AE198" si="1975">AA197*$AE$194</f>
        <v>360</v>
      </c>
      <c r="AF197" s="182">
        <f t="shared" ref="AF197:AF198" si="1976">AB197*$AF$194</f>
        <v>1200</v>
      </c>
      <c r="AG197" s="182">
        <f t="shared" ref="AG197:AG198" si="1977">AE197*AF197</f>
        <v>432000</v>
      </c>
      <c r="AH197" s="5"/>
      <c r="AI197" s="182">
        <f t="shared" ref="AI197:AI198" si="1978">AE197*$AI$194</f>
        <v>450</v>
      </c>
      <c r="AJ197" s="182">
        <f t="shared" ref="AJ197:AJ198" si="1979">AF197*$AJ$194</f>
        <v>1200</v>
      </c>
      <c r="AK197" s="182">
        <f t="shared" ref="AK197:AK198" si="1980">AI197*AJ197</f>
        <v>540000</v>
      </c>
      <c r="AL197" s="5"/>
      <c r="AM197" s="182">
        <f t="shared" ref="AM197:AM198" si="1981">AI197*$AM$194</f>
        <v>450</v>
      </c>
      <c r="AN197" s="182">
        <f t="shared" ref="AN197:AN198" si="1982">AJ197*$AN$194</f>
        <v>1200</v>
      </c>
      <c r="AO197" s="182">
        <f t="shared" ref="AO197:AO198" si="1983">AM197*AN197</f>
        <v>540000</v>
      </c>
      <c r="AP197" s="5"/>
      <c r="AQ197" s="182">
        <f t="shared" ref="AQ197:AQ198" si="1984">AM197*$AQ$194</f>
        <v>450</v>
      </c>
      <c r="AR197" s="182">
        <f t="shared" ref="AR197:AR198" si="1985">AN197*$AR$194</f>
        <v>1200</v>
      </c>
      <c r="AS197" s="182">
        <f t="shared" ref="AS197:AS198" si="1986">AQ197*AR197</f>
        <v>540000</v>
      </c>
      <c r="AT197" s="5"/>
      <c r="AU197" s="182">
        <f t="shared" ref="AU197:AU198" si="1987">AQ197*$AU$194</f>
        <v>450</v>
      </c>
      <c r="AV197" s="182">
        <f t="shared" ref="AV197:AV198" si="1988">AR197*$AV$194</f>
        <v>1200</v>
      </c>
      <c r="AW197" s="182">
        <f t="shared" ref="AW197:AW198" si="1989">AU197*AV197</f>
        <v>540000</v>
      </c>
      <c r="AX197" s="5"/>
      <c r="AY197" s="182">
        <f t="shared" ref="AY197:AY198" si="1990">AU197*$AY$194</f>
        <v>450</v>
      </c>
      <c r="AZ197" s="182">
        <f t="shared" ref="AZ197:AZ198" si="1991">AV197*$AZ$194</f>
        <v>1200</v>
      </c>
      <c r="BA197" s="182">
        <f t="shared" ref="BA197:BA198" si="1992">AY197*AZ197</f>
        <v>540000</v>
      </c>
      <c r="BB197" s="5"/>
      <c r="BC197" s="182">
        <f t="shared" ref="BC197:BC198" si="1993">AY197*$BC$194</f>
        <v>540</v>
      </c>
      <c r="BD197" s="182">
        <f t="shared" ref="BD197:BD198" si="1994">AZ197*$BD$194</f>
        <v>1200</v>
      </c>
      <c r="BE197" s="182">
        <f t="shared" ref="BE197:BE198" si="1995">BC197*BD197</f>
        <v>648000</v>
      </c>
      <c r="BF197" s="5"/>
      <c r="BG197" s="182">
        <f t="shared" ref="BG197:BG198" si="1996">BC197*$BG$194</f>
        <v>540</v>
      </c>
      <c r="BH197" s="182">
        <f t="shared" ref="BH197:BH198" si="1997">BD197*$BH$194</f>
        <v>1200</v>
      </c>
      <c r="BI197" s="182">
        <f t="shared" ref="BI197:BI198" si="1998">BG197*BH197</f>
        <v>648000</v>
      </c>
      <c r="BJ197" s="5"/>
      <c r="BK197" s="182">
        <f t="shared" ref="BK197:BK198" si="1999">BG197*$BK$194</f>
        <v>540</v>
      </c>
      <c r="BL197" s="182">
        <f t="shared" ref="BL197:BL198" si="2000">BH197*$BL$194</f>
        <v>1200</v>
      </c>
      <c r="BM197" s="182">
        <f t="shared" ref="BM197:BM198" si="2001">BK197*BL195</f>
        <v>0</v>
      </c>
      <c r="BN197" s="5"/>
      <c r="BO197" s="182">
        <f t="shared" ref="BO197:BO198" si="2002">BK197*$BO$194</f>
        <v>540</v>
      </c>
      <c r="BP197" s="182">
        <f t="shared" ref="BP197:BP198" si="2003">BL197*$BP$194</f>
        <v>1200</v>
      </c>
      <c r="BQ197" s="182">
        <f t="shared" ref="BQ197:BQ198" si="2004">BO197*BP197</f>
        <v>648000</v>
      </c>
      <c r="BR197" s="5"/>
      <c r="BS197" s="182">
        <f t="shared" ref="BS197:BS198" si="2005">BO197*$BS$194</f>
        <v>540</v>
      </c>
      <c r="BT197" s="182">
        <f t="shared" ref="BT197:BT198" si="2006">BP197*$BT$194</f>
        <v>1200</v>
      </c>
      <c r="BU197" s="182">
        <f t="shared" ref="BU197:BU198" si="2007">BS197*BT197</f>
        <v>648000</v>
      </c>
      <c r="BV197" s="5"/>
      <c r="BW197" s="182">
        <f t="shared" ref="BW197:BW198" si="2008">BS197*$BW$194</f>
        <v>540</v>
      </c>
      <c r="BX197" s="182">
        <f t="shared" ref="BX197:BX198" si="2009">BT197*$BX$194</f>
        <v>1200</v>
      </c>
      <c r="BY197" s="182">
        <f t="shared" ref="BY197:BY198" si="2010">BW197*BX197</f>
        <v>648000</v>
      </c>
      <c r="BZ197" s="5"/>
      <c r="CA197" s="182">
        <f t="shared" ref="CA197:CA198" si="2011">BW197*$CA$194</f>
        <v>540</v>
      </c>
      <c r="CB197" s="182">
        <f t="shared" ref="CB197:CB198" si="2012">BX197*$CB$194</f>
        <v>1200</v>
      </c>
      <c r="CC197" s="182">
        <f t="shared" ref="CC197:CC198" si="2013">CA197*CB197</f>
        <v>648000</v>
      </c>
      <c r="CD197" s="5"/>
      <c r="CE197" s="182">
        <f t="shared" ref="CE197:CE198" si="2014">CA197*$CE$194</f>
        <v>648</v>
      </c>
      <c r="CF197" s="182">
        <f t="shared" ref="CF197:CF198" si="2015">CB197*$CF$194</f>
        <v>1200</v>
      </c>
      <c r="CG197" s="182">
        <f t="shared" ref="CG197:CG198" si="2016">CE197*CF197</f>
        <v>777600</v>
      </c>
      <c r="CH197" s="5"/>
      <c r="CI197" s="182">
        <f t="shared" ref="CI197:CI198" si="2017">CE197*$CI$194</f>
        <v>648</v>
      </c>
      <c r="CJ197" s="182">
        <f t="shared" ref="CJ197:CJ198" si="2018">CF197*$CJ$194</f>
        <v>1200</v>
      </c>
      <c r="CK197" s="182">
        <f t="shared" ref="CK197:CK198" si="2019">CI197*CJ197</f>
        <v>777600</v>
      </c>
      <c r="CL197" s="5"/>
      <c r="CM197" s="182">
        <f t="shared" ref="CM197:CM198" si="2020">CI197*$CM$194</f>
        <v>648</v>
      </c>
      <c r="CN197" s="182">
        <f t="shared" ref="CN197:CN198" si="2021">CJ197*$CN$194</f>
        <v>1200</v>
      </c>
      <c r="CO197" s="182">
        <f t="shared" ref="CO197:CO198" si="2022">CM197*CN197</f>
        <v>777600</v>
      </c>
      <c r="CP197" s="5"/>
      <c r="CQ197" s="182">
        <f t="shared" ref="CQ197:CQ198" si="2023">CM197*$CQ$194</f>
        <v>648</v>
      </c>
      <c r="CR197" s="182">
        <f t="shared" ref="CR197:CR198" si="2024">CN197*$CR$194</f>
        <v>1200</v>
      </c>
      <c r="CS197" s="182">
        <f t="shared" ref="CS197:CS198" si="2025">CQ197*CR197</f>
        <v>777600</v>
      </c>
      <c r="CT197" s="5"/>
      <c r="CU197" s="182">
        <f t="shared" ref="CU197:CU198" si="2026">CQ197*$CU$194</f>
        <v>648</v>
      </c>
      <c r="CV197" s="182">
        <f t="shared" ref="CV197:CV198" si="2027">CR197*$CV$194</f>
        <v>1200</v>
      </c>
      <c r="CW197" s="182">
        <f t="shared" ref="CW197:CW198" si="2028">CU197*CV197</f>
        <v>777600</v>
      </c>
      <c r="CX197" s="5"/>
      <c r="CY197" s="182">
        <f t="shared" ref="CY197:CY198" si="2029">CU197*$CY$194</f>
        <v>712.80000000000007</v>
      </c>
      <c r="CZ197" s="182">
        <f t="shared" ref="CZ197:CZ198" si="2030">CV197*$CZ$194</f>
        <v>1200</v>
      </c>
      <c r="DA197" s="182">
        <f t="shared" ref="DA197:DA198" si="2031">CY197*CZ197</f>
        <v>855360.00000000012</v>
      </c>
      <c r="DB197" s="5"/>
      <c r="DC197" s="182">
        <f t="shared" ref="DC197:DC198" si="2032">CY197*$DC$194</f>
        <v>712.80000000000007</v>
      </c>
      <c r="DD197" s="182">
        <f t="shared" ref="DD197:DD198" si="2033">CZ197*$DD$194</f>
        <v>1200</v>
      </c>
      <c r="DE197" s="182">
        <f t="shared" ref="DE197:DE198" si="2034">DC197*DD197</f>
        <v>855360.00000000012</v>
      </c>
      <c r="DF197" s="5"/>
      <c r="DG197" s="182">
        <f t="shared" ref="DG197:DG198" si="2035">DC197*$DG$194</f>
        <v>712.80000000000007</v>
      </c>
      <c r="DH197" s="182">
        <f t="shared" ref="DH197:DH198" si="2036">DD197*$DH$194</f>
        <v>1200</v>
      </c>
      <c r="DI197" s="182">
        <f t="shared" ref="DI197:DI198" si="2037">DG197*DH197</f>
        <v>855360.00000000012</v>
      </c>
      <c r="DJ197" s="5"/>
      <c r="DK197" s="182">
        <f t="shared" ref="DK197:DK198" si="2038">DG197*$DK$194</f>
        <v>712.80000000000007</v>
      </c>
      <c r="DL197" s="182">
        <f t="shared" ref="DL197:DL198" si="2039">DH197*$DL$194</f>
        <v>1200</v>
      </c>
      <c r="DM197" s="182">
        <f t="shared" ref="DM197:DM198" si="2040">DK197*DL197</f>
        <v>855360.00000000012</v>
      </c>
      <c r="DN197" s="5"/>
      <c r="DO197" s="182">
        <f t="shared" ref="DO197:DO198" si="2041">DK197*$DO$194</f>
        <v>712.80000000000007</v>
      </c>
      <c r="DP197" s="182">
        <f t="shared" ref="DP197:DP198" si="2042">DL197*$DP$194</f>
        <v>1200</v>
      </c>
      <c r="DQ197" s="182">
        <f t="shared" ref="DQ197:DQ198" si="2043">DO197*DP197</f>
        <v>855360.00000000012</v>
      </c>
      <c r="DR197" s="5"/>
      <c r="DS197" s="182">
        <f t="shared" ref="DS197:DS198" si="2044">DO197*$DS$194</f>
        <v>712.80000000000007</v>
      </c>
      <c r="DT197" s="182">
        <f t="shared" ref="DT197:DT198" si="2045">DP197*$DT$194</f>
        <v>1200</v>
      </c>
      <c r="DU197" s="182">
        <f t="shared" ref="DU197:DU198" si="2046">DS197*DT197</f>
        <v>855360.00000000012</v>
      </c>
      <c r="DV197" s="5"/>
      <c r="DW197" s="182">
        <f t="shared" ref="DW197:DW198" si="2047">DS197*$DW$194</f>
        <v>712.80000000000007</v>
      </c>
      <c r="DX197" s="182">
        <f t="shared" ref="DX197:DX198" si="2048">DT197*$DX$194</f>
        <v>1200</v>
      </c>
      <c r="DY197" s="182">
        <f t="shared" ref="DY197:DY198" si="2049">DW197*DX197</f>
        <v>855360.00000000012</v>
      </c>
      <c r="DZ197" s="5"/>
      <c r="EA197" s="182">
        <f t="shared" ref="EA197:EA198" si="2050">DW197*$EA$194</f>
        <v>712.80000000000007</v>
      </c>
      <c r="EB197" s="182">
        <f t="shared" ref="EB197:EB198" si="2051">DX197*$EB$194</f>
        <v>1200</v>
      </c>
      <c r="EC197" s="182">
        <f t="shared" ref="EC197:EC198" si="2052">EA197*EB197</f>
        <v>855360.00000000012</v>
      </c>
      <c r="ED197" s="5"/>
      <c r="EE197" s="182">
        <f t="shared" ref="EE197:EE198" si="2053">EA197*$EE$194</f>
        <v>712.80000000000007</v>
      </c>
      <c r="EF197" s="182">
        <f t="shared" ref="EF197:EF198" si="2054">EB197*$EF$194</f>
        <v>1200</v>
      </c>
      <c r="EG197" s="182">
        <f t="shared" ref="EG197:EG198" si="2055">EE197*EF197</f>
        <v>855360.00000000012</v>
      </c>
      <c r="EH197" s="5"/>
      <c r="EI197" s="182">
        <f t="shared" ref="EI197:EI198" si="2056">EE197*$EI$194</f>
        <v>712.80000000000007</v>
      </c>
      <c r="EJ197" s="182">
        <f t="shared" ref="EJ197:EJ198" si="2057">EF197*$EJ$194</f>
        <v>1200</v>
      </c>
      <c r="EK197" s="182">
        <f t="shared" ref="EK197:EK198" si="2058">EI197*EJ197</f>
        <v>855360.00000000012</v>
      </c>
      <c r="EL197" s="5"/>
      <c r="EM197" s="182">
        <f t="shared" ref="EM197:EM198" si="2059">EI197*$EM$194</f>
        <v>712.80000000000007</v>
      </c>
      <c r="EN197" s="182">
        <f t="shared" ref="EN197:EN198" si="2060">EJ197*$EN$194</f>
        <v>1200</v>
      </c>
      <c r="EO197" s="182">
        <f t="shared" ref="EO197:EO198" si="2061">EM197*EN197</f>
        <v>855360.00000000012</v>
      </c>
      <c r="EP197" s="5"/>
      <c r="EQ197" s="182">
        <f t="shared" ref="EQ197:EQ198" si="2062">EM197*$EQ$194</f>
        <v>712.80000000000007</v>
      </c>
      <c r="ER197" s="182">
        <f t="shared" ref="ER197:ER198" si="2063">EN197*$ER$194</f>
        <v>1200</v>
      </c>
      <c r="ES197" s="182">
        <f t="shared" ref="ES197:ES198" si="2064">EQ197*ER197</f>
        <v>855360.00000000012</v>
      </c>
      <c r="ET197" s="5"/>
      <c r="EU197" s="182">
        <f t="shared" ref="EU197:EU198" si="2065">EQ197*$EU$194</f>
        <v>784.08000000000015</v>
      </c>
      <c r="EV197" s="182">
        <f t="shared" ref="EV197:EV198" si="2066">ER197*$EV$194</f>
        <v>1200</v>
      </c>
      <c r="EW197" s="182">
        <f t="shared" ref="EW197:EW198" si="2067">EU197*EV197</f>
        <v>940896.00000000023</v>
      </c>
      <c r="EX197" s="5"/>
      <c r="EY197" s="182">
        <f t="shared" ref="EY197:EY198" si="2068">EU197*$EY$194</f>
        <v>784.08000000000015</v>
      </c>
      <c r="EZ197" s="182">
        <f t="shared" ref="EZ197:EZ198" si="2069">EV197*$EZ$194</f>
        <v>1200</v>
      </c>
      <c r="FA197" s="182">
        <f t="shared" ref="FA197:FA198" si="2070">EY197*EZ197</f>
        <v>940896.00000000023</v>
      </c>
      <c r="FB197" s="5"/>
      <c r="FC197" s="182">
        <f t="shared" ref="FC197:FC198" si="2071">EY197*$FC$194</f>
        <v>784.08000000000015</v>
      </c>
      <c r="FD197" s="182">
        <f t="shared" ref="FD197:FD198" si="2072">EZ197*$FD$194</f>
        <v>1200</v>
      </c>
      <c r="FE197" s="182">
        <f t="shared" ref="FE197:FE198" si="2073">FC197*FD197</f>
        <v>940896.00000000023</v>
      </c>
      <c r="FF197" s="5"/>
      <c r="FG197" s="182">
        <f t="shared" ref="FG197:FG198" si="2074">FC197*$FG$194</f>
        <v>784.08000000000015</v>
      </c>
      <c r="FH197" s="182">
        <f t="shared" ref="FH197:FH198" si="2075">FD197*$FH$194</f>
        <v>1200</v>
      </c>
      <c r="FI197" s="182">
        <f t="shared" ref="FI197:FI198" si="2076">FG197*FH197</f>
        <v>940896.00000000023</v>
      </c>
      <c r="FJ197" s="5"/>
      <c r="FK197" s="182">
        <f t="shared" ref="FK197:FK198" si="2077">FG197*$FK$194</f>
        <v>784.08000000000015</v>
      </c>
      <c r="FL197" s="182">
        <f t="shared" ref="FL197:FL198" si="2078">FH197*$FL$194</f>
        <v>1200</v>
      </c>
      <c r="FM197" s="182">
        <f t="shared" ref="FM197:FM198" si="2079">FK197*FL197</f>
        <v>940896.00000000023</v>
      </c>
      <c r="FN197" s="5"/>
      <c r="FO197" s="182">
        <f t="shared" ref="FO197:FO198" si="2080">FK197*$FO$194</f>
        <v>784.08000000000015</v>
      </c>
      <c r="FP197" s="182">
        <f t="shared" ref="FP197:FP198" si="2081">FL197*$FP$194</f>
        <v>1200</v>
      </c>
      <c r="FQ197" s="182">
        <f t="shared" ref="FQ197:FQ198" si="2082">FO197*FP197</f>
        <v>940896.00000000023</v>
      </c>
      <c r="FR197" s="5"/>
      <c r="FS197" s="182">
        <f t="shared" ref="FS197:FS198" si="2083">FO197*$FS$194</f>
        <v>784.08000000000015</v>
      </c>
      <c r="FT197" s="182">
        <f t="shared" ref="FT197:FT198" si="2084">FP197*$FT$194</f>
        <v>1200</v>
      </c>
      <c r="FU197" s="182">
        <f t="shared" ref="FU197:FU198" si="2085">FS197*FT197</f>
        <v>940896.00000000023</v>
      </c>
      <c r="FV197" s="5"/>
      <c r="FW197" s="182">
        <f t="shared" ref="FW197:FW198" si="2086">FS197*$FW$194</f>
        <v>784.08000000000015</v>
      </c>
      <c r="FX197" s="182">
        <f t="shared" ref="FX197:FX198" si="2087">FT197*$FX$194</f>
        <v>1200</v>
      </c>
      <c r="FY197" s="182">
        <f t="shared" ref="FY197:FY198" si="2088">FW197*FX197</f>
        <v>940896.00000000023</v>
      </c>
      <c r="FZ197" s="5"/>
      <c r="GA197" s="182">
        <f t="shared" ref="GA197:GA198" si="2089">FW197*$GA$194</f>
        <v>784.08000000000015</v>
      </c>
      <c r="GB197" s="182">
        <f t="shared" ref="GB197:GB198" si="2090">FX197*$GB$194</f>
        <v>1200</v>
      </c>
      <c r="GC197" s="182">
        <f t="shared" ref="GC197:GC198" si="2091">GA197*GB197</f>
        <v>940896.00000000023</v>
      </c>
      <c r="GE197" s="182">
        <f t="shared" ref="GE197:GE198" si="2092">GA197*$GE$194</f>
        <v>784.08000000000015</v>
      </c>
      <c r="GF197" s="182">
        <f t="shared" ref="GF197:GF198" si="2093">GB197*$GF$194</f>
        <v>1200</v>
      </c>
      <c r="GG197" s="182">
        <f t="shared" ref="GG197:GG198" si="2094">GE197*GF197</f>
        <v>940896.00000000023</v>
      </c>
      <c r="GH197" s="5"/>
      <c r="GI197" s="182">
        <f t="shared" ref="GI197:GI198" si="2095">GE197*$GI$194</f>
        <v>784.08000000000015</v>
      </c>
      <c r="GJ197" s="182">
        <f t="shared" ref="GJ197:GJ198" si="2096">GF197*$GJ$194</f>
        <v>1200</v>
      </c>
      <c r="GK197" s="182">
        <f t="shared" ref="GK197:GK198" si="2097">GI197*GJ197</f>
        <v>940896.00000000023</v>
      </c>
      <c r="GL197" s="5"/>
      <c r="GM197" s="182">
        <f t="shared" ref="GM197:GM198" si="2098">GI197*$GM$194</f>
        <v>784.08000000000015</v>
      </c>
      <c r="GN197" s="182">
        <f t="shared" ref="GN197:GN198" si="2099">GJ197*$GN$194</f>
        <v>1200</v>
      </c>
      <c r="GO197" s="182">
        <f t="shared" ref="GO197:GO198" si="2100">GM197*GN197</f>
        <v>940896.00000000023</v>
      </c>
      <c r="GP197" s="5"/>
      <c r="GQ197" s="182">
        <f t="shared" ref="GQ197:GQ198" si="2101">GM197*$GQ$194</f>
        <v>901.69200000000012</v>
      </c>
      <c r="GR197" s="182">
        <f t="shared" ref="GR197:GR198" si="2102">GN197*$GR$194</f>
        <v>1200</v>
      </c>
      <c r="GS197" s="182">
        <f t="shared" ref="GS197:GS198" si="2103">GQ197*GR197</f>
        <v>1082030.4000000001</v>
      </c>
      <c r="GT197" s="5"/>
      <c r="GU197" s="182">
        <f t="shared" ref="GU197:GU198" si="2104">GQ197*$GU$194</f>
        <v>901.69200000000012</v>
      </c>
      <c r="GV197" s="182">
        <f t="shared" ref="GV197:GV198" si="2105">GR197*$GV$194</f>
        <v>1200</v>
      </c>
      <c r="GW197" s="182">
        <f t="shared" ref="GW197:GW198" si="2106">GU197*GV197</f>
        <v>1082030.4000000001</v>
      </c>
      <c r="GX197" s="5"/>
      <c r="GY197" s="182">
        <f t="shared" ref="GY197:GY198" si="2107">GU197*$GY$194</f>
        <v>901.69200000000012</v>
      </c>
      <c r="GZ197" s="182">
        <f t="shared" ref="GZ197:GZ198" si="2108">GV197*$GZ$194</f>
        <v>1200</v>
      </c>
      <c r="HA197" s="182">
        <f t="shared" ref="HA197:HA198" si="2109">GY197*GZ197</f>
        <v>1082030.4000000001</v>
      </c>
      <c r="HB197" s="5"/>
      <c r="HC197" s="182">
        <f t="shared" ref="HC197:HC198" si="2110">GY197*$HC$194</f>
        <v>901.69200000000012</v>
      </c>
      <c r="HD197" s="182">
        <f t="shared" ref="HD197:HD198" si="2111">GZ197*$HD$194</f>
        <v>1200</v>
      </c>
      <c r="HE197" s="182">
        <f t="shared" ref="HE197:HE198" si="2112">HC197*HD197</f>
        <v>1082030.4000000001</v>
      </c>
      <c r="HF197" s="5"/>
      <c r="HG197" s="182">
        <f t="shared" ref="HG197:HG198" si="2113">HC197*$HG$194</f>
        <v>901.69200000000012</v>
      </c>
      <c r="HH197" s="182">
        <f t="shared" ref="HH197:HH198" si="2114">HD197*$HH$194</f>
        <v>1200</v>
      </c>
      <c r="HI197" s="182">
        <f t="shared" ref="HI197:HI198" si="2115">HG197*HH197</f>
        <v>1082030.4000000001</v>
      </c>
      <c r="HJ197" s="5"/>
      <c r="HK197" s="182">
        <f t="shared" ref="HK197:HK198" si="2116">HG197*$HK$194</f>
        <v>901.69200000000012</v>
      </c>
      <c r="HL197" s="182">
        <f t="shared" ref="HL197:HL198" si="2117">HH197*$HL$194</f>
        <v>1200</v>
      </c>
      <c r="HM197" s="182">
        <f t="shared" ref="HM197:HM198" si="2118">HK197*HL197</f>
        <v>1082030.4000000001</v>
      </c>
      <c r="HN197" s="5"/>
      <c r="HO197" s="182">
        <f t="shared" ref="HO197:HO198" si="2119">HK197*$HO$194</f>
        <v>901.69200000000012</v>
      </c>
      <c r="HP197" s="182">
        <f t="shared" ref="HP197:HP198" si="2120">HL197*$HP$194</f>
        <v>1200</v>
      </c>
      <c r="HQ197" s="182">
        <f t="shared" ref="HQ197:HQ198" si="2121">HO197*HP197</f>
        <v>1082030.4000000001</v>
      </c>
      <c r="HR197" s="5"/>
      <c r="HS197" s="182">
        <f t="shared" ref="HS197:HS198" si="2122">HO197*$HS$194</f>
        <v>901.69200000000012</v>
      </c>
      <c r="HT197" s="182">
        <f t="shared" ref="HT197:HT198" si="2123">HP197*$HT$194</f>
        <v>1200</v>
      </c>
      <c r="HU197" s="182">
        <f t="shared" ref="HU197:HU198" si="2124">HS197*HT197</f>
        <v>1082030.4000000001</v>
      </c>
      <c r="HV197" s="5"/>
      <c r="HW197" s="182">
        <f t="shared" ref="HW197:HW198" si="2125">HS197*$HW$194</f>
        <v>901.69200000000012</v>
      </c>
      <c r="HX197" s="182">
        <f t="shared" ref="HX197:HX198" si="2126">HT197*$HX$194</f>
        <v>1200</v>
      </c>
      <c r="HY197" s="182">
        <f t="shared" ref="HY197:HY198" si="2127">HW197*HX197</f>
        <v>1082030.4000000001</v>
      </c>
      <c r="IA197" s="182">
        <f t="shared" ref="IA197:IA198" si="2128">HW197*$IA$194</f>
        <v>901.69200000000012</v>
      </c>
      <c r="IB197" s="182">
        <f t="shared" ref="IB197:IB198" si="2129">HX197*$IB$194</f>
        <v>1200</v>
      </c>
      <c r="IC197" s="182">
        <f t="shared" ref="IC197:IC198" si="2130">IA197*IB197</f>
        <v>1082030.4000000001</v>
      </c>
      <c r="ID197" s="5"/>
      <c r="IE197" s="182">
        <f t="shared" ref="IE197:IE198" si="2131">IA197*$IE$194</f>
        <v>901.69200000000012</v>
      </c>
      <c r="IF197" s="182">
        <f t="shared" ref="IF197:IF198" si="2132">IB197*$IF$194</f>
        <v>1200</v>
      </c>
      <c r="IG197" s="182">
        <f t="shared" ref="IG197:IG198" si="2133">IE197*IF197</f>
        <v>1082030.4000000001</v>
      </c>
      <c r="IH197" s="5"/>
      <c r="II197" s="182">
        <f t="shared" ref="II197:II198" si="2134">IE197*$II$194</f>
        <v>901.69200000000012</v>
      </c>
      <c r="IJ197" s="182">
        <f t="shared" ref="IJ197:IJ198" si="2135">IF197*$IJ$194</f>
        <v>1200</v>
      </c>
      <c r="IK197" s="182">
        <f t="shared" ref="IK197:IK198" si="2136">II197*IJ197</f>
        <v>1082030.4000000001</v>
      </c>
      <c r="IL197" s="5"/>
      <c r="IM197" s="182">
        <f t="shared" ref="IM197:IM198" si="2137">II197*$II$194</f>
        <v>901.69200000000012</v>
      </c>
      <c r="IN197" s="182">
        <f t="shared" ref="IN197:IN198" si="2138">IJ197*$IJ$194</f>
        <v>1200</v>
      </c>
      <c r="IO197" s="182">
        <f t="shared" ref="IO197:IO198" si="2139">IM197*IN197</f>
        <v>1082030.4000000001</v>
      </c>
      <c r="IP197" s="5"/>
      <c r="IQ197" s="182">
        <f t="shared" ref="IQ197:IQ198" si="2140">IM197*$II$194</f>
        <v>901.69200000000012</v>
      </c>
      <c r="IR197" s="182">
        <f t="shared" ref="IR197:IR198" si="2141">IN197*$IJ$194</f>
        <v>1200</v>
      </c>
      <c r="IS197" s="182">
        <f t="shared" ref="IS197:IS198" si="2142">IQ197*IR197</f>
        <v>1082030.4000000001</v>
      </c>
      <c r="IT197" s="5"/>
      <c r="IU197" s="182">
        <f t="shared" ref="IU197:IU198" si="2143">IQ197*$II$194</f>
        <v>901.69200000000012</v>
      </c>
      <c r="IV197" s="182">
        <f t="shared" ref="IV197:IV198" si="2144">IR197*$IJ$194</f>
        <v>1200</v>
      </c>
      <c r="IW197" s="182">
        <f t="shared" ref="IW197:IW198" si="2145">IU197*IV197</f>
        <v>1082030.4000000001</v>
      </c>
      <c r="IX197" s="5"/>
      <c r="IY197" s="182">
        <f t="shared" ref="IY197:IY198" si="2146">IU197*$II$194</f>
        <v>901.69200000000012</v>
      </c>
      <c r="IZ197" s="182">
        <f t="shared" ref="IZ197:IZ198" si="2147">IV197*$IJ$194</f>
        <v>1200</v>
      </c>
      <c r="JA197" s="182">
        <f t="shared" ref="JA197:JA198" si="2148">IY197*IZ197</f>
        <v>1082030.4000000001</v>
      </c>
      <c r="JB197" s="5"/>
      <c r="JC197" s="182">
        <f t="shared" ref="JC197:JC198" si="2149">IY197*$II$194</f>
        <v>901.69200000000012</v>
      </c>
      <c r="JD197" s="182">
        <f t="shared" ref="JD197:JD198" si="2150">IZ197*$IJ$194</f>
        <v>1200</v>
      </c>
      <c r="JE197" s="182">
        <f t="shared" ref="JE197:JE198" si="2151">JC197*JD197</f>
        <v>1082030.4000000001</v>
      </c>
      <c r="JF197" s="5"/>
      <c r="JG197" s="182">
        <f t="shared" ref="JG197:JG198" si="2152">JC197*$II$194</f>
        <v>901.69200000000012</v>
      </c>
      <c r="JH197" s="182">
        <f t="shared" ref="JH197:JH198" si="2153">JD197*$IJ$194</f>
        <v>1200</v>
      </c>
      <c r="JI197" s="182">
        <f t="shared" ref="JI197:JI198" si="2154">JG197*JH197</f>
        <v>1082030.4000000001</v>
      </c>
      <c r="JJ197" s="294"/>
      <c r="JK197" s="182">
        <f t="shared" ref="JK197:JK198" si="2155">JG197*$II$194</f>
        <v>901.69200000000012</v>
      </c>
      <c r="JL197" s="182">
        <f t="shared" ref="JL197:JL198" si="2156">JH197*$IJ$194</f>
        <v>1200</v>
      </c>
      <c r="JM197" s="182">
        <f t="shared" ref="JM197:JM198" si="2157">JK197*JL197</f>
        <v>1082030.4000000001</v>
      </c>
      <c r="JN197" s="188"/>
      <c r="JO197" s="182">
        <f t="shared" ref="JO197:JO198" si="2158">JK197*$JO$194</f>
        <v>910.70892000000015</v>
      </c>
      <c r="JP197" s="182">
        <f t="shared" ref="JP197:JP198" si="2159">JL197*$JO$194</f>
        <v>1212</v>
      </c>
      <c r="JQ197" s="182">
        <f t="shared" ref="JQ197:JQ198" si="2160">JO197*JP197</f>
        <v>1103779.2110400002</v>
      </c>
      <c r="JR197" s="188"/>
      <c r="JS197" s="182">
        <f t="shared" ref="JS197:JS198" si="2161">JO197*$JO$194</f>
        <v>919.81600920000017</v>
      </c>
      <c r="JT197" s="182">
        <f t="shared" ref="JT197:JT198" si="2162">JP197*$JO$194</f>
        <v>1224.1200000000001</v>
      </c>
      <c r="JU197" s="182">
        <f t="shared" si="1953"/>
        <v>1125965.1731819042</v>
      </c>
      <c r="JV197" s="188"/>
      <c r="JW197" s="182">
        <f t="shared" ref="JW197:JW198" si="2163">JS197*$JO$194</f>
        <v>929.01416929200013</v>
      </c>
      <c r="JX197" s="182">
        <f t="shared" ref="JX197:JX198" si="2164">JT197*$JO$194</f>
        <v>1236.3612000000001</v>
      </c>
      <c r="JY197" s="182">
        <f t="shared" si="1954"/>
        <v>1148597.0731628605</v>
      </c>
      <c r="JZ197" s="188"/>
      <c r="KA197" s="182">
        <f t="shared" ref="KA197:KA198" si="2165">JW197*$JO$194</f>
        <v>938.30431098492011</v>
      </c>
      <c r="KB197" s="182">
        <f t="shared" ref="KB197:KB198" si="2166">JX197*$JO$194</f>
        <v>1248.7248120000002</v>
      </c>
      <c r="KC197" s="182">
        <f t="shared" si="1955"/>
        <v>1171683.874333434</v>
      </c>
      <c r="KD197" s="188"/>
      <c r="KE197" s="182">
        <f t="shared" ref="KE197:KE198" si="2167">KA197*$JO$194</f>
        <v>947.68735409476926</v>
      </c>
      <c r="KF197" s="182">
        <f t="shared" ref="KF197:KF198" si="2168">KB197*$JO$194</f>
        <v>1261.2120601200002</v>
      </c>
      <c r="KG197" s="182">
        <f t="shared" si="1956"/>
        <v>1195234.7202075359</v>
      </c>
      <c r="KH197" s="188"/>
      <c r="KI197" s="183">
        <f t="shared" ref="KI197:KI204" si="2169">SUMIFS($G197:$KG197,$G$3:$KG$3,KI$5,$G$6:$KG$6,KI$6)</f>
        <v>1980</v>
      </c>
      <c r="KJ197" s="183">
        <f t="shared" si="1957"/>
        <v>1200</v>
      </c>
      <c r="KK197" s="183">
        <f t="shared" ref="KK197:KK198" si="2170">SUMIFS($G197:$KG197,$G$3:$KG$3,KI$5,$G$6:$KG$6,KK$6)</f>
        <v>2376000</v>
      </c>
      <c r="KM197" s="183">
        <f t="shared" ref="KM197:KM204" si="2171">SUMIFS($G197:$KG197,$G$3:$KG$3,KM$5,$G$6:$KG$6,KM$6)</f>
        <v>6030</v>
      </c>
      <c r="KN197" s="183">
        <f t="shared" si="1958"/>
        <v>1092.5373134328358</v>
      </c>
      <c r="KO197" s="183">
        <f t="shared" ref="KO197:KO198" si="2172">SUMIFS($G197:$KG197,$G$3:$KG$3,KM$5,$G$6:$KG$6,KO$6)</f>
        <v>6588000</v>
      </c>
      <c r="KQ197" s="183">
        <f t="shared" ref="KQ197:KQ204" si="2173">SUMIFS($G197:$KG197,$G$3:$KG$3,KQ$5,$G$6:$KG$6,KQ$6)</f>
        <v>8229.6</v>
      </c>
      <c r="KR197" s="183">
        <f t="shared" si="1959"/>
        <v>1200</v>
      </c>
      <c r="KS197" s="183">
        <f t="shared" ref="KS197:KS198" si="2174">SUMIFS($G197:$KG197,$G$3:$KG$3,KQ$5,$G$6:$KG$6,KS$6)</f>
        <v>9875520</v>
      </c>
      <c r="KU197" s="183">
        <f t="shared" ref="KU197:KU204" si="2175">SUMIFS($G197:$KG197,$G$3:$KG$3,KU$5,$G$6:$KG$6,KU$6)</f>
        <v>9052.5600000000013</v>
      </c>
      <c r="KV197" s="183">
        <f t="shared" si="1960"/>
        <v>1200</v>
      </c>
      <c r="KW197" s="183">
        <f t="shared" ref="KW197:KW198" si="2176">SUMIFS($G197:$KG197,$G$3:$KG$3,KU$5,$G$6:$KG$6,KW$6)</f>
        <v>10863072.000000002</v>
      </c>
      <c r="KY197" s="183">
        <f t="shared" ref="KY197:KY204" si="2177">SUMIFS($G197:$KG197,$G$3:$KG$3,KY$5,$G$6:$KG$6,KY$6)</f>
        <v>10232.244000000002</v>
      </c>
      <c r="KZ197" s="183">
        <f t="shared" si="1961"/>
        <v>1200</v>
      </c>
      <c r="LA197" s="183">
        <f t="shared" ref="LA197:LA198" si="2178">SUMIFS($G197:$KG197,$G$3:$KG$3,KY$5,$G$6:$KG$6,LA$6)</f>
        <v>12278692.800000003</v>
      </c>
      <c r="LC197" s="183">
        <f t="shared" ref="LC197:LC204" si="2179">SUMIFS($G197:$KG197,$G$3:$KG$3,LC$5,$G$6:$KG$6,LC$6)</f>
        <v>10820.304000000004</v>
      </c>
      <c r="LD197" s="183">
        <f t="shared" si="1962"/>
        <v>1199.9999999999998</v>
      </c>
      <c r="LE197" s="183">
        <f t="shared" ref="LE197:LE198" si="2180">SUMIFS($G197:$KG197,$G$3:$KG$3,LC$5,$G$6:$KG$6,LE$6)</f>
        <v>12984364.800000003</v>
      </c>
    </row>
    <row r="198" spans="2:317" ht="18.75">
      <c r="B198" s="172" t="s">
        <v>290</v>
      </c>
      <c r="C198" s="181"/>
      <c r="D198" s="181"/>
      <c r="E198" s="180" t="str">
        <f>'A.I Revenue Streams - P1'!F194</f>
        <v>Ambulance Listing</v>
      </c>
      <c r="F198" s="184"/>
      <c r="G198" s="182"/>
      <c r="H198" s="182">
        <f>'A.I Revenue Streams - P1'!J194</f>
        <v>300</v>
      </c>
      <c r="I198" s="182">
        <f t="shared" si="1950"/>
        <v>0</v>
      </c>
      <c r="J198" s="188"/>
      <c r="K198" s="182">
        <f>'A.I Revenue Streams - P1'!H194*K$2*L$2</f>
        <v>4.5</v>
      </c>
      <c r="L198" s="182">
        <f t="shared" si="1963"/>
        <v>300</v>
      </c>
      <c r="M198" s="182">
        <f t="shared" si="1964"/>
        <v>1350</v>
      </c>
      <c r="N198" s="5"/>
      <c r="O198" s="182">
        <f t="shared" ref="O198" si="2181">K198*$O$194</f>
        <v>4.5</v>
      </c>
      <c r="P198" s="182">
        <f t="shared" si="1965"/>
        <v>300</v>
      </c>
      <c r="Q198" s="182">
        <f t="shared" si="1966"/>
        <v>1350</v>
      </c>
      <c r="R198" s="5"/>
      <c r="S198" s="182">
        <f t="shared" si="1951"/>
        <v>6</v>
      </c>
      <c r="T198" s="182">
        <f t="shared" si="1967"/>
        <v>300</v>
      </c>
      <c r="U198" s="182">
        <f t="shared" si="1968"/>
        <v>1800</v>
      </c>
      <c r="V198" s="5"/>
      <c r="W198" s="182">
        <f t="shared" si="1969"/>
        <v>6</v>
      </c>
      <c r="X198" s="182">
        <f t="shared" si="1970"/>
        <v>300</v>
      </c>
      <c r="Y198" s="182">
        <f t="shared" si="1971"/>
        <v>1800</v>
      </c>
      <c r="Z198" s="5"/>
      <c r="AA198" s="182">
        <f t="shared" si="1972"/>
        <v>6</v>
      </c>
      <c r="AB198" s="182">
        <f t="shared" si="1973"/>
        <v>300</v>
      </c>
      <c r="AC198" s="182">
        <f t="shared" si="1974"/>
        <v>1800</v>
      </c>
      <c r="AD198" s="5"/>
      <c r="AE198" s="182">
        <f t="shared" si="1975"/>
        <v>6</v>
      </c>
      <c r="AF198" s="182">
        <f t="shared" si="1976"/>
        <v>300</v>
      </c>
      <c r="AG198" s="182">
        <f t="shared" si="1977"/>
        <v>1800</v>
      </c>
      <c r="AH198" s="5"/>
      <c r="AI198" s="182">
        <f t="shared" si="1978"/>
        <v>7.5</v>
      </c>
      <c r="AJ198" s="182">
        <f t="shared" si="1979"/>
        <v>300</v>
      </c>
      <c r="AK198" s="182">
        <f t="shared" si="1980"/>
        <v>2250</v>
      </c>
      <c r="AL198" s="5"/>
      <c r="AM198" s="182">
        <f t="shared" si="1981"/>
        <v>7.5</v>
      </c>
      <c r="AN198" s="182">
        <f t="shared" si="1982"/>
        <v>300</v>
      </c>
      <c r="AO198" s="182">
        <f t="shared" si="1983"/>
        <v>2250</v>
      </c>
      <c r="AP198" s="5"/>
      <c r="AQ198" s="182">
        <f t="shared" si="1984"/>
        <v>7.5</v>
      </c>
      <c r="AR198" s="182">
        <f t="shared" si="1985"/>
        <v>300</v>
      </c>
      <c r="AS198" s="182">
        <f t="shared" si="1986"/>
        <v>2250</v>
      </c>
      <c r="AT198" s="5"/>
      <c r="AU198" s="182">
        <f t="shared" si="1987"/>
        <v>7.5</v>
      </c>
      <c r="AV198" s="182">
        <f t="shared" si="1988"/>
        <v>300</v>
      </c>
      <c r="AW198" s="182">
        <f t="shared" si="1989"/>
        <v>2250</v>
      </c>
      <c r="AX198" s="5"/>
      <c r="AY198" s="182">
        <f t="shared" si="1990"/>
        <v>7.5</v>
      </c>
      <c r="AZ198" s="182">
        <f t="shared" si="1991"/>
        <v>300</v>
      </c>
      <c r="BA198" s="182">
        <f t="shared" si="1992"/>
        <v>2250</v>
      </c>
      <c r="BB198" s="5"/>
      <c r="BC198" s="182">
        <f t="shared" si="1993"/>
        <v>9</v>
      </c>
      <c r="BD198" s="182">
        <f t="shared" si="1994"/>
        <v>300</v>
      </c>
      <c r="BE198" s="182">
        <f t="shared" si="1995"/>
        <v>2700</v>
      </c>
      <c r="BF198" s="5"/>
      <c r="BG198" s="182">
        <f t="shared" si="1996"/>
        <v>9</v>
      </c>
      <c r="BH198" s="182">
        <f t="shared" si="1997"/>
        <v>300</v>
      </c>
      <c r="BI198" s="182">
        <f t="shared" si="1998"/>
        <v>2700</v>
      </c>
      <c r="BJ198" s="5"/>
      <c r="BK198" s="182">
        <f t="shared" si="1999"/>
        <v>9</v>
      </c>
      <c r="BL198" s="182">
        <f t="shared" si="2000"/>
        <v>300</v>
      </c>
      <c r="BM198" s="182">
        <f t="shared" si="2001"/>
        <v>1080</v>
      </c>
      <c r="BN198" s="5"/>
      <c r="BO198" s="182">
        <f t="shared" si="2002"/>
        <v>9</v>
      </c>
      <c r="BP198" s="182">
        <f t="shared" si="2003"/>
        <v>300</v>
      </c>
      <c r="BQ198" s="182">
        <f t="shared" si="2004"/>
        <v>2700</v>
      </c>
      <c r="BR198" s="5"/>
      <c r="BS198" s="182">
        <f t="shared" si="2005"/>
        <v>9</v>
      </c>
      <c r="BT198" s="182">
        <f t="shared" si="2006"/>
        <v>300</v>
      </c>
      <c r="BU198" s="182">
        <f t="shared" si="2007"/>
        <v>2700</v>
      </c>
      <c r="BV198" s="5"/>
      <c r="BW198" s="182">
        <f t="shared" si="2008"/>
        <v>9</v>
      </c>
      <c r="BX198" s="182">
        <f t="shared" si="2009"/>
        <v>300</v>
      </c>
      <c r="BY198" s="182">
        <f t="shared" si="2010"/>
        <v>2700</v>
      </c>
      <c r="BZ198" s="5"/>
      <c r="CA198" s="182">
        <f t="shared" si="2011"/>
        <v>9</v>
      </c>
      <c r="CB198" s="182">
        <f t="shared" si="2012"/>
        <v>300</v>
      </c>
      <c r="CC198" s="182">
        <f t="shared" si="2013"/>
        <v>2700</v>
      </c>
      <c r="CD198" s="5"/>
      <c r="CE198" s="182">
        <f t="shared" si="2014"/>
        <v>10.799999999999999</v>
      </c>
      <c r="CF198" s="182">
        <f t="shared" si="2015"/>
        <v>300</v>
      </c>
      <c r="CG198" s="182">
        <f t="shared" si="2016"/>
        <v>3239.9999999999995</v>
      </c>
      <c r="CH198" s="5"/>
      <c r="CI198" s="182">
        <f t="shared" si="2017"/>
        <v>10.799999999999999</v>
      </c>
      <c r="CJ198" s="182">
        <f t="shared" si="2018"/>
        <v>300</v>
      </c>
      <c r="CK198" s="182">
        <f t="shared" si="2019"/>
        <v>3239.9999999999995</v>
      </c>
      <c r="CL198" s="5"/>
      <c r="CM198" s="182">
        <f t="shared" si="2020"/>
        <v>10.799999999999999</v>
      </c>
      <c r="CN198" s="182">
        <f t="shared" si="2021"/>
        <v>300</v>
      </c>
      <c r="CO198" s="182">
        <f t="shared" si="2022"/>
        <v>3239.9999999999995</v>
      </c>
      <c r="CP198" s="5"/>
      <c r="CQ198" s="182">
        <f t="shared" si="2023"/>
        <v>10.799999999999999</v>
      </c>
      <c r="CR198" s="182">
        <f t="shared" si="2024"/>
        <v>300</v>
      </c>
      <c r="CS198" s="182">
        <f t="shared" si="2025"/>
        <v>3239.9999999999995</v>
      </c>
      <c r="CT198" s="5"/>
      <c r="CU198" s="182">
        <f t="shared" si="2026"/>
        <v>10.799999999999999</v>
      </c>
      <c r="CV198" s="182">
        <f t="shared" si="2027"/>
        <v>300</v>
      </c>
      <c r="CW198" s="182">
        <f t="shared" si="2028"/>
        <v>3239.9999999999995</v>
      </c>
      <c r="CX198" s="5"/>
      <c r="CY198" s="182">
        <f t="shared" si="2029"/>
        <v>11.879999999999999</v>
      </c>
      <c r="CZ198" s="182">
        <f t="shared" si="2030"/>
        <v>300</v>
      </c>
      <c r="DA198" s="182">
        <f t="shared" si="2031"/>
        <v>3563.9999999999995</v>
      </c>
      <c r="DB198" s="5"/>
      <c r="DC198" s="182">
        <f t="shared" si="2032"/>
        <v>11.879999999999999</v>
      </c>
      <c r="DD198" s="182">
        <f t="shared" si="2033"/>
        <v>300</v>
      </c>
      <c r="DE198" s="182">
        <f t="shared" si="2034"/>
        <v>3563.9999999999995</v>
      </c>
      <c r="DF198" s="5"/>
      <c r="DG198" s="182">
        <f t="shared" si="2035"/>
        <v>11.879999999999999</v>
      </c>
      <c r="DH198" s="182">
        <f t="shared" si="2036"/>
        <v>300</v>
      </c>
      <c r="DI198" s="182">
        <f t="shared" si="2037"/>
        <v>3563.9999999999995</v>
      </c>
      <c r="DJ198" s="5"/>
      <c r="DK198" s="182">
        <f t="shared" si="2038"/>
        <v>11.879999999999999</v>
      </c>
      <c r="DL198" s="182">
        <f t="shared" si="2039"/>
        <v>300</v>
      </c>
      <c r="DM198" s="182">
        <f t="shared" si="2040"/>
        <v>3563.9999999999995</v>
      </c>
      <c r="DN198" s="5"/>
      <c r="DO198" s="182">
        <f t="shared" si="2041"/>
        <v>11.879999999999999</v>
      </c>
      <c r="DP198" s="182">
        <f t="shared" si="2042"/>
        <v>300</v>
      </c>
      <c r="DQ198" s="182">
        <f t="shared" si="2043"/>
        <v>3563.9999999999995</v>
      </c>
      <c r="DR198" s="5"/>
      <c r="DS198" s="182">
        <f t="shared" si="2044"/>
        <v>11.879999999999999</v>
      </c>
      <c r="DT198" s="182">
        <f t="shared" si="2045"/>
        <v>300</v>
      </c>
      <c r="DU198" s="182">
        <f t="shared" si="2046"/>
        <v>3563.9999999999995</v>
      </c>
      <c r="DV198" s="5"/>
      <c r="DW198" s="182">
        <f t="shared" si="2047"/>
        <v>11.879999999999999</v>
      </c>
      <c r="DX198" s="182">
        <f t="shared" si="2048"/>
        <v>300</v>
      </c>
      <c r="DY198" s="182">
        <f t="shared" si="2049"/>
        <v>3563.9999999999995</v>
      </c>
      <c r="DZ198" s="5"/>
      <c r="EA198" s="182">
        <f t="shared" si="2050"/>
        <v>11.879999999999999</v>
      </c>
      <c r="EB198" s="182">
        <f t="shared" si="2051"/>
        <v>300</v>
      </c>
      <c r="EC198" s="182">
        <f t="shared" si="2052"/>
        <v>3563.9999999999995</v>
      </c>
      <c r="ED198" s="5"/>
      <c r="EE198" s="182">
        <f t="shared" si="2053"/>
        <v>11.879999999999999</v>
      </c>
      <c r="EF198" s="182">
        <f t="shared" si="2054"/>
        <v>300</v>
      </c>
      <c r="EG198" s="182">
        <f t="shared" si="2055"/>
        <v>3563.9999999999995</v>
      </c>
      <c r="EH198" s="5"/>
      <c r="EI198" s="182">
        <f t="shared" si="2056"/>
        <v>11.879999999999999</v>
      </c>
      <c r="EJ198" s="182">
        <f t="shared" si="2057"/>
        <v>300</v>
      </c>
      <c r="EK198" s="182">
        <f t="shared" si="2058"/>
        <v>3563.9999999999995</v>
      </c>
      <c r="EL198" s="5"/>
      <c r="EM198" s="182">
        <f t="shared" si="2059"/>
        <v>11.879999999999999</v>
      </c>
      <c r="EN198" s="182">
        <f t="shared" si="2060"/>
        <v>300</v>
      </c>
      <c r="EO198" s="182">
        <f t="shared" si="2061"/>
        <v>3563.9999999999995</v>
      </c>
      <c r="EP198" s="5"/>
      <c r="EQ198" s="182">
        <f t="shared" si="2062"/>
        <v>11.879999999999999</v>
      </c>
      <c r="ER198" s="182">
        <f t="shared" si="2063"/>
        <v>300</v>
      </c>
      <c r="ES198" s="182">
        <f t="shared" si="2064"/>
        <v>3563.9999999999995</v>
      </c>
      <c r="ET198" s="5"/>
      <c r="EU198" s="182">
        <f t="shared" si="2065"/>
        <v>13.068</v>
      </c>
      <c r="EV198" s="182">
        <f t="shared" si="2066"/>
        <v>300</v>
      </c>
      <c r="EW198" s="182">
        <f t="shared" si="2067"/>
        <v>3920.4</v>
      </c>
      <c r="EX198" s="5"/>
      <c r="EY198" s="182">
        <f t="shared" si="2068"/>
        <v>13.068</v>
      </c>
      <c r="EZ198" s="182">
        <f t="shared" si="2069"/>
        <v>300</v>
      </c>
      <c r="FA198" s="182">
        <f t="shared" si="2070"/>
        <v>3920.4</v>
      </c>
      <c r="FB198" s="5"/>
      <c r="FC198" s="182">
        <f t="shared" si="2071"/>
        <v>13.068</v>
      </c>
      <c r="FD198" s="182">
        <f t="shared" si="2072"/>
        <v>300</v>
      </c>
      <c r="FE198" s="182">
        <f t="shared" si="2073"/>
        <v>3920.4</v>
      </c>
      <c r="FF198" s="5"/>
      <c r="FG198" s="182">
        <f t="shared" si="2074"/>
        <v>13.068</v>
      </c>
      <c r="FH198" s="182">
        <f t="shared" si="2075"/>
        <v>300</v>
      </c>
      <c r="FI198" s="182">
        <f t="shared" si="2076"/>
        <v>3920.4</v>
      </c>
      <c r="FJ198" s="5"/>
      <c r="FK198" s="182">
        <f t="shared" si="2077"/>
        <v>13.068</v>
      </c>
      <c r="FL198" s="182">
        <f t="shared" si="2078"/>
        <v>300</v>
      </c>
      <c r="FM198" s="182">
        <f t="shared" si="2079"/>
        <v>3920.4</v>
      </c>
      <c r="FN198" s="5"/>
      <c r="FO198" s="182">
        <f t="shared" si="2080"/>
        <v>13.068</v>
      </c>
      <c r="FP198" s="182">
        <f t="shared" si="2081"/>
        <v>300</v>
      </c>
      <c r="FQ198" s="182">
        <f t="shared" si="2082"/>
        <v>3920.4</v>
      </c>
      <c r="FR198" s="5"/>
      <c r="FS198" s="182">
        <f t="shared" si="2083"/>
        <v>13.068</v>
      </c>
      <c r="FT198" s="182">
        <f t="shared" si="2084"/>
        <v>300</v>
      </c>
      <c r="FU198" s="182">
        <f t="shared" si="2085"/>
        <v>3920.4</v>
      </c>
      <c r="FV198" s="5"/>
      <c r="FW198" s="182">
        <f t="shared" si="2086"/>
        <v>13.068</v>
      </c>
      <c r="FX198" s="182">
        <f t="shared" si="2087"/>
        <v>300</v>
      </c>
      <c r="FY198" s="182">
        <f t="shared" si="2088"/>
        <v>3920.4</v>
      </c>
      <c r="FZ198" s="5"/>
      <c r="GA198" s="182">
        <f t="shared" si="2089"/>
        <v>13.068</v>
      </c>
      <c r="GB198" s="182">
        <f t="shared" si="2090"/>
        <v>300</v>
      </c>
      <c r="GC198" s="182">
        <f t="shared" si="2091"/>
        <v>3920.4</v>
      </c>
      <c r="GE198" s="182">
        <f t="shared" si="2092"/>
        <v>13.068</v>
      </c>
      <c r="GF198" s="182">
        <f t="shared" si="2093"/>
        <v>300</v>
      </c>
      <c r="GG198" s="182">
        <f t="shared" si="2094"/>
        <v>3920.4</v>
      </c>
      <c r="GH198" s="5"/>
      <c r="GI198" s="182">
        <f t="shared" si="2095"/>
        <v>13.068</v>
      </c>
      <c r="GJ198" s="182">
        <f t="shared" si="2096"/>
        <v>300</v>
      </c>
      <c r="GK198" s="182">
        <f t="shared" si="2097"/>
        <v>3920.4</v>
      </c>
      <c r="GL198" s="5"/>
      <c r="GM198" s="182">
        <f t="shared" si="2098"/>
        <v>13.068</v>
      </c>
      <c r="GN198" s="182">
        <f t="shared" si="2099"/>
        <v>300</v>
      </c>
      <c r="GO198" s="182">
        <f t="shared" si="2100"/>
        <v>3920.4</v>
      </c>
      <c r="GP198" s="5"/>
      <c r="GQ198" s="182">
        <f t="shared" si="2101"/>
        <v>15.028199999999998</v>
      </c>
      <c r="GR198" s="182">
        <f t="shared" si="2102"/>
        <v>300</v>
      </c>
      <c r="GS198" s="182">
        <f t="shared" si="2103"/>
        <v>4508.4599999999991</v>
      </c>
      <c r="GT198" s="5"/>
      <c r="GU198" s="182">
        <f t="shared" si="2104"/>
        <v>15.028199999999998</v>
      </c>
      <c r="GV198" s="182">
        <f t="shared" si="2105"/>
        <v>300</v>
      </c>
      <c r="GW198" s="182">
        <f t="shared" si="2106"/>
        <v>4508.4599999999991</v>
      </c>
      <c r="GX198" s="5"/>
      <c r="GY198" s="182">
        <f t="shared" si="2107"/>
        <v>15.028199999999998</v>
      </c>
      <c r="GZ198" s="182">
        <f t="shared" si="2108"/>
        <v>300</v>
      </c>
      <c r="HA198" s="182">
        <f t="shared" si="2109"/>
        <v>4508.4599999999991</v>
      </c>
      <c r="HB198" s="5"/>
      <c r="HC198" s="182">
        <f t="shared" si="2110"/>
        <v>15.028199999999998</v>
      </c>
      <c r="HD198" s="182">
        <f t="shared" si="2111"/>
        <v>300</v>
      </c>
      <c r="HE198" s="182">
        <f t="shared" si="2112"/>
        <v>4508.4599999999991</v>
      </c>
      <c r="HF198" s="5"/>
      <c r="HG198" s="182">
        <f t="shared" si="2113"/>
        <v>15.028199999999998</v>
      </c>
      <c r="HH198" s="182">
        <f t="shared" si="2114"/>
        <v>300</v>
      </c>
      <c r="HI198" s="182">
        <f t="shared" si="2115"/>
        <v>4508.4599999999991</v>
      </c>
      <c r="HJ198" s="5"/>
      <c r="HK198" s="182">
        <f t="shared" si="2116"/>
        <v>15.028199999999998</v>
      </c>
      <c r="HL198" s="182">
        <f t="shared" si="2117"/>
        <v>300</v>
      </c>
      <c r="HM198" s="182">
        <f t="shared" si="2118"/>
        <v>4508.4599999999991</v>
      </c>
      <c r="HN198" s="5"/>
      <c r="HO198" s="182">
        <f t="shared" si="2119"/>
        <v>15.028199999999998</v>
      </c>
      <c r="HP198" s="182">
        <f t="shared" si="2120"/>
        <v>300</v>
      </c>
      <c r="HQ198" s="182">
        <f t="shared" si="2121"/>
        <v>4508.4599999999991</v>
      </c>
      <c r="HR198" s="5"/>
      <c r="HS198" s="182">
        <f t="shared" si="2122"/>
        <v>15.028199999999998</v>
      </c>
      <c r="HT198" s="182">
        <f t="shared" si="2123"/>
        <v>300</v>
      </c>
      <c r="HU198" s="182">
        <f t="shared" si="2124"/>
        <v>4508.4599999999991</v>
      </c>
      <c r="HV198" s="5"/>
      <c r="HW198" s="182">
        <f t="shared" si="2125"/>
        <v>15.028199999999998</v>
      </c>
      <c r="HX198" s="182">
        <f t="shared" si="2126"/>
        <v>300</v>
      </c>
      <c r="HY198" s="182">
        <f t="shared" si="2127"/>
        <v>4508.4599999999991</v>
      </c>
      <c r="IA198" s="182">
        <f t="shared" si="2128"/>
        <v>15.028199999999998</v>
      </c>
      <c r="IB198" s="182">
        <f t="shared" si="2129"/>
        <v>300</v>
      </c>
      <c r="IC198" s="182">
        <f t="shared" si="2130"/>
        <v>4508.4599999999991</v>
      </c>
      <c r="ID198" s="5"/>
      <c r="IE198" s="182">
        <f t="shared" si="2131"/>
        <v>15.028199999999998</v>
      </c>
      <c r="IF198" s="182">
        <f t="shared" si="2132"/>
        <v>300</v>
      </c>
      <c r="IG198" s="182">
        <f t="shared" si="2133"/>
        <v>4508.4599999999991</v>
      </c>
      <c r="IH198" s="5"/>
      <c r="II198" s="182">
        <f t="shared" si="2134"/>
        <v>15.028199999999998</v>
      </c>
      <c r="IJ198" s="182">
        <f t="shared" si="2135"/>
        <v>300</v>
      </c>
      <c r="IK198" s="182">
        <f t="shared" si="2136"/>
        <v>4508.4599999999991</v>
      </c>
      <c r="IL198" s="5"/>
      <c r="IM198" s="182">
        <f t="shared" si="2137"/>
        <v>15.028199999999998</v>
      </c>
      <c r="IN198" s="182">
        <f t="shared" si="2138"/>
        <v>300</v>
      </c>
      <c r="IO198" s="182">
        <f t="shared" si="2139"/>
        <v>4508.4599999999991</v>
      </c>
      <c r="IP198" s="5"/>
      <c r="IQ198" s="182">
        <f t="shared" si="2140"/>
        <v>15.028199999999998</v>
      </c>
      <c r="IR198" s="182">
        <f t="shared" si="2141"/>
        <v>300</v>
      </c>
      <c r="IS198" s="182">
        <f t="shared" si="2142"/>
        <v>4508.4599999999991</v>
      </c>
      <c r="IT198" s="5"/>
      <c r="IU198" s="182">
        <f t="shared" si="2143"/>
        <v>15.028199999999998</v>
      </c>
      <c r="IV198" s="182">
        <f t="shared" si="2144"/>
        <v>300</v>
      </c>
      <c r="IW198" s="182">
        <f t="shared" si="2145"/>
        <v>4508.4599999999991</v>
      </c>
      <c r="IX198" s="5"/>
      <c r="IY198" s="182">
        <f t="shared" si="2146"/>
        <v>15.028199999999998</v>
      </c>
      <c r="IZ198" s="182">
        <f t="shared" si="2147"/>
        <v>300</v>
      </c>
      <c r="JA198" s="182">
        <f t="shared" si="2148"/>
        <v>4508.4599999999991</v>
      </c>
      <c r="JB198" s="5"/>
      <c r="JC198" s="182">
        <f t="shared" si="2149"/>
        <v>15.028199999999998</v>
      </c>
      <c r="JD198" s="182">
        <f t="shared" si="2150"/>
        <v>300</v>
      </c>
      <c r="JE198" s="182">
        <f t="shared" si="2151"/>
        <v>4508.4599999999991</v>
      </c>
      <c r="JF198" s="5"/>
      <c r="JG198" s="182">
        <f t="shared" si="2152"/>
        <v>15.028199999999998</v>
      </c>
      <c r="JH198" s="182">
        <f t="shared" si="2153"/>
        <v>300</v>
      </c>
      <c r="JI198" s="182">
        <f t="shared" si="2154"/>
        <v>4508.4599999999991</v>
      </c>
      <c r="JJ198" s="294"/>
      <c r="JK198" s="182">
        <f t="shared" si="2155"/>
        <v>15.028199999999998</v>
      </c>
      <c r="JL198" s="182">
        <f t="shared" si="2156"/>
        <v>300</v>
      </c>
      <c r="JM198" s="182">
        <f t="shared" si="2157"/>
        <v>4508.4599999999991</v>
      </c>
      <c r="JN198" s="188"/>
      <c r="JO198" s="182">
        <f t="shared" si="2158"/>
        <v>15.178481999999999</v>
      </c>
      <c r="JP198" s="182">
        <f t="shared" si="2159"/>
        <v>303</v>
      </c>
      <c r="JQ198" s="182">
        <f t="shared" si="2160"/>
        <v>4599.080046</v>
      </c>
      <c r="JR198" s="188"/>
      <c r="JS198" s="182">
        <f t="shared" si="2161"/>
        <v>15.330266819999999</v>
      </c>
      <c r="JT198" s="182">
        <f t="shared" si="2162"/>
        <v>306.03000000000003</v>
      </c>
      <c r="JU198" s="182">
        <f t="shared" si="1953"/>
        <v>4691.5215549246004</v>
      </c>
      <c r="JV198" s="188"/>
      <c r="JW198" s="182">
        <f t="shared" si="2163"/>
        <v>15.483569488199999</v>
      </c>
      <c r="JX198" s="182">
        <f t="shared" si="2164"/>
        <v>309.09030000000001</v>
      </c>
      <c r="JY198" s="182">
        <f t="shared" si="1954"/>
        <v>4785.8211381785841</v>
      </c>
      <c r="JZ198" s="188"/>
      <c r="KA198" s="182">
        <f t="shared" si="2165"/>
        <v>15.638405183081998</v>
      </c>
      <c r="KB198" s="182">
        <f t="shared" si="2166"/>
        <v>312.18120300000004</v>
      </c>
      <c r="KC198" s="182">
        <f t="shared" si="1955"/>
        <v>4882.0161430559738</v>
      </c>
      <c r="KD198" s="188"/>
      <c r="KE198" s="182">
        <f t="shared" si="2167"/>
        <v>15.794789234912818</v>
      </c>
      <c r="KF198" s="182">
        <f t="shared" si="2168"/>
        <v>315.30301503000004</v>
      </c>
      <c r="KG198" s="182">
        <f t="shared" si="1956"/>
        <v>4980.1446675313991</v>
      </c>
      <c r="KH198" s="188"/>
      <c r="KI198" s="183">
        <f t="shared" si="2169"/>
        <v>33</v>
      </c>
      <c r="KJ198" s="183">
        <f t="shared" si="1957"/>
        <v>300</v>
      </c>
      <c r="KK198" s="183">
        <f t="shared" si="2170"/>
        <v>9900</v>
      </c>
      <c r="KM198" s="183">
        <f t="shared" si="2171"/>
        <v>100.5</v>
      </c>
      <c r="KN198" s="183">
        <f t="shared" si="1958"/>
        <v>283.8805970149254</v>
      </c>
      <c r="KO198" s="183">
        <f t="shared" si="2172"/>
        <v>28530</v>
      </c>
      <c r="KQ198" s="183">
        <f t="shared" si="2173"/>
        <v>137.15999999999997</v>
      </c>
      <c r="KR198" s="183">
        <f t="shared" si="1959"/>
        <v>300</v>
      </c>
      <c r="KS198" s="183">
        <f t="shared" si="2174"/>
        <v>41147.999999999993</v>
      </c>
      <c r="KU198" s="183">
        <f t="shared" si="2175"/>
        <v>150.876</v>
      </c>
      <c r="KV198" s="183">
        <f t="shared" si="1960"/>
        <v>300</v>
      </c>
      <c r="KW198" s="183">
        <f t="shared" si="2176"/>
        <v>45262.8</v>
      </c>
      <c r="KY198" s="183">
        <f t="shared" si="2177"/>
        <v>170.53739999999999</v>
      </c>
      <c r="KZ198" s="183">
        <f t="shared" si="1961"/>
        <v>300</v>
      </c>
      <c r="LA198" s="183">
        <f t="shared" si="2178"/>
        <v>51161.219999999994</v>
      </c>
      <c r="LC198" s="183">
        <f t="shared" si="2179"/>
        <v>180.33839999999998</v>
      </c>
      <c r="LD198" s="183">
        <f t="shared" si="1962"/>
        <v>300</v>
      </c>
      <c r="LE198" s="183">
        <f t="shared" si="2180"/>
        <v>54101.51999999999</v>
      </c>
    </row>
    <row r="199" spans="2:317" ht="18.75">
      <c r="B199" s="172"/>
      <c r="C199" s="181"/>
      <c r="D199" s="181"/>
      <c r="E199" s="180" t="str">
        <f>'A.I Revenue Streams - P1'!F195</f>
        <v>Lab Tests at Home</v>
      </c>
      <c r="F199" s="184"/>
      <c r="G199" s="182"/>
      <c r="H199" s="182">
        <f>'A.I Revenue Streams - P1'!J195</f>
        <v>300</v>
      </c>
      <c r="I199" s="182"/>
      <c r="J199" s="188"/>
      <c r="K199" s="182">
        <f>'A.I Revenue Streams - P1'!H195*K$2*L$2</f>
        <v>135</v>
      </c>
      <c r="L199" s="182">
        <f t="shared" si="1963"/>
        <v>300</v>
      </c>
      <c r="M199" s="182">
        <f t="shared" si="1964"/>
        <v>40500</v>
      </c>
      <c r="N199" s="5"/>
      <c r="O199" s="182">
        <f t="shared" ref="O199:O204" si="2182">K199*$O$194</f>
        <v>135</v>
      </c>
      <c r="P199" s="182">
        <f t="shared" ref="P199:P204" si="2183">L199*$P$194</f>
        <v>300</v>
      </c>
      <c r="Q199" s="182">
        <f t="shared" ref="Q199:Q204" si="2184">O199*P199</f>
        <v>40500</v>
      </c>
      <c r="R199" s="5"/>
      <c r="S199" s="182">
        <f t="shared" si="1951"/>
        <v>180</v>
      </c>
      <c r="T199" s="182">
        <f t="shared" ref="T199:T204" si="2185">P199*$T$194</f>
        <v>300</v>
      </c>
      <c r="U199" s="182">
        <f t="shared" ref="U199:U204" si="2186">S199*T199</f>
        <v>54000</v>
      </c>
      <c r="V199" s="5"/>
      <c r="W199" s="182">
        <f t="shared" ref="W199:W204" si="2187">S199*$W$194</f>
        <v>180</v>
      </c>
      <c r="X199" s="182">
        <f t="shared" ref="X199:X204" si="2188">T199*$X$194</f>
        <v>300</v>
      </c>
      <c r="Y199" s="182">
        <f t="shared" ref="Y199:Y204" si="2189">W199*X199</f>
        <v>54000</v>
      </c>
      <c r="Z199" s="5"/>
      <c r="AA199" s="182">
        <f t="shared" ref="AA199:AA204" si="2190">W199*$AA$194</f>
        <v>180</v>
      </c>
      <c r="AB199" s="182">
        <f t="shared" ref="AB199:AB204" si="2191">X199*$AB$194</f>
        <v>300</v>
      </c>
      <c r="AC199" s="182">
        <f t="shared" ref="AC199:AC204" si="2192">AA199*AB199</f>
        <v>54000</v>
      </c>
      <c r="AD199" s="5"/>
      <c r="AE199" s="182">
        <f t="shared" ref="AE199:AE204" si="2193">AA199*$AE$194</f>
        <v>180</v>
      </c>
      <c r="AF199" s="182">
        <f t="shared" ref="AF199:AF204" si="2194">AB199*$AF$194</f>
        <v>300</v>
      </c>
      <c r="AG199" s="182">
        <f t="shared" ref="AG199:AG204" si="2195">AE199*AF199</f>
        <v>54000</v>
      </c>
      <c r="AH199" s="5"/>
      <c r="AI199" s="182">
        <f t="shared" ref="AI199:AI204" si="2196">AE199*$AI$194</f>
        <v>225</v>
      </c>
      <c r="AJ199" s="182">
        <f t="shared" ref="AJ199:AJ204" si="2197">AF199*$AJ$194</f>
        <v>300</v>
      </c>
      <c r="AK199" s="182">
        <f t="shared" ref="AK199:AK204" si="2198">AI199*AJ199</f>
        <v>67500</v>
      </c>
      <c r="AL199" s="5"/>
      <c r="AM199" s="182">
        <f t="shared" ref="AM199:AM204" si="2199">AI199*$AM$194</f>
        <v>225</v>
      </c>
      <c r="AN199" s="182">
        <f t="shared" ref="AN199:AN204" si="2200">AJ199*$AN$194</f>
        <v>300</v>
      </c>
      <c r="AO199" s="182">
        <f t="shared" ref="AO199:AO204" si="2201">AM199*AN199</f>
        <v>67500</v>
      </c>
      <c r="AP199" s="5"/>
      <c r="AQ199" s="182">
        <f t="shared" ref="AQ199:AQ204" si="2202">AM199*$AQ$194</f>
        <v>225</v>
      </c>
      <c r="AR199" s="182">
        <f t="shared" ref="AR199:AR204" si="2203">AN199*$AR$194</f>
        <v>300</v>
      </c>
      <c r="AS199" s="182">
        <f t="shared" ref="AS199:AS204" si="2204">AQ199*AR199</f>
        <v>67500</v>
      </c>
      <c r="AT199" s="5"/>
      <c r="AU199" s="182">
        <f t="shared" ref="AU199:AU204" si="2205">AQ199*$AU$194</f>
        <v>225</v>
      </c>
      <c r="AV199" s="182">
        <f t="shared" ref="AV199:AV204" si="2206">AR199*$AV$194</f>
        <v>300</v>
      </c>
      <c r="AW199" s="182">
        <f t="shared" ref="AW199:AW204" si="2207">AU199*AV199</f>
        <v>67500</v>
      </c>
      <c r="AX199" s="5"/>
      <c r="AY199" s="182">
        <f t="shared" ref="AY199:AY204" si="2208">AU199*$AY$194</f>
        <v>225</v>
      </c>
      <c r="AZ199" s="182">
        <f t="shared" ref="AZ199:AZ204" si="2209">AV199*$AZ$194</f>
        <v>300</v>
      </c>
      <c r="BA199" s="182">
        <f t="shared" ref="BA199:BA204" si="2210">AY199*AZ199</f>
        <v>67500</v>
      </c>
      <c r="BB199" s="5"/>
      <c r="BC199" s="182">
        <f t="shared" ref="BC199:BC204" si="2211">AY199*$BC$194</f>
        <v>270</v>
      </c>
      <c r="BD199" s="182">
        <f t="shared" ref="BD199:BD204" si="2212">AZ199*$BD$194</f>
        <v>300</v>
      </c>
      <c r="BE199" s="182">
        <f t="shared" ref="BE199:BE204" si="2213">BC199*BD199</f>
        <v>81000</v>
      </c>
      <c r="BF199" s="5"/>
      <c r="BG199" s="182">
        <f t="shared" ref="BG199:BG204" si="2214">BC199*$BG$194</f>
        <v>270</v>
      </c>
      <c r="BH199" s="182">
        <f t="shared" ref="BH199:BH204" si="2215">BD199*$BH$194</f>
        <v>300</v>
      </c>
      <c r="BI199" s="182">
        <f t="shared" ref="BI199:BI204" si="2216">BG199*BH199</f>
        <v>81000</v>
      </c>
      <c r="BJ199" s="5"/>
      <c r="BK199" s="182">
        <f t="shared" ref="BK199:BK204" si="2217">BG199*$BK$194</f>
        <v>270</v>
      </c>
      <c r="BL199" s="182">
        <f t="shared" ref="BL199:BL204" si="2218">BH199*$BL$194</f>
        <v>300</v>
      </c>
      <c r="BM199" s="182">
        <f t="shared" ref="BM199:BM204" si="2219">BK199*BL197</f>
        <v>324000</v>
      </c>
      <c r="BN199" s="5"/>
      <c r="BO199" s="182">
        <f t="shared" ref="BO199:BO204" si="2220">BK199*$BO$194</f>
        <v>270</v>
      </c>
      <c r="BP199" s="182">
        <f t="shared" ref="BP199:BP204" si="2221">BL199*$BP$194</f>
        <v>300</v>
      </c>
      <c r="BQ199" s="182">
        <f t="shared" ref="BQ199:BQ204" si="2222">BO199*BP199</f>
        <v>81000</v>
      </c>
      <c r="BR199" s="5"/>
      <c r="BS199" s="182">
        <f t="shared" ref="BS199:BS204" si="2223">BO199*$BS$194</f>
        <v>270</v>
      </c>
      <c r="BT199" s="182">
        <f t="shared" ref="BT199:BT204" si="2224">BP199*$BT$194</f>
        <v>300</v>
      </c>
      <c r="BU199" s="182">
        <f t="shared" ref="BU199:BU204" si="2225">BS199*BT199</f>
        <v>81000</v>
      </c>
      <c r="BV199" s="5"/>
      <c r="BW199" s="182">
        <f t="shared" ref="BW199:BW204" si="2226">BS199*$BW$194</f>
        <v>270</v>
      </c>
      <c r="BX199" s="182">
        <f t="shared" ref="BX199:BX204" si="2227">BT199*$BX$194</f>
        <v>300</v>
      </c>
      <c r="BY199" s="182">
        <f t="shared" ref="BY199:BY204" si="2228">BW199*BX199</f>
        <v>81000</v>
      </c>
      <c r="BZ199" s="5"/>
      <c r="CA199" s="182">
        <f t="shared" ref="CA199:CA204" si="2229">BW199*$CA$194</f>
        <v>270</v>
      </c>
      <c r="CB199" s="182">
        <f t="shared" ref="CB199:CB204" si="2230">BX199*$CB$194</f>
        <v>300</v>
      </c>
      <c r="CC199" s="182">
        <f t="shared" ref="CC199:CC204" si="2231">CA199*CB199</f>
        <v>81000</v>
      </c>
      <c r="CD199" s="5"/>
      <c r="CE199" s="182">
        <f t="shared" ref="CE199:CE204" si="2232">CA199*$CE$194</f>
        <v>324</v>
      </c>
      <c r="CF199" s="182">
        <f t="shared" ref="CF199:CF204" si="2233">CB199*$CF$194</f>
        <v>300</v>
      </c>
      <c r="CG199" s="182">
        <f t="shared" ref="CG199:CG204" si="2234">CE199*CF199</f>
        <v>97200</v>
      </c>
      <c r="CH199" s="5"/>
      <c r="CI199" s="182">
        <f t="shared" ref="CI199:CI204" si="2235">CE199*$CI$194</f>
        <v>324</v>
      </c>
      <c r="CJ199" s="182">
        <f t="shared" ref="CJ199:CJ204" si="2236">CF199*$CJ$194</f>
        <v>300</v>
      </c>
      <c r="CK199" s="182">
        <f t="shared" ref="CK199:CK204" si="2237">CI199*CJ199</f>
        <v>97200</v>
      </c>
      <c r="CL199" s="5"/>
      <c r="CM199" s="182">
        <f t="shared" ref="CM199:CM204" si="2238">CI199*$CM$194</f>
        <v>324</v>
      </c>
      <c r="CN199" s="182">
        <f t="shared" ref="CN199:CN204" si="2239">CJ199*$CN$194</f>
        <v>300</v>
      </c>
      <c r="CO199" s="182">
        <f t="shared" ref="CO199:CO204" si="2240">CM199*CN199</f>
        <v>97200</v>
      </c>
      <c r="CP199" s="5"/>
      <c r="CQ199" s="182">
        <f t="shared" ref="CQ199:CQ204" si="2241">CM199*$CQ$194</f>
        <v>324</v>
      </c>
      <c r="CR199" s="182">
        <f t="shared" ref="CR199:CR204" si="2242">CN199*$CR$194</f>
        <v>300</v>
      </c>
      <c r="CS199" s="182">
        <f t="shared" ref="CS199:CS204" si="2243">CQ199*CR199</f>
        <v>97200</v>
      </c>
      <c r="CT199" s="5"/>
      <c r="CU199" s="182">
        <f t="shared" ref="CU199:CU204" si="2244">CQ199*$CU$194</f>
        <v>324</v>
      </c>
      <c r="CV199" s="182">
        <f t="shared" ref="CV199:CV204" si="2245">CR199*$CV$194</f>
        <v>300</v>
      </c>
      <c r="CW199" s="182">
        <f t="shared" ref="CW199:CW204" si="2246">CU199*CV199</f>
        <v>97200</v>
      </c>
      <c r="CX199" s="5"/>
      <c r="CY199" s="182">
        <f t="shared" ref="CY199:CY204" si="2247">CU199*$CY$194</f>
        <v>356.40000000000003</v>
      </c>
      <c r="CZ199" s="182">
        <f t="shared" ref="CZ199:CZ204" si="2248">CV199*$CZ$194</f>
        <v>300</v>
      </c>
      <c r="DA199" s="182">
        <f t="shared" ref="DA199:DA204" si="2249">CY199*CZ199</f>
        <v>106920.00000000001</v>
      </c>
      <c r="DB199" s="5"/>
      <c r="DC199" s="182">
        <f t="shared" ref="DC199:DC204" si="2250">CY199*$DC$194</f>
        <v>356.40000000000003</v>
      </c>
      <c r="DD199" s="182">
        <f t="shared" ref="DD199:DD204" si="2251">CZ199*$DD$194</f>
        <v>300</v>
      </c>
      <c r="DE199" s="182">
        <f t="shared" ref="DE199:DE204" si="2252">DC199*DD199</f>
        <v>106920.00000000001</v>
      </c>
      <c r="DF199" s="5"/>
      <c r="DG199" s="182">
        <f t="shared" ref="DG199:DG204" si="2253">DC199*$DG$194</f>
        <v>356.40000000000003</v>
      </c>
      <c r="DH199" s="182">
        <f t="shared" ref="DH199:DH204" si="2254">DD199*$DH$194</f>
        <v>300</v>
      </c>
      <c r="DI199" s="182">
        <f t="shared" ref="DI199:DI204" si="2255">DG199*DH199</f>
        <v>106920.00000000001</v>
      </c>
      <c r="DJ199" s="5"/>
      <c r="DK199" s="182">
        <f t="shared" ref="DK199:DK204" si="2256">DG199*$DK$194</f>
        <v>356.40000000000003</v>
      </c>
      <c r="DL199" s="182">
        <f t="shared" ref="DL199:DL204" si="2257">DH199*$DL$194</f>
        <v>300</v>
      </c>
      <c r="DM199" s="182">
        <f t="shared" ref="DM199:DM204" si="2258">DK199*DL199</f>
        <v>106920.00000000001</v>
      </c>
      <c r="DN199" s="5"/>
      <c r="DO199" s="182">
        <f t="shared" ref="DO199:DO204" si="2259">DK199*$DO$194</f>
        <v>356.40000000000003</v>
      </c>
      <c r="DP199" s="182">
        <f t="shared" ref="DP199:DP204" si="2260">DL199*$DP$194</f>
        <v>300</v>
      </c>
      <c r="DQ199" s="182">
        <f t="shared" ref="DQ199:DQ204" si="2261">DO199*DP199</f>
        <v>106920.00000000001</v>
      </c>
      <c r="DR199" s="5"/>
      <c r="DS199" s="182">
        <f t="shared" ref="DS199:DS204" si="2262">DO199*$DS$194</f>
        <v>356.40000000000003</v>
      </c>
      <c r="DT199" s="182">
        <f t="shared" ref="DT199:DT204" si="2263">DP199*$DT$194</f>
        <v>300</v>
      </c>
      <c r="DU199" s="182">
        <f t="shared" ref="DU199:DU204" si="2264">DS199*DT199</f>
        <v>106920.00000000001</v>
      </c>
      <c r="DV199" s="5"/>
      <c r="DW199" s="182">
        <f t="shared" ref="DW199:DW204" si="2265">DS199*$DW$194</f>
        <v>356.40000000000003</v>
      </c>
      <c r="DX199" s="182">
        <f t="shared" ref="DX199:DX204" si="2266">DT199*$DX$194</f>
        <v>300</v>
      </c>
      <c r="DY199" s="182">
        <f t="shared" ref="DY199:DY204" si="2267">DW199*DX199</f>
        <v>106920.00000000001</v>
      </c>
      <c r="DZ199" s="5"/>
      <c r="EA199" s="182">
        <f t="shared" ref="EA199:EA204" si="2268">DW199*$EA$194</f>
        <v>356.40000000000003</v>
      </c>
      <c r="EB199" s="182">
        <f t="shared" ref="EB199:EB204" si="2269">DX199*$EB$194</f>
        <v>300</v>
      </c>
      <c r="EC199" s="182">
        <f t="shared" ref="EC199:EC204" si="2270">EA199*EB199</f>
        <v>106920.00000000001</v>
      </c>
      <c r="ED199" s="5"/>
      <c r="EE199" s="182">
        <f t="shared" ref="EE199:EE204" si="2271">EA199*$EE$194</f>
        <v>356.40000000000003</v>
      </c>
      <c r="EF199" s="182">
        <f t="shared" ref="EF199:EF204" si="2272">EB199*$EF$194</f>
        <v>300</v>
      </c>
      <c r="EG199" s="182">
        <f t="shared" ref="EG199:EG204" si="2273">EE199*EF199</f>
        <v>106920.00000000001</v>
      </c>
      <c r="EH199" s="5"/>
      <c r="EI199" s="182">
        <f t="shared" ref="EI199:EI204" si="2274">EE199*$EI$194</f>
        <v>356.40000000000003</v>
      </c>
      <c r="EJ199" s="182">
        <f t="shared" ref="EJ199:EJ204" si="2275">EF199*$EJ$194</f>
        <v>300</v>
      </c>
      <c r="EK199" s="182">
        <f t="shared" ref="EK199:EK204" si="2276">EI199*EJ199</f>
        <v>106920.00000000001</v>
      </c>
      <c r="EL199" s="5"/>
      <c r="EM199" s="182">
        <f t="shared" ref="EM199:EM204" si="2277">EI199*$EM$194</f>
        <v>356.40000000000003</v>
      </c>
      <c r="EN199" s="182">
        <f t="shared" ref="EN199:EN204" si="2278">EJ199*$EN$194</f>
        <v>300</v>
      </c>
      <c r="EO199" s="182">
        <f t="shared" ref="EO199:EO204" si="2279">EM199*EN199</f>
        <v>106920.00000000001</v>
      </c>
      <c r="EP199" s="5"/>
      <c r="EQ199" s="182">
        <f t="shared" ref="EQ199:EQ204" si="2280">EM199*$EQ$194</f>
        <v>356.40000000000003</v>
      </c>
      <c r="ER199" s="182">
        <f t="shared" ref="ER199:ER204" si="2281">EN199*$ER$194</f>
        <v>300</v>
      </c>
      <c r="ES199" s="182">
        <f t="shared" ref="ES199:ES204" si="2282">EQ199*ER199</f>
        <v>106920.00000000001</v>
      </c>
      <c r="ET199" s="5"/>
      <c r="EU199" s="182">
        <f t="shared" ref="EU199:EU204" si="2283">EQ199*$EU$194</f>
        <v>392.04000000000008</v>
      </c>
      <c r="EV199" s="182">
        <f t="shared" ref="EV199:EV204" si="2284">ER199*$EV$194</f>
        <v>300</v>
      </c>
      <c r="EW199" s="182">
        <f t="shared" ref="EW199:EW204" si="2285">EU199*EV199</f>
        <v>117612.00000000003</v>
      </c>
      <c r="EX199" s="5"/>
      <c r="EY199" s="182">
        <f t="shared" ref="EY199:EY204" si="2286">EU199*$EY$194</f>
        <v>392.04000000000008</v>
      </c>
      <c r="EZ199" s="182">
        <f t="shared" ref="EZ199:EZ204" si="2287">EV199*$EZ$194</f>
        <v>300</v>
      </c>
      <c r="FA199" s="182">
        <f t="shared" ref="FA199:FA204" si="2288">EY199*EZ199</f>
        <v>117612.00000000003</v>
      </c>
      <c r="FB199" s="5"/>
      <c r="FC199" s="182">
        <f t="shared" ref="FC199:FC204" si="2289">EY199*$FC$194</f>
        <v>392.04000000000008</v>
      </c>
      <c r="FD199" s="182">
        <f t="shared" ref="FD199:FD204" si="2290">EZ199*$FD$194</f>
        <v>300</v>
      </c>
      <c r="FE199" s="182">
        <f t="shared" ref="FE199:FE204" si="2291">FC199*FD199</f>
        <v>117612.00000000003</v>
      </c>
      <c r="FF199" s="5"/>
      <c r="FG199" s="182">
        <f t="shared" ref="FG199:FG204" si="2292">FC199*$FG$194</f>
        <v>392.04000000000008</v>
      </c>
      <c r="FH199" s="182">
        <f t="shared" ref="FH199:FH204" si="2293">FD199*$FH$194</f>
        <v>300</v>
      </c>
      <c r="FI199" s="182">
        <f t="shared" ref="FI199:FI204" si="2294">FG199*FH199</f>
        <v>117612.00000000003</v>
      </c>
      <c r="FJ199" s="5"/>
      <c r="FK199" s="182">
        <f t="shared" ref="FK199:FK204" si="2295">FG199*$FK$194</f>
        <v>392.04000000000008</v>
      </c>
      <c r="FL199" s="182">
        <f t="shared" ref="FL199:FL204" si="2296">FH199*$FL$194</f>
        <v>300</v>
      </c>
      <c r="FM199" s="182">
        <f t="shared" ref="FM199:FM204" si="2297">FK199*FL199</f>
        <v>117612.00000000003</v>
      </c>
      <c r="FN199" s="5"/>
      <c r="FO199" s="182">
        <f t="shared" ref="FO199:FO204" si="2298">FK199*$FO$194</f>
        <v>392.04000000000008</v>
      </c>
      <c r="FP199" s="182">
        <f t="shared" ref="FP199:FP204" si="2299">FL199*$FP$194</f>
        <v>300</v>
      </c>
      <c r="FQ199" s="182">
        <f t="shared" ref="FQ199:FQ204" si="2300">FO199*FP199</f>
        <v>117612.00000000003</v>
      </c>
      <c r="FR199" s="5"/>
      <c r="FS199" s="182">
        <f t="shared" ref="FS199:FS204" si="2301">FO199*$FS$194</f>
        <v>392.04000000000008</v>
      </c>
      <c r="FT199" s="182">
        <f t="shared" ref="FT199:FT204" si="2302">FP199*$FT$194</f>
        <v>300</v>
      </c>
      <c r="FU199" s="182">
        <f t="shared" ref="FU199:FU204" si="2303">FS199*FT199</f>
        <v>117612.00000000003</v>
      </c>
      <c r="FV199" s="5"/>
      <c r="FW199" s="182">
        <f t="shared" ref="FW199:FW204" si="2304">FS199*$FW$194</f>
        <v>392.04000000000008</v>
      </c>
      <c r="FX199" s="182">
        <f t="shared" ref="FX199:FX204" si="2305">FT199*$FX$194</f>
        <v>300</v>
      </c>
      <c r="FY199" s="182">
        <f t="shared" ref="FY199:FY204" si="2306">FW199*FX199</f>
        <v>117612.00000000003</v>
      </c>
      <c r="FZ199" s="5"/>
      <c r="GA199" s="182">
        <f t="shared" ref="GA199:GA204" si="2307">FW199*$GA$194</f>
        <v>392.04000000000008</v>
      </c>
      <c r="GB199" s="182">
        <f t="shared" ref="GB199:GB204" si="2308">FX199*$GB$194</f>
        <v>300</v>
      </c>
      <c r="GC199" s="182">
        <f t="shared" ref="GC199:GC204" si="2309">GA199*GB199</f>
        <v>117612.00000000003</v>
      </c>
      <c r="GE199" s="182">
        <f t="shared" ref="GE199:GE204" si="2310">GA199*$GE$194</f>
        <v>392.04000000000008</v>
      </c>
      <c r="GF199" s="182">
        <f t="shared" ref="GF199:GF204" si="2311">GB199*$GF$194</f>
        <v>300</v>
      </c>
      <c r="GG199" s="182">
        <f t="shared" ref="GG199:GG204" si="2312">GE199*GF199</f>
        <v>117612.00000000003</v>
      </c>
      <c r="GH199" s="5"/>
      <c r="GI199" s="182">
        <f t="shared" ref="GI199:GI204" si="2313">GE199*$GI$194</f>
        <v>392.04000000000008</v>
      </c>
      <c r="GJ199" s="182">
        <f t="shared" ref="GJ199:GJ204" si="2314">GF199*$GJ$194</f>
        <v>300</v>
      </c>
      <c r="GK199" s="182">
        <f t="shared" ref="GK199:GK204" si="2315">GI199*GJ199</f>
        <v>117612.00000000003</v>
      </c>
      <c r="GL199" s="5"/>
      <c r="GM199" s="182">
        <f t="shared" ref="GM199:GM204" si="2316">GI199*$GM$194</f>
        <v>392.04000000000008</v>
      </c>
      <c r="GN199" s="182">
        <f t="shared" ref="GN199:GN204" si="2317">GJ199*$GN$194</f>
        <v>300</v>
      </c>
      <c r="GO199" s="182">
        <f t="shared" ref="GO199:GO204" si="2318">GM199*GN199</f>
        <v>117612.00000000003</v>
      </c>
      <c r="GP199" s="5"/>
      <c r="GQ199" s="182">
        <f t="shared" ref="GQ199:GQ204" si="2319">GM199*$GQ$194</f>
        <v>450.84600000000006</v>
      </c>
      <c r="GR199" s="182">
        <f t="shared" ref="GR199:GR204" si="2320">GN199*$GR$194</f>
        <v>300</v>
      </c>
      <c r="GS199" s="182">
        <f t="shared" ref="GS199:GS204" si="2321">GQ199*GR199</f>
        <v>135253.80000000002</v>
      </c>
      <c r="GT199" s="5"/>
      <c r="GU199" s="182">
        <f t="shared" ref="GU199:GU204" si="2322">GQ199*$GU$194</f>
        <v>450.84600000000006</v>
      </c>
      <c r="GV199" s="182">
        <f t="shared" ref="GV199:GV204" si="2323">GR199*$GV$194</f>
        <v>300</v>
      </c>
      <c r="GW199" s="182">
        <f t="shared" ref="GW199:GW204" si="2324">GU199*GV199</f>
        <v>135253.80000000002</v>
      </c>
      <c r="GX199" s="5"/>
      <c r="GY199" s="182">
        <f t="shared" ref="GY199:GY204" si="2325">GU199*$GY$194</f>
        <v>450.84600000000006</v>
      </c>
      <c r="GZ199" s="182">
        <f t="shared" ref="GZ199:GZ204" si="2326">GV199*$GZ$194</f>
        <v>300</v>
      </c>
      <c r="HA199" s="182">
        <f t="shared" ref="HA199:HA204" si="2327">GY199*GZ199</f>
        <v>135253.80000000002</v>
      </c>
      <c r="HB199" s="5"/>
      <c r="HC199" s="182">
        <f t="shared" ref="HC199:HC204" si="2328">GY199*$HC$194</f>
        <v>450.84600000000006</v>
      </c>
      <c r="HD199" s="182">
        <f t="shared" ref="HD199:HD204" si="2329">GZ199*$HD$194</f>
        <v>300</v>
      </c>
      <c r="HE199" s="182">
        <f t="shared" ref="HE199:HE204" si="2330">HC199*HD199</f>
        <v>135253.80000000002</v>
      </c>
      <c r="HF199" s="5"/>
      <c r="HG199" s="182">
        <f t="shared" ref="HG199:HG204" si="2331">HC199*$HG$194</f>
        <v>450.84600000000006</v>
      </c>
      <c r="HH199" s="182">
        <f t="shared" ref="HH199:HH204" si="2332">HD199*$HH$194</f>
        <v>300</v>
      </c>
      <c r="HI199" s="182">
        <f t="shared" ref="HI199:HI204" si="2333">HG199*HH199</f>
        <v>135253.80000000002</v>
      </c>
      <c r="HJ199" s="5"/>
      <c r="HK199" s="182">
        <f t="shared" ref="HK199:HK204" si="2334">HG199*$HK$194</f>
        <v>450.84600000000006</v>
      </c>
      <c r="HL199" s="182">
        <f t="shared" ref="HL199:HL204" si="2335">HH199*$HL$194</f>
        <v>300</v>
      </c>
      <c r="HM199" s="182">
        <f t="shared" ref="HM199:HM204" si="2336">HK199*HL199</f>
        <v>135253.80000000002</v>
      </c>
      <c r="HN199" s="5"/>
      <c r="HO199" s="182">
        <f t="shared" ref="HO199:HO204" si="2337">HK199*$HO$194</f>
        <v>450.84600000000006</v>
      </c>
      <c r="HP199" s="182">
        <f t="shared" ref="HP199:HP204" si="2338">HL199*$HP$194</f>
        <v>300</v>
      </c>
      <c r="HQ199" s="182">
        <f t="shared" ref="HQ199:HQ204" si="2339">HO199*HP199</f>
        <v>135253.80000000002</v>
      </c>
      <c r="HR199" s="5"/>
      <c r="HS199" s="182">
        <f t="shared" ref="HS199:HS204" si="2340">HO199*$HS$194</f>
        <v>450.84600000000006</v>
      </c>
      <c r="HT199" s="182">
        <f t="shared" ref="HT199:HT204" si="2341">HP199*$HT$194</f>
        <v>300</v>
      </c>
      <c r="HU199" s="182">
        <f t="shared" ref="HU199:HU204" si="2342">HS199*HT199</f>
        <v>135253.80000000002</v>
      </c>
      <c r="HV199" s="5"/>
      <c r="HW199" s="182">
        <f t="shared" ref="HW199:HW204" si="2343">HS199*$HW$194</f>
        <v>450.84600000000006</v>
      </c>
      <c r="HX199" s="182">
        <f t="shared" ref="HX199:HX204" si="2344">HT199*$HX$194</f>
        <v>300</v>
      </c>
      <c r="HY199" s="182">
        <f t="shared" ref="HY199:HY204" si="2345">HW199*HX199</f>
        <v>135253.80000000002</v>
      </c>
      <c r="IA199" s="182">
        <f t="shared" ref="IA199:IA204" si="2346">HW199*$IA$194</f>
        <v>450.84600000000006</v>
      </c>
      <c r="IB199" s="182">
        <f t="shared" ref="IB199:IB204" si="2347">HX199*$IB$194</f>
        <v>300</v>
      </c>
      <c r="IC199" s="182">
        <f t="shared" ref="IC199:IC204" si="2348">IA199*IB199</f>
        <v>135253.80000000002</v>
      </c>
      <c r="ID199" s="5"/>
      <c r="IE199" s="182">
        <f t="shared" ref="IE199:IE204" si="2349">IA199*$IE$194</f>
        <v>450.84600000000006</v>
      </c>
      <c r="IF199" s="182">
        <f t="shared" ref="IF199:IF204" si="2350">IB199*$IF$194</f>
        <v>300</v>
      </c>
      <c r="IG199" s="182">
        <f t="shared" ref="IG199:IG204" si="2351">IE199*IF199</f>
        <v>135253.80000000002</v>
      </c>
      <c r="IH199" s="5"/>
      <c r="II199" s="182">
        <f t="shared" ref="II199:II204" si="2352">IE199*$II$194</f>
        <v>450.84600000000006</v>
      </c>
      <c r="IJ199" s="182">
        <f t="shared" ref="IJ199:IJ204" si="2353">IF199*$IJ$194</f>
        <v>300</v>
      </c>
      <c r="IK199" s="182">
        <f t="shared" ref="IK199:IK204" si="2354">II199*IJ199</f>
        <v>135253.80000000002</v>
      </c>
      <c r="IL199" s="5"/>
      <c r="IM199" s="182">
        <f t="shared" ref="IM199:IM204" si="2355">II199*$II$194</f>
        <v>450.84600000000006</v>
      </c>
      <c r="IN199" s="182">
        <f t="shared" ref="IN199:IN204" si="2356">IJ199*$IJ$194</f>
        <v>300</v>
      </c>
      <c r="IO199" s="182">
        <f t="shared" ref="IO199:IO204" si="2357">IM199*IN199</f>
        <v>135253.80000000002</v>
      </c>
      <c r="IP199" s="5"/>
      <c r="IQ199" s="182">
        <f t="shared" ref="IQ199:IQ204" si="2358">IM199*$II$194</f>
        <v>450.84600000000006</v>
      </c>
      <c r="IR199" s="182">
        <f t="shared" ref="IR199:IR204" si="2359">IN199*$IJ$194</f>
        <v>300</v>
      </c>
      <c r="IS199" s="182">
        <f t="shared" ref="IS199:IS204" si="2360">IQ199*IR199</f>
        <v>135253.80000000002</v>
      </c>
      <c r="IT199" s="5"/>
      <c r="IU199" s="182">
        <f t="shared" ref="IU199:IU204" si="2361">IQ199*$II$194</f>
        <v>450.84600000000006</v>
      </c>
      <c r="IV199" s="182">
        <f t="shared" ref="IV199:IV204" si="2362">IR199*$IJ$194</f>
        <v>300</v>
      </c>
      <c r="IW199" s="182">
        <f t="shared" ref="IW199:IW204" si="2363">IU199*IV199</f>
        <v>135253.80000000002</v>
      </c>
      <c r="IX199" s="5"/>
      <c r="IY199" s="182">
        <f t="shared" ref="IY199:IY204" si="2364">IU199*$II$194</f>
        <v>450.84600000000006</v>
      </c>
      <c r="IZ199" s="182">
        <f t="shared" ref="IZ199:IZ204" si="2365">IV199*$IJ$194</f>
        <v>300</v>
      </c>
      <c r="JA199" s="182">
        <f t="shared" ref="JA199:JA204" si="2366">IY199*IZ199</f>
        <v>135253.80000000002</v>
      </c>
      <c r="JB199" s="5"/>
      <c r="JC199" s="182">
        <f t="shared" ref="JC199:JC204" si="2367">IY199*$II$194</f>
        <v>450.84600000000006</v>
      </c>
      <c r="JD199" s="182">
        <f t="shared" ref="JD199:JD204" si="2368">IZ199*$IJ$194</f>
        <v>300</v>
      </c>
      <c r="JE199" s="182">
        <f t="shared" ref="JE199:JE204" si="2369">JC199*JD199</f>
        <v>135253.80000000002</v>
      </c>
      <c r="JF199" s="5"/>
      <c r="JG199" s="182">
        <f t="shared" ref="JG199:JG204" si="2370">JC199*$II$194</f>
        <v>450.84600000000006</v>
      </c>
      <c r="JH199" s="182">
        <f t="shared" ref="JH199:JH204" si="2371">JD199*$IJ$194</f>
        <v>300</v>
      </c>
      <c r="JI199" s="182">
        <f t="shared" ref="JI199:JI204" si="2372">JG199*JH199</f>
        <v>135253.80000000002</v>
      </c>
      <c r="JJ199" s="294"/>
      <c r="JK199" s="182">
        <f t="shared" ref="JK199:JK204" si="2373">JG199*$II$194</f>
        <v>450.84600000000006</v>
      </c>
      <c r="JL199" s="182">
        <f t="shared" ref="JL199:JL204" si="2374">JH199*$IJ$194</f>
        <v>300</v>
      </c>
      <c r="JM199" s="182">
        <f t="shared" ref="JM199:JM204" si="2375">JK199*JL199</f>
        <v>135253.80000000002</v>
      </c>
      <c r="JN199" s="188"/>
      <c r="JO199" s="182">
        <f t="shared" ref="JO199:JO204" si="2376">JK199*$JO$194</f>
        <v>455.35446000000007</v>
      </c>
      <c r="JP199" s="182">
        <f t="shared" ref="JP199:JP204" si="2377">JL199*$JO$194</f>
        <v>303</v>
      </c>
      <c r="JQ199" s="182">
        <f t="shared" ref="JQ199:JQ204" si="2378">JO199*JP199</f>
        <v>137972.40138000002</v>
      </c>
      <c r="JR199" s="188"/>
      <c r="JS199" s="182">
        <f t="shared" ref="JS199:JS204" si="2379">JO199*$JO$194</f>
        <v>459.90800460000008</v>
      </c>
      <c r="JT199" s="182">
        <f t="shared" ref="JT199:JT204" si="2380">JP199*$JO$194</f>
        <v>306.03000000000003</v>
      </c>
      <c r="JU199" s="182">
        <f t="shared" ref="JU199:JU204" si="2381">JS199*JT199</f>
        <v>140745.64664773803</v>
      </c>
      <c r="JV199" s="188"/>
      <c r="JW199" s="182">
        <f t="shared" ref="JW199:JW204" si="2382">JS199*$JO$194</f>
        <v>464.50708464600007</v>
      </c>
      <c r="JX199" s="182">
        <f t="shared" ref="JX199:JX204" si="2383">JT199*$JO$194</f>
        <v>309.09030000000001</v>
      </c>
      <c r="JY199" s="182">
        <f t="shared" ref="JY199:JY204" si="2384">JW199*JX199</f>
        <v>143574.63414535756</v>
      </c>
      <c r="JZ199" s="188"/>
      <c r="KA199" s="182">
        <f t="shared" ref="KA199:KA204" si="2385">JW199*$JO$194</f>
        <v>469.15215549246005</v>
      </c>
      <c r="KB199" s="182">
        <f t="shared" ref="KB199:KB204" si="2386">JX199*$JO$194</f>
        <v>312.18120300000004</v>
      </c>
      <c r="KC199" s="182">
        <f t="shared" ref="KC199:KC204" si="2387">KA199*KB199</f>
        <v>146460.48429167925</v>
      </c>
      <c r="KD199" s="188"/>
      <c r="KE199" s="182">
        <f t="shared" ref="KE199:KE204" si="2388">KA199*$JO$194</f>
        <v>473.84367704738463</v>
      </c>
      <c r="KF199" s="182">
        <f t="shared" ref="KF199:KF204" si="2389">KB199*$JO$194</f>
        <v>315.30301503000004</v>
      </c>
      <c r="KG199" s="182">
        <f t="shared" ref="KG199:KG204" si="2390">KE199*KF199</f>
        <v>149404.34002594199</v>
      </c>
      <c r="KH199" s="188"/>
      <c r="KI199" s="183">
        <f t="shared" si="2169"/>
        <v>990</v>
      </c>
      <c r="KJ199" s="183">
        <f t="shared" si="1957"/>
        <v>300</v>
      </c>
      <c r="KK199" s="183">
        <f t="shared" ref="KK199:KK204" si="2391">SUMIFS($G199:$KG199,$G$3:$KG$3,KI$5,$G$6:$KG$6,KK$6)</f>
        <v>297000</v>
      </c>
      <c r="KM199" s="183">
        <f t="shared" si="2171"/>
        <v>3015</v>
      </c>
      <c r="KN199" s="183">
        <f t="shared" si="1958"/>
        <v>380.59701492537312</v>
      </c>
      <c r="KO199" s="183">
        <f t="shared" ref="KO199:KO204" si="2392">SUMIFS($G199:$KG199,$G$3:$KG$3,KM$5,$G$6:$KG$6,KO$6)</f>
        <v>1147500</v>
      </c>
      <c r="KQ199" s="183">
        <f t="shared" si="2173"/>
        <v>4114.8</v>
      </c>
      <c r="KR199" s="183">
        <f t="shared" si="1959"/>
        <v>300</v>
      </c>
      <c r="KS199" s="183">
        <f t="shared" ref="KS199:KS204" si="2393">SUMIFS($G199:$KG199,$G$3:$KG$3,KQ$5,$G$6:$KG$6,KS$6)</f>
        <v>1234440</v>
      </c>
      <c r="KU199" s="183">
        <f t="shared" si="2175"/>
        <v>4526.2800000000007</v>
      </c>
      <c r="KV199" s="183">
        <f t="shared" si="1960"/>
        <v>300</v>
      </c>
      <c r="KW199" s="183">
        <f t="shared" ref="KW199:KW204" si="2394">SUMIFS($G199:$KG199,$G$3:$KG$3,KU$5,$G$6:$KG$6,KW$6)</f>
        <v>1357884.0000000002</v>
      </c>
      <c r="KY199" s="183">
        <f t="shared" si="2177"/>
        <v>5116.1220000000012</v>
      </c>
      <c r="KZ199" s="183">
        <f t="shared" si="1961"/>
        <v>300</v>
      </c>
      <c r="LA199" s="183">
        <f t="shared" ref="LA199:LA204" si="2395">SUMIFS($G199:$KG199,$G$3:$KG$3,KY$5,$G$6:$KG$6,LA$6)</f>
        <v>1534836.6000000003</v>
      </c>
      <c r="LC199" s="183">
        <f t="shared" si="2179"/>
        <v>5410.1520000000019</v>
      </c>
      <c r="LD199" s="183">
        <f t="shared" si="1962"/>
        <v>299.99999999999994</v>
      </c>
      <c r="LE199" s="183">
        <f t="shared" ref="LE199:LE204" si="2396">SUMIFS($G199:$KG199,$G$3:$KG$3,LC$5,$G$6:$KG$6,LE$6)</f>
        <v>1623045.6000000003</v>
      </c>
    </row>
    <row r="200" spans="2:317" ht="18.75">
      <c r="B200" s="172"/>
      <c r="C200" s="181"/>
      <c r="D200" s="181"/>
      <c r="E200" s="180" t="str">
        <f>'A.I Revenue Streams - P1'!F196</f>
        <v>Radiology Services</v>
      </c>
      <c r="F200" s="184"/>
      <c r="G200" s="182"/>
      <c r="H200" s="182">
        <f>'A.I Revenue Streams - P1'!J196</f>
        <v>2000</v>
      </c>
      <c r="I200" s="182"/>
      <c r="J200" s="188"/>
      <c r="K200" s="182">
        <f>'A.I Revenue Streams - P1'!H196*K$2*L$2</f>
        <v>67.5</v>
      </c>
      <c r="L200" s="182">
        <f t="shared" si="1963"/>
        <v>2000</v>
      </c>
      <c r="M200" s="182">
        <f t="shared" si="1964"/>
        <v>135000</v>
      </c>
      <c r="N200" s="5"/>
      <c r="O200" s="182">
        <f t="shared" si="2182"/>
        <v>67.5</v>
      </c>
      <c r="P200" s="182">
        <f t="shared" si="2183"/>
        <v>2000</v>
      </c>
      <c r="Q200" s="182">
        <f t="shared" si="2184"/>
        <v>135000</v>
      </c>
      <c r="R200" s="5"/>
      <c r="S200" s="182">
        <f t="shared" si="1951"/>
        <v>90</v>
      </c>
      <c r="T200" s="182">
        <f t="shared" si="2185"/>
        <v>2000</v>
      </c>
      <c r="U200" s="182">
        <f t="shared" si="2186"/>
        <v>180000</v>
      </c>
      <c r="V200" s="5"/>
      <c r="W200" s="182">
        <f t="shared" si="2187"/>
        <v>90</v>
      </c>
      <c r="X200" s="182">
        <f t="shared" si="2188"/>
        <v>2000</v>
      </c>
      <c r="Y200" s="182">
        <f t="shared" si="2189"/>
        <v>180000</v>
      </c>
      <c r="Z200" s="5"/>
      <c r="AA200" s="182">
        <f t="shared" si="2190"/>
        <v>90</v>
      </c>
      <c r="AB200" s="182">
        <f t="shared" si="2191"/>
        <v>2000</v>
      </c>
      <c r="AC200" s="182">
        <f t="shared" si="2192"/>
        <v>180000</v>
      </c>
      <c r="AD200" s="5"/>
      <c r="AE200" s="182">
        <f t="shared" si="2193"/>
        <v>90</v>
      </c>
      <c r="AF200" s="182">
        <f t="shared" si="2194"/>
        <v>2000</v>
      </c>
      <c r="AG200" s="182">
        <f t="shared" si="2195"/>
        <v>180000</v>
      </c>
      <c r="AH200" s="5"/>
      <c r="AI200" s="182">
        <f t="shared" si="2196"/>
        <v>112.5</v>
      </c>
      <c r="AJ200" s="182">
        <f t="shared" si="2197"/>
        <v>2000</v>
      </c>
      <c r="AK200" s="182">
        <f t="shared" si="2198"/>
        <v>225000</v>
      </c>
      <c r="AL200" s="5"/>
      <c r="AM200" s="182">
        <f t="shared" si="2199"/>
        <v>112.5</v>
      </c>
      <c r="AN200" s="182">
        <f t="shared" si="2200"/>
        <v>2000</v>
      </c>
      <c r="AO200" s="182">
        <f t="shared" si="2201"/>
        <v>225000</v>
      </c>
      <c r="AP200" s="5"/>
      <c r="AQ200" s="182">
        <f t="shared" si="2202"/>
        <v>112.5</v>
      </c>
      <c r="AR200" s="182">
        <f t="shared" si="2203"/>
        <v>2000</v>
      </c>
      <c r="AS200" s="182">
        <f t="shared" si="2204"/>
        <v>225000</v>
      </c>
      <c r="AT200" s="5"/>
      <c r="AU200" s="182">
        <f t="shared" si="2205"/>
        <v>112.5</v>
      </c>
      <c r="AV200" s="182">
        <f t="shared" si="2206"/>
        <v>2000</v>
      </c>
      <c r="AW200" s="182">
        <f t="shared" si="2207"/>
        <v>225000</v>
      </c>
      <c r="AX200" s="5"/>
      <c r="AY200" s="182">
        <f t="shared" si="2208"/>
        <v>112.5</v>
      </c>
      <c r="AZ200" s="182">
        <f t="shared" si="2209"/>
        <v>2000</v>
      </c>
      <c r="BA200" s="182">
        <f t="shared" si="2210"/>
        <v>225000</v>
      </c>
      <c r="BB200" s="5"/>
      <c r="BC200" s="182">
        <f t="shared" si="2211"/>
        <v>135</v>
      </c>
      <c r="BD200" s="182">
        <f t="shared" si="2212"/>
        <v>2000</v>
      </c>
      <c r="BE200" s="182">
        <f t="shared" si="2213"/>
        <v>270000</v>
      </c>
      <c r="BF200" s="5"/>
      <c r="BG200" s="182">
        <f t="shared" si="2214"/>
        <v>135</v>
      </c>
      <c r="BH200" s="182">
        <f t="shared" si="2215"/>
        <v>2000</v>
      </c>
      <c r="BI200" s="182">
        <f t="shared" si="2216"/>
        <v>270000</v>
      </c>
      <c r="BJ200" s="5"/>
      <c r="BK200" s="182">
        <f t="shared" si="2217"/>
        <v>135</v>
      </c>
      <c r="BL200" s="182">
        <f t="shared" si="2218"/>
        <v>2000</v>
      </c>
      <c r="BM200" s="182">
        <f t="shared" si="2219"/>
        <v>40500</v>
      </c>
      <c r="BN200" s="5"/>
      <c r="BO200" s="182">
        <f t="shared" si="2220"/>
        <v>135</v>
      </c>
      <c r="BP200" s="182">
        <f t="shared" si="2221"/>
        <v>2000</v>
      </c>
      <c r="BQ200" s="182">
        <f t="shared" si="2222"/>
        <v>270000</v>
      </c>
      <c r="BR200" s="5"/>
      <c r="BS200" s="182">
        <f t="shared" si="2223"/>
        <v>135</v>
      </c>
      <c r="BT200" s="182">
        <f t="shared" si="2224"/>
        <v>2000</v>
      </c>
      <c r="BU200" s="182">
        <f t="shared" si="2225"/>
        <v>270000</v>
      </c>
      <c r="BV200" s="5"/>
      <c r="BW200" s="182">
        <f t="shared" si="2226"/>
        <v>135</v>
      </c>
      <c r="BX200" s="182">
        <f t="shared" si="2227"/>
        <v>2000</v>
      </c>
      <c r="BY200" s="182">
        <f t="shared" si="2228"/>
        <v>270000</v>
      </c>
      <c r="BZ200" s="5"/>
      <c r="CA200" s="182">
        <f t="shared" si="2229"/>
        <v>135</v>
      </c>
      <c r="CB200" s="182">
        <f t="shared" si="2230"/>
        <v>2000</v>
      </c>
      <c r="CC200" s="182">
        <f t="shared" si="2231"/>
        <v>270000</v>
      </c>
      <c r="CD200" s="5"/>
      <c r="CE200" s="182">
        <f t="shared" si="2232"/>
        <v>162</v>
      </c>
      <c r="CF200" s="182">
        <f t="shared" si="2233"/>
        <v>2000</v>
      </c>
      <c r="CG200" s="182">
        <f t="shared" si="2234"/>
        <v>324000</v>
      </c>
      <c r="CH200" s="5"/>
      <c r="CI200" s="182">
        <f t="shared" si="2235"/>
        <v>162</v>
      </c>
      <c r="CJ200" s="182">
        <f t="shared" si="2236"/>
        <v>2000</v>
      </c>
      <c r="CK200" s="182">
        <f t="shared" si="2237"/>
        <v>324000</v>
      </c>
      <c r="CL200" s="5"/>
      <c r="CM200" s="182">
        <f t="shared" si="2238"/>
        <v>162</v>
      </c>
      <c r="CN200" s="182">
        <f t="shared" si="2239"/>
        <v>2000</v>
      </c>
      <c r="CO200" s="182">
        <f t="shared" si="2240"/>
        <v>324000</v>
      </c>
      <c r="CP200" s="5"/>
      <c r="CQ200" s="182">
        <f t="shared" si="2241"/>
        <v>162</v>
      </c>
      <c r="CR200" s="182">
        <f t="shared" si="2242"/>
        <v>2000</v>
      </c>
      <c r="CS200" s="182">
        <f t="shared" si="2243"/>
        <v>324000</v>
      </c>
      <c r="CT200" s="5"/>
      <c r="CU200" s="182">
        <f t="shared" si="2244"/>
        <v>162</v>
      </c>
      <c r="CV200" s="182">
        <f t="shared" si="2245"/>
        <v>2000</v>
      </c>
      <c r="CW200" s="182">
        <f t="shared" si="2246"/>
        <v>324000</v>
      </c>
      <c r="CX200" s="5"/>
      <c r="CY200" s="182">
        <f t="shared" si="2247"/>
        <v>178.20000000000002</v>
      </c>
      <c r="CZ200" s="182">
        <f t="shared" si="2248"/>
        <v>2000</v>
      </c>
      <c r="DA200" s="182">
        <f t="shared" si="2249"/>
        <v>356400.00000000006</v>
      </c>
      <c r="DB200" s="5"/>
      <c r="DC200" s="182">
        <f t="shared" si="2250"/>
        <v>178.20000000000002</v>
      </c>
      <c r="DD200" s="182">
        <f t="shared" si="2251"/>
        <v>2000</v>
      </c>
      <c r="DE200" s="182">
        <f t="shared" si="2252"/>
        <v>356400.00000000006</v>
      </c>
      <c r="DF200" s="5"/>
      <c r="DG200" s="182">
        <f t="shared" si="2253"/>
        <v>178.20000000000002</v>
      </c>
      <c r="DH200" s="182">
        <f t="shared" si="2254"/>
        <v>2000</v>
      </c>
      <c r="DI200" s="182">
        <f t="shared" si="2255"/>
        <v>356400.00000000006</v>
      </c>
      <c r="DJ200" s="5"/>
      <c r="DK200" s="182">
        <f t="shared" si="2256"/>
        <v>178.20000000000002</v>
      </c>
      <c r="DL200" s="182">
        <f t="shared" si="2257"/>
        <v>2000</v>
      </c>
      <c r="DM200" s="182">
        <f t="shared" si="2258"/>
        <v>356400.00000000006</v>
      </c>
      <c r="DN200" s="5"/>
      <c r="DO200" s="182">
        <f t="shared" si="2259"/>
        <v>178.20000000000002</v>
      </c>
      <c r="DP200" s="182">
        <f t="shared" si="2260"/>
        <v>2000</v>
      </c>
      <c r="DQ200" s="182">
        <f t="shared" si="2261"/>
        <v>356400.00000000006</v>
      </c>
      <c r="DR200" s="5"/>
      <c r="DS200" s="182">
        <f t="shared" si="2262"/>
        <v>178.20000000000002</v>
      </c>
      <c r="DT200" s="182">
        <f t="shared" si="2263"/>
        <v>2000</v>
      </c>
      <c r="DU200" s="182">
        <f t="shared" si="2264"/>
        <v>356400.00000000006</v>
      </c>
      <c r="DV200" s="5"/>
      <c r="DW200" s="182">
        <f t="shared" si="2265"/>
        <v>178.20000000000002</v>
      </c>
      <c r="DX200" s="182">
        <f t="shared" si="2266"/>
        <v>2000</v>
      </c>
      <c r="DY200" s="182">
        <f t="shared" si="2267"/>
        <v>356400.00000000006</v>
      </c>
      <c r="DZ200" s="5"/>
      <c r="EA200" s="182">
        <f t="shared" si="2268"/>
        <v>178.20000000000002</v>
      </c>
      <c r="EB200" s="182">
        <f t="shared" si="2269"/>
        <v>2000</v>
      </c>
      <c r="EC200" s="182">
        <f t="shared" si="2270"/>
        <v>356400.00000000006</v>
      </c>
      <c r="ED200" s="5"/>
      <c r="EE200" s="182">
        <f t="shared" si="2271"/>
        <v>178.20000000000002</v>
      </c>
      <c r="EF200" s="182">
        <f t="shared" si="2272"/>
        <v>2000</v>
      </c>
      <c r="EG200" s="182">
        <f t="shared" si="2273"/>
        <v>356400.00000000006</v>
      </c>
      <c r="EH200" s="5"/>
      <c r="EI200" s="182">
        <f t="shared" si="2274"/>
        <v>178.20000000000002</v>
      </c>
      <c r="EJ200" s="182">
        <f t="shared" si="2275"/>
        <v>2000</v>
      </c>
      <c r="EK200" s="182">
        <f t="shared" si="2276"/>
        <v>356400.00000000006</v>
      </c>
      <c r="EL200" s="5"/>
      <c r="EM200" s="182">
        <f t="shared" si="2277"/>
        <v>178.20000000000002</v>
      </c>
      <c r="EN200" s="182">
        <f t="shared" si="2278"/>
        <v>2000</v>
      </c>
      <c r="EO200" s="182">
        <f t="shared" si="2279"/>
        <v>356400.00000000006</v>
      </c>
      <c r="EP200" s="5"/>
      <c r="EQ200" s="182">
        <f t="shared" si="2280"/>
        <v>178.20000000000002</v>
      </c>
      <c r="ER200" s="182">
        <f t="shared" si="2281"/>
        <v>2000</v>
      </c>
      <c r="ES200" s="182">
        <f t="shared" si="2282"/>
        <v>356400.00000000006</v>
      </c>
      <c r="ET200" s="5"/>
      <c r="EU200" s="182">
        <f t="shared" si="2283"/>
        <v>196.02000000000004</v>
      </c>
      <c r="EV200" s="182">
        <f t="shared" si="2284"/>
        <v>2000</v>
      </c>
      <c r="EW200" s="182">
        <f t="shared" si="2285"/>
        <v>392040.00000000006</v>
      </c>
      <c r="EX200" s="5"/>
      <c r="EY200" s="182">
        <f t="shared" si="2286"/>
        <v>196.02000000000004</v>
      </c>
      <c r="EZ200" s="182">
        <f t="shared" si="2287"/>
        <v>2000</v>
      </c>
      <c r="FA200" s="182">
        <f t="shared" si="2288"/>
        <v>392040.00000000006</v>
      </c>
      <c r="FB200" s="5"/>
      <c r="FC200" s="182">
        <f t="shared" si="2289"/>
        <v>196.02000000000004</v>
      </c>
      <c r="FD200" s="182">
        <f t="shared" si="2290"/>
        <v>2000</v>
      </c>
      <c r="FE200" s="182">
        <f t="shared" si="2291"/>
        <v>392040.00000000006</v>
      </c>
      <c r="FF200" s="5"/>
      <c r="FG200" s="182">
        <f t="shared" si="2292"/>
        <v>196.02000000000004</v>
      </c>
      <c r="FH200" s="182">
        <f t="shared" si="2293"/>
        <v>2000</v>
      </c>
      <c r="FI200" s="182">
        <f t="shared" si="2294"/>
        <v>392040.00000000006</v>
      </c>
      <c r="FJ200" s="5"/>
      <c r="FK200" s="182">
        <f t="shared" si="2295"/>
        <v>196.02000000000004</v>
      </c>
      <c r="FL200" s="182">
        <f t="shared" si="2296"/>
        <v>2000</v>
      </c>
      <c r="FM200" s="182">
        <f t="shared" si="2297"/>
        <v>392040.00000000006</v>
      </c>
      <c r="FN200" s="5"/>
      <c r="FO200" s="182">
        <f t="shared" si="2298"/>
        <v>196.02000000000004</v>
      </c>
      <c r="FP200" s="182">
        <f t="shared" si="2299"/>
        <v>2000</v>
      </c>
      <c r="FQ200" s="182">
        <f t="shared" si="2300"/>
        <v>392040.00000000006</v>
      </c>
      <c r="FR200" s="5"/>
      <c r="FS200" s="182">
        <f t="shared" si="2301"/>
        <v>196.02000000000004</v>
      </c>
      <c r="FT200" s="182">
        <f t="shared" si="2302"/>
        <v>2000</v>
      </c>
      <c r="FU200" s="182">
        <f t="shared" si="2303"/>
        <v>392040.00000000006</v>
      </c>
      <c r="FV200" s="5"/>
      <c r="FW200" s="182">
        <f t="shared" si="2304"/>
        <v>196.02000000000004</v>
      </c>
      <c r="FX200" s="182">
        <f t="shared" si="2305"/>
        <v>2000</v>
      </c>
      <c r="FY200" s="182">
        <f t="shared" si="2306"/>
        <v>392040.00000000006</v>
      </c>
      <c r="FZ200" s="5"/>
      <c r="GA200" s="182">
        <f t="shared" si="2307"/>
        <v>196.02000000000004</v>
      </c>
      <c r="GB200" s="182">
        <f t="shared" si="2308"/>
        <v>2000</v>
      </c>
      <c r="GC200" s="182">
        <f t="shared" si="2309"/>
        <v>392040.00000000006</v>
      </c>
      <c r="GE200" s="182">
        <f t="shared" si="2310"/>
        <v>196.02000000000004</v>
      </c>
      <c r="GF200" s="182">
        <f t="shared" si="2311"/>
        <v>2000</v>
      </c>
      <c r="GG200" s="182">
        <f t="shared" si="2312"/>
        <v>392040.00000000006</v>
      </c>
      <c r="GH200" s="5"/>
      <c r="GI200" s="182">
        <f t="shared" si="2313"/>
        <v>196.02000000000004</v>
      </c>
      <c r="GJ200" s="182">
        <f t="shared" si="2314"/>
        <v>2000</v>
      </c>
      <c r="GK200" s="182">
        <f t="shared" si="2315"/>
        <v>392040.00000000006</v>
      </c>
      <c r="GL200" s="5"/>
      <c r="GM200" s="182">
        <f t="shared" si="2316"/>
        <v>196.02000000000004</v>
      </c>
      <c r="GN200" s="182">
        <f t="shared" si="2317"/>
        <v>2000</v>
      </c>
      <c r="GO200" s="182">
        <f t="shared" si="2318"/>
        <v>392040.00000000006</v>
      </c>
      <c r="GP200" s="5"/>
      <c r="GQ200" s="182">
        <f t="shared" si="2319"/>
        <v>225.42300000000003</v>
      </c>
      <c r="GR200" s="182">
        <f t="shared" si="2320"/>
        <v>2000</v>
      </c>
      <c r="GS200" s="182">
        <f t="shared" si="2321"/>
        <v>450846.00000000006</v>
      </c>
      <c r="GT200" s="5"/>
      <c r="GU200" s="182">
        <f t="shared" si="2322"/>
        <v>225.42300000000003</v>
      </c>
      <c r="GV200" s="182">
        <f t="shared" si="2323"/>
        <v>2000</v>
      </c>
      <c r="GW200" s="182">
        <f t="shared" si="2324"/>
        <v>450846.00000000006</v>
      </c>
      <c r="GX200" s="5"/>
      <c r="GY200" s="182">
        <f t="shared" si="2325"/>
        <v>225.42300000000003</v>
      </c>
      <c r="GZ200" s="182">
        <f t="shared" si="2326"/>
        <v>2000</v>
      </c>
      <c r="HA200" s="182">
        <f t="shared" si="2327"/>
        <v>450846.00000000006</v>
      </c>
      <c r="HB200" s="5"/>
      <c r="HC200" s="182">
        <f t="shared" si="2328"/>
        <v>225.42300000000003</v>
      </c>
      <c r="HD200" s="182">
        <f t="shared" si="2329"/>
        <v>2000</v>
      </c>
      <c r="HE200" s="182">
        <f t="shared" si="2330"/>
        <v>450846.00000000006</v>
      </c>
      <c r="HF200" s="5"/>
      <c r="HG200" s="182">
        <f t="shared" si="2331"/>
        <v>225.42300000000003</v>
      </c>
      <c r="HH200" s="182">
        <f t="shared" si="2332"/>
        <v>2000</v>
      </c>
      <c r="HI200" s="182">
        <f t="shared" si="2333"/>
        <v>450846.00000000006</v>
      </c>
      <c r="HJ200" s="5"/>
      <c r="HK200" s="182">
        <f t="shared" si="2334"/>
        <v>225.42300000000003</v>
      </c>
      <c r="HL200" s="182">
        <f t="shared" si="2335"/>
        <v>2000</v>
      </c>
      <c r="HM200" s="182">
        <f t="shared" si="2336"/>
        <v>450846.00000000006</v>
      </c>
      <c r="HN200" s="5"/>
      <c r="HO200" s="182">
        <f t="shared" si="2337"/>
        <v>225.42300000000003</v>
      </c>
      <c r="HP200" s="182">
        <f t="shared" si="2338"/>
        <v>2000</v>
      </c>
      <c r="HQ200" s="182">
        <f t="shared" si="2339"/>
        <v>450846.00000000006</v>
      </c>
      <c r="HR200" s="5"/>
      <c r="HS200" s="182">
        <f t="shared" si="2340"/>
        <v>225.42300000000003</v>
      </c>
      <c r="HT200" s="182">
        <f t="shared" si="2341"/>
        <v>2000</v>
      </c>
      <c r="HU200" s="182">
        <f t="shared" si="2342"/>
        <v>450846.00000000006</v>
      </c>
      <c r="HV200" s="5"/>
      <c r="HW200" s="182">
        <f t="shared" si="2343"/>
        <v>225.42300000000003</v>
      </c>
      <c r="HX200" s="182">
        <f t="shared" si="2344"/>
        <v>2000</v>
      </c>
      <c r="HY200" s="182">
        <f t="shared" si="2345"/>
        <v>450846.00000000006</v>
      </c>
      <c r="IA200" s="182">
        <f t="shared" si="2346"/>
        <v>225.42300000000003</v>
      </c>
      <c r="IB200" s="182">
        <f t="shared" si="2347"/>
        <v>2000</v>
      </c>
      <c r="IC200" s="182">
        <f t="shared" si="2348"/>
        <v>450846.00000000006</v>
      </c>
      <c r="ID200" s="5"/>
      <c r="IE200" s="182">
        <f t="shared" si="2349"/>
        <v>225.42300000000003</v>
      </c>
      <c r="IF200" s="182">
        <f t="shared" si="2350"/>
        <v>2000</v>
      </c>
      <c r="IG200" s="182">
        <f t="shared" si="2351"/>
        <v>450846.00000000006</v>
      </c>
      <c r="IH200" s="5"/>
      <c r="II200" s="182">
        <f t="shared" si="2352"/>
        <v>225.42300000000003</v>
      </c>
      <c r="IJ200" s="182">
        <f t="shared" si="2353"/>
        <v>2000</v>
      </c>
      <c r="IK200" s="182">
        <f t="shared" si="2354"/>
        <v>450846.00000000006</v>
      </c>
      <c r="IL200" s="5"/>
      <c r="IM200" s="182">
        <f t="shared" si="2355"/>
        <v>225.42300000000003</v>
      </c>
      <c r="IN200" s="182">
        <f t="shared" si="2356"/>
        <v>2000</v>
      </c>
      <c r="IO200" s="182">
        <f t="shared" si="2357"/>
        <v>450846.00000000006</v>
      </c>
      <c r="IP200" s="5"/>
      <c r="IQ200" s="182">
        <f t="shared" si="2358"/>
        <v>225.42300000000003</v>
      </c>
      <c r="IR200" s="182">
        <f t="shared" si="2359"/>
        <v>2000</v>
      </c>
      <c r="IS200" s="182">
        <f t="shared" si="2360"/>
        <v>450846.00000000006</v>
      </c>
      <c r="IT200" s="5"/>
      <c r="IU200" s="182">
        <f t="shared" si="2361"/>
        <v>225.42300000000003</v>
      </c>
      <c r="IV200" s="182">
        <f t="shared" si="2362"/>
        <v>2000</v>
      </c>
      <c r="IW200" s="182">
        <f t="shared" si="2363"/>
        <v>450846.00000000006</v>
      </c>
      <c r="IX200" s="5"/>
      <c r="IY200" s="182">
        <f t="shared" si="2364"/>
        <v>225.42300000000003</v>
      </c>
      <c r="IZ200" s="182">
        <f t="shared" si="2365"/>
        <v>2000</v>
      </c>
      <c r="JA200" s="182">
        <f t="shared" si="2366"/>
        <v>450846.00000000006</v>
      </c>
      <c r="JB200" s="5"/>
      <c r="JC200" s="182">
        <f t="shared" si="2367"/>
        <v>225.42300000000003</v>
      </c>
      <c r="JD200" s="182">
        <f t="shared" si="2368"/>
        <v>2000</v>
      </c>
      <c r="JE200" s="182">
        <f t="shared" si="2369"/>
        <v>450846.00000000006</v>
      </c>
      <c r="JF200" s="5"/>
      <c r="JG200" s="182">
        <f t="shared" si="2370"/>
        <v>225.42300000000003</v>
      </c>
      <c r="JH200" s="182">
        <f t="shared" si="2371"/>
        <v>2000</v>
      </c>
      <c r="JI200" s="182">
        <f t="shared" si="2372"/>
        <v>450846.00000000006</v>
      </c>
      <c r="JJ200" s="294"/>
      <c r="JK200" s="182">
        <f t="shared" si="2373"/>
        <v>225.42300000000003</v>
      </c>
      <c r="JL200" s="182">
        <f t="shared" si="2374"/>
        <v>2000</v>
      </c>
      <c r="JM200" s="182">
        <f t="shared" si="2375"/>
        <v>450846.00000000006</v>
      </c>
      <c r="JN200" s="188"/>
      <c r="JO200" s="182">
        <f t="shared" si="2376"/>
        <v>227.67723000000004</v>
      </c>
      <c r="JP200" s="182">
        <f t="shared" si="2377"/>
        <v>2020</v>
      </c>
      <c r="JQ200" s="182">
        <f t="shared" si="2378"/>
        <v>459908.0046000001</v>
      </c>
      <c r="JR200" s="188"/>
      <c r="JS200" s="182">
        <f t="shared" si="2379"/>
        <v>229.95400230000004</v>
      </c>
      <c r="JT200" s="182">
        <f t="shared" si="2380"/>
        <v>2040.2</v>
      </c>
      <c r="JU200" s="182">
        <f t="shared" si="2381"/>
        <v>469152.15549246012</v>
      </c>
      <c r="JV200" s="188"/>
      <c r="JW200" s="182">
        <f t="shared" si="2382"/>
        <v>232.25354232300003</v>
      </c>
      <c r="JX200" s="182">
        <f t="shared" si="2383"/>
        <v>2060.6019999999999</v>
      </c>
      <c r="JY200" s="182">
        <f t="shared" si="2384"/>
        <v>478582.11381785851</v>
      </c>
      <c r="JZ200" s="188"/>
      <c r="KA200" s="182">
        <f t="shared" si="2385"/>
        <v>234.57607774623003</v>
      </c>
      <c r="KB200" s="182">
        <f t="shared" si="2386"/>
        <v>2081.20802</v>
      </c>
      <c r="KC200" s="182">
        <f t="shared" si="2387"/>
        <v>488201.61430559744</v>
      </c>
      <c r="KD200" s="188"/>
      <c r="KE200" s="182">
        <f t="shared" si="2388"/>
        <v>236.92183852369232</v>
      </c>
      <c r="KF200" s="182">
        <f t="shared" si="2389"/>
        <v>2102.0201001999999</v>
      </c>
      <c r="KG200" s="182">
        <f t="shared" si="2390"/>
        <v>498014.46675313992</v>
      </c>
      <c r="KH200" s="188"/>
      <c r="KI200" s="183">
        <f t="shared" si="2169"/>
        <v>495</v>
      </c>
      <c r="KJ200" s="183">
        <f t="shared" si="1957"/>
        <v>2000</v>
      </c>
      <c r="KK200" s="183">
        <f t="shared" si="2391"/>
        <v>990000</v>
      </c>
      <c r="KM200" s="183">
        <f t="shared" si="2171"/>
        <v>1507.5</v>
      </c>
      <c r="KN200" s="183">
        <f t="shared" si="1958"/>
        <v>1847.7611940298507</v>
      </c>
      <c r="KO200" s="183">
        <f t="shared" si="2392"/>
        <v>2785500</v>
      </c>
      <c r="KQ200" s="183">
        <f t="shared" si="2173"/>
        <v>2057.4</v>
      </c>
      <c r="KR200" s="183">
        <f t="shared" si="1959"/>
        <v>2000</v>
      </c>
      <c r="KS200" s="183">
        <f t="shared" si="2393"/>
        <v>4114800</v>
      </c>
      <c r="KU200" s="183">
        <f t="shared" si="2175"/>
        <v>2263.1400000000003</v>
      </c>
      <c r="KV200" s="183">
        <f t="shared" si="1960"/>
        <v>2000.0000000000002</v>
      </c>
      <c r="KW200" s="183">
        <f t="shared" si="2394"/>
        <v>4526280.0000000009</v>
      </c>
      <c r="KY200" s="183">
        <f t="shared" si="2177"/>
        <v>2558.0610000000006</v>
      </c>
      <c r="KZ200" s="183">
        <f t="shared" si="1961"/>
        <v>2000</v>
      </c>
      <c r="LA200" s="183">
        <f t="shared" si="2395"/>
        <v>5116122.0000000009</v>
      </c>
      <c r="LC200" s="183">
        <f t="shared" si="2179"/>
        <v>2705.0760000000009</v>
      </c>
      <c r="LD200" s="183">
        <f t="shared" si="1962"/>
        <v>1999.9999999999995</v>
      </c>
      <c r="LE200" s="183">
        <f t="shared" si="2396"/>
        <v>5410152.0000000009</v>
      </c>
    </row>
    <row r="201" spans="2:317" ht="18.75">
      <c r="B201" s="172"/>
      <c r="C201" s="181"/>
      <c r="D201" s="181"/>
      <c r="E201" s="180" t="str">
        <f>'A.I Revenue Streams - P1'!F197</f>
        <v xml:space="preserve">Subscriptions Market Place </v>
      </c>
      <c r="F201" s="184"/>
      <c r="G201" s="182"/>
      <c r="H201" s="182">
        <f>'A.I Revenue Streams - P1'!J197</f>
        <v>999</v>
      </c>
      <c r="I201" s="182"/>
      <c r="J201" s="188"/>
      <c r="K201" s="182">
        <f>'A.I Revenue Streams - P1'!H197*K$2*L$2</f>
        <v>22.5</v>
      </c>
      <c r="L201" s="182">
        <f t="shared" si="1963"/>
        <v>999</v>
      </c>
      <c r="M201" s="182">
        <f t="shared" si="1964"/>
        <v>22477.5</v>
      </c>
      <c r="N201" s="5"/>
      <c r="O201" s="182">
        <f t="shared" si="2182"/>
        <v>22.5</v>
      </c>
      <c r="P201" s="182">
        <f t="shared" si="2183"/>
        <v>999</v>
      </c>
      <c r="Q201" s="182">
        <f t="shared" si="2184"/>
        <v>22477.5</v>
      </c>
      <c r="R201" s="5"/>
      <c r="S201" s="182">
        <f t="shared" si="1951"/>
        <v>30</v>
      </c>
      <c r="T201" s="182">
        <f t="shared" si="2185"/>
        <v>999</v>
      </c>
      <c r="U201" s="182">
        <f t="shared" si="2186"/>
        <v>29970</v>
      </c>
      <c r="V201" s="5"/>
      <c r="W201" s="182">
        <f t="shared" si="2187"/>
        <v>30</v>
      </c>
      <c r="X201" s="182">
        <f t="shared" si="2188"/>
        <v>999</v>
      </c>
      <c r="Y201" s="182">
        <f t="shared" si="2189"/>
        <v>29970</v>
      </c>
      <c r="Z201" s="5"/>
      <c r="AA201" s="182">
        <f t="shared" si="2190"/>
        <v>30</v>
      </c>
      <c r="AB201" s="182">
        <f t="shared" si="2191"/>
        <v>999</v>
      </c>
      <c r="AC201" s="182">
        <f t="shared" si="2192"/>
        <v>29970</v>
      </c>
      <c r="AD201" s="5"/>
      <c r="AE201" s="182">
        <f t="shared" si="2193"/>
        <v>30</v>
      </c>
      <c r="AF201" s="182">
        <f t="shared" si="2194"/>
        <v>999</v>
      </c>
      <c r="AG201" s="182">
        <f t="shared" si="2195"/>
        <v>29970</v>
      </c>
      <c r="AH201" s="5"/>
      <c r="AI201" s="182">
        <f t="shared" si="2196"/>
        <v>37.5</v>
      </c>
      <c r="AJ201" s="182">
        <f t="shared" si="2197"/>
        <v>999</v>
      </c>
      <c r="AK201" s="182">
        <f t="shared" si="2198"/>
        <v>37462.5</v>
      </c>
      <c r="AL201" s="5"/>
      <c r="AM201" s="182">
        <f t="shared" si="2199"/>
        <v>37.5</v>
      </c>
      <c r="AN201" s="182">
        <f t="shared" si="2200"/>
        <v>999</v>
      </c>
      <c r="AO201" s="182">
        <f t="shared" si="2201"/>
        <v>37462.5</v>
      </c>
      <c r="AP201" s="5"/>
      <c r="AQ201" s="182">
        <f t="shared" si="2202"/>
        <v>37.5</v>
      </c>
      <c r="AR201" s="182">
        <f t="shared" si="2203"/>
        <v>999</v>
      </c>
      <c r="AS201" s="182">
        <f t="shared" si="2204"/>
        <v>37462.5</v>
      </c>
      <c r="AT201" s="5"/>
      <c r="AU201" s="182">
        <f t="shared" si="2205"/>
        <v>37.5</v>
      </c>
      <c r="AV201" s="182">
        <f t="shared" si="2206"/>
        <v>999</v>
      </c>
      <c r="AW201" s="182">
        <f t="shared" si="2207"/>
        <v>37462.5</v>
      </c>
      <c r="AX201" s="5"/>
      <c r="AY201" s="182">
        <f t="shared" si="2208"/>
        <v>37.5</v>
      </c>
      <c r="AZ201" s="182">
        <f t="shared" si="2209"/>
        <v>999</v>
      </c>
      <c r="BA201" s="182">
        <f t="shared" si="2210"/>
        <v>37462.5</v>
      </c>
      <c r="BB201" s="5"/>
      <c r="BC201" s="182">
        <f t="shared" si="2211"/>
        <v>45</v>
      </c>
      <c r="BD201" s="182">
        <f t="shared" si="2212"/>
        <v>999</v>
      </c>
      <c r="BE201" s="182">
        <f t="shared" si="2213"/>
        <v>44955</v>
      </c>
      <c r="BF201" s="5"/>
      <c r="BG201" s="182">
        <f t="shared" si="2214"/>
        <v>45</v>
      </c>
      <c r="BH201" s="182">
        <f t="shared" si="2215"/>
        <v>999</v>
      </c>
      <c r="BI201" s="182">
        <f t="shared" si="2216"/>
        <v>44955</v>
      </c>
      <c r="BJ201" s="5"/>
      <c r="BK201" s="182">
        <f t="shared" si="2217"/>
        <v>45</v>
      </c>
      <c r="BL201" s="182">
        <f t="shared" si="2218"/>
        <v>999</v>
      </c>
      <c r="BM201" s="182">
        <f t="shared" si="2219"/>
        <v>13500</v>
      </c>
      <c r="BN201" s="5"/>
      <c r="BO201" s="182">
        <f t="shared" si="2220"/>
        <v>45</v>
      </c>
      <c r="BP201" s="182">
        <f t="shared" si="2221"/>
        <v>999</v>
      </c>
      <c r="BQ201" s="182">
        <f t="shared" si="2222"/>
        <v>44955</v>
      </c>
      <c r="BR201" s="5"/>
      <c r="BS201" s="182">
        <f t="shared" si="2223"/>
        <v>45</v>
      </c>
      <c r="BT201" s="182">
        <f t="shared" si="2224"/>
        <v>999</v>
      </c>
      <c r="BU201" s="182">
        <f t="shared" si="2225"/>
        <v>44955</v>
      </c>
      <c r="BV201" s="5"/>
      <c r="BW201" s="182">
        <f t="shared" si="2226"/>
        <v>45</v>
      </c>
      <c r="BX201" s="182">
        <f t="shared" si="2227"/>
        <v>999</v>
      </c>
      <c r="BY201" s="182">
        <f t="shared" si="2228"/>
        <v>44955</v>
      </c>
      <c r="BZ201" s="5"/>
      <c r="CA201" s="182">
        <f t="shared" si="2229"/>
        <v>45</v>
      </c>
      <c r="CB201" s="182">
        <f t="shared" si="2230"/>
        <v>999</v>
      </c>
      <c r="CC201" s="182">
        <f t="shared" si="2231"/>
        <v>44955</v>
      </c>
      <c r="CD201" s="5"/>
      <c r="CE201" s="182">
        <f t="shared" si="2232"/>
        <v>54</v>
      </c>
      <c r="CF201" s="182">
        <f t="shared" si="2233"/>
        <v>999</v>
      </c>
      <c r="CG201" s="182">
        <f t="shared" si="2234"/>
        <v>53946</v>
      </c>
      <c r="CH201" s="5"/>
      <c r="CI201" s="182">
        <f t="shared" si="2235"/>
        <v>54</v>
      </c>
      <c r="CJ201" s="182">
        <f t="shared" si="2236"/>
        <v>999</v>
      </c>
      <c r="CK201" s="182">
        <f t="shared" si="2237"/>
        <v>53946</v>
      </c>
      <c r="CL201" s="5"/>
      <c r="CM201" s="182">
        <f t="shared" si="2238"/>
        <v>54</v>
      </c>
      <c r="CN201" s="182">
        <f t="shared" si="2239"/>
        <v>999</v>
      </c>
      <c r="CO201" s="182">
        <f t="shared" si="2240"/>
        <v>53946</v>
      </c>
      <c r="CP201" s="5"/>
      <c r="CQ201" s="182">
        <f t="shared" si="2241"/>
        <v>54</v>
      </c>
      <c r="CR201" s="182">
        <f t="shared" si="2242"/>
        <v>999</v>
      </c>
      <c r="CS201" s="182">
        <f t="shared" si="2243"/>
        <v>53946</v>
      </c>
      <c r="CT201" s="5"/>
      <c r="CU201" s="182">
        <f t="shared" si="2244"/>
        <v>54</v>
      </c>
      <c r="CV201" s="182">
        <f t="shared" si="2245"/>
        <v>999</v>
      </c>
      <c r="CW201" s="182">
        <f t="shared" si="2246"/>
        <v>53946</v>
      </c>
      <c r="CX201" s="5"/>
      <c r="CY201" s="182">
        <f t="shared" si="2247"/>
        <v>59.400000000000006</v>
      </c>
      <c r="CZ201" s="182">
        <f t="shared" si="2248"/>
        <v>999</v>
      </c>
      <c r="DA201" s="182">
        <f t="shared" si="2249"/>
        <v>59340.600000000006</v>
      </c>
      <c r="DB201" s="5"/>
      <c r="DC201" s="182">
        <f t="shared" si="2250"/>
        <v>59.400000000000006</v>
      </c>
      <c r="DD201" s="182">
        <f t="shared" si="2251"/>
        <v>999</v>
      </c>
      <c r="DE201" s="182">
        <f t="shared" si="2252"/>
        <v>59340.600000000006</v>
      </c>
      <c r="DF201" s="5"/>
      <c r="DG201" s="182">
        <f t="shared" si="2253"/>
        <v>59.400000000000006</v>
      </c>
      <c r="DH201" s="182">
        <f t="shared" si="2254"/>
        <v>999</v>
      </c>
      <c r="DI201" s="182">
        <f t="shared" si="2255"/>
        <v>59340.600000000006</v>
      </c>
      <c r="DJ201" s="5"/>
      <c r="DK201" s="182">
        <f t="shared" si="2256"/>
        <v>59.400000000000006</v>
      </c>
      <c r="DL201" s="182">
        <f t="shared" si="2257"/>
        <v>999</v>
      </c>
      <c r="DM201" s="182">
        <f t="shared" si="2258"/>
        <v>59340.600000000006</v>
      </c>
      <c r="DN201" s="5"/>
      <c r="DO201" s="182">
        <f t="shared" si="2259"/>
        <v>59.400000000000006</v>
      </c>
      <c r="DP201" s="182">
        <f t="shared" si="2260"/>
        <v>999</v>
      </c>
      <c r="DQ201" s="182">
        <f t="shared" si="2261"/>
        <v>59340.600000000006</v>
      </c>
      <c r="DR201" s="5"/>
      <c r="DS201" s="182">
        <f t="shared" si="2262"/>
        <v>59.400000000000006</v>
      </c>
      <c r="DT201" s="182">
        <f t="shared" si="2263"/>
        <v>999</v>
      </c>
      <c r="DU201" s="182">
        <f t="shared" si="2264"/>
        <v>59340.600000000006</v>
      </c>
      <c r="DV201" s="5"/>
      <c r="DW201" s="182">
        <f t="shared" si="2265"/>
        <v>59.400000000000006</v>
      </c>
      <c r="DX201" s="182">
        <f t="shared" si="2266"/>
        <v>999</v>
      </c>
      <c r="DY201" s="182">
        <f t="shared" si="2267"/>
        <v>59340.600000000006</v>
      </c>
      <c r="DZ201" s="5"/>
      <c r="EA201" s="182">
        <f t="shared" si="2268"/>
        <v>59.400000000000006</v>
      </c>
      <c r="EB201" s="182">
        <f t="shared" si="2269"/>
        <v>999</v>
      </c>
      <c r="EC201" s="182">
        <f t="shared" si="2270"/>
        <v>59340.600000000006</v>
      </c>
      <c r="ED201" s="5"/>
      <c r="EE201" s="182">
        <f t="shared" si="2271"/>
        <v>59.400000000000006</v>
      </c>
      <c r="EF201" s="182">
        <f t="shared" si="2272"/>
        <v>999</v>
      </c>
      <c r="EG201" s="182">
        <f t="shared" si="2273"/>
        <v>59340.600000000006</v>
      </c>
      <c r="EH201" s="5"/>
      <c r="EI201" s="182">
        <f t="shared" si="2274"/>
        <v>59.400000000000006</v>
      </c>
      <c r="EJ201" s="182">
        <f t="shared" si="2275"/>
        <v>999</v>
      </c>
      <c r="EK201" s="182">
        <f t="shared" si="2276"/>
        <v>59340.600000000006</v>
      </c>
      <c r="EL201" s="5"/>
      <c r="EM201" s="182">
        <f t="shared" si="2277"/>
        <v>59.400000000000006</v>
      </c>
      <c r="EN201" s="182">
        <f t="shared" si="2278"/>
        <v>999</v>
      </c>
      <c r="EO201" s="182">
        <f t="shared" si="2279"/>
        <v>59340.600000000006</v>
      </c>
      <c r="EP201" s="5"/>
      <c r="EQ201" s="182">
        <f t="shared" si="2280"/>
        <v>59.400000000000006</v>
      </c>
      <c r="ER201" s="182">
        <f t="shared" si="2281"/>
        <v>999</v>
      </c>
      <c r="ES201" s="182">
        <f t="shared" si="2282"/>
        <v>59340.600000000006</v>
      </c>
      <c r="ET201" s="5"/>
      <c r="EU201" s="182">
        <f t="shared" si="2283"/>
        <v>65.340000000000018</v>
      </c>
      <c r="EV201" s="182">
        <f t="shared" si="2284"/>
        <v>999</v>
      </c>
      <c r="EW201" s="182">
        <f t="shared" si="2285"/>
        <v>65274.660000000018</v>
      </c>
      <c r="EX201" s="5"/>
      <c r="EY201" s="182">
        <f t="shared" si="2286"/>
        <v>65.340000000000018</v>
      </c>
      <c r="EZ201" s="182">
        <f t="shared" si="2287"/>
        <v>999</v>
      </c>
      <c r="FA201" s="182">
        <f t="shared" si="2288"/>
        <v>65274.660000000018</v>
      </c>
      <c r="FB201" s="5"/>
      <c r="FC201" s="182">
        <f t="shared" si="2289"/>
        <v>65.340000000000018</v>
      </c>
      <c r="FD201" s="182">
        <f t="shared" si="2290"/>
        <v>999</v>
      </c>
      <c r="FE201" s="182">
        <f t="shared" si="2291"/>
        <v>65274.660000000018</v>
      </c>
      <c r="FF201" s="5"/>
      <c r="FG201" s="182">
        <f t="shared" si="2292"/>
        <v>65.340000000000018</v>
      </c>
      <c r="FH201" s="182">
        <f t="shared" si="2293"/>
        <v>999</v>
      </c>
      <c r="FI201" s="182">
        <f t="shared" si="2294"/>
        <v>65274.660000000018</v>
      </c>
      <c r="FJ201" s="5"/>
      <c r="FK201" s="182">
        <f t="shared" si="2295"/>
        <v>65.340000000000018</v>
      </c>
      <c r="FL201" s="182">
        <f t="shared" si="2296"/>
        <v>999</v>
      </c>
      <c r="FM201" s="182">
        <f t="shared" si="2297"/>
        <v>65274.660000000018</v>
      </c>
      <c r="FN201" s="5"/>
      <c r="FO201" s="182">
        <f t="shared" si="2298"/>
        <v>65.340000000000018</v>
      </c>
      <c r="FP201" s="182">
        <f t="shared" si="2299"/>
        <v>999</v>
      </c>
      <c r="FQ201" s="182">
        <f t="shared" si="2300"/>
        <v>65274.660000000018</v>
      </c>
      <c r="FR201" s="5"/>
      <c r="FS201" s="182">
        <f t="shared" si="2301"/>
        <v>65.340000000000018</v>
      </c>
      <c r="FT201" s="182">
        <f t="shared" si="2302"/>
        <v>999</v>
      </c>
      <c r="FU201" s="182">
        <f t="shared" si="2303"/>
        <v>65274.660000000018</v>
      </c>
      <c r="FV201" s="5"/>
      <c r="FW201" s="182">
        <f t="shared" si="2304"/>
        <v>65.340000000000018</v>
      </c>
      <c r="FX201" s="182">
        <f t="shared" si="2305"/>
        <v>999</v>
      </c>
      <c r="FY201" s="182">
        <f t="shared" si="2306"/>
        <v>65274.660000000018</v>
      </c>
      <c r="FZ201" s="5"/>
      <c r="GA201" s="182">
        <f t="shared" si="2307"/>
        <v>65.340000000000018</v>
      </c>
      <c r="GB201" s="182">
        <f t="shared" si="2308"/>
        <v>999</v>
      </c>
      <c r="GC201" s="182">
        <f t="shared" si="2309"/>
        <v>65274.660000000018</v>
      </c>
      <c r="GE201" s="182">
        <f t="shared" si="2310"/>
        <v>65.340000000000018</v>
      </c>
      <c r="GF201" s="182">
        <f t="shared" si="2311"/>
        <v>999</v>
      </c>
      <c r="GG201" s="182">
        <f t="shared" si="2312"/>
        <v>65274.660000000018</v>
      </c>
      <c r="GH201" s="5"/>
      <c r="GI201" s="182">
        <f t="shared" si="2313"/>
        <v>65.340000000000018</v>
      </c>
      <c r="GJ201" s="182">
        <f t="shared" si="2314"/>
        <v>999</v>
      </c>
      <c r="GK201" s="182">
        <f t="shared" si="2315"/>
        <v>65274.660000000018</v>
      </c>
      <c r="GL201" s="5"/>
      <c r="GM201" s="182">
        <f t="shared" si="2316"/>
        <v>65.340000000000018</v>
      </c>
      <c r="GN201" s="182">
        <f t="shared" si="2317"/>
        <v>999</v>
      </c>
      <c r="GO201" s="182">
        <f t="shared" si="2318"/>
        <v>65274.660000000018</v>
      </c>
      <c r="GP201" s="5"/>
      <c r="GQ201" s="182">
        <f t="shared" si="2319"/>
        <v>75.14100000000002</v>
      </c>
      <c r="GR201" s="182">
        <f t="shared" si="2320"/>
        <v>999</v>
      </c>
      <c r="GS201" s="182">
        <f t="shared" si="2321"/>
        <v>75065.859000000026</v>
      </c>
      <c r="GT201" s="5"/>
      <c r="GU201" s="182">
        <f t="shared" si="2322"/>
        <v>75.14100000000002</v>
      </c>
      <c r="GV201" s="182">
        <f t="shared" si="2323"/>
        <v>999</v>
      </c>
      <c r="GW201" s="182">
        <f t="shared" si="2324"/>
        <v>75065.859000000026</v>
      </c>
      <c r="GX201" s="5"/>
      <c r="GY201" s="182">
        <f t="shared" si="2325"/>
        <v>75.14100000000002</v>
      </c>
      <c r="GZ201" s="182">
        <f t="shared" si="2326"/>
        <v>999</v>
      </c>
      <c r="HA201" s="182">
        <f t="shared" si="2327"/>
        <v>75065.859000000026</v>
      </c>
      <c r="HB201" s="5"/>
      <c r="HC201" s="182">
        <f t="shared" si="2328"/>
        <v>75.14100000000002</v>
      </c>
      <c r="HD201" s="182">
        <f t="shared" si="2329"/>
        <v>999</v>
      </c>
      <c r="HE201" s="182">
        <f t="shared" si="2330"/>
        <v>75065.859000000026</v>
      </c>
      <c r="HF201" s="5"/>
      <c r="HG201" s="182">
        <f t="shared" si="2331"/>
        <v>75.14100000000002</v>
      </c>
      <c r="HH201" s="182">
        <f t="shared" si="2332"/>
        <v>999</v>
      </c>
      <c r="HI201" s="182">
        <f t="shared" si="2333"/>
        <v>75065.859000000026</v>
      </c>
      <c r="HJ201" s="5"/>
      <c r="HK201" s="182">
        <f t="shared" si="2334"/>
        <v>75.14100000000002</v>
      </c>
      <c r="HL201" s="182">
        <f t="shared" si="2335"/>
        <v>999</v>
      </c>
      <c r="HM201" s="182">
        <f t="shared" si="2336"/>
        <v>75065.859000000026</v>
      </c>
      <c r="HN201" s="5"/>
      <c r="HO201" s="182">
        <f t="shared" si="2337"/>
        <v>75.14100000000002</v>
      </c>
      <c r="HP201" s="182">
        <f t="shared" si="2338"/>
        <v>999</v>
      </c>
      <c r="HQ201" s="182">
        <f t="shared" si="2339"/>
        <v>75065.859000000026</v>
      </c>
      <c r="HR201" s="5"/>
      <c r="HS201" s="182">
        <f t="shared" si="2340"/>
        <v>75.14100000000002</v>
      </c>
      <c r="HT201" s="182">
        <f t="shared" si="2341"/>
        <v>999</v>
      </c>
      <c r="HU201" s="182">
        <f t="shared" si="2342"/>
        <v>75065.859000000026</v>
      </c>
      <c r="HV201" s="5"/>
      <c r="HW201" s="182">
        <f t="shared" si="2343"/>
        <v>75.14100000000002</v>
      </c>
      <c r="HX201" s="182">
        <f t="shared" si="2344"/>
        <v>999</v>
      </c>
      <c r="HY201" s="182">
        <f t="shared" si="2345"/>
        <v>75065.859000000026</v>
      </c>
      <c r="IA201" s="182">
        <f t="shared" si="2346"/>
        <v>75.14100000000002</v>
      </c>
      <c r="IB201" s="182">
        <f t="shared" si="2347"/>
        <v>999</v>
      </c>
      <c r="IC201" s="182">
        <f t="shared" si="2348"/>
        <v>75065.859000000026</v>
      </c>
      <c r="ID201" s="5"/>
      <c r="IE201" s="182">
        <f t="shared" si="2349"/>
        <v>75.14100000000002</v>
      </c>
      <c r="IF201" s="182">
        <f t="shared" si="2350"/>
        <v>999</v>
      </c>
      <c r="IG201" s="182">
        <f t="shared" si="2351"/>
        <v>75065.859000000026</v>
      </c>
      <c r="IH201" s="5"/>
      <c r="II201" s="182">
        <f t="shared" si="2352"/>
        <v>75.14100000000002</v>
      </c>
      <c r="IJ201" s="182">
        <f t="shared" si="2353"/>
        <v>999</v>
      </c>
      <c r="IK201" s="182">
        <f t="shared" si="2354"/>
        <v>75065.859000000026</v>
      </c>
      <c r="IL201" s="5"/>
      <c r="IM201" s="182">
        <f t="shared" si="2355"/>
        <v>75.14100000000002</v>
      </c>
      <c r="IN201" s="182">
        <f t="shared" si="2356"/>
        <v>999</v>
      </c>
      <c r="IO201" s="182">
        <f t="shared" si="2357"/>
        <v>75065.859000000026</v>
      </c>
      <c r="IP201" s="5"/>
      <c r="IQ201" s="182">
        <f t="shared" si="2358"/>
        <v>75.14100000000002</v>
      </c>
      <c r="IR201" s="182">
        <f t="shared" si="2359"/>
        <v>999</v>
      </c>
      <c r="IS201" s="182">
        <f t="shared" si="2360"/>
        <v>75065.859000000026</v>
      </c>
      <c r="IT201" s="5"/>
      <c r="IU201" s="182">
        <f t="shared" si="2361"/>
        <v>75.14100000000002</v>
      </c>
      <c r="IV201" s="182">
        <f t="shared" si="2362"/>
        <v>999</v>
      </c>
      <c r="IW201" s="182">
        <f t="shared" si="2363"/>
        <v>75065.859000000026</v>
      </c>
      <c r="IX201" s="5"/>
      <c r="IY201" s="182">
        <f t="shared" si="2364"/>
        <v>75.14100000000002</v>
      </c>
      <c r="IZ201" s="182">
        <f t="shared" si="2365"/>
        <v>999</v>
      </c>
      <c r="JA201" s="182">
        <f t="shared" si="2366"/>
        <v>75065.859000000026</v>
      </c>
      <c r="JB201" s="5"/>
      <c r="JC201" s="182">
        <f t="shared" si="2367"/>
        <v>75.14100000000002</v>
      </c>
      <c r="JD201" s="182">
        <f t="shared" si="2368"/>
        <v>999</v>
      </c>
      <c r="JE201" s="182">
        <f t="shared" si="2369"/>
        <v>75065.859000000026</v>
      </c>
      <c r="JF201" s="5"/>
      <c r="JG201" s="182">
        <f t="shared" si="2370"/>
        <v>75.14100000000002</v>
      </c>
      <c r="JH201" s="182">
        <f t="shared" si="2371"/>
        <v>999</v>
      </c>
      <c r="JI201" s="182">
        <f t="shared" si="2372"/>
        <v>75065.859000000026</v>
      </c>
      <c r="JJ201" s="294"/>
      <c r="JK201" s="182">
        <f t="shared" si="2373"/>
        <v>75.14100000000002</v>
      </c>
      <c r="JL201" s="182">
        <f t="shared" si="2374"/>
        <v>999</v>
      </c>
      <c r="JM201" s="182">
        <f t="shared" si="2375"/>
        <v>75065.859000000026</v>
      </c>
      <c r="JN201" s="188"/>
      <c r="JO201" s="182">
        <f t="shared" si="2376"/>
        <v>75.892410000000027</v>
      </c>
      <c r="JP201" s="182">
        <f t="shared" si="2377"/>
        <v>1008.99</v>
      </c>
      <c r="JQ201" s="182">
        <f t="shared" si="2378"/>
        <v>76574.682765900026</v>
      </c>
      <c r="JR201" s="188"/>
      <c r="JS201" s="182">
        <f t="shared" si="2379"/>
        <v>76.651334100000028</v>
      </c>
      <c r="JT201" s="182">
        <f t="shared" si="2380"/>
        <v>1019.0799000000001</v>
      </c>
      <c r="JU201" s="182">
        <f t="shared" si="2381"/>
        <v>78113.833889494621</v>
      </c>
      <c r="JV201" s="188"/>
      <c r="JW201" s="182">
        <f t="shared" si="2382"/>
        <v>77.417847441000035</v>
      </c>
      <c r="JX201" s="182">
        <f t="shared" si="2383"/>
        <v>1029.2706990000001</v>
      </c>
      <c r="JY201" s="182">
        <f t="shared" si="2384"/>
        <v>79683.921950673481</v>
      </c>
      <c r="JZ201" s="188"/>
      <c r="KA201" s="182">
        <f t="shared" si="2385"/>
        <v>78.192025915410042</v>
      </c>
      <c r="KB201" s="182">
        <f t="shared" si="2386"/>
        <v>1039.5634059900001</v>
      </c>
      <c r="KC201" s="182">
        <f t="shared" si="2387"/>
        <v>81285.568781882015</v>
      </c>
      <c r="KD201" s="188"/>
      <c r="KE201" s="182">
        <f t="shared" si="2388"/>
        <v>78.973946174564148</v>
      </c>
      <c r="KF201" s="182">
        <f t="shared" si="2389"/>
        <v>1049.9590400499001</v>
      </c>
      <c r="KG201" s="182">
        <f t="shared" si="2390"/>
        <v>82919.408714397854</v>
      </c>
      <c r="KH201" s="188"/>
      <c r="KI201" s="183">
        <f t="shared" si="2169"/>
        <v>165</v>
      </c>
      <c r="KJ201" s="183">
        <f t="shared" si="1957"/>
        <v>999</v>
      </c>
      <c r="KK201" s="183">
        <f t="shared" si="2391"/>
        <v>164835</v>
      </c>
      <c r="KM201" s="183">
        <f t="shared" si="2171"/>
        <v>502.5</v>
      </c>
      <c r="KN201" s="183">
        <f t="shared" si="1958"/>
        <v>936.40298507462683</v>
      </c>
      <c r="KO201" s="183">
        <f t="shared" si="2392"/>
        <v>470542.5</v>
      </c>
      <c r="KQ201" s="183">
        <f t="shared" si="2173"/>
        <v>685.79999999999984</v>
      </c>
      <c r="KR201" s="183">
        <f t="shared" si="1959"/>
        <v>999</v>
      </c>
      <c r="KS201" s="183">
        <f t="shared" si="2393"/>
        <v>685114.19999999984</v>
      </c>
      <c r="KU201" s="183">
        <f t="shared" si="2175"/>
        <v>754.38000000000022</v>
      </c>
      <c r="KV201" s="183">
        <f t="shared" si="1960"/>
        <v>999</v>
      </c>
      <c r="KW201" s="183">
        <f t="shared" si="2394"/>
        <v>753625.62000000023</v>
      </c>
      <c r="KY201" s="183">
        <f t="shared" si="2177"/>
        <v>852.68700000000035</v>
      </c>
      <c r="KZ201" s="183">
        <f t="shared" si="1961"/>
        <v>999.00000000000011</v>
      </c>
      <c r="LA201" s="183">
        <f t="shared" si="2395"/>
        <v>851834.31300000043</v>
      </c>
      <c r="LC201" s="183">
        <f t="shared" si="2179"/>
        <v>901.69200000000046</v>
      </c>
      <c r="LD201" s="183">
        <f t="shared" si="1962"/>
        <v>999.00000000000011</v>
      </c>
      <c r="LE201" s="183">
        <f t="shared" si="2396"/>
        <v>900790.30800000054</v>
      </c>
    </row>
    <row r="202" spans="2:317" ht="18.75">
      <c r="B202" s="172"/>
      <c r="C202" s="181"/>
      <c r="D202" s="181"/>
      <c r="E202" s="180" t="str">
        <f>'A.I Revenue Streams - P1'!F198</f>
        <v>Home &amp; Elderly Care</v>
      </c>
      <c r="F202" s="184"/>
      <c r="G202" s="182"/>
      <c r="H202" s="182">
        <f>'A.I Revenue Streams - P1'!J198</f>
        <v>500</v>
      </c>
      <c r="I202" s="182"/>
      <c r="J202" s="188"/>
      <c r="K202" s="182">
        <f>'A.I Revenue Streams - P1'!H198*K$2*L$2</f>
        <v>27</v>
      </c>
      <c r="L202" s="182">
        <f t="shared" si="1963"/>
        <v>500</v>
      </c>
      <c r="M202" s="182">
        <f t="shared" si="1964"/>
        <v>13500</v>
      </c>
      <c r="N202" s="5"/>
      <c r="O202" s="182">
        <f t="shared" si="2182"/>
        <v>27</v>
      </c>
      <c r="P202" s="182">
        <f t="shared" si="2183"/>
        <v>500</v>
      </c>
      <c r="Q202" s="182">
        <f t="shared" si="2184"/>
        <v>13500</v>
      </c>
      <c r="R202" s="5"/>
      <c r="S202" s="182">
        <f t="shared" si="1951"/>
        <v>36</v>
      </c>
      <c r="T202" s="182">
        <f t="shared" si="2185"/>
        <v>500</v>
      </c>
      <c r="U202" s="182">
        <f t="shared" si="2186"/>
        <v>18000</v>
      </c>
      <c r="V202" s="5"/>
      <c r="W202" s="182">
        <f t="shared" si="2187"/>
        <v>36</v>
      </c>
      <c r="X202" s="182">
        <f t="shared" si="2188"/>
        <v>500</v>
      </c>
      <c r="Y202" s="182">
        <f t="shared" si="2189"/>
        <v>18000</v>
      </c>
      <c r="Z202" s="5"/>
      <c r="AA202" s="182">
        <f t="shared" si="2190"/>
        <v>36</v>
      </c>
      <c r="AB202" s="182">
        <f t="shared" si="2191"/>
        <v>500</v>
      </c>
      <c r="AC202" s="182">
        <f t="shared" si="2192"/>
        <v>18000</v>
      </c>
      <c r="AD202" s="5"/>
      <c r="AE202" s="182">
        <f t="shared" si="2193"/>
        <v>36</v>
      </c>
      <c r="AF202" s="182">
        <f t="shared" si="2194"/>
        <v>500</v>
      </c>
      <c r="AG202" s="182">
        <f t="shared" si="2195"/>
        <v>18000</v>
      </c>
      <c r="AH202" s="5"/>
      <c r="AI202" s="182">
        <f t="shared" si="2196"/>
        <v>45</v>
      </c>
      <c r="AJ202" s="182">
        <f t="shared" si="2197"/>
        <v>500</v>
      </c>
      <c r="AK202" s="182">
        <f t="shared" si="2198"/>
        <v>22500</v>
      </c>
      <c r="AL202" s="5"/>
      <c r="AM202" s="182">
        <f t="shared" si="2199"/>
        <v>45</v>
      </c>
      <c r="AN202" s="182">
        <f t="shared" si="2200"/>
        <v>500</v>
      </c>
      <c r="AO202" s="182">
        <f t="shared" si="2201"/>
        <v>22500</v>
      </c>
      <c r="AP202" s="5"/>
      <c r="AQ202" s="182">
        <f t="shared" si="2202"/>
        <v>45</v>
      </c>
      <c r="AR202" s="182">
        <f t="shared" si="2203"/>
        <v>500</v>
      </c>
      <c r="AS202" s="182">
        <f t="shared" si="2204"/>
        <v>22500</v>
      </c>
      <c r="AT202" s="5"/>
      <c r="AU202" s="182">
        <f t="shared" si="2205"/>
        <v>45</v>
      </c>
      <c r="AV202" s="182">
        <f t="shared" si="2206"/>
        <v>500</v>
      </c>
      <c r="AW202" s="182">
        <f t="shared" si="2207"/>
        <v>22500</v>
      </c>
      <c r="AX202" s="5"/>
      <c r="AY202" s="182">
        <f t="shared" si="2208"/>
        <v>45</v>
      </c>
      <c r="AZ202" s="182">
        <f t="shared" si="2209"/>
        <v>500</v>
      </c>
      <c r="BA202" s="182">
        <f t="shared" si="2210"/>
        <v>22500</v>
      </c>
      <c r="BB202" s="5"/>
      <c r="BC202" s="182">
        <f t="shared" si="2211"/>
        <v>54</v>
      </c>
      <c r="BD202" s="182">
        <f t="shared" si="2212"/>
        <v>500</v>
      </c>
      <c r="BE202" s="182">
        <f t="shared" si="2213"/>
        <v>27000</v>
      </c>
      <c r="BF202" s="5"/>
      <c r="BG202" s="182">
        <f t="shared" si="2214"/>
        <v>54</v>
      </c>
      <c r="BH202" s="182">
        <f t="shared" si="2215"/>
        <v>500</v>
      </c>
      <c r="BI202" s="182">
        <f t="shared" si="2216"/>
        <v>27000</v>
      </c>
      <c r="BJ202" s="5"/>
      <c r="BK202" s="182">
        <f t="shared" si="2217"/>
        <v>54</v>
      </c>
      <c r="BL202" s="182">
        <f t="shared" si="2218"/>
        <v>500</v>
      </c>
      <c r="BM202" s="182">
        <f t="shared" si="2219"/>
        <v>108000</v>
      </c>
      <c r="BN202" s="5"/>
      <c r="BO202" s="182">
        <f t="shared" si="2220"/>
        <v>54</v>
      </c>
      <c r="BP202" s="182">
        <f t="shared" si="2221"/>
        <v>500</v>
      </c>
      <c r="BQ202" s="182">
        <f t="shared" si="2222"/>
        <v>27000</v>
      </c>
      <c r="BR202" s="5"/>
      <c r="BS202" s="182">
        <f t="shared" si="2223"/>
        <v>54</v>
      </c>
      <c r="BT202" s="182">
        <f t="shared" si="2224"/>
        <v>500</v>
      </c>
      <c r="BU202" s="182">
        <f t="shared" si="2225"/>
        <v>27000</v>
      </c>
      <c r="BV202" s="5"/>
      <c r="BW202" s="182">
        <f t="shared" si="2226"/>
        <v>54</v>
      </c>
      <c r="BX202" s="182">
        <f t="shared" si="2227"/>
        <v>500</v>
      </c>
      <c r="BY202" s="182">
        <f t="shared" si="2228"/>
        <v>27000</v>
      </c>
      <c r="BZ202" s="5"/>
      <c r="CA202" s="182">
        <f t="shared" si="2229"/>
        <v>54</v>
      </c>
      <c r="CB202" s="182">
        <f t="shared" si="2230"/>
        <v>500</v>
      </c>
      <c r="CC202" s="182">
        <f t="shared" si="2231"/>
        <v>27000</v>
      </c>
      <c r="CD202" s="5"/>
      <c r="CE202" s="182">
        <f t="shared" si="2232"/>
        <v>64.8</v>
      </c>
      <c r="CF202" s="182">
        <f t="shared" si="2233"/>
        <v>500</v>
      </c>
      <c r="CG202" s="182">
        <f t="shared" si="2234"/>
        <v>32400</v>
      </c>
      <c r="CH202" s="5"/>
      <c r="CI202" s="182">
        <f t="shared" si="2235"/>
        <v>64.8</v>
      </c>
      <c r="CJ202" s="182">
        <f t="shared" si="2236"/>
        <v>500</v>
      </c>
      <c r="CK202" s="182">
        <f t="shared" si="2237"/>
        <v>32400</v>
      </c>
      <c r="CL202" s="5"/>
      <c r="CM202" s="182">
        <f t="shared" si="2238"/>
        <v>64.8</v>
      </c>
      <c r="CN202" s="182">
        <f t="shared" si="2239"/>
        <v>500</v>
      </c>
      <c r="CO202" s="182">
        <f t="shared" si="2240"/>
        <v>32400</v>
      </c>
      <c r="CP202" s="5"/>
      <c r="CQ202" s="182">
        <f t="shared" si="2241"/>
        <v>64.8</v>
      </c>
      <c r="CR202" s="182">
        <f t="shared" si="2242"/>
        <v>500</v>
      </c>
      <c r="CS202" s="182">
        <f t="shared" si="2243"/>
        <v>32400</v>
      </c>
      <c r="CT202" s="5"/>
      <c r="CU202" s="182">
        <f t="shared" si="2244"/>
        <v>64.8</v>
      </c>
      <c r="CV202" s="182">
        <f t="shared" si="2245"/>
        <v>500</v>
      </c>
      <c r="CW202" s="182">
        <f t="shared" si="2246"/>
        <v>32400</v>
      </c>
      <c r="CX202" s="5"/>
      <c r="CY202" s="182">
        <f t="shared" si="2247"/>
        <v>71.28</v>
      </c>
      <c r="CZ202" s="182">
        <f t="shared" si="2248"/>
        <v>500</v>
      </c>
      <c r="DA202" s="182">
        <f t="shared" si="2249"/>
        <v>35640</v>
      </c>
      <c r="DB202" s="5"/>
      <c r="DC202" s="182">
        <f t="shared" si="2250"/>
        <v>71.28</v>
      </c>
      <c r="DD202" s="182">
        <f t="shared" si="2251"/>
        <v>500</v>
      </c>
      <c r="DE202" s="182">
        <f t="shared" si="2252"/>
        <v>35640</v>
      </c>
      <c r="DF202" s="5"/>
      <c r="DG202" s="182">
        <f t="shared" si="2253"/>
        <v>71.28</v>
      </c>
      <c r="DH202" s="182">
        <f t="shared" si="2254"/>
        <v>500</v>
      </c>
      <c r="DI202" s="182">
        <f t="shared" si="2255"/>
        <v>35640</v>
      </c>
      <c r="DJ202" s="5"/>
      <c r="DK202" s="182">
        <f t="shared" si="2256"/>
        <v>71.28</v>
      </c>
      <c r="DL202" s="182">
        <f t="shared" si="2257"/>
        <v>500</v>
      </c>
      <c r="DM202" s="182">
        <f t="shared" si="2258"/>
        <v>35640</v>
      </c>
      <c r="DN202" s="5"/>
      <c r="DO202" s="182">
        <f t="shared" si="2259"/>
        <v>71.28</v>
      </c>
      <c r="DP202" s="182">
        <f t="shared" si="2260"/>
        <v>500</v>
      </c>
      <c r="DQ202" s="182">
        <f t="shared" si="2261"/>
        <v>35640</v>
      </c>
      <c r="DR202" s="5"/>
      <c r="DS202" s="182">
        <f t="shared" si="2262"/>
        <v>71.28</v>
      </c>
      <c r="DT202" s="182">
        <f t="shared" si="2263"/>
        <v>500</v>
      </c>
      <c r="DU202" s="182">
        <f t="shared" si="2264"/>
        <v>35640</v>
      </c>
      <c r="DV202" s="5"/>
      <c r="DW202" s="182">
        <f t="shared" si="2265"/>
        <v>71.28</v>
      </c>
      <c r="DX202" s="182">
        <f t="shared" si="2266"/>
        <v>500</v>
      </c>
      <c r="DY202" s="182">
        <f t="shared" si="2267"/>
        <v>35640</v>
      </c>
      <c r="DZ202" s="5"/>
      <c r="EA202" s="182">
        <f t="shared" si="2268"/>
        <v>71.28</v>
      </c>
      <c r="EB202" s="182">
        <f t="shared" si="2269"/>
        <v>500</v>
      </c>
      <c r="EC202" s="182">
        <f t="shared" si="2270"/>
        <v>35640</v>
      </c>
      <c r="ED202" s="5"/>
      <c r="EE202" s="182">
        <f t="shared" si="2271"/>
        <v>71.28</v>
      </c>
      <c r="EF202" s="182">
        <f t="shared" si="2272"/>
        <v>500</v>
      </c>
      <c r="EG202" s="182">
        <f t="shared" si="2273"/>
        <v>35640</v>
      </c>
      <c r="EH202" s="5"/>
      <c r="EI202" s="182">
        <f t="shared" si="2274"/>
        <v>71.28</v>
      </c>
      <c r="EJ202" s="182">
        <f t="shared" si="2275"/>
        <v>500</v>
      </c>
      <c r="EK202" s="182">
        <f t="shared" si="2276"/>
        <v>35640</v>
      </c>
      <c r="EL202" s="5"/>
      <c r="EM202" s="182">
        <f t="shared" si="2277"/>
        <v>71.28</v>
      </c>
      <c r="EN202" s="182">
        <f t="shared" si="2278"/>
        <v>500</v>
      </c>
      <c r="EO202" s="182">
        <f t="shared" si="2279"/>
        <v>35640</v>
      </c>
      <c r="EP202" s="5"/>
      <c r="EQ202" s="182">
        <f t="shared" si="2280"/>
        <v>71.28</v>
      </c>
      <c r="ER202" s="182">
        <f t="shared" si="2281"/>
        <v>500</v>
      </c>
      <c r="ES202" s="182">
        <f t="shared" si="2282"/>
        <v>35640</v>
      </c>
      <c r="ET202" s="5"/>
      <c r="EU202" s="182">
        <f t="shared" si="2283"/>
        <v>78.408000000000001</v>
      </c>
      <c r="EV202" s="182">
        <f t="shared" si="2284"/>
        <v>500</v>
      </c>
      <c r="EW202" s="182">
        <f t="shared" si="2285"/>
        <v>39204</v>
      </c>
      <c r="EX202" s="5"/>
      <c r="EY202" s="182">
        <f t="shared" si="2286"/>
        <v>78.408000000000001</v>
      </c>
      <c r="EZ202" s="182">
        <f t="shared" si="2287"/>
        <v>500</v>
      </c>
      <c r="FA202" s="182">
        <f t="shared" si="2288"/>
        <v>39204</v>
      </c>
      <c r="FB202" s="5"/>
      <c r="FC202" s="182">
        <f t="shared" si="2289"/>
        <v>78.408000000000001</v>
      </c>
      <c r="FD202" s="182">
        <f t="shared" si="2290"/>
        <v>500</v>
      </c>
      <c r="FE202" s="182">
        <f t="shared" si="2291"/>
        <v>39204</v>
      </c>
      <c r="FF202" s="5"/>
      <c r="FG202" s="182">
        <f t="shared" si="2292"/>
        <v>78.408000000000001</v>
      </c>
      <c r="FH202" s="182">
        <f t="shared" si="2293"/>
        <v>500</v>
      </c>
      <c r="FI202" s="182">
        <f t="shared" si="2294"/>
        <v>39204</v>
      </c>
      <c r="FJ202" s="5"/>
      <c r="FK202" s="182">
        <f t="shared" si="2295"/>
        <v>78.408000000000001</v>
      </c>
      <c r="FL202" s="182">
        <f t="shared" si="2296"/>
        <v>500</v>
      </c>
      <c r="FM202" s="182">
        <f t="shared" si="2297"/>
        <v>39204</v>
      </c>
      <c r="FN202" s="5"/>
      <c r="FO202" s="182">
        <f t="shared" si="2298"/>
        <v>78.408000000000001</v>
      </c>
      <c r="FP202" s="182">
        <f t="shared" si="2299"/>
        <v>500</v>
      </c>
      <c r="FQ202" s="182">
        <f t="shared" si="2300"/>
        <v>39204</v>
      </c>
      <c r="FR202" s="5"/>
      <c r="FS202" s="182">
        <f t="shared" si="2301"/>
        <v>78.408000000000001</v>
      </c>
      <c r="FT202" s="182">
        <f t="shared" si="2302"/>
        <v>500</v>
      </c>
      <c r="FU202" s="182">
        <f t="shared" si="2303"/>
        <v>39204</v>
      </c>
      <c r="FV202" s="5"/>
      <c r="FW202" s="182">
        <f t="shared" si="2304"/>
        <v>78.408000000000001</v>
      </c>
      <c r="FX202" s="182">
        <f t="shared" si="2305"/>
        <v>500</v>
      </c>
      <c r="FY202" s="182">
        <f t="shared" si="2306"/>
        <v>39204</v>
      </c>
      <c r="FZ202" s="5"/>
      <c r="GA202" s="182">
        <f t="shared" si="2307"/>
        <v>78.408000000000001</v>
      </c>
      <c r="GB202" s="182">
        <f t="shared" si="2308"/>
        <v>500</v>
      </c>
      <c r="GC202" s="182">
        <f t="shared" si="2309"/>
        <v>39204</v>
      </c>
      <c r="GE202" s="182">
        <f t="shared" si="2310"/>
        <v>78.408000000000001</v>
      </c>
      <c r="GF202" s="182">
        <f t="shared" si="2311"/>
        <v>500</v>
      </c>
      <c r="GG202" s="182">
        <f t="shared" si="2312"/>
        <v>39204</v>
      </c>
      <c r="GH202" s="5"/>
      <c r="GI202" s="182">
        <f t="shared" si="2313"/>
        <v>78.408000000000001</v>
      </c>
      <c r="GJ202" s="182">
        <f t="shared" si="2314"/>
        <v>500</v>
      </c>
      <c r="GK202" s="182">
        <f t="shared" si="2315"/>
        <v>39204</v>
      </c>
      <c r="GL202" s="5"/>
      <c r="GM202" s="182">
        <f t="shared" si="2316"/>
        <v>78.408000000000001</v>
      </c>
      <c r="GN202" s="182">
        <f t="shared" si="2317"/>
        <v>500</v>
      </c>
      <c r="GO202" s="182">
        <f t="shared" si="2318"/>
        <v>39204</v>
      </c>
      <c r="GP202" s="5"/>
      <c r="GQ202" s="182">
        <f t="shared" si="2319"/>
        <v>90.169199999999989</v>
      </c>
      <c r="GR202" s="182">
        <f t="shared" si="2320"/>
        <v>500</v>
      </c>
      <c r="GS202" s="182">
        <f t="shared" si="2321"/>
        <v>45084.599999999991</v>
      </c>
      <c r="GT202" s="5"/>
      <c r="GU202" s="182">
        <f t="shared" si="2322"/>
        <v>90.169199999999989</v>
      </c>
      <c r="GV202" s="182">
        <f t="shared" si="2323"/>
        <v>500</v>
      </c>
      <c r="GW202" s="182">
        <f t="shared" si="2324"/>
        <v>45084.599999999991</v>
      </c>
      <c r="GX202" s="5"/>
      <c r="GY202" s="182">
        <f t="shared" si="2325"/>
        <v>90.169199999999989</v>
      </c>
      <c r="GZ202" s="182">
        <f t="shared" si="2326"/>
        <v>500</v>
      </c>
      <c r="HA202" s="182">
        <f t="shared" si="2327"/>
        <v>45084.599999999991</v>
      </c>
      <c r="HB202" s="5"/>
      <c r="HC202" s="182">
        <f t="shared" si="2328"/>
        <v>90.169199999999989</v>
      </c>
      <c r="HD202" s="182">
        <f t="shared" si="2329"/>
        <v>500</v>
      </c>
      <c r="HE202" s="182">
        <f t="shared" si="2330"/>
        <v>45084.599999999991</v>
      </c>
      <c r="HF202" s="5"/>
      <c r="HG202" s="182">
        <f t="shared" si="2331"/>
        <v>90.169199999999989</v>
      </c>
      <c r="HH202" s="182">
        <f t="shared" si="2332"/>
        <v>500</v>
      </c>
      <c r="HI202" s="182">
        <f t="shared" si="2333"/>
        <v>45084.599999999991</v>
      </c>
      <c r="HJ202" s="5"/>
      <c r="HK202" s="182">
        <f t="shared" si="2334"/>
        <v>90.169199999999989</v>
      </c>
      <c r="HL202" s="182">
        <f t="shared" si="2335"/>
        <v>500</v>
      </c>
      <c r="HM202" s="182">
        <f t="shared" si="2336"/>
        <v>45084.599999999991</v>
      </c>
      <c r="HN202" s="5"/>
      <c r="HO202" s="182">
        <f t="shared" si="2337"/>
        <v>90.169199999999989</v>
      </c>
      <c r="HP202" s="182">
        <f t="shared" si="2338"/>
        <v>500</v>
      </c>
      <c r="HQ202" s="182">
        <f t="shared" si="2339"/>
        <v>45084.599999999991</v>
      </c>
      <c r="HR202" s="5"/>
      <c r="HS202" s="182">
        <f t="shared" si="2340"/>
        <v>90.169199999999989</v>
      </c>
      <c r="HT202" s="182">
        <f t="shared" si="2341"/>
        <v>500</v>
      </c>
      <c r="HU202" s="182">
        <f t="shared" si="2342"/>
        <v>45084.599999999991</v>
      </c>
      <c r="HV202" s="5"/>
      <c r="HW202" s="182">
        <f t="shared" si="2343"/>
        <v>90.169199999999989</v>
      </c>
      <c r="HX202" s="182">
        <f t="shared" si="2344"/>
        <v>500</v>
      </c>
      <c r="HY202" s="182">
        <f t="shared" si="2345"/>
        <v>45084.599999999991</v>
      </c>
      <c r="IA202" s="182">
        <f t="shared" si="2346"/>
        <v>90.169199999999989</v>
      </c>
      <c r="IB202" s="182">
        <f t="shared" si="2347"/>
        <v>500</v>
      </c>
      <c r="IC202" s="182">
        <f t="shared" si="2348"/>
        <v>45084.599999999991</v>
      </c>
      <c r="ID202" s="5"/>
      <c r="IE202" s="182">
        <f t="shared" si="2349"/>
        <v>90.169199999999989</v>
      </c>
      <c r="IF202" s="182">
        <f t="shared" si="2350"/>
        <v>500</v>
      </c>
      <c r="IG202" s="182">
        <f t="shared" si="2351"/>
        <v>45084.599999999991</v>
      </c>
      <c r="IH202" s="5"/>
      <c r="II202" s="182">
        <f t="shared" si="2352"/>
        <v>90.169199999999989</v>
      </c>
      <c r="IJ202" s="182">
        <f t="shared" si="2353"/>
        <v>500</v>
      </c>
      <c r="IK202" s="182">
        <f t="shared" si="2354"/>
        <v>45084.599999999991</v>
      </c>
      <c r="IL202" s="5"/>
      <c r="IM202" s="182">
        <f t="shared" si="2355"/>
        <v>90.169199999999989</v>
      </c>
      <c r="IN202" s="182">
        <f t="shared" si="2356"/>
        <v>500</v>
      </c>
      <c r="IO202" s="182">
        <f t="shared" si="2357"/>
        <v>45084.599999999991</v>
      </c>
      <c r="IP202" s="5"/>
      <c r="IQ202" s="182">
        <f t="shared" si="2358"/>
        <v>90.169199999999989</v>
      </c>
      <c r="IR202" s="182">
        <f t="shared" si="2359"/>
        <v>500</v>
      </c>
      <c r="IS202" s="182">
        <f t="shared" si="2360"/>
        <v>45084.599999999991</v>
      </c>
      <c r="IT202" s="5"/>
      <c r="IU202" s="182">
        <f t="shared" si="2361"/>
        <v>90.169199999999989</v>
      </c>
      <c r="IV202" s="182">
        <f t="shared" si="2362"/>
        <v>500</v>
      </c>
      <c r="IW202" s="182">
        <f t="shared" si="2363"/>
        <v>45084.599999999991</v>
      </c>
      <c r="IX202" s="5"/>
      <c r="IY202" s="182">
        <f t="shared" si="2364"/>
        <v>90.169199999999989</v>
      </c>
      <c r="IZ202" s="182">
        <f t="shared" si="2365"/>
        <v>500</v>
      </c>
      <c r="JA202" s="182">
        <f t="shared" si="2366"/>
        <v>45084.599999999991</v>
      </c>
      <c r="JB202" s="5"/>
      <c r="JC202" s="182">
        <f t="shared" si="2367"/>
        <v>90.169199999999989</v>
      </c>
      <c r="JD202" s="182">
        <f t="shared" si="2368"/>
        <v>500</v>
      </c>
      <c r="JE202" s="182">
        <f t="shared" si="2369"/>
        <v>45084.599999999991</v>
      </c>
      <c r="JF202" s="5"/>
      <c r="JG202" s="182">
        <f t="shared" si="2370"/>
        <v>90.169199999999989</v>
      </c>
      <c r="JH202" s="182">
        <f t="shared" si="2371"/>
        <v>500</v>
      </c>
      <c r="JI202" s="182">
        <f t="shared" si="2372"/>
        <v>45084.599999999991</v>
      </c>
      <c r="JJ202" s="294"/>
      <c r="JK202" s="182">
        <f t="shared" si="2373"/>
        <v>90.169199999999989</v>
      </c>
      <c r="JL202" s="182">
        <f t="shared" si="2374"/>
        <v>500</v>
      </c>
      <c r="JM202" s="182">
        <f t="shared" si="2375"/>
        <v>45084.599999999991</v>
      </c>
      <c r="JN202" s="188"/>
      <c r="JO202" s="182">
        <f t="shared" si="2376"/>
        <v>91.070891999999986</v>
      </c>
      <c r="JP202" s="182">
        <f t="shared" si="2377"/>
        <v>505</v>
      </c>
      <c r="JQ202" s="182">
        <f t="shared" si="2378"/>
        <v>45990.800459999991</v>
      </c>
      <c r="JR202" s="188"/>
      <c r="JS202" s="182">
        <f t="shared" si="2379"/>
        <v>91.981600919999991</v>
      </c>
      <c r="JT202" s="182">
        <f t="shared" si="2380"/>
        <v>510.05</v>
      </c>
      <c r="JU202" s="182">
        <f t="shared" si="2381"/>
        <v>46915.215549245993</v>
      </c>
      <c r="JV202" s="188"/>
      <c r="JW202" s="182">
        <f t="shared" si="2382"/>
        <v>92.901416929199996</v>
      </c>
      <c r="JX202" s="182">
        <f t="shared" si="2383"/>
        <v>515.15049999999997</v>
      </c>
      <c r="JY202" s="182">
        <f t="shared" si="2384"/>
        <v>47858.211381785841</v>
      </c>
      <c r="JZ202" s="188"/>
      <c r="KA202" s="182">
        <f t="shared" si="2385"/>
        <v>93.830431098491999</v>
      </c>
      <c r="KB202" s="182">
        <f t="shared" si="2386"/>
        <v>520.30200500000001</v>
      </c>
      <c r="KC202" s="182">
        <f t="shared" si="2387"/>
        <v>48820.16143055974</v>
      </c>
      <c r="KD202" s="188"/>
      <c r="KE202" s="182">
        <f t="shared" si="2388"/>
        <v>94.768735409476918</v>
      </c>
      <c r="KF202" s="182">
        <f t="shared" si="2389"/>
        <v>525.50502504999997</v>
      </c>
      <c r="KG202" s="182">
        <f t="shared" si="2390"/>
        <v>49801.446675313986</v>
      </c>
      <c r="KH202" s="188"/>
      <c r="KI202" s="183">
        <f t="shared" si="2169"/>
        <v>198</v>
      </c>
      <c r="KJ202" s="183">
        <f t="shared" si="1957"/>
        <v>500</v>
      </c>
      <c r="KK202" s="183">
        <f t="shared" si="2391"/>
        <v>99000</v>
      </c>
      <c r="KM202" s="183">
        <f t="shared" si="2171"/>
        <v>603</v>
      </c>
      <c r="KN202" s="183">
        <f t="shared" si="1958"/>
        <v>634.32835820895525</v>
      </c>
      <c r="KO202" s="183">
        <f t="shared" si="2392"/>
        <v>382500</v>
      </c>
      <c r="KQ202" s="183">
        <f t="shared" si="2173"/>
        <v>822.95999999999981</v>
      </c>
      <c r="KR202" s="183">
        <f t="shared" si="1959"/>
        <v>500.00000000000011</v>
      </c>
      <c r="KS202" s="183">
        <f t="shared" si="2393"/>
        <v>411480</v>
      </c>
      <c r="KU202" s="183">
        <f t="shared" si="2175"/>
        <v>905.25600000000009</v>
      </c>
      <c r="KV202" s="183">
        <f t="shared" si="1960"/>
        <v>499.99999999999994</v>
      </c>
      <c r="KW202" s="183">
        <f t="shared" si="2394"/>
        <v>452628</v>
      </c>
      <c r="KY202" s="183">
        <f t="shared" si="2177"/>
        <v>1023.2244000000003</v>
      </c>
      <c r="KZ202" s="183">
        <f t="shared" si="1961"/>
        <v>499.99999999999972</v>
      </c>
      <c r="LA202" s="183">
        <f t="shared" si="2395"/>
        <v>511612.19999999984</v>
      </c>
      <c r="LC202" s="183">
        <f t="shared" si="2179"/>
        <v>1082.0304000000001</v>
      </c>
      <c r="LD202" s="183">
        <v>0</v>
      </c>
      <c r="LE202" s="183">
        <f t="shared" si="2396"/>
        <v>541015.19999999984</v>
      </c>
    </row>
    <row r="203" spans="2:317" ht="18.75">
      <c r="B203" s="172"/>
      <c r="C203" s="181"/>
      <c r="D203" s="181"/>
      <c r="E203" s="180" t="str">
        <f>'A.I Revenue Streams - P1'!F199</f>
        <v>Gym Membership</v>
      </c>
      <c r="F203" s="184"/>
      <c r="G203" s="182"/>
      <c r="H203" s="182">
        <f>'A.I Revenue Streams - P1'!J199</f>
        <v>999</v>
      </c>
      <c r="I203" s="182"/>
      <c r="J203" s="188"/>
      <c r="K203" s="182">
        <f>'A.I Revenue Streams - P1'!H199*K$2*L$2</f>
        <v>67.5</v>
      </c>
      <c r="L203" s="182">
        <f t="shared" si="1963"/>
        <v>999</v>
      </c>
      <c r="M203" s="182">
        <f t="shared" si="1964"/>
        <v>67432.5</v>
      </c>
      <c r="N203" s="5"/>
      <c r="O203" s="182">
        <f t="shared" si="2182"/>
        <v>67.5</v>
      </c>
      <c r="P203" s="182">
        <f t="shared" si="2183"/>
        <v>999</v>
      </c>
      <c r="Q203" s="182">
        <f t="shared" si="2184"/>
        <v>67432.5</v>
      </c>
      <c r="R203" s="5"/>
      <c r="S203" s="182">
        <f t="shared" si="1951"/>
        <v>90</v>
      </c>
      <c r="T203" s="182">
        <f t="shared" si="2185"/>
        <v>999</v>
      </c>
      <c r="U203" s="182">
        <f t="shared" si="2186"/>
        <v>89910</v>
      </c>
      <c r="V203" s="5"/>
      <c r="W203" s="182">
        <f t="shared" si="2187"/>
        <v>90</v>
      </c>
      <c r="X203" s="182">
        <f t="shared" si="2188"/>
        <v>999</v>
      </c>
      <c r="Y203" s="182">
        <f t="shared" si="2189"/>
        <v>89910</v>
      </c>
      <c r="Z203" s="5"/>
      <c r="AA203" s="182">
        <f t="shared" si="2190"/>
        <v>90</v>
      </c>
      <c r="AB203" s="182">
        <f t="shared" si="2191"/>
        <v>999</v>
      </c>
      <c r="AC203" s="182">
        <f t="shared" si="2192"/>
        <v>89910</v>
      </c>
      <c r="AD203" s="5"/>
      <c r="AE203" s="182">
        <f t="shared" si="2193"/>
        <v>90</v>
      </c>
      <c r="AF203" s="182">
        <f t="shared" si="2194"/>
        <v>999</v>
      </c>
      <c r="AG203" s="182">
        <f t="shared" si="2195"/>
        <v>89910</v>
      </c>
      <c r="AH203" s="5"/>
      <c r="AI203" s="182">
        <f t="shared" si="2196"/>
        <v>112.5</v>
      </c>
      <c r="AJ203" s="182">
        <f t="shared" si="2197"/>
        <v>999</v>
      </c>
      <c r="AK203" s="182">
        <f t="shared" si="2198"/>
        <v>112387.5</v>
      </c>
      <c r="AL203" s="5"/>
      <c r="AM203" s="182">
        <f t="shared" si="2199"/>
        <v>112.5</v>
      </c>
      <c r="AN203" s="182">
        <f t="shared" si="2200"/>
        <v>999</v>
      </c>
      <c r="AO203" s="182">
        <f t="shared" si="2201"/>
        <v>112387.5</v>
      </c>
      <c r="AP203" s="5"/>
      <c r="AQ203" s="182">
        <f t="shared" si="2202"/>
        <v>112.5</v>
      </c>
      <c r="AR203" s="182">
        <f t="shared" si="2203"/>
        <v>999</v>
      </c>
      <c r="AS203" s="182">
        <f t="shared" si="2204"/>
        <v>112387.5</v>
      </c>
      <c r="AT203" s="5"/>
      <c r="AU203" s="182">
        <f t="shared" si="2205"/>
        <v>112.5</v>
      </c>
      <c r="AV203" s="182">
        <f t="shared" si="2206"/>
        <v>999</v>
      </c>
      <c r="AW203" s="182">
        <f t="shared" si="2207"/>
        <v>112387.5</v>
      </c>
      <c r="AX203" s="5"/>
      <c r="AY203" s="182">
        <f t="shared" si="2208"/>
        <v>112.5</v>
      </c>
      <c r="AZ203" s="182">
        <f t="shared" si="2209"/>
        <v>999</v>
      </c>
      <c r="BA203" s="182">
        <f t="shared" si="2210"/>
        <v>112387.5</v>
      </c>
      <c r="BB203" s="5"/>
      <c r="BC203" s="182">
        <f t="shared" si="2211"/>
        <v>135</v>
      </c>
      <c r="BD203" s="182">
        <f t="shared" si="2212"/>
        <v>999</v>
      </c>
      <c r="BE203" s="182">
        <f t="shared" si="2213"/>
        <v>134865</v>
      </c>
      <c r="BF203" s="5"/>
      <c r="BG203" s="182">
        <f t="shared" si="2214"/>
        <v>135</v>
      </c>
      <c r="BH203" s="182">
        <f t="shared" si="2215"/>
        <v>999</v>
      </c>
      <c r="BI203" s="182">
        <f t="shared" si="2216"/>
        <v>134865</v>
      </c>
      <c r="BJ203" s="5"/>
      <c r="BK203" s="182">
        <f t="shared" si="2217"/>
        <v>135</v>
      </c>
      <c r="BL203" s="182">
        <f t="shared" si="2218"/>
        <v>999</v>
      </c>
      <c r="BM203" s="182">
        <f t="shared" si="2219"/>
        <v>134865</v>
      </c>
      <c r="BN203" s="5"/>
      <c r="BO203" s="182">
        <f t="shared" si="2220"/>
        <v>135</v>
      </c>
      <c r="BP203" s="182">
        <f t="shared" si="2221"/>
        <v>999</v>
      </c>
      <c r="BQ203" s="182">
        <f t="shared" si="2222"/>
        <v>134865</v>
      </c>
      <c r="BR203" s="5"/>
      <c r="BS203" s="182">
        <f t="shared" si="2223"/>
        <v>135</v>
      </c>
      <c r="BT203" s="182">
        <f t="shared" si="2224"/>
        <v>999</v>
      </c>
      <c r="BU203" s="182">
        <f t="shared" si="2225"/>
        <v>134865</v>
      </c>
      <c r="BV203" s="5"/>
      <c r="BW203" s="182">
        <f t="shared" si="2226"/>
        <v>135</v>
      </c>
      <c r="BX203" s="182">
        <f t="shared" si="2227"/>
        <v>999</v>
      </c>
      <c r="BY203" s="182">
        <f t="shared" si="2228"/>
        <v>134865</v>
      </c>
      <c r="BZ203" s="5"/>
      <c r="CA203" s="182">
        <f t="shared" si="2229"/>
        <v>135</v>
      </c>
      <c r="CB203" s="182">
        <f t="shared" si="2230"/>
        <v>999</v>
      </c>
      <c r="CC203" s="182">
        <f t="shared" si="2231"/>
        <v>134865</v>
      </c>
      <c r="CD203" s="5"/>
      <c r="CE203" s="182">
        <f t="shared" si="2232"/>
        <v>162</v>
      </c>
      <c r="CF203" s="182">
        <f t="shared" si="2233"/>
        <v>999</v>
      </c>
      <c r="CG203" s="182">
        <f t="shared" si="2234"/>
        <v>161838</v>
      </c>
      <c r="CH203" s="5"/>
      <c r="CI203" s="182">
        <f t="shared" si="2235"/>
        <v>162</v>
      </c>
      <c r="CJ203" s="182">
        <f t="shared" si="2236"/>
        <v>999</v>
      </c>
      <c r="CK203" s="182">
        <f t="shared" si="2237"/>
        <v>161838</v>
      </c>
      <c r="CL203" s="5"/>
      <c r="CM203" s="182">
        <f t="shared" si="2238"/>
        <v>162</v>
      </c>
      <c r="CN203" s="182">
        <f t="shared" si="2239"/>
        <v>999</v>
      </c>
      <c r="CO203" s="182">
        <f t="shared" si="2240"/>
        <v>161838</v>
      </c>
      <c r="CP203" s="5"/>
      <c r="CQ203" s="182">
        <f t="shared" si="2241"/>
        <v>162</v>
      </c>
      <c r="CR203" s="182">
        <f t="shared" si="2242"/>
        <v>999</v>
      </c>
      <c r="CS203" s="182">
        <f t="shared" si="2243"/>
        <v>161838</v>
      </c>
      <c r="CT203" s="5"/>
      <c r="CU203" s="182">
        <f t="shared" si="2244"/>
        <v>162</v>
      </c>
      <c r="CV203" s="182">
        <f t="shared" si="2245"/>
        <v>999</v>
      </c>
      <c r="CW203" s="182">
        <f t="shared" si="2246"/>
        <v>161838</v>
      </c>
      <c r="CX203" s="5"/>
      <c r="CY203" s="182">
        <f t="shared" si="2247"/>
        <v>178.20000000000002</v>
      </c>
      <c r="CZ203" s="182">
        <f t="shared" si="2248"/>
        <v>999</v>
      </c>
      <c r="DA203" s="182">
        <f t="shared" si="2249"/>
        <v>178021.80000000002</v>
      </c>
      <c r="DB203" s="5"/>
      <c r="DC203" s="182">
        <f t="shared" si="2250"/>
        <v>178.20000000000002</v>
      </c>
      <c r="DD203" s="182">
        <f t="shared" si="2251"/>
        <v>999</v>
      </c>
      <c r="DE203" s="182">
        <f t="shared" si="2252"/>
        <v>178021.80000000002</v>
      </c>
      <c r="DF203" s="5"/>
      <c r="DG203" s="182">
        <f t="shared" si="2253"/>
        <v>178.20000000000002</v>
      </c>
      <c r="DH203" s="182">
        <f t="shared" si="2254"/>
        <v>999</v>
      </c>
      <c r="DI203" s="182">
        <f t="shared" si="2255"/>
        <v>178021.80000000002</v>
      </c>
      <c r="DJ203" s="5"/>
      <c r="DK203" s="182">
        <f t="shared" si="2256"/>
        <v>178.20000000000002</v>
      </c>
      <c r="DL203" s="182">
        <f t="shared" si="2257"/>
        <v>999</v>
      </c>
      <c r="DM203" s="182">
        <f t="shared" si="2258"/>
        <v>178021.80000000002</v>
      </c>
      <c r="DN203" s="5"/>
      <c r="DO203" s="182">
        <f t="shared" si="2259"/>
        <v>178.20000000000002</v>
      </c>
      <c r="DP203" s="182">
        <f t="shared" si="2260"/>
        <v>999</v>
      </c>
      <c r="DQ203" s="182">
        <f t="shared" si="2261"/>
        <v>178021.80000000002</v>
      </c>
      <c r="DR203" s="5"/>
      <c r="DS203" s="182">
        <f t="shared" si="2262"/>
        <v>178.20000000000002</v>
      </c>
      <c r="DT203" s="182">
        <f t="shared" si="2263"/>
        <v>999</v>
      </c>
      <c r="DU203" s="182">
        <f t="shared" si="2264"/>
        <v>178021.80000000002</v>
      </c>
      <c r="DV203" s="5"/>
      <c r="DW203" s="182">
        <f t="shared" si="2265"/>
        <v>178.20000000000002</v>
      </c>
      <c r="DX203" s="182">
        <f t="shared" si="2266"/>
        <v>999</v>
      </c>
      <c r="DY203" s="182">
        <f t="shared" si="2267"/>
        <v>178021.80000000002</v>
      </c>
      <c r="DZ203" s="5"/>
      <c r="EA203" s="182">
        <f t="shared" si="2268"/>
        <v>178.20000000000002</v>
      </c>
      <c r="EB203" s="182">
        <f t="shared" si="2269"/>
        <v>999</v>
      </c>
      <c r="EC203" s="182">
        <f t="shared" si="2270"/>
        <v>178021.80000000002</v>
      </c>
      <c r="ED203" s="5"/>
      <c r="EE203" s="182">
        <f t="shared" si="2271"/>
        <v>178.20000000000002</v>
      </c>
      <c r="EF203" s="182">
        <f t="shared" si="2272"/>
        <v>999</v>
      </c>
      <c r="EG203" s="182">
        <f t="shared" si="2273"/>
        <v>178021.80000000002</v>
      </c>
      <c r="EH203" s="5"/>
      <c r="EI203" s="182">
        <f t="shared" si="2274"/>
        <v>178.20000000000002</v>
      </c>
      <c r="EJ203" s="182">
        <f t="shared" si="2275"/>
        <v>999</v>
      </c>
      <c r="EK203" s="182">
        <f t="shared" si="2276"/>
        <v>178021.80000000002</v>
      </c>
      <c r="EL203" s="5"/>
      <c r="EM203" s="182">
        <f t="shared" si="2277"/>
        <v>178.20000000000002</v>
      </c>
      <c r="EN203" s="182">
        <f t="shared" si="2278"/>
        <v>999</v>
      </c>
      <c r="EO203" s="182">
        <f t="shared" si="2279"/>
        <v>178021.80000000002</v>
      </c>
      <c r="EP203" s="5"/>
      <c r="EQ203" s="182">
        <f t="shared" si="2280"/>
        <v>178.20000000000002</v>
      </c>
      <c r="ER203" s="182">
        <f t="shared" si="2281"/>
        <v>999</v>
      </c>
      <c r="ES203" s="182">
        <f t="shared" si="2282"/>
        <v>178021.80000000002</v>
      </c>
      <c r="ET203" s="5"/>
      <c r="EU203" s="182">
        <f t="shared" si="2283"/>
        <v>196.02000000000004</v>
      </c>
      <c r="EV203" s="182">
        <f t="shared" si="2284"/>
        <v>999</v>
      </c>
      <c r="EW203" s="182">
        <f t="shared" si="2285"/>
        <v>195823.98000000004</v>
      </c>
      <c r="EX203" s="5"/>
      <c r="EY203" s="182">
        <f t="shared" si="2286"/>
        <v>196.02000000000004</v>
      </c>
      <c r="EZ203" s="182">
        <f t="shared" si="2287"/>
        <v>999</v>
      </c>
      <c r="FA203" s="182">
        <f t="shared" si="2288"/>
        <v>195823.98000000004</v>
      </c>
      <c r="FB203" s="5"/>
      <c r="FC203" s="182">
        <f t="shared" si="2289"/>
        <v>196.02000000000004</v>
      </c>
      <c r="FD203" s="182">
        <f t="shared" si="2290"/>
        <v>999</v>
      </c>
      <c r="FE203" s="182">
        <f t="shared" si="2291"/>
        <v>195823.98000000004</v>
      </c>
      <c r="FF203" s="5"/>
      <c r="FG203" s="182">
        <f t="shared" si="2292"/>
        <v>196.02000000000004</v>
      </c>
      <c r="FH203" s="182">
        <f t="shared" si="2293"/>
        <v>999</v>
      </c>
      <c r="FI203" s="182">
        <f t="shared" si="2294"/>
        <v>195823.98000000004</v>
      </c>
      <c r="FJ203" s="5"/>
      <c r="FK203" s="182">
        <f t="shared" si="2295"/>
        <v>196.02000000000004</v>
      </c>
      <c r="FL203" s="182">
        <f t="shared" si="2296"/>
        <v>999</v>
      </c>
      <c r="FM203" s="182">
        <f t="shared" si="2297"/>
        <v>195823.98000000004</v>
      </c>
      <c r="FN203" s="5"/>
      <c r="FO203" s="182">
        <f t="shared" si="2298"/>
        <v>196.02000000000004</v>
      </c>
      <c r="FP203" s="182">
        <f t="shared" si="2299"/>
        <v>999</v>
      </c>
      <c r="FQ203" s="182">
        <f t="shared" si="2300"/>
        <v>195823.98000000004</v>
      </c>
      <c r="FR203" s="5"/>
      <c r="FS203" s="182">
        <f t="shared" si="2301"/>
        <v>196.02000000000004</v>
      </c>
      <c r="FT203" s="182">
        <f t="shared" si="2302"/>
        <v>999</v>
      </c>
      <c r="FU203" s="182">
        <f t="shared" si="2303"/>
        <v>195823.98000000004</v>
      </c>
      <c r="FV203" s="5"/>
      <c r="FW203" s="182">
        <f t="shared" si="2304"/>
        <v>196.02000000000004</v>
      </c>
      <c r="FX203" s="182">
        <f t="shared" si="2305"/>
        <v>999</v>
      </c>
      <c r="FY203" s="182">
        <f t="shared" si="2306"/>
        <v>195823.98000000004</v>
      </c>
      <c r="FZ203" s="5"/>
      <c r="GA203" s="182">
        <f t="shared" si="2307"/>
        <v>196.02000000000004</v>
      </c>
      <c r="GB203" s="182">
        <f t="shared" si="2308"/>
        <v>999</v>
      </c>
      <c r="GC203" s="182">
        <f t="shared" si="2309"/>
        <v>195823.98000000004</v>
      </c>
      <c r="GE203" s="182">
        <f t="shared" si="2310"/>
        <v>196.02000000000004</v>
      </c>
      <c r="GF203" s="182">
        <f t="shared" si="2311"/>
        <v>999</v>
      </c>
      <c r="GG203" s="182">
        <f t="shared" si="2312"/>
        <v>195823.98000000004</v>
      </c>
      <c r="GH203" s="5"/>
      <c r="GI203" s="182">
        <f t="shared" si="2313"/>
        <v>196.02000000000004</v>
      </c>
      <c r="GJ203" s="182">
        <f t="shared" si="2314"/>
        <v>999</v>
      </c>
      <c r="GK203" s="182">
        <f t="shared" si="2315"/>
        <v>195823.98000000004</v>
      </c>
      <c r="GL203" s="5"/>
      <c r="GM203" s="182">
        <f t="shared" si="2316"/>
        <v>196.02000000000004</v>
      </c>
      <c r="GN203" s="182">
        <f t="shared" si="2317"/>
        <v>999</v>
      </c>
      <c r="GO203" s="182">
        <f t="shared" si="2318"/>
        <v>195823.98000000004</v>
      </c>
      <c r="GP203" s="5"/>
      <c r="GQ203" s="182">
        <f t="shared" si="2319"/>
        <v>225.42300000000003</v>
      </c>
      <c r="GR203" s="182">
        <f t="shared" si="2320"/>
        <v>999</v>
      </c>
      <c r="GS203" s="182">
        <f t="shared" si="2321"/>
        <v>225197.57700000002</v>
      </c>
      <c r="GT203" s="5"/>
      <c r="GU203" s="182">
        <f t="shared" si="2322"/>
        <v>225.42300000000003</v>
      </c>
      <c r="GV203" s="182">
        <f t="shared" si="2323"/>
        <v>999</v>
      </c>
      <c r="GW203" s="182">
        <f t="shared" si="2324"/>
        <v>225197.57700000002</v>
      </c>
      <c r="GX203" s="5"/>
      <c r="GY203" s="182">
        <f t="shared" si="2325"/>
        <v>225.42300000000003</v>
      </c>
      <c r="GZ203" s="182">
        <f t="shared" si="2326"/>
        <v>999</v>
      </c>
      <c r="HA203" s="182">
        <f t="shared" si="2327"/>
        <v>225197.57700000002</v>
      </c>
      <c r="HB203" s="5"/>
      <c r="HC203" s="182">
        <f t="shared" si="2328"/>
        <v>225.42300000000003</v>
      </c>
      <c r="HD203" s="182">
        <f t="shared" si="2329"/>
        <v>999</v>
      </c>
      <c r="HE203" s="182">
        <f t="shared" si="2330"/>
        <v>225197.57700000002</v>
      </c>
      <c r="HF203" s="5"/>
      <c r="HG203" s="182">
        <f t="shared" si="2331"/>
        <v>225.42300000000003</v>
      </c>
      <c r="HH203" s="182">
        <f t="shared" si="2332"/>
        <v>999</v>
      </c>
      <c r="HI203" s="182">
        <f t="shared" si="2333"/>
        <v>225197.57700000002</v>
      </c>
      <c r="HJ203" s="5"/>
      <c r="HK203" s="182">
        <f t="shared" si="2334"/>
        <v>225.42300000000003</v>
      </c>
      <c r="HL203" s="182">
        <f t="shared" si="2335"/>
        <v>999</v>
      </c>
      <c r="HM203" s="182">
        <f t="shared" si="2336"/>
        <v>225197.57700000002</v>
      </c>
      <c r="HN203" s="5"/>
      <c r="HO203" s="182">
        <f t="shared" si="2337"/>
        <v>225.42300000000003</v>
      </c>
      <c r="HP203" s="182">
        <f t="shared" si="2338"/>
        <v>999</v>
      </c>
      <c r="HQ203" s="182">
        <f t="shared" si="2339"/>
        <v>225197.57700000002</v>
      </c>
      <c r="HR203" s="5"/>
      <c r="HS203" s="182">
        <f t="shared" si="2340"/>
        <v>225.42300000000003</v>
      </c>
      <c r="HT203" s="182">
        <f t="shared" si="2341"/>
        <v>999</v>
      </c>
      <c r="HU203" s="182">
        <f t="shared" si="2342"/>
        <v>225197.57700000002</v>
      </c>
      <c r="HV203" s="5"/>
      <c r="HW203" s="182">
        <f t="shared" si="2343"/>
        <v>225.42300000000003</v>
      </c>
      <c r="HX203" s="182">
        <f t="shared" si="2344"/>
        <v>999</v>
      </c>
      <c r="HY203" s="182">
        <f t="shared" si="2345"/>
        <v>225197.57700000002</v>
      </c>
      <c r="IA203" s="182">
        <f t="shared" si="2346"/>
        <v>225.42300000000003</v>
      </c>
      <c r="IB203" s="182">
        <f t="shared" si="2347"/>
        <v>999</v>
      </c>
      <c r="IC203" s="182">
        <f t="shared" si="2348"/>
        <v>225197.57700000002</v>
      </c>
      <c r="ID203" s="5"/>
      <c r="IE203" s="182">
        <f t="shared" si="2349"/>
        <v>225.42300000000003</v>
      </c>
      <c r="IF203" s="182">
        <f t="shared" si="2350"/>
        <v>999</v>
      </c>
      <c r="IG203" s="182">
        <f t="shared" si="2351"/>
        <v>225197.57700000002</v>
      </c>
      <c r="IH203" s="5"/>
      <c r="II203" s="182">
        <f t="shared" si="2352"/>
        <v>225.42300000000003</v>
      </c>
      <c r="IJ203" s="182">
        <f t="shared" si="2353"/>
        <v>999</v>
      </c>
      <c r="IK203" s="182">
        <f t="shared" si="2354"/>
        <v>225197.57700000002</v>
      </c>
      <c r="IL203" s="5"/>
      <c r="IM203" s="182">
        <f t="shared" si="2355"/>
        <v>225.42300000000003</v>
      </c>
      <c r="IN203" s="182">
        <f t="shared" si="2356"/>
        <v>999</v>
      </c>
      <c r="IO203" s="182">
        <f t="shared" si="2357"/>
        <v>225197.57700000002</v>
      </c>
      <c r="IP203" s="5"/>
      <c r="IQ203" s="182">
        <f t="shared" si="2358"/>
        <v>225.42300000000003</v>
      </c>
      <c r="IR203" s="182">
        <f t="shared" si="2359"/>
        <v>999</v>
      </c>
      <c r="IS203" s="182">
        <f t="shared" si="2360"/>
        <v>225197.57700000002</v>
      </c>
      <c r="IT203" s="5"/>
      <c r="IU203" s="182">
        <f t="shared" si="2361"/>
        <v>225.42300000000003</v>
      </c>
      <c r="IV203" s="182">
        <f t="shared" si="2362"/>
        <v>999</v>
      </c>
      <c r="IW203" s="182">
        <f t="shared" si="2363"/>
        <v>225197.57700000002</v>
      </c>
      <c r="IX203" s="5"/>
      <c r="IY203" s="182">
        <f t="shared" si="2364"/>
        <v>225.42300000000003</v>
      </c>
      <c r="IZ203" s="182">
        <f t="shared" si="2365"/>
        <v>999</v>
      </c>
      <c r="JA203" s="182">
        <f t="shared" si="2366"/>
        <v>225197.57700000002</v>
      </c>
      <c r="JB203" s="5"/>
      <c r="JC203" s="182">
        <f t="shared" si="2367"/>
        <v>225.42300000000003</v>
      </c>
      <c r="JD203" s="182">
        <f t="shared" si="2368"/>
        <v>999</v>
      </c>
      <c r="JE203" s="182">
        <f t="shared" si="2369"/>
        <v>225197.57700000002</v>
      </c>
      <c r="JF203" s="5"/>
      <c r="JG203" s="182">
        <f t="shared" si="2370"/>
        <v>225.42300000000003</v>
      </c>
      <c r="JH203" s="182">
        <f t="shared" si="2371"/>
        <v>999</v>
      </c>
      <c r="JI203" s="182">
        <f t="shared" si="2372"/>
        <v>225197.57700000002</v>
      </c>
      <c r="JJ203" s="294"/>
      <c r="JK203" s="182">
        <f t="shared" si="2373"/>
        <v>225.42300000000003</v>
      </c>
      <c r="JL203" s="182">
        <f t="shared" si="2374"/>
        <v>999</v>
      </c>
      <c r="JM203" s="182">
        <f t="shared" si="2375"/>
        <v>225197.57700000002</v>
      </c>
      <c r="JN203" s="188"/>
      <c r="JO203" s="182">
        <f t="shared" si="2376"/>
        <v>227.67723000000004</v>
      </c>
      <c r="JP203" s="182">
        <f t="shared" si="2377"/>
        <v>1008.99</v>
      </c>
      <c r="JQ203" s="182">
        <f t="shared" si="2378"/>
        <v>229724.04829770004</v>
      </c>
      <c r="JR203" s="188"/>
      <c r="JS203" s="182">
        <f t="shared" si="2379"/>
        <v>229.95400230000004</v>
      </c>
      <c r="JT203" s="182">
        <f t="shared" si="2380"/>
        <v>1019.0799000000001</v>
      </c>
      <c r="JU203" s="182">
        <f t="shared" si="2381"/>
        <v>234341.50166848383</v>
      </c>
      <c r="JV203" s="188"/>
      <c r="JW203" s="182">
        <f t="shared" si="2382"/>
        <v>232.25354232300003</v>
      </c>
      <c r="JX203" s="182">
        <f t="shared" si="2383"/>
        <v>1029.2706990000001</v>
      </c>
      <c r="JY203" s="182">
        <f t="shared" si="2384"/>
        <v>239051.76585202035</v>
      </c>
      <c r="JZ203" s="188"/>
      <c r="KA203" s="182">
        <f t="shared" si="2385"/>
        <v>234.57607774623003</v>
      </c>
      <c r="KB203" s="182">
        <f t="shared" si="2386"/>
        <v>1039.5634059900001</v>
      </c>
      <c r="KC203" s="182">
        <f t="shared" si="2387"/>
        <v>243856.70634564594</v>
      </c>
      <c r="KD203" s="188"/>
      <c r="KE203" s="182">
        <f t="shared" si="2388"/>
        <v>236.92183852369232</v>
      </c>
      <c r="KF203" s="182">
        <f t="shared" si="2389"/>
        <v>1049.9590400499001</v>
      </c>
      <c r="KG203" s="182">
        <f t="shared" si="2390"/>
        <v>248758.2261431934</v>
      </c>
      <c r="KH203" s="188"/>
      <c r="KI203" s="183">
        <f t="shared" si="2169"/>
        <v>495</v>
      </c>
      <c r="KJ203" s="183">
        <f t="shared" si="1957"/>
        <v>999</v>
      </c>
      <c r="KK203" s="183">
        <f t="shared" si="2391"/>
        <v>494505</v>
      </c>
      <c r="KM203" s="183">
        <f t="shared" si="2171"/>
        <v>1507.5</v>
      </c>
      <c r="KN203" s="183">
        <f t="shared" si="1958"/>
        <v>999</v>
      </c>
      <c r="KO203" s="183">
        <f t="shared" si="2392"/>
        <v>1505992.5</v>
      </c>
      <c r="KQ203" s="183">
        <f t="shared" si="2173"/>
        <v>2057.4</v>
      </c>
      <c r="KR203" s="183">
        <f t="shared" si="1959"/>
        <v>999.00000000000011</v>
      </c>
      <c r="KS203" s="183">
        <f t="shared" si="2393"/>
        <v>2055342.6000000003</v>
      </c>
      <c r="KU203" s="183">
        <f t="shared" si="2175"/>
        <v>2263.1400000000003</v>
      </c>
      <c r="KV203" s="183">
        <f t="shared" si="1960"/>
        <v>999</v>
      </c>
      <c r="KW203" s="183">
        <f t="shared" si="2394"/>
        <v>2260876.8600000003</v>
      </c>
      <c r="KY203" s="183">
        <f t="shared" si="2177"/>
        <v>2558.0610000000006</v>
      </c>
      <c r="KZ203" s="183">
        <f t="shared" si="1961"/>
        <v>998.99999999999989</v>
      </c>
      <c r="LA203" s="183">
        <f t="shared" si="2395"/>
        <v>2555502.9390000002</v>
      </c>
      <c r="LC203" s="183">
        <f t="shared" si="2179"/>
        <v>2705.0760000000009</v>
      </c>
      <c r="LD203" s="183">
        <v>0</v>
      </c>
      <c r="LE203" s="183">
        <f t="shared" si="2396"/>
        <v>2702370.9240000001</v>
      </c>
    </row>
    <row r="204" spans="2:317" ht="18.75">
      <c r="B204" s="172"/>
      <c r="C204" s="181"/>
      <c r="D204" s="181"/>
      <c r="E204" s="180" t="str">
        <f>'A.I Revenue Streams - P1'!F200</f>
        <v>Insurance</v>
      </c>
      <c r="F204" s="184"/>
      <c r="G204" s="182"/>
      <c r="H204" s="182">
        <f>'A.I Revenue Streams - P1'!J200</f>
        <v>1000</v>
      </c>
      <c r="I204" s="182"/>
      <c r="J204" s="188"/>
      <c r="K204" s="182">
        <f>'A.I Revenue Streams - P1'!H200*K$2*L$2</f>
        <v>135</v>
      </c>
      <c r="L204" s="182">
        <f t="shared" si="1963"/>
        <v>1000</v>
      </c>
      <c r="M204" s="182">
        <f t="shared" si="1964"/>
        <v>135000</v>
      </c>
      <c r="N204" s="5"/>
      <c r="O204" s="182">
        <f t="shared" si="2182"/>
        <v>135</v>
      </c>
      <c r="P204" s="182">
        <f t="shared" si="2183"/>
        <v>1000</v>
      </c>
      <c r="Q204" s="182">
        <f t="shared" si="2184"/>
        <v>135000</v>
      </c>
      <c r="R204" s="5"/>
      <c r="S204" s="182">
        <f t="shared" si="1951"/>
        <v>180</v>
      </c>
      <c r="T204" s="182">
        <f t="shared" si="2185"/>
        <v>1000</v>
      </c>
      <c r="U204" s="182">
        <f t="shared" si="2186"/>
        <v>180000</v>
      </c>
      <c r="V204" s="5"/>
      <c r="W204" s="182">
        <f t="shared" si="2187"/>
        <v>180</v>
      </c>
      <c r="X204" s="182">
        <f t="shared" si="2188"/>
        <v>1000</v>
      </c>
      <c r="Y204" s="182">
        <f t="shared" si="2189"/>
        <v>180000</v>
      </c>
      <c r="Z204" s="5"/>
      <c r="AA204" s="182">
        <f t="shared" si="2190"/>
        <v>180</v>
      </c>
      <c r="AB204" s="182">
        <f t="shared" si="2191"/>
        <v>1000</v>
      </c>
      <c r="AC204" s="182">
        <f t="shared" si="2192"/>
        <v>180000</v>
      </c>
      <c r="AD204" s="5"/>
      <c r="AE204" s="182">
        <f t="shared" si="2193"/>
        <v>180</v>
      </c>
      <c r="AF204" s="182">
        <f t="shared" si="2194"/>
        <v>1000</v>
      </c>
      <c r="AG204" s="182">
        <f t="shared" si="2195"/>
        <v>180000</v>
      </c>
      <c r="AH204" s="5"/>
      <c r="AI204" s="182">
        <f t="shared" si="2196"/>
        <v>225</v>
      </c>
      <c r="AJ204" s="182">
        <f t="shared" si="2197"/>
        <v>1000</v>
      </c>
      <c r="AK204" s="182">
        <f t="shared" si="2198"/>
        <v>225000</v>
      </c>
      <c r="AL204" s="5"/>
      <c r="AM204" s="182">
        <f t="shared" si="2199"/>
        <v>225</v>
      </c>
      <c r="AN204" s="182">
        <f t="shared" si="2200"/>
        <v>1000</v>
      </c>
      <c r="AO204" s="182">
        <f t="shared" si="2201"/>
        <v>225000</v>
      </c>
      <c r="AP204" s="5"/>
      <c r="AQ204" s="182">
        <f t="shared" si="2202"/>
        <v>225</v>
      </c>
      <c r="AR204" s="182">
        <f t="shared" si="2203"/>
        <v>1000</v>
      </c>
      <c r="AS204" s="182">
        <f t="shared" si="2204"/>
        <v>225000</v>
      </c>
      <c r="AT204" s="5"/>
      <c r="AU204" s="182">
        <f t="shared" si="2205"/>
        <v>225</v>
      </c>
      <c r="AV204" s="182">
        <f t="shared" si="2206"/>
        <v>1000</v>
      </c>
      <c r="AW204" s="182">
        <f t="shared" si="2207"/>
        <v>225000</v>
      </c>
      <c r="AX204" s="5"/>
      <c r="AY204" s="182">
        <f t="shared" si="2208"/>
        <v>225</v>
      </c>
      <c r="AZ204" s="182">
        <f t="shared" si="2209"/>
        <v>1000</v>
      </c>
      <c r="BA204" s="182">
        <f t="shared" si="2210"/>
        <v>225000</v>
      </c>
      <c r="BB204" s="5"/>
      <c r="BC204" s="182">
        <f t="shared" si="2211"/>
        <v>270</v>
      </c>
      <c r="BD204" s="182">
        <f t="shared" si="2212"/>
        <v>1000</v>
      </c>
      <c r="BE204" s="182">
        <f t="shared" si="2213"/>
        <v>270000</v>
      </c>
      <c r="BF204" s="5"/>
      <c r="BG204" s="182">
        <f t="shared" si="2214"/>
        <v>270</v>
      </c>
      <c r="BH204" s="182">
        <f t="shared" si="2215"/>
        <v>1000</v>
      </c>
      <c r="BI204" s="182">
        <f t="shared" si="2216"/>
        <v>270000</v>
      </c>
      <c r="BJ204" s="5"/>
      <c r="BK204" s="182">
        <f t="shared" si="2217"/>
        <v>270</v>
      </c>
      <c r="BL204" s="182">
        <f t="shared" si="2218"/>
        <v>1000</v>
      </c>
      <c r="BM204" s="182">
        <f t="shared" si="2219"/>
        <v>135000</v>
      </c>
      <c r="BN204" s="5"/>
      <c r="BO204" s="182">
        <f t="shared" si="2220"/>
        <v>270</v>
      </c>
      <c r="BP204" s="182">
        <f t="shared" si="2221"/>
        <v>1000</v>
      </c>
      <c r="BQ204" s="182">
        <f t="shared" si="2222"/>
        <v>270000</v>
      </c>
      <c r="BR204" s="5"/>
      <c r="BS204" s="182">
        <f t="shared" si="2223"/>
        <v>270</v>
      </c>
      <c r="BT204" s="182">
        <f t="shared" si="2224"/>
        <v>1000</v>
      </c>
      <c r="BU204" s="182">
        <f t="shared" si="2225"/>
        <v>270000</v>
      </c>
      <c r="BV204" s="5"/>
      <c r="BW204" s="182">
        <f t="shared" si="2226"/>
        <v>270</v>
      </c>
      <c r="BX204" s="182">
        <f t="shared" si="2227"/>
        <v>1000</v>
      </c>
      <c r="BY204" s="182">
        <f t="shared" si="2228"/>
        <v>270000</v>
      </c>
      <c r="BZ204" s="5"/>
      <c r="CA204" s="182">
        <f t="shared" si="2229"/>
        <v>270</v>
      </c>
      <c r="CB204" s="182">
        <f t="shared" si="2230"/>
        <v>1000</v>
      </c>
      <c r="CC204" s="182">
        <f t="shared" si="2231"/>
        <v>270000</v>
      </c>
      <c r="CD204" s="5"/>
      <c r="CE204" s="182">
        <f t="shared" si="2232"/>
        <v>324</v>
      </c>
      <c r="CF204" s="182">
        <f t="shared" si="2233"/>
        <v>1000</v>
      </c>
      <c r="CG204" s="182">
        <f t="shared" si="2234"/>
        <v>324000</v>
      </c>
      <c r="CH204" s="5"/>
      <c r="CI204" s="182">
        <f t="shared" si="2235"/>
        <v>324</v>
      </c>
      <c r="CJ204" s="182">
        <f t="shared" si="2236"/>
        <v>1000</v>
      </c>
      <c r="CK204" s="182">
        <f t="shared" si="2237"/>
        <v>324000</v>
      </c>
      <c r="CL204" s="5"/>
      <c r="CM204" s="182">
        <f t="shared" si="2238"/>
        <v>324</v>
      </c>
      <c r="CN204" s="182">
        <f t="shared" si="2239"/>
        <v>1000</v>
      </c>
      <c r="CO204" s="182">
        <f t="shared" si="2240"/>
        <v>324000</v>
      </c>
      <c r="CP204" s="5"/>
      <c r="CQ204" s="182">
        <f t="shared" si="2241"/>
        <v>324</v>
      </c>
      <c r="CR204" s="182">
        <f t="shared" si="2242"/>
        <v>1000</v>
      </c>
      <c r="CS204" s="182">
        <f t="shared" si="2243"/>
        <v>324000</v>
      </c>
      <c r="CT204" s="5"/>
      <c r="CU204" s="182">
        <f t="shared" si="2244"/>
        <v>324</v>
      </c>
      <c r="CV204" s="182">
        <f t="shared" si="2245"/>
        <v>1000</v>
      </c>
      <c r="CW204" s="182">
        <f t="shared" si="2246"/>
        <v>324000</v>
      </c>
      <c r="CX204" s="5"/>
      <c r="CY204" s="182">
        <f t="shared" si="2247"/>
        <v>356.40000000000003</v>
      </c>
      <c r="CZ204" s="182">
        <f t="shared" si="2248"/>
        <v>1000</v>
      </c>
      <c r="DA204" s="182">
        <f t="shared" si="2249"/>
        <v>356400.00000000006</v>
      </c>
      <c r="DB204" s="5"/>
      <c r="DC204" s="182">
        <f t="shared" si="2250"/>
        <v>356.40000000000003</v>
      </c>
      <c r="DD204" s="182">
        <f t="shared" si="2251"/>
        <v>1000</v>
      </c>
      <c r="DE204" s="182">
        <f t="shared" si="2252"/>
        <v>356400.00000000006</v>
      </c>
      <c r="DF204" s="5"/>
      <c r="DG204" s="182">
        <f t="shared" si="2253"/>
        <v>356.40000000000003</v>
      </c>
      <c r="DH204" s="182">
        <f t="shared" si="2254"/>
        <v>1000</v>
      </c>
      <c r="DI204" s="182">
        <f t="shared" si="2255"/>
        <v>356400.00000000006</v>
      </c>
      <c r="DJ204" s="5"/>
      <c r="DK204" s="182">
        <f t="shared" si="2256"/>
        <v>356.40000000000003</v>
      </c>
      <c r="DL204" s="182">
        <f t="shared" si="2257"/>
        <v>1000</v>
      </c>
      <c r="DM204" s="182">
        <f t="shared" si="2258"/>
        <v>356400.00000000006</v>
      </c>
      <c r="DN204" s="5"/>
      <c r="DO204" s="182">
        <f t="shared" si="2259"/>
        <v>356.40000000000003</v>
      </c>
      <c r="DP204" s="182">
        <f t="shared" si="2260"/>
        <v>1000</v>
      </c>
      <c r="DQ204" s="182">
        <f t="shared" si="2261"/>
        <v>356400.00000000006</v>
      </c>
      <c r="DR204" s="5"/>
      <c r="DS204" s="182">
        <f t="shared" si="2262"/>
        <v>356.40000000000003</v>
      </c>
      <c r="DT204" s="182">
        <f t="shared" si="2263"/>
        <v>1000</v>
      </c>
      <c r="DU204" s="182">
        <f t="shared" si="2264"/>
        <v>356400.00000000006</v>
      </c>
      <c r="DV204" s="5"/>
      <c r="DW204" s="182">
        <f t="shared" si="2265"/>
        <v>356.40000000000003</v>
      </c>
      <c r="DX204" s="182">
        <f t="shared" si="2266"/>
        <v>1000</v>
      </c>
      <c r="DY204" s="182">
        <f t="shared" si="2267"/>
        <v>356400.00000000006</v>
      </c>
      <c r="DZ204" s="5"/>
      <c r="EA204" s="182">
        <f t="shared" si="2268"/>
        <v>356.40000000000003</v>
      </c>
      <c r="EB204" s="182">
        <f t="shared" si="2269"/>
        <v>1000</v>
      </c>
      <c r="EC204" s="182">
        <f t="shared" si="2270"/>
        <v>356400.00000000006</v>
      </c>
      <c r="ED204" s="5"/>
      <c r="EE204" s="182">
        <f t="shared" si="2271"/>
        <v>356.40000000000003</v>
      </c>
      <c r="EF204" s="182">
        <f t="shared" si="2272"/>
        <v>1000</v>
      </c>
      <c r="EG204" s="182">
        <f t="shared" si="2273"/>
        <v>356400.00000000006</v>
      </c>
      <c r="EH204" s="5"/>
      <c r="EI204" s="182">
        <f t="shared" si="2274"/>
        <v>356.40000000000003</v>
      </c>
      <c r="EJ204" s="182">
        <f t="shared" si="2275"/>
        <v>1000</v>
      </c>
      <c r="EK204" s="182">
        <f t="shared" si="2276"/>
        <v>356400.00000000006</v>
      </c>
      <c r="EL204" s="5"/>
      <c r="EM204" s="182">
        <f t="shared" si="2277"/>
        <v>356.40000000000003</v>
      </c>
      <c r="EN204" s="182">
        <f t="shared" si="2278"/>
        <v>1000</v>
      </c>
      <c r="EO204" s="182">
        <f t="shared" si="2279"/>
        <v>356400.00000000006</v>
      </c>
      <c r="EP204" s="5"/>
      <c r="EQ204" s="182">
        <f t="shared" si="2280"/>
        <v>356.40000000000003</v>
      </c>
      <c r="ER204" s="182">
        <f t="shared" si="2281"/>
        <v>1000</v>
      </c>
      <c r="ES204" s="182">
        <f t="shared" si="2282"/>
        <v>356400.00000000006</v>
      </c>
      <c r="ET204" s="5"/>
      <c r="EU204" s="182">
        <f t="shared" si="2283"/>
        <v>392.04000000000008</v>
      </c>
      <c r="EV204" s="182">
        <f t="shared" si="2284"/>
        <v>1000</v>
      </c>
      <c r="EW204" s="182">
        <f t="shared" si="2285"/>
        <v>392040.00000000006</v>
      </c>
      <c r="EX204" s="5"/>
      <c r="EY204" s="182">
        <f t="shared" si="2286"/>
        <v>392.04000000000008</v>
      </c>
      <c r="EZ204" s="182">
        <f t="shared" si="2287"/>
        <v>1000</v>
      </c>
      <c r="FA204" s="182">
        <f t="shared" si="2288"/>
        <v>392040.00000000006</v>
      </c>
      <c r="FB204" s="5"/>
      <c r="FC204" s="182">
        <f t="shared" si="2289"/>
        <v>392.04000000000008</v>
      </c>
      <c r="FD204" s="182">
        <f t="shared" si="2290"/>
        <v>1000</v>
      </c>
      <c r="FE204" s="182">
        <f t="shared" si="2291"/>
        <v>392040.00000000006</v>
      </c>
      <c r="FF204" s="5"/>
      <c r="FG204" s="182">
        <f t="shared" si="2292"/>
        <v>392.04000000000008</v>
      </c>
      <c r="FH204" s="182">
        <f t="shared" si="2293"/>
        <v>1000</v>
      </c>
      <c r="FI204" s="182">
        <f t="shared" si="2294"/>
        <v>392040.00000000006</v>
      </c>
      <c r="FJ204" s="5"/>
      <c r="FK204" s="182">
        <f t="shared" si="2295"/>
        <v>392.04000000000008</v>
      </c>
      <c r="FL204" s="182">
        <f t="shared" si="2296"/>
        <v>1000</v>
      </c>
      <c r="FM204" s="182">
        <f t="shared" si="2297"/>
        <v>392040.00000000006</v>
      </c>
      <c r="FN204" s="5"/>
      <c r="FO204" s="182">
        <f t="shared" si="2298"/>
        <v>392.04000000000008</v>
      </c>
      <c r="FP204" s="182">
        <f t="shared" si="2299"/>
        <v>1000</v>
      </c>
      <c r="FQ204" s="182">
        <f t="shared" si="2300"/>
        <v>392040.00000000006</v>
      </c>
      <c r="FR204" s="5"/>
      <c r="FS204" s="182">
        <f t="shared" si="2301"/>
        <v>392.04000000000008</v>
      </c>
      <c r="FT204" s="182">
        <f t="shared" si="2302"/>
        <v>1000</v>
      </c>
      <c r="FU204" s="182">
        <f t="shared" si="2303"/>
        <v>392040.00000000006</v>
      </c>
      <c r="FV204" s="5"/>
      <c r="FW204" s="182">
        <f t="shared" si="2304"/>
        <v>392.04000000000008</v>
      </c>
      <c r="FX204" s="182">
        <f t="shared" si="2305"/>
        <v>1000</v>
      </c>
      <c r="FY204" s="182">
        <f t="shared" si="2306"/>
        <v>392040.00000000006</v>
      </c>
      <c r="FZ204" s="5"/>
      <c r="GA204" s="182">
        <f t="shared" si="2307"/>
        <v>392.04000000000008</v>
      </c>
      <c r="GB204" s="182">
        <f t="shared" si="2308"/>
        <v>1000</v>
      </c>
      <c r="GC204" s="182">
        <f t="shared" si="2309"/>
        <v>392040.00000000006</v>
      </c>
      <c r="GE204" s="182">
        <f t="shared" si="2310"/>
        <v>392.04000000000008</v>
      </c>
      <c r="GF204" s="182">
        <f t="shared" si="2311"/>
        <v>1000</v>
      </c>
      <c r="GG204" s="182">
        <f t="shared" si="2312"/>
        <v>392040.00000000006</v>
      </c>
      <c r="GH204" s="5"/>
      <c r="GI204" s="182">
        <f t="shared" si="2313"/>
        <v>392.04000000000008</v>
      </c>
      <c r="GJ204" s="182">
        <f t="shared" si="2314"/>
        <v>1000</v>
      </c>
      <c r="GK204" s="182">
        <f t="shared" si="2315"/>
        <v>392040.00000000006</v>
      </c>
      <c r="GL204" s="5"/>
      <c r="GM204" s="182">
        <f t="shared" si="2316"/>
        <v>392.04000000000008</v>
      </c>
      <c r="GN204" s="182">
        <f t="shared" si="2317"/>
        <v>1000</v>
      </c>
      <c r="GO204" s="182">
        <f t="shared" si="2318"/>
        <v>392040.00000000006</v>
      </c>
      <c r="GP204" s="5"/>
      <c r="GQ204" s="182">
        <f t="shared" si="2319"/>
        <v>450.84600000000006</v>
      </c>
      <c r="GR204" s="182">
        <f t="shared" si="2320"/>
        <v>1000</v>
      </c>
      <c r="GS204" s="182">
        <f t="shared" si="2321"/>
        <v>450846.00000000006</v>
      </c>
      <c r="GT204" s="5"/>
      <c r="GU204" s="182">
        <f t="shared" si="2322"/>
        <v>450.84600000000006</v>
      </c>
      <c r="GV204" s="182">
        <f t="shared" si="2323"/>
        <v>1000</v>
      </c>
      <c r="GW204" s="182">
        <f t="shared" si="2324"/>
        <v>450846.00000000006</v>
      </c>
      <c r="GX204" s="5"/>
      <c r="GY204" s="182">
        <f t="shared" si="2325"/>
        <v>450.84600000000006</v>
      </c>
      <c r="GZ204" s="182">
        <f t="shared" si="2326"/>
        <v>1000</v>
      </c>
      <c r="HA204" s="182">
        <f t="shared" si="2327"/>
        <v>450846.00000000006</v>
      </c>
      <c r="HB204" s="5"/>
      <c r="HC204" s="182">
        <f t="shared" si="2328"/>
        <v>450.84600000000006</v>
      </c>
      <c r="HD204" s="182">
        <f t="shared" si="2329"/>
        <v>1000</v>
      </c>
      <c r="HE204" s="182">
        <f t="shared" si="2330"/>
        <v>450846.00000000006</v>
      </c>
      <c r="HF204" s="5"/>
      <c r="HG204" s="182">
        <f t="shared" si="2331"/>
        <v>450.84600000000006</v>
      </c>
      <c r="HH204" s="182">
        <f t="shared" si="2332"/>
        <v>1000</v>
      </c>
      <c r="HI204" s="182">
        <f t="shared" si="2333"/>
        <v>450846.00000000006</v>
      </c>
      <c r="HJ204" s="5"/>
      <c r="HK204" s="182">
        <f t="shared" si="2334"/>
        <v>450.84600000000006</v>
      </c>
      <c r="HL204" s="182">
        <f t="shared" si="2335"/>
        <v>1000</v>
      </c>
      <c r="HM204" s="182">
        <f t="shared" si="2336"/>
        <v>450846.00000000006</v>
      </c>
      <c r="HN204" s="5"/>
      <c r="HO204" s="182">
        <f t="shared" si="2337"/>
        <v>450.84600000000006</v>
      </c>
      <c r="HP204" s="182">
        <f t="shared" si="2338"/>
        <v>1000</v>
      </c>
      <c r="HQ204" s="182">
        <f t="shared" si="2339"/>
        <v>450846.00000000006</v>
      </c>
      <c r="HR204" s="5"/>
      <c r="HS204" s="182">
        <f t="shared" si="2340"/>
        <v>450.84600000000006</v>
      </c>
      <c r="HT204" s="182">
        <f t="shared" si="2341"/>
        <v>1000</v>
      </c>
      <c r="HU204" s="182">
        <f t="shared" si="2342"/>
        <v>450846.00000000006</v>
      </c>
      <c r="HV204" s="5"/>
      <c r="HW204" s="182">
        <f t="shared" si="2343"/>
        <v>450.84600000000006</v>
      </c>
      <c r="HX204" s="182">
        <f t="shared" si="2344"/>
        <v>1000</v>
      </c>
      <c r="HY204" s="182">
        <f t="shared" si="2345"/>
        <v>450846.00000000006</v>
      </c>
      <c r="IA204" s="182">
        <f t="shared" si="2346"/>
        <v>450.84600000000006</v>
      </c>
      <c r="IB204" s="182">
        <f t="shared" si="2347"/>
        <v>1000</v>
      </c>
      <c r="IC204" s="182">
        <f t="shared" si="2348"/>
        <v>450846.00000000006</v>
      </c>
      <c r="ID204" s="5"/>
      <c r="IE204" s="182">
        <f t="shared" si="2349"/>
        <v>450.84600000000006</v>
      </c>
      <c r="IF204" s="182">
        <f t="shared" si="2350"/>
        <v>1000</v>
      </c>
      <c r="IG204" s="182">
        <f t="shared" si="2351"/>
        <v>450846.00000000006</v>
      </c>
      <c r="IH204" s="5"/>
      <c r="II204" s="182">
        <f t="shared" si="2352"/>
        <v>450.84600000000006</v>
      </c>
      <c r="IJ204" s="182">
        <f t="shared" si="2353"/>
        <v>1000</v>
      </c>
      <c r="IK204" s="182">
        <f t="shared" si="2354"/>
        <v>450846.00000000006</v>
      </c>
      <c r="IL204" s="5"/>
      <c r="IM204" s="182">
        <f t="shared" si="2355"/>
        <v>450.84600000000006</v>
      </c>
      <c r="IN204" s="182">
        <f t="shared" si="2356"/>
        <v>1000</v>
      </c>
      <c r="IO204" s="182">
        <f t="shared" si="2357"/>
        <v>450846.00000000006</v>
      </c>
      <c r="IP204" s="5"/>
      <c r="IQ204" s="182">
        <f t="shared" si="2358"/>
        <v>450.84600000000006</v>
      </c>
      <c r="IR204" s="182">
        <f t="shared" si="2359"/>
        <v>1000</v>
      </c>
      <c r="IS204" s="182">
        <f t="shared" si="2360"/>
        <v>450846.00000000006</v>
      </c>
      <c r="IT204" s="5"/>
      <c r="IU204" s="182">
        <f t="shared" si="2361"/>
        <v>450.84600000000006</v>
      </c>
      <c r="IV204" s="182">
        <f t="shared" si="2362"/>
        <v>1000</v>
      </c>
      <c r="IW204" s="182">
        <f t="shared" si="2363"/>
        <v>450846.00000000006</v>
      </c>
      <c r="IX204" s="5"/>
      <c r="IY204" s="182">
        <f t="shared" si="2364"/>
        <v>450.84600000000006</v>
      </c>
      <c r="IZ204" s="182">
        <f t="shared" si="2365"/>
        <v>1000</v>
      </c>
      <c r="JA204" s="182">
        <f t="shared" si="2366"/>
        <v>450846.00000000006</v>
      </c>
      <c r="JB204" s="5"/>
      <c r="JC204" s="182">
        <f t="shared" si="2367"/>
        <v>450.84600000000006</v>
      </c>
      <c r="JD204" s="182">
        <f t="shared" si="2368"/>
        <v>1000</v>
      </c>
      <c r="JE204" s="182">
        <f t="shared" si="2369"/>
        <v>450846.00000000006</v>
      </c>
      <c r="JF204" s="5"/>
      <c r="JG204" s="182">
        <f t="shared" si="2370"/>
        <v>450.84600000000006</v>
      </c>
      <c r="JH204" s="182">
        <f t="shared" si="2371"/>
        <v>1000</v>
      </c>
      <c r="JI204" s="182">
        <f t="shared" si="2372"/>
        <v>450846.00000000006</v>
      </c>
      <c r="JJ204" s="294"/>
      <c r="JK204" s="182">
        <f t="shared" si="2373"/>
        <v>450.84600000000006</v>
      </c>
      <c r="JL204" s="182">
        <f t="shared" si="2374"/>
        <v>1000</v>
      </c>
      <c r="JM204" s="182">
        <f t="shared" si="2375"/>
        <v>450846.00000000006</v>
      </c>
      <c r="JN204" s="188"/>
      <c r="JO204" s="182">
        <f t="shared" si="2376"/>
        <v>455.35446000000007</v>
      </c>
      <c r="JP204" s="182">
        <f t="shared" si="2377"/>
        <v>1010</v>
      </c>
      <c r="JQ204" s="182">
        <f t="shared" si="2378"/>
        <v>459908.0046000001</v>
      </c>
      <c r="JR204" s="188"/>
      <c r="JS204" s="182">
        <f t="shared" si="2379"/>
        <v>459.90800460000008</v>
      </c>
      <c r="JT204" s="182">
        <f t="shared" si="2380"/>
        <v>1020.1</v>
      </c>
      <c r="JU204" s="182">
        <f t="shared" si="2381"/>
        <v>469152.15549246012</v>
      </c>
      <c r="JV204" s="188"/>
      <c r="JW204" s="182">
        <f t="shared" si="2382"/>
        <v>464.50708464600007</v>
      </c>
      <c r="JX204" s="182">
        <f t="shared" si="2383"/>
        <v>1030.3009999999999</v>
      </c>
      <c r="JY204" s="182">
        <f t="shared" si="2384"/>
        <v>478582.11381785851</v>
      </c>
      <c r="JZ204" s="188"/>
      <c r="KA204" s="182">
        <f t="shared" si="2385"/>
        <v>469.15215549246005</v>
      </c>
      <c r="KB204" s="182">
        <f t="shared" si="2386"/>
        <v>1040.60401</v>
      </c>
      <c r="KC204" s="182">
        <f t="shared" si="2387"/>
        <v>488201.61430559744</v>
      </c>
      <c r="KD204" s="188"/>
      <c r="KE204" s="182">
        <f t="shared" si="2388"/>
        <v>473.84367704738463</v>
      </c>
      <c r="KF204" s="182">
        <f t="shared" si="2389"/>
        <v>1051.0100500999999</v>
      </c>
      <c r="KG204" s="182">
        <f t="shared" si="2390"/>
        <v>498014.46675313992</v>
      </c>
      <c r="KH204" s="188"/>
      <c r="KI204" s="183">
        <f t="shared" si="2169"/>
        <v>990</v>
      </c>
      <c r="KJ204" s="183">
        <f t="shared" si="1957"/>
        <v>1000</v>
      </c>
      <c r="KK204" s="183">
        <f t="shared" si="2391"/>
        <v>990000</v>
      </c>
      <c r="KM204" s="183">
        <f t="shared" si="2171"/>
        <v>3015</v>
      </c>
      <c r="KN204" s="183">
        <f t="shared" si="1958"/>
        <v>955.22388059701495</v>
      </c>
      <c r="KO204" s="183">
        <f t="shared" si="2392"/>
        <v>2880000</v>
      </c>
      <c r="KQ204" s="183">
        <f t="shared" si="2173"/>
        <v>4114.8</v>
      </c>
      <c r="KR204" s="183">
        <f t="shared" si="1959"/>
        <v>1000</v>
      </c>
      <c r="KS204" s="183">
        <f t="shared" si="2393"/>
        <v>4114800</v>
      </c>
      <c r="KU204" s="183">
        <f t="shared" si="2175"/>
        <v>4526.2800000000007</v>
      </c>
      <c r="KV204" s="183">
        <f t="shared" si="1960"/>
        <v>1000.0000000000001</v>
      </c>
      <c r="KW204" s="183">
        <f t="shared" si="2394"/>
        <v>4526280.0000000009</v>
      </c>
      <c r="KY204" s="183">
        <f t="shared" si="2177"/>
        <v>5116.1220000000012</v>
      </c>
      <c r="KZ204" s="183">
        <f t="shared" si="1961"/>
        <v>1000</v>
      </c>
      <c r="LA204" s="183">
        <f t="shared" si="2395"/>
        <v>5116122.0000000009</v>
      </c>
      <c r="LC204" s="183">
        <f t="shared" si="2179"/>
        <v>5410.1520000000019</v>
      </c>
      <c r="LD204" s="183">
        <v>0</v>
      </c>
      <c r="LE204" s="183">
        <f t="shared" si="2396"/>
        <v>5410152.0000000009</v>
      </c>
    </row>
    <row r="205" spans="2:317" s="3" customFormat="1" ht="18.75">
      <c r="C205" s="174"/>
      <c r="D205" s="174"/>
      <c r="G205" s="188">
        <f>SUM(G195:G204)</f>
        <v>0</v>
      </c>
      <c r="H205" s="188"/>
      <c r="I205" s="188">
        <f>SUM(I195:I204)</f>
        <v>0</v>
      </c>
      <c r="J205" s="188"/>
      <c r="K205" s="188">
        <f>SUM(K195:K204)</f>
        <v>864</v>
      </c>
      <c r="L205" s="188"/>
      <c r="M205" s="188">
        <f>SUM(M195:M204)</f>
        <v>755460</v>
      </c>
      <c r="N205" s="188"/>
      <c r="O205" s="188">
        <f>SUM(O195:O204)</f>
        <v>864</v>
      </c>
      <c r="P205" s="188"/>
      <c r="Q205" s="188">
        <f>SUM(Q195:Q204)</f>
        <v>755460</v>
      </c>
      <c r="R205" s="188"/>
      <c r="S205" s="188">
        <f>SUM(S195:S204)</f>
        <v>1152</v>
      </c>
      <c r="T205" s="188"/>
      <c r="U205" s="188">
        <f>SUM(U195:U204)</f>
        <v>1007280</v>
      </c>
      <c r="V205" s="188"/>
      <c r="W205" s="188">
        <f>SUM(W195:W204)</f>
        <v>1152</v>
      </c>
      <c r="X205" s="188"/>
      <c r="Y205" s="188">
        <f>SUM(Y195:Y204)</f>
        <v>1007280</v>
      </c>
      <c r="Z205" s="188"/>
      <c r="AA205" s="188">
        <f>SUM(AA195:AA204)</f>
        <v>1152</v>
      </c>
      <c r="AB205" s="188"/>
      <c r="AC205" s="188">
        <f>SUM(AC195:AC204)</f>
        <v>1007280</v>
      </c>
      <c r="AD205" s="188"/>
      <c r="AE205" s="188">
        <f>SUM(AE195:AE204)</f>
        <v>1152</v>
      </c>
      <c r="AF205" s="188"/>
      <c r="AG205" s="188">
        <f>SUM(AG195:AG204)</f>
        <v>1007280</v>
      </c>
      <c r="AH205" s="188"/>
      <c r="AI205" s="188">
        <f>SUM(AI195:AI204)</f>
        <v>1440</v>
      </c>
      <c r="AJ205" s="188"/>
      <c r="AK205" s="188">
        <f>SUM(AK195:AK204)</f>
        <v>1259100</v>
      </c>
      <c r="AL205" s="188"/>
      <c r="AM205" s="188">
        <f>SUM(AM195:AM204)</f>
        <v>1440</v>
      </c>
      <c r="AN205" s="188"/>
      <c r="AO205" s="188">
        <f>SUM(AO195:AO204)</f>
        <v>1259100</v>
      </c>
      <c r="AP205" s="188"/>
      <c r="AQ205" s="188">
        <f>SUM(AQ195:AQ204)</f>
        <v>1440</v>
      </c>
      <c r="AR205" s="188"/>
      <c r="AS205" s="188">
        <f>SUM(AS195:AS204)</f>
        <v>1259100</v>
      </c>
      <c r="AT205" s="188"/>
      <c r="AU205" s="188">
        <f>SUM(AU195:AU204)</f>
        <v>1440</v>
      </c>
      <c r="AV205" s="188"/>
      <c r="AW205" s="188">
        <f>SUM(AW195:AW204)</f>
        <v>1259100</v>
      </c>
      <c r="AX205" s="188"/>
      <c r="AY205" s="188">
        <f>SUM(AY195:AY204)</f>
        <v>1440</v>
      </c>
      <c r="AZ205" s="188"/>
      <c r="BA205" s="188">
        <f>SUM(BA195:BA204)</f>
        <v>1259100</v>
      </c>
      <c r="BB205" s="188"/>
      <c r="BC205" s="188">
        <f>SUM(BC195:BC204)</f>
        <v>1728</v>
      </c>
      <c r="BD205" s="188"/>
      <c r="BE205" s="188">
        <f>SUM(BE195:BE204)</f>
        <v>1510920</v>
      </c>
      <c r="BF205" s="188"/>
      <c r="BG205" s="188">
        <f>SUM(BG195:BG204)</f>
        <v>1728</v>
      </c>
      <c r="BH205" s="188"/>
      <c r="BI205" s="188">
        <f>SUM(BI195:BI204)</f>
        <v>1510920</v>
      </c>
      <c r="BJ205" s="188"/>
      <c r="BK205" s="188">
        <f>SUM(BK195:BK204)</f>
        <v>1728</v>
      </c>
      <c r="BL205" s="188"/>
      <c r="BM205" s="188">
        <f>SUM(BM195:BM204)</f>
        <v>757215</v>
      </c>
      <c r="BN205" s="188"/>
      <c r="BO205" s="188">
        <f>SUM(BO195:BO204)</f>
        <v>1728</v>
      </c>
      <c r="BP205" s="188"/>
      <c r="BQ205" s="188">
        <f>SUM(BQ195:BQ204)</f>
        <v>1510920</v>
      </c>
      <c r="BR205" s="188"/>
      <c r="BS205" s="188">
        <f>SUM(BS195:BS204)</f>
        <v>1728</v>
      </c>
      <c r="BT205" s="188"/>
      <c r="BU205" s="188">
        <f>SUM(BU195:BU204)</f>
        <v>1510920</v>
      </c>
      <c r="BV205" s="188"/>
      <c r="BW205" s="188">
        <f>SUM(BW195:BW204)</f>
        <v>1728</v>
      </c>
      <c r="BX205" s="188"/>
      <c r="BY205" s="188">
        <f>SUM(BY195:BY204)</f>
        <v>1510920</v>
      </c>
      <c r="BZ205" s="188"/>
      <c r="CA205" s="188">
        <f>SUM(CA195:CA204)</f>
        <v>1728</v>
      </c>
      <c r="CB205" s="188"/>
      <c r="CC205" s="188">
        <f>SUM(CC195:CC204)</f>
        <v>1510920</v>
      </c>
      <c r="CD205" s="188"/>
      <c r="CE205" s="188">
        <f>SUM(CE195:CE204)</f>
        <v>2073.6</v>
      </c>
      <c r="CF205" s="188"/>
      <c r="CG205" s="188">
        <f>SUM(CG195:CG204)</f>
        <v>1813104</v>
      </c>
      <c r="CH205" s="188"/>
      <c r="CI205" s="188">
        <f>SUM(CI195:CI204)</f>
        <v>2073.6</v>
      </c>
      <c r="CJ205" s="188"/>
      <c r="CK205" s="188">
        <f>SUM(CK195:CK204)</f>
        <v>1813104</v>
      </c>
      <c r="CL205" s="188"/>
      <c r="CM205" s="188">
        <f>SUM(CM195:CM204)</f>
        <v>2073.6</v>
      </c>
      <c r="CN205" s="188"/>
      <c r="CO205" s="188">
        <f>SUM(CO195:CO204)</f>
        <v>1813104</v>
      </c>
      <c r="CP205" s="188"/>
      <c r="CQ205" s="188">
        <f>SUM(CQ195:CQ204)</f>
        <v>2073.6</v>
      </c>
      <c r="CR205" s="188"/>
      <c r="CS205" s="188">
        <f>SUM(CS195:CS204)</f>
        <v>1813104</v>
      </c>
      <c r="CT205" s="188"/>
      <c r="CU205" s="188">
        <f>SUM(CU195:CU204)</f>
        <v>2073.6</v>
      </c>
      <c r="CV205" s="188"/>
      <c r="CW205" s="188">
        <f>SUM(CW195:CW204)</f>
        <v>1813104</v>
      </c>
      <c r="CX205" s="188"/>
      <c r="CY205" s="188">
        <f>SUM(CY195:CY204)</f>
        <v>2280.9600000000005</v>
      </c>
      <c r="CZ205" s="188"/>
      <c r="DA205" s="188">
        <f>SUM(DA195:DA204)</f>
        <v>1994414.4000000004</v>
      </c>
      <c r="DB205" s="188"/>
      <c r="DC205" s="188">
        <f>SUM(DC195:DC204)</f>
        <v>2280.9600000000005</v>
      </c>
      <c r="DD205" s="188"/>
      <c r="DE205" s="188">
        <f>SUM(DE195:DE204)</f>
        <v>1994414.4000000004</v>
      </c>
      <c r="DF205" s="188"/>
      <c r="DG205" s="188">
        <f>SUM(DG195:DG204)</f>
        <v>2280.9600000000005</v>
      </c>
      <c r="DH205" s="188"/>
      <c r="DI205" s="188">
        <f>SUM(DI195:DI204)</f>
        <v>1994414.4000000004</v>
      </c>
      <c r="DJ205" s="188"/>
      <c r="DK205" s="188">
        <f>SUM(DK195:DK204)</f>
        <v>2280.9600000000005</v>
      </c>
      <c r="DL205" s="188"/>
      <c r="DM205" s="188">
        <f>SUM(DM195:DM204)</f>
        <v>1994414.4000000004</v>
      </c>
      <c r="DN205" s="188"/>
      <c r="DO205" s="188">
        <f>SUM(DO195:DO204)</f>
        <v>2280.9600000000005</v>
      </c>
      <c r="DP205" s="188"/>
      <c r="DQ205" s="188">
        <f>SUM(DQ195:DQ204)</f>
        <v>1994414.4000000004</v>
      </c>
      <c r="DR205" s="188"/>
      <c r="DS205" s="188">
        <f>SUM(DS195:DS204)</f>
        <v>2280.9600000000005</v>
      </c>
      <c r="DT205" s="188"/>
      <c r="DU205" s="188">
        <f>SUM(DU195:DU204)</f>
        <v>1994414.4000000004</v>
      </c>
      <c r="DV205" s="188"/>
      <c r="DW205" s="188">
        <f>SUM(DW195:DW204)</f>
        <v>2280.9600000000005</v>
      </c>
      <c r="DX205" s="188"/>
      <c r="DY205" s="188">
        <f>SUM(DY195:DY204)</f>
        <v>1994414.4000000004</v>
      </c>
      <c r="DZ205" s="188"/>
      <c r="EA205" s="188">
        <f>SUM(EA195:EA204)</f>
        <v>2280.9600000000005</v>
      </c>
      <c r="EB205" s="188"/>
      <c r="EC205" s="188">
        <f>SUM(EC195:EC204)</f>
        <v>1994414.4000000004</v>
      </c>
      <c r="ED205" s="188"/>
      <c r="EE205" s="188">
        <f>SUM(EE195:EE204)</f>
        <v>2280.9600000000005</v>
      </c>
      <c r="EF205" s="188"/>
      <c r="EG205" s="188">
        <f>SUM(EG195:EG204)</f>
        <v>1994414.4000000004</v>
      </c>
      <c r="EH205" s="188"/>
      <c r="EI205" s="188">
        <f>SUM(EI195:EI204)</f>
        <v>2280.9600000000005</v>
      </c>
      <c r="EJ205" s="188"/>
      <c r="EK205" s="188">
        <f>SUM(EK195:EK204)</f>
        <v>1994414.4000000004</v>
      </c>
      <c r="EL205" s="188"/>
      <c r="EM205" s="188">
        <f>SUM(EM195:EM204)</f>
        <v>2280.9600000000005</v>
      </c>
      <c r="EN205" s="188"/>
      <c r="EO205" s="188">
        <f>SUM(EO195:EO204)</f>
        <v>1994414.4000000004</v>
      </c>
      <c r="EP205" s="188"/>
      <c r="EQ205" s="188">
        <f>SUM(EQ195:EQ204)</f>
        <v>2280.9600000000005</v>
      </c>
      <c r="ER205" s="188"/>
      <c r="ES205" s="188">
        <f>SUM(ES195:ES204)</f>
        <v>1994414.4000000004</v>
      </c>
      <c r="ET205" s="188"/>
      <c r="EU205" s="188">
        <f>SUM(EU195:EU204)</f>
        <v>2509.0560000000005</v>
      </c>
      <c r="EV205" s="188"/>
      <c r="EW205" s="188">
        <f>SUM(EW195:EW204)</f>
        <v>2193855.8400000003</v>
      </c>
      <c r="EX205" s="188"/>
      <c r="EY205" s="188">
        <f>SUM(EY195:EY204)</f>
        <v>2509.0560000000005</v>
      </c>
      <c r="EZ205" s="188"/>
      <c r="FA205" s="188">
        <f>SUM(FA195:FA204)</f>
        <v>2193855.8400000003</v>
      </c>
      <c r="FB205" s="188"/>
      <c r="FC205" s="188">
        <f>SUM(FC195:FC204)</f>
        <v>2509.0560000000005</v>
      </c>
      <c r="FD205" s="188"/>
      <c r="FE205" s="188">
        <f>SUM(FE195:FE204)</f>
        <v>2193855.8400000003</v>
      </c>
      <c r="FF205" s="188"/>
      <c r="FG205" s="188">
        <f>SUM(FG195:FG204)</f>
        <v>2509.0560000000005</v>
      </c>
      <c r="FH205" s="188"/>
      <c r="FI205" s="188">
        <f>SUM(FI195:FI204)</f>
        <v>2193855.8400000003</v>
      </c>
      <c r="FJ205" s="188"/>
      <c r="FK205" s="188">
        <f>SUM(FK195:FK204)</f>
        <v>2509.0560000000005</v>
      </c>
      <c r="FL205" s="188"/>
      <c r="FM205" s="188">
        <f>SUM(FM195:FM204)</f>
        <v>2193855.8400000003</v>
      </c>
      <c r="FN205" s="188"/>
      <c r="FO205" s="188">
        <f>SUM(FO195:FO204)</f>
        <v>2509.0560000000005</v>
      </c>
      <c r="FP205" s="188"/>
      <c r="FQ205" s="188">
        <f>SUM(FQ195:FQ204)</f>
        <v>2193855.8400000003</v>
      </c>
      <c r="FR205" s="188"/>
      <c r="FS205" s="188">
        <f>SUM(FS195:FS204)</f>
        <v>2509.0560000000005</v>
      </c>
      <c r="FT205" s="188"/>
      <c r="FU205" s="188">
        <f>SUM(FU195:FU204)</f>
        <v>2193855.8400000003</v>
      </c>
      <c r="FV205" s="188"/>
      <c r="FW205" s="188">
        <f>SUM(FW195:FW204)</f>
        <v>2509.0560000000005</v>
      </c>
      <c r="FX205" s="188"/>
      <c r="FY205" s="188">
        <f>SUM(FY195:FY204)</f>
        <v>2193855.8400000003</v>
      </c>
      <c r="FZ205" s="188"/>
      <c r="GA205" s="188">
        <f>SUM(GA195:GA204)</f>
        <v>2509.0560000000005</v>
      </c>
      <c r="GB205" s="188"/>
      <c r="GC205" s="188">
        <f>SUM(GC195:GC204)</f>
        <v>2193855.8400000003</v>
      </c>
      <c r="GE205" s="188">
        <f>SUM(GE195:GE204)</f>
        <v>2509.0560000000005</v>
      </c>
      <c r="GF205" s="188"/>
      <c r="GG205" s="188">
        <f>SUM(GG195:GG204)</f>
        <v>2193855.8400000003</v>
      </c>
      <c r="GH205" s="188"/>
      <c r="GI205" s="188">
        <f>SUM(GI195:GI204)</f>
        <v>2509.0560000000005</v>
      </c>
      <c r="GJ205" s="188"/>
      <c r="GK205" s="188">
        <f>SUM(GK195:GK204)</f>
        <v>2193855.8400000003</v>
      </c>
      <c r="GL205" s="188"/>
      <c r="GM205" s="188">
        <f>SUM(GM195:GM204)</f>
        <v>2509.0560000000005</v>
      </c>
      <c r="GN205" s="188"/>
      <c r="GO205" s="188">
        <f>SUM(GO195:GO204)</f>
        <v>2193855.8400000003</v>
      </c>
      <c r="GP205" s="188"/>
      <c r="GQ205" s="188">
        <f>SUM(GQ195:GQ204)</f>
        <v>2885.4144000000001</v>
      </c>
      <c r="GR205" s="188"/>
      <c r="GS205" s="188">
        <f>SUM(GS195:GS204)</f>
        <v>2522934.2160000005</v>
      </c>
      <c r="GT205" s="188"/>
      <c r="GU205" s="188">
        <f>SUM(GU195:GU204)</f>
        <v>2885.4144000000001</v>
      </c>
      <c r="GV205" s="188"/>
      <c r="GW205" s="188">
        <f>SUM(GW195:GW204)</f>
        <v>2522934.2160000005</v>
      </c>
      <c r="GX205" s="188"/>
      <c r="GY205" s="188">
        <f>SUM(GY195:GY204)</f>
        <v>2885.4144000000001</v>
      </c>
      <c r="GZ205" s="188"/>
      <c r="HA205" s="188">
        <f>SUM(HA195:HA204)</f>
        <v>2522934.2160000005</v>
      </c>
      <c r="HB205" s="188"/>
      <c r="HC205" s="188">
        <f>SUM(HC195:HC204)</f>
        <v>2885.4144000000001</v>
      </c>
      <c r="HD205" s="188"/>
      <c r="HE205" s="188">
        <f>SUM(HE195:HE204)</f>
        <v>2522934.2160000005</v>
      </c>
      <c r="HF205" s="188"/>
      <c r="HG205" s="188">
        <f>SUM(HG195:HG204)</f>
        <v>2885.4144000000001</v>
      </c>
      <c r="HH205" s="188"/>
      <c r="HI205" s="188">
        <f>SUM(HI195:HI204)</f>
        <v>2522934.2160000005</v>
      </c>
      <c r="HJ205" s="188"/>
      <c r="HK205" s="188">
        <f>SUM(HK195:HK204)</f>
        <v>2885.4144000000001</v>
      </c>
      <c r="HL205" s="188"/>
      <c r="HM205" s="188">
        <f>SUM(HM195:HM204)</f>
        <v>2522934.2160000005</v>
      </c>
      <c r="HN205" s="188"/>
      <c r="HO205" s="188">
        <f>SUM(HO195:HO204)</f>
        <v>2885.4144000000001</v>
      </c>
      <c r="HP205" s="188"/>
      <c r="HQ205" s="188">
        <f>SUM(HQ195:HQ204)</f>
        <v>2522934.2160000005</v>
      </c>
      <c r="HR205" s="188"/>
      <c r="HS205" s="188">
        <f>SUM(HS195:HS204)</f>
        <v>2885.4144000000001</v>
      </c>
      <c r="HT205" s="188"/>
      <c r="HU205" s="188">
        <f>SUM(HU195:HU204)</f>
        <v>2522934.2160000005</v>
      </c>
      <c r="HV205" s="188"/>
      <c r="HW205" s="188">
        <f>SUM(HW195:HW204)</f>
        <v>2885.4144000000001</v>
      </c>
      <c r="HX205" s="188"/>
      <c r="HY205" s="188">
        <f>SUM(HY195:HY204)</f>
        <v>2522934.2160000005</v>
      </c>
      <c r="IA205" s="188">
        <f>SUM(IA195:IA204)</f>
        <v>2885.4144000000001</v>
      </c>
      <c r="IB205" s="188"/>
      <c r="IC205" s="188">
        <f>SUM(IC195:IC204)</f>
        <v>2522934.2160000005</v>
      </c>
      <c r="ID205" s="188"/>
      <c r="IE205" s="188">
        <f>SUM(IE195:IE204)</f>
        <v>2885.4144000000001</v>
      </c>
      <c r="IF205" s="188"/>
      <c r="IG205" s="188">
        <f>SUM(IG195:IG204)</f>
        <v>2522934.2160000005</v>
      </c>
      <c r="IH205" s="188"/>
      <c r="II205" s="188">
        <f>SUM(II195:II204)</f>
        <v>2885.4144000000001</v>
      </c>
      <c r="IJ205" s="188"/>
      <c r="IK205" s="188">
        <f>SUM(IK195:IK204)</f>
        <v>2522934.2160000005</v>
      </c>
      <c r="IL205" s="188"/>
      <c r="IM205" s="188">
        <f>SUM(IM195:IM204)</f>
        <v>2885.4144000000001</v>
      </c>
      <c r="IN205" s="188"/>
      <c r="IO205" s="188">
        <f>SUM(IO195:IO204)</f>
        <v>2522934.2160000005</v>
      </c>
      <c r="IP205" s="188"/>
      <c r="IQ205" s="188">
        <f>SUM(IQ195:IQ204)</f>
        <v>2885.4144000000001</v>
      </c>
      <c r="IR205" s="188"/>
      <c r="IS205" s="188">
        <f>SUM(IS195:IS204)</f>
        <v>2522934.2160000005</v>
      </c>
      <c r="IT205" s="188"/>
      <c r="IU205" s="188">
        <f>SUM(IU195:IU204)</f>
        <v>2885.4144000000001</v>
      </c>
      <c r="IV205" s="188"/>
      <c r="IW205" s="188">
        <f>SUM(IW195:IW204)</f>
        <v>2522934.2160000005</v>
      </c>
      <c r="IX205" s="188"/>
      <c r="IY205" s="188">
        <f>SUM(IY195:IY204)</f>
        <v>2885.4144000000001</v>
      </c>
      <c r="IZ205" s="188"/>
      <c r="JA205" s="188">
        <f>SUM(JA195:JA204)</f>
        <v>2522934.2160000005</v>
      </c>
      <c r="JB205" s="188"/>
      <c r="JC205" s="188">
        <f>SUM(JC195:JC204)</f>
        <v>2885.4144000000001</v>
      </c>
      <c r="JD205" s="188"/>
      <c r="JE205" s="188">
        <f>SUM(JE195:JE204)</f>
        <v>2522934.2160000005</v>
      </c>
      <c r="JF205" s="188"/>
      <c r="JG205" s="188">
        <f>SUM(JG195:JG204)</f>
        <v>2885.4144000000001</v>
      </c>
      <c r="JH205" s="188"/>
      <c r="JI205" s="188">
        <f>SUM(JI195:JI204)</f>
        <v>2522934.2160000005</v>
      </c>
      <c r="JJ205" s="299"/>
      <c r="JK205" s="188">
        <f>SUM(JK195:JK204)</f>
        <v>2885.4144000000001</v>
      </c>
      <c r="JL205" s="188"/>
      <c r="JM205" s="188">
        <f>SUM(JM195:JM204)</f>
        <v>2522934.2160000005</v>
      </c>
      <c r="JN205" s="188"/>
      <c r="JO205" s="188">
        <f>SUM(JO195:JO204)</f>
        <v>2914.2685440000009</v>
      </c>
      <c r="JP205" s="188"/>
      <c r="JQ205" s="188">
        <f>SUM(JQ195:JQ204)</f>
        <v>2573645.1937416005</v>
      </c>
      <c r="JR205" s="188"/>
      <c r="JS205" s="188">
        <f>SUM(JS195:JS204)</f>
        <v>2943.4112294400002</v>
      </c>
      <c r="JT205" s="188"/>
      <c r="JU205" s="188">
        <f>SUM(JU195:JU204)</f>
        <v>2625375.4621358067</v>
      </c>
      <c r="JV205" s="188"/>
      <c r="JW205" s="188">
        <f>SUM(JW195:JW204)</f>
        <v>2972.8453417344008</v>
      </c>
      <c r="JX205" s="188"/>
      <c r="JY205" s="188">
        <f>SUM(JY195:JY204)</f>
        <v>2678145.5089247366</v>
      </c>
      <c r="JZ205" s="188"/>
      <c r="KA205" s="188">
        <f>SUM(KA195:KA204)</f>
        <v>3002.573795151744</v>
      </c>
      <c r="KB205" s="188"/>
      <c r="KC205" s="188">
        <f>SUM(KC195:KC204)</f>
        <v>2731976.2336541233</v>
      </c>
      <c r="KD205" s="188"/>
      <c r="KE205" s="188">
        <f>SUM(KE195:KE204)</f>
        <v>3032.5995331032614</v>
      </c>
      <c r="KF205" s="188"/>
      <c r="KG205" s="188">
        <f>SUM(KG195:KG204)</f>
        <v>2786888.9559505712</v>
      </c>
      <c r="KH205" s="188"/>
      <c r="KI205" s="188">
        <f>SUM(KI195:KI204)</f>
        <v>6336</v>
      </c>
      <c r="KJ205" s="188"/>
      <c r="KK205" s="188">
        <f>SUM(KK195:KK204)</f>
        <v>5540040</v>
      </c>
      <c r="KM205" s="188">
        <f>SUM(KM195:KM204)</f>
        <v>19296</v>
      </c>
      <c r="KN205" s="188"/>
      <c r="KO205" s="188">
        <f>SUM(KO195:KO204)</f>
        <v>16118235</v>
      </c>
      <c r="KQ205" s="188">
        <f>SUM(KQ195:KQ204)</f>
        <v>26334.720000000001</v>
      </c>
      <c r="KR205" s="188"/>
      <c r="KS205" s="188">
        <f>SUM(KS195:KS204)</f>
        <v>23026420.800000001</v>
      </c>
      <c r="KU205" s="188">
        <f>SUM(KU195:KU204)</f>
        <v>28968.192000000003</v>
      </c>
      <c r="KV205" s="188"/>
      <c r="KW205" s="188">
        <f>SUM(KW195:KW204)</f>
        <v>25329062.880000003</v>
      </c>
      <c r="KY205" s="188">
        <f>SUM(KY195:KY204)</f>
        <v>32743.180800000009</v>
      </c>
      <c r="KZ205" s="188"/>
      <c r="LA205" s="188">
        <f>SUM(LA195:LA204)</f>
        <v>28629818.712000005</v>
      </c>
      <c r="LC205" s="188">
        <f>SUM(LC195:LC204)</f>
        <v>34624.97280000001</v>
      </c>
      <c r="LD205" s="188"/>
      <c r="LE205" s="188">
        <f>SUM(LE195:LE204)</f>
        <v>30275210.592000004</v>
      </c>
    </row>
    <row r="206" spans="2:317" ht="18.75">
      <c r="B206" s="3"/>
      <c r="C206" s="174"/>
      <c r="D206" s="174"/>
      <c r="H206" s="5"/>
      <c r="I206" s="5"/>
      <c r="J206" s="5"/>
      <c r="K206" s="5"/>
      <c r="L206" s="5"/>
      <c r="M206" s="5"/>
      <c r="N206" s="5"/>
      <c r="P206" s="5"/>
      <c r="Q206" s="5"/>
      <c r="R206" s="5"/>
      <c r="T206" s="5"/>
      <c r="U206" s="5"/>
      <c r="V206" s="5"/>
      <c r="X206" s="5"/>
      <c r="Y206" s="5"/>
      <c r="Z206" s="5"/>
      <c r="AB206" s="5"/>
      <c r="AC206" s="5"/>
      <c r="AD206" s="5"/>
      <c r="AF206" s="5"/>
      <c r="AG206" s="5"/>
      <c r="AH206" s="5"/>
      <c r="AJ206" s="5"/>
      <c r="AK206" s="5"/>
      <c r="AL206" s="5"/>
      <c r="AN206" s="5"/>
      <c r="AO206" s="5"/>
      <c r="AP206" s="5"/>
      <c r="AR206" s="5"/>
      <c r="AS206" s="5"/>
      <c r="AT206" s="5"/>
      <c r="AV206" s="5"/>
      <c r="AW206" s="5"/>
      <c r="AX206" s="5"/>
      <c r="AZ206" s="5"/>
      <c r="BA206" s="5"/>
      <c r="BB206" s="5"/>
      <c r="BD206" s="5"/>
      <c r="BE206" s="5"/>
      <c r="BF206" s="5"/>
      <c r="BH206" s="5"/>
      <c r="BI206" s="5"/>
      <c r="BJ206" s="5"/>
      <c r="BL206" s="5"/>
      <c r="BM206" s="5"/>
      <c r="BN206" s="5"/>
      <c r="BP206" s="5"/>
      <c r="BQ206" s="5"/>
      <c r="BR206" s="5"/>
      <c r="BT206" s="5"/>
      <c r="BU206" s="5"/>
      <c r="BV206" s="5"/>
      <c r="BX206" s="5"/>
      <c r="BY206" s="5"/>
      <c r="BZ206" s="5"/>
      <c r="CB206" s="5"/>
      <c r="CC206" s="5"/>
      <c r="CD206" s="5"/>
      <c r="CF206" s="5"/>
      <c r="CG206" s="5"/>
      <c r="CH206" s="5"/>
      <c r="CJ206" s="5"/>
      <c r="CK206" s="5"/>
      <c r="CL206" s="5"/>
      <c r="CN206" s="5"/>
      <c r="CO206" s="5"/>
      <c r="CP206" s="5"/>
      <c r="CR206" s="5"/>
      <c r="CS206" s="5"/>
      <c r="CT206" s="5"/>
      <c r="CV206" s="5"/>
      <c r="CW206" s="5"/>
      <c r="CX206" s="5"/>
      <c r="CZ206" s="5"/>
      <c r="DA206" s="5"/>
      <c r="DB206" s="5"/>
      <c r="DD206" s="5"/>
      <c r="DE206" s="5"/>
      <c r="DF206" s="5"/>
      <c r="DH206" s="5"/>
      <c r="DI206" s="5"/>
      <c r="DJ206" s="5"/>
      <c r="DL206" s="5"/>
      <c r="DM206" s="5"/>
      <c r="DN206" s="5"/>
      <c r="DP206" s="5"/>
      <c r="DQ206" s="5"/>
      <c r="DR206" s="5"/>
      <c r="DT206" s="5"/>
      <c r="DU206" s="5"/>
      <c r="DV206" s="5"/>
      <c r="DX206" s="5"/>
      <c r="DY206" s="5"/>
      <c r="DZ206" s="5"/>
      <c r="EB206" s="5"/>
      <c r="EC206" s="5"/>
      <c r="ED206" s="5"/>
      <c r="EF206" s="5"/>
      <c r="EG206" s="5"/>
      <c r="EH206" s="5"/>
      <c r="EJ206" s="5"/>
      <c r="EK206" s="5"/>
      <c r="EL206" s="5"/>
      <c r="EN206" s="5"/>
      <c r="EO206" s="5"/>
      <c r="EP206" s="5"/>
      <c r="ER206" s="5"/>
      <c r="ES206" s="5"/>
      <c r="ET206" s="5"/>
      <c r="EV206" s="5"/>
      <c r="EW206" s="5"/>
      <c r="EX206" s="5"/>
      <c r="EZ206" s="5"/>
      <c r="FA206" s="5"/>
      <c r="FB206" s="5"/>
      <c r="FD206" s="5"/>
      <c r="FE206" s="5"/>
      <c r="FF206" s="5"/>
      <c r="FH206" s="5"/>
      <c r="FI206" s="5"/>
      <c r="FJ206" s="5"/>
      <c r="FL206" s="5"/>
      <c r="FM206" s="5"/>
      <c r="FN206" s="5"/>
      <c r="FP206" s="5"/>
      <c r="FQ206" s="5"/>
      <c r="FR206" s="5"/>
      <c r="FT206" s="5"/>
      <c r="FU206" s="5"/>
      <c r="FV206" s="5"/>
      <c r="FX206" s="5"/>
      <c r="FY206" s="5"/>
      <c r="FZ206" s="5"/>
      <c r="GB206" s="5"/>
      <c r="GC206" s="5"/>
      <c r="GF206" s="5"/>
      <c r="GG206" s="5"/>
      <c r="GH206" s="5"/>
      <c r="GJ206" s="5"/>
      <c r="GK206" s="5"/>
      <c r="GL206" s="5"/>
      <c r="GN206" s="5"/>
      <c r="GO206" s="5"/>
      <c r="GP206" s="5"/>
      <c r="GR206" s="5"/>
      <c r="GS206" s="5"/>
      <c r="GT206" s="5"/>
      <c r="GV206" s="5"/>
      <c r="GW206" s="5"/>
      <c r="GX206" s="5"/>
      <c r="GZ206" s="5"/>
      <c r="HA206" s="5"/>
      <c r="HB206" s="5"/>
      <c r="HD206" s="5"/>
      <c r="HE206" s="5"/>
      <c r="HF206" s="5"/>
      <c r="HH206" s="5"/>
      <c r="HI206" s="5"/>
      <c r="HJ206" s="5"/>
      <c r="HL206" s="5"/>
      <c r="HM206" s="5"/>
      <c r="HN206" s="5"/>
      <c r="HP206" s="5"/>
      <c r="HQ206" s="5"/>
      <c r="HR206" s="5"/>
      <c r="HT206" s="5"/>
      <c r="HU206" s="5"/>
      <c r="HV206" s="5"/>
      <c r="HX206" s="5"/>
      <c r="HY206" s="5"/>
      <c r="IB206" s="5"/>
      <c r="IC206" s="5"/>
      <c r="ID206" s="5"/>
      <c r="IF206" s="5"/>
      <c r="IG206" s="5"/>
      <c r="IH206" s="5"/>
      <c r="IJ206" s="5"/>
      <c r="IK206" s="5"/>
      <c r="IL206" s="5"/>
      <c r="IN206" s="5"/>
      <c r="IO206" s="5"/>
      <c r="IP206" s="5"/>
      <c r="IR206" s="5"/>
      <c r="IS206" s="5"/>
      <c r="IT206" s="5"/>
      <c r="IV206" s="5"/>
      <c r="IW206" s="5"/>
      <c r="IX206" s="5"/>
      <c r="IZ206" s="5"/>
      <c r="JA206" s="5"/>
      <c r="JB206" s="5"/>
      <c r="JD206" s="5"/>
      <c r="JE206" s="5"/>
      <c r="JF206" s="5"/>
      <c r="JH206" s="5"/>
      <c r="JI206" s="5"/>
      <c r="JJ206" s="294"/>
      <c r="JL206" s="5"/>
      <c r="JM206" s="5"/>
      <c r="JN206" s="5"/>
      <c r="JO206" s="5"/>
      <c r="JP206" s="5"/>
      <c r="JQ206" s="5"/>
      <c r="JR206" s="5"/>
      <c r="JS206" s="5"/>
      <c r="JT206" s="5"/>
      <c r="JU206" s="5"/>
      <c r="JV206" s="5"/>
      <c r="JW206" s="5"/>
      <c r="JX206" s="5"/>
      <c r="JY206" s="5"/>
      <c r="JZ206" s="5"/>
      <c r="KA206" s="5"/>
      <c r="KB206" s="5"/>
      <c r="KC206" s="5"/>
      <c r="KD206" s="5"/>
      <c r="KE206" s="5"/>
      <c r="KF206" s="5"/>
      <c r="KG206" s="5"/>
      <c r="KH206" s="5"/>
      <c r="KI206" s="274"/>
      <c r="KJ206" s="274"/>
      <c r="KK206" s="5"/>
    </row>
    <row r="207" spans="2:317" s="3" customFormat="1">
      <c r="B207" s="366" t="s">
        <v>468</v>
      </c>
      <c r="C207" s="366"/>
      <c r="D207" s="366"/>
      <c r="E207" s="366"/>
      <c r="G207" s="188">
        <f>G68+G78+G175+G182+G192+G205</f>
        <v>0</v>
      </c>
      <c r="I207" s="188" t="e">
        <f>I68+I78+I175+I182+I192+I205</f>
        <v>#VALUE!</v>
      </c>
      <c r="K207" s="188">
        <f>K68+K78+K175+K182+K192+K205</f>
        <v>8073.666666666667</v>
      </c>
      <c r="M207" s="188" t="e">
        <f>M68+M78+M175+M182+M192+M205</f>
        <v>#VALUE!</v>
      </c>
      <c r="O207" s="188">
        <f>O68+O78+O175+O182+O192+O205</f>
        <v>8279.001666666667</v>
      </c>
      <c r="Q207" s="188" t="e">
        <f>Q68+Q78+Q175+Q182+Q192+Q205</f>
        <v>#VALUE!</v>
      </c>
      <c r="S207" s="188">
        <f>S68+S78+S175+S182+S192+S205</f>
        <v>10298.913666666665</v>
      </c>
      <c r="U207" s="188" t="e">
        <f>U68+U78+U175+U182+U192+U205</f>
        <v>#VALUE!</v>
      </c>
      <c r="W207" s="188">
        <f>W68+W78+W175+W182+W192+W205</f>
        <v>12477.334229166665</v>
      </c>
      <c r="Y207" s="188" t="e">
        <f>Y68+Y78+Y175+Y182+Y192+Y205</f>
        <v>#VALUE!</v>
      </c>
      <c r="AA207" s="188">
        <f>AA68+AA78+AA175+AA182+AA192+AA205</f>
        <v>18489.774981666666</v>
      </c>
      <c r="AC207" s="188" t="e">
        <f>AC68+AC78+AC175+AC182+AC192+AC205</f>
        <v>#VALUE!</v>
      </c>
      <c r="AE207" s="188">
        <f>AE68+AE78+AE175+AE182+AE192+AE205</f>
        <v>24251.697369479163</v>
      </c>
      <c r="AG207" s="188" t="e">
        <f>AG68+AG78+AG175+AG182+AG192+AG205</f>
        <v>#VALUE!</v>
      </c>
      <c r="AI207" s="188">
        <f>AI68+AI78+AI175+AI182+AI192+AI205</f>
        <v>33864.377468626291</v>
      </c>
      <c r="AK207" s="188" t="e">
        <f>AK68+AK78+AK175+AK182+AK192+AK205</f>
        <v>#VALUE!</v>
      </c>
      <c r="AM207" s="188">
        <f>AM68+AM78+AM175+AM182+AM192+AM205</f>
        <v>37946.596588920227</v>
      </c>
      <c r="AO207" s="188" t="e">
        <f>AO68+AO78+AO175+AO182+AO192+AO205</f>
        <v>#VALUE!</v>
      </c>
      <c r="AQ207" s="188">
        <f>AQ68+AQ78+AQ175+AQ182+AQ192+AQ205</f>
        <v>42641.148577258267</v>
      </c>
      <c r="AS207" s="188" t="e">
        <f>AS68+AS78+AS175+AS182+AS192+AS205</f>
        <v>#VALUE!</v>
      </c>
      <c r="AU207" s="188">
        <f>AU68+AU78+AU175+AU182+AU192+AU205</f>
        <v>48039.883363846995</v>
      </c>
      <c r="AW207" s="188" t="e">
        <f>AW68+AW78+AW175+AW182+AW192+AW205</f>
        <v>#VALUE!</v>
      </c>
      <c r="AY207" s="188">
        <f>AY68+AY78+AY175+AY182+AY192+AY205</f>
        <v>54248.428368424051</v>
      </c>
      <c r="BA207" s="188" t="e">
        <f>BA68+BA78+BA175+BA182+BA192+BA205</f>
        <v>#VALUE!</v>
      </c>
      <c r="BC207" s="188">
        <f>BC68+BC78+BC175+BC182+BC192+BC205</f>
        <v>62718.17179035431</v>
      </c>
      <c r="BE207" s="188" t="e">
        <f>BE68+BE78+BE175+BE182+BE192+BE205</f>
        <v>#VALUE!</v>
      </c>
      <c r="BG207" s="188">
        <f>BG68+BG78+BG175+BG182+BG192+BG205</f>
        <v>70928.972558907466</v>
      </c>
      <c r="BI207" s="188" t="e">
        <f>BI68+BI78+BI175+BI182+BI192+BI205</f>
        <v>#VALUE!</v>
      </c>
      <c r="BK207" s="188">
        <f>BK68+BK78+BK175+BK182+BK192+BK205</f>
        <v>80371.393442743574</v>
      </c>
      <c r="BM207" s="188" t="e">
        <f>BM68+BM78+BM175+BM182+BM192+BM205</f>
        <v>#VALUE!</v>
      </c>
      <c r="BO207" s="188">
        <f>BO68+BO78+BO175+BO182+BO192+BO205</f>
        <v>91230.177459155107</v>
      </c>
      <c r="BQ207" s="188" t="e">
        <f>BQ68+BQ78+BQ175+BQ182+BQ192+BQ205</f>
        <v>#VALUE!</v>
      </c>
      <c r="BS207" s="188">
        <f>BS68+BS78+BS175+BS182+BS192+BS205</f>
        <v>103717.77907802837</v>
      </c>
      <c r="BU207" s="188" t="e">
        <f>BU68+BU78+BU175+BU182+BU192+BU205</f>
        <v>#VALUE!</v>
      </c>
      <c r="BW207" s="188">
        <f>BW68+BW78+BW175+BW182+BW192+BW205</f>
        <v>118078.5209397326</v>
      </c>
      <c r="BY207" s="188" t="e">
        <f>BY68+BY78+BY175+BY182+BY192+BY205</f>
        <v>#VALUE!</v>
      </c>
      <c r="CA207" s="188">
        <f>CA68+CA78+CA175+CA182+CA192+CA205</f>
        <v>134593.37408069245</v>
      </c>
      <c r="CC207" s="188" t="e">
        <f>CC68+CC78+CC175+CC182+CC192+CC205</f>
        <v>#VALUE!</v>
      </c>
      <c r="CE207" s="188">
        <f>CE68+CE78+CE175+CE182+CE192+CE205</f>
        <v>184302.54623135561</v>
      </c>
      <c r="CG207" s="188" t="e">
        <f>CG68+CG78+CG175+CG182+CG192+CG205</f>
        <v>#VALUE!</v>
      </c>
      <c r="CI207" s="188">
        <f>CI68+CI78+CI175+CI182+CI192+CI205</f>
        <v>210511.61816605888</v>
      </c>
      <c r="CK207" s="188" t="e">
        <f>CK68+CK78+CK175+CK182+CK192+CK205</f>
        <v>#VALUE!</v>
      </c>
      <c r="CL207" s="188"/>
      <c r="CM207" s="188">
        <f>CM68+CM78+CM175+CM182+CM192+CM205</f>
        <v>240652.05089096774</v>
      </c>
      <c r="CO207" s="188" t="e">
        <f>CO68+CO78+CO175+CO182+CO192+CO205</f>
        <v>#VALUE!</v>
      </c>
      <c r="CQ207" s="188">
        <f>CQ68+CQ78+CQ175+CQ182+CQ192+CQ205</f>
        <v>275313.54852461285</v>
      </c>
      <c r="CS207" s="188" t="e">
        <f>CS68+CS78+CS175+CS182+CS192+CS205</f>
        <v>#VALUE!</v>
      </c>
      <c r="CU207" s="188">
        <f>CU68+CU78+CU175+CU182+CU192+CU205</f>
        <v>315174.27080330474</v>
      </c>
      <c r="CW207" s="188" t="e">
        <f>CW68+CW78+CW175+CW182+CW192+CW205</f>
        <v>#VALUE!</v>
      </c>
      <c r="CY207" s="188">
        <f>CY68+CY78+CY175+CY182+CY192+CY205</f>
        <v>361971.64142380055</v>
      </c>
      <c r="DA207" s="188" t="e">
        <f>DA68+DA78+DA175+DA182+DA192+DA205</f>
        <v>#VALUE!</v>
      </c>
      <c r="DC207" s="188">
        <f>DC68+DC78+DC175+DC182+DC192+DC205</f>
        <v>414687.44663737051</v>
      </c>
      <c r="DE207" s="188" t="e">
        <f>DE68+DE78+DE175+DE182+DE192+DE205</f>
        <v>#VALUE!</v>
      </c>
      <c r="DG207" s="188">
        <f>DG68+DG78+DG175+DG182+DG192+DG205</f>
        <v>475310.6226329761</v>
      </c>
      <c r="DI207" s="188" t="e">
        <f>DI68+DI78+DI175+DI182+DI192+DI205</f>
        <v>#VALUE!</v>
      </c>
      <c r="DK207" s="188">
        <f>DK68+DK78+DK175+DK182+DK192+DK205</f>
        <v>545027.27502792235</v>
      </c>
      <c r="DM207" s="188" t="e">
        <f>DM68+DM78+DM175+DM182+DM192+DM205</f>
        <v>#VALUE!</v>
      </c>
      <c r="DO207" s="188">
        <f>DO68+DO78+DO175+DO182+DO192+DO205</f>
        <v>625201.42528211069</v>
      </c>
      <c r="DQ207" s="188" t="e">
        <f>DQ68+DQ78+DQ175+DQ182+DQ192+DQ205</f>
        <v>#VALUE!</v>
      </c>
      <c r="DS207" s="188">
        <f>DS68+DS78+DS175+DS182+DS192+DS205</f>
        <v>717401.69807442732</v>
      </c>
      <c r="DU207" s="188" t="e">
        <f>DU68+DU78+DU175+DU182+DU192+DU205</f>
        <v>#VALUE!</v>
      </c>
      <c r="DW207" s="188">
        <f>DW68+DW78+DW175+DW182+DW192+DW205</f>
        <v>823432.01178559125</v>
      </c>
      <c r="DY207" s="188" t="e">
        <f>DY68+DY78+DY175+DY182+DY192+DY205</f>
        <v>#VALUE!</v>
      </c>
      <c r="EA207" s="188">
        <f>EA68+EA78+EA175+EA182+EA192+EA205</f>
        <v>1038850.2658087731</v>
      </c>
      <c r="EC207" s="188" t="e">
        <f>EC68+EC78+EC175+EC182+EC192+EC205</f>
        <v>#VALUE!</v>
      </c>
      <c r="EE207" s="188">
        <f>EE68+EE78+EE175+EE182+EE192+EE205</f>
        <v>1193097.8646800888</v>
      </c>
      <c r="EG207" s="188" t="e">
        <f>EG68+EG78+EG175+EG182+EG192+EG205</f>
        <v>#VALUE!</v>
      </c>
      <c r="EH207" s="188"/>
      <c r="EI207" s="188">
        <f>EI68+EI78+EI175+EI182+EI192+EI205</f>
        <v>1370482.6033821022</v>
      </c>
      <c r="EK207" s="188" t="e">
        <f>EK68+EK78+EK175+EK182+EK192+EK205</f>
        <v>#VALUE!</v>
      </c>
      <c r="EM207" s="188">
        <f>EM68+EM78+EM175+EM182+EM192+EM205</f>
        <v>1574475.0528894174</v>
      </c>
      <c r="EO207" s="188" t="e">
        <f>EO68+EO78+EO175+EO182+EO192+EO205</f>
        <v>#VALUE!</v>
      </c>
      <c r="EQ207" s="188">
        <f>EQ68+EQ78+EQ175+EQ182+EQ192+EQ205</f>
        <v>1809066.3698228295</v>
      </c>
      <c r="ES207" s="188" t="e">
        <f>ES68+ES78+ES175+ES182+ES192+ES205</f>
        <v>#VALUE!</v>
      </c>
      <c r="EU207" s="188">
        <f>EU68+EU78+EU175+EU182+EU192+EU205</f>
        <v>2079899.6782962542</v>
      </c>
      <c r="EW207" s="188" t="e">
        <f>EW68+EW78+EW175+EW182+EW192+EW205</f>
        <v>#VALUE!</v>
      </c>
      <c r="EY207" s="188" t="e">
        <f>EY68+EY78+EY175+EY182+EY192+EY205</f>
        <v>#VALUE!</v>
      </c>
      <c r="FA207" s="188" t="e">
        <f>FA68+FA78+FA175+FA182+FA192+FA205</f>
        <v>#VALUE!</v>
      </c>
      <c r="FC207" s="188">
        <f>FC68+FC78+FC175+FC182+FC192+FC205</f>
        <v>2746930.7640817952</v>
      </c>
      <c r="FE207" s="188" t="e">
        <f>FE68+FE78+FE175+FE182+FE192+FE205</f>
        <v>#VALUE!</v>
      </c>
      <c r="FG207" s="188">
        <f>FG68+FG78+FG175+FG182+FG192+FG205</f>
        <v>3157232.443594065</v>
      </c>
      <c r="FI207" s="188" t="e">
        <f>FI68+FI78+FI175+FI182+FI192+FI205</f>
        <v>#VALUE!</v>
      </c>
      <c r="FK207" s="188">
        <f>FK68+FK78+FK175+FK182+FK192+FK205</f>
        <v>3629079.3750331746</v>
      </c>
      <c r="FM207" s="188" t="e">
        <f>FM68+FM78+FM175+FM182+FM192+FM205</f>
        <v>#VALUE!</v>
      </c>
      <c r="FO207" s="188">
        <f>FO68+FO78+FO175+FO182+FO192+FO205</f>
        <v>4171703.3461881489</v>
      </c>
      <c r="FQ207" s="188" t="e">
        <f>FQ68+FQ78+FQ175+FQ182+FQ192+FQ205</f>
        <v>#VALUE!</v>
      </c>
      <c r="FS207" s="188">
        <f>FS68+FS78+FS175+FS182+FS192+FS205</f>
        <v>4795720.9130163724</v>
      </c>
      <c r="FU207" s="188" t="e">
        <f>FU68+FU78+FU175+FU182+FU192+FU205</f>
        <v>#VALUE!</v>
      </c>
      <c r="FW207" s="188">
        <f>FW68+FW78+FW175+FW182+FW192+FW205</f>
        <v>6063516.602955712</v>
      </c>
      <c r="FY207" s="188" t="e">
        <f>FY68+FY78+FY175+FY182+FY192+FY205</f>
        <v>#VALUE!</v>
      </c>
      <c r="GA207" s="188">
        <f>GA68+GA78+GA175+GA182+GA192+GA205</f>
        <v>6971306.1582990671</v>
      </c>
      <c r="GC207" s="188" t="e">
        <f>GC68+GC78+GC175+GC182+GC192+GC205</f>
        <v>#VALUE!</v>
      </c>
      <c r="GE207" s="188">
        <f>GE68+GE78+GE175+GE182+GE192+GE205</f>
        <v>8015264.1469439287</v>
      </c>
      <c r="GG207" s="188" t="e">
        <f>GG68+GG78+GG175+GG182+GG192+GG205</f>
        <v>#VALUE!</v>
      </c>
      <c r="GI207" s="188">
        <f>GI68+GI78+GI175+GI182+GI192+GI205</f>
        <v>9215815.8338855151</v>
      </c>
      <c r="GK207" s="188" t="e">
        <f>GK68+GK78+GK175+GK182+GK192+GK205</f>
        <v>#VALUE!</v>
      </c>
      <c r="GM207" s="188">
        <f>GM68+GM78+GM175+GM182+GM192+GM205</f>
        <v>10596450.273868341</v>
      </c>
      <c r="GO207" s="188" t="e">
        <f>GO68+GO78+GO175+GO182+GO192+GO205</f>
        <v>#VALUE!</v>
      </c>
      <c r="GQ207" s="188">
        <f>GQ68+GQ78+GQ175+GQ182+GQ192+GQ205</f>
        <v>12185917.814948594</v>
      </c>
      <c r="GS207" s="188" t="e">
        <f>GS68+GS78+GS175+GS182+GS192+GS205</f>
        <v>#VALUE!</v>
      </c>
      <c r="GU207" s="188">
        <f>GU68+GU78+GU175+GU182+GU192+GU205</f>
        <v>14011806.861825882</v>
      </c>
      <c r="GW207" s="188" t="e">
        <f>GW68+GW78+GW175+GW182+GW192+GW205</f>
        <v>#VALUE!</v>
      </c>
      <c r="GY207" s="188">
        <f>GY68+GY78+GY175+GY182+GY192+GY205</f>
        <v>16111579.26573476</v>
      </c>
      <c r="HA207" s="188" t="e">
        <f>HA68+HA78+HA175+HA182+HA192+HA205</f>
        <v>#VALUE!</v>
      </c>
      <c r="HC207" s="188">
        <f>HC68+HC78+HC175+HC182+HC192+HC205</f>
        <v>18526317.530229975</v>
      </c>
      <c r="HE207" s="188" t="e">
        <f>HE68+HE78+HE175+HE182+HE192+HE205</f>
        <v>#VALUE!</v>
      </c>
      <c r="HG207" s="188">
        <f>HG68+HG78+HG175+HG182+HG192+HG205</f>
        <v>21303266.534399468</v>
      </c>
      <c r="HI207" s="188" t="e">
        <f>HI68+HI78+HI175+HI182+HI192+HI205</f>
        <v>#VALUE!</v>
      </c>
      <c r="HK207" s="188">
        <f>HK68+HK78+HK175+HK182+HK192+HK205</f>
        <v>24496757.889194388</v>
      </c>
      <c r="HM207" s="188" t="e">
        <f>HM68+HM78+HM175+HM182+HM192+HM205</f>
        <v>#VALUE!</v>
      </c>
      <c r="HO207" s="188">
        <f>HO68+HO78+HO175+HO182+HO192+HO205</f>
        <v>28169272.947208539</v>
      </c>
      <c r="HQ207" s="188" t="e">
        <f>HQ68+HQ78+HQ175+HQ182+HQ192+HQ205</f>
        <v>#VALUE!</v>
      </c>
      <c r="HS207" s="188">
        <f>HS68+HS78+HS175+HS182+HS192+HS205</f>
        <v>37249566.428148545</v>
      </c>
      <c r="HU207" s="188" t="e">
        <f>HU68+HU78+HU175+HU182+HU192+HU205</f>
        <v>#VALUE!</v>
      </c>
      <c r="HW207" s="188">
        <f>HW68+HW78+HW175+HW182+HW192+HW205</f>
        <v>42835002.767005816</v>
      </c>
      <c r="HY207" s="188" t="e">
        <f>HY68+HY78+HY175+HY182+HY192+HY205</f>
        <v>#VALUE!</v>
      </c>
      <c r="IA207" s="188">
        <f>IA68+IA78+IA175+IA182+IA192+IA205</f>
        <v>49258254.556691684</v>
      </c>
      <c r="IC207" s="188" t="e">
        <f>IC68+IC78+IC175+IC182+IC192+IC205</f>
        <v>#VALUE!</v>
      </c>
      <c r="IE207" s="188">
        <f>IE68+IE78+IE175+IE182+IE192+IE205</f>
        <v>56644994.114830434</v>
      </c>
      <c r="IG207" s="188" t="e">
        <f>IG68+IG78+IG175+IG182+IG192+IG205</f>
        <v>#VALUE!</v>
      </c>
      <c r="II207" s="188">
        <f>II68+II78+II175+II182+II192+II205</f>
        <v>65139744.606689997</v>
      </c>
      <c r="IK207" s="188" t="e">
        <f>IK68+IK78+IK175+IK182+IK192+IK205</f>
        <v>#VALUE!</v>
      </c>
      <c r="IM207" s="188">
        <f>IM68+IM78+IM175+IM182+IM192+IM205</f>
        <v>74908707.672328472</v>
      </c>
      <c r="IO207" s="188" t="e">
        <f>IO68+IO78+IO175+IO182+IO192+IO205</f>
        <v>#VALUE!</v>
      </c>
      <c r="IQ207" s="188">
        <f>IQ68+IQ78+IQ175+IQ182+IQ192+IQ205</f>
        <v>86143015.197812751</v>
      </c>
      <c r="IS207" s="188" t="e">
        <f>IS68+IS78+IS175+IS182+IS192+IS205</f>
        <v>#VALUE!</v>
      </c>
      <c r="IU207" s="188">
        <f>IU68+IU78+IU175+IU182+IU192+IU205</f>
        <v>99062468.852119669</v>
      </c>
      <c r="IW207" s="188" t="e">
        <f>IW68+IW78+IW175+IW182+IW192+IW205</f>
        <v>#VALUE!</v>
      </c>
      <c r="IY207" s="188">
        <f>IY68+IY78+IY175+IY182+IY192+IY205</f>
        <v>113919840.55457263</v>
      </c>
      <c r="JA207" s="188" t="e">
        <f>JA68+JA78+JA175+JA182+JA192+JA205</f>
        <v>#VALUE!</v>
      </c>
      <c r="JC207" s="188">
        <f>JC68+JC78+JC175+JC182+JC192+JC205</f>
        <v>131005818.01239344</v>
      </c>
      <c r="JE207" s="188" t="e">
        <f>JE68+JE78+JE175+JE182+JE192+JE205</f>
        <v>#VALUE!</v>
      </c>
      <c r="JG207" s="188">
        <f>JG68+JG78+JG175+JG182+JG192+JG205</f>
        <v>150654692.08888748</v>
      </c>
      <c r="JI207" s="188" t="e">
        <f>JI68+JI78+JI175+JI182+JI192+JI205</f>
        <v>#VALUE!</v>
      </c>
      <c r="JJ207" s="299"/>
      <c r="JK207" s="188">
        <f>JK68+JK78+JK175+JK182+JK192+JK205</f>
        <v>173250897.27685562</v>
      </c>
      <c r="JM207" s="188" t="e">
        <f>JM68+JM78+JM175+JM182+JM192+JM205</f>
        <v>#VALUE!</v>
      </c>
      <c r="JO207" s="188">
        <f>JO68+JO78+JO175+JO182+JO192+JO205</f>
        <v>201228898.57544908</v>
      </c>
      <c r="JQ207" s="188" t="e">
        <f>JQ68+JQ78+JQ175+JQ182+JQ192+JQ205</f>
        <v>#VALUE!</v>
      </c>
      <c r="JS207" s="188">
        <f>JS68+JS78+JS175+JS182+JS192+JS205</f>
        <v>231411349.32425576</v>
      </c>
      <c r="JU207" s="188" t="e">
        <f>JU68+JU78+JU175+JU182+JU192+JU205</f>
        <v>#VALUE!</v>
      </c>
      <c r="JW207" s="188">
        <f>JW68+JW78+JW175+JW182+JW192+JW205</f>
        <v>266121148.84500828</v>
      </c>
      <c r="JY207" s="188" t="e">
        <f>JY68+JY78+JY175+JY182+JY192+JY205</f>
        <v>#VALUE!</v>
      </c>
      <c r="KA207" s="188">
        <f>KA68+KA78+KA175+KA182+KA192+KA205</f>
        <v>306037399.26509482</v>
      </c>
      <c r="KC207" s="188" t="e">
        <f>KC68+KC78+KC175+KC182+KC192+KC205</f>
        <v>#VALUE!</v>
      </c>
      <c r="KE207" s="188">
        <f>KE68+KE78+KE175+KE182+KE192+KE205</f>
        <v>351941068.0291276</v>
      </c>
      <c r="KG207" s="188" t="e">
        <f>KG68+KG78+KG175+KG182+KG192+KG205</f>
        <v>#VALUE!</v>
      </c>
      <c r="KI207" s="188">
        <f>KI68+KI78+KI175+KI182+KI192+KI205</f>
        <v>81870.388580312487</v>
      </c>
      <c r="KK207" s="188" t="e">
        <f>KK68+KK78+KK175+KK182+KK192+KK205</f>
        <v>#VALUE!</v>
      </c>
      <c r="KM207" s="188">
        <f>KM68+KM78+KM175+KM182+KM192+KM205</f>
        <v>878378.8237166896</v>
      </c>
      <c r="KO207" s="188" t="e">
        <f>KO68+KO78+KO175+KO182+KO192+KO205</f>
        <v>#VALUE!</v>
      </c>
      <c r="KQ207" s="188">
        <f>KQ68+KQ78+KQ175+KQ182+KQ192+KQ205</f>
        <v>5188986.1554804975</v>
      </c>
      <c r="KS207" s="188" t="e">
        <f>KS68+KS78+KS175+KS182+KS192+KS205</f>
        <v>#VALUE!</v>
      </c>
      <c r="KU207" s="188">
        <f>KU68+KU78+KU175+KU182+KU192+KU205</f>
        <v>29956685.371733721</v>
      </c>
      <c r="KW207" s="188" t="e">
        <f>KW68+KW78+KW175+KW182+KW192+KW205</f>
        <v>#VALUE!</v>
      </c>
      <c r="KY207" s="188">
        <f>KY68+KY78+KY175+KY182+KY192+KY205</f>
        <v>175667271.85949415</v>
      </c>
      <c r="LA207" s="188" t="e">
        <f>LA68+LA78+LA175+LA182+LA192+LA205</f>
        <v>#VALUE!</v>
      </c>
      <c r="LC207" s="188">
        <f>LC68+LC78+LC175+LC182+LC192+LC205</f>
        <v>1079999930.8454363</v>
      </c>
      <c r="LE207" s="188" t="e">
        <f>LE68+LE78+LE175+LE182+LE192+LE205</f>
        <v>#VALUE!</v>
      </c>
    </row>
    <row r="208" spans="2:317">
      <c r="B208" s="366" t="s">
        <v>469</v>
      </c>
      <c r="C208" s="366"/>
      <c r="D208" s="366"/>
      <c r="E208" s="366"/>
      <c r="KK208" s="5" t="e">
        <f>KK207/12</f>
        <v>#VALUE!</v>
      </c>
      <c r="KO208" s="5" t="e">
        <f>KO207/12</f>
        <v>#VALUE!</v>
      </c>
      <c r="KS208" s="5" t="e">
        <f>KS207/12</f>
        <v>#VALUE!</v>
      </c>
      <c r="KW208" s="5" t="e">
        <f>KW207/12</f>
        <v>#VALUE!</v>
      </c>
      <c r="LA208" s="5" t="e">
        <f>LA207/12</f>
        <v>#VALUE!</v>
      </c>
      <c r="LE208" s="5" t="e">
        <f>LE207/12</f>
        <v>#VALUE!</v>
      </c>
    </row>
    <row r="209" spans="2:317">
      <c r="B209" s="362" t="s">
        <v>470</v>
      </c>
      <c r="C209" s="362"/>
      <c r="D209" s="362"/>
      <c r="E209" s="362"/>
      <c r="I209" t="e">
        <f ca="1">SUMIF($B$9:$E$207,"Grand Total",I9:I207)</f>
        <v>#VALUE!</v>
      </c>
      <c r="M209" t="e">
        <f ca="1">SUMIF($B$9:$E$207,"Grand Total",M9:M207)</f>
        <v>#VALUE!</v>
      </c>
      <c r="Q209" t="e">
        <f ca="1">SUMIF($B$9:$E$207,"Grand Total",Q9:Q207)</f>
        <v>#VALUE!</v>
      </c>
      <c r="U209" t="e">
        <f ca="1">SUMIF($B$9:$E$207,"Grand Total",U9:U207)</f>
        <v>#VALUE!</v>
      </c>
      <c r="Y209" t="e">
        <f ca="1">SUMIF($B$9:$E$207,"Grand Total",Y9:Y207)</f>
        <v>#VALUE!</v>
      </c>
      <c r="AC209" t="e">
        <f ca="1">SUMIF($B$9:$E$207,"Grand Total",AC9:AC207)</f>
        <v>#VALUE!</v>
      </c>
      <c r="AG209" t="e">
        <f ca="1">SUMIF($B$9:$E$207,"Grand Total",AG9:AG207)</f>
        <v>#VALUE!</v>
      </c>
      <c r="AK209" t="e">
        <f ca="1">SUMIF($B$9:$E$207,"Grand Total",AK9:AK207)</f>
        <v>#VALUE!</v>
      </c>
      <c r="AO209" t="e">
        <f ca="1">SUMIF($B$9:$E$207,"Grand Total",AO9:AO207)</f>
        <v>#VALUE!</v>
      </c>
      <c r="AS209" t="e">
        <f ca="1">SUMIF($B$9:$E$207,"Grand Total",AS9:AS207)</f>
        <v>#VALUE!</v>
      </c>
      <c r="AW209" t="e">
        <f ca="1">SUMIF($B$9:$E$207,"Grand Total",AW9:AW207)</f>
        <v>#VALUE!</v>
      </c>
      <c r="BA209" t="e">
        <f ca="1">SUMIF($B$9:$E$207,"Grand Total",BA9:BA207)</f>
        <v>#VALUE!</v>
      </c>
      <c r="BE209" t="e">
        <f ca="1">SUMIF($B$9:$E$207,"Grand Total",BE9:BE207)</f>
        <v>#VALUE!</v>
      </c>
      <c r="BI209" t="e">
        <f ca="1">SUMIF($B$9:$E$207,"Grand Total",BI9:BI207)</f>
        <v>#VALUE!</v>
      </c>
      <c r="BM209" t="e">
        <f ca="1">SUMIF($B$9:$E$207,"Grand Total",BM9:BM207)</f>
        <v>#VALUE!</v>
      </c>
      <c r="BQ209" t="e">
        <f ca="1">SUMIF($B$9:$E$207,"Grand Total",BQ9:BQ207)</f>
        <v>#VALUE!</v>
      </c>
      <c r="BU209" t="e">
        <f ca="1">SUMIF($B$9:$E$207,"Grand Total",BU9:BU207)</f>
        <v>#VALUE!</v>
      </c>
      <c r="BY209" t="e">
        <f ca="1">SUMIF($B$9:$E$207,"Grand Total",BY9:BY207)</f>
        <v>#VALUE!</v>
      </c>
      <c r="CC209" t="e">
        <f ca="1">SUMIF($B$9:$E$207,"Grand Total",CC9:CC207)</f>
        <v>#VALUE!</v>
      </c>
      <c r="CG209" t="e">
        <f ca="1">SUMIF($B$9:$E$207,"Grand Total",CG9:CG207)</f>
        <v>#VALUE!</v>
      </c>
      <c r="CK209" t="e">
        <f ca="1">SUMIF($B$9:$E$207,"Grand Total",CK9:CK207)</f>
        <v>#VALUE!</v>
      </c>
      <c r="CO209" t="e">
        <f ca="1">SUMIF($B$9:$E$207,"Grand Total",CO9:CO207)</f>
        <v>#VALUE!</v>
      </c>
      <c r="CS209" t="e">
        <f ca="1">SUMIF($B$9:$E$207,"Grand Total",CS9:CS207)</f>
        <v>#VALUE!</v>
      </c>
      <c r="CW209" t="e">
        <f ca="1">SUMIF($B$9:$E$207,"Grand Total",CW9:CW207)</f>
        <v>#VALUE!</v>
      </c>
      <c r="DA209" t="e">
        <f ca="1">SUMIF($B$9:$E$207,"Grand Total",DA9:DA207)</f>
        <v>#VALUE!</v>
      </c>
      <c r="DE209" t="e">
        <f ca="1">SUMIF($B$9:$E$207,"Grand Total",DE9:DE207)</f>
        <v>#VALUE!</v>
      </c>
      <c r="DI209" t="e">
        <f ca="1">SUMIF($B$9:$E$207,"Grand Total",DI9:DI207)</f>
        <v>#VALUE!</v>
      </c>
      <c r="DM209" t="e">
        <f ca="1">SUMIF($B$9:$E$207,"Grand Total",DM9:DM207)</f>
        <v>#VALUE!</v>
      </c>
      <c r="DQ209" t="e">
        <f ca="1">SUMIF($B$9:$E$207,"Grand Total",DQ9:DQ207)</f>
        <v>#VALUE!</v>
      </c>
      <c r="DU209" t="e">
        <f ca="1">SUMIF($B$9:$E$207,"Grand Total",DU9:DU207)</f>
        <v>#VALUE!</v>
      </c>
      <c r="DY209" t="e">
        <f ca="1">SUMIF($B$9:$E$207,"Grand Total",DY9:DY207)</f>
        <v>#VALUE!</v>
      </c>
      <c r="EC209" t="e">
        <f ca="1">SUMIF($B$9:$E$207,"Grand Total",EC9:EC207)</f>
        <v>#VALUE!</v>
      </c>
      <c r="EG209" t="e">
        <f ca="1">SUMIF($B$9:$E$207,"Grand Total",EG9:EG207)</f>
        <v>#VALUE!</v>
      </c>
      <c r="EK209" t="e">
        <f ca="1">SUMIF($B$9:$E$207,"Grand Total",EK9:EK207)</f>
        <v>#VALUE!</v>
      </c>
      <c r="EO209" t="e">
        <f ca="1">SUMIF($B$9:$E$207,"Grand Total",EO9:EO207)</f>
        <v>#VALUE!</v>
      </c>
      <c r="ES209" t="e">
        <f ca="1">SUMIF($B$9:$E$207,"Grand Total",ES9:ES207)</f>
        <v>#VALUE!</v>
      </c>
      <c r="EW209" t="e">
        <f ca="1">SUMIF($B$9:$E$207,"Grand Total",EW9:EW207)</f>
        <v>#VALUE!</v>
      </c>
      <c r="FA209" t="e">
        <f ca="1">SUMIF($B$9:$E$207,"Grand Total",FA9:FA207)</f>
        <v>#VALUE!</v>
      </c>
      <c r="FE209" t="e">
        <f ca="1">SUMIF($B$9:$E$207,"Grand Total",FE9:FE207)</f>
        <v>#VALUE!</v>
      </c>
      <c r="FI209" t="e">
        <f ca="1">SUMIF($B$9:$E$207,"Grand Total",FI9:FI207)</f>
        <v>#VALUE!</v>
      </c>
      <c r="FM209" t="e">
        <f ca="1">SUMIF($B$9:$E$207,"Grand Total",FM9:FM207)</f>
        <v>#VALUE!</v>
      </c>
      <c r="FQ209" t="e">
        <f ca="1">SUMIF($B$9:$E$207,"Grand Total",FQ9:FQ207)</f>
        <v>#VALUE!</v>
      </c>
      <c r="FU209" t="e">
        <f ca="1">SUMIF($B$9:$E$207,"Grand Total",FU9:FU207)</f>
        <v>#VALUE!</v>
      </c>
      <c r="FY209" t="e">
        <f ca="1">SUMIF($B$9:$E$207,"Grand Total",FY9:FY207)</f>
        <v>#VALUE!</v>
      </c>
      <c r="GC209" t="e">
        <f ca="1">SUMIF($B$9:$E$207,"Grand Total",GC9:GC207)</f>
        <v>#VALUE!</v>
      </c>
      <c r="GG209" t="e">
        <f ca="1">SUMIF($B$9:$E$207,"Grand Total",GG9:GG207)</f>
        <v>#VALUE!</v>
      </c>
      <c r="GK209" t="e">
        <f ca="1">SUMIF($B$9:$E$207,"Grand Total",GK9:GK207)</f>
        <v>#VALUE!</v>
      </c>
      <c r="GO209" t="e">
        <f ca="1">SUMIF($B$9:$E$207,"Grand Total",GO9:GO207)</f>
        <v>#VALUE!</v>
      </c>
      <c r="GS209" t="e">
        <f ca="1">SUMIF($B$9:$E$207,"Grand Total",GS9:GS207)</f>
        <v>#VALUE!</v>
      </c>
      <c r="GW209" t="e">
        <f ca="1">SUMIF($B$9:$E$207,"Grand Total",GW9:GW207)</f>
        <v>#VALUE!</v>
      </c>
      <c r="HA209" t="e">
        <f ca="1">SUMIF($B$9:$E$207,"Grand Total",HA9:HA207)</f>
        <v>#VALUE!</v>
      </c>
      <c r="HE209" t="e">
        <f ca="1">SUMIF($B$9:$E$207,"Grand Total",HE9:HE207)</f>
        <v>#VALUE!</v>
      </c>
      <c r="HI209" t="e">
        <f ca="1">SUMIF($B$9:$E$207,"Grand Total",HI9:HI207)</f>
        <v>#VALUE!</v>
      </c>
      <c r="HM209" t="e">
        <f ca="1">SUMIF($B$9:$E$207,"Grand Total",HM9:HM207)</f>
        <v>#VALUE!</v>
      </c>
      <c r="HQ209" t="e">
        <f ca="1">SUMIF($B$9:$E$207,"Grand Total",HQ9:HQ207)</f>
        <v>#VALUE!</v>
      </c>
      <c r="HU209" t="e">
        <f ca="1">SUMIF($B$9:$E$207,"Grand Total",HU9:HU207)</f>
        <v>#VALUE!</v>
      </c>
      <c r="HY209" t="e">
        <f ca="1">SUMIF($B$9:$E$207,"Grand Total",HY9:HY207)</f>
        <v>#VALUE!</v>
      </c>
      <c r="IC209" t="e">
        <f ca="1">SUMIF($B$9:$E$207,"Grand Total",IC9:IC207)</f>
        <v>#VALUE!</v>
      </c>
      <c r="IG209" t="e">
        <f ca="1">SUMIF($B$9:$E$207,"Grand Total",IG9:IG207)</f>
        <v>#VALUE!</v>
      </c>
      <c r="IK209" t="e">
        <f ca="1">SUMIF($B$9:$E$207,"Grand Total",IK9:IK207)</f>
        <v>#VALUE!</v>
      </c>
      <c r="IO209" t="e">
        <f ca="1">SUMIF($B$9:$E$207,"Grand Total",IO9:IO207)</f>
        <v>#VALUE!</v>
      </c>
      <c r="IS209" t="e">
        <f ca="1">SUMIF($B$9:$E$207,"Grand Total",IS9:IS207)</f>
        <v>#VALUE!</v>
      </c>
      <c r="IW209" t="e">
        <f ca="1">SUMIF($B$9:$E$207,"Grand Total",IW9:IW207)</f>
        <v>#VALUE!</v>
      </c>
      <c r="JA209" t="e">
        <f ca="1">SUMIF($B$9:$E$207,"Grand Total",JA9:JA207)</f>
        <v>#VALUE!</v>
      </c>
      <c r="JE209" t="e">
        <f ca="1">SUMIF($B$9:$E$207,"Grand Total",JE9:JE207)</f>
        <v>#VALUE!</v>
      </c>
      <c r="JI209" t="e">
        <f ca="1">SUMIF($B$9:$E$207,"Grand Total",JI9:JI207)</f>
        <v>#VALUE!</v>
      </c>
      <c r="JM209" t="e">
        <f ca="1">SUMIF($B$9:$E$207,"Grand Total",JM9:JM207)</f>
        <v>#VALUE!</v>
      </c>
      <c r="KI209">
        <f ca="1">SUMIF($B$9:$E$207,"Grand Total",KI9:KI207)</f>
        <v>75534.388580312487</v>
      </c>
      <c r="KK209" t="e">
        <f ca="1">SUMIF($B$9:$E$207,"Grand Total",KK9:KK207)</f>
        <v>#VALUE!</v>
      </c>
      <c r="KM209">
        <f ca="1">SUMIF($B$9:$E$207,"Grand Total",KM9:KM207)</f>
        <v>859082.8237166896</v>
      </c>
      <c r="KO209" t="e">
        <f ca="1">SUMIF($B$9:$E$207,"Grand Total",KO9:KO207)</f>
        <v>#VALUE!</v>
      </c>
      <c r="KQ209">
        <f ca="1">SUMIF($B$9:$E$207,"Grand Total",KQ9:KQ207)</f>
        <v>5162651.4354804978</v>
      </c>
      <c r="KS209" t="e">
        <f ca="1">SUMIF($B$9:$E$207,"Grand Total",KS9:KS207)</f>
        <v>#VALUE!</v>
      </c>
      <c r="KU209">
        <f ca="1">SUMIF($B$9:$E$207,"Grand Total",KU9:KU207)</f>
        <v>29927717.17973372</v>
      </c>
      <c r="KW209" t="e">
        <f ca="1">SUMIF($B$9:$E$207,"Grand Total",KW9:KW207)</f>
        <v>#VALUE!</v>
      </c>
      <c r="KY209">
        <f ca="1">SUMIF($B$9:$E$207,"Grand Total",KY9:KY207)</f>
        <v>175634528.67869416</v>
      </c>
      <c r="LA209" t="e">
        <f ca="1">SUMIF($B$9:$E$207,"Grand Total",LA9:LA207)</f>
        <v>#VALUE!</v>
      </c>
      <c r="LC209">
        <f ca="1">SUMIF($B$9:$E$207,"Grand Total",LC9:LC207)</f>
        <v>1079965305.8726363</v>
      </c>
      <c r="LE209" t="e">
        <f ca="1">SUMIF($B$9:$E$207,"Grand Total",LE9:LE207)</f>
        <v>#VALUE!</v>
      </c>
    </row>
    <row r="210" spans="2:317">
      <c r="B210" s="211"/>
      <c r="C210" s="211"/>
      <c r="D210" s="211"/>
      <c r="E210" s="211"/>
      <c r="KI210" t="str">
        <f ca="1">IF(KI207=KI209,"TRUE","FALSE")</f>
        <v>FALSE</v>
      </c>
      <c r="KK210" t="e">
        <f ca="1">IF(KK207=KK209,"TRUE","FALSE")</f>
        <v>#VALUE!</v>
      </c>
      <c r="KM210" t="str">
        <f ca="1">IF(KM207=KM209,"TRUE","FALSE")</f>
        <v>FALSE</v>
      </c>
      <c r="KO210" t="e">
        <f ca="1">IF(KO207=KO209,"TRUE","FALSE")</f>
        <v>#VALUE!</v>
      </c>
      <c r="KQ210" t="str">
        <f ca="1">IF(KQ207=KQ209,"TRUE","FALSE")</f>
        <v>FALSE</v>
      </c>
      <c r="KS210" t="e">
        <f ca="1">IF(KS207=KS209,"TRUE","FALSE")</f>
        <v>#VALUE!</v>
      </c>
      <c r="KU210" t="str">
        <f ca="1">IF(KU207=KU209,"TRUE","FALSE")</f>
        <v>FALSE</v>
      </c>
      <c r="KW210" t="e">
        <f ca="1">IF(KW207=KW209,"TRUE","FALSE")</f>
        <v>#VALUE!</v>
      </c>
      <c r="KY210" t="str">
        <f ca="1">IF(KY207=KY209,"TRUE","FALSE")</f>
        <v>FALSE</v>
      </c>
      <c r="LA210" t="e">
        <f ca="1">IF(LA207=LA209,"TRUE","FALSE")</f>
        <v>#VALUE!</v>
      </c>
      <c r="LC210" t="str">
        <f ca="1">IF(LC207=LC209,"TRUE","FALSE")</f>
        <v>FALSE</v>
      </c>
      <c r="LE210" t="e">
        <f ca="1">IF(LE207=LE209,"TRUE","FALSE")</f>
        <v>#VALUE!</v>
      </c>
    </row>
    <row r="211" spans="2:317">
      <c r="B211" s="362" t="s">
        <v>471</v>
      </c>
      <c r="C211" s="362"/>
      <c r="D211" s="362"/>
      <c r="E211" s="362"/>
      <c r="I211" s="5" t="e">
        <f ca="1">I207-I209</f>
        <v>#VALUE!</v>
      </c>
      <c r="M211" s="5" t="e">
        <f ca="1">M207-M209</f>
        <v>#VALUE!</v>
      </c>
      <c r="Q211" s="5" t="e">
        <f ca="1">Q207-Q209</f>
        <v>#VALUE!</v>
      </c>
      <c r="U211" s="5" t="e">
        <f ca="1">U207-U209</f>
        <v>#VALUE!</v>
      </c>
      <c r="Y211" s="5" t="e">
        <f ca="1">Y207-Y209</f>
        <v>#VALUE!</v>
      </c>
      <c r="AC211" s="5" t="e">
        <f ca="1">AC207-AC209</f>
        <v>#VALUE!</v>
      </c>
      <c r="AG211" s="5" t="e">
        <f ca="1">AG207-AG209</f>
        <v>#VALUE!</v>
      </c>
      <c r="AK211" s="5" t="e">
        <f ca="1">AK207-AK209</f>
        <v>#VALUE!</v>
      </c>
      <c r="AO211" s="5" t="e">
        <f ca="1">AO207-AO209</f>
        <v>#VALUE!</v>
      </c>
      <c r="AS211" s="5" t="e">
        <f ca="1">AS207-AS209</f>
        <v>#VALUE!</v>
      </c>
      <c r="AW211" s="5" t="e">
        <f ca="1">AW207-AW209</f>
        <v>#VALUE!</v>
      </c>
      <c r="BA211" s="5" t="e">
        <f ca="1">BA207-BA209</f>
        <v>#VALUE!</v>
      </c>
      <c r="BE211" s="5" t="e">
        <f ca="1">BE207-BE209</f>
        <v>#VALUE!</v>
      </c>
      <c r="BI211" s="5" t="e">
        <f ca="1">BI207-BI209</f>
        <v>#VALUE!</v>
      </c>
      <c r="BM211" s="5" t="e">
        <f ca="1">BM207-BM209</f>
        <v>#VALUE!</v>
      </c>
      <c r="BQ211" s="5" t="e">
        <f ca="1">BQ207-BQ209</f>
        <v>#VALUE!</v>
      </c>
      <c r="BU211" s="5" t="e">
        <f ca="1">BU207-BU209</f>
        <v>#VALUE!</v>
      </c>
      <c r="BY211" s="5" t="e">
        <f ca="1">BY207-BY209</f>
        <v>#VALUE!</v>
      </c>
      <c r="CC211" s="5" t="e">
        <f ca="1">CC207-CC209</f>
        <v>#VALUE!</v>
      </c>
      <c r="CG211" s="5" t="e">
        <f ca="1">CG207-CG209</f>
        <v>#VALUE!</v>
      </c>
      <c r="CK211" s="5" t="e">
        <f ca="1">CK207-CK209</f>
        <v>#VALUE!</v>
      </c>
      <c r="CO211" s="5" t="e">
        <f ca="1">CO207-CO209</f>
        <v>#VALUE!</v>
      </c>
      <c r="CS211" s="5" t="e">
        <f ca="1">CS207-CS209</f>
        <v>#VALUE!</v>
      </c>
      <c r="CW211" s="5" t="e">
        <f ca="1">CW207-CW209</f>
        <v>#VALUE!</v>
      </c>
      <c r="DA211" s="5" t="e">
        <f ca="1">DA207-DA209</f>
        <v>#VALUE!</v>
      </c>
      <c r="DE211" s="5" t="e">
        <f ca="1">DE207-DE209</f>
        <v>#VALUE!</v>
      </c>
      <c r="DI211" s="5" t="e">
        <f ca="1">DI207-DI209</f>
        <v>#VALUE!</v>
      </c>
      <c r="DM211" s="5" t="e">
        <f ca="1">DM207-DM209</f>
        <v>#VALUE!</v>
      </c>
      <c r="DQ211" s="5" t="e">
        <f ca="1">DQ207-DQ209</f>
        <v>#VALUE!</v>
      </c>
      <c r="DU211" s="5" t="e">
        <f ca="1">DU207-DU209</f>
        <v>#VALUE!</v>
      </c>
      <c r="DY211" s="5" t="e">
        <f ca="1">DY207-DY209</f>
        <v>#VALUE!</v>
      </c>
      <c r="EC211" s="5" t="e">
        <f ca="1">EC207-EC209</f>
        <v>#VALUE!</v>
      </c>
      <c r="EG211" s="5" t="e">
        <f ca="1">EG207-EG209</f>
        <v>#VALUE!</v>
      </c>
      <c r="EK211" s="5" t="e">
        <f ca="1">EK207-EK209</f>
        <v>#VALUE!</v>
      </c>
      <c r="EO211" s="5" t="e">
        <f ca="1">EO207-EO209</f>
        <v>#VALUE!</v>
      </c>
      <c r="ES211" s="5" t="e">
        <f ca="1">ES207-ES209</f>
        <v>#VALUE!</v>
      </c>
      <c r="EW211" s="5" t="e">
        <f ca="1">EW207-EW209</f>
        <v>#VALUE!</v>
      </c>
      <c r="FA211" s="5" t="e">
        <f ca="1">FA207-FA209</f>
        <v>#VALUE!</v>
      </c>
      <c r="FE211" s="5" t="e">
        <f ca="1">FE207-FE209</f>
        <v>#VALUE!</v>
      </c>
      <c r="FI211" s="5" t="e">
        <f ca="1">FI207-FI209</f>
        <v>#VALUE!</v>
      </c>
      <c r="FM211" s="5" t="e">
        <f ca="1">FM207-FM209</f>
        <v>#VALUE!</v>
      </c>
      <c r="FQ211" s="5" t="e">
        <f ca="1">FQ207-FQ209</f>
        <v>#VALUE!</v>
      </c>
      <c r="FU211" s="5" t="e">
        <f ca="1">FU207-FU209</f>
        <v>#VALUE!</v>
      </c>
      <c r="FY211" s="5" t="e">
        <f ca="1">FY207-FY209</f>
        <v>#VALUE!</v>
      </c>
      <c r="GC211" s="5" t="e">
        <f ca="1">GC207-GC209</f>
        <v>#VALUE!</v>
      </c>
      <c r="GG211" s="5" t="e">
        <f ca="1">GG207-GG209</f>
        <v>#VALUE!</v>
      </c>
      <c r="GK211" s="5" t="e">
        <f ca="1">GK207-GK209</f>
        <v>#VALUE!</v>
      </c>
      <c r="GO211" s="5" t="e">
        <f ca="1">GO207-GO209</f>
        <v>#VALUE!</v>
      </c>
      <c r="GS211" s="5" t="e">
        <f ca="1">GS207-GS209</f>
        <v>#VALUE!</v>
      </c>
      <c r="GW211" s="5" t="e">
        <f ca="1">GW207-GW209</f>
        <v>#VALUE!</v>
      </c>
      <c r="HA211" s="5" t="e">
        <f ca="1">HA207-HA209</f>
        <v>#VALUE!</v>
      </c>
      <c r="HE211" s="5" t="e">
        <f ca="1">HE207-HE209</f>
        <v>#VALUE!</v>
      </c>
      <c r="HI211" s="5" t="e">
        <f ca="1">HI207-HI209</f>
        <v>#VALUE!</v>
      </c>
      <c r="HM211" s="5" t="e">
        <f ca="1">HM207-HM209</f>
        <v>#VALUE!</v>
      </c>
      <c r="HQ211" s="5" t="e">
        <f ca="1">HQ207-HQ209</f>
        <v>#VALUE!</v>
      </c>
      <c r="HU211" s="5" t="e">
        <f ca="1">HU207-HU209</f>
        <v>#VALUE!</v>
      </c>
      <c r="HY211" s="5" t="e">
        <f ca="1">HY207-HY209</f>
        <v>#VALUE!</v>
      </c>
      <c r="IC211" s="5" t="e">
        <f ca="1">IC207-IC209</f>
        <v>#VALUE!</v>
      </c>
      <c r="IG211" s="5" t="e">
        <f ca="1">IG207-IG209</f>
        <v>#VALUE!</v>
      </c>
      <c r="IK211" s="5" t="e">
        <f ca="1">IK207-IK209</f>
        <v>#VALUE!</v>
      </c>
      <c r="IO211" s="5" t="e">
        <f ca="1">IO207-IO209</f>
        <v>#VALUE!</v>
      </c>
      <c r="IS211" s="5" t="e">
        <f ca="1">IS207-IS209</f>
        <v>#VALUE!</v>
      </c>
      <c r="IW211" s="5" t="e">
        <f ca="1">IW207-IW209</f>
        <v>#VALUE!</v>
      </c>
      <c r="JA211" s="5" t="e">
        <f ca="1">JA207-JA209</f>
        <v>#VALUE!</v>
      </c>
      <c r="JE211" s="5" t="e">
        <f ca="1">JE207-JE209</f>
        <v>#VALUE!</v>
      </c>
      <c r="JI211" s="5" t="e">
        <f ca="1">JI207-JI209</f>
        <v>#VALUE!</v>
      </c>
      <c r="JJ211" s="294"/>
      <c r="JM211" s="5" t="e">
        <f ca="1">JM207-JM209</f>
        <v>#VALUE!</v>
      </c>
      <c r="KI211" s="5">
        <f ca="1">KI207-KI209</f>
        <v>6336</v>
      </c>
      <c r="KK211" s="5" t="e">
        <f ca="1">KK207-KK209</f>
        <v>#VALUE!</v>
      </c>
      <c r="KM211" s="5">
        <f ca="1">KM207-KM209</f>
        <v>19296</v>
      </c>
      <c r="KO211" s="5" t="e">
        <f ca="1">KO207-KO209</f>
        <v>#VALUE!</v>
      </c>
      <c r="KQ211" s="5">
        <f ca="1">KQ207-KQ209</f>
        <v>26334.719999999739</v>
      </c>
      <c r="KS211" s="5" t="e">
        <f ca="1">KS207-KS209</f>
        <v>#VALUE!</v>
      </c>
      <c r="KU211" s="5">
        <f ca="1">KU207-KU209</f>
        <v>28968.192000001669</v>
      </c>
      <c r="KW211" s="5" t="e">
        <f ca="1">KW207-KW209</f>
        <v>#VALUE!</v>
      </c>
      <c r="KY211" s="5">
        <f ca="1">KY207-KY209</f>
        <v>32743.180799990892</v>
      </c>
      <c r="LA211" s="5" t="e">
        <f ca="1">LA207-LA209</f>
        <v>#VALUE!</v>
      </c>
      <c r="LC211" s="5">
        <f ca="1">LC207-LC209</f>
        <v>34624.972800016403</v>
      </c>
      <c r="LE211" s="5" t="e">
        <f ca="1">LE207-LE209</f>
        <v>#VALUE!</v>
      </c>
    </row>
    <row r="212" spans="2:317">
      <c r="AG212" s="5" t="e">
        <f>AG207*7</f>
        <v>#VALUE!</v>
      </c>
      <c r="AK212" s="5" t="e">
        <f>AK207*12</f>
        <v>#VALUE!</v>
      </c>
      <c r="CC212" s="5" t="e">
        <f>CC207*12</f>
        <v>#VALUE!</v>
      </c>
      <c r="CG212" s="5" t="e">
        <f>CG207*12</f>
        <v>#VALUE!</v>
      </c>
      <c r="DY212" s="5" t="e">
        <f>DY207*12</f>
        <v>#VALUE!</v>
      </c>
      <c r="KI212" s="5"/>
      <c r="KJ212" s="5"/>
      <c r="KK212" s="5"/>
    </row>
    <row r="213" spans="2:317">
      <c r="EC213" s="5"/>
      <c r="KI213" s="5"/>
      <c r="KJ213" s="5"/>
      <c r="KK213" s="5"/>
    </row>
    <row r="214" spans="2:317">
      <c r="KI214" s="5"/>
      <c r="KJ214" s="5"/>
      <c r="KK214" s="5"/>
    </row>
    <row r="215" spans="2:317">
      <c r="KI215" s="5"/>
      <c r="KJ215" s="5"/>
      <c r="KK215" s="5"/>
    </row>
    <row r="216" spans="2:317">
      <c r="KI216" s="5"/>
      <c r="KJ216" s="5"/>
      <c r="KK216" s="5"/>
    </row>
    <row r="217" spans="2:317">
      <c r="KI217" s="5"/>
      <c r="KJ217" s="5"/>
      <c r="KK217" s="5"/>
    </row>
    <row r="218" spans="2:317">
      <c r="KI218" s="5"/>
      <c r="KJ218" s="5"/>
      <c r="KK218" s="5"/>
    </row>
    <row r="219" spans="2:317">
      <c r="KI219" s="5"/>
      <c r="KJ219" s="5"/>
      <c r="KK219" s="5"/>
    </row>
    <row r="220" spans="2:317">
      <c r="KI220" s="5"/>
      <c r="KJ220" s="5"/>
      <c r="KK220" s="5"/>
    </row>
    <row r="221" spans="2:317">
      <c r="KI221" s="5"/>
      <c r="KJ221" s="5"/>
      <c r="KK221" s="5"/>
    </row>
    <row r="222" spans="2:317">
      <c r="KI222" s="5"/>
      <c r="KJ222" s="5"/>
      <c r="KK222" s="5"/>
    </row>
    <row r="223" spans="2:317">
      <c r="KI223" s="5"/>
      <c r="KJ223" s="5"/>
      <c r="KK223" s="5"/>
    </row>
    <row r="224" spans="2:317">
      <c r="KI224" s="5"/>
      <c r="KJ224" s="5"/>
      <c r="KK224" s="5"/>
    </row>
    <row r="225" spans="295:297">
      <c r="KI225" s="5"/>
      <c r="KJ225" s="5"/>
      <c r="KK225" s="5"/>
    </row>
    <row r="226" spans="295:297">
      <c r="KI226" s="188"/>
      <c r="KJ226" s="188"/>
      <c r="KK226" s="188"/>
    </row>
    <row r="227" spans="295:297">
      <c r="KI227" s="5"/>
      <c r="KJ227" s="5"/>
      <c r="KK227" s="5"/>
    </row>
    <row r="228" spans="295:297">
      <c r="KI228" s="274"/>
      <c r="KJ228" s="274"/>
      <c r="KK228" s="5"/>
    </row>
    <row r="229" spans="295:297">
      <c r="KI229" s="5"/>
      <c r="KJ229" s="5"/>
      <c r="KK229" s="5"/>
    </row>
    <row r="230" spans="295:297">
      <c r="KI230" s="5"/>
      <c r="KJ230" s="5"/>
      <c r="KK230" s="5"/>
    </row>
    <row r="231" spans="295:297">
      <c r="KI231" s="5"/>
      <c r="KJ231" s="5"/>
      <c r="KK231" s="5"/>
    </row>
    <row r="232" spans="295:297">
      <c r="KI232" s="5"/>
      <c r="KJ232" s="5"/>
      <c r="KK232" s="5"/>
    </row>
    <row r="233" spans="295:297">
      <c r="KI233" s="5"/>
      <c r="KJ233" s="5"/>
      <c r="KK233" s="5"/>
    </row>
    <row r="234" spans="295:297">
      <c r="KI234" s="5"/>
      <c r="KJ234" s="5"/>
      <c r="KK234" s="5"/>
    </row>
    <row r="235" spans="295:297">
      <c r="KI235" s="188"/>
      <c r="KJ235" s="188"/>
      <c r="KK235" s="188"/>
    </row>
    <row r="236" spans="295:297">
      <c r="KI236" s="5"/>
      <c r="KJ236" s="5"/>
      <c r="KK236" s="5"/>
    </row>
    <row r="237" spans="295:297">
      <c r="KI237" s="274"/>
      <c r="KJ237" s="274"/>
      <c r="KK237" s="5"/>
    </row>
    <row r="238" spans="295:297">
      <c r="KI238" s="5"/>
      <c r="KJ238" s="5"/>
      <c r="KK238" s="5"/>
    </row>
    <row r="239" spans="295:297">
      <c r="KI239" s="5"/>
      <c r="KJ239" s="5"/>
      <c r="KK239" s="5"/>
    </row>
    <row r="240" spans="295:297">
      <c r="KI240" s="5"/>
      <c r="KJ240" s="5"/>
      <c r="KK240" s="5"/>
    </row>
    <row r="241" spans="295:297">
      <c r="KI241" s="5"/>
      <c r="KJ241" s="5"/>
      <c r="KK241" s="5"/>
    </row>
    <row r="242" spans="295:297" ht="15" customHeight="1">
      <c r="KI242" s="5"/>
      <c r="KJ242" s="5"/>
      <c r="KK242" s="5"/>
    </row>
    <row r="243" spans="295:297" ht="15" customHeight="1">
      <c r="KI243" s="5"/>
      <c r="KJ243" s="5"/>
      <c r="KK243" s="5"/>
    </row>
    <row r="244" spans="295:297" ht="15" customHeight="1">
      <c r="KI244" s="188"/>
      <c r="KJ244" s="188"/>
      <c r="KK244" s="188"/>
    </row>
  </sheetData>
  <mergeCells count="94">
    <mergeCell ref="KU4:KW4"/>
    <mergeCell ref="KU5:KW5"/>
    <mergeCell ref="KY4:LA4"/>
    <mergeCell ref="KY5:LA5"/>
    <mergeCell ref="LC4:LE4"/>
    <mergeCell ref="LC5:LE5"/>
    <mergeCell ref="KI4:KK4"/>
    <mergeCell ref="KI5:KK5"/>
    <mergeCell ref="KM4:KO4"/>
    <mergeCell ref="KM5:KO5"/>
    <mergeCell ref="KQ4:KS4"/>
    <mergeCell ref="KQ5:KS5"/>
    <mergeCell ref="B209:E209"/>
    <mergeCell ref="B211:E211"/>
    <mergeCell ref="GU5:GW5"/>
    <mergeCell ref="GY5:HA5"/>
    <mergeCell ref="HC5:HE5"/>
    <mergeCell ref="GE5:GG5"/>
    <mergeCell ref="GI5:GK5"/>
    <mergeCell ref="GM5:GO5"/>
    <mergeCell ref="GQ5:GS5"/>
    <mergeCell ref="FG5:FI5"/>
    <mergeCell ref="FK5:FM5"/>
    <mergeCell ref="FO5:FQ5"/>
    <mergeCell ref="FS5:FU5"/>
    <mergeCell ref="FW5:FY5"/>
    <mergeCell ref="GA5:GC5"/>
    <mergeCell ref="EM5:EO5"/>
    <mergeCell ref="HG5:HI5"/>
    <mergeCell ref="HK5:HM5"/>
    <mergeCell ref="II5:IK5"/>
    <mergeCell ref="HO5:HQ5"/>
    <mergeCell ref="HS5:HU5"/>
    <mergeCell ref="HW5:HY5"/>
    <mergeCell ref="IA5:IC5"/>
    <mergeCell ref="IE5:IG5"/>
    <mergeCell ref="EQ5:ES5"/>
    <mergeCell ref="EU5:EW5"/>
    <mergeCell ref="EY5:FA5"/>
    <mergeCell ref="FC5:FE5"/>
    <mergeCell ref="DS5:DU5"/>
    <mergeCell ref="DW5:DY5"/>
    <mergeCell ref="EA5:EC5"/>
    <mergeCell ref="EE5:EG5"/>
    <mergeCell ref="EI5:EK5"/>
    <mergeCell ref="CY5:DA5"/>
    <mergeCell ref="DC5:DE5"/>
    <mergeCell ref="DG5:DI5"/>
    <mergeCell ref="DK5:DM5"/>
    <mergeCell ref="DO5:DQ5"/>
    <mergeCell ref="B207:E207"/>
    <mergeCell ref="B208:E208"/>
    <mergeCell ref="B68:E68"/>
    <mergeCell ref="B78:E78"/>
    <mergeCell ref="B175:E175"/>
    <mergeCell ref="B182:E182"/>
    <mergeCell ref="B192:E192"/>
    <mergeCell ref="AI5:AK5"/>
    <mergeCell ref="AM5:AO5"/>
    <mergeCell ref="W5:Y5"/>
    <mergeCell ref="AA5:AC5"/>
    <mergeCell ref="AE5:AG5"/>
    <mergeCell ref="CI5:CK5"/>
    <mergeCell ref="CM5:CO5"/>
    <mergeCell ref="CQ5:CS5"/>
    <mergeCell ref="CU5:CW5"/>
    <mergeCell ref="CE5:CG5"/>
    <mergeCell ref="O5:Q5"/>
    <mergeCell ref="S5:U5"/>
    <mergeCell ref="G5:I5"/>
    <mergeCell ref="K5:M5"/>
    <mergeCell ref="C6:E7"/>
    <mergeCell ref="AQ5:AS5"/>
    <mergeCell ref="AU5:AW5"/>
    <mergeCell ref="AY5:BA5"/>
    <mergeCell ref="BC5:BE5"/>
    <mergeCell ref="CA5:CC5"/>
    <mergeCell ref="BG5:BI5"/>
    <mergeCell ref="BK5:BM5"/>
    <mergeCell ref="BO5:BQ5"/>
    <mergeCell ref="BS5:BU5"/>
    <mergeCell ref="BW5:BY5"/>
    <mergeCell ref="JG5:JI5"/>
    <mergeCell ref="JK5:JM5"/>
    <mergeCell ref="IM5:IO5"/>
    <mergeCell ref="IQ5:IS5"/>
    <mergeCell ref="IU5:IW5"/>
    <mergeCell ref="IY5:JA5"/>
    <mergeCell ref="JC5:JE5"/>
    <mergeCell ref="JO5:JQ5"/>
    <mergeCell ref="JS5:JU5"/>
    <mergeCell ref="JW5:JY5"/>
    <mergeCell ref="KA5:KC5"/>
    <mergeCell ref="KE5:KG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97287-1B55-4CCD-A202-BA64799E1080}">
  <sheetPr>
    <tabColor rgb="FF92D050"/>
  </sheetPr>
  <dimension ref="B1:LD88"/>
  <sheetViews>
    <sheetView showGridLines="0" zoomScaleNormal="100" workbookViewId="0">
      <pane xSplit="5" ySplit="8" topLeftCell="BW9" activePane="bottomRight" state="frozen"/>
      <selection pane="bottomRight" activeCell="BW3" sqref="BW3"/>
      <selection pane="bottomLeft"/>
      <selection pane="topRight"/>
    </sheetView>
  </sheetViews>
  <sheetFormatPr defaultRowHeight="15" customHeight="1"/>
  <cols>
    <col min="1" max="1" width="5" customWidth="1"/>
    <col min="2" max="2" width="10.28515625" bestFit="1" customWidth="1"/>
    <col min="3" max="3" width="21.7109375" customWidth="1"/>
    <col min="4" max="4" width="27.5703125" customWidth="1"/>
    <col min="5" max="5" width="3.7109375" customWidth="1"/>
    <col min="6" max="6" width="8.7109375" customWidth="1"/>
    <col min="7" max="7" width="12.7109375" bestFit="1" customWidth="1"/>
    <col min="8" max="8" width="13.42578125" customWidth="1"/>
    <col min="9" max="9" width="2" customWidth="1"/>
    <col min="10" max="10" width="8.7109375" customWidth="1"/>
    <col min="11" max="11" width="12.7109375" bestFit="1" customWidth="1"/>
    <col min="12" max="12" width="13.42578125" customWidth="1"/>
    <col min="13" max="13" width="2" customWidth="1"/>
    <col min="14" max="14" width="8.7109375" customWidth="1"/>
    <col min="15" max="15" width="12.7109375" bestFit="1" customWidth="1"/>
    <col min="16" max="16" width="13.42578125" customWidth="1"/>
    <col min="17" max="17" width="2" customWidth="1"/>
    <col min="18" max="18" width="8.7109375" customWidth="1"/>
    <col min="19" max="19" width="12.7109375" bestFit="1" customWidth="1"/>
    <col min="20" max="20" width="13.42578125" customWidth="1"/>
    <col min="21" max="21" width="2" customWidth="1"/>
    <col min="22" max="22" width="8.7109375" customWidth="1"/>
    <col min="23" max="23" width="12.7109375" bestFit="1" customWidth="1"/>
    <col min="24" max="24" width="13.42578125" customWidth="1"/>
    <col min="25" max="25" width="2" customWidth="1"/>
    <col min="26" max="26" width="8.7109375" customWidth="1"/>
    <col min="27" max="27" width="12.7109375" bestFit="1" customWidth="1"/>
    <col min="28" max="28" width="13.42578125" customWidth="1"/>
    <col min="29" max="29" width="2" customWidth="1"/>
    <col min="30" max="30" width="8.7109375" customWidth="1"/>
    <col min="31" max="31" width="12.7109375" bestFit="1" customWidth="1"/>
    <col min="32" max="32" width="13.42578125" customWidth="1"/>
    <col min="33" max="33" width="2" customWidth="1"/>
    <col min="34" max="34" width="8.7109375" customWidth="1"/>
    <col min="35" max="35" width="12.7109375" bestFit="1" customWidth="1"/>
    <col min="36" max="36" width="13.42578125" customWidth="1"/>
    <col min="37" max="37" width="2.28515625" customWidth="1"/>
    <col min="38" max="38" width="9" customWidth="1"/>
    <col min="39" max="39" width="13" customWidth="1"/>
    <col min="40" max="40" width="13.5703125" customWidth="1"/>
    <col min="41" max="41" width="2.28515625" customWidth="1"/>
    <col min="42" max="42" width="9" customWidth="1"/>
    <col min="43" max="43" width="13" customWidth="1"/>
    <col min="44" max="44" width="13.5703125" customWidth="1"/>
    <col min="45" max="45" width="2.28515625" customWidth="1"/>
    <col min="46" max="46" width="9" customWidth="1"/>
    <col min="47" max="47" width="13" customWidth="1"/>
    <col min="48" max="48" width="13.5703125" customWidth="1"/>
    <col min="49" max="49" width="2.28515625" customWidth="1"/>
    <col min="50" max="50" width="9" customWidth="1"/>
    <col min="51" max="51" width="13" customWidth="1"/>
    <col min="52" max="52" width="13.5703125" customWidth="1"/>
    <col min="53" max="53" width="7" customWidth="1"/>
    <col min="54" max="54" width="10.7109375" customWidth="1"/>
    <col min="55" max="55" width="12.7109375" bestFit="1" customWidth="1"/>
    <col min="56" max="56" width="16.28515625" customWidth="1"/>
    <col min="57" max="57" width="7" customWidth="1"/>
    <col min="58" max="58" width="9" customWidth="1"/>
    <col min="59" max="59" width="12.7109375" bestFit="1" customWidth="1"/>
    <col min="60" max="60" width="13.42578125" customWidth="1"/>
    <col min="61" max="61" width="2" customWidth="1"/>
    <col min="62" max="62" width="9" customWidth="1"/>
    <col min="63" max="63" width="12.7109375" bestFit="1" customWidth="1"/>
    <col min="64" max="64" width="13.42578125" customWidth="1"/>
    <col min="65" max="65" width="2" customWidth="1"/>
    <col min="66" max="66" width="9" customWidth="1"/>
    <col min="67" max="67" width="12.7109375" bestFit="1" customWidth="1"/>
    <col min="68" max="68" width="13.42578125" customWidth="1"/>
    <col min="69" max="69" width="2.28515625" customWidth="1"/>
    <col min="70" max="70" width="9" customWidth="1"/>
    <col min="71" max="71" width="12.7109375" bestFit="1" customWidth="1"/>
    <col min="72" max="72" width="13.42578125" customWidth="1"/>
    <col min="73" max="73" width="2.28515625" customWidth="1"/>
    <col min="74" max="74" width="9" customWidth="1"/>
    <col min="75" max="75" width="12.7109375" bestFit="1" customWidth="1"/>
    <col min="76" max="76" width="13.42578125" customWidth="1"/>
    <col min="77" max="77" width="2.28515625" customWidth="1"/>
    <col min="78" max="78" width="8.7109375" bestFit="1" customWidth="1"/>
    <col min="79" max="79" width="12.7109375" bestFit="1" customWidth="1"/>
    <col min="80" max="80" width="13.42578125" customWidth="1"/>
    <col min="81" max="81" width="2.28515625" customWidth="1"/>
    <col min="82" max="82" width="10.5703125" bestFit="1" customWidth="1"/>
    <col min="83" max="83" width="12.7109375" bestFit="1" customWidth="1"/>
    <col min="84" max="84" width="13.42578125" customWidth="1"/>
    <col min="85" max="85" width="2" customWidth="1"/>
    <col min="86" max="86" width="10.5703125" bestFit="1" customWidth="1"/>
    <col min="87" max="87" width="12.7109375" bestFit="1" customWidth="1"/>
    <col min="88" max="88" width="13.42578125" customWidth="1"/>
    <col min="89" max="89" width="2" customWidth="1"/>
    <col min="90" max="90" width="10.5703125" bestFit="1" customWidth="1"/>
    <col min="91" max="91" width="12.7109375" bestFit="1" customWidth="1"/>
    <col min="92" max="92" width="13.42578125" customWidth="1"/>
    <col min="93" max="93" width="1.7109375" customWidth="1"/>
    <col min="94" max="94" width="11.7109375" bestFit="1" customWidth="1"/>
    <col min="95" max="95" width="12.7109375" bestFit="1" customWidth="1"/>
    <col min="96" max="96" width="13.42578125" customWidth="1"/>
    <col min="97" max="97" width="2" customWidth="1"/>
    <col min="98" max="98" width="14.5703125" customWidth="1"/>
    <col min="99" max="99" width="12.7109375" bestFit="1" customWidth="1"/>
    <col min="100" max="100" width="13.42578125" customWidth="1"/>
    <col min="101" max="101" width="2" customWidth="1"/>
    <col min="102" max="102" width="11.7109375" bestFit="1" customWidth="1"/>
    <col min="103" max="103" width="12.7109375" bestFit="1" customWidth="1"/>
    <col min="104" max="104" width="13.42578125" customWidth="1"/>
    <col min="105" max="105" width="7" customWidth="1"/>
    <col min="106" max="106" width="10.7109375" customWidth="1"/>
    <col min="107" max="107" width="12.7109375" bestFit="1" customWidth="1"/>
    <col min="108" max="108" width="16.28515625" customWidth="1"/>
    <col min="109" max="109" width="7" customWidth="1"/>
    <col min="110" max="110" width="8.7109375" customWidth="1"/>
    <col min="111" max="111" width="12.7109375" bestFit="1" customWidth="1"/>
    <col min="112" max="112" width="13.5703125" customWidth="1"/>
    <col min="113" max="113" width="1.7109375" customWidth="1"/>
    <col min="114" max="114" width="8.7109375" customWidth="1"/>
    <col min="115" max="115" width="12.7109375" bestFit="1" customWidth="1"/>
    <col min="116" max="116" width="13.5703125" customWidth="1"/>
    <col min="117" max="117" width="1.7109375" customWidth="1"/>
    <col min="118" max="118" width="8.7109375" customWidth="1"/>
    <col min="119" max="119" width="12.7109375" bestFit="1" customWidth="1"/>
    <col min="120" max="120" width="13.5703125" customWidth="1"/>
    <col min="121" max="121" width="1.7109375" customWidth="1"/>
    <col min="122" max="122" width="8.7109375" customWidth="1"/>
    <col min="123" max="123" width="12.7109375" bestFit="1" customWidth="1"/>
    <col min="124" max="124" width="13.5703125" customWidth="1"/>
    <col min="125" max="125" width="1.7109375" customWidth="1"/>
    <col min="126" max="126" width="8.7109375" customWidth="1"/>
    <col min="127" max="127" width="12.7109375" bestFit="1" customWidth="1"/>
    <col min="128" max="128" width="13.5703125" customWidth="1"/>
    <col min="129" max="129" width="1.7109375" customWidth="1"/>
    <col min="130" max="130" width="8.7109375" customWidth="1"/>
    <col min="131" max="131" width="12.7109375" bestFit="1" customWidth="1"/>
    <col min="132" max="132" width="13.5703125" customWidth="1"/>
    <col min="133" max="133" width="1.7109375" customWidth="1"/>
    <col min="134" max="134" width="8.7109375" customWidth="1"/>
    <col min="135" max="135" width="12.7109375" bestFit="1" customWidth="1"/>
    <col min="136" max="136" width="13.5703125" customWidth="1"/>
    <col min="137" max="137" width="1.7109375" customWidth="1"/>
    <col min="138" max="138" width="8.7109375" customWidth="1"/>
    <col min="139" max="139" width="12.7109375" bestFit="1" customWidth="1"/>
    <col min="140" max="140" width="13.5703125" customWidth="1"/>
    <col min="141" max="141" width="1.7109375" customWidth="1"/>
    <col min="142" max="142" width="8.7109375" customWidth="1"/>
    <col min="143" max="143" width="12.7109375" bestFit="1" customWidth="1"/>
    <col min="144" max="144" width="13.5703125" customWidth="1"/>
    <col min="145" max="145" width="1.7109375" customWidth="1"/>
    <col min="146" max="146" width="8.7109375" customWidth="1"/>
    <col min="147" max="147" width="12.7109375" bestFit="1" customWidth="1"/>
    <col min="148" max="148" width="13.5703125" customWidth="1"/>
    <col min="149" max="149" width="1.7109375" customWidth="1"/>
    <col min="150" max="150" width="8.7109375" customWidth="1"/>
    <col min="151" max="151" width="12.7109375" bestFit="1" customWidth="1"/>
    <col min="152" max="152" width="13.5703125" customWidth="1"/>
    <col min="153" max="153" width="1.7109375" customWidth="1"/>
    <col min="154" max="154" width="8.7109375" customWidth="1"/>
    <col min="155" max="155" width="12.7109375" bestFit="1" customWidth="1"/>
    <col min="156" max="156" width="13.5703125" customWidth="1"/>
    <col min="157" max="157" width="7" customWidth="1"/>
    <col min="158" max="158" width="10.7109375" customWidth="1"/>
    <col min="159" max="159" width="12.7109375" bestFit="1" customWidth="1"/>
    <col min="160" max="160" width="16.28515625" customWidth="1"/>
    <col min="161" max="161" width="7" customWidth="1"/>
    <col min="162" max="162" width="8.7109375" customWidth="1"/>
    <col min="163" max="163" width="12.7109375" bestFit="1" customWidth="1"/>
    <col min="164" max="164" width="13.42578125" customWidth="1"/>
    <col min="165" max="165" width="1.7109375" customWidth="1"/>
    <col min="166" max="166" width="8.7109375" customWidth="1"/>
    <col min="167" max="167" width="12.7109375" bestFit="1" customWidth="1"/>
    <col min="168" max="168" width="13.42578125" bestFit="1" customWidth="1"/>
    <col min="169" max="169" width="1.7109375" customWidth="1"/>
    <col min="170" max="170" width="8.7109375" customWidth="1"/>
    <col min="171" max="171" width="12.7109375" bestFit="1" customWidth="1"/>
    <col min="172" max="172" width="13.42578125" customWidth="1"/>
    <col min="173" max="173" width="1.7109375" customWidth="1"/>
    <col min="174" max="174" width="8.7109375" customWidth="1"/>
    <col min="175" max="175" width="12.7109375" bestFit="1" customWidth="1"/>
    <col min="176" max="176" width="13.42578125" customWidth="1"/>
    <col min="177" max="177" width="1.7109375" customWidth="1"/>
    <col min="178" max="178" width="8.7109375" customWidth="1"/>
    <col min="179" max="179" width="12.7109375" bestFit="1" customWidth="1"/>
    <col min="180" max="180" width="13.42578125" customWidth="1"/>
    <col min="181" max="181" width="1.7109375" customWidth="1"/>
    <col min="182" max="182" width="8.7109375" customWidth="1"/>
    <col min="183" max="183" width="12.7109375" bestFit="1" customWidth="1"/>
    <col min="184" max="184" width="13.42578125" customWidth="1"/>
    <col min="185" max="185" width="1.7109375" customWidth="1"/>
    <col min="186" max="186" width="8.7109375" customWidth="1"/>
    <col min="187" max="187" width="12.7109375" bestFit="1" customWidth="1"/>
    <col min="188" max="188" width="13.42578125" customWidth="1"/>
    <col min="189" max="189" width="1.7109375" customWidth="1"/>
    <col min="190" max="190" width="8.7109375" customWidth="1"/>
    <col min="191" max="191" width="12.7109375" bestFit="1" customWidth="1"/>
    <col min="192" max="192" width="13.42578125" customWidth="1"/>
    <col min="193" max="193" width="1.7109375" customWidth="1"/>
    <col min="194" max="194" width="8.7109375" customWidth="1"/>
    <col min="195" max="195" width="12.7109375" bestFit="1" customWidth="1"/>
    <col min="196" max="196" width="13.42578125" bestFit="1" customWidth="1"/>
    <col min="197" max="197" width="1.7109375" customWidth="1"/>
    <col min="198" max="198" width="8.7109375" customWidth="1"/>
    <col min="199" max="199" width="12.7109375" bestFit="1" customWidth="1"/>
    <col min="200" max="200" width="13.42578125" bestFit="1" customWidth="1"/>
    <col min="201" max="201" width="1.7109375" customWidth="1"/>
    <col min="202" max="202" width="8.7109375" customWidth="1"/>
    <col min="203" max="203" width="12.7109375" bestFit="1" customWidth="1"/>
    <col min="204" max="204" width="13.42578125" bestFit="1" customWidth="1"/>
    <col min="205" max="205" width="1.7109375" customWidth="1"/>
    <col min="206" max="206" width="8.7109375" customWidth="1"/>
    <col min="207" max="207" width="12.7109375" bestFit="1" customWidth="1"/>
    <col min="208" max="208" width="13.42578125" bestFit="1" customWidth="1"/>
    <col min="209" max="209" width="6.7109375" customWidth="1"/>
    <col min="210" max="210" width="10.7109375" customWidth="1"/>
    <col min="211" max="211" width="12.7109375" bestFit="1" customWidth="1"/>
    <col min="212" max="212" width="16.28515625" customWidth="1"/>
    <col min="213" max="213" width="6.7109375" customWidth="1"/>
    <col min="214" max="214" width="8.7109375" customWidth="1"/>
    <col min="215" max="215" width="12.7109375" bestFit="1" customWidth="1"/>
    <col min="216" max="216" width="13.42578125" customWidth="1"/>
    <col min="217" max="217" width="1.7109375" customWidth="1"/>
    <col min="218" max="218" width="8.7109375" customWidth="1"/>
    <col min="219" max="219" width="12.7109375" bestFit="1" customWidth="1"/>
    <col min="220" max="220" width="13.42578125" bestFit="1" customWidth="1"/>
    <col min="221" max="221" width="1.7109375" customWidth="1"/>
    <col min="222" max="222" width="8.7109375" customWidth="1"/>
    <col min="223" max="223" width="12.7109375" bestFit="1" customWidth="1"/>
    <col min="224" max="224" width="13.42578125" bestFit="1" customWidth="1"/>
    <col min="225" max="225" width="1.7109375" customWidth="1"/>
    <col min="226" max="226" width="8.7109375" customWidth="1"/>
    <col min="227" max="227" width="12.7109375" bestFit="1" customWidth="1"/>
    <col min="228" max="228" width="13.42578125" bestFit="1" customWidth="1"/>
    <col min="229" max="229" width="1.7109375" customWidth="1"/>
    <col min="230" max="230" width="8.7109375" customWidth="1"/>
    <col min="231" max="231" width="12.7109375" bestFit="1" customWidth="1"/>
    <col min="232" max="232" width="13.42578125" customWidth="1"/>
    <col min="233" max="233" width="1.7109375" customWidth="1"/>
    <col min="234" max="234" width="8.7109375" customWidth="1"/>
    <col min="235" max="235" width="12.7109375" bestFit="1" customWidth="1"/>
    <col min="236" max="236" width="13.42578125" bestFit="1" customWidth="1"/>
    <col min="237" max="237" width="1.7109375" customWidth="1"/>
    <col min="238" max="238" width="8.7109375" customWidth="1"/>
    <col min="239" max="239" width="12.7109375" bestFit="1" customWidth="1"/>
    <col min="240" max="240" width="13.42578125" bestFit="1" customWidth="1"/>
    <col min="241" max="241" width="1.7109375" customWidth="1"/>
    <col min="242" max="242" width="8.7109375" customWidth="1"/>
    <col min="243" max="243" width="12.7109375" bestFit="1" customWidth="1"/>
    <col min="244" max="244" width="13.42578125" bestFit="1" customWidth="1"/>
    <col min="245" max="245" width="1.7109375" customWidth="1"/>
    <col min="246" max="246" width="8.7109375" customWidth="1"/>
    <col min="247" max="247" width="12.7109375" bestFit="1" customWidth="1"/>
    <col min="248" max="248" width="13.42578125" customWidth="1"/>
    <col min="249" max="249" width="1.7109375" customWidth="1"/>
    <col min="250" max="250" width="8.7109375" customWidth="1"/>
    <col min="251" max="251" width="12.7109375" bestFit="1" customWidth="1"/>
    <col min="252" max="252" width="13.42578125" bestFit="1" customWidth="1"/>
    <col min="253" max="253" width="1.7109375" customWidth="1"/>
    <col min="254" max="254" width="8.7109375" customWidth="1"/>
    <col min="255" max="255" width="12.7109375" bestFit="1" customWidth="1"/>
    <col min="256" max="256" width="13.42578125" bestFit="1" customWidth="1"/>
    <col min="257" max="257" width="1.7109375" customWidth="1"/>
    <col min="258" max="258" width="8.7109375" customWidth="1"/>
    <col min="259" max="259" width="12.7109375" bestFit="1" customWidth="1"/>
    <col min="260" max="260" width="13.42578125" bestFit="1" customWidth="1"/>
    <col min="261" max="261" width="7.28515625" customWidth="1"/>
    <col min="262" max="262" width="10.7109375" customWidth="1"/>
    <col min="263" max="263" width="12.7109375" bestFit="1" customWidth="1"/>
    <col min="264" max="264" width="16.28515625" customWidth="1"/>
    <col min="265" max="265" width="7.28515625" customWidth="1"/>
    <col min="266" max="266" width="8.7109375" customWidth="1"/>
    <col min="267" max="267" width="12.7109375" bestFit="1" customWidth="1"/>
    <col min="268" max="268" width="13.42578125" customWidth="1"/>
    <col min="269" max="269" width="1.7109375" customWidth="1"/>
    <col min="270" max="270" width="8.7109375" customWidth="1"/>
    <col min="271" max="271" width="12.7109375" bestFit="1" customWidth="1"/>
    <col min="272" max="272" width="13.42578125" bestFit="1" customWidth="1"/>
    <col min="273" max="273" width="1.7109375" customWidth="1"/>
    <col min="274" max="274" width="8.7109375" customWidth="1"/>
    <col min="275" max="275" width="12.7109375" bestFit="1" customWidth="1"/>
    <col min="276" max="276" width="13.42578125" customWidth="1"/>
    <col min="277" max="277" width="1.7109375" customWidth="1"/>
    <col min="278" max="278" width="8.7109375" customWidth="1"/>
    <col min="279" max="279" width="12.7109375" bestFit="1" customWidth="1"/>
    <col min="280" max="280" width="13.42578125" bestFit="1" customWidth="1"/>
    <col min="281" max="281" width="1.7109375" customWidth="1"/>
    <col min="282" max="282" width="8.7109375" customWidth="1"/>
    <col min="283" max="283" width="12.7109375" bestFit="1" customWidth="1"/>
    <col min="284" max="284" width="13.42578125" bestFit="1" customWidth="1"/>
    <col min="285" max="285" width="1.7109375" customWidth="1"/>
    <col min="286" max="286" width="8.7109375" customWidth="1"/>
    <col min="287" max="287" width="12.7109375" bestFit="1" customWidth="1"/>
    <col min="288" max="288" width="13.42578125" bestFit="1" customWidth="1"/>
    <col min="289" max="289" width="1.7109375" customWidth="1"/>
    <col min="290" max="290" width="8.7109375" customWidth="1"/>
    <col min="291" max="291" width="12.7109375" bestFit="1" customWidth="1"/>
    <col min="292" max="292" width="13.42578125" bestFit="1" customWidth="1"/>
    <col min="293" max="293" width="1.7109375" customWidth="1"/>
    <col min="294" max="294" width="8.7109375" customWidth="1"/>
    <col min="295" max="295" width="12.7109375" bestFit="1" customWidth="1"/>
    <col min="296" max="296" width="13.42578125" customWidth="1"/>
    <col min="297" max="297" width="1.7109375" customWidth="1"/>
    <col min="298" max="298" width="8.7109375" customWidth="1"/>
    <col min="299" max="299" width="12.7109375" bestFit="1" customWidth="1"/>
    <col min="300" max="300" width="13.42578125" bestFit="1" customWidth="1"/>
    <col min="301" max="301" width="1.7109375" customWidth="1"/>
    <col min="302" max="302" width="8.7109375" customWidth="1"/>
    <col min="303" max="303" width="12.7109375" bestFit="1" customWidth="1"/>
    <col min="304" max="304" width="13.42578125" bestFit="1" customWidth="1"/>
    <col min="305" max="305" width="1.7109375" customWidth="1"/>
    <col min="306" max="306" width="8.7109375" customWidth="1"/>
    <col min="307" max="307" width="12.7109375" bestFit="1" customWidth="1"/>
    <col min="308" max="308" width="13.42578125" bestFit="1" customWidth="1"/>
    <col min="309" max="309" width="1.7109375" customWidth="1"/>
    <col min="310" max="310" width="8.7109375" customWidth="1"/>
    <col min="311" max="311" width="12.7109375" bestFit="1" customWidth="1"/>
    <col min="312" max="312" width="13.42578125" bestFit="1" customWidth="1"/>
    <col min="313" max="313" width="6.7109375" customWidth="1"/>
    <col min="314" max="314" width="10.7109375" customWidth="1"/>
    <col min="315" max="315" width="12.7109375" bestFit="1" customWidth="1"/>
    <col min="316" max="316" width="16.28515625" customWidth="1"/>
  </cols>
  <sheetData>
    <row r="1" spans="2:316" ht="15" customHeight="1">
      <c r="DE1" t="s">
        <v>472</v>
      </c>
    </row>
    <row r="2" spans="2:316" ht="18.75">
      <c r="B2" s="3" t="s">
        <v>448</v>
      </c>
      <c r="C2" s="174" t="s">
        <v>449</v>
      </c>
      <c r="G2" s="5"/>
      <c r="H2" s="5"/>
      <c r="I2" s="5"/>
      <c r="K2" s="5"/>
      <c r="L2" s="5"/>
      <c r="M2" s="5"/>
      <c r="O2" s="5"/>
      <c r="P2" s="5"/>
      <c r="Q2" s="5"/>
      <c r="S2" s="5"/>
      <c r="T2" s="5"/>
      <c r="U2" s="5"/>
      <c r="W2" s="5"/>
      <c r="X2" s="5"/>
      <c r="Y2" s="5"/>
      <c r="AA2" s="5"/>
      <c r="AB2" s="5"/>
      <c r="AC2" s="5"/>
      <c r="AE2" s="5"/>
      <c r="AF2" s="5"/>
      <c r="AG2" s="5"/>
      <c r="AI2" s="5"/>
      <c r="AJ2" s="5"/>
      <c r="AK2" s="5"/>
      <c r="AM2" s="5"/>
      <c r="AN2" s="5"/>
      <c r="AO2" s="5"/>
      <c r="AP2" s="5"/>
      <c r="AQ2" s="5"/>
      <c r="AR2" s="5"/>
      <c r="AS2" s="5"/>
      <c r="AT2" s="5"/>
      <c r="AU2" s="5"/>
      <c r="AV2" s="5"/>
      <c r="AW2" s="5"/>
      <c r="AX2" s="5"/>
      <c r="AY2" s="5"/>
      <c r="AZ2" s="5"/>
      <c r="BA2" s="5"/>
      <c r="BB2" s="5"/>
      <c r="BC2" s="5"/>
      <c r="BD2" s="5"/>
      <c r="DC2" s="5"/>
      <c r="DD2" s="5"/>
      <c r="FC2" s="5"/>
      <c r="FD2" s="5"/>
      <c r="HC2" s="5"/>
      <c r="HD2" s="5"/>
      <c r="JC2" s="5"/>
      <c r="JD2" s="5"/>
      <c r="LC2" s="5"/>
      <c r="LD2" s="5"/>
    </row>
    <row r="3" spans="2:316" ht="18.75">
      <c r="B3" s="3"/>
      <c r="C3" s="174"/>
      <c r="G3" s="5" t="str">
        <f>IF(MONTH(F5)&lt;=3,TEXT(F5,"yyyy")-1 &amp; "-" &amp; TEXT(F5,"yy"),IF(MONTH(F5)&gt;3,TEXT(F5,"yyyy") &amp; "-" &amp; TEXT(F5,"yy")+1))</f>
        <v>2173-74</v>
      </c>
      <c r="H3" s="5"/>
      <c r="I3" s="5"/>
      <c r="K3" s="5" t="str">
        <f>IF(MONTH(J5)&lt;=3,TEXT(J5,"yyyy")-1 &amp; "-" &amp; TEXT(J5,"yy"),IF(MONTH(J5)&gt;3,TEXT(J5,"yyyy") &amp; "-" &amp; TEXT(J5,"yy")+1))</f>
        <v>2173-74</v>
      </c>
      <c r="L3" s="5"/>
      <c r="M3" s="5"/>
      <c r="O3" s="5" t="str">
        <f>IF(MONTH(N5)&lt;=3,TEXT(N5,"yyyy")-1 &amp; "-" &amp; TEXT(N5,"yy"),IF(MONTH(N5)&gt;3,TEXT(N5,"yyyy") &amp; "-" &amp; TEXT(N5,"yy")+1))</f>
        <v>2173-74</v>
      </c>
      <c r="P3" s="5"/>
      <c r="Q3" s="5"/>
      <c r="S3" s="5" t="str">
        <f>IF(MONTH(R5)&lt;=3,TEXT(R5,"yyyy")-1 &amp; "-" &amp; TEXT(R5,"yy"),IF(MONTH(R5)&gt;3,TEXT(R5,"yyyy") &amp; "-" &amp; TEXT(R5,"yy")+1))</f>
        <v>2173-74</v>
      </c>
      <c r="T3" s="5"/>
      <c r="U3" s="5"/>
      <c r="W3" s="5" t="str">
        <f>IF(MONTH(V5)&lt;=3,TEXT(V5,"yyyy")-1 &amp; "-" &amp; TEXT(V5,"yy"),IF(MONTH(V5)&gt;3,TEXT(V5,"yyyy") &amp; "-" &amp; TEXT(V5,"yy")+1))</f>
        <v>2173-74</v>
      </c>
      <c r="X3" s="5"/>
      <c r="Y3" s="5"/>
      <c r="AA3" s="5" t="str">
        <f>IF(MONTH(Z5)&lt;=3,TEXT(Z5,"yyyy")-1 &amp; "-" &amp; TEXT(Z5,"yy"),IF(MONTH(Z5)&gt;3,TEXT(Z5,"yyyy") &amp; "-" &amp; TEXT(Z5,"yy")+1))</f>
        <v>2173-74</v>
      </c>
      <c r="AB3" s="5"/>
      <c r="AC3" s="5"/>
      <c r="AE3" s="5" t="str">
        <f>IF(MONTH(AD5)&lt;=3,TEXT(AD5,"yyyy")-1 &amp; "-" &amp; TEXT(AD5,"yy"),IF(MONTH(AD5)&gt;3,TEXT(AD5,"yyyy") &amp; "-" &amp; TEXT(AD5,"yy")+1))</f>
        <v>2174-75</v>
      </c>
      <c r="AF3" s="5"/>
      <c r="AG3" s="5"/>
      <c r="AI3" s="5" t="str">
        <f>IF(MONTH(AH5)&lt;=3,TEXT(AH5,"yyyy")-1 &amp; "-" &amp; TEXT(AH5,"yy"),IF(MONTH(AH5)&gt;3,TEXT(AH5,"yyyy") &amp; "-" &amp; TEXT(AH5,"yy")+1))</f>
        <v>2174-75</v>
      </c>
      <c r="AJ3" s="5"/>
      <c r="AK3" s="5"/>
      <c r="AM3" s="5" t="str">
        <f>IF(MONTH(AL5)&lt;=3,TEXT(AL5,"yyyy")-1 &amp; "-" &amp; TEXT(AL5,"yy"),IF(MONTH(AL5)&gt;3,TEXT(AL5,"yyyy") &amp; "-" &amp; TEXT(AL5,"yy")+1))</f>
        <v>2174-75</v>
      </c>
      <c r="AN3" s="5"/>
      <c r="AO3" s="5"/>
      <c r="AP3" s="5"/>
      <c r="AQ3" s="5" t="str">
        <f>IF(MONTH(AP5)&lt;=3,TEXT(AP5,"yyyy")-1 &amp; "-" &amp; TEXT(AP5,"yy"),IF(MONTH(AP5)&gt;3,TEXT(AP5,"yyyy") &amp; "-" &amp; TEXT(AP5,"yy")+1))</f>
        <v>2174-75</v>
      </c>
      <c r="AR3" s="5"/>
      <c r="AS3" s="5"/>
      <c r="AT3" s="5"/>
      <c r="AU3" s="5" t="str">
        <f>IF(MONTH(AT5)&lt;=3,TEXT(AT5,"yyyy")-1 &amp; "-" &amp; TEXT(AT5,"yy"),IF(MONTH(AT5)&gt;3,TEXT(AT5,"yyyy") &amp; "-" &amp; TEXT(AT5,"yy")+1))</f>
        <v>2174-75</v>
      </c>
      <c r="AV3" s="5"/>
      <c r="AW3" s="5"/>
      <c r="AX3" s="5"/>
      <c r="AY3" s="5" t="str">
        <f>IF(MONTH(AX5)&lt;=3,TEXT(AX5,"yyyy")-1 &amp; "-" &amp; TEXT(AX5,"yy"),IF(MONTH(AX5)&gt;3,TEXT(AX5,"yyyy") &amp; "-" &amp; TEXT(AX5,"yy")+1))</f>
        <v>2174-75</v>
      </c>
      <c r="AZ3" s="5"/>
      <c r="BA3" s="5"/>
      <c r="BB3" s="5"/>
      <c r="BC3" s="5"/>
      <c r="BD3" s="5"/>
      <c r="BF3" s="237" t="s">
        <v>85</v>
      </c>
      <c r="BG3" s="5" t="str">
        <f>IF(MONTH(BF5)&lt;=3,TEXT(BF5,"yyyy")-1 &amp; "-" &amp; TEXT(BF5,"yy"),IF(MONTH(BF5)&gt;3,TEXT(BF5,"yyyy") &amp; "-" &amp; TEXT(BF5,"yy")+1))</f>
        <v>2174-75</v>
      </c>
      <c r="BK3" s="5" t="str">
        <f>IF(MONTH(BJ5)&lt;=3,TEXT(BJ5,"yyyy")-1 &amp; "-" &amp; TEXT(BJ5,"yy"),IF(MONTH(BJ5)&gt;3,TEXT(BJ5,"yyyy") &amp; "-" &amp; TEXT(BJ5,"yy")+1))</f>
        <v>2174-75</v>
      </c>
      <c r="BO3" s="249"/>
      <c r="BS3" s="249"/>
      <c r="DC3" s="5"/>
      <c r="DD3" s="5"/>
      <c r="FC3" s="5"/>
      <c r="FD3" s="5"/>
      <c r="HC3" s="5"/>
      <c r="HD3" s="5"/>
      <c r="JC3" s="5"/>
      <c r="JD3" s="5"/>
      <c r="LC3" s="5"/>
      <c r="LD3" s="5"/>
    </row>
    <row r="4" spans="2:316">
      <c r="B4" s="3"/>
      <c r="C4" s="175" t="s">
        <v>2</v>
      </c>
      <c r="D4" s="175"/>
      <c r="E4" s="176"/>
      <c r="F4" s="243"/>
      <c r="G4" s="245" t="s">
        <v>451</v>
      </c>
      <c r="H4" s="244">
        <v>1</v>
      </c>
      <c r="I4" s="185"/>
      <c r="J4" s="243"/>
      <c r="K4" s="245" t="s">
        <v>451</v>
      </c>
      <c r="L4" s="244">
        <f>H4+1</f>
        <v>2</v>
      </c>
      <c r="M4" s="185"/>
      <c r="N4" s="243"/>
      <c r="O4" s="246" t="s">
        <v>451</v>
      </c>
      <c r="P4" s="247">
        <f>L4+1</f>
        <v>3</v>
      </c>
      <c r="Q4" s="185"/>
      <c r="R4" s="243"/>
      <c r="S4" s="246" t="s">
        <v>451</v>
      </c>
      <c r="T4" s="247">
        <f>P4+1</f>
        <v>4</v>
      </c>
      <c r="U4" s="185"/>
      <c r="V4" s="243"/>
      <c r="W4" s="246" t="s">
        <v>451</v>
      </c>
      <c r="X4" s="247">
        <f>T4+1</f>
        <v>5</v>
      </c>
      <c r="Y4" s="185"/>
      <c r="Z4" s="243"/>
      <c r="AA4" s="246" t="s">
        <v>451</v>
      </c>
      <c r="AB4" s="247">
        <f>X4+1</f>
        <v>6</v>
      </c>
      <c r="AC4" s="185"/>
      <c r="AD4" s="243"/>
      <c r="AE4" s="246" t="s">
        <v>451</v>
      </c>
      <c r="AF4" s="247">
        <f>AB4+1</f>
        <v>7</v>
      </c>
      <c r="AG4" s="185"/>
      <c r="AH4" s="243"/>
      <c r="AI4" s="246" t="s">
        <v>451</v>
      </c>
      <c r="AJ4" s="247">
        <f>AF4+1</f>
        <v>8</v>
      </c>
      <c r="AK4" s="185"/>
      <c r="AL4" s="243"/>
      <c r="AM4" s="246" t="s">
        <v>451</v>
      </c>
      <c r="AN4" s="247">
        <f>AJ4+1</f>
        <v>9</v>
      </c>
      <c r="AO4" s="185"/>
      <c r="AP4" s="243"/>
      <c r="AQ4" s="246" t="s">
        <v>451</v>
      </c>
      <c r="AR4" s="247">
        <f>AN4+1</f>
        <v>10</v>
      </c>
      <c r="AS4" s="185"/>
      <c r="AT4" s="243"/>
      <c r="AU4" s="246" t="s">
        <v>451</v>
      </c>
      <c r="AV4" s="247">
        <f>AR4+1</f>
        <v>11</v>
      </c>
      <c r="AW4" s="185"/>
      <c r="AX4" s="243"/>
      <c r="AY4" s="246" t="s">
        <v>451</v>
      </c>
      <c r="AZ4" s="247">
        <f>AV4+1</f>
        <v>12</v>
      </c>
      <c r="BA4" s="185"/>
      <c r="BB4" s="370" t="s">
        <v>428</v>
      </c>
      <c r="BC4" s="370"/>
      <c r="BD4" s="370"/>
      <c r="BF4" s="243"/>
      <c r="BG4" s="245" t="s">
        <v>451</v>
      </c>
      <c r="BH4" s="244">
        <f>AZ4+1</f>
        <v>13</v>
      </c>
      <c r="BI4" s="185"/>
      <c r="BJ4" s="243"/>
      <c r="BK4" s="245" t="s">
        <v>451</v>
      </c>
      <c r="BL4" s="244">
        <f>BH4+1</f>
        <v>14</v>
      </c>
      <c r="BM4" s="185"/>
      <c r="BN4" s="243"/>
      <c r="BO4" s="246" t="s">
        <v>451</v>
      </c>
      <c r="BP4" s="247">
        <f>BL4+1</f>
        <v>15</v>
      </c>
      <c r="BQ4" s="185"/>
      <c r="BR4" s="243"/>
      <c r="BS4" s="246" t="s">
        <v>451</v>
      </c>
      <c r="BT4" s="247">
        <f>BP4+1</f>
        <v>16</v>
      </c>
      <c r="BU4" s="185"/>
      <c r="BV4" s="243"/>
      <c r="BW4" s="246" t="s">
        <v>451</v>
      </c>
      <c r="BX4" s="247">
        <f>BT4+1</f>
        <v>17</v>
      </c>
      <c r="BY4" s="185"/>
      <c r="BZ4" s="243"/>
      <c r="CA4" s="246" t="s">
        <v>451</v>
      </c>
      <c r="CB4" s="247">
        <f>BX4+1</f>
        <v>18</v>
      </c>
      <c r="CC4" s="185"/>
      <c r="CD4" s="243"/>
      <c r="CE4" s="246" t="s">
        <v>451</v>
      </c>
      <c r="CF4" s="247">
        <f>CB4+1</f>
        <v>19</v>
      </c>
      <c r="CG4" s="185"/>
      <c r="CH4" s="243"/>
      <c r="CI4" s="246" t="s">
        <v>451</v>
      </c>
      <c r="CJ4" s="247">
        <f>CF4+1</f>
        <v>20</v>
      </c>
      <c r="CK4" s="185"/>
      <c r="CL4" s="243"/>
      <c r="CM4" s="246" t="s">
        <v>451</v>
      </c>
      <c r="CN4" s="247">
        <f>CJ4+1</f>
        <v>21</v>
      </c>
      <c r="CO4" s="185"/>
      <c r="CP4" s="243"/>
      <c r="CQ4" s="246" t="s">
        <v>451</v>
      </c>
      <c r="CR4" s="247">
        <f>CN4+1</f>
        <v>22</v>
      </c>
      <c r="CS4" s="185"/>
      <c r="CT4" s="243"/>
      <c r="CU4" s="246" t="s">
        <v>451</v>
      </c>
      <c r="CV4" s="247">
        <f>CR4+1</f>
        <v>23</v>
      </c>
      <c r="CW4" s="185"/>
      <c r="CX4" s="243"/>
      <c r="CY4" s="246" t="s">
        <v>451</v>
      </c>
      <c r="CZ4" s="247">
        <f>CV4+1</f>
        <v>24</v>
      </c>
      <c r="DA4" s="248"/>
      <c r="DB4" s="370" t="s">
        <v>473</v>
      </c>
      <c r="DC4" s="370"/>
      <c r="DD4" s="370"/>
      <c r="DF4" s="243"/>
      <c r="DG4" s="245" t="s">
        <v>451</v>
      </c>
      <c r="DH4" s="244">
        <f>CZ4+1</f>
        <v>25</v>
      </c>
      <c r="DI4" s="185"/>
      <c r="DJ4" s="243"/>
      <c r="DK4" s="245" t="s">
        <v>451</v>
      </c>
      <c r="DL4" s="244">
        <f>DH4+1</f>
        <v>26</v>
      </c>
      <c r="DM4" s="185"/>
      <c r="DN4" s="243"/>
      <c r="DO4" s="246" t="s">
        <v>451</v>
      </c>
      <c r="DP4" s="247">
        <f>DL4+1</f>
        <v>27</v>
      </c>
      <c r="DQ4" s="185"/>
      <c r="DR4" s="243"/>
      <c r="DS4" s="246" t="s">
        <v>451</v>
      </c>
      <c r="DT4" s="247">
        <f>DP4+1</f>
        <v>28</v>
      </c>
      <c r="DU4" s="185"/>
      <c r="DV4" s="243"/>
      <c r="DW4" s="246" t="s">
        <v>451</v>
      </c>
      <c r="DX4" s="247">
        <f>DT4+1</f>
        <v>29</v>
      </c>
      <c r="DY4" s="185"/>
      <c r="DZ4" s="243"/>
      <c r="EA4" s="246" t="s">
        <v>451</v>
      </c>
      <c r="EB4" s="247">
        <f>DX4+1</f>
        <v>30</v>
      </c>
      <c r="EC4" s="185"/>
      <c r="ED4" s="243"/>
      <c r="EE4" s="246" t="s">
        <v>451</v>
      </c>
      <c r="EF4" s="247">
        <f>EB4+1</f>
        <v>31</v>
      </c>
      <c r="EG4" s="185"/>
      <c r="EH4" s="243"/>
      <c r="EI4" s="246" t="s">
        <v>451</v>
      </c>
      <c r="EJ4" s="247">
        <f>EF4+1</f>
        <v>32</v>
      </c>
      <c r="EK4" s="185"/>
      <c r="EL4" s="243"/>
      <c r="EM4" s="246" t="s">
        <v>451</v>
      </c>
      <c r="EN4" s="247">
        <f>EJ4+1</f>
        <v>33</v>
      </c>
      <c r="EO4" s="185"/>
      <c r="EP4" s="243"/>
      <c r="EQ4" s="246" t="s">
        <v>451</v>
      </c>
      <c r="ER4" s="247">
        <f>EN4+1</f>
        <v>34</v>
      </c>
      <c r="ES4" s="185"/>
      <c r="ET4" s="243"/>
      <c r="EU4" s="246" t="s">
        <v>451</v>
      </c>
      <c r="EV4" s="247">
        <f>ER4+1</f>
        <v>35</v>
      </c>
      <c r="EW4" s="185"/>
      <c r="EX4" s="243"/>
      <c r="EY4" s="246" t="s">
        <v>451</v>
      </c>
      <c r="EZ4" s="247">
        <f>EV4+1</f>
        <v>36</v>
      </c>
      <c r="FA4" s="248"/>
      <c r="FB4" s="370" t="s">
        <v>454</v>
      </c>
      <c r="FC4" s="370"/>
      <c r="FD4" s="370"/>
      <c r="FF4" s="243"/>
      <c r="FG4" s="245" t="s">
        <v>451</v>
      </c>
      <c r="FH4" s="244">
        <f>EZ4+1</f>
        <v>37</v>
      </c>
      <c r="FI4" s="185"/>
      <c r="FJ4" s="243"/>
      <c r="FK4" s="245" t="s">
        <v>451</v>
      </c>
      <c r="FL4" s="244">
        <f>FH4+1</f>
        <v>38</v>
      </c>
      <c r="FM4" s="185"/>
      <c r="FN4" s="243"/>
      <c r="FO4" s="246" t="s">
        <v>451</v>
      </c>
      <c r="FP4" s="247">
        <f>FL4+1</f>
        <v>39</v>
      </c>
      <c r="FQ4" s="185"/>
      <c r="FR4" s="243"/>
      <c r="FS4" s="246" t="s">
        <v>451</v>
      </c>
      <c r="FT4" s="247">
        <f>FP4+1</f>
        <v>40</v>
      </c>
      <c r="FU4" s="185"/>
      <c r="FV4" s="243"/>
      <c r="FW4" s="246" t="s">
        <v>451</v>
      </c>
      <c r="FX4" s="247">
        <f>FT4+1</f>
        <v>41</v>
      </c>
      <c r="FY4" s="185"/>
      <c r="FZ4" s="243"/>
      <c r="GA4" s="246" t="s">
        <v>451</v>
      </c>
      <c r="GB4" s="247">
        <f>FX4+1</f>
        <v>42</v>
      </c>
      <c r="GC4" s="185"/>
      <c r="GD4" s="243"/>
      <c r="GE4" s="246" t="s">
        <v>451</v>
      </c>
      <c r="GF4" s="247">
        <f>GB4+1</f>
        <v>43</v>
      </c>
      <c r="GG4" s="185"/>
      <c r="GH4" s="243"/>
      <c r="GI4" s="246" t="s">
        <v>451</v>
      </c>
      <c r="GJ4" s="247">
        <f>GF4+1</f>
        <v>44</v>
      </c>
      <c r="GK4" s="185"/>
      <c r="GL4" s="243"/>
      <c r="GM4" s="246" t="s">
        <v>451</v>
      </c>
      <c r="GN4" s="247">
        <f>GJ4+1</f>
        <v>45</v>
      </c>
      <c r="GO4" s="185"/>
      <c r="GP4" s="243"/>
      <c r="GQ4" s="246" t="s">
        <v>451</v>
      </c>
      <c r="GR4" s="247">
        <f>GN4+1</f>
        <v>46</v>
      </c>
      <c r="GS4" s="185"/>
      <c r="GT4" s="243"/>
      <c r="GU4" s="246" t="s">
        <v>451</v>
      </c>
      <c r="GV4" s="247">
        <f>GR4+1</f>
        <v>47</v>
      </c>
      <c r="GW4" s="185"/>
      <c r="GX4" s="243"/>
      <c r="GY4" s="246" t="s">
        <v>451</v>
      </c>
      <c r="GZ4" s="247">
        <f>GV4+1</f>
        <v>48</v>
      </c>
      <c r="HB4" s="370" t="s">
        <v>455</v>
      </c>
      <c r="HC4" s="370"/>
      <c r="HD4" s="370"/>
      <c r="HF4" s="243"/>
      <c r="HG4" s="245" t="s">
        <v>451</v>
      </c>
      <c r="HH4" s="244">
        <f>GZ4+1</f>
        <v>49</v>
      </c>
      <c r="HI4" s="185"/>
      <c r="HJ4" s="243"/>
      <c r="HK4" s="245" t="s">
        <v>451</v>
      </c>
      <c r="HL4" s="244">
        <f>HH4+1</f>
        <v>50</v>
      </c>
      <c r="HM4" s="185"/>
      <c r="HN4" s="243"/>
      <c r="HO4" s="246" t="s">
        <v>451</v>
      </c>
      <c r="HP4" s="247">
        <f>HL4+1</f>
        <v>51</v>
      </c>
      <c r="HQ4" s="185"/>
      <c r="HR4" s="243"/>
      <c r="HS4" s="246" t="s">
        <v>451</v>
      </c>
      <c r="HT4" s="247">
        <f>HP4+1</f>
        <v>52</v>
      </c>
      <c r="HU4" s="185"/>
      <c r="HV4" s="243"/>
      <c r="HW4" s="246" t="s">
        <v>451</v>
      </c>
      <c r="HX4" s="247">
        <f>HT4+1</f>
        <v>53</v>
      </c>
      <c r="HY4" s="185"/>
      <c r="HZ4" s="243"/>
      <c r="IA4" s="246" t="s">
        <v>451</v>
      </c>
      <c r="IB4" s="247">
        <f>HX4+1</f>
        <v>54</v>
      </c>
      <c r="IC4" s="185"/>
      <c r="ID4" s="243"/>
      <c r="IE4" s="246" t="s">
        <v>451</v>
      </c>
      <c r="IF4" s="247">
        <f>IB4+1</f>
        <v>55</v>
      </c>
      <c r="IG4" s="185"/>
      <c r="IH4" s="243"/>
      <c r="II4" s="246" t="s">
        <v>451</v>
      </c>
      <c r="IJ4" s="247">
        <f>IF4+1</f>
        <v>56</v>
      </c>
      <c r="IK4" s="185"/>
      <c r="IL4" s="243"/>
      <c r="IM4" s="246" t="s">
        <v>451</v>
      </c>
      <c r="IN4" s="247">
        <f>IJ4+1</f>
        <v>57</v>
      </c>
      <c r="IO4" s="185"/>
      <c r="IP4" s="243"/>
      <c r="IQ4" s="246" t="s">
        <v>451</v>
      </c>
      <c r="IR4" s="247">
        <f>IN4+1</f>
        <v>58</v>
      </c>
      <c r="IS4" s="185"/>
      <c r="IT4" s="243"/>
      <c r="IU4" s="246" t="s">
        <v>451</v>
      </c>
      <c r="IV4" s="247">
        <f>IR4+1</f>
        <v>59</v>
      </c>
      <c r="IW4" s="185"/>
      <c r="IX4" s="243"/>
      <c r="IY4" s="246" t="s">
        <v>451</v>
      </c>
      <c r="IZ4" s="247">
        <f>IV4+1</f>
        <v>60</v>
      </c>
      <c r="JB4" s="370" t="s">
        <v>456</v>
      </c>
      <c r="JC4" s="370"/>
      <c r="JD4" s="370"/>
      <c r="JF4" s="243"/>
      <c r="JG4" s="245" t="s">
        <v>451</v>
      </c>
      <c r="JH4" s="244">
        <f>IZ4+1</f>
        <v>61</v>
      </c>
      <c r="JI4" s="185"/>
      <c r="JJ4" s="243"/>
      <c r="JK4" s="245" t="s">
        <v>451</v>
      </c>
      <c r="JL4" s="244">
        <f>JH4+1</f>
        <v>62</v>
      </c>
      <c r="JM4" s="185"/>
      <c r="JN4" s="243"/>
      <c r="JO4" s="246" t="s">
        <v>451</v>
      </c>
      <c r="JP4" s="247">
        <f>JL4+1</f>
        <v>63</v>
      </c>
      <c r="JQ4" s="185"/>
      <c r="JR4" s="243"/>
      <c r="JS4" s="246" t="s">
        <v>451</v>
      </c>
      <c r="JT4" s="247">
        <f>JP4+1</f>
        <v>64</v>
      </c>
      <c r="JU4" s="185"/>
      <c r="JV4" s="243"/>
      <c r="JW4" s="246" t="s">
        <v>451</v>
      </c>
      <c r="JX4" s="247">
        <f>JT4+1</f>
        <v>65</v>
      </c>
      <c r="JY4" s="185"/>
      <c r="JZ4" s="243"/>
      <c r="KA4" s="246" t="s">
        <v>451</v>
      </c>
      <c r="KB4" s="247">
        <f>JX4+1</f>
        <v>66</v>
      </c>
      <c r="KC4" s="185"/>
      <c r="KD4" s="243"/>
      <c r="KE4" s="246" t="s">
        <v>451</v>
      </c>
      <c r="KF4" s="247">
        <f>KB4+1</f>
        <v>67</v>
      </c>
      <c r="KG4" s="185"/>
      <c r="KH4" s="243"/>
      <c r="KI4" s="246" t="s">
        <v>451</v>
      </c>
      <c r="KJ4" s="247">
        <f>KF4+1</f>
        <v>68</v>
      </c>
      <c r="KK4" s="185"/>
      <c r="KL4" s="243"/>
      <c r="KM4" s="246" t="s">
        <v>451</v>
      </c>
      <c r="KN4" s="247">
        <f>KJ4+1</f>
        <v>69</v>
      </c>
      <c r="KO4" s="185"/>
      <c r="KP4" s="243"/>
      <c r="KQ4" s="246" t="s">
        <v>451</v>
      </c>
      <c r="KR4" s="247">
        <f>KN4+1</f>
        <v>70</v>
      </c>
      <c r="KS4" s="185"/>
      <c r="KT4" s="243"/>
      <c r="KU4" s="246" t="s">
        <v>451</v>
      </c>
      <c r="KV4" s="247">
        <f>KR4+1</f>
        <v>71</v>
      </c>
      <c r="KW4" s="185"/>
      <c r="KX4" s="243"/>
      <c r="KY4" s="246" t="s">
        <v>451</v>
      </c>
      <c r="KZ4" s="247">
        <f>KV4+1</f>
        <v>72</v>
      </c>
      <c r="LB4" s="370" t="s">
        <v>457</v>
      </c>
      <c r="LC4" s="370"/>
      <c r="LD4" s="370"/>
    </row>
    <row r="5" spans="2:316">
      <c r="B5" s="3"/>
      <c r="C5" s="175"/>
      <c r="D5" s="175"/>
      <c r="E5" s="176"/>
      <c r="F5" s="369">
        <f>EOMONTH('A.I Revenue Streams - P2'!E5,0)</f>
        <v>100017</v>
      </c>
      <c r="G5" s="369"/>
      <c r="H5" s="369"/>
      <c r="I5" s="177"/>
      <c r="J5" s="369">
        <f>EOMONTH($F$5,1)</f>
        <v>100047</v>
      </c>
      <c r="K5" s="369"/>
      <c r="L5" s="369"/>
      <c r="M5" s="177"/>
      <c r="N5" s="369">
        <f>EOMONTH($F$5,2)</f>
        <v>100078</v>
      </c>
      <c r="O5" s="369"/>
      <c r="P5" s="369"/>
      <c r="Q5" s="177"/>
      <c r="R5" s="369">
        <f>EOMONTH($F$5,3)</f>
        <v>100109</v>
      </c>
      <c r="S5" s="369"/>
      <c r="T5" s="369"/>
      <c r="U5" s="177"/>
      <c r="V5" s="369">
        <f>EOMONTH($F$5,4)</f>
        <v>100137</v>
      </c>
      <c r="W5" s="369"/>
      <c r="X5" s="369"/>
      <c r="Y5" s="177"/>
      <c r="Z5" s="369">
        <f>EOMONTH($F$5,5)</f>
        <v>100168</v>
      </c>
      <c r="AA5" s="369"/>
      <c r="AB5" s="369"/>
      <c r="AC5" s="177"/>
      <c r="AD5" s="369">
        <f>EOMONTH($F$5,6)</f>
        <v>100198</v>
      </c>
      <c r="AE5" s="369"/>
      <c r="AF5" s="369"/>
      <c r="AG5" s="177"/>
      <c r="AH5" s="369">
        <f>EOMONTH($F$5,7)</f>
        <v>100229</v>
      </c>
      <c r="AI5" s="369"/>
      <c r="AJ5" s="369"/>
      <c r="AK5" s="177"/>
      <c r="AL5" s="369">
        <f>EOMONTH($F$5,8)</f>
        <v>100259</v>
      </c>
      <c r="AM5" s="369"/>
      <c r="AN5" s="369"/>
      <c r="AO5" s="177"/>
      <c r="AP5" s="369">
        <f>EOMONTH($F$5,9)</f>
        <v>100290</v>
      </c>
      <c r="AQ5" s="369"/>
      <c r="AR5" s="369"/>
      <c r="AS5" s="177"/>
      <c r="AT5" s="369">
        <f>EOMONTH($F$5,10)</f>
        <v>100321</v>
      </c>
      <c r="AU5" s="369"/>
      <c r="AV5" s="369"/>
      <c r="AW5" s="177"/>
      <c r="AX5" s="369">
        <f>EOMONTH($F$5,11)</f>
        <v>100351</v>
      </c>
      <c r="AY5" s="369"/>
      <c r="AZ5" s="369"/>
      <c r="BA5" s="177"/>
      <c r="BB5" s="371" t="s">
        <v>474</v>
      </c>
      <c r="BC5" s="371"/>
      <c r="BD5" s="371"/>
      <c r="BF5" s="369">
        <f>EOMONTH($F$5,12)</f>
        <v>100382</v>
      </c>
      <c r="BG5" s="369"/>
      <c r="BH5" s="369"/>
      <c r="BI5" s="177"/>
      <c r="BJ5" s="369">
        <f>EOMONTH($F$5,13)</f>
        <v>100412</v>
      </c>
      <c r="BK5" s="369"/>
      <c r="BL5" s="369"/>
      <c r="BM5" s="177"/>
      <c r="BN5" s="369">
        <f>EOMONTH($F$5,14)</f>
        <v>100443</v>
      </c>
      <c r="BO5" s="369"/>
      <c r="BP5" s="369"/>
      <c r="BQ5" s="177"/>
      <c r="BR5" s="369">
        <f>EOMONTH($F$5,15)</f>
        <v>100474</v>
      </c>
      <c r="BS5" s="369"/>
      <c r="BT5" s="369"/>
      <c r="BU5" s="177"/>
      <c r="BV5" s="369">
        <f>EOMONTH($F$5,16)</f>
        <v>100502</v>
      </c>
      <c r="BW5" s="369"/>
      <c r="BX5" s="369"/>
      <c r="BY5" s="177"/>
      <c r="BZ5" s="369">
        <f>EOMONTH($F$5,17)</f>
        <v>100533</v>
      </c>
      <c r="CA5" s="369"/>
      <c r="CB5" s="369"/>
      <c r="CC5" s="177"/>
      <c r="CD5" s="369">
        <f>EOMONTH($F$5,18)</f>
        <v>100563</v>
      </c>
      <c r="CE5" s="369"/>
      <c r="CF5" s="369"/>
      <c r="CG5" s="177"/>
      <c r="CH5" s="369">
        <f>EOMONTH($F$5,19)</f>
        <v>100594</v>
      </c>
      <c r="CI5" s="369"/>
      <c r="CJ5" s="369"/>
      <c r="CK5" s="177"/>
      <c r="CL5" s="369">
        <f>EOMONTH($F$5,20)</f>
        <v>100624</v>
      </c>
      <c r="CM5" s="369"/>
      <c r="CN5" s="369"/>
      <c r="CO5" s="177"/>
      <c r="CP5" s="369">
        <f>EOMONTH($F$5,21)</f>
        <v>100655</v>
      </c>
      <c r="CQ5" s="369"/>
      <c r="CR5" s="369"/>
      <c r="CS5" s="177"/>
      <c r="CT5" s="369">
        <f>EOMONTH($F$5,22)</f>
        <v>100686</v>
      </c>
      <c r="CU5" s="369"/>
      <c r="CV5" s="369"/>
      <c r="CW5" s="177"/>
      <c r="CX5" s="369">
        <f>EOMONTH($F$5,23)</f>
        <v>100716</v>
      </c>
      <c r="CY5" s="369"/>
      <c r="CZ5" s="369"/>
      <c r="DA5" s="177"/>
      <c r="DB5" s="371" t="s">
        <v>475</v>
      </c>
      <c r="DC5" s="371"/>
      <c r="DD5" s="371"/>
      <c r="DF5" s="369">
        <f>EOMONTH($F$5,24)</f>
        <v>100747</v>
      </c>
      <c r="DG5" s="369"/>
      <c r="DH5" s="369"/>
      <c r="DI5" s="177"/>
      <c r="DJ5" s="369">
        <f>EOMONTH($F$5,25)</f>
        <v>100777</v>
      </c>
      <c r="DK5" s="369"/>
      <c r="DL5" s="369"/>
      <c r="DM5" s="177"/>
      <c r="DN5" s="369">
        <f>EOMONTH($F$5,26)</f>
        <v>100808</v>
      </c>
      <c r="DO5" s="369"/>
      <c r="DP5" s="369"/>
      <c r="DQ5" s="177"/>
      <c r="DR5" s="369">
        <f>EOMONTH($F$5,27)</f>
        <v>100839</v>
      </c>
      <c r="DS5" s="369"/>
      <c r="DT5" s="369"/>
      <c r="DU5" s="177"/>
      <c r="DV5" s="369">
        <f>EOMONTH($F$5,28)</f>
        <v>100868</v>
      </c>
      <c r="DW5" s="369"/>
      <c r="DX5" s="369"/>
      <c r="DY5" s="177"/>
      <c r="DZ5" s="369">
        <f>EOMONTH($F$5,29)</f>
        <v>100899</v>
      </c>
      <c r="EA5" s="369"/>
      <c r="EB5" s="369"/>
      <c r="EC5" s="177"/>
      <c r="ED5" s="369">
        <f>EOMONTH($F$5,30)</f>
        <v>100929</v>
      </c>
      <c r="EE5" s="369"/>
      <c r="EF5" s="369"/>
      <c r="EG5" s="177"/>
      <c r="EH5" s="369">
        <f>EOMONTH($F$5,31)</f>
        <v>100960</v>
      </c>
      <c r="EI5" s="369"/>
      <c r="EJ5" s="369"/>
      <c r="EK5" s="177"/>
      <c r="EL5" s="369">
        <f>EOMONTH($F$5,32)</f>
        <v>100990</v>
      </c>
      <c r="EM5" s="369"/>
      <c r="EN5" s="369"/>
      <c r="EO5" s="177"/>
      <c r="EP5" s="369">
        <f>EOMONTH($F$5,33)</f>
        <v>101021</v>
      </c>
      <c r="EQ5" s="369"/>
      <c r="ER5" s="369"/>
      <c r="ES5" s="177"/>
      <c r="ET5" s="369">
        <f>EOMONTH($F$5,34)</f>
        <v>101052</v>
      </c>
      <c r="EU5" s="369"/>
      <c r="EV5" s="369"/>
      <c r="EW5" s="177"/>
      <c r="EX5" s="369">
        <f>EOMONTH($F$5,35)</f>
        <v>101082</v>
      </c>
      <c r="EY5" s="369"/>
      <c r="EZ5" s="369"/>
      <c r="FA5" s="177"/>
      <c r="FB5" s="371" t="s">
        <v>476</v>
      </c>
      <c r="FC5" s="371"/>
      <c r="FD5" s="371"/>
      <c r="FF5" s="369">
        <f>EOMONTH($F$5,36)</f>
        <v>101113</v>
      </c>
      <c r="FG5" s="369"/>
      <c r="FH5" s="369"/>
      <c r="FI5" s="177"/>
      <c r="FJ5" s="369">
        <f>EOMONTH($F$5,37)</f>
        <v>101143</v>
      </c>
      <c r="FK5" s="369"/>
      <c r="FL5" s="369"/>
      <c r="FM5" s="177"/>
      <c r="FN5" s="369">
        <f>EOMONTH($F$5,38)</f>
        <v>101174</v>
      </c>
      <c r="FO5" s="369"/>
      <c r="FP5" s="369"/>
      <c r="FQ5" s="177"/>
      <c r="FR5" s="369">
        <f>EOMONTH($F$5,39)</f>
        <v>101205</v>
      </c>
      <c r="FS5" s="369"/>
      <c r="FT5" s="369"/>
      <c r="FU5" s="177"/>
      <c r="FV5" s="369">
        <f>EOMONTH($F$5,40)</f>
        <v>101233</v>
      </c>
      <c r="FW5" s="369"/>
      <c r="FX5" s="369"/>
      <c r="FY5" s="177"/>
      <c r="FZ5" s="369">
        <f>EOMONTH($F$5,41)</f>
        <v>101264</v>
      </c>
      <c r="GA5" s="369"/>
      <c r="GB5" s="369"/>
      <c r="GC5" s="177"/>
      <c r="GD5" s="369">
        <f>EOMONTH($F$5,42)</f>
        <v>101294</v>
      </c>
      <c r="GE5" s="369"/>
      <c r="GF5" s="369"/>
      <c r="GG5" s="177"/>
      <c r="GH5" s="369">
        <f>EOMONTH($F$5,43)</f>
        <v>101325</v>
      </c>
      <c r="GI5" s="369"/>
      <c r="GJ5" s="369"/>
      <c r="GK5" s="177"/>
      <c r="GL5" s="369">
        <f>EOMONTH($F$5,44)</f>
        <v>101355</v>
      </c>
      <c r="GM5" s="369"/>
      <c r="GN5" s="369"/>
      <c r="GO5" s="177"/>
      <c r="GP5" s="369">
        <f>EOMONTH($F$5,45)</f>
        <v>101386</v>
      </c>
      <c r="GQ5" s="369"/>
      <c r="GR5" s="369"/>
      <c r="GS5" s="177"/>
      <c r="GT5" s="369">
        <f>EOMONTH($F$5,46)</f>
        <v>101417</v>
      </c>
      <c r="GU5" s="369"/>
      <c r="GV5" s="369"/>
      <c r="GW5" s="177"/>
      <c r="GX5" s="369">
        <f>EOMONTH($F$5,47)</f>
        <v>101447</v>
      </c>
      <c r="GY5" s="369"/>
      <c r="GZ5" s="369"/>
      <c r="HB5" s="371" t="s">
        <v>477</v>
      </c>
      <c r="HC5" s="371"/>
      <c r="HD5" s="371"/>
      <c r="HF5" s="369">
        <f>EOMONTH($F$5,48)</f>
        <v>101478</v>
      </c>
      <c r="HG5" s="369"/>
      <c r="HH5" s="369"/>
      <c r="HI5" s="177"/>
      <c r="HJ5" s="369">
        <f>EOMONTH($F$5,49)</f>
        <v>101508</v>
      </c>
      <c r="HK5" s="369"/>
      <c r="HL5" s="369"/>
      <c r="HM5" s="177"/>
      <c r="HN5" s="369">
        <f>EOMONTH($F$5,50)</f>
        <v>101539</v>
      </c>
      <c r="HO5" s="369"/>
      <c r="HP5" s="369"/>
      <c r="HQ5" s="177"/>
      <c r="HR5" s="369">
        <f>EOMONTH($F$5,51)</f>
        <v>101570</v>
      </c>
      <c r="HS5" s="369"/>
      <c r="HT5" s="369"/>
      <c r="HU5" s="177"/>
      <c r="HV5" s="369">
        <f>EOMONTH($F$5,52)</f>
        <v>101598</v>
      </c>
      <c r="HW5" s="369"/>
      <c r="HX5" s="369"/>
      <c r="HY5" s="177"/>
      <c r="HZ5" s="369">
        <f>EOMONTH($F$5,53)</f>
        <v>101629</v>
      </c>
      <c r="IA5" s="369"/>
      <c r="IB5" s="369"/>
      <c r="IC5" s="177"/>
      <c r="ID5" s="369">
        <f>EOMONTH($F$5,54)</f>
        <v>101659</v>
      </c>
      <c r="IE5" s="369"/>
      <c r="IF5" s="369"/>
      <c r="IG5" s="177"/>
      <c r="IH5" s="369">
        <f>EOMONTH($F$5,55)</f>
        <v>101690</v>
      </c>
      <c r="II5" s="369"/>
      <c r="IJ5" s="369"/>
      <c r="IK5" s="177"/>
      <c r="IL5" s="369">
        <f>EOMONTH($F$5,56)</f>
        <v>101720</v>
      </c>
      <c r="IM5" s="369"/>
      <c r="IN5" s="369"/>
      <c r="IO5" s="177"/>
      <c r="IP5" s="369">
        <f>EOMONTH($F$5,57)</f>
        <v>101751</v>
      </c>
      <c r="IQ5" s="369"/>
      <c r="IR5" s="369"/>
      <c r="IS5" s="177"/>
      <c r="IT5" s="369">
        <f>EOMONTH($F$5,58)</f>
        <v>101782</v>
      </c>
      <c r="IU5" s="369"/>
      <c r="IV5" s="369"/>
      <c r="IW5" s="177"/>
      <c r="IX5" s="369">
        <f>EOMONTH($F$5,59)</f>
        <v>101812</v>
      </c>
      <c r="IY5" s="369"/>
      <c r="IZ5" s="369"/>
      <c r="JB5" s="371" t="s">
        <v>478</v>
      </c>
      <c r="JC5" s="371"/>
      <c r="JD5" s="371"/>
      <c r="JF5" s="369">
        <f>EOMONTH($F$5,60)</f>
        <v>101843</v>
      </c>
      <c r="JG5" s="369"/>
      <c r="JH5" s="369"/>
      <c r="JI5" s="177"/>
      <c r="JJ5" s="369">
        <f>EOMONTH($F$5,61)</f>
        <v>101873</v>
      </c>
      <c r="JK5" s="369"/>
      <c r="JL5" s="369"/>
      <c r="JM5" s="177"/>
      <c r="JN5" s="369">
        <f>EOMONTH($F$5,62)</f>
        <v>101904</v>
      </c>
      <c r="JO5" s="369"/>
      <c r="JP5" s="369"/>
      <c r="JQ5" s="177"/>
      <c r="JR5" s="369">
        <f>EOMONTH($F$5,63)</f>
        <v>101935</v>
      </c>
      <c r="JS5" s="369"/>
      <c r="JT5" s="369"/>
      <c r="JU5" s="177"/>
      <c r="JV5" s="369">
        <f>EOMONTH($F$5,64)</f>
        <v>101963</v>
      </c>
      <c r="JW5" s="369"/>
      <c r="JX5" s="369"/>
      <c r="JY5" s="177"/>
      <c r="JZ5" s="369">
        <f>EOMONTH($F$5,65)</f>
        <v>101994</v>
      </c>
      <c r="KA5" s="369"/>
      <c r="KB5" s="369"/>
      <c r="KC5" s="177"/>
      <c r="KD5" s="369">
        <f>EOMONTH($F$5,66)</f>
        <v>102024</v>
      </c>
      <c r="KE5" s="369"/>
      <c r="KF5" s="369"/>
      <c r="KG5" s="177"/>
      <c r="KH5" s="369">
        <f>EOMONTH($F$5,67)</f>
        <v>102055</v>
      </c>
      <c r="KI5" s="369"/>
      <c r="KJ5" s="369"/>
      <c r="KK5" s="177"/>
      <c r="KL5" s="369">
        <f>EOMONTH($F$5,68)</f>
        <v>102085</v>
      </c>
      <c r="KM5" s="369"/>
      <c r="KN5" s="369"/>
      <c r="KO5" s="177"/>
      <c r="KP5" s="369">
        <f>EOMONTH($F$5,69)</f>
        <v>102116</v>
      </c>
      <c r="KQ5" s="369"/>
      <c r="KR5" s="369"/>
      <c r="KS5" s="177"/>
      <c r="KT5" s="369">
        <f>EOMONTH($F$5,70)</f>
        <v>102147</v>
      </c>
      <c r="KU5" s="369"/>
      <c r="KV5" s="369"/>
      <c r="KW5" s="177"/>
      <c r="KX5" s="369">
        <f>EOMONTH($F$5,71)</f>
        <v>102177</v>
      </c>
      <c r="KY5" s="369"/>
      <c r="KZ5" s="369"/>
      <c r="LB5" s="371" t="s">
        <v>479</v>
      </c>
      <c r="LC5" s="371"/>
      <c r="LD5" s="371"/>
    </row>
    <row r="6" spans="2:316" s="203" customFormat="1">
      <c r="B6" s="202"/>
      <c r="C6" s="367" t="s">
        <v>480</v>
      </c>
      <c r="D6" s="367"/>
      <c r="E6" s="202"/>
      <c r="F6" s="205" t="s">
        <v>461</v>
      </c>
      <c r="G6" s="204" t="s">
        <v>462</v>
      </c>
      <c r="H6" s="204" t="s">
        <v>463</v>
      </c>
      <c r="I6" s="206"/>
      <c r="J6" s="205" t="s">
        <v>461</v>
      </c>
      <c r="K6" s="204" t="s">
        <v>462</v>
      </c>
      <c r="L6" s="204" t="s">
        <v>463</v>
      </c>
      <c r="M6" s="206"/>
      <c r="N6" s="205" t="s">
        <v>461</v>
      </c>
      <c r="O6" s="204" t="s">
        <v>462</v>
      </c>
      <c r="P6" s="204" t="s">
        <v>463</v>
      </c>
      <c r="Q6" s="206"/>
      <c r="R6" s="205" t="s">
        <v>461</v>
      </c>
      <c r="S6" s="204" t="s">
        <v>462</v>
      </c>
      <c r="T6" s="204" t="s">
        <v>463</v>
      </c>
      <c r="U6" s="206"/>
      <c r="V6" s="205" t="s">
        <v>461</v>
      </c>
      <c r="W6" s="204" t="s">
        <v>462</v>
      </c>
      <c r="X6" s="204" t="s">
        <v>463</v>
      </c>
      <c r="Y6" s="206"/>
      <c r="Z6" s="205" t="s">
        <v>461</v>
      </c>
      <c r="AA6" s="204" t="s">
        <v>462</v>
      </c>
      <c r="AB6" s="204" t="s">
        <v>463</v>
      </c>
      <c r="AC6" s="206"/>
      <c r="AD6" s="205" t="s">
        <v>461</v>
      </c>
      <c r="AE6" s="204" t="s">
        <v>462</v>
      </c>
      <c r="AF6" s="204" t="s">
        <v>463</v>
      </c>
      <c r="AG6" s="206"/>
      <c r="AH6" s="205" t="s">
        <v>461</v>
      </c>
      <c r="AI6" s="204" t="s">
        <v>462</v>
      </c>
      <c r="AJ6" s="204" t="s">
        <v>463</v>
      </c>
      <c r="AK6" s="206"/>
      <c r="AL6" s="205" t="s">
        <v>461</v>
      </c>
      <c r="AM6" s="204" t="s">
        <v>462</v>
      </c>
      <c r="AN6" s="204" t="s">
        <v>463</v>
      </c>
      <c r="AO6" s="206"/>
      <c r="AP6" s="205" t="s">
        <v>461</v>
      </c>
      <c r="AQ6" s="204" t="s">
        <v>462</v>
      </c>
      <c r="AR6" s="204" t="s">
        <v>463</v>
      </c>
      <c r="AS6" s="206"/>
      <c r="AT6" s="205" t="s">
        <v>461</v>
      </c>
      <c r="AU6" s="204" t="s">
        <v>462</v>
      </c>
      <c r="AV6" s="204" t="s">
        <v>463</v>
      </c>
      <c r="AW6" s="206"/>
      <c r="AX6" s="205" t="s">
        <v>461</v>
      </c>
      <c r="AY6" s="204" t="s">
        <v>462</v>
      </c>
      <c r="AZ6" s="204" t="s">
        <v>463</v>
      </c>
      <c r="BA6" s="206"/>
      <c r="BB6" s="205" t="s">
        <v>461</v>
      </c>
      <c r="BC6" s="204" t="s">
        <v>462</v>
      </c>
      <c r="BD6" s="204" t="s">
        <v>463</v>
      </c>
      <c r="BF6" s="205" t="s">
        <v>461</v>
      </c>
      <c r="BG6" s="204" t="s">
        <v>462</v>
      </c>
      <c r="BH6" s="204" t="s">
        <v>463</v>
      </c>
      <c r="BI6" s="206"/>
      <c r="BJ6" s="205" t="s">
        <v>461</v>
      </c>
      <c r="BK6" s="204" t="s">
        <v>462</v>
      </c>
      <c r="BL6" s="204" t="s">
        <v>463</v>
      </c>
      <c r="BM6" s="206"/>
      <c r="BN6" s="205" t="s">
        <v>461</v>
      </c>
      <c r="BO6" s="204" t="s">
        <v>462</v>
      </c>
      <c r="BP6" s="204" t="s">
        <v>463</v>
      </c>
      <c r="BQ6" s="206"/>
      <c r="BR6" s="205" t="s">
        <v>461</v>
      </c>
      <c r="BS6" s="204" t="s">
        <v>462</v>
      </c>
      <c r="BT6" s="204" t="s">
        <v>463</v>
      </c>
      <c r="BU6" s="206"/>
      <c r="BV6" s="205" t="s">
        <v>461</v>
      </c>
      <c r="BW6" s="204" t="s">
        <v>462</v>
      </c>
      <c r="BX6" s="204" t="s">
        <v>463</v>
      </c>
      <c r="BY6" s="206"/>
      <c r="BZ6" s="205" t="s">
        <v>461</v>
      </c>
      <c r="CA6" s="204" t="s">
        <v>462</v>
      </c>
      <c r="CB6" s="204" t="s">
        <v>463</v>
      </c>
      <c r="CC6" s="206"/>
      <c r="CD6" s="205" t="s">
        <v>461</v>
      </c>
      <c r="CE6" s="204" t="s">
        <v>462</v>
      </c>
      <c r="CF6" s="204" t="s">
        <v>463</v>
      </c>
      <c r="CG6" s="206"/>
      <c r="CH6" s="205" t="s">
        <v>461</v>
      </c>
      <c r="CI6" s="204" t="s">
        <v>462</v>
      </c>
      <c r="CJ6" s="204" t="s">
        <v>463</v>
      </c>
      <c r="CK6" s="206"/>
      <c r="CL6" s="205" t="s">
        <v>461</v>
      </c>
      <c r="CM6" s="204" t="s">
        <v>462</v>
      </c>
      <c r="CN6" s="204" t="s">
        <v>463</v>
      </c>
      <c r="CO6" s="206"/>
      <c r="CP6" s="205" t="s">
        <v>461</v>
      </c>
      <c r="CQ6" s="204" t="s">
        <v>462</v>
      </c>
      <c r="CR6" s="204" t="s">
        <v>463</v>
      </c>
      <c r="CS6" s="206"/>
      <c r="CT6" s="205" t="s">
        <v>461</v>
      </c>
      <c r="CU6" s="204" t="s">
        <v>462</v>
      </c>
      <c r="CV6" s="204" t="s">
        <v>463</v>
      </c>
      <c r="CW6" s="206"/>
      <c r="CX6" s="205" t="s">
        <v>461</v>
      </c>
      <c r="CY6" s="204" t="s">
        <v>462</v>
      </c>
      <c r="CZ6" s="204" t="s">
        <v>463</v>
      </c>
      <c r="DA6" s="206"/>
      <c r="DB6" s="205" t="s">
        <v>461</v>
      </c>
      <c r="DC6" s="204" t="s">
        <v>462</v>
      </c>
      <c r="DD6" s="204" t="s">
        <v>463</v>
      </c>
      <c r="DF6" s="205" t="s">
        <v>461</v>
      </c>
      <c r="DG6" s="204" t="s">
        <v>462</v>
      </c>
      <c r="DH6" s="204" t="s">
        <v>463</v>
      </c>
      <c r="DI6" s="206"/>
      <c r="DJ6" s="205" t="s">
        <v>461</v>
      </c>
      <c r="DK6" s="204" t="s">
        <v>462</v>
      </c>
      <c r="DL6" s="204" t="s">
        <v>463</v>
      </c>
      <c r="DM6" s="206"/>
      <c r="DN6" s="205" t="s">
        <v>461</v>
      </c>
      <c r="DO6" s="204" t="s">
        <v>462</v>
      </c>
      <c r="DP6" s="204" t="s">
        <v>463</v>
      </c>
      <c r="DQ6" s="206"/>
      <c r="DR6" s="205" t="s">
        <v>461</v>
      </c>
      <c r="DS6" s="204" t="s">
        <v>462</v>
      </c>
      <c r="DT6" s="204" t="s">
        <v>463</v>
      </c>
      <c r="DU6" s="206"/>
      <c r="DV6" s="205" t="s">
        <v>461</v>
      </c>
      <c r="DW6" s="204" t="s">
        <v>462</v>
      </c>
      <c r="DX6" s="204" t="s">
        <v>463</v>
      </c>
      <c r="DY6" s="206"/>
      <c r="DZ6" s="205" t="s">
        <v>461</v>
      </c>
      <c r="EA6" s="204" t="s">
        <v>462</v>
      </c>
      <c r="EB6" s="204" t="s">
        <v>463</v>
      </c>
      <c r="EC6" s="206"/>
      <c r="ED6" s="205" t="s">
        <v>461</v>
      </c>
      <c r="EE6" s="204" t="s">
        <v>462</v>
      </c>
      <c r="EF6" s="204" t="s">
        <v>463</v>
      </c>
      <c r="EG6" s="206"/>
      <c r="EH6" s="205" t="s">
        <v>461</v>
      </c>
      <c r="EI6" s="204" t="s">
        <v>462</v>
      </c>
      <c r="EJ6" s="204" t="s">
        <v>463</v>
      </c>
      <c r="EK6" s="206"/>
      <c r="EL6" s="205" t="s">
        <v>461</v>
      </c>
      <c r="EM6" s="204" t="s">
        <v>462</v>
      </c>
      <c r="EN6" s="204" t="s">
        <v>463</v>
      </c>
      <c r="EO6" s="206"/>
      <c r="EP6" s="205" t="s">
        <v>461</v>
      </c>
      <c r="EQ6" s="204" t="s">
        <v>462</v>
      </c>
      <c r="ER6" s="204" t="s">
        <v>463</v>
      </c>
      <c r="ES6" s="206"/>
      <c r="ET6" s="205" t="s">
        <v>461</v>
      </c>
      <c r="EU6" s="204" t="s">
        <v>462</v>
      </c>
      <c r="EV6" s="204" t="s">
        <v>463</v>
      </c>
      <c r="EW6" s="206"/>
      <c r="EX6" s="205" t="s">
        <v>461</v>
      </c>
      <c r="EY6" s="204" t="s">
        <v>462</v>
      </c>
      <c r="EZ6" s="204" t="s">
        <v>463</v>
      </c>
      <c r="FA6" s="206"/>
      <c r="FB6" s="205" t="s">
        <v>461</v>
      </c>
      <c r="FC6" s="204" t="s">
        <v>462</v>
      </c>
      <c r="FD6" s="204" t="s">
        <v>463</v>
      </c>
      <c r="FF6" s="205" t="s">
        <v>461</v>
      </c>
      <c r="FG6" s="204" t="s">
        <v>462</v>
      </c>
      <c r="FH6" s="204" t="s">
        <v>463</v>
      </c>
      <c r="FI6" s="206"/>
      <c r="FJ6" s="205" t="s">
        <v>461</v>
      </c>
      <c r="FK6" s="204" t="s">
        <v>462</v>
      </c>
      <c r="FL6" s="204" t="s">
        <v>463</v>
      </c>
      <c r="FM6" s="206"/>
      <c r="FN6" s="205" t="s">
        <v>461</v>
      </c>
      <c r="FO6" s="204" t="s">
        <v>462</v>
      </c>
      <c r="FP6" s="204" t="s">
        <v>463</v>
      </c>
      <c r="FQ6" s="206"/>
      <c r="FR6" s="205" t="s">
        <v>461</v>
      </c>
      <c r="FS6" s="204" t="s">
        <v>462</v>
      </c>
      <c r="FT6" s="204" t="s">
        <v>463</v>
      </c>
      <c r="FU6" s="206"/>
      <c r="FV6" s="205" t="s">
        <v>461</v>
      </c>
      <c r="FW6" s="204" t="s">
        <v>462</v>
      </c>
      <c r="FX6" s="204" t="s">
        <v>463</v>
      </c>
      <c r="FY6" s="206"/>
      <c r="FZ6" s="205" t="s">
        <v>461</v>
      </c>
      <c r="GA6" s="204" t="s">
        <v>462</v>
      </c>
      <c r="GB6" s="204" t="s">
        <v>463</v>
      </c>
      <c r="GC6" s="206"/>
      <c r="GD6" s="205" t="s">
        <v>461</v>
      </c>
      <c r="GE6" s="204" t="s">
        <v>462</v>
      </c>
      <c r="GF6" s="204" t="s">
        <v>463</v>
      </c>
      <c r="GG6" s="206"/>
      <c r="GH6" s="205" t="s">
        <v>461</v>
      </c>
      <c r="GI6" s="204" t="s">
        <v>462</v>
      </c>
      <c r="GJ6" s="204" t="s">
        <v>463</v>
      </c>
      <c r="GK6" s="206"/>
      <c r="GL6" s="205" t="s">
        <v>461</v>
      </c>
      <c r="GM6" s="204" t="s">
        <v>462</v>
      </c>
      <c r="GN6" s="204" t="s">
        <v>463</v>
      </c>
      <c r="GO6" s="206"/>
      <c r="GP6" s="205" t="s">
        <v>461</v>
      </c>
      <c r="GQ6" s="204" t="s">
        <v>462</v>
      </c>
      <c r="GR6" s="204" t="s">
        <v>463</v>
      </c>
      <c r="GS6" s="206"/>
      <c r="GT6" s="205" t="s">
        <v>461</v>
      </c>
      <c r="GU6" s="204" t="s">
        <v>462</v>
      </c>
      <c r="GV6" s="204" t="s">
        <v>463</v>
      </c>
      <c r="GW6" s="206"/>
      <c r="GX6" s="205" t="s">
        <v>461</v>
      </c>
      <c r="GY6" s="204" t="s">
        <v>462</v>
      </c>
      <c r="GZ6" s="204" t="s">
        <v>463</v>
      </c>
      <c r="HB6" s="205" t="s">
        <v>461</v>
      </c>
      <c r="HC6" s="204" t="s">
        <v>462</v>
      </c>
      <c r="HD6" s="204" t="s">
        <v>463</v>
      </c>
      <c r="HF6" s="205" t="s">
        <v>461</v>
      </c>
      <c r="HG6" s="204" t="s">
        <v>462</v>
      </c>
      <c r="HH6" s="204" t="s">
        <v>463</v>
      </c>
      <c r="HI6" s="206"/>
      <c r="HJ6" s="205" t="s">
        <v>461</v>
      </c>
      <c r="HK6" s="204" t="s">
        <v>462</v>
      </c>
      <c r="HL6" s="204" t="s">
        <v>463</v>
      </c>
      <c r="HM6" s="206"/>
      <c r="HN6" s="205" t="s">
        <v>461</v>
      </c>
      <c r="HO6" s="204" t="s">
        <v>462</v>
      </c>
      <c r="HP6" s="204" t="s">
        <v>463</v>
      </c>
      <c r="HQ6" s="206"/>
      <c r="HR6" s="205" t="s">
        <v>461</v>
      </c>
      <c r="HS6" s="204" t="s">
        <v>462</v>
      </c>
      <c r="HT6" s="204" t="s">
        <v>463</v>
      </c>
      <c r="HU6" s="206"/>
      <c r="HV6" s="205" t="s">
        <v>461</v>
      </c>
      <c r="HW6" s="204" t="s">
        <v>462</v>
      </c>
      <c r="HX6" s="204" t="s">
        <v>463</v>
      </c>
      <c r="HY6" s="206"/>
      <c r="HZ6" s="205" t="s">
        <v>461</v>
      </c>
      <c r="IA6" s="204" t="s">
        <v>462</v>
      </c>
      <c r="IB6" s="204" t="s">
        <v>463</v>
      </c>
      <c r="IC6" s="206"/>
      <c r="ID6" s="205" t="s">
        <v>461</v>
      </c>
      <c r="IE6" s="204" t="s">
        <v>462</v>
      </c>
      <c r="IF6" s="204" t="s">
        <v>463</v>
      </c>
      <c r="IG6" s="206"/>
      <c r="IH6" s="205" t="s">
        <v>461</v>
      </c>
      <c r="II6" s="204" t="s">
        <v>462</v>
      </c>
      <c r="IJ6" s="204" t="s">
        <v>463</v>
      </c>
      <c r="IK6" s="206"/>
      <c r="IL6" s="205" t="s">
        <v>461</v>
      </c>
      <c r="IM6" s="204" t="s">
        <v>462</v>
      </c>
      <c r="IN6" s="204" t="s">
        <v>463</v>
      </c>
      <c r="IO6" s="206"/>
      <c r="IP6" s="205" t="s">
        <v>461</v>
      </c>
      <c r="IQ6" s="204" t="s">
        <v>462</v>
      </c>
      <c r="IR6" s="204" t="s">
        <v>463</v>
      </c>
      <c r="IS6" s="206"/>
      <c r="IT6" s="205" t="s">
        <v>461</v>
      </c>
      <c r="IU6" s="204" t="s">
        <v>462</v>
      </c>
      <c r="IV6" s="204" t="s">
        <v>463</v>
      </c>
      <c r="IW6" s="206"/>
      <c r="IX6" s="205" t="s">
        <v>461</v>
      </c>
      <c r="IY6" s="204" t="s">
        <v>462</v>
      </c>
      <c r="IZ6" s="204" t="s">
        <v>463</v>
      </c>
      <c r="JB6" s="205" t="s">
        <v>461</v>
      </c>
      <c r="JC6" s="204" t="s">
        <v>462</v>
      </c>
      <c r="JD6" s="204" t="s">
        <v>463</v>
      </c>
      <c r="JF6" s="205" t="s">
        <v>461</v>
      </c>
      <c r="JG6" s="204" t="s">
        <v>462</v>
      </c>
      <c r="JH6" s="204" t="s">
        <v>463</v>
      </c>
      <c r="JI6" s="206"/>
      <c r="JJ6" s="205" t="s">
        <v>461</v>
      </c>
      <c r="JK6" s="204" t="s">
        <v>462</v>
      </c>
      <c r="JL6" s="204" t="s">
        <v>463</v>
      </c>
      <c r="JM6" s="206"/>
      <c r="JN6" s="205" t="s">
        <v>461</v>
      </c>
      <c r="JO6" s="204" t="s">
        <v>462</v>
      </c>
      <c r="JP6" s="204" t="s">
        <v>463</v>
      </c>
      <c r="JQ6" s="206"/>
      <c r="JR6" s="205" t="s">
        <v>461</v>
      </c>
      <c r="JS6" s="204" t="s">
        <v>462</v>
      </c>
      <c r="JT6" s="204" t="s">
        <v>463</v>
      </c>
      <c r="JU6" s="206"/>
      <c r="JV6" s="205" t="s">
        <v>461</v>
      </c>
      <c r="JW6" s="204" t="s">
        <v>462</v>
      </c>
      <c r="JX6" s="204" t="s">
        <v>463</v>
      </c>
      <c r="JY6" s="206"/>
      <c r="JZ6" s="205" t="s">
        <v>461</v>
      </c>
      <c r="KA6" s="204" t="s">
        <v>462</v>
      </c>
      <c r="KB6" s="204" t="s">
        <v>463</v>
      </c>
      <c r="KC6" s="206"/>
      <c r="KD6" s="205" t="s">
        <v>461</v>
      </c>
      <c r="KE6" s="204" t="s">
        <v>462</v>
      </c>
      <c r="KF6" s="204" t="s">
        <v>463</v>
      </c>
      <c r="KG6" s="206"/>
      <c r="KH6" s="205" t="s">
        <v>461</v>
      </c>
      <c r="KI6" s="204" t="s">
        <v>462</v>
      </c>
      <c r="KJ6" s="204" t="s">
        <v>463</v>
      </c>
      <c r="KK6" s="206"/>
      <c r="KL6" s="205" t="s">
        <v>461</v>
      </c>
      <c r="KM6" s="204" t="s">
        <v>462</v>
      </c>
      <c r="KN6" s="204" t="s">
        <v>463</v>
      </c>
      <c r="KO6" s="206"/>
      <c r="KP6" s="205" t="s">
        <v>461</v>
      </c>
      <c r="KQ6" s="204" t="s">
        <v>462</v>
      </c>
      <c r="KR6" s="204" t="s">
        <v>463</v>
      </c>
      <c r="KS6" s="206"/>
      <c r="KT6" s="205" t="s">
        <v>461</v>
      </c>
      <c r="KU6" s="204" t="s">
        <v>462</v>
      </c>
      <c r="KV6" s="204" t="s">
        <v>463</v>
      </c>
      <c r="KW6" s="206"/>
      <c r="KX6" s="205" t="s">
        <v>461</v>
      </c>
      <c r="KY6" s="204" t="s">
        <v>462</v>
      </c>
      <c r="KZ6" s="204" t="s">
        <v>463</v>
      </c>
      <c r="LB6" s="205" t="s">
        <v>461</v>
      </c>
      <c r="LC6" s="204" t="s">
        <v>462</v>
      </c>
      <c r="LD6" s="204" t="s">
        <v>463</v>
      </c>
    </row>
    <row r="7" spans="2:316" s="203" customFormat="1" ht="9.75" customHeight="1">
      <c r="B7" s="202"/>
      <c r="C7" s="367"/>
      <c r="D7" s="367"/>
      <c r="E7" s="202"/>
      <c r="F7" s="209"/>
      <c r="G7" s="206"/>
      <c r="H7" s="206"/>
      <c r="I7" s="206"/>
      <c r="J7" s="209"/>
      <c r="K7" s="206"/>
      <c r="L7" s="206"/>
      <c r="M7" s="206"/>
      <c r="N7" s="209"/>
      <c r="O7" s="206"/>
      <c r="P7" s="206"/>
      <c r="Q7" s="206"/>
      <c r="R7" s="209"/>
      <c r="S7" s="206"/>
      <c r="T7" s="206"/>
      <c r="U7" s="206"/>
      <c r="V7" s="209"/>
      <c r="W7" s="206"/>
      <c r="X7" s="206"/>
      <c r="Y7" s="206"/>
      <c r="Z7" s="209"/>
      <c r="AA7" s="206"/>
      <c r="AB7" s="206"/>
      <c r="AC7" s="206"/>
      <c r="AD7" s="209"/>
      <c r="AE7" s="206"/>
      <c r="AF7" s="206"/>
      <c r="AG7" s="206"/>
      <c r="AH7" s="209"/>
      <c r="AI7" s="206"/>
      <c r="AJ7" s="206"/>
      <c r="AK7" s="206"/>
      <c r="AL7" s="209"/>
      <c r="AM7" s="206"/>
      <c r="AN7" s="206"/>
      <c r="AO7" s="206"/>
      <c r="AP7" s="209"/>
      <c r="AQ7" s="206"/>
      <c r="AR7" s="206"/>
      <c r="AS7" s="206"/>
      <c r="AT7" s="209"/>
      <c r="AU7" s="206"/>
      <c r="AV7" s="206"/>
      <c r="AW7" s="206"/>
      <c r="AX7" s="209"/>
      <c r="AY7" s="206"/>
      <c r="AZ7" s="206"/>
      <c r="BA7" s="206"/>
      <c r="BB7" s="209"/>
      <c r="BC7" s="206"/>
      <c r="BD7" s="206"/>
      <c r="BF7" s="209"/>
      <c r="BG7" s="206"/>
      <c r="BH7" s="206"/>
      <c r="BI7" s="206"/>
      <c r="BJ7" s="209"/>
      <c r="BK7" s="206"/>
      <c r="BL7" s="206"/>
      <c r="BM7" s="206"/>
      <c r="BN7" s="209"/>
      <c r="BO7" s="206"/>
      <c r="BP7" s="206"/>
      <c r="BQ7" s="206"/>
      <c r="BR7" s="209"/>
      <c r="BS7" s="206"/>
      <c r="BT7" s="206"/>
      <c r="BU7" s="206"/>
      <c r="BV7" s="209"/>
      <c r="BW7" s="206"/>
      <c r="BX7" s="206"/>
      <c r="BY7" s="206"/>
      <c r="BZ7" s="209"/>
      <c r="CA7" s="206"/>
      <c r="CB7" s="206"/>
      <c r="CC7" s="206"/>
      <c r="CD7" s="209"/>
      <c r="CE7" s="206"/>
      <c r="CF7" s="206"/>
      <c r="CG7" s="206"/>
      <c r="CH7" s="209"/>
      <c r="CI7" s="206"/>
      <c r="CJ7" s="206"/>
      <c r="CK7" s="206"/>
      <c r="CL7" s="209"/>
      <c r="CM7" s="206"/>
      <c r="CN7" s="206"/>
      <c r="CO7" s="206"/>
      <c r="CP7" s="209"/>
      <c r="CQ7" s="206"/>
      <c r="CR7" s="206"/>
      <c r="CS7" s="206"/>
      <c r="CT7" s="209"/>
      <c r="CU7" s="206"/>
      <c r="CV7" s="206"/>
      <c r="CW7" s="206"/>
      <c r="CX7" s="209"/>
      <c r="CY7" s="206"/>
      <c r="CZ7" s="206"/>
      <c r="DA7" s="206"/>
      <c r="DB7" s="209"/>
      <c r="DC7" s="206"/>
      <c r="DD7" s="206"/>
      <c r="DF7" s="209"/>
      <c r="DG7" s="206"/>
      <c r="DH7" s="206"/>
      <c r="DI7" s="206"/>
      <c r="DJ7" s="209"/>
      <c r="DK7" s="206"/>
      <c r="DL7" s="206"/>
      <c r="DM7" s="206"/>
      <c r="DN7" s="209"/>
      <c r="DO7" s="206"/>
      <c r="DP7" s="206"/>
      <c r="DQ7" s="206"/>
      <c r="DR7" s="209"/>
      <c r="DS7" s="206"/>
      <c r="DT7" s="206"/>
      <c r="DU7" s="206"/>
      <c r="DV7" s="209"/>
      <c r="DW7" s="206"/>
      <c r="DX7" s="206"/>
      <c r="DY7" s="206"/>
      <c r="DZ7" s="209"/>
      <c r="EA7" s="206"/>
      <c r="EB7" s="206"/>
      <c r="EC7" s="206"/>
      <c r="ED7" s="209"/>
      <c r="EE7" s="206"/>
      <c r="EF7" s="206"/>
      <c r="EG7" s="206"/>
      <c r="EH7" s="209"/>
      <c r="EI7" s="206"/>
      <c r="EJ7" s="206"/>
      <c r="EK7" s="206"/>
      <c r="EL7" s="209"/>
      <c r="EM7" s="206"/>
      <c r="EN7" s="206"/>
      <c r="EO7" s="206"/>
      <c r="EP7" s="209"/>
      <c r="EQ7" s="206"/>
      <c r="ER7" s="206"/>
      <c r="ES7" s="206"/>
      <c r="ET7" s="209"/>
      <c r="EU7" s="206"/>
      <c r="EV7" s="206"/>
      <c r="EW7" s="206"/>
      <c r="EX7" s="209"/>
      <c r="EY7" s="206"/>
      <c r="EZ7" s="206"/>
      <c r="FA7" s="206"/>
      <c r="FB7" s="209"/>
      <c r="FC7" s="206"/>
      <c r="FD7" s="206"/>
      <c r="FF7" s="209"/>
      <c r="FG7" s="206"/>
      <c r="FH7" s="206"/>
      <c r="FI7" s="206"/>
      <c r="FJ7" s="209"/>
      <c r="FK7" s="206"/>
      <c r="FL7" s="206"/>
      <c r="FM7" s="206"/>
      <c r="FN7" s="209"/>
      <c r="FO7" s="206"/>
      <c r="FP7" s="206"/>
      <c r="FQ7" s="206"/>
      <c r="FR7" s="209"/>
      <c r="FS7" s="206"/>
      <c r="FT7" s="206"/>
      <c r="FU7" s="206"/>
      <c r="FV7" s="209"/>
      <c r="FW7" s="206"/>
      <c r="FX7" s="206"/>
      <c r="FY7" s="206"/>
      <c r="FZ7" s="209"/>
      <c r="GA7" s="206"/>
      <c r="GB7" s="206"/>
      <c r="GC7" s="206"/>
      <c r="GD7" s="209"/>
      <c r="GE7" s="206"/>
      <c r="GF7" s="206"/>
      <c r="GG7" s="206"/>
      <c r="GH7" s="209"/>
      <c r="GI7" s="206"/>
      <c r="GJ7" s="206"/>
      <c r="GK7" s="206"/>
      <c r="GL7" s="209"/>
      <c r="GM7" s="206"/>
      <c r="GN7" s="206"/>
      <c r="GO7" s="206"/>
      <c r="GP7" s="209"/>
      <c r="GQ7" s="206"/>
      <c r="GR7" s="206"/>
      <c r="GS7" s="206"/>
      <c r="GT7" s="209"/>
      <c r="GU7" s="206"/>
      <c r="GV7" s="206"/>
      <c r="GW7" s="206"/>
      <c r="GX7" s="209"/>
      <c r="GY7" s="206"/>
      <c r="GZ7" s="206"/>
      <c r="HB7" s="209"/>
      <c r="HC7" s="206"/>
      <c r="HD7" s="206"/>
      <c r="HF7" s="209"/>
      <c r="HG7" s="206"/>
      <c r="HH7" s="206"/>
      <c r="HI7" s="206"/>
      <c r="HJ7" s="209"/>
      <c r="HK7" s="206"/>
      <c r="HL7" s="206"/>
      <c r="HM7" s="206"/>
      <c r="HN7" s="209"/>
      <c r="HO7" s="206"/>
      <c r="HP7" s="206"/>
      <c r="HQ7" s="206"/>
      <c r="HR7" s="209"/>
      <c r="HS7" s="206"/>
      <c r="HT7" s="206"/>
      <c r="HU7" s="206"/>
      <c r="HV7" s="209"/>
      <c r="HW7" s="206"/>
      <c r="HX7" s="206"/>
      <c r="HY7" s="206"/>
      <c r="HZ7" s="209"/>
      <c r="IA7" s="206"/>
      <c r="IB7" s="206"/>
      <c r="IC7" s="206"/>
      <c r="ID7" s="209"/>
      <c r="IE7" s="206"/>
      <c r="IF7" s="206"/>
      <c r="IG7" s="206"/>
      <c r="IH7" s="209"/>
      <c r="II7" s="206"/>
      <c r="IJ7" s="206"/>
      <c r="IK7" s="206"/>
      <c r="IL7" s="209"/>
      <c r="IM7" s="206"/>
      <c r="IN7" s="206"/>
      <c r="IO7" s="206"/>
      <c r="IP7" s="209"/>
      <c r="IQ7" s="206"/>
      <c r="IR7" s="206"/>
      <c r="IS7" s="206"/>
      <c r="IT7" s="209"/>
      <c r="IU7" s="206"/>
      <c r="IV7" s="206"/>
      <c r="IW7" s="206"/>
      <c r="IX7" s="209"/>
      <c r="IY7" s="206"/>
      <c r="IZ7" s="206"/>
      <c r="JB7" s="209"/>
      <c r="JC7" s="206"/>
      <c r="JD7" s="206"/>
      <c r="JF7" s="209"/>
      <c r="JG7" s="206"/>
      <c r="JH7" s="206"/>
      <c r="JI7" s="206"/>
      <c r="JJ7" s="209"/>
      <c r="JK7" s="206"/>
      <c r="JL7" s="206"/>
      <c r="JM7" s="206"/>
      <c r="JN7" s="209"/>
      <c r="JO7" s="206"/>
      <c r="JP7" s="206"/>
      <c r="JQ7" s="206"/>
      <c r="JR7" s="209"/>
      <c r="JS7" s="206"/>
      <c r="JT7" s="206"/>
      <c r="JU7" s="206"/>
      <c r="JV7" s="209"/>
      <c r="JW7" s="206"/>
      <c r="JX7" s="206"/>
      <c r="JY7" s="206"/>
      <c r="JZ7" s="209"/>
      <c r="KA7" s="206"/>
      <c r="KB7" s="206"/>
      <c r="KC7" s="206"/>
      <c r="KD7" s="209"/>
      <c r="KE7" s="206"/>
      <c r="KF7" s="206"/>
      <c r="KG7" s="206"/>
      <c r="KH7" s="209"/>
      <c r="KI7" s="206"/>
      <c r="KJ7" s="206"/>
      <c r="KK7" s="206"/>
      <c r="KL7" s="209"/>
      <c r="KM7" s="206"/>
      <c r="KN7" s="206"/>
      <c r="KO7" s="206"/>
      <c r="KP7" s="209"/>
      <c r="KQ7" s="206"/>
      <c r="KR7" s="206"/>
      <c r="KS7" s="206"/>
      <c r="KT7" s="209"/>
      <c r="KU7" s="206"/>
      <c r="KV7" s="206"/>
      <c r="KW7" s="206"/>
      <c r="KX7" s="209"/>
      <c r="KY7" s="206"/>
      <c r="KZ7" s="206"/>
      <c r="LB7" s="209"/>
      <c r="LC7" s="206"/>
      <c r="LD7" s="206"/>
    </row>
    <row r="8" spans="2:316" s="179" customFormat="1" ht="18.75">
      <c r="B8" s="174"/>
      <c r="C8" s="174" t="s">
        <v>465</v>
      </c>
      <c r="D8" s="174" t="s">
        <v>334</v>
      </c>
      <c r="E8" s="174"/>
      <c r="F8" s="174"/>
      <c r="G8" s="178" t="s">
        <v>53</v>
      </c>
      <c r="H8" s="178"/>
      <c r="I8" s="178"/>
      <c r="J8" s="207">
        <f>'A.I Revenue Streams - P2'!K10+100%</f>
        <v>1.1000000000000001</v>
      </c>
      <c r="K8" s="207">
        <v>1</v>
      </c>
      <c r="L8" s="178"/>
      <c r="M8" s="178"/>
      <c r="N8" s="207">
        <v>1</v>
      </c>
      <c r="O8" s="207">
        <v>1</v>
      </c>
      <c r="P8" s="178"/>
      <c r="Q8" s="178"/>
      <c r="R8" s="207">
        <f>N8</f>
        <v>1</v>
      </c>
      <c r="S8" s="207">
        <v>1</v>
      </c>
      <c r="T8" s="178"/>
      <c r="U8" s="178"/>
      <c r="V8" s="207">
        <f>R8</f>
        <v>1</v>
      </c>
      <c r="W8" s="207">
        <v>1</v>
      </c>
      <c r="X8" s="178"/>
      <c r="Y8" s="178"/>
      <c r="Z8" s="207">
        <f>V8</f>
        <v>1</v>
      </c>
      <c r="AA8" s="207">
        <v>1</v>
      </c>
      <c r="AB8" s="178"/>
      <c r="AC8" s="178"/>
      <c r="AD8" s="207">
        <f>Z8</f>
        <v>1</v>
      </c>
      <c r="AE8" s="207">
        <v>1</v>
      </c>
      <c r="AF8" s="178"/>
      <c r="AG8" s="178"/>
      <c r="AH8" s="207">
        <f>AD8</f>
        <v>1</v>
      </c>
      <c r="AI8" s="207">
        <v>1</v>
      </c>
      <c r="AJ8" s="178"/>
      <c r="AK8" s="178"/>
      <c r="AL8" s="207">
        <f>AH8</f>
        <v>1</v>
      </c>
      <c r="AM8" s="207">
        <v>1</v>
      </c>
      <c r="AN8" s="178"/>
      <c r="AO8" s="178"/>
      <c r="AP8" s="207">
        <f>AL8</f>
        <v>1</v>
      </c>
      <c r="AQ8" s="207">
        <v>1</v>
      </c>
      <c r="AR8" s="178"/>
      <c r="AS8" s="178"/>
      <c r="AT8" s="207">
        <f>AP8</f>
        <v>1</v>
      </c>
      <c r="AU8" s="207">
        <v>1</v>
      </c>
      <c r="AV8" s="178"/>
      <c r="AW8" s="178"/>
      <c r="AX8" s="207">
        <f>AT8</f>
        <v>1</v>
      </c>
      <c r="AY8" s="207">
        <v>1</v>
      </c>
      <c r="AZ8" s="178"/>
      <c r="BA8" s="178"/>
      <c r="BB8" s="178"/>
      <c r="BC8" s="178"/>
      <c r="BD8" s="178"/>
      <c r="BF8" s="207">
        <f>'A.I Revenue Streams - P2'!M10+100%</f>
        <v>1.1000000000000001</v>
      </c>
      <c r="BG8" s="207">
        <v>1</v>
      </c>
      <c r="BH8" s="178"/>
      <c r="BI8" s="178"/>
      <c r="BJ8" s="207">
        <v>1</v>
      </c>
      <c r="BK8" s="207">
        <v>1</v>
      </c>
      <c r="BL8" s="178"/>
      <c r="BM8" s="178"/>
      <c r="BN8" s="207">
        <f>BJ8</f>
        <v>1</v>
      </c>
      <c r="BO8" s="207">
        <v>1</v>
      </c>
      <c r="BP8" s="178"/>
      <c r="BQ8" s="178"/>
      <c r="BR8" s="250">
        <f>BN8</f>
        <v>1</v>
      </c>
      <c r="BS8" s="250">
        <v>1</v>
      </c>
      <c r="BT8" s="178"/>
      <c r="BU8" s="178"/>
      <c r="BV8" s="207">
        <f>BR8</f>
        <v>1</v>
      </c>
      <c r="BW8" s="207">
        <v>1</v>
      </c>
      <c r="BX8" s="178"/>
      <c r="BY8" s="178"/>
      <c r="BZ8" s="207">
        <f>BV8</f>
        <v>1</v>
      </c>
      <c r="CA8" s="207">
        <v>1</v>
      </c>
      <c r="CB8" s="178"/>
      <c r="CC8" s="178"/>
      <c r="CD8" s="250">
        <f>BZ8</f>
        <v>1</v>
      </c>
      <c r="CE8" s="250">
        <v>1</v>
      </c>
      <c r="CF8" s="178"/>
      <c r="CG8" s="178"/>
      <c r="CH8" s="207">
        <f>CD8</f>
        <v>1</v>
      </c>
      <c r="CI8" s="207">
        <v>1</v>
      </c>
      <c r="CJ8" s="178"/>
      <c r="CK8" s="178"/>
      <c r="CL8" s="207">
        <f>CH8</f>
        <v>1</v>
      </c>
      <c r="CM8" s="207">
        <v>1</v>
      </c>
      <c r="CN8" s="178"/>
      <c r="CO8" s="178"/>
      <c r="CP8" s="207">
        <f>CL8</f>
        <v>1</v>
      </c>
      <c r="CQ8" s="207">
        <v>1</v>
      </c>
      <c r="CR8" s="178"/>
      <c r="CS8" s="178"/>
      <c r="CT8" s="207">
        <f>CP8</f>
        <v>1</v>
      </c>
      <c r="CU8" s="207">
        <v>1</v>
      </c>
      <c r="CV8" s="178"/>
      <c r="CW8" s="178"/>
      <c r="CX8" s="250">
        <f>CT8</f>
        <v>1</v>
      </c>
      <c r="CY8" s="250">
        <v>1</v>
      </c>
      <c r="CZ8" s="178"/>
      <c r="DA8" s="178"/>
      <c r="DB8" s="207">
        <f>'A.I Revenue Streams - P2'!M10+100%</f>
        <v>1.1000000000000001</v>
      </c>
      <c r="DC8" s="207">
        <v>1</v>
      </c>
      <c r="DD8" s="178"/>
      <c r="DF8" s="207">
        <f>'A.I Revenue Streams - P2'!O10+100%</f>
        <v>1.1000000000000001</v>
      </c>
      <c r="DG8" s="207">
        <v>1</v>
      </c>
      <c r="DH8" s="178"/>
      <c r="DI8" s="178"/>
      <c r="DJ8" s="207">
        <v>1</v>
      </c>
      <c r="DK8" s="207">
        <v>1</v>
      </c>
      <c r="DL8" s="178"/>
      <c r="DM8" s="178"/>
      <c r="DN8" s="207">
        <f>DJ8</f>
        <v>1</v>
      </c>
      <c r="DO8" s="207">
        <v>1</v>
      </c>
      <c r="DP8" s="178"/>
      <c r="DQ8" s="178"/>
      <c r="DR8" s="250">
        <f>DN8</f>
        <v>1</v>
      </c>
      <c r="DS8" s="250">
        <v>1</v>
      </c>
      <c r="DT8" s="178"/>
      <c r="DU8" s="178"/>
      <c r="DV8" s="207">
        <f>DR8</f>
        <v>1</v>
      </c>
      <c r="DW8" s="207">
        <v>1</v>
      </c>
      <c r="DX8" s="178"/>
      <c r="DY8" s="178"/>
      <c r="DZ8" s="207">
        <f>DV8</f>
        <v>1</v>
      </c>
      <c r="EA8" s="207">
        <v>1</v>
      </c>
      <c r="EB8" s="178"/>
      <c r="EC8" s="178"/>
      <c r="ED8" s="250">
        <f>DZ8</f>
        <v>1</v>
      </c>
      <c r="EE8" s="250">
        <v>1</v>
      </c>
      <c r="EF8" s="178"/>
      <c r="EG8" s="178"/>
      <c r="EH8" s="207">
        <f>ED8</f>
        <v>1</v>
      </c>
      <c r="EI8" s="207">
        <v>1</v>
      </c>
      <c r="EJ8" s="178"/>
      <c r="EK8" s="178"/>
      <c r="EL8" s="207">
        <f>EH8</f>
        <v>1</v>
      </c>
      <c r="EM8" s="207">
        <v>1</v>
      </c>
      <c r="EN8" s="178"/>
      <c r="EO8" s="178"/>
      <c r="EP8" s="207">
        <f>EL8</f>
        <v>1</v>
      </c>
      <c r="EQ8" s="207">
        <v>1</v>
      </c>
      <c r="ER8" s="178"/>
      <c r="ES8" s="178"/>
      <c r="ET8" s="207">
        <f>EP8</f>
        <v>1</v>
      </c>
      <c r="EU8" s="207">
        <v>1</v>
      </c>
      <c r="EV8" s="178"/>
      <c r="EW8" s="178"/>
      <c r="EX8" s="250">
        <f>ET8</f>
        <v>1</v>
      </c>
      <c r="EY8" s="250">
        <v>1</v>
      </c>
      <c r="EZ8" s="178"/>
      <c r="FA8" s="178"/>
      <c r="FB8" s="207">
        <f>'A.I Revenue Streams - P2'!O10+100%</f>
        <v>1.1000000000000001</v>
      </c>
      <c r="FC8" s="207">
        <v>1</v>
      </c>
      <c r="FD8" s="178"/>
      <c r="FF8" s="207">
        <f>'A.I Revenue Streams - P2'!Q10+100%</f>
        <v>1.1000000000000001</v>
      </c>
      <c r="FG8" s="207">
        <v>1</v>
      </c>
      <c r="FH8" s="178"/>
      <c r="FI8" s="178"/>
      <c r="FJ8" s="207">
        <v>1</v>
      </c>
      <c r="FK8" s="207">
        <v>1</v>
      </c>
      <c r="FL8" s="178"/>
      <c r="FM8" s="178"/>
      <c r="FN8" s="207">
        <f>FJ8</f>
        <v>1</v>
      </c>
      <c r="FO8" s="207">
        <v>1</v>
      </c>
      <c r="FP8" s="178"/>
      <c r="FQ8" s="178"/>
      <c r="FR8" s="250">
        <f>FN8</f>
        <v>1</v>
      </c>
      <c r="FS8" s="250">
        <v>1</v>
      </c>
      <c r="FT8" s="178"/>
      <c r="FU8" s="178"/>
      <c r="FV8" s="207">
        <f>FR8</f>
        <v>1</v>
      </c>
      <c r="FW8" s="207">
        <v>1</v>
      </c>
      <c r="FX8" s="178"/>
      <c r="FY8" s="178"/>
      <c r="FZ8" s="207">
        <f>FV8</f>
        <v>1</v>
      </c>
      <c r="GA8" s="207">
        <v>1</v>
      </c>
      <c r="GB8" s="178"/>
      <c r="GC8" s="178"/>
      <c r="GD8" s="250">
        <f>FZ8</f>
        <v>1</v>
      </c>
      <c r="GE8" s="250">
        <v>1</v>
      </c>
      <c r="GF8" s="178"/>
      <c r="GG8" s="178"/>
      <c r="GH8" s="207">
        <f>GD8</f>
        <v>1</v>
      </c>
      <c r="GI8" s="207">
        <v>1</v>
      </c>
      <c r="GJ8" s="178"/>
      <c r="GK8" s="178"/>
      <c r="GL8" s="207">
        <f>GH8</f>
        <v>1</v>
      </c>
      <c r="GM8" s="207">
        <v>1</v>
      </c>
      <c r="GN8" s="178"/>
      <c r="GO8" s="178"/>
      <c r="GP8" s="207">
        <f>GL8</f>
        <v>1</v>
      </c>
      <c r="GQ8" s="207">
        <v>1</v>
      </c>
      <c r="GR8" s="178"/>
      <c r="GS8" s="178"/>
      <c r="GT8" s="207">
        <f>GP8</f>
        <v>1</v>
      </c>
      <c r="GU8" s="207">
        <v>1</v>
      </c>
      <c r="GV8" s="178"/>
      <c r="GW8" s="178"/>
      <c r="GX8" s="250">
        <f>GT8</f>
        <v>1</v>
      </c>
      <c r="GY8" s="250">
        <v>1</v>
      </c>
      <c r="GZ8" s="178"/>
      <c r="HB8" s="207">
        <f>'A.I Revenue Streams - P2'!Q10+100%</f>
        <v>1.1000000000000001</v>
      </c>
      <c r="HC8" s="207">
        <v>1</v>
      </c>
      <c r="HD8" s="178"/>
      <c r="HF8" s="207">
        <f>'A.I Revenue Streams - P2'!S10+100%</f>
        <v>1.1000000000000001</v>
      </c>
      <c r="HG8" s="207">
        <v>1</v>
      </c>
      <c r="HH8" s="178"/>
      <c r="HI8" s="178"/>
      <c r="HJ8" s="207">
        <v>1</v>
      </c>
      <c r="HK8" s="207">
        <v>1</v>
      </c>
      <c r="HL8" s="178"/>
      <c r="HM8" s="178"/>
      <c r="HN8" s="207">
        <f>HJ8</f>
        <v>1</v>
      </c>
      <c r="HO8" s="207">
        <v>1</v>
      </c>
      <c r="HP8" s="178"/>
      <c r="HQ8" s="178"/>
      <c r="HR8" s="250">
        <f>HN8</f>
        <v>1</v>
      </c>
      <c r="HS8" s="250">
        <v>1</v>
      </c>
      <c r="HT8" s="178"/>
      <c r="HU8" s="178"/>
      <c r="HV8" s="207">
        <f>HR8</f>
        <v>1</v>
      </c>
      <c r="HW8" s="207">
        <v>1</v>
      </c>
      <c r="HX8" s="178"/>
      <c r="HY8" s="178"/>
      <c r="HZ8" s="207">
        <f>HV8</f>
        <v>1</v>
      </c>
      <c r="IA8" s="207">
        <v>1</v>
      </c>
      <c r="IB8" s="178"/>
      <c r="IC8" s="178"/>
      <c r="ID8" s="250">
        <f>HZ8</f>
        <v>1</v>
      </c>
      <c r="IE8" s="250">
        <v>1</v>
      </c>
      <c r="IF8" s="178"/>
      <c r="IG8" s="178"/>
      <c r="IH8" s="207">
        <f>ID8</f>
        <v>1</v>
      </c>
      <c r="II8" s="207">
        <v>1</v>
      </c>
      <c r="IJ8" s="178"/>
      <c r="IK8" s="178"/>
      <c r="IL8" s="207">
        <f>IH8</f>
        <v>1</v>
      </c>
      <c r="IM8" s="207">
        <v>1</v>
      </c>
      <c r="IN8" s="178"/>
      <c r="IO8" s="178"/>
      <c r="IP8" s="207">
        <f>IL8</f>
        <v>1</v>
      </c>
      <c r="IQ8" s="207">
        <v>1</v>
      </c>
      <c r="IR8" s="178"/>
      <c r="IS8" s="178"/>
      <c r="IT8" s="207">
        <f>IP8</f>
        <v>1</v>
      </c>
      <c r="IU8" s="207">
        <v>1</v>
      </c>
      <c r="IV8" s="178"/>
      <c r="IW8" s="178"/>
      <c r="IX8" s="250">
        <f>IT8</f>
        <v>1</v>
      </c>
      <c r="IY8" s="250">
        <v>1</v>
      </c>
      <c r="IZ8" s="178"/>
      <c r="JB8" s="207">
        <f>'A.I Revenue Streams - P2'!S10+100%</f>
        <v>1.1000000000000001</v>
      </c>
      <c r="JC8" s="207">
        <v>1</v>
      </c>
      <c r="JD8" s="178"/>
      <c r="JF8" s="207">
        <f>'A.I Revenue Streams - P2'!U10+100%</f>
        <v>1.1000000000000001</v>
      </c>
      <c r="JG8" s="207">
        <v>1</v>
      </c>
      <c r="JH8" s="178"/>
      <c r="JI8" s="178"/>
      <c r="JJ8" s="207">
        <v>1</v>
      </c>
      <c r="JK8" s="207">
        <v>1</v>
      </c>
      <c r="JL8" s="178"/>
      <c r="JM8" s="178"/>
      <c r="JN8" s="207">
        <f>JJ8</f>
        <v>1</v>
      </c>
      <c r="JO8" s="207">
        <v>1</v>
      </c>
      <c r="JP8" s="178"/>
      <c r="JQ8" s="178"/>
      <c r="JR8" s="250">
        <f>JN8</f>
        <v>1</v>
      </c>
      <c r="JS8" s="250">
        <v>1</v>
      </c>
      <c r="JT8" s="178"/>
      <c r="JU8" s="178"/>
      <c r="JV8" s="207">
        <f>JR8</f>
        <v>1</v>
      </c>
      <c r="JW8" s="207">
        <v>1</v>
      </c>
      <c r="JX8" s="178"/>
      <c r="JY8" s="178"/>
      <c r="JZ8" s="207">
        <f>JV8</f>
        <v>1</v>
      </c>
      <c r="KA8" s="207">
        <v>1</v>
      </c>
      <c r="KB8" s="178"/>
      <c r="KC8" s="178"/>
      <c r="KD8" s="250">
        <f>JZ8</f>
        <v>1</v>
      </c>
      <c r="KE8" s="250">
        <v>1</v>
      </c>
      <c r="KF8" s="178"/>
      <c r="KG8" s="178"/>
      <c r="KH8" s="207">
        <f>KD8</f>
        <v>1</v>
      </c>
      <c r="KI8" s="207">
        <v>1</v>
      </c>
      <c r="KJ8" s="178"/>
      <c r="KK8" s="178"/>
      <c r="KL8" s="207">
        <f>KH8</f>
        <v>1</v>
      </c>
      <c r="KM8" s="207">
        <v>1</v>
      </c>
      <c r="KN8" s="178"/>
      <c r="KO8" s="178"/>
      <c r="KP8" s="207">
        <f>KL8</f>
        <v>1</v>
      </c>
      <c r="KQ8" s="207">
        <v>1</v>
      </c>
      <c r="KR8" s="178"/>
      <c r="KS8" s="178"/>
      <c r="KT8" s="207">
        <f>KP8</f>
        <v>1</v>
      </c>
      <c r="KU8" s="207">
        <v>1</v>
      </c>
      <c r="KV8" s="178"/>
      <c r="KW8" s="178"/>
      <c r="KX8" s="250">
        <f>KT8</f>
        <v>1</v>
      </c>
      <c r="KY8" s="250">
        <v>1</v>
      </c>
      <c r="KZ8" s="178"/>
      <c r="LB8" s="207">
        <f>'A.I Revenue Streams - P2'!U10+100%</f>
        <v>1.1000000000000001</v>
      </c>
      <c r="LC8" s="207">
        <v>1</v>
      </c>
      <c r="LD8" s="178"/>
    </row>
    <row r="9" spans="2:316" ht="18.75">
      <c r="B9" s="172">
        <v>1</v>
      </c>
      <c r="C9" s="180" t="str">
        <f>'A.I Revenue Streams - P1'!D9</f>
        <v>Clinical Revenue</v>
      </c>
      <c r="D9" s="181"/>
      <c r="E9" s="179"/>
      <c r="F9" s="182"/>
      <c r="G9" s="182"/>
      <c r="H9" s="182"/>
      <c r="I9" s="5"/>
      <c r="J9" s="182"/>
      <c r="K9" s="182"/>
      <c r="L9" s="182"/>
      <c r="M9" s="5"/>
      <c r="N9" s="182"/>
      <c r="O9" s="182"/>
      <c r="P9" s="182"/>
      <c r="Q9" s="5"/>
      <c r="R9" s="182"/>
      <c r="S9" s="182"/>
      <c r="T9" s="182"/>
      <c r="U9" s="5"/>
      <c r="V9" s="182"/>
      <c r="W9" s="182"/>
      <c r="X9" s="182"/>
      <c r="Y9" s="5"/>
      <c r="Z9" s="182"/>
      <c r="AA9" s="182"/>
      <c r="AB9" s="182"/>
      <c r="AC9" s="5"/>
      <c r="AD9" s="182"/>
      <c r="AE9" s="182"/>
      <c r="AF9" s="182"/>
      <c r="AG9" s="5"/>
      <c r="AH9" s="182"/>
      <c r="AI9" s="182"/>
      <c r="AJ9" s="182"/>
      <c r="AK9" s="5"/>
      <c r="AL9" s="182"/>
      <c r="AM9" s="182"/>
      <c r="AN9" s="182"/>
      <c r="AO9" s="5"/>
      <c r="AP9" s="182"/>
      <c r="AQ9" s="182"/>
      <c r="AR9" s="182"/>
      <c r="AS9" s="5"/>
      <c r="AT9" s="182"/>
      <c r="AU9" s="182"/>
      <c r="AV9" s="182"/>
      <c r="AW9" s="5"/>
      <c r="AX9" s="182"/>
      <c r="AY9" s="182"/>
      <c r="AZ9" s="182"/>
      <c r="BA9" s="5"/>
      <c r="BB9" s="183"/>
      <c r="BC9" s="183"/>
      <c r="BD9" s="183"/>
      <c r="BF9" s="182"/>
      <c r="BG9" s="182"/>
      <c r="BH9" s="182"/>
      <c r="BI9" s="5"/>
      <c r="BJ9" s="182"/>
      <c r="BK9" s="182"/>
      <c r="BL9" s="182"/>
      <c r="BM9" s="5"/>
      <c r="BN9" s="182"/>
      <c r="BO9" s="182"/>
      <c r="BP9" s="182"/>
      <c r="BQ9" s="5"/>
      <c r="BR9" s="182"/>
      <c r="BS9" s="182"/>
      <c r="BT9" s="182"/>
      <c r="BU9" s="5"/>
      <c r="BV9" s="182"/>
      <c r="BW9" s="182"/>
      <c r="BX9" s="182"/>
      <c r="BY9" s="5"/>
      <c r="BZ9" s="182"/>
      <c r="CA9" s="182"/>
      <c r="CB9" s="182"/>
      <c r="CC9" s="5"/>
      <c r="CD9" s="182"/>
      <c r="CE9" s="182"/>
      <c r="CF9" s="182"/>
      <c r="CG9" s="5"/>
      <c r="CH9" s="182"/>
      <c r="CI9" s="182"/>
      <c r="CJ9" s="182"/>
      <c r="CK9" s="5"/>
      <c r="CL9" s="182"/>
      <c r="CM9" s="182"/>
      <c r="CN9" s="182"/>
      <c r="CO9" s="5"/>
      <c r="CP9" s="182"/>
      <c r="CQ9" s="182"/>
      <c r="CR9" s="182"/>
      <c r="CS9" s="5"/>
      <c r="CT9" s="182"/>
      <c r="CU9" s="182"/>
      <c r="CV9" s="182"/>
      <c r="CW9" s="5"/>
      <c r="CX9" s="182"/>
      <c r="CY9" s="182"/>
      <c r="CZ9" s="182"/>
      <c r="DA9" s="5"/>
      <c r="DB9" s="183"/>
      <c r="DC9" s="183"/>
      <c r="DD9" s="183"/>
      <c r="DF9" s="182"/>
      <c r="DG9" s="182"/>
      <c r="DH9" s="182"/>
      <c r="DI9" s="5"/>
      <c r="DJ9" s="182"/>
      <c r="DK9" s="182"/>
      <c r="DL9" s="182"/>
      <c r="DM9" s="5"/>
      <c r="DN9" s="182"/>
      <c r="DO9" s="182"/>
      <c r="DP9" s="182"/>
      <c r="DQ9" s="5"/>
      <c r="DR9" s="182"/>
      <c r="DS9" s="182"/>
      <c r="DT9" s="182"/>
      <c r="DU9" s="5"/>
      <c r="DV9" s="182"/>
      <c r="DW9" s="182"/>
      <c r="DX9" s="182"/>
      <c r="DY9" s="5"/>
      <c r="DZ9" s="182"/>
      <c r="EA9" s="182"/>
      <c r="EB9" s="182"/>
      <c r="EC9" s="5"/>
      <c r="ED9" s="182"/>
      <c r="EE9" s="182"/>
      <c r="EF9" s="182"/>
      <c r="EG9" s="5"/>
      <c r="EH9" s="182"/>
      <c r="EI9" s="182"/>
      <c r="EJ9" s="182"/>
      <c r="EK9" s="5"/>
      <c r="EL9" s="182"/>
      <c r="EM9" s="182"/>
      <c r="EN9" s="182"/>
      <c r="EO9" s="5"/>
      <c r="EP9" s="182"/>
      <c r="EQ9" s="182"/>
      <c r="ER9" s="182"/>
      <c r="ES9" s="5"/>
      <c r="ET9" s="182"/>
      <c r="EU9" s="182"/>
      <c r="EV9" s="182"/>
      <c r="EW9" s="5"/>
      <c r="EX9" s="182"/>
      <c r="EY9" s="182"/>
      <c r="EZ9" s="182"/>
      <c r="FA9" s="5"/>
      <c r="FB9" s="183"/>
      <c r="FC9" s="183"/>
      <c r="FD9" s="183"/>
      <c r="FF9" s="182"/>
      <c r="FG9" s="182"/>
      <c r="FH9" s="182"/>
      <c r="FI9" s="5"/>
      <c r="FJ9" s="182"/>
      <c r="FK9" s="182"/>
      <c r="FL9" s="182"/>
      <c r="FM9" s="5"/>
      <c r="FN9" s="182"/>
      <c r="FO9" s="182"/>
      <c r="FP9" s="182"/>
      <c r="FQ9" s="5"/>
      <c r="FR9" s="182"/>
      <c r="FS9" s="182"/>
      <c r="FT9" s="182"/>
      <c r="FU9" s="5"/>
      <c r="FV9" s="182"/>
      <c r="FW9" s="182"/>
      <c r="FX9" s="182"/>
      <c r="FY9" s="5"/>
      <c r="FZ9" s="182"/>
      <c r="GA9" s="182"/>
      <c r="GB9" s="182"/>
      <c r="GC9" s="5"/>
      <c r="GD9" s="182"/>
      <c r="GE9" s="182"/>
      <c r="GF9" s="182"/>
      <c r="GG9" s="5"/>
      <c r="GH9" s="182"/>
      <c r="GI9" s="182"/>
      <c r="GJ9" s="182"/>
      <c r="GK9" s="5"/>
      <c r="GL9" s="182"/>
      <c r="GM9" s="182"/>
      <c r="GN9" s="182"/>
      <c r="GO9" s="5"/>
      <c r="GP9" s="182"/>
      <c r="GQ9" s="182"/>
      <c r="GR9" s="182"/>
      <c r="GS9" s="5"/>
      <c r="GT9" s="182"/>
      <c r="GU9" s="182"/>
      <c r="GV9" s="182"/>
      <c r="GW9" s="5"/>
      <c r="GX9" s="182"/>
      <c r="GY9" s="182"/>
      <c r="GZ9" s="182"/>
      <c r="HB9" s="183"/>
      <c r="HC9" s="183"/>
      <c r="HD9" s="183"/>
      <c r="HF9" s="182"/>
      <c r="HG9" s="182"/>
      <c r="HH9" s="182"/>
      <c r="HI9" s="5"/>
      <c r="HJ9" s="182"/>
      <c r="HK9" s="182"/>
      <c r="HL9" s="182"/>
      <c r="HM9" s="5"/>
      <c r="HN9" s="182"/>
      <c r="HO9" s="182"/>
      <c r="HP9" s="182"/>
      <c r="HQ9" s="5"/>
      <c r="HR9" s="182"/>
      <c r="HS9" s="182"/>
      <c r="HT9" s="182"/>
      <c r="HU9" s="5"/>
      <c r="HV9" s="182"/>
      <c r="HW9" s="182"/>
      <c r="HX9" s="182"/>
      <c r="HY9" s="5"/>
      <c r="HZ9" s="182"/>
      <c r="IA9" s="182"/>
      <c r="IB9" s="182"/>
      <c r="IC9" s="5"/>
      <c r="ID9" s="182"/>
      <c r="IE9" s="182"/>
      <c r="IF9" s="182"/>
      <c r="IG9" s="5"/>
      <c r="IH9" s="182"/>
      <c r="II9" s="182"/>
      <c r="IJ9" s="182"/>
      <c r="IK9" s="5"/>
      <c r="IL9" s="182"/>
      <c r="IM9" s="182"/>
      <c r="IN9" s="182"/>
      <c r="IO9" s="5"/>
      <c r="IP9" s="182"/>
      <c r="IQ9" s="182"/>
      <c r="IR9" s="182"/>
      <c r="IS9" s="5"/>
      <c r="IT9" s="182"/>
      <c r="IU9" s="182"/>
      <c r="IV9" s="182"/>
      <c r="IW9" s="5"/>
      <c r="IX9" s="182"/>
      <c r="IY9" s="182"/>
      <c r="IZ9" s="182"/>
      <c r="JB9" s="183"/>
      <c r="JC9" s="183"/>
      <c r="JD9" s="183"/>
      <c r="JF9" s="182"/>
      <c r="JG9" s="182"/>
      <c r="JH9" s="182"/>
      <c r="JI9" s="5"/>
      <c r="JJ9" s="182"/>
      <c r="JK9" s="182"/>
      <c r="JL9" s="182"/>
      <c r="JM9" s="5"/>
      <c r="JN9" s="182"/>
      <c r="JO9" s="182"/>
      <c r="JP9" s="182"/>
      <c r="JQ9" s="5"/>
      <c r="JR9" s="182"/>
      <c r="JS9" s="182"/>
      <c r="JT9" s="182"/>
      <c r="JU9" s="5"/>
      <c r="JV9" s="182"/>
      <c r="JW9" s="182"/>
      <c r="JX9" s="182"/>
      <c r="JY9" s="5"/>
      <c r="JZ9" s="182"/>
      <c r="KA9" s="182"/>
      <c r="KB9" s="182"/>
      <c r="KC9" s="5"/>
      <c r="KD9" s="182"/>
      <c r="KE9" s="182"/>
      <c r="KF9" s="182"/>
      <c r="KG9" s="5"/>
      <c r="KH9" s="182"/>
      <c r="KI9" s="182"/>
      <c r="KJ9" s="182"/>
      <c r="KK9" s="5"/>
      <c r="KL9" s="182"/>
      <c r="KM9" s="182"/>
      <c r="KN9" s="182"/>
      <c r="KO9" s="5"/>
      <c r="KP9" s="182"/>
      <c r="KQ9" s="182"/>
      <c r="KR9" s="182"/>
      <c r="KS9" s="5"/>
      <c r="KT9" s="182"/>
      <c r="KU9" s="182"/>
      <c r="KV9" s="182"/>
      <c r="KW9" s="5"/>
      <c r="KX9" s="182"/>
      <c r="KY9" s="182"/>
      <c r="KZ9" s="182"/>
      <c r="LB9" s="183"/>
      <c r="LC9" s="183"/>
      <c r="LD9" s="183"/>
    </row>
    <row r="10" spans="2:316" ht="21" customHeight="1">
      <c r="B10" s="172" t="s">
        <v>106</v>
      </c>
      <c r="C10" s="180"/>
      <c r="D10" s="180" t="str">
        <f>'A.I Revenue Streams - P1'!F10</f>
        <v>Root Canal</v>
      </c>
      <c r="E10" s="184"/>
      <c r="F10" s="182">
        <f>'A.I Revenue Streams - P2'!G10*25</f>
        <v>125</v>
      </c>
      <c r="G10" s="182">
        <f>'A.I Revenue Streams - P2'!I10</f>
        <v>20</v>
      </c>
      <c r="H10" s="182">
        <f>F10*G10</f>
        <v>2500</v>
      </c>
      <c r="I10" s="5"/>
      <c r="J10" s="182">
        <f>F10*$J$8</f>
        <v>137.5</v>
      </c>
      <c r="K10" s="182">
        <f>G10*$K$8</f>
        <v>20</v>
      </c>
      <c r="L10" s="182">
        <f>J10*K10</f>
        <v>2750</v>
      </c>
      <c r="M10" s="5"/>
      <c r="N10" s="182">
        <f>J10*$N$8</f>
        <v>137.5</v>
      </c>
      <c r="O10" s="182">
        <f>K10*$O$8</f>
        <v>20</v>
      </c>
      <c r="P10" s="182">
        <f>N10*O10</f>
        <v>2750</v>
      </c>
      <c r="Q10" s="5"/>
      <c r="R10" s="182">
        <f>N10*$R$8</f>
        <v>137.5</v>
      </c>
      <c r="S10" s="182">
        <f>O10*$S$8</f>
        <v>20</v>
      </c>
      <c r="T10" s="182">
        <f>R10*S10</f>
        <v>2750</v>
      </c>
      <c r="U10" s="5"/>
      <c r="V10" s="182">
        <f>R10*$V$8</f>
        <v>137.5</v>
      </c>
      <c r="W10" s="182">
        <f>S10*$W$8</f>
        <v>20</v>
      </c>
      <c r="X10" s="182">
        <f>V10*W10</f>
        <v>2750</v>
      </c>
      <c r="Y10" s="5"/>
      <c r="Z10" s="182">
        <f>V10*$Z$8</f>
        <v>137.5</v>
      </c>
      <c r="AA10" s="182">
        <f>W10*$AA$8</f>
        <v>20</v>
      </c>
      <c r="AB10" s="182">
        <f>Z10*AA10</f>
        <v>2750</v>
      </c>
      <c r="AC10" s="5"/>
      <c r="AD10" s="182">
        <f>Z10*$AD$8</f>
        <v>137.5</v>
      </c>
      <c r="AE10" s="182">
        <f>AA10*$AE$8</f>
        <v>20</v>
      </c>
      <c r="AF10" s="182">
        <f>AD10*AE10</f>
        <v>2750</v>
      </c>
      <c r="AG10" s="5"/>
      <c r="AH10" s="182">
        <f>AD10*$AH$8</f>
        <v>137.5</v>
      </c>
      <c r="AI10" s="182">
        <f>AE10*$AI$8</f>
        <v>20</v>
      </c>
      <c r="AJ10" s="182">
        <f>AH10*AI10</f>
        <v>2750</v>
      </c>
      <c r="AK10" s="5"/>
      <c r="AL10" s="182">
        <f>AH10*$AL$8</f>
        <v>137.5</v>
      </c>
      <c r="AM10" s="182">
        <f>AI10*$AM$8</f>
        <v>20</v>
      </c>
      <c r="AN10" s="182">
        <f>AL10*AM10</f>
        <v>2750</v>
      </c>
      <c r="AO10" s="5"/>
      <c r="AP10" s="182">
        <f>AL10*$AP$8</f>
        <v>137.5</v>
      </c>
      <c r="AQ10" s="182">
        <f>AM10*$AQ$8</f>
        <v>20</v>
      </c>
      <c r="AR10" s="182">
        <f>AP10*AQ10</f>
        <v>2750</v>
      </c>
      <c r="AS10" s="5"/>
      <c r="AT10" s="182">
        <f>AP10*$AH$8</f>
        <v>137.5</v>
      </c>
      <c r="AU10" s="182">
        <f>AQ10*$AI$8</f>
        <v>20</v>
      </c>
      <c r="AV10" s="182">
        <f>AT10*AU10</f>
        <v>2750</v>
      </c>
      <c r="AW10" s="5"/>
      <c r="AX10" s="182">
        <f>AT10*$AL$8</f>
        <v>137.5</v>
      </c>
      <c r="AY10" s="182">
        <f>AU10*$AM$8</f>
        <v>20</v>
      </c>
      <c r="AZ10" s="182">
        <f>AX10*AY10</f>
        <v>2750</v>
      </c>
      <c r="BA10" s="5"/>
      <c r="BB10" s="208">
        <f>SUMIF($F$6:$AZ$6,$BB$6,F10:AZ10)</f>
        <v>1637.5</v>
      </c>
      <c r="BC10" s="208">
        <f>SUMIF($F$6:$AZ$6,$BC$6,F10:AZ10)/12</f>
        <v>20</v>
      </c>
      <c r="BD10" s="183">
        <f>H10+L10+P10+T10+X10+AB10+AF10+AJ10+AN10</f>
        <v>24500</v>
      </c>
      <c r="BE10" t="b">
        <f>(BB10*BC10)=BD10</f>
        <v>0</v>
      </c>
      <c r="BF10" s="182">
        <f>AX10*$BF$8</f>
        <v>151.25</v>
      </c>
      <c r="BG10" s="182">
        <f>AY10*$BG$8</f>
        <v>20</v>
      </c>
      <c r="BH10" s="182">
        <f>BF10*BG10</f>
        <v>3025</v>
      </c>
      <c r="BI10" s="5"/>
      <c r="BJ10" s="182">
        <f>BF10*$BJ$8</f>
        <v>151.25</v>
      </c>
      <c r="BK10" s="182">
        <f>BG10*$BK$8</f>
        <v>20</v>
      </c>
      <c r="BL10" s="182">
        <f>BJ10*BK10</f>
        <v>3025</v>
      </c>
      <c r="BM10" s="5"/>
      <c r="BN10" s="182">
        <f>BJ10*$BN$8</f>
        <v>151.25</v>
      </c>
      <c r="BO10" s="182">
        <f>BK10*$BO$8</f>
        <v>20</v>
      </c>
      <c r="BP10" s="182">
        <f>BN10*BO10</f>
        <v>3025</v>
      </c>
      <c r="BQ10" s="5"/>
      <c r="BR10" s="182">
        <f>BN10*$BR$8</f>
        <v>151.25</v>
      </c>
      <c r="BS10" s="182">
        <f>BO10*$BS$8</f>
        <v>20</v>
      </c>
      <c r="BT10" s="182">
        <f>BR10*BS10</f>
        <v>3025</v>
      </c>
      <c r="BU10" s="5"/>
      <c r="BV10" s="182">
        <f>BR10*$BV$8</f>
        <v>151.25</v>
      </c>
      <c r="BW10" s="182">
        <f>BS10*$BW$8</f>
        <v>20</v>
      </c>
      <c r="BX10" s="182">
        <f>BV10*BW10</f>
        <v>3025</v>
      </c>
      <c r="BY10" s="5"/>
      <c r="BZ10" s="182">
        <f>BV10*$BZ$8</f>
        <v>151.25</v>
      </c>
      <c r="CA10" s="182">
        <f>BW10*$CA$8</f>
        <v>20</v>
      </c>
      <c r="CB10" s="182">
        <f>BZ10*CA10</f>
        <v>3025</v>
      </c>
      <c r="CC10" s="5"/>
      <c r="CD10" s="182">
        <f>BZ10*$CD$8</f>
        <v>151.25</v>
      </c>
      <c r="CE10" s="182">
        <f>CA10*$CE$8</f>
        <v>20</v>
      </c>
      <c r="CF10" s="182">
        <f>CD10*CE10</f>
        <v>3025</v>
      </c>
      <c r="CG10" s="5"/>
      <c r="CH10" s="182">
        <f>CD10*$CH$8</f>
        <v>151.25</v>
      </c>
      <c r="CI10" s="182">
        <f>CE10*$CI$8</f>
        <v>20</v>
      </c>
      <c r="CJ10" s="182">
        <f>CH10*CI10</f>
        <v>3025</v>
      </c>
      <c r="CK10" s="5"/>
      <c r="CL10" s="182">
        <f>CH10*$CL$8</f>
        <v>151.25</v>
      </c>
      <c r="CM10" s="182">
        <f>CI10*$CM$8</f>
        <v>20</v>
      </c>
      <c r="CN10" s="182">
        <f>CL10*CM10</f>
        <v>3025</v>
      </c>
      <c r="CO10" s="5"/>
      <c r="CP10" s="182">
        <f>CL10*$CP$8</f>
        <v>151.25</v>
      </c>
      <c r="CQ10" s="182">
        <f>CM10*$CQ$8</f>
        <v>20</v>
      </c>
      <c r="CR10" s="182">
        <f>CP10*CQ10</f>
        <v>3025</v>
      </c>
      <c r="CS10" s="5"/>
      <c r="CT10" s="182">
        <f>CP10*$CT$8</f>
        <v>151.25</v>
      </c>
      <c r="CU10" s="182">
        <f>CQ10*$CU$8</f>
        <v>20</v>
      </c>
      <c r="CV10" s="182">
        <f>CT10*CU10</f>
        <v>3025</v>
      </c>
      <c r="CW10" s="5"/>
      <c r="CX10" s="182">
        <f>CT10*$CX$8</f>
        <v>151.25</v>
      </c>
      <c r="CY10" s="182">
        <f>CU10*$CY$8</f>
        <v>20</v>
      </c>
      <c r="CZ10" s="182">
        <f>CX10*CY10</f>
        <v>3025</v>
      </c>
      <c r="DA10" s="5"/>
      <c r="DB10" s="183">
        <f>BF10+BJ10+BN10+BR10+BV10+BZ10+CD10+CH10+CL10+CP10+CT10+CX10</f>
        <v>1815</v>
      </c>
      <c r="DC10" s="183">
        <f>(BG10+BK10+BO10+BS10+BW10+CA10+CE10+CI10+CM10+CQ10+CU10+CY10)/12</f>
        <v>20</v>
      </c>
      <c r="DD10" s="183">
        <f>BH10+BL10+BP10+BT10+BX10+CB10+CF10+CJ10+CN10+CR10+CV10+CZ10</f>
        <v>36300</v>
      </c>
      <c r="DF10" s="182">
        <f>CX10*$DF$8</f>
        <v>166.375</v>
      </c>
      <c r="DG10" s="182">
        <f>CY10*$DG$8</f>
        <v>20</v>
      </c>
      <c r="DH10" s="182">
        <f>DF10*DG10</f>
        <v>3327.5</v>
      </c>
      <c r="DI10" s="5"/>
      <c r="DJ10" s="182">
        <f>DF10*$DJ$8</f>
        <v>166.375</v>
      </c>
      <c r="DK10" s="182">
        <f>DG10*$DK$8</f>
        <v>20</v>
      </c>
      <c r="DL10" s="182">
        <f>DJ10*DK10</f>
        <v>3327.5</v>
      </c>
      <c r="DM10" s="5"/>
      <c r="DN10" s="182">
        <f>DJ10*$DN$8</f>
        <v>166.375</v>
      </c>
      <c r="DO10" s="182">
        <f>DK10*$DO$8</f>
        <v>20</v>
      </c>
      <c r="DP10" s="182">
        <f>DN10*DO10</f>
        <v>3327.5</v>
      </c>
      <c r="DQ10" s="5"/>
      <c r="DR10" s="182">
        <f>DN10*$DR$8</f>
        <v>166.375</v>
      </c>
      <c r="DS10" s="182">
        <f>DO10*$DS$8</f>
        <v>20</v>
      </c>
      <c r="DT10" s="182">
        <f>DR10*DS10</f>
        <v>3327.5</v>
      </c>
      <c r="DU10" s="5"/>
      <c r="DV10" s="182">
        <f>DR10*$DV$8</f>
        <v>166.375</v>
      </c>
      <c r="DW10" s="182">
        <f>DS10*$DW$8</f>
        <v>20</v>
      </c>
      <c r="DX10" s="182">
        <f>DV10*DW10</f>
        <v>3327.5</v>
      </c>
      <c r="DY10" s="5"/>
      <c r="DZ10" s="182">
        <f>DV10*$DZ$8</f>
        <v>166.375</v>
      </c>
      <c r="EA10" s="182">
        <f>DW10*$EA$8</f>
        <v>20</v>
      </c>
      <c r="EB10" s="182">
        <f>DZ10*EA10</f>
        <v>3327.5</v>
      </c>
      <c r="EC10" s="5"/>
      <c r="ED10" s="182">
        <f>DZ10*$ED$8</f>
        <v>166.375</v>
      </c>
      <c r="EE10" s="182">
        <f>EA10*$EE$8</f>
        <v>20</v>
      </c>
      <c r="EF10" s="182">
        <f>ED10*EE10</f>
        <v>3327.5</v>
      </c>
      <c r="EG10" s="5"/>
      <c r="EH10" s="182">
        <f>ED10*$EH$8</f>
        <v>166.375</v>
      </c>
      <c r="EI10" s="182">
        <f>EE10*$EI$8</f>
        <v>20</v>
      </c>
      <c r="EJ10" s="182">
        <f>EH10*EI10</f>
        <v>3327.5</v>
      </c>
      <c r="EK10" s="5"/>
      <c r="EL10" s="182">
        <f>EH10*$EL$8</f>
        <v>166.375</v>
      </c>
      <c r="EM10" s="182">
        <f>EI10*$EM$8</f>
        <v>20</v>
      </c>
      <c r="EN10" s="182">
        <f>EL10*EM10</f>
        <v>3327.5</v>
      </c>
      <c r="EO10" s="5"/>
      <c r="EP10" s="182">
        <f>EL10*$EP$8</f>
        <v>166.375</v>
      </c>
      <c r="EQ10" s="182">
        <f>EM10*$EQ$8</f>
        <v>20</v>
      </c>
      <c r="ER10" s="182">
        <f>EP10*EQ10</f>
        <v>3327.5</v>
      </c>
      <c r="ES10" s="5"/>
      <c r="ET10" s="182">
        <f>EP10*$ET$8</f>
        <v>166.375</v>
      </c>
      <c r="EU10" s="182">
        <f>EQ10*$EU$8</f>
        <v>20</v>
      </c>
      <c r="EV10" s="182">
        <f>ET10*EU10</f>
        <v>3327.5</v>
      </c>
      <c r="EW10" s="5"/>
      <c r="EX10" s="182">
        <f>ET10*$EX$8</f>
        <v>166.375</v>
      </c>
      <c r="EY10" s="182">
        <f>EU10*$EY$8</f>
        <v>20</v>
      </c>
      <c r="EZ10" s="182">
        <f>EX10*EY10</f>
        <v>3327.5</v>
      </c>
      <c r="FA10" s="5"/>
      <c r="FB10" s="183">
        <f>DF10+DJ10+DN10+DR10+DV10+DZ10+ED10+EH10+EL10+EP10+ET10+EX10</f>
        <v>1996.5</v>
      </c>
      <c r="FC10" s="183">
        <f>(DG10+DK10+DO10+DS10+DW10+EA10+EE10+EI10+EM10+EQ10+EU10+EY10)/12</f>
        <v>20</v>
      </c>
      <c r="FD10" s="183">
        <f>DH10+DL10+DP10+DT10+DX10+EB10+EF10+EJ10+EN10+ER10+EV10+EZ10</f>
        <v>39930</v>
      </c>
      <c r="FF10" s="182">
        <f>EX10*$FF$8</f>
        <v>183.01250000000002</v>
      </c>
      <c r="FG10" s="182">
        <f>EY10*$FG$8</f>
        <v>20</v>
      </c>
      <c r="FH10" s="182">
        <f>FF10*FG10</f>
        <v>3660.2500000000005</v>
      </c>
      <c r="FI10" s="5"/>
      <c r="FJ10" s="182">
        <f>FF10*$FJ$8</f>
        <v>183.01250000000002</v>
      </c>
      <c r="FK10" s="182">
        <f>FG10*$FK$8</f>
        <v>20</v>
      </c>
      <c r="FL10" s="182">
        <f>FJ10*FK10</f>
        <v>3660.2500000000005</v>
      </c>
      <c r="FM10" s="5"/>
      <c r="FN10" s="182">
        <f>FJ10*$FN$8</f>
        <v>183.01250000000002</v>
      </c>
      <c r="FO10" s="182">
        <f>FK10*$FO$8</f>
        <v>20</v>
      </c>
      <c r="FP10" s="182">
        <f>FN10*FO10</f>
        <v>3660.2500000000005</v>
      </c>
      <c r="FQ10" s="5"/>
      <c r="FR10" s="182">
        <f>FN10*$FR$8</f>
        <v>183.01250000000002</v>
      </c>
      <c r="FS10" s="182">
        <f>FO10*$FS$8</f>
        <v>20</v>
      </c>
      <c r="FT10" s="182">
        <f>FR10*FS10</f>
        <v>3660.2500000000005</v>
      </c>
      <c r="FU10" s="5"/>
      <c r="FV10" s="182">
        <f>FR10*$FV$8</f>
        <v>183.01250000000002</v>
      </c>
      <c r="FW10" s="182">
        <f>FS10*$FW$8</f>
        <v>20</v>
      </c>
      <c r="FX10" s="182">
        <f>FV10*FW10</f>
        <v>3660.2500000000005</v>
      </c>
      <c r="FY10" s="5"/>
      <c r="FZ10" s="182">
        <f>FV10*$FZ$8</f>
        <v>183.01250000000002</v>
      </c>
      <c r="GA10" s="182">
        <f>FW10*$GA$8</f>
        <v>20</v>
      </c>
      <c r="GB10" s="182">
        <f>FZ10*GA10</f>
        <v>3660.2500000000005</v>
      </c>
      <c r="GC10" s="5"/>
      <c r="GD10" s="182">
        <f>FZ10*$GD$8</f>
        <v>183.01250000000002</v>
      </c>
      <c r="GE10" s="182">
        <f>GA10*$GE$8</f>
        <v>20</v>
      </c>
      <c r="GF10" s="182">
        <f>GD10*GE10</f>
        <v>3660.2500000000005</v>
      </c>
      <c r="GG10" s="5"/>
      <c r="GH10" s="182">
        <f>GD10*$GH$8</f>
        <v>183.01250000000002</v>
      </c>
      <c r="GI10" s="182">
        <f>GE10*$GI$8</f>
        <v>20</v>
      </c>
      <c r="GJ10" s="182">
        <f>GH10*GI10</f>
        <v>3660.2500000000005</v>
      </c>
      <c r="GK10" s="5"/>
      <c r="GL10" s="182">
        <f>GH10*$GL$8</f>
        <v>183.01250000000002</v>
      </c>
      <c r="GM10" s="182">
        <f>GI10*$GM$8</f>
        <v>20</v>
      </c>
      <c r="GN10" s="182">
        <f>GL10*GM10</f>
        <v>3660.2500000000005</v>
      </c>
      <c r="GO10" s="5"/>
      <c r="GP10" s="182">
        <f>GL10*$GP$8</f>
        <v>183.01250000000002</v>
      </c>
      <c r="GQ10" s="182">
        <f>GM10*$GQ$8</f>
        <v>20</v>
      </c>
      <c r="GR10" s="182">
        <f>GP10*GQ10</f>
        <v>3660.2500000000005</v>
      </c>
      <c r="GS10" s="5"/>
      <c r="GT10" s="182">
        <f>GP10*$GT$8</f>
        <v>183.01250000000002</v>
      </c>
      <c r="GU10" s="182">
        <f>GQ10*$GU$8</f>
        <v>20</v>
      </c>
      <c r="GV10" s="182">
        <f>GT10*GU10</f>
        <v>3660.2500000000005</v>
      </c>
      <c r="GW10" s="5"/>
      <c r="GX10" s="182">
        <f>GT10*$GX$8</f>
        <v>183.01250000000002</v>
      </c>
      <c r="GY10" s="182">
        <f>GU10*$GY$8</f>
        <v>20</v>
      </c>
      <c r="GZ10" s="182">
        <f>GX10*GY10</f>
        <v>3660.2500000000005</v>
      </c>
      <c r="HB10" s="183">
        <f>FF10+FJ10+FN10+FR10+FV10+FZ10+GD10+GH10+GL10+GP10+GT10+GX10</f>
        <v>2196.15</v>
      </c>
      <c r="HC10" s="183">
        <f>(FG10+FK10+FO10+FS10+FW10+GA10+GE10+GI10+GM10+GQ10+GU10+GY10)/12</f>
        <v>20</v>
      </c>
      <c r="HD10" s="183">
        <f>FH10+FL10+FP10+FT10+FX10+GB10+GF10+GJ10+GN10+GR10+GV10+GZ10</f>
        <v>43923.000000000007</v>
      </c>
      <c r="HF10" s="182">
        <f>GX10*$HF$8</f>
        <v>201.31375000000003</v>
      </c>
      <c r="HG10" s="182">
        <f>GY10*$HG$8</f>
        <v>20</v>
      </c>
      <c r="HH10" s="182">
        <f>HF10*HG10</f>
        <v>4026.2750000000005</v>
      </c>
      <c r="HI10" s="5"/>
      <c r="HJ10" s="182">
        <f>HF10*$HJ$8</f>
        <v>201.31375000000003</v>
      </c>
      <c r="HK10" s="182">
        <f>HG10*$HK$8</f>
        <v>20</v>
      </c>
      <c r="HL10" s="182">
        <f>HJ10*HK10</f>
        <v>4026.2750000000005</v>
      </c>
      <c r="HM10" s="5"/>
      <c r="HN10" s="182">
        <f>HJ10*$HN$8</f>
        <v>201.31375000000003</v>
      </c>
      <c r="HO10" s="182">
        <f>HK10*$HO$8</f>
        <v>20</v>
      </c>
      <c r="HP10" s="182">
        <f>HN10*HO10</f>
        <v>4026.2750000000005</v>
      </c>
      <c r="HQ10" s="5"/>
      <c r="HR10" s="182">
        <f>HN10*$HR$8</f>
        <v>201.31375000000003</v>
      </c>
      <c r="HS10" s="182">
        <f>HO10*$HS$8</f>
        <v>20</v>
      </c>
      <c r="HT10" s="182">
        <f>HR10*HS10</f>
        <v>4026.2750000000005</v>
      </c>
      <c r="HU10" s="5"/>
      <c r="HV10" s="182">
        <f>HR10*$HV$8</f>
        <v>201.31375000000003</v>
      </c>
      <c r="HW10" s="182">
        <f>HS10*$HW$8</f>
        <v>20</v>
      </c>
      <c r="HX10" s="182">
        <f>HV10*HW10</f>
        <v>4026.2750000000005</v>
      </c>
      <c r="HY10" s="5"/>
      <c r="HZ10" s="182">
        <f>HV10*$HZ$8</f>
        <v>201.31375000000003</v>
      </c>
      <c r="IA10" s="182">
        <f>HW10*$IA$8</f>
        <v>20</v>
      </c>
      <c r="IB10" s="182">
        <f>HZ10*IA10</f>
        <v>4026.2750000000005</v>
      </c>
      <c r="IC10" s="5"/>
      <c r="ID10" s="182">
        <f>HZ10*$ID$8</f>
        <v>201.31375000000003</v>
      </c>
      <c r="IE10" s="182">
        <f>IA10*$IE$8</f>
        <v>20</v>
      </c>
      <c r="IF10" s="182">
        <f>ID10*IE10</f>
        <v>4026.2750000000005</v>
      </c>
      <c r="IG10" s="5"/>
      <c r="IH10" s="182">
        <f>ID10*$IH$8</f>
        <v>201.31375000000003</v>
      </c>
      <c r="II10" s="182">
        <f>IE10*$II$8</f>
        <v>20</v>
      </c>
      <c r="IJ10" s="182">
        <f>IH10*II10</f>
        <v>4026.2750000000005</v>
      </c>
      <c r="IK10" s="5"/>
      <c r="IL10" s="182">
        <f>IH10*$IL$8</f>
        <v>201.31375000000003</v>
      </c>
      <c r="IM10" s="182">
        <f>II10*$IM$8</f>
        <v>20</v>
      </c>
      <c r="IN10" s="182">
        <f>IL10*IM10</f>
        <v>4026.2750000000005</v>
      </c>
      <c r="IO10" s="5"/>
      <c r="IP10" s="182">
        <f>IL10*$IP$8</f>
        <v>201.31375000000003</v>
      </c>
      <c r="IQ10" s="182">
        <f>IM10*$IQ$8</f>
        <v>20</v>
      </c>
      <c r="IR10" s="182">
        <f>IP10*IQ10</f>
        <v>4026.2750000000005</v>
      </c>
      <c r="IS10" s="5"/>
      <c r="IT10" s="182">
        <f>IP10*$IT$8</f>
        <v>201.31375000000003</v>
      </c>
      <c r="IU10" s="182">
        <f>IQ10*$IU$8</f>
        <v>20</v>
      </c>
      <c r="IV10" s="182">
        <f>IT10*IU10</f>
        <v>4026.2750000000005</v>
      </c>
      <c r="IW10" s="5"/>
      <c r="IX10" s="182">
        <f>IT10*$IX$8</f>
        <v>201.31375000000003</v>
      </c>
      <c r="IY10" s="182">
        <f>IU10*$IY$8</f>
        <v>20</v>
      </c>
      <c r="IZ10" s="182">
        <f>IX10*IY10</f>
        <v>4026.2750000000005</v>
      </c>
      <c r="JB10" s="183">
        <f>HF10+HJ10+HN10+HR10+HV10+HZ10+ID10+IH10+IL10+IP10+IT10+IX10</f>
        <v>2415.7650000000003</v>
      </c>
      <c r="JC10" s="183">
        <f>(HG10+HK10+HO10+HS10+HW10+IA10+IE10+II10+IM10+IQ10+IU10+IY10)/12</f>
        <v>20</v>
      </c>
      <c r="JD10" s="183">
        <f>HH10+HL10+HP10+HT10+HX10+IB10+IF10+IJ10+IN10+IR10+IV10+IZ10</f>
        <v>48315.30000000001</v>
      </c>
      <c r="JF10" s="182">
        <f>IX10*$JF$8</f>
        <v>221.44512500000005</v>
      </c>
      <c r="JG10" s="182">
        <f>IY10*$JG$8</f>
        <v>20</v>
      </c>
      <c r="JH10" s="182">
        <f>JF10*JG10</f>
        <v>4428.9025000000011</v>
      </c>
      <c r="JI10" s="5"/>
      <c r="JJ10" s="182">
        <f>JF10*$JJ$8</f>
        <v>221.44512500000005</v>
      </c>
      <c r="JK10" s="182">
        <f>JG10*$JK$8</f>
        <v>20</v>
      </c>
      <c r="JL10" s="182">
        <f>JJ10*JK10</f>
        <v>4428.9025000000011</v>
      </c>
      <c r="JM10" s="5"/>
      <c r="JN10" s="182">
        <f>JJ10*$JN$8</f>
        <v>221.44512500000005</v>
      </c>
      <c r="JO10" s="182">
        <f>JK10*$JO$8</f>
        <v>20</v>
      </c>
      <c r="JP10" s="182">
        <f>JN10*JO10</f>
        <v>4428.9025000000011</v>
      </c>
      <c r="JQ10" s="5"/>
      <c r="JR10" s="182">
        <f>JN10*$JR$8</f>
        <v>221.44512500000005</v>
      </c>
      <c r="JS10" s="182">
        <f>JO10*$JS$8</f>
        <v>20</v>
      </c>
      <c r="JT10" s="182">
        <f>JR10*JS10</f>
        <v>4428.9025000000011</v>
      </c>
      <c r="JU10" s="5"/>
      <c r="JV10" s="182">
        <f>JR10*$JV$8</f>
        <v>221.44512500000005</v>
      </c>
      <c r="JW10" s="182">
        <f>JS10*$JW$8</f>
        <v>20</v>
      </c>
      <c r="JX10" s="182">
        <f>JV10*JW10</f>
        <v>4428.9025000000011</v>
      </c>
      <c r="JY10" s="5"/>
      <c r="JZ10" s="182">
        <f>JV10*$JZ$8</f>
        <v>221.44512500000005</v>
      </c>
      <c r="KA10" s="182">
        <f>JW10*$KA$8</f>
        <v>20</v>
      </c>
      <c r="KB10" s="182">
        <f>JZ10*KA10</f>
        <v>4428.9025000000011</v>
      </c>
      <c r="KC10" s="5"/>
      <c r="KD10" s="182">
        <f>JZ10*$KD$8</f>
        <v>221.44512500000005</v>
      </c>
      <c r="KE10" s="182">
        <f>KA10*$KE$8</f>
        <v>20</v>
      </c>
      <c r="KF10" s="182">
        <f>KD10*KE10</f>
        <v>4428.9025000000011</v>
      </c>
      <c r="KG10" s="5"/>
      <c r="KH10" s="182">
        <f>KD10*$KH$8</f>
        <v>221.44512500000005</v>
      </c>
      <c r="KI10" s="182">
        <f>KE10*$KI$8</f>
        <v>20</v>
      </c>
      <c r="KJ10" s="182">
        <f>KH10*KI10</f>
        <v>4428.9025000000011</v>
      </c>
      <c r="KK10" s="5"/>
      <c r="KL10" s="182">
        <f>KH10*$KL$8</f>
        <v>221.44512500000005</v>
      </c>
      <c r="KM10" s="182">
        <f>KI10*$KM$8</f>
        <v>20</v>
      </c>
      <c r="KN10" s="182">
        <f>KL10*KM10</f>
        <v>4428.9025000000011</v>
      </c>
      <c r="KO10" s="5"/>
      <c r="KP10" s="182">
        <f>KL10*$KP$8</f>
        <v>221.44512500000005</v>
      </c>
      <c r="KQ10" s="182">
        <f>KM10*$KQ$8</f>
        <v>20</v>
      </c>
      <c r="KR10" s="182">
        <f>KP10*KQ10</f>
        <v>4428.9025000000011</v>
      </c>
      <c r="KS10" s="5"/>
      <c r="KT10" s="182">
        <f>KP10*$KT$8</f>
        <v>221.44512500000005</v>
      </c>
      <c r="KU10" s="182">
        <f>KQ10*$KU$8</f>
        <v>20</v>
      </c>
      <c r="KV10" s="182">
        <f>KT10*KU10</f>
        <v>4428.9025000000011</v>
      </c>
      <c r="KW10" s="5"/>
      <c r="KX10" s="182">
        <f>KT10*$KX$8</f>
        <v>221.44512500000005</v>
      </c>
      <c r="KY10" s="182">
        <f>KU10*$KY$8</f>
        <v>20</v>
      </c>
      <c r="KZ10" s="182">
        <f>KX10*KY10</f>
        <v>4428.9025000000011</v>
      </c>
      <c r="LB10" s="183">
        <f>JF10+JJ10+JN10+JR10+JV10+JZ10+KD10+KH10+KL10+KP10+KT10+KX10</f>
        <v>2657.3415000000005</v>
      </c>
      <c r="LC10" s="183">
        <f>(JG10+JK10+JO10+JS10+JW10+KA10+KE10+KI10+KM10+KQ10+KU10+KY10)/12</f>
        <v>20</v>
      </c>
      <c r="LD10" s="183">
        <f>JH10+JL10+JP10+JT10+JX10+KB10+KF10+KJ10+KN10+KR10+KV10+KZ10</f>
        <v>53146.830000000024</v>
      </c>
    </row>
    <row r="11" spans="2:316" ht="18.75">
      <c r="B11" s="172" t="s">
        <v>109</v>
      </c>
      <c r="C11" s="180"/>
      <c r="D11" s="180" t="str">
        <f>'A.I Revenue Streams - P1'!F11</f>
        <v>Teeth Extraction</v>
      </c>
      <c r="E11" s="184"/>
      <c r="F11" s="182">
        <f>'A.I Revenue Streams - P2'!G11*25</f>
        <v>100</v>
      </c>
      <c r="G11" s="182">
        <f>'A.I Revenue Streams - P2'!I11</f>
        <v>20</v>
      </c>
      <c r="H11" s="182">
        <f>F11*G11</f>
        <v>2000</v>
      </c>
      <c r="I11" s="5"/>
      <c r="J11" s="182">
        <f>F11*$J$8</f>
        <v>110.00000000000001</v>
      </c>
      <c r="K11" s="182">
        <f>G11*$K$8</f>
        <v>20</v>
      </c>
      <c r="L11" s="182">
        <f>J11*K11</f>
        <v>2200.0000000000005</v>
      </c>
      <c r="M11" s="5"/>
      <c r="N11" s="182">
        <f>J11*$N$8</f>
        <v>110.00000000000001</v>
      </c>
      <c r="O11" s="182">
        <f>K11*$O$8</f>
        <v>20</v>
      </c>
      <c r="P11" s="182">
        <f>N11*O11</f>
        <v>2200.0000000000005</v>
      </c>
      <c r="Q11" s="5"/>
      <c r="R11" s="182">
        <f>N11*$R$8</f>
        <v>110.00000000000001</v>
      </c>
      <c r="S11" s="182">
        <f>O11*$S$8</f>
        <v>20</v>
      </c>
      <c r="T11" s="182">
        <f>R11*S11</f>
        <v>2200.0000000000005</v>
      </c>
      <c r="U11" s="5"/>
      <c r="V11" s="182">
        <f>R11*$V$8</f>
        <v>110.00000000000001</v>
      </c>
      <c r="W11" s="182">
        <f>S11*$W$8</f>
        <v>20</v>
      </c>
      <c r="X11" s="182">
        <f>V11*W11</f>
        <v>2200.0000000000005</v>
      </c>
      <c r="Y11" s="5"/>
      <c r="Z11" s="182">
        <f>V11*$Z$8</f>
        <v>110.00000000000001</v>
      </c>
      <c r="AA11" s="182">
        <f>W11*$AA$8</f>
        <v>20</v>
      </c>
      <c r="AB11" s="182">
        <f>Z11*AA11</f>
        <v>2200.0000000000005</v>
      </c>
      <c r="AC11" s="5"/>
      <c r="AD11" s="182">
        <f>Z11*$AD$8</f>
        <v>110.00000000000001</v>
      </c>
      <c r="AE11" s="182">
        <f>AA11*$AE$8</f>
        <v>20</v>
      </c>
      <c r="AF11" s="182">
        <f>AD11*AE11</f>
        <v>2200.0000000000005</v>
      </c>
      <c r="AG11" s="5"/>
      <c r="AH11" s="182">
        <f>AD11*$AH$8</f>
        <v>110.00000000000001</v>
      </c>
      <c r="AI11" s="182">
        <f>AE11*$AI$8</f>
        <v>20</v>
      </c>
      <c r="AJ11" s="182">
        <f>AH11*AI11</f>
        <v>2200.0000000000005</v>
      </c>
      <c r="AK11" s="5"/>
      <c r="AL11" s="182">
        <f>AH11*$AL$8</f>
        <v>110.00000000000001</v>
      </c>
      <c r="AM11" s="182">
        <f>AI11*$AM$8</f>
        <v>20</v>
      </c>
      <c r="AN11" s="182">
        <f>AL11*AM11</f>
        <v>2200.0000000000005</v>
      </c>
      <c r="AO11" s="5"/>
      <c r="AP11" s="182">
        <f>AL11*$AP$8</f>
        <v>110.00000000000001</v>
      </c>
      <c r="AQ11" s="182">
        <f>AM11*$AQ$8</f>
        <v>20</v>
      </c>
      <c r="AR11" s="182">
        <f>AP11*AQ11</f>
        <v>2200.0000000000005</v>
      </c>
      <c r="AS11" s="5"/>
      <c r="AT11" s="182">
        <f>AP11*$AH$8</f>
        <v>110.00000000000001</v>
      </c>
      <c r="AU11" s="182">
        <f>AQ11*$AI$8</f>
        <v>20</v>
      </c>
      <c r="AV11" s="182">
        <f>AT11*AU11</f>
        <v>2200.0000000000005</v>
      </c>
      <c r="AW11" s="5"/>
      <c r="AX11" s="182">
        <f>AT11*$AL$8</f>
        <v>110.00000000000001</v>
      </c>
      <c r="AY11" s="182">
        <f>AU11*$AM$8</f>
        <v>20</v>
      </c>
      <c r="AZ11" s="182">
        <f>AX11*AY11</f>
        <v>2200.0000000000005</v>
      </c>
      <c r="BA11" s="5"/>
      <c r="BB11" s="208">
        <f>SUMIF($F$6:$AZ$6,$BB$6,F11:AZ11)</f>
        <v>1310</v>
      </c>
      <c r="BC11" s="208">
        <f>SUMIF($F$6:$AZ$6,$BC$6,F11:AZ11)/12</f>
        <v>20</v>
      </c>
      <c r="BD11" s="183">
        <f>H11+L11+P11+T11+X11+AB11+AF11+AJ11+AN11</f>
        <v>19600</v>
      </c>
      <c r="BE11" t="b">
        <f>(BB11*BC11)=BD11</f>
        <v>0</v>
      </c>
      <c r="BF11" s="182">
        <f>AX11*$BF$8</f>
        <v>121.00000000000003</v>
      </c>
      <c r="BG11" s="182">
        <f>AY11*$BG$8</f>
        <v>20</v>
      </c>
      <c r="BH11" s="182">
        <f>BF11*BG11</f>
        <v>2420.0000000000005</v>
      </c>
      <c r="BI11" s="5"/>
      <c r="BJ11" s="182">
        <f>BF11*$BJ$8</f>
        <v>121.00000000000003</v>
      </c>
      <c r="BK11" s="182">
        <f t="shared" ref="BK11:BK13" si="0">BG11*$BK$8</f>
        <v>20</v>
      </c>
      <c r="BL11" s="182">
        <f>BJ11*BK11</f>
        <v>2420.0000000000005</v>
      </c>
      <c r="BM11" s="5"/>
      <c r="BN11" s="182">
        <f t="shared" ref="BN11:BN14" si="1">BJ11*$BN$8</f>
        <v>121.00000000000003</v>
      </c>
      <c r="BO11" s="182">
        <f t="shared" ref="BO11:BO13" si="2">BK11*$BO$8</f>
        <v>20</v>
      </c>
      <c r="BP11" s="182">
        <f>BN11*BO11</f>
        <v>2420.0000000000005</v>
      </c>
      <c r="BQ11" s="5"/>
      <c r="BR11" s="182">
        <f t="shared" ref="BR11:BR13" si="3">BN11*$BR$8</f>
        <v>121.00000000000003</v>
      </c>
      <c r="BS11" s="182">
        <f t="shared" ref="BS11:BS13" si="4">BO11*$BS$8</f>
        <v>20</v>
      </c>
      <c r="BT11" s="182">
        <f>BR11*BS11</f>
        <v>2420.0000000000005</v>
      </c>
      <c r="BU11" s="5"/>
      <c r="BV11" s="182">
        <f t="shared" ref="BV11:BV14" si="5">BR11*$BV$8</f>
        <v>121.00000000000003</v>
      </c>
      <c r="BW11" s="182">
        <f t="shared" ref="BW11:BW14" si="6">BS11*$BW$8</f>
        <v>20</v>
      </c>
      <c r="BX11" s="182">
        <f>BV11*BW11</f>
        <v>2420.0000000000005</v>
      </c>
      <c r="BY11" s="5"/>
      <c r="BZ11" s="182">
        <f t="shared" ref="BZ11:BZ14" si="7">BV11*$BZ$8</f>
        <v>121.00000000000003</v>
      </c>
      <c r="CA11" s="182">
        <f t="shared" ref="CA11:CA14" si="8">BW11*$CA$8</f>
        <v>20</v>
      </c>
      <c r="CB11" s="182">
        <f>BZ11*CA11</f>
        <v>2420.0000000000005</v>
      </c>
      <c r="CC11" s="5"/>
      <c r="CD11" s="182">
        <f t="shared" ref="CD11:CD14" si="9">BZ11*$CD$8</f>
        <v>121.00000000000003</v>
      </c>
      <c r="CE11" s="182">
        <f t="shared" ref="CE11:CE14" si="10">CA11*$CE$8</f>
        <v>20</v>
      </c>
      <c r="CF11" s="182">
        <f>CD11*CE11</f>
        <v>2420.0000000000005</v>
      </c>
      <c r="CG11" s="5"/>
      <c r="CH11" s="182">
        <f t="shared" ref="CH11:CH14" si="11">CD11*$CH$8</f>
        <v>121.00000000000003</v>
      </c>
      <c r="CI11" s="182">
        <f t="shared" ref="CI11:CI14" si="12">CE11*$CI$8</f>
        <v>20</v>
      </c>
      <c r="CJ11" s="182">
        <f>CH11*CI11</f>
        <v>2420.0000000000005</v>
      </c>
      <c r="CK11" s="5"/>
      <c r="CL11" s="182">
        <f t="shared" ref="CL11:CL14" si="13">CH11*$CL$8</f>
        <v>121.00000000000003</v>
      </c>
      <c r="CM11" s="182">
        <f t="shared" ref="CM11:CM14" si="14">CI11*$CM$8</f>
        <v>20</v>
      </c>
      <c r="CN11" s="182">
        <f>CL11*CM11</f>
        <v>2420.0000000000005</v>
      </c>
      <c r="CO11" s="5"/>
      <c r="CP11" s="182">
        <f t="shared" ref="CP11:CP14" si="15">CL11*$CP$8</f>
        <v>121.00000000000003</v>
      </c>
      <c r="CQ11" s="182">
        <f t="shared" ref="CQ11:CQ14" si="16">CM11*$CQ$8</f>
        <v>20</v>
      </c>
      <c r="CR11" s="182">
        <f>CP11*CQ11</f>
        <v>2420.0000000000005</v>
      </c>
      <c r="CS11" s="5"/>
      <c r="CT11" s="182">
        <f t="shared" ref="CT11:CT14" si="17">CP11*$CT$8</f>
        <v>121.00000000000003</v>
      </c>
      <c r="CU11" s="182">
        <f t="shared" ref="CU11:CU14" si="18">CQ11*$CU$8</f>
        <v>20</v>
      </c>
      <c r="CV11" s="182">
        <f>CT11*CU11</f>
        <v>2420.0000000000005</v>
      </c>
      <c r="CW11" s="5"/>
      <c r="CX11" s="182">
        <f t="shared" ref="CX11:CX14" si="19">CT11*$CX$8</f>
        <v>121.00000000000003</v>
      </c>
      <c r="CY11" s="182">
        <f t="shared" ref="CY11:CY14" si="20">CU11*$CY$8</f>
        <v>20</v>
      </c>
      <c r="CZ11" s="182">
        <f>CX11*CY11</f>
        <v>2420.0000000000005</v>
      </c>
      <c r="DA11" s="5"/>
      <c r="DB11" s="183">
        <f>BF11+BJ11+BN11+BR11+BV11+BZ11+CD11+CH11+CL11+CP11+CT11+CX11</f>
        <v>1452.0000000000002</v>
      </c>
      <c r="DC11" s="183">
        <f>(BG11+BK11+BO11+BS11+BW11+CA11+CE11+CI11+CM11+CQ11+CU11+CY11)/12</f>
        <v>20</v>
      </c>
      <c r="DD11" s="183">
        <f>BH11+BL11+BP11+BT11+BX11+CB11+CF11+CJ11+CN11+CR11+CV11+CZ11</f>
        <v>29040.000000000004</v>
      </c>
      <c r="DF11" s="182">
        <f t="shared" ref="DF11:DF12" si="21">CX11*$DF$8</f>
        <v>133.10000000000005</v>
      </c>
      <c r="DG11" s="182">
        <f t="shared" ref="DG11:DG14" si="22">CY11*$DG$8</f>
        <v>20</v>
      </c>
      <c r="DH11" s="182">
        <f>DF11*DG11</f>
        <v>2662.0000000000009</v>
      </c>
      <c r="DI11" s="5"/>
      <c r="DJ11" s="182">
        <f t="shared" ref="DJ11:DJ14" si="23">DF11*$DJ$8</f>
        <v>133.10000000000005</v>
      </c>
      <c r="DK11" s="182">
        <f t="shared" ref="DK11:DK14" si="24">DG11*$DK$8</f>
        <v>20</v>
      </c>
      <c r="DL11" s="182">
        <f>DJ11*DK11</f>
        <v>2662.0000000000009</v>
      </c>
      <c r="DM11" s="5"/>
      <c r="DN11" s="182">
        <f t="shared" ref="DN11:DN14" si="25">DJ11*$DN$8</f>
        <v>133.10000000000005</v>
      </c>
      <c r="DO11" s="182">
        <f t="shared" ref="DO11:DO14" si="26">DK11*$DO$8</f>
        <v>20</v>
      </c>
      <c r="DP11" s="182">
        <f>DN11*DO11</f>
        <v>2662.0000000000009</v>
      </c>
      <c r="DQ11" s="5"/>
      <c r="DR11" s="182">
        <f t="shared" ref="DR11:DR14" si="27">DN11*$DR$8</f>
        <v>133.10000000000005</v>
      </c>
      <c r="DS11" s="182">
        <f t="shared" ref="DS11:DS14" si="28">DO11*$DS$8</f>
        <v>20</v>
      </c>
      <c r="DT11" s="182">
        <f>DR11*DS11</f>
        <v>2662.0000000000009</v>
      </c>
      <c r="DU11" s="5"/>
      <c r="DV11" s="182">
        <f t="shared" ref="DV11:DV14" si="29">DR11*$DV$8</f>
        <v>133.10000000000005</v>
      </c>
      <c r="DW11" s="182">
        <f t="shared" ref="DW11:DW14" si="30">DS11*$DW$8</f>
        <v>20</v>
      </c>
      <c r="DX11" s="182">
        <f>DV11*DW11</f>
        <v>2662.0000000000009</v>
      </c>
      <c r="DY11" s="5"/>
      <c r="DZ11" s="182">
        <f t="shared" ref="DZ11:DZ14" si="31">DV11*$DZ$8</f>
        <v>133.10000000000005</v>
      </c>
      <c r="EA11" s="182">
        <f t="shared" ref="EA11:EA14" si="32">DW11*$EA$8</f>
        <v>20</v>
      </c>
      <c r="EB11" s="182">
        <f>DZ11*EA11</f>
        <v>2662.0000000000009</v>
      </c>
      <c r="EC11" s="5"/>
      <c r="ED11" s="182">
        <f t="shared" ref="ED11:ED14" si="33">DZ11*$ED$8</f>
        <v>133.10000000000005</v>
      </c>
      <c r="EE11" s="182">
        <f t="shared" ref="EE11:EE14" si="34">EA11*$EE$8</f>
        <v>20</v>
      </c>
      <c r="EF11" s="182">
        <f>ED11*EE11</f>
        <v>2662.0000000000009</v>
      </c>
      <c r="EG11" s="5"/>
      <c r="EH11" s="182">
        <f t="shared" ref="EH11:EH14" si="35">ED11*$EH$8</f>
        <v>133.10000000000005</v>
      </c>
      <c r="EI11" s="182">
        <f>EE11*$EI$8</f>
        <v>20</v>
      </c>
      <c r="EJ11" s="182">
        <f>EH11*EI11</f>
        <v>2662.0000000000009</v>
      </c>
      <c r="EK11" s="5"/>
      <c r="EL11" s="182">
        <f t="shared" ref="EL11:EL14" si="36">EH11*$EL$8</f>
        <v>133.10000000000005</v>
      </c>
      <c r="EM11" s="182">
        <f t="shared" ref="EM11:EM14" si="37">EI11*$EM$8</f>
        <v>20</v>
      </c>
      <c r="EN11" s="182">
        <f>EL11*EM11</f>
        <v>2662.0000000000009</v>
      </c>
      <c r="EO11" s="5"/>
      <c r="EP11" s="182">
        <f t="shared" ref="EP11:EP14" si="38">EL11*$EP$8</f>
        <v>133.10000000000005</v>
      </c>
      <c r="EQ11" s="182">
        <f t="shared" ref="EQ11:EQ14" si="39">EM11*$EQ$8</f>
        <v>20</v>
      </c>
      <c r="ER11" s="182">
        <f>EP11*EQ11</f>
        <v>2662.0000000000009</v>
      </c>
      <c r="ES11" s="5"/>
      <c r="ET11" s="182">
        <f t="shared" ref="ET11:ET14" si="40">EP11*$ET$8</f>
        <v>133.10000000000005</v>
      </c>
      <c r="EU11" s="182">
        <f t="shared" ref="EU11:EU14" si="41">EQ11*$EU$8</f>
        <v>20</v>
      </c>
      <c r="EV11" s="182">
        <f>ET11*EU11</f>
        <v>2662.0000000000009</v>
      </c>
      <c r="EW11" s="5"/>
      <c r="EX11" s="182">
        <f t="shared" ref="EX11:EX14" si="42">ET11*$EX$8</f>
        <v>133.10000000000005</v>
      </c>
      <c r="EY11" s="182">
        <f t="shared" ref="EY11:EY14" si="43">EU11*$EY$8</f>
        <v>20</v>
      </c>
      <c r="EZ11" s="182">
        <f>EX11*EY11</f>
        <v>2662.0000000000009</v>
      </c>
      <c r="FA11" s="5"/>
      <c r="FB11" s="183">
        <f>DF11+DJ11+DN11+DR11+DV11+DZ11+ED11+EH11+EL11+EP11+ET11+EX11</f>
        <v>1597.200000000001</v>
      </c>
      <c r="FC11" s="183">
        <f>(DG11+DK11+DO11+DS11+DW11+EA11+EE11+EI11+EM11+EQ11+EU11+EY11)/12</f>
        <v>20</v>
      </c>
      <c r="FD11" s="183">
        <f>DH11+DL11+DP11+DT11+DX11+EB11+EF11+EJ11+EN11+ER11+EV11+EZ11</f>
        <v>31944.000000000004</v>
      </c>
      <c r="FF11" s="182">
        <f t="shared" ref="FF11:FF14" si="44">EX11*$FF$8</f>
        <v>146.41000000000008</v>
      </c>
      <c r="FG11" s="182">
        <f t="shared" ref="FG11:FG14" si="45">EY11*$FG$8</f>
        <v>20</v>
      </c>
      <c r="FH11" s="182">
        <f>FF11*FG11</f>
        <v>2928.2000000000016</v>
      </c>
      <c r="FI11" s="5"/>
      <c r="FJ11" s="182">
        <f t="shared" ref="FJ11:FJ14" si="46">FF11*$FJ$8</f>
        <v>146.41000000000008</v>
      </c>
      <c r="FK11" s="182">
        <f t="shared" ref="FK11:FK14" si="47">FG11*$FK$8</f>
        <v>20</v>
      </c>
      <c r="FL11" s="182">
        <f>FJ11*FK11</f>
        <v>2928.2000000000016</v>
      </c>
      <c r="FM11" s="5"/>
      <c r="FN11" s="182">
        <f t="shared" ref="FN11:FN14" si="48">FJ11*$FN$8</f>
        <v>146.41000000000008</v>
      </c>
      <c r="FO11" s="182">
        <f t="shared" ref="FO11:FO14" si="49">FK11*$FO$8</f>
        <v>20</v>
      </c>
      <c r="FP11" s="182">
        <f>FN11*FO11</f>
        <v>2928.2000000000016</v>
      </c>
      <c r="FQ11" s="5"/>
      <c r="FR11" s="182">
        <f t="shared" ref="FR11:FR14" si="50">FN11*$FR$8</f>
        <v>146.41000000000008</v>
      </c>
      <c r="FS11" s="182">
        <f t="shared" ref="FS11:FS14" si="51">FO11*$FS$8</f>
        <v>20</v>
      </c>
      <c r="FT11" s="182">
        <f>FR11*FS11</f>
        <v>2928.2000000000016</v>
      </c>
      <c r="FU11" s="5"/>
      <c r="FV11" s="182">
        <f t="shared" ref="FV11:FV14" si="52">FR11*$FV$8</f>
        <v>146.41000000000008</v>
      </c>
      <c r="FW11" s="182">
        <f t="shared" ref="FW11:FW14" si="53">FS11*$FW$8</f>
        <v>20</v>
      </c>
      <c r="FX11" s="182">
        <f>FV11*FW11</f>
        <v>2928.2000000000016</v>
      </c>
      <c r="FY11" s="5"/>
      <c r="FZ11" s="182">
        <f t="shared" ref="FZ11:FZ14" si="54">FV11*$FZ$8</f>
        <v>146.41000000000008</v>
      </c>
      <c r="GA11" s="182">
        <f t="shared" ref="GA11:GA12" si="55">FW11*$GA$8</f>
        <v>20</v>
      </c>
      <c r="GB11" s="182">
        <f>FZ11*GA11</f>
        <v>2928.2000000000016</v>
      </c>
      <c r="GC11" s="5"/>
      <c r="GD11" s="182">
        <f t="shared" ref="GD11:GD12" si="56">FZ11*$GD$8</f>
        <v>146.41000000000008</v>
      </c>
      <c r="GE11" s="182">
        <f t="shared" ref="GE11:GE14" si="57">GA11*$GE$8</f>
        <v>20</v>
      </c>
      <c r="GF11" s="182">
        <f>GD11*GE11</f>
        <v>2928.2000000000016</v>
      </c>
      <c r="GG11" s="5"/>
      <c r="GH11" s="182">
        <f t="shared" ref="GH11:GH12" si="58">GD11*$GH$8</f>
        <v>146.41000000000008</v>
      </c>
      <c r="GI11" s="182">
        <f>GE11*$GI$8</f>
        <v>20</v>
      </c>
      <c r="GJ11" s="182">
        <f>GH11*GI11</f>
        <v>2928.2000000000016</v>
      </c>
      <c r="GK11" s="5"/>
      <c r="GL11" s="182">
        <f t="shared" ref="GL11:GL14" si="59">GH11*$GL$8</f>
        <v>146.41000000000008</v>
      </c>
      <c r="GM11" s="182">
        <f t="shared" ref="GM11:GM14" si="60">GI11*$GM$8</f>
        <v>20</v>
      </c>
      <c r="GN11" s="182">
        <f>GL11*GM11</f>
        <v>2928.2000000000016</v>
      </c>
      <c r="GO11" s="5"/>
      <c r="GP11" s="182">
        <f t="shared" ref="GP11:GP14" si="61">GL11*$GP$8</f>
        <v>146.41000000000008</v>
      </c>
      <c r="GQ11" s="182">
        <f t="shared" ref="GQ11:GQ14" si="62">GM11*$GQ$8</f>
        <v>20</v>
      </c>
      <c r="GR11" s="182">
        <f>GP11*GQ11</f>
        <v>2928.2000000000016</v>
      </c>
      <c r="GS11" s="5"/>
      <c r="GT11" s="182">
        <f t="shared" ref="GT11:GT14" si="63">GP11*$GT$8</f>
        <v>146.41000000000008</v>
      </c>
      <c r="GU11" s="182">
        <f t="shared" ref="GU11:GU14" si="64">GQ11*$GU$8</f>
        <v>20</v>
      </c>
      <c r="GV11" s="182">
        <f>GT11*GU11</f>
        <v>2928.2000000000016</v>
      </c>
      <c r="GW11" s="5"/>
      <c r="GX11" s="182">
        <f t="shared" ref="GX11:GX14" si="65">GT11*$GX$8</f>
        <v>146.41000000000008</v>
      </c>
      <c r="GY11" s="182">
        <f t="shared" ref="GY11:GY14" si="66">GU11*$GY$8</f>
        <v>20</v>
      </c>
      <c r="GZ11" s="182">
        <f>GX11*GY11</f>
        <v>2928.2000000000016</v>
      </c>
      <c r="HB11" s="183">
        <f>FF11+FJ11+FN11+FR11+FV11+FZ11+GD11+GH11+GL11+GP11+GT11+GX11</f>
        <v>1756.920000000001</v>
      </c>
      <c r="HC11" s="183">
        <f>(FG11+FK11+FO11+FS11+FW11+GA11+GE11+GI11+GM11+GQ11+GU11+GY11)/12</f>
        <v>20</v>
      </c>
      <c r="HD11" s="183">
        <f>FH11+FL11+FP11+FT11+FX11+GB11+GF11+GJ11+GN11+GR11+GV11+GZ11</f>
        <v>35138.400000000016</v>
      </c>
      <c r="HF11" s="182">
        <f t="shared" ref="HF11:HF14" si="67">GX11*$HF$8</f>
        <v>161.0510000000001</v>
      </c>
      <c r="HG11" s="182">
        <f t="shared" ref="HG11:HG14" si="68">GY11*$HG$8</f>
        <v>20</v>
      </c>
      <c r="HH11" s="182">
        <f>HF11*HG11</f>
        <v>3221.0200000000023</v>
      </c>
      <c r="HI11" s="5"/>
      <c r="HJ11" s="182">
        <f t="shared" ref="HJ11:HJ14" si="69">HF11*$HJ$8</f>
        <v>161.0510000000001</v>
      </c>
      <c r="HK11" s="182">
        <f t="shared" ref="HK11" si="70">HG11*$HK$8</f>
        <v>20</v>
      </c>
      <c r="HL11" s="182">
        <f>HJ11*HK11</f>
        <v>3221.0200000000023</v>
      </c>
      <c r="HM11" s="5"/>
      <c r="HN11" s="182">
        <f t="shared" ref="HN11:HN14" si="71">HJ11*$HN$8</f>
        <v>161.0510000000001</v>
      </c>
      <c r="HO11" s="182">
        <f t="shared" ref="HO11:HO14" si="72">HK11*$HO$8</f>
        <v>20</v>
      </c>
      <c r="HP11" s="182">
        <f>HN11*HO11</f>
        <v>3221.0200000000023</v>
      </c>
      <c r="HQ11" s="5"/>
      <c r="HR11" s="182">
        <f t="shared" ref="HR11:HR14" si="73">HN11*$HR$8</f>
        <v>161.0510000000001</v>
      </c>
      <c r="HS11" s="182">
        <f t="shared" ref="HS11:HS14" si="74">HO11*$HS$8</f>
        <v>20</v>
      </c>
      <c r="HT11" s="182">
        <f>HR11*HS11</f>
        <v>3221.0200000000023</v>
      </c>
      <c r="HU11" s="5"/>
      <c r="HV11" s="182">
        <f t="shared" ref="HV11:HV14" si="75">HR11*$HV$8</f>
        <v>161.0510000000001</v>
      </c>
      <c r="HW11" s="182">
        <f t="shared" ref="HW11:HW14" si="76">HS11*$HW$8</f>
        <v>20</v>
      </c>
      <c r="HX11" s="182">
        <f>HV11*HW11</f>
        <v>3221.0200000000023</v>
      </c>
      <c r="HY11" s="5"/>
      <c r="HZ11" s="182">
        <f t="shared" ref="HZ11:HZ14" si="77">HV11*$HZ$8</f>
        <v>161.0510000000001</v>
      </c>
      <c r="IA11" s="182">
        <f t="shared" ref="IA11:IA14" si="78">HW11*$IA$8</f>
        <v>20</v>
      </c>
      <c r="IB11" s="182">
        <f>HZ11*IA11</f>
        <v>3221.0200000000023</v>
      </c>
      <c r="IC11" s="5"/>
      <c r="ID11" s="182">
        <f t="shared" ref="ID11:ID14" si="79">HZ11*$ID$8</f>
        <v>161.0510000000001</v>
      </c>
      <c r="IE11" s="182">
        <f t="shared" ref="IE11:IE14" si="80">IA11*$IE$8</f>
        <v>20</v>
      </c>
      <c r="IF11" s="182">
        <f>ID11*IE11</f>
        <v>3221.0200000000023</v>
      </c>
      <c r="IG11" s="5"/>
      <c r="IH11" s="182">
        <f t="shared" ref="IH11:IH14" si="81">ID11*$IH$8</f>
        <v>161.0510000000001</v>
      </c>
      <c r="II11" s="182">
        <f t="shared" ref="II11:II14" si="82">IE11*$II$8</f>
        <v>20</v>
      </c>
      <c r="IJ11" s="182">
        <f>IH11*II11</f>
        <v>3221.0200000000023</v>
      </c>
      <c r="IK11" s="5"/>
      <c r="IL11" s="182">
        <f t="shared" ref="IL11:IL14" si="83">IH11*$IL$8</f>
        <v>161.0510000000001</v>
      </c>
      <c r="IM11" s="182">
        <f t="shared" ref="IM11:IM14" si="84">II11*$IM$8</f>
        <v>20</v>
      </c>
      <c r="IN11" s="182">
        <f>IL11*IM11</f>
        <v>3221.0200000000023</v>
      </c>
      <c r="IO11" s="5"/>
      <c r="IP11" s="182">
        <f t="shared" ref="IP11:IP14" si="85">IL11*$IP$8</f>
        <v>161.0510000000001</v>
      </c>
      <c r="IQ11" s="182">
        <f t="shared" ref="IQ11:IQ14" si="86">IM11*$IQ$8</f>
        <v>20</v>
      </c>
      <c r="IR11" s="182">
        <f>IP11*IQ11</f>
        <v>3221.0200000000023</v>
      </c>
      <c r="IS11" s="5"/>
      <c r="IT11" s="182">
        <f t="shared" ref="IT11:IT14" si="87">IP11*$IT$8</f>
        <v>161.0510000000001</v>
      </c>
      <c r="IU11" s="182">
        <f t="shared" ref="IU11:IU14" si="88">IQ11*$IU$8</f>
        <v>20</v>
      </c>
      <c r="IV11" s="182">
        <f>IT11*IU11</f>
        <v>3221.0200000000023</v>
      </c>
      <c r="IW11" s="5"/>
      <c r="IX11" s="182">
        <f t="shared" ref="IX11:IX14" si="89">IT11*$IX$8</f>
        <v>161.0510000000001</v>
      </c>
      <c r="IY11" s="182">
        <f t="shared" ref="IY11:IY14" si="90">IU11*$IY$8</f>
        <v>20</v>
      </c>
      <c r="IZ11" s="182">
        <f>IX11*IY11</f>
        <v>3221.0200000000023</v>
      </c>
      <c r="JB11" s="183">
        <f>HF11+HJ11+HN11+HR11+HV11+HZ11+ID11+IH11+IL11+IP11+IT11+IX11</f>
        <v>1932.6120000000017</v>
      </c>
      <c r="JC11" s="183">
        <f>(HG11+HK11+HO11+HS11+HW11+IA11+IE11+II11+IM11+IQ11+IU11+IY11)/12</f>
        <v>20</v>
      </c>
      <c r="JD11" s="183">
        <f>HH11+HL11+HP11+HT11+HX11+IB11+IF11+IJ11+IN11+IR11+IV11+IZ11</f>
        <v>38652.240000000034</v>
      </c>
      <c r="JF11" s="182">
        <f t="shared" ref="JF11:JF14" si="91">IX11*$JF$8</f>
        <v>177.15610000000012</v>
      </c>
      <c r="JG11" s="182">
        <f t="shared" ref="JG11:JG14" si="92">IY11*$JG$8</f>
        <v>20</v>
      </c>
      <c r="JH11" s="182">
        <f>JF11*JG11</f>
        <v>3543.1220000000026</v>
      </c>
      <c r="JI11" s="5"/>
      <c r="JJ11" s="182">
        <f t="shared" ref="JJ11:JJ14" si="93">JF11*$JJ$8</f>
        <v>177.15610000000012</v>
      </c>
      <c r="JK11" s="182">
        <f t="shared" ref="JK11:JK14" si="94">JG11*$JK$8</f>
        <v>20</v>
      </c>
      <c r="JL11" s="182">
        <f>JJ11*JK11</f>
        <v>3543.1220000000026</v>
      </c>
      <c r="JM11" s="5"/>
      <c r="JN11" s="182">
        <f t="shared" ref="JN11:JN14" si="95">JJ11*$JN$8</f>
        <v>177.15610000000012</v>
      </c>
      <c r="JO11" s="182">
        <f t="shared" ref="JO11:JO14" si="96">JK11*$JO$8</f>
        <v>20</v>
      </c>
      <c r="JP11" s="182">
        <f>JN11*JO11</f>
        <v>3543.1220000000026</v>
      </c>
      <c r="JQ11" s="5"/>
      <c r="JR11" s="182">
        <f t="shared" ref="JR11:JR14" si="97">JN11*$JR$8</f>
        <v>177.15610000000012</v>
      </c>
      <c r="JS11" s="182">
        <f t="shared" ref="JS11:JS14" si="98">JO11*$JS$8</f>
        <v>20</v>
      </c>
      <c r="JT11" s="182">
        <f>JR11*JS11</f>
        <v>3543.1220000000026</v>
      </c>
      <c r="JU11" s="5"/>
      <c r="JV11" s="182">
        <f t="shared" ref="JV11:JV14" si="99">JR11*$JV$8</f>
        <v>177.15610000000012</v>
      </c>
      <c r="JW11" s="182">
        <f t="shared" ref="JW11:JW14" si="100">JS11*$JW$8</f>
        <v>20</v>
      </c>
      <c r="JX11" s="182">
        <f>JV11*JW11</f>
        <v>3543.1220000000026</v>
      </c>
      <c r="JY11" s="5"/>
      <c r="JZ11" s="182">
        <f t="shared" ref="JZ11:JZ14" si="101">JV11*$JZ$8</f>
        <v>177.15610000000012</v>
      </c>
      <c r="KA11" s="182">
        <f t="shared" ref="KA11:KA14" si="102">JW11*$KA$8</f>
        <v>20</v>
      </c>
      <c r="KB11" s="182">
        <f>JZ11*KA11</f>
        <v>3543.1220000000026</v>
      </c>
      <c r="KC11" s="5"/>
      <c r="KD11" s="182">
        <f t="shared" ref="KD11:KD14" si="103">JZ11*$KD$8</f>
        <v>177.15610000000012</v>
      </c>
      <c r="KE11" s="182">
        <f t="shared" ref="KE11:KE14" si="104">KA11*$KE$8</f>
        <v>20</v>
      </c>
      <c r="KF11" s="182">
        <f>KD11*KE11</f>
        <v>3543.1220000000026</v>
      </c>
      <c r="KG11" s="5"/>
      <c r="KH11" s="182">
        <f>KD11*$KH$8</f>
        <v>177.15610000000012</v>
      </c>
      <c r="KI11" s="182">
        <f t="shared" ref="KI11:KI12" si="105">KE11*$KI$8</f>
        <v>20</v>
      </c>
      <c r="KJ11" s="182">
        <f>KH11*KI11</f>
        <v>3543.1220000000026</v>
      </c>
      <c r="KK11" s="5"/>
      <c r="KL11" s="182">
        <f t="shared" ref="KL11:KL14" si="106">KH11*$KL$8</f>
        <v>177.15610000000012</v>
      </c>
      <c r="KM11" s="182">
        <f>KI11*$KM$8</f>
        <v>20</v>
      </c>
      <c r="KN11" s="182">
        <f>KL11*KM11</f>
        <v>3543.1220000000026</v>
      </c>
      <c r="KO11" s="5"/>
      <c r="KP11" s="182">
        <f t="shared" ref="KP11:KP14" si="107">KL11*$KP$8</f>
        <v>177.15610000000012</v>
      </c>
      <c r="KQ11" s="182">
        <f t="shared" ref="KQ11:KQ14" si="108">KM11*$KQ$8</f>
        <v>20</v>
      </c>
      <c r="KR11" s="182">
        <f>KP11*KQ11</f>
        <v>3543.1220000000026</v>
      </c>
      <c r="KS11" s="5"/>
      <c r="KT11" s="182">
        <f t="shared" ref="KT11:KT14" si="109">KP11*$KT$8</f>
        <v>177.15610000000012</v>
      </c>
      <c r="KU11" s="182">
        <f t="shared" ref="KU11:KU14" si="110">KQ11*$KU$8</f>
        <v>20</v>
      </c>
      <c r="KV11" s="182">
        <f>KT11*KU11</f>
        <v>3543.1220000000026</v>
      </c>
      <c r="KW11" s="5"/>
      <c r="KX11" s="182">
        <f t="shared" ref="KX11:KX14" si="111">KT11*$KX$8</f>
        <v>177.15610000000012</v>
      </c>
      <c r="KY11" s="182">
        <f t="shared" ref="KY11:KY14" si="112">KU11*$KY$8</f>
        <v>20</v>
      </c>
      <c r="KZ11" s="182">
        <f>KX11*KY11</f>
        <v>3543.1220000000026</v>
      </c>
      <c r="LB11" s="183">
        <f>JF11+JJ11+JN11+JR11+JV11+JZ11+KD11+KH11+KL11+KP11+KT11+KX11</f>
        <v>2125.8732000000014</v>
      </c>
      <c r="LC11" s="183">
        <f>(JG11+JK11+JO11+JS11+JW11+KA11+KE11+KI11+KM11+KQ11+KU11+KY11)/12</f>
        <v>20</v>
      </c>
      <c r="LD11" s="183">
        <f>JH11+JL11+JP11+JT11+JX11+KB11+KF11+KJ11+KN11+KR11+KV11+KZ11</f>
        <v>42517.464000000029</v>
      </c>
    </row>
    <row r="12" spans="2:316" ht="18.75">
      <c r="B12" s="172" t="s">
        <v>111</v>
      </c>
      <c r="C12" s="180"/>
      <c r="D12" s="180" t="str">
        <f>'A.I Revenue Streams - P1'!F23</f>
        <v>Crowns Zircornia</v>
      </c>
      <c r="E12" s="184"/>
      <c r="F12" s="182">
        <f>'A.I Revenue Streams - P2'!G12*25</f>
        <v>75</v>
      </c>
      <c r="G12" s="182">
        <f>'A.I Revenue Streams - P2'!I12</f>
        <v>20</v>
      </c>
      <c r="H12" s="182">
        <f>F12*G12</f>
        <v>1500</v>
      </c>
      <c r="I12" s="5"/>
      <c r="J12" s="182">
        <f>F12*$J$8</f>
        <v>82.5</v>
      </c>
      <c r="K12" s="182">
        <f>G12*$K$8</f>
        <v>20</v>
      </c>
      <c r="L12" s="182">
        <f>J12*K12</f>
        <v>1650</v>
      </c>
      <c r="M12" s="5"/>
      <c r="N12" s="182">
        <f>J12*$N$8</f>
        <v>82.5</v>
      </c>
      <c r="O12" s="182">
        <f>K12*$O$8</f>
        <v>20</v>
      </c>
      <c r="P12" s="182">
        <f>N12*O12</f>
        <v>1650</v>
      </c>
      <c r="Q12" s="5"/>
      <c r="R12" s="182">
        <f>N12*$R$8</f>
        <v>82.5</v>
      </c>
      <c r="S12" s="182">
        <f>O12*$S$8</f>
        <v>20</v>
      </c>
      <c r="T12" s="182">
        <f>R12*S12</f>
        <v>1650</v>
      </c>
      <c r="U12" s="5"/>
      <c r="V12" s="182">
        <f>R12*$V$8</f>
        <v>82.5</v>
      </c>
      <c r="W12" s="182">
        <f>S12*$W$8</f>
        <v>20</v>
      </c>
      <c r="X12" s="182">
        <f>V12*W12</f>
        <v>1650</v>
      </c>
      <c r="Y12" s="5"/>
      <c r="Z12" s="182">
        <f>V12*$Z$8</f>
        <v>82.5</v>
      </c>
      <c r="AA12" s="182">
        <f>W12*$AA$8</f>
        <v>20</v>
      </c>
      <c r="AB12" s="182">
        <f>Z12*AA12</f>
        <v>1650</v>
      </c>
      <c r="AC12" s="5"/>
      <c r="AD12" s="182">
        <f>Z12*$AD$8</f>
        <v>82.5</v>
      </c>
      <c r="AE12" s="182">
        <f>AA12*$AE$8</f>
        <v>20</v>
      </c>
      <c r="AF12" s="182">
        <f>AD12*AE12</f>
        <v>1650</v>
      </c>
      <c r="AG12" s="5"/>
      <c r="AH12" s="182">
        <f>AD12*$AH$8</f>
        <v>82.5</v>
      </c>
      <c r="AI12" s="182">
        <f>AE12*$AI$8</f>
        <v>20</v>
      </c>
      <c r="AJ12" s="182">
        <f>AH12*AI12</f>
        <v>1650</v>
      </c>
      <c r="AK12" s="5"/>
      <c r="AL12" s="182">
        <f>AH12*$AL$8</f>
        <v>82.5</v>
      </c>
      <c r="AM12" s="182">
        <f>AI12*$AM$8</f>
        <v>20</v>
      </c>
      <c r="AN12" s="182">
        <f>AL12*AM12</f>
        <v>1650</v>
      </c>
      <c r="AO12" s="5"/>
      <c r="AP12" s="182">
        <f>AL12*$AP$8</f>
        <v>82.5</v>
      </c>
      <c r="AQ12" s="182">
        <f>AM12*$AQ$8</f>
        <v>20</v>
      </c>
      <c r="AR12" s="182">
        <f>AP12*AQ12</f>
        <v>1650</v>
      </c>
      <c r="AS12" s="5"/>
      <c r="AT12" s="182">
        <f>AP12*$AH$8</f>
        <v>82.5</v>
      </c>
      <c r="AU12" s="182">
        <f>AQ12*$AI$8</f>
        <v>20</v>
      </c>
      <c r="AV12" s="182">
        <f>AT12*AU12</f>
        <v>1650</v>
      </c>
      <c r="AW12" s="5"/>
      <c r="AX12" s="182">
        <f>AT12*$AL$8</f>
        <v>82.5</v>
      </c>
      <c r="AY12" s="182">
        <f>AU12*$AM$8</f>
        <v>20</v>
      </c>
      <c r="AZ12" s="182">
        <f>AX12*AY12</f>
        <v>1650</v>
      </c>
      <c r="BA12" s="5"/>
      <c r="BB12" s="208">
        <f>SUMIF($F$6:$AZ$6,$BB$6,F12:AZ12)</f>
        <v>982.5</v>
      </c>
      <c r="BC12" s="208">
        <f>SUMIF($F$6:$AZ$6,$BC$6,F12:AZ12)/12</f>
        <v>20</v>
      </c>
      <c r="BD12" s="183">
        <f>H12+L12+P12+T12+X12+AB12+AF12+AJ12+AN12</f>
        <v>14700</v>
      </c>
      <c r="BE12" t="b">
        <f>(BB12*BC12)=BD12</f>
        <v>0</v>
      </c>
      <c r="BF12" s="182">
        <f>AX12*$BF$8</f>
        <v>90.750000000000014</v>
      </c>
      <c r="BG12" s="182">
        <f>AY12*$BG$8</f>
        <v>20</v>
      </c>
      <c r="BH12" s="182">
        <f>BF12*BG12</f>
        <v>1815.0000000000002</v>
      </c>
      <c r="BI12" s="5"/>
      <c r="BJ12" s="182">
        <f>BF12*$BJ$8</f>
        <v>90.750000000000014</v>
      </c>
      <c r="BK12" s="182">
        <f>BG12*$BK$8</f>
        <v>20</v>
      </c>
      <c r="BL12" s="182">
        <f>BJ12*BK12</f>
        <v>1815.0000000000002</v>
      </c>
      <c r="BM12" s="5"/>
      <c r="BN12" s="182">
        <f t="shared" si="1"/>
        <v>90.750000000000014</v>
      </c>
      <c r="BO12" s="182">
        <f t="shared" si="2"/>
        <v>20</v>
      </c>
      <c r="BP12" s="182">
        <f>BN12*BO12</f>
        <v>1815.0000000000002</v>
      </c>
      <c r="BQ12" s="5"/>
      <c r="BR12" s="182">
        <f t="shared" si="3"/>
        <v>90.750000000000014</v>
      </c>
      <c r="BS12" s="182">
        <f t="shared" si="4"/>
        <v>20</v>
      </c>
      <c r="BT12" s="182">
        <f>BR12*BS12</f>
        <v>1815.0000000000002</v>
      </c>
      <c r="BU12" s="5"/>
      <c r="BV12" s="182">
        <f t="shared" si="5"/>
        <v>90.750000000000014</v>
      </c>
      <c r="BW12" s="182">
        <f t="shared" si="6"/>
        <v>20</v>
      </c>
      <c r="BX12" s="182">
        <f>BV12*BW12</f>
        <v>1815.0000000000002</v>
      </c>
      <c r="BY12" s="5"/>
      <c r="BZ12" s="182">
        <f t="shared" si="7"/>
        <v>90.750000000000014</v>
      </c>
      <c r="CA12" s="182">
        <f t="shared" si="8"/>
        <v>20</v>
      </c>
      <c r="CB12" s="182">
        <f>BZ12*CA12</f>
        <v>1815.0000000000002</v>
      </c>
      <c r="CC12" s="5"/>
      <c r="CD12" s="182">
        <f t="shared" si="9"/>
        <v>90.750000000000014</v>
      </c>
      <c r="CE12" s="182">
        <f t="shared" si="10"/>
        <v>20</v>
      </c>
      <c r="CF12" s="182">
        <f>CD12*CE12</f>
        <v>1815.0000000000002</v>
      </c>
      <c r="CG12" s="5"/>
      <c r="CH12" s="182">
        <f t="shared" si="11"/>
        <v>90.750000000000014</v>
      </c>
      <c r="CI12" s="182">
        <f t="shared" si="12"/>
        <v>20</v>
      </c>
      <c r="CJ12" s="182">
        <f>CH12*CI12</f>
        <v>1815.0000000000002</v>
      </c>
      <c r="CK12" s="5"/>
      <c r="CL12" s="182">
        <f t="shared" si="13"/>
        <v>90.750000000000014</v>
      </c>
      <c r="CM12" s="182">
        <f t="shared" si="14"/>
        <v>20</v>
      </c>
      <c r="CN12" s="182">
        <f>CL12*CM12</f>
        <v>1815.0000000000002</v>
      </c>
      <c r="CO12" s="5"/>
      <c r="CP12" s="182">
        <f t="shared" si="15"/>
        <v>90.750000000000014</v>
      </c>
      <c r="CQ12" s="182">
        <f t="shared" si="16"/>
        <v>20</v>
      </c>
      <c r="CR12" s="182">
        <f>CP12*CQ12</f>
        <v>1815.0000000000002</v>
      </c>
      <c r="CS12" s="5"/>
      <c r="CT12" s="182">
        <f t="shared" si="17"/>
        <v>90.750000000000014</v>
      </c>
      <c r="CU12" s="182">
        <f t="shared" si="18"/>
        <v>20</v>
      </c>
      <c r="CV12" s="182">
        <f>CT12*CU12</f>
        <v>1815.0000000000002</v>
      </c>
      <c r="CW12" s="5"/>
      <c r="CX12" s="182">
        <f t="shared" si="19"/>
        <v>90.750000000000014</v>
      </c>
      <c r="CY12" s="182">
        <f t="shared" si="20"/>
        <v>20</v>
      </c>
      <c r="CZ12" s="182">
        <f>CX12*CY12</f>
        <v>1815.0000000000002</v>
      </c>
      <c r="DA12" s="5"/>
      <c r="DB12" s="183">
        <f>BF12+BJ12+BN12+BR12+BV12+BZ12+CD12+CH12+CL12+CP12+CT12+CX12</f>
        <v>1089.0000000000002</v>
      </c>
      <c r="DC12" s="183">
        <f>(BG12+BK12+BO12+BS12+BW12+CA12+CE12+CI12+CM12+CQ12+CU12+CY12)/12</f>
        <v>20</v>
      </c>
      <c r="DD12" s="183">
        <f>BH12+BL12+BP12+BT12+BX12+CB12+CF12+CJ12+CN12+CR12+CV12+CZ12</f>
        <v>21780.000000000004</v>
      </c>
      <c r="DF12" s="182">
        <f t="shared" si="21"/>
        <v>99.825000000000017</v>
      </c>
      <c r="DG12" s="182">
        <f t="shared" si="22"/>
        <v>20</v>
      </c>
      <c r="DH12" s="182">
        <f>DF12*DG12</f>
        <v>1996.5000000000005</v>
      </c>
      <c r="DI12" s="5"/>
      <c r="DJ12" s="182">
        <f t="shared" si="23"/>
        <v>99.825000000000017</v>
      </c>
      <c r="DK12" s="182">
        <f t="shared" si="24"/>
        <v>20</v>
      </c>
      <c r="DL12" s="182">
        <f>DJ12*DK12</f>
        <v>1996.5000000000005</v>
      </c>
      <c r="DM12" s="5"/>
      <c r="DN12" s="182">
        <f t="shared" si="25"/>
        <v>99.825000000000017</v>
      </c>
      <c r="DO12" s="182">
        <f t="shared" si="26"/>
        <v>20</v>
      </c>
      <c r="DP12" s="182">
        <f>DN12*DO12</f>
        <v>1996.5000000000005</v>
      </c>
      <c r="DQ12" s="5"/>
      <c r="DR12" s="182">
        <f t="shared" si="27"/>
        <v>99.825000000000017</v>
      </c>
      <c r="DS12" s="182">
        <f t="shared" si="28"/>
        <v>20</v>
      </c>
      <c r="DT12" s="182">
        <f>DR12*DS12</f>
        <v>1996.5000000000005</v>
      </c>
      <c r="DU12" s="5"/>
      <c r="DV12" s="182">
        <f t="shared" si="29"/>
        <v>99.825000000000017</v>
      </c>
      <c r="DW12" s="182">
        <f t="shared" si="30"/>
        <v>20</v>
      </c>
      <c r="DX12" s="182">
        <f>DV12*DW12</f>
        <v>1996.5000000000005</v>
      </c>
      <c r="DY12" s="5"/>
      <c r="DZ12" s="182">
        <f t="shared" si="31"/>
        <v>99.825000000000017</v>
      </c>
      <c r="EA12" s="182">
        <f t="shared" si="32"/>
        <v>20</v>
      </c>
      <c r="EB12" s="182">
        <f>DZ12*EA12</f>
        <v>1996.5000000000005</v>
      </c>
      <c r="EC12" s="5"/>
      <c r="ED12" s="182">
        <f t="shared" si="33"/>
        <v>99.825000000000017</v>
      </c>
      <c r="EE12" s="182">
        <f t="shared" si="34"/>
        <v>20</v>
      </c>
      <c r="EF12" s="182">
        <f>ED12*EE12</f>
        <v>1996.5000000000005</v>
      </c>
      <c r="EG12" s="5"/>
      <c r="EH12" s="182">
        <f t="shared" si="35"/>
        <v>99.825000000000017</v>
      </c>
      <c r="EI12" s="182">
        <f t="shared" ref="EI12:EI14" si="113">EE12*$EI$8</f>
        <v>20</v>
      </c>
      <c r="EJ12" s="182">
        <f>EH12*EI12</f>
        <v>1996.5000000000005</v>
      </c>
      <c r="EK12" s="5"/>
      <c r="EL12" s="182">
        <f t="shared" si="36"/>
        <v>99.825000000000017</v>
      </c>
      <c r="EM12" s="182">
        <f t="shared" si="37"/>
        <v>20</v>
      </c>
      <c r="EN12" s="182">
        <f>EL12*EM12</f>
        <v>1996.5000000000005</v>
      </c>
      <c r="EO12" s="5"/>
      <c r="EP12" s="182">
        <f t="shared" si="38"/>
        <v>99.825000000000017</v>
      </c>
      <c r="EQ12" s="182">
        <f t="shared" si="39"/>
        <v>20</v>
      </c>
      <c r="ER12" s="182">
        <f>EP12*EQ12</f>
        <v>1996.5000000000005</v>
      </c>
      <c r="ES12" s="5"/>
      <c r="ET12" s="182">
        <f t="shared" si="40"/>
        <v>99.825000000000017</v>
      </c>
      <c r="EU12" s="182">
        <f t="shared" si="41"/>
        <v>20</v>
      </c>
      <c r="EV12" s="182">
        <f>ET12*EU12</f>
        <v>1996.5000000000005</v>
      </c>
      <c r="EW12" s="5"/>
      <c r="EX12" s="182">
        <f t="shared" si="42"/>
        <v>99.825000000000017</v>
      </c>
      <c r="EY12" s="182">
        <f t="shared" si="43"/>
        <v>20</v>
      </c>
      <c r="EZ12" s="182">
        <f>EX12*EY12</f>
        <v>1996.5000000000005</v>
      </c>
      <c r="FA12" s="5"/>
      <c r="FB12" s="183">
        <f>DF12+DJ12+DN12+DR12+DV12+DZ12+ED12+EH12+EL12+EP12+ET12+EX12</f>
        <v>1197.9000000000003</v>
      </c>
      <c r="FC12" s="183">
        <f>(DG12+DK12+DO12+DS12+DW12+EA12+EE12+EI12+EM12+EQ12+EU12+EY12)/12</f>
        <v>20</v>
      </c>
      <c r="FD12" s="183">
        <f>DH12+DL12+DP12+DT12+DX12+EB12+EF12+EJ12+EN12+ER12+EV12+EZ12</f>
        <v>23958.000000000004</v>
      </c>
      <c r="FF12" s="182">
        <f t="shared" si="44"/>
        <v>109.80750000000003</v>
      </c>
      <c r="FG12" s="182">
        <f t="shared" si="45"/>
        <v>20</v>
      </c>
      <c r="FH12" s="182">
        <f>FF12*FG12</f>
        <v>2196.1500000000005</v>
      </c>
      <c r="FI12" s="5"/>
      <c r="FJ12" s="182">
        <f t="shared" si="46"/>
        <v>109.80750000000003</v>
      </c>
      <c r="FK12" s="182">
        <f t="shared" si="47"/>
        <v>20</v>
      </c>
      <c r="FL12" s="182">
        <f>FJ12*FK12</f>
        <v>2196.1500000000005</v>
      </c>
      <c r="FM12" s="5"/>
      <c r="FN12" s="182">
        <f t="shared" si="48"/>
        <v>109.80750000000003</v>
      </c>
      <c r="FO12" s="182">
        <f t="shared" si="49"/>
        <v>20</v>
      </c>
      <c r="FP12" s="182">
        <f>FN12*FO12</f>
        <v>2196.1500000000005</v>
      </c>
      <c r="FQ12" s="5"/>
      <c r="FR12" s="182">
        <f t="shared" si="50"/>
        <v>109.80750000000003</v>
      </c>
      <c r="FS12" s="182">
        <f t="shared" si="51"/>
        <v>20</v>
      </c>
      <c r="FT12" s="182">
        <f>FR12*FS12</f>
        <v>2196.1500000000005</v>
      </c>
      <c r="FU12" s="5"/>
      <c r="FV12" s="182">
        <f t="shared" si="52"/>
        <v>109.80750000000003</v>
      </c>
      <c r="FW12" s="182">
        <f t="shared" si="53"/>
        <v>20</v>
      </c>
      <c r="FX12" s="182">
        <f>FV12*FW12</f>
        <v>2196.1500000000005</v>
      </c>
      <c r="FY12" s="5"/>
      <c r="FZ12" s="182">
        <f t="shared" si="54"/>
        <v>109.80750000000003</v>
      </c>
      <c r="GA12" s="182">
        <f t="shared" si="55"/>
        <v>20</v>
      </c>
      <c r="GB12" s="182">
        <f>FZ12*GA12</f>
        <v>2196.1500000000005</v>
      </c>
      <c r="GC12" s="5"/>
      <c r="GD12" s="182">
        <f t="shared" si="56"/>
        <v>109.80750000000003</v>
      </c>
      <c r="GE12" s="182">
        <f t="shared" si="57"/>
        <v>20</v>
      </c>
      <c r="GF12" s="182">
        <f>GD12*GE12</f>
        <v>2196.1500000000005</v>
      </c>
      <c r="GG12" s="5"/>
      <c r="GH12" s="182">
        <f t="shared" si="58"/>
        <v>109.80750000000003</v>
      </c>
      <c r="GI12" s="182">
        <f t="shared" ref="GI12" si="114">GE12*$GI$8</f>
        <v>20</v>
      </c>
      <c r="GJ12" s="182">
        <f>GH12*GI12</f>
        <v>2196.1500000000005</v>
      </c>
      <c r="GK12" s="5"/>
      <c r="GL12" s="182">
        <f t="shared" si="59"/>
        <v>109.80750000000003</v>
      </c>
      <c r="GM12" s="182">
        <f t="shared" si="60"/>
        <v>20</v>
      </c>
      <c r="GN12" s="182">
        <f>GL12*GM12</f>
        <v>2196.1500000000005</v>
      </c>
      <c r="GO12" s="5"/>
      <c r="GP12" s="182">
        <f t="shared" si="61"/>
        <v>109.80750000000003</v>
      </c>
      <c r="GQ12" s="182">
        <f t="shared" si="62"/>
        <v>20</v>
      </c>
      <c r="GR12" s="182">
        <f>GP12*GQ12</f>
        <v>2196.1500000000005</v>
      </c>
      <c r="GS12" s="5"/>
      <c r="GT12" s="182">
        <f t="shared" si="63"/>
        <v>109.80750000000003</v>
      </c>
      <c r="GU12" s="182">
        <f t="shared" si="64"/>
        <v>20</v>
      </c>
      <c r="GV12" s="182">
        <f>GT12*GU12</f>
        <v>2196.1500000000005</v>
      </c>
      <c r="GW12" s="5"/>
      <c r="GX12" s="182">
        <f t="shared" si="65"/>
        <v>109.80750000000003</v>
      </c>
      <c r="GY12" s="182">
        <f t="shared" si="66"/>
        <v>20</v>
      </c>
      <c r="GZ12" s="182">
        <f>GX12*GY12</f>
        <v>2196.1500000000005</v>
      </c>
      <c r="HB12" s="183">
        <f>FF12+FJ12+FN12+FR12+FV12+FZ12+GD12+GH12+GL12+GP12+GT12+GX12</f>
        <v>1317.6900000000005</v>
      </c>
      <c r="HC12" s="183">
        <f>(FG12+FK12+FO12+FS12+FW12+GA12+GE12+GI12+GM12+GQ12+GU12+GY12)/12</f>
        <v>20</v>
      </c>
      <c r="HD12" s="183">
        <f>FH12+FL12+FP12+FT12+FX12+GB12+GF12+GJ12+GN12+GR12+GV12+GZ12</f>
        <v>26353.800000000014</v>
      </c>
      <c r="HF12" s="182">
        <f t="shared" si="67"/>
        <v>120.78825000000005</v>
      </c>
      <c r="HG12" s="182">
        <f t="shared" si="68"/>
        <v>20</v>
      </c>
      <c r="HH12" s="182">
        <f>HF12*HG12</f>
        <v>2415.7650000000008</v>
      </c>
      <c r="HI12" s="5"/>
      <c r="HJ12" s="182">
        <f t="shared" si="69"/>
        <v>120.78825000000005</v>
      </c>
      <c r="HK12" s="182">
        <f>HG12*$HK$8</f>
        <v>20</v>
      </c>
      <c r="HL12" s="182">
        <f>HJ12*HK12</f>
        <v>2415.7650000000008</v>
      </c>
      <c r="HM12" s="5"/>
      <c r="HN12" s="182">
        <f t="shared" si="71"/>
        <v>120.78825000000005</v>
      </c>
      <c r="HO12" s="182">
        <f t="shared" si="72"/>
        <v>20</v>
      </c>
      <c r="HP12" s="182">
        <f>HN12*HO12</f>
        <v>2415.7650000000008</v>
      </c>
      <c r="HQ12" s="5"/>
      <c r="HR12" s="182">
        <f t="shared" si="73"/>
        <v>120.78825000000005</v>
      </c>
      <c r="HS12" s="182">
        <f t="shared" si="74"/>
        <v>20</v>
      </c>
      <c r="HT12" s="182">
        <f>HR12*HS12</f>
        <v>2415.7650000000008</v>
      </c>
      <c r="HU12" s="5"/>
      <c r="HV12" s="182">
        <f t="shared" si="75"/>
        <v>120.78825000000005</v>
      </c>
      <c r="HW12" s="182">
        <f t="shared" si="76"/>
        <v>20</v>
      </c>
      <c r="HX12" s="182">
        <f>HV12*HW12</f>
        <v>2415.7650000000008</v>
      </c>
      <c r="HY12" s="5"/>
      <c r="HZ12" s="182">
        <f t="shared" si="77"/>
        <v>120.78825000000005</v>
      </c>
      <c r="IA12" s="182">
        <f t="shared" si="78"/>
        <v>20</v>
      </c>
      <c r="IB12" s="182">
        <f>HZ12*IA12</f>
        <v>2415.7650000000008</v>
      </c>
      <c r="IC12" s="5"/>
      <c r="ID12" s="182">
        <f t="shared" si="79"/>
        <v>120.78825000000005</v>
      </c>
      <c r="IE12" s="182">
        <f t="shared" si="80"/>
        <v>20</v>
      </c>
      <c r="IF12" s="182">
        <f>ID12*IE12</f>
        <v>2415.7650000000008</v>
      </c>
      <c r="IG12" s="5"/>
      <c r="IH12" s="182">
        <f t="shared" si="81"/>
        <v>120.78825000000005</v>
      </c>
      <c r="II12" s="182">
        <f t="shared" si="82"/>
        <v>20</v>
      </c>
      <c r="IJ12" s="182">
        <f>IH12*II12</f>
        <v>2415.7650000000008</v>
      </c>
      <c r="IK12" s="5"/>
      <c r="IL12" s="182">
        <f t="shared" si="83"/>
        <v>120.78825000000005</v>
      </c>
      <c r="IM12" s="182">
        <f t="shared" si="84"/>
        <v>20</v>
      </c>
      <c r="IN12" s="182">
        <f>IL12*IM12</f>
        <v>2415.7650000000008</v>
      </c>
      <c r="IO12" s="5"/>
      <c r="IP12" s="182">
        <f t="shared" si="85"/>
        <v>120.78825000000005</v>
      </c>
      <c r="IQ12" s="182">
        <f t="shared" si="86"/>
        <v>20</v>
      </c>
      <c r="IR12" s="182">
        <f>IP12*IQ12</f>
        <v>2415.7650000000008</v>
      </c>
      <c r="IS12" s="5"/>
      <c r="IT12" s="182">
        <f t="shared" si="87"/>
        <v>120.78825000000005</v>
      </c>
      <c r="IU12" s="182">
        <f t="shared" si="88"/>
        <v>20</v>
      </c>
      <c r="IV12" s="182">
        <f>IT12*IU12</f>
        <v>2415.7650000000008</v>
      </c>
      <c r="IW12" s="5"/>
      <c r="IX12" s="182">
        <f t="shared" si="89"/>
        <v>120.78825000000005</v>
      </c>
      <c r="IY12" s="182">
        <f t="shared" si="90"/>
        <v>20</v>
      </c>
      <c r="IZ12" s="182">
        <f>IX12*IY12</f>
        <v>2415.7650000000008</v>
      </c>
      <c r="JB12" s="183">
        <f>HF12+HJ12+HN12+HR12+HV12+HZ12+ID12+IH12+IL12+IP12+IT12+IX12</f>
        <v>1449.4590000000005</v>
      </c>
      <c r="JC12" s="183">
        <f>(HG12+HK12+HO12+HS12+HW12+IA12+IE12+II12+IM12+IQ12+IU12+IY12)/12</f>
        <v>20</v>
      </c>
      <c r="JD12" s="183">
        <f>HH12+HL12+HP12+HT12+HX12+IB12+IF12+IJ12+IN12+IR12+IV12+IZ12</f>
        <v>28989.180000000004</v>
      </c>
      <c r="JF12" s="182">
        <f t="shared" si="91"/>
        <v>132.86707500000006</v>
      </c>
      <c r="JG12" s="182">
        <f t="shared" si="92"/>
        <v>20</v>
      </c>
      <c r="JH12" s="182">
        <f>JF12*JG12</f>
        <v>2657.3415000000014</v>
      </c>
      <c r="JI12" s="5"/>
      <c r="JJ12" s="182">
        <f t="shared" si="93"/>
        <v>132.86707500000006</v>
      </c>
      <c r="JK12" s="182">
        <f t="shared" si="94"/>
        <v>20</v>
      </c>
      <c r="JL12" s="182">
        <f>JJ12*JK12</f>
        <v>2657.3415000000014</v>
      </c>
      <c r="JM12" s="5"/>
      <c r="JN12" s="182">
        <f t="shared" si="95"/>
        <v>132.86707500000006</v>
      </c>
      <c r="JO12" s="182">
        <f t="shared" si="96"/>
        <v>20</v>
      </c>
      <c r="JP12" s="182">
        <f>JN12*JO12</f>
        <v>2657.3415000000014</v>
      </c>
      <c r="JQ12" s="5"/>
      <c r="JR12" s="182">
        <f t="shared" si="97"/>
        <v>132.86707500000006</v>
      </c>
      <c r="JS12" s="182">
        <f t="shared" si="98"/>
        <v>20</v>
      </c>
      <c r="JT12" s="182">
        <f>JR12*JS12</f>
        <v>2657.3415000000014</v>
      </c>
      <c r="JU12" s="5"/>
      <c r="JV12" s="182">
        <f t="shared" si="99"/>
        <v>132.86707500000006</v>
      </c>
      <c r="JW12" s="182">
        <f t="shared" si="100"/>
        <v>20</v>
      </c>
      <c r="JX12" s="182">
        <f>JV12*JW12</f>
        <v>2657.3415000000014</v>
      </c>
      <c r="JY12" s="5"/>
      <c r="JZ12" s="182">
        <f t="shared" si="101"/>
        <v>132.86707500000006</v>
      </c>
      <c r="KA12" s="182">
        <f t="shared" si="102"/>
        <v>20</v>
      </c>
      <c r="KB12" s="182">
        <f>JZ12*KA12</f>
        <v>2657.3415000000014</v>
      </c>
      <c r="KC12" s="5"/>
      <c r="KD12" s="182">
        <f t="shared" si="103"/>
        <v>132.86707500000006</v>
      </c>
      <c r="KE12" s="182">
        <f t="shared" si="104"/>
        <v>20</v>
      </c>
      <c r="KF12" s="182">
        <f>KD12*KE12</f>
        <v>2657.3415000000014</v>
      </c>
      <c r="KG12" s="5"/>
      <c r="KH12" s="182">
        <f t="shared" ref="KH12" si="115">KD12*$KH$8</f>
        <v>132.86707500000006</v>
      </c>
      <c r="KI12" s="182">
        <f t="shared" si="105"/>
        <v>20</v>
      </c>
      <c r="KJ12" s="182">
        <f>KH12*KI12</f>
        <v>2657.3415000000014</v>
      </c>
      <c r="KK12" s="5"/>
      <c r="KL12" s="182">
        <f t="shared" si="106"/>
        <v>132.86707500000006</v>
      </c>
      <c r="KM12" s="182">
        <f>KI12*$KM$8</f>
        <v>20</v>
      </c>
      <c r="KN12" s="182">
        <f>KL12*KM12</f>
        <v>2657.3415000000014</v>
      </c>
      <c r="KO12" s="5"/>
      <c r="KP12" s="182">
        <f t="shared" si="107"/>
        <v>132.86707500000006</v>
      </c>
      <c r="KQ12" s="182">
        <f>KM12*$KQ$8</f>
        <v>20</v>
      </c>
      <c r="KR12" s="182">
        <f>KP12*KQ12</f>
        <v>2657.3415000000014</v>
      </c>
      <c r="KS12" s="5"/>
      <c r="KT12" s="182">
        <f t="shared" si="109"/>
        <v>132.86707500000006</v>
      </c>
      <c r="KU12" s="182">
        <f t="shared" si="110"/>
        <v>20</v>
      </c>
      <c r="KV12" s="182">
        <f>KT12*KU12</f>
        <v>2657.3415000000014</v>
      </c>
      <c r="KW12" s="5"/>
      <c r="KX12" s="182">
        <f t="shared" si="111"/>
        <v>132.86707500000006</v>
      </c>
      <c r="KY12" s="182">
        <f t="shared" si="112"/>
        <v>20</v>
      </c>
      <c r="KZ12" s="182">
        <f>KX12*KY12</f>
        <v>2657.3415000000014</v>
      </c>
      <c r="LB12" s="183">
        <f>JF12+JJ12+JN12+JR12+JV12+JZ12+KD12+KH12+KL12+KP12+KT12+KX12</f>
        <v>1594.4049000000011</v>
      </c>
      <c r="LC12" s="183">
        <f>(JG12+JK12+JO12+JS12+JW12+KA12+KE12+KI12+KM12+KQ12+KU12+KY12)/12</f>
        <v>20</v>
      </c>
      <c r="LD12" s="183">
        <f>JH12+JL12+JP12+JT12+JX12+KB12+KF12+KJ12+KN12+KR12+KV12+KZ12</f>
        <v>31888.098000000024</v>
      </c>
    </row>
    <row r="13" spans="2:316" ht="18.75">
      <c r="B13" s="172" t="s">
        <v>113</v>
      </c>
      <c r="C13" s="180"/>
      <c r="D13" s="180" t="str">
        <f>'A.I Revenue Streams - P1'!F24</f>
        <v>Bruxzir (Lifetime)</v>
      </c>
      <c r="E13" s="184"/>
      <c r="F13" s="182">
        <f>'A.I Revenue Streams - P2'!G13*25</f>
        <v>50</v>
      </c>
      <c r="G13" s="182">
        <f>'A.I Revenue Streams - P2'!I13</f>
        <v>20</v>
      </c>
      <c r="H13" s="182">
        <f>F13*G13</f>
        <v>1000</v>
      </c>
      <c r="I13" s="5"/>
      <c r="J13" s="182">
        <f>F13*$J$8</f>
        <v>55.000000000000007</v>
      </c>
      <c r="K13" s="182">
        <f>G13*$K$8</f>
        <v>20</v>
      </c>
      <c r="L13" s="182">
        <f>J13*K13</f>
        <v>1100.0000000000002</v>
      </c>
      <c r="M13" s="5"/>
      <c r="N13" s="182">
        <f>J13*$N$8</f>
        <v>55.000000000000007</v>
      </c>
      <c r="O13" s="182">
        <f>K13*$O$8</f>
        <v>20</v>
      </c>
      <c r="P13" s="182">
        <f>N13*O13</f>
        <v>1100.0000000000002</v>
      </c>
      <c r="Q13" s="5"/>
      <c r="R13" s="182">
        <f>N13*$R$8</f>
        <v>55.000000000000007</v>
      </c>
      <c r="S13" s="182">
        <f>O13*$S$8</f>
        <v>20</v>
      </c>
      <c r="T13" s="182">
        <f>R13*S13</f>
        <v>1100.0000000000002</v>
      </c>
      <c r="U13" s="5"/>
      <c r="V13" s="182">
        <f>R13*$V$8</f>
        <v>55.000000000000007</v>
      </c>
      <c r="W13" s="182">
        <f>S13*$W$8</f>
        <v>20</v>
      </c>
      <c r="X13" s="182">
        <f>V13*W13</f>
        <v>1100.0000000000002</v>
      </c>
      <c r="Y13" s="5"/>
      <c r="Z13" s="182">
        <f>V13*$Z$8</f>
        <v>55.000000000000007</v>
      </c>
      <c r="AA13" s="182">
        <f>W13*$AA$8</f>
        <v>20</v>
      </c>
      <c r="AB13" s="182">
        <f>Z13*AA13</f>
        <v>1100.0000000000002</v>
      </c>
      <c r="AC13" s="5"/>
      <c r="AD13" s="182">
        <f>Z13*$AD$8</f>
        <v>55.000000000000007</v>
      </c>
      <c r="AE13" s="182">
        <f>AA13*$AE$8</f>
        <v>20</v>
      </c>
      <c r="AF13" s="182">
        <f>AD13*AE13</f>
        <v>1100.0000000000002</v>
      </c>
      <c r="AG13" s="5"/>
      <c r="AH13" s="182">
        <f>AD13*$AH$8</f>
        <v>55.000000000000007</v>
      </c>
      <c r="AI13" s="182">
        <f>AE13*$AI$8</f>
        <v>20</v>
      </c>
      <c r="AJ13" s="182">
        <f>AH13*AI13</f>
        <v>1100.0000000000002</v>
      </c>
      <c r="AK13" s="5"/>
      <c r="AL13" s="182">
        <f>AH13*$AL$8</f>
        <v>55.000000000000007</v>
      </c>
      <c r="AM13" s="182">
        <f>AI13*$AM$8</f>
        <v>20</v>
      </c>
      <c r="AN13" s="182">
        <f>AL13*AM13</f>
        <v>1100.0000000000002</v>
      </c>
      <c r="AO13" s="5"/>
      <c r="AP13" s="182">
        <f>AL13*$AP$8</f>
        <v>55.000000000000007</v>
      </c>
      <c r="AQ13" s="182">
        <f>AM13*$AQ$8</f>
        <v>20</v>
      </c>
      <c r="AR13" s="182">
        <f>AP13*AQ13</f>
        <v>1100.0000000000002</v>
      </c>
      <c r="AS13" s="5"/>
      <c r="AT13" s="182">
        <f>AP13*$AH$8</f>
        <v>55.000000000000007</v>
      </c>
      <c r="AU13" s="182">
        <f>AQ13*$AI$8</f>
        <v>20</v>
      </c>
      <c r="AV13" s="182">
        <f>AT13*AU13</f>
        <v>1100.0000000000002</v>
      </c>
      <c r="AW13" s="5"/>
      <c r="AX13" s="182">
        <f>AT13*$AL$8</f>
        <v>55.000000000000007</v>
      </c>
      <c r="AY13" s="182">
        <f>AU13*$AM$8</f>
        <v>20</v>
      </c>
      <c r="AZ13" s="182">
        <f>AX13*AY13</f>
        <v>1100.0000000000002</v>
      </c>
      <c r="BA13" s="5"/>
      <c r="BB13" s="208">
        <f>SUMIF($F$6:$AZ$6,$BB$6,F13:AZ13)</f>
        <v>655</v>
      </c>
      <c r="BC13" s="208">
        <f>SUMIF($F$6:$AZ$6,$BC$6,F13:AZ13)/12</f>
        <v>20</v>
      </c>
      <c r="BD13" s="183">
        <f>H13+L13+P13+T13+X13+AB13+AF13+AJ13+AN13</f>
        <v>9800</v>
      </c>
      <c r="BE13" t="b">
        <f>(BB13*BC13)=BD13</f>
        <v>0</v>
      </c>
      <c r="BF13" s="182">
        <f>AX13*$BF$8</f>
        <v>60.500000000000014</v>
      </c>
      <c r="BG13" s="182">
        <f>AY13*$BG$8</f>
        <v>20</v>
      </c>
      <c r="BH13" s="182">
        <f>BF13*BG13</f>
        <v>1210.0000000000002</v>
      </c>
      <c r="BI13" s="5"/>
      <c r="BJ13" s="182">
        <f>BF13*$BJ$8</f>
        <v>60.500000000000014</v>
      </c>
      <c r="BK13" s="182">
        <f t="shared" si="0"/>
        <v>20</v>
      </c>
      <c r="BL13" s="182">
        <f>BJ13*BK13</f>
        <v>1210.0000000000002</v>
      </c>
      <c r="BM13" s="5"/>
      <c r="BN13" s="182">
        <f t="shared" si="1"/>
        <v>60.500000000000014</v>
      </c>
      <c r="BO13" s="182">
        <f t="shared" si="2"/>
        <v>20</v>
      </c>
      <c r="BP13" s="182">
        <f>BN13*BO13</f>
        <v>1210.0000000000002</v>
      </c>
      <c r="BQ13" s="5"/>
      <c r="BR13" s="182">
        <f t="shared" si="3"/>
        <v>60.500000000000014</v>
      </c>
      <c r="BS13" s="182">
        <f t="shared" si="4"/>
        <v>20</v>
      </c>
      <c r="BT13" s="182">
        <f>BR13*BS13</f>
        <v>1210.0000000000002</v>
      </c>
      <c r="BU13" s="5"/>
      <c r="BV13" s="182">
        <f t="shared" si="5"/>
        <v>60.500000000000014</v>
      </c>
      <c r="BW13" s="182">
        <f t="shared" si="6"/>
        <v>20</v>
      </c>
      <c r="BX13" s="182">
        <f>BV13*BW13</f>
        <v>1210.0000000000002</v>
      </c>
      <c r="BY13" s="5"/>
      <c r="BZ13" s="182">
        <f t="shared" si="7"/>
        <v>60.500000000000014</v>
      </c>
      <c r="CA13" s="182">
        <f t="shared" si="8"/>
        <v>20</v>
      </c>
      <c r="CB13" s="182">
        <f>BZ13*CA13</f>
        <v>1210.0000000000002</v>
      </c>
      <c r="CC13" s="5"/>
      <c r="CD13" s="182">
        <f t="shared" si="9"/>
        <v>60.500000000000014</v>
      </c>
      <c r="CE13" s="182">
        <f t="shared" si="10"/>
        <v>20</v>
      </c>
      <c r="CF13" s="182">
        <f>CD13*CE13</f>
        <v>1210.0000000000002</v>
      </c>
      <c r="CG13" s="5"/>
      <c r="CH13" s="182">
        <f t="shared" si="11"/>
        <v>60.500000000000014</v>
      </c>
      <c r="CI13" s="182">
        <f t="shared" si="12"/>
        <v>20</v>
      </c>
      <c r="CJ13" s="182">
        <f>CH13*CI13</f>
        <v>1210.0000000000002</v>
      </c>
      <c r="CK13" s="5"/>
      <c r="CL13" s="182">
        <f t="shared" si="13"/>
        <v>60.500000000000014</v>
      </c>
      <c r="CM13" s="182">
        <f t="shared" si="14"/>
        <v>20</v>
      </c>
      <c r="CN13" s="182">
        <f>CL13*CM13</f>
        <v>1210.0000000000002</v>
      </c>
      <c r="CO13" s="5"/>
      <c r="CP13" s="182">
        <f t="shared" si="15"/>
        <v>60.500000000000014</v>
      </c>
      <c r="CQ13" s="182">
        <f t="shared" si="16"/>
        <v>20</v>
      </c>
      <c r="CR13" s="182">
        <f>CP13*CQ13</f>
        <v>1210.0000000000002</v>
      </c>
      <c r="CS13" s="5"/>
      <c r="CT13" s="182">
        <f t="shared" si="17"/>
        <v>60.500000000000014</v>
      </c>
      <c r="CU13" s="182">
        <f t="shared" si="18"/>
        <v>20</v>
      </c>
      <c r="CV13" s="182">
        <f>CT13*CU13</f>
        <v>1210.0000000000002</v>
      </c>
      <c r="CW13" s="5"/>
      <c r="CX13" s="182">
        <f t="shared" si="19"/>
        <v>60.500000000000014</v>
      </c>
      <c r="CY13" s="182">
        <f t="shared" si="20"/>
        <v>20</v>
      </c>
      <c r="CZ13" s="182">
        <f>CX13*CY13</f>
        <v>1210.0000000000002</v>
      </c>
      <c r="DA13" s="5"/>
      <c r="DB13" s="183">
        <f>BF13+BJ13+BN13+BR13+BV13+BZ13+CD13+CH13+CL13+CP13+CT13+CX13</f>
        <v>726.00000000000011</v>
      </c>
      <c r="DC13" s="183">
        <f>(BG13+BK13+BO13+BS13+BW13+CA13+CE13+CI13+CM13+CQ13+CU13+CY13)/12</f>
        <v>20</v>
      </c>
      <c r="DD13" s="183">
        <f>BH13+BL13+BP13+BT13+BX13+CB13+CF13+CJ13+CN13+CR13+CV13+CZ13</f>
        <v>14520.000000000002</v>
      </c>
      <c r="DF13" s="182">
        <f>CX13*$DF$8</f>
        <v>66.550000000000026</v>
      </c>
      <c r="DG13" s="182">
        <f t="shared" si="22"/>
        <v>20</v>
      </c>
      <c r="DH13" s="182">
        <f>DF13*DG13</f>
        <v>1331.0000000000005</v>
      </c>
      <c r="DI13" s="5"/>
      <c r="DJ13" s="182">
        <f t="shared" si="23"/>
        <v>66.550000000000026</v>
      </c>
      <c r="DK13" s="182">
        <f t="shared" si="24"/>
        <v>20</v>
      </c>
      <c r="DL13" s="182">
        <f>DJ13*DK13</f>
        <v>1331.0000000000005</v>
      </c>
      <c r="DM13" s="5"/>
      <c r="DN13" s="182">
        <f t="shared" si="25"/>
        <v>66.550000000000026</v>
      </c>
      <c r="DO13" s="182">
        <f t="shared" si="26"/>
        <v>20</v>
      </c>
      <c r="DP13" s="182">
        <f>DN13*DO13</f>
        <v>1331.0000000000005</v>
      </c>
      <c r="DQ13" s="5"/>
      <c r="DR13" s="182">
        <f t="shared" si="27"/>
        <v>66.550000000000026</v>
      </c>
      <c r="DS13" s="182">
        <f t="shared" si="28"/>
        <v>20</v>
      </c>
      <c r="DT13" s="182">
        <f>DR13*DS13</f>
        <v>1331.0000000000005</v>
      </c>
      <c r="DU13" s="5"/>
      <c r="DV13" s="182">
        <f t="shared" si="29"/>
        <v>66.550000000000026</v>
      </c>
      <c r="DW13" s="182">
        <f t="shared" si="30"/>
        <v>20</v>
      </c>
      <c r="DX13" s="182">
        <f>DV13*DW13</f>
        <v>1331.0000000000005</v>
      </c>
      <c r="DY13" s="5"/>
      <c r="DZ13" s="182">
        <f t="shared" si="31"/>
        <v>66.550000000000026</v>
      </c>
      <c r="EA13" s="182">
        <f t="shared" si="32"/>
        <v>20</v>
      </c>
      <c r="EB13" s="182">
        <f>DZ13*EA13</f>
        <v>1331.0000000000005</v>
      </c>
      <c r="EC13" s="5"/>
      <c r="ED13" s="182">
        <f t="shared" si="33"/>
        <v>66.550000000000026</v>
      </c>
      <c r="EE13" s="182">
        <f t="shared" si="34"/>
        <v>20</v>
      </c>
      <c r="EF13" s="182">
        <f>ED13*EE13</f>
        <v>1331.0000000000005</v>
      </c>
      <c r="EG13" s="5"/>
      <c r="EH13" s="182">
        <f t="shared" si="35"/>
        <v>66.550000000000026</v>
      </c>
      <c r="EI13" s="182">
        <f t="shared" si="113"/>
        <v>20</v>
      </c>
      <c r="EJ13" s="182">
        <f>EH13*EI13</f>
        <v>1331.0000000000005</v>
      </c>
      <c r="EK13" s="5"/>
      <c r="EL13" s="182">
        <f t="shared" si="36"/>
        <v>66.550000000000026</v>
      </c>
      <c r="EM13" s="182">
        <f t="shared" si="37"/>
        <v>20</v>
      </c>
      <c r="EN13" s="182">
        <f>EL13*EM13</f>
        <v>1331.0000000000005</v>
      </c>
      <c r="EO13" s="5"/>
      <c r="EP13" s="182">
        <f t="shared" si="38"/>
        <v>66.550000000000026</v>
      </c>
      <c r="EQ13" s="182">
        <f t="shared" si="39"/>
        <v>20</v>
      </c>
      <c r="ER13" s="182">
        <f>EP13*EQ13</f>
        <v>1331.0000000000005</v>
      </c>
      <c r="ES13" s="5"/>
      <c r="ET13" s="182">
        <f t="shared" si="40"/>
        <v>66.550000000000026</v>
      </c>
      <c r="EU13" s="182">
        <f t="shared" si="41"/>
        <v>20</v>
      </c>
      <c r="EV13" s="182">
        <f>ET13*EU13</f>
        <v>1331.0000000000005</v>
      </c>
      <c r="EW13" s="5"/>
      <c r="EX13" s="182">
        <f t="shared" si="42"/>
        <v>66.550000000000026</v>
      </c>
      <c r="EY13" s="182">
        <f t="shared" si="43"/>
        <v>20</v>
      </c>
      <c r="EZ13" s="182">
        <f>EX13*EY13</f>
        <v>1331.0000000000005</v>
      </c>
      <c r="FA13" s="5"/>
      <c r="FB13" s="183">
        <f>DF13+DJ13+DN13+DR13+DV13+DZ13+ED13+EH13+EL13+EP13+ET13+EX13</f>
        <v>798.60000000000048</v>
      </c>
      <c r="FC13" s="183">
        <f>(DG13+DK13+DO13+DS13+DW13+EA13+EE13+EI13+EM13+EQ13+EU13+EY13)/12</f>
        <v>20</v>
      </c>
      <c r="FD13" s="183">
        <f>DH13+DL13+DP13+DT13+DX13+EB13+EF13+EJ13+EN13+ER13+EV13+EZ13</f>
        <v>15972.000000000002</v>
      </c>
      <c r="FF13" s="182">
        <f t="shared" si="44"/>
        <v>73.205000000000041</v>
      </c>
      <c r="FG13" s="182">
        <f t="shared" si="45"/>
        <v>20</v>
      </c>
      <c r="FH13" s="182">
        <f>FF13*FG13</f>
        <v>1464.1000000000008</v>
      </c>
      <c r="FI13" s="5"/>
      <c r="FJ13" s="182">
        <f t="shared" si="46"/>
        <v>73.205000000000041</v>
      </c>
      <c r="FK13" s="182">
        <f t="shared" si="47"/>
        <v>20</v>
      </c>
      <c r="FL13" s="182">
        <f>FJ13*FK13</f>
        <v>1464.1000000000008</v>
      </c>
      <c r="FM13" s="5"/>
      <c r="FN13" s="182">
        <f t="shared" si="48"/>
        <v>73.205000000000041</v>
      </c>
      <c r="FO13" s="182">
        <f t="shared" si="49"/>
        <v>20</v>
      </c>
      <c r="FP13" s="182">
        <f>FN13*FO13</f>
        <v>1464.1000000000008</v>
      </c>
      <c r="FQ13" s="5"/>
      <c r="FR13" s="182">
        <f t="shared" si="50"/>
        <v>73.205000000000041</v>
      </c>
      <c r="FS13" s="182">
        <f t="shared" si="51"/>
        <v>20</v>
      </c>
      <c r="FT13" s="182">
        <f>FR13*FS13</f>
        <v>1464.1000000000008</v>
      </c>
      <c r="FU13" s="5"/>
      <c r="FV13" s="182">
        <f t="shared" si="52"/>
        <v>73.205000000000041</v>
      </c>
      <c r="FW13" s="182">
        <f t="shared" si="53"/>
        <v>20</v>
      </c>
      <c r="FX13" s="182">
        <f>FV13*FW13</f>
        <v>1464.1000000000008</v>
      </c>
      <c r="FY13" s="5"/>
      <c r="FZ13" s="182">
        <f t="shared" si="54"/>
        <v>73.205000000000041</v>
      </c>
      <c r="GA13" s="182">
        <f>FW13*$GA$8</f>
        <v>20</v>
      </c>
      <c r="GB13" s="182">
        <f>FZ13*GA13</f>
        <v>1464.1000000000008</v>
      </c>
      <c r="GC13" s="5"/>
      <c r="GD13" s="182">
        <f>FZ13*$GD$8</f>
        <v>73.205000000000041</v>
      </c>
      <c r="GE13" s="182">
        <f t="shared" si="57"/>
        <v>20</v>
      </c>
      <c r="GF13" s="182">
        <f>GD13*GE13</f>
        <v>1464.1000000000008</v>
      </c>
      <c r="GG13" s="5"/>
      <c r="GH13" s="182">
        <f>GD13*$GH$8</f>
        <v>73.205000000000041</v>
      </c>
      <c r="GI13" s="182">
        <f>GE13*$GI$8</f>
        <v>20</v>
      </c>
      <c r="GJ13" s="182">
        <f>GH13*GI13</f>
        <v>1464.1000000000008</v>
      </c>
      <c r="GK13" s="5"/>
      <c r="GL13" s="182">
        <f t="shared" si="59"/>
        <v>73.205000000000041</v>
      </c>
      <c r="GM13" s="182">
        <f t="shared" si="60"/>
        <v>20</v>
      </c>
      <c r="GN13" s="182">
        <f>GL13*GM13</f>
        <v>1464.1000000000008</v>
      </c>
      <c r="GO13" s="5"/>
      <c r="GP13" s="182">
        <f t="shared" si="61"/>
        <v>73.205000000000041</v>
      </c>
      <c r="GQ13" s="182">
        <f t="shared" si="62"/>
        <v>20</v>
      </c>
      <c r="GR13" s="182">
        <f>GP13*GQ13</f>
        <v>1464.1000000000008</v>
      </c>
      <c r="GS13" s="5"/>
      <c r="GT13" s="182">
        <f t="shared" si="63"/>
        <v>73.205000000000041</v>
      </c>
      <c r="GU13" s="182">
        <f t="shared" si="64"/>
        <v>20</v>
      </c>
      <c r="GV13" s="182">
        <f>GT13*GU13</f>
        <v>1464.1000000000008</v>
      </c>
      <c r="GW13" s="5"/>
      <c r="GX13" s="182">
        <f t="shared" si="65"/>
        <v>73.205000000000041</v>
      </c>
      <c r="GY13" s="182">
        <f t="shared" si="66"/>
        <v>20</v>
      </c>
      <c r="GZ13" s="182">
        <f>GX13*GY13</f>
        <v>1464.1000000000008</v>
      </c>
      <c r="HB13" s="183">
        <f>FF13+FJ13+FN13+FR13+FV13+FZ13+GD13+GH13+GL13+GP13+GT13+GX13</f>
        <v>878.46000000000049</v>
      </c>
      <c r="HC13" s="183">
        <f>(FG13+FK13+FO13+FS13+FW13+GA13+GE13+GI13+GM13+GQ13+GU13+GY13)/12</f>
        <v>20</v>
      </c>
      <c r="HD13" s="183">
        <f>FH13+FL13+FP13+FT13+FX13+GB13+GF13+GJ13+GN13+GR13+GV13+GZ13</f>
        <v>17569.200000000008</v>
      </c>
      <c r="HF13" s="182">
        <f t="shared" si="67"/>
        <v>80.525500000000051</v>
      </c>
      <c r="HG13" s="182">
        <f t="shared" si="68"/>
        <v>20</v>
      </c>
      <c r="HH13" s="182">
        <f>HF13*HG13</f>
        <v>1610.5100000000011</v>
      </c>
      <c r="HI13" s="5"/>
      <c r="HJ13" s="182">
        <f t="shared" si="69"/>
        <v>80.525500000000051</v>
      </c>
      <c r="HK13" s="182">
        <f>HG13*$HK$8</f>
        <v>20</v>
      </c>
      <c r="HL13" s="182">
        <f>HJ13*HK13</f>
        <v>1610.5100000000011</v>
      </c>
      <c r="HM13" s="5"/>
      <c r="HN13" s="182">
        <f t="shared" si="71"/>
        <v>80.525500000000051</v>
      </c>
      <c r="HO13" s="182">
        <f t="shared" si="72"/>
        <v>20</v>
      </c>
      <c r="HP13" s="182">
        <f>HN13*HO13</f>
        <v>1610.5100000000011</v>
      </c>
      <c r="HQ13" s="5"/>
      <c r="HR13" s="182">
        <f t="shared" si="73"/>
        <v>80.525500000000051</v>
      </c>
      <c r="HS13" s="182">
        <f t="shared" si="74"/>
        <v>20</v>
      </c>
      <c r="HT13" s="182">
        <f>HR13*HS13</f>
        <v>1610.5100000000011</v>
      </c>
      <c r="HU13" s="5"/>
      <c r="HV13" s="182">
        <f t="shared" si="75"/>
        <v>80.525500000000051</v>
      </c>
      <c r="HW13" s="182">
        <f t="shared" si="76"/>
        <v>20</v>
      </c>
      <c r="HX13" s="182">
        <f>HV13*HW13</f>
        <v>1610.5100000000011</v>
      </c>
      <c r="HY13" s="5"/>
      <c r="HZ13" s="182">
        <f t="shared" si="77"/>
        <v>80.525500000000051</v>
      </c>
      <c r="IA13" s="182">
        <f t="shared" si="78"/>
        <v>20</v>
      </c>
      <c r="IB13" s="182">
        <f>HZ13*IA13</f>
        <v>1610.5100000000011</v>
      </c>
      <c r="IC13" s="5"/>
      <c r="ID13" s="182">
        <f t="shared" si="79"/>
        <v>80.525500000000051</v>
      </c>
      <c r="IE13" s="182">
        <f t="shared" si="80"/>
        <v>20</v>
      </c>
      <c r="IF13" s="182">
        <f>ID13*IE13</f>
        <v>1610.5100000000011</v>
      </c>
      <c r="IG13" s="5"/>
      <c r="IH13" s="182">
        <f t="shared" si="81"/>
        <v>80.525500000000051</v>
      </c>
      <c r="II13" s="182">
        <f t="shared" si="82"/>
        <v>20</v>
      </c>
      <c r="IJ13" s="182">
        <f>IH13*II13</f>
        <v>1610.5100000000011</v>
      </c>
      <c r="IK13" s="5"/>
      <c r="IL13" s="182">
        <f t="shared" si="83"/>
        <v>80.525500000000051</v>
      </c>
      <c r="IM13" s="182">
        <f t="shared" si="84"/>
        <v>20</v>
      </c>
      <c r="IN13" s="182">
        <f>IL13*IM13</f>
        <v>1610.5100000000011</v>
      </c>
      <c r="IO13" s="5"/>
      <c r="IP13" s="182">
        <f t="shared" si="85"/>
        <v>80.525500000000051</v>
      </c>
      <c r="IQ13" s="182">
        <f t="shared" si="86"/>
        <v>20</v>
      </c>
      <c r="IR13" s="182">
        <f>IP13*IQ13</f>
        <v>1610.5100000000011</v>
      </c>
      <c r="IS13" s="5"/>
      <c r="IT13" s="182">
        <f t="shared" si="87"/>
        <v>80.525500000000051</v>
      </c>
      <c r="IU13" s="182">
        <f t="shared" si="88"/>
        <v>20</v>
      </c>
      <c r="IV13" s="182">
        <f>IT13*IU13</f>
        <v>1610.5100000000011</v>
      </c>
      <c r="IW13" s="5"/>
      <c r="IX13" s="182">
        <f t="shared" si="89"/>
        <v>80.525500000000051</v>
      </c>
      <c r="IY13" s="182">
        <f t="shared" si="90"/>
        <v>20</v>
      </c>
      <c r="IZ13" s="182">
        <f>IX13*IY13</f>
        <v>1610.5100000000011</v>
      </c>
      <c r="JB13" s="183">
        <f>HF13+HJ13+HN13+HR13+HV13+HZ13+ID13+IH13+IL13+IP13+IT13+IX13</f>
        <v>966.30600000000084</v>
      </c>
      <c r="JC13" s="183">
        <f>(HG13+HK13+HO13+HS13+HW13+IA13+IE13+II13+IM13+IQ13+IU13+IY13)/12</f>
        <v>20</v>
      </c>
      <c r="JD13" s="183">
        <f>HH13+HL13+HP13+HT13+HX13+IB13+IF13+IJ13+IN13+IR13+IV13+IZ13</f>
        <v>19326.120000000017</v>
      </c>
      <c r="JF13" s="182">
        <f t="shared" si="91"/>
        <v>88.578050000000061</v>
      </c>
      <c r="JG13" s="182">
        <f t="shared" si="92"/>
        <v>20</v>
      </c>
      <c r="JH13" s="182">
        <f>JF13*JG13</f>
        <v>1771.5610000000013</v>
      </c>
      <c r="JI13" s="5"/>
      <c r="JJ13" s="182">
        <f t="shared" si="93"/>
        <v>88.578050000000061</v>
      </c>
      <c r="JK13" s="182">
        <f t="shared" si="94"/>
        <v>20</v>
      </c>
      <c r="JL13" s="182">
        <f>JJ13*JK13</f>
        <v>1771.5610000000013</v>
      </c>
      <c r="JM13" s="5"/>
      <c r="JN13" s="182">
        <f t="shared" si="95"/>
        <v>88.578050000000061</v>
      </c>
      <c r="JO13" s="182">
        <f t="shared" si="96"/>
        <v>20</v>
      </c>
      <c r="JP13" s="182">
        <f>JN13*JO13</f>
        <v>1771.5610000000013</v>
      </c>
      <c r="JQ13" s="5"/>
      <c r="JR13" s="182">
        <f t="shared" si="97"/>
        <v>88.578050000000061</v>
      </c>
      <c r="JS13" s="182">
        <f t="shared" si="98"/>
        <v>20</v>
      </c>
      <c r="JT13" s="182">
        <f>JR13*JS13</f>
        <v>1771.5610000000013</v>
      </c>
      <c r="JU13" s="5"/>
      <c r="JV13" s="182">
        <f t="shared" si="99"/>
        <v>88.578050000000061</v>
      </c>
      <c r="JW13" s="182">
        <f t="shared" si="100"/>
        <v>20</v>
      </c>
      <c r="JX13" s="182">
        <f>JV13*JW13</f>
        <v>1771.5610000000013</v>
      </c>
      <c r="JY13" s="5"/>
      <c r="JZ13" s="182">
        <f t="shared" si="101"/>
        <v>88.578050000000061</v>
      </c>
      <c r="KA13" s="182">
        <f t="shared" si="102"/>
        <v>20</v>
      </c>
      <c r="KB13" s="182">
        <f>JZ13*KA13</f>
        <v>1771.5610000000013</v>
      </c>
      <c r="KC13" s="5"/>
      <c r="KD13" s="182">
        <f t="shared" si="103"/>
        <v>88.578050000000061</v>
      </c>
      <c r="KE13" s="182">
        <f t="shared" si="104"/>
        <v>20</v>
      </c>
      <c r="KF13" s="182">
        <f>KD13*KE13</f>
        <v>1771.5610000000013</v>
      </c>
      <c r="KG13" s="5"/>
      <c r="KH13" s="182">
        <f>KD13*$KH$8</f>
        <v>88.578050000000061</v>
      </c>
      <c r="KI13" s="182">
        <f>KE13*$KI$8</f>
        <v>20</v>
      </c>
      <c r="KJ13" s="182">
        <f>KH13*KI13</f>
        <v>1771.5610000000013</v>
      </c>
      <c r="KK13" s="5"/>
      <c r="KL13" s="182">
        <f t="shared" si="106"/>
        <v>88.578050000000061</v>
      </c>
      <c r="KM13" s="182">
        <f>KI13*$KM$8</f>
        <v>20</v>
      </c>
      <c r="KN13" s="182">
        <f>KL13*KM13</f>
        <v>1771.5610000000013</v>
      </c>
      <c r="KO13" s="5"/>
      <c r="KP13" s="182">
        <f t="shared" si="107"/>
        <v>88.578050000000061</v>
      </c>
      <c r="KQ13" s="182">
        <f t="shared" si="108"/>
        <v>20</v>
      </c>
      <c r="KR13" s="182">
        <f>KP13*KQ13</f>
        <v>1771.5610000000013</v>
      </c>
      <c r="KS13" s="5"/>
      <c r="KT13" s="182">
        <f t="shared" si="109"/>
        <v>88.578050000000061</v>
      </c>
      <c r="KU13" s="182">
        <f t="shared" si="110"/>
        <v>20</v>
      </c>
      <c r="KV13" s="182">
        <f>KT13*KU13</f>
        <v>1771.5610000000013</v>
      </c>
      <c r="KW13" s="5"/>
      <c r="KX13" s="182">
        <f t="shared" si="111"/>
        <v>88.578050000000061</v>
      </c>
      <c r="KY13" s="182">
        <f t="shared" si="112"/>
        <v>20</v>
      </c>
      <c r="KZ13" s="182">
        <f>KX13*KY13</f>
        <v>1771.5610000000013</v>
      </c>
      <c r="LB13" s="183">
        <f>JF13+JJ13+JN13+JR13+JV13+JZ13+KD13+KH13+KL13+KP13+KT13+KX13</f>
        <v>1062.9366000000007</v>
      </c>
      <c r="LC13" s="183">
        <f>(JG13+JK13+JO13+JS13+JW13+KA13+KE13+KI13+KM13+KQ13+KU13+KY13)/12</f>
        <v>20</v>
      </c>
      <c r="LD13" s="183">
        <f>JH13+JL13+JP13+JT13+JX13+KB13+KF13+KJ13+KN13+KR13+KV13+KZ13</f>
        <v>21258.732000000015</v>
      </c>
    </row>
    <row r="14" spans="2:316" ht="18.75">
      <c r="B14" s="172" t="s">
        <v>344</v>
      </c>
      <c r="C14" s="180"/>
      <c r="D14" s="180" t="str">
        <f>'A.I Revenue Streams - P1'!F28</f>
        <v>Ceramics Braces (Self Ligating)</v>
      </c>
      <c r="E14" s="184"/>
      <c r="F14" s="182">
        <f>'A.I Revenue Streams - P2'!G14*25</f>
        <v>25</v>
      </c>
      <c r="G14" s="182">
        <f>'A.I Revenue Streams - P2'!I14</f>
        <v>20</v>
      </c>
      <c r="H14" s="182">
        <f>F14*G14</f>
        <v>500</v>
      </c>
      <c r="I14" s="5"/>
      <c r="J14" s="182">
        <f>F14*$J$8</f>
        <v>27.500000000000004</v>
      </c>
      <c r="K14" s="182">
        <f>G14*$K$8</f>
        <v>20</v>
      </c>
      <c r="L14" s="182">
        <f>J14*K14</f>
        <v>550.00000000000011</v>
      </c>
      <c r="M14" s="5"/>
      <c r="N14" s="182">
        <f>J14*$N$8</f>
        <v>27.500000000000004</v>
      </c>
      <c r="O14" s="182">
        <f>K14*$O$8</f>
        <v>20</v>
      </c>
      <c r="P14" s="182">
        <f>N14*O14</f>
        <v>550.00000000000011</v>
      </c>
      <c r="Q14" s="5"/>
      <c r="R14" s="182">
        <f>N14*$R$8</f>
        <v>27.500000000000004</v>
      </c>
      <c r="S14" s="182">
        <f>O14*$S$8</f>
        <v>20</v>
      </c>
      <c r="T14" s="182">
        <f>R14*S14</f>
        <v>550.00000000000011</v>
      </c>
      <c r="U14" s="5"/>
      <c r="V14" s="182">
        <f>R14*$V$8</f>
        <v>27.500000000000004</v>
      </c>
      <c r="W14" s="182">
        <f>S14*$W$8</f>
        <v>20</v>
      </c>
      <c r="X14" s="182">
        <f>V14*W14</f>
        <v>550.00000000000011</v>
      </c>
      <c r="Y14" s="5"/>
      <c r="Z14" s="182">
        <f>V14*$Z$8</f>
        <v>27.500000000000004</v>
      </c>
      <c r="AA14" s="182">
        <f>W14*$AA$8</f>
        <v>20</v>
      </c>
      <c r="AB14" s="182">
        <f>Z14*AA14</f>
        <v>550.00000000000011</v>
      </c>
      <c r="AC14" s="5"/>
      <c r="AD14" s="182">
        <f>Z14*$AD$8</f>
        <v>27.500000000000004</v>
      </c>
      <c r="AE14" s="182">
        <f>AA14*$AE$8</f>
        <v>20</v>
      </c>
      <c r="AF14" s="182">
        <f>AD14*AE14</f>
        <v>550.00000000000011</v>
      </c>
      <c r="AG14" s="5"/>
      <c r="AH14" s="182">
        <f>AD14*$AH$8</f>
        <v>27.500000000000004</v>
      </c>
      <c r="AI14" s="182">
        <f>AE14*$AI$8</f>
        <v>20</v>
      </c>
      <c r="AJ14" s="182">
        <f>AH14*AI14</f>
        <v>550.00000000000011</v>
      </c>
      <c r="AK14" s="5"/>
      <c r="AL14" s="182">
        <f>AH14*$AL$8</f>
        <v>27.500000000000004</v>
      </c>
      <c r="AM14" s="182">
        <f>AI14*$AM$8</f>
        <v>20</v>
      </c>
      <c r="AN14" s="182">
        <f>AL14*AM14</f>
        <v>550.00000000000011</v>
      </c>
      <c r="AO14" s="5"/>
      <c r="AP14" s="182">
        <f>AL14*$AP$8</f>
        <v>27.500000000000004</v>
      </c>
      <c r="AQ14" s="182">
        <f>AM14*$AQ$8</f>
        <v>20</v>
      </c>
      <c r="AR14" s="182">
        <f>AP14*AQ14</f>
        <v>550.00000000000011</v>
      </c>
      <c r="AS14" s="5"/>
      <c r="AT14" s="182">
        <f>AP14*$AH$8</f>
        <v>27.500000000000004</v>
      </c>
      <c r="AU14" s="182">
        <f>AQ14*$AI$8</f>
        <v>20</v>
      </c>
      <c r="AV14" s="182">
        <f>AT14*AU14</f>
        <v>550.00000000000011</v>
      </c>
      <c r="AW14" s="5"/>
      <c r="AX14" s="182">
        <f>AT14*$AL$8</f>
        <v>27.500000000000004</v>
      </c>
      <c r="AY14" s="182">
        <f>AU14*$AM$8</f>
        <v>20</v>
      </c>
      <c r="AZ14" s="182">
        <f>AX14*AY14</f>
        <v>550.00000000000011</v>
      </c>
      <c r="BA14" s="5"/>
      <c r="BB14" s="208">
        <f>SUMIF($F$6:$AZ$6,$BB$6,F14:AZ14)</f>
        <v>327.5</v>
      </c>
      <c r="BC14" s="208">
        <f>SUMIF($F$6:$AZ$6,$BC$6,F14:AZ14)/12</f>
        <v>20</v>
      </c>
      <c r="BD14" s="183">
        <f>H14+L14+P14+T14+X14+AB14+AF14+AJ14+AN14</f>
        <v>4900</v>
      </c>
      <c r="BE14" t="b">
        <f>(BB14*BC14)=BD14</f>
        <v>0</v>
      </c>
      <c r="BF14" s="182">
        <f>AX14*$BF$8</f>
        <v>30.250000000000007</v>
      </c>
      <c r="BG14" s="182">
        <f>AY14*$BG$8</f>
        <v>20</v>
      </c>
      <c r="BH14" s="182">
        <f>BF14*BG14</f>
        <v>605.00000000000011</v>
      </c>
      <c r="BI14" s="5"/>
      <c r="BJ14" s="182">
        <f>BF14*$BJ$8</f>
        <v>30.250000000000007</v>
      </c>
      <c r="BK14" s="182">
        <f>BG14*$BK$8</f>
        <v>20</v>
      </c>
      <c r="BL14" s="182">
        <f>BJ14*BK14</f>
        <v>605.00000000000011</v>
      </c>
      <c r="BM14" s="5"/>
      <c r="BN14" s="182">
        <f t="shared" si="1"/>
        <v>30.250000000000007</v>
      </c>
      <c r="BO14" s="182">
        <f>BK14*$BO$8</f>
        <v>20</v>
      </c>
      <c r="BP14" s="182">
        <f>BN14*BO14</f>
        <v>605.00000000000011</v>
      </c>
      <c r="BQ14" s="5"/>
      <c r="BR14" s="182">
        <f>BN14*$BR$8</f>
        <v>30.250000000000007</v>
      </c>
      <c r="BS14" s="182">
        <f>BO14*$BS$8</f>
        <v>20</v>
      </c>
      <c r="BT14" s="182">
        <f>BR14*BS14</f>
        <v>605.00000000000011</v>
      </c>
      <c r="BU14" s="5"/>
      <c r="BV14" s="182">
        <f t="shared" si="5"/>
        <v>30.250000000000007</v>
      </c>
      <c r="BW14" s="182">
        <f t="shared" si="6"/>
        <v>20</v>
      </c>
      <c r="BX14" s="182">
        <f>BV14*BW14</f>
        <v>605.00000000000011</v>
      </c>
      <c r="BY14" s="5"/>
      <c r="BZ14" s="182">
        <f t="shared" si="7"/>
        <v>30.250000000000007</v>
      </c>
      <c r="CA14" s="182">
        <f t="shared" si="8"/>
        <v>20</v>
      </c>
      <c r="CB14" s="182">
        <f>BZ14*CA14</f>
        <v>605.00000000000011</v>
      </c>
      <c r="CC14" s="5"/>
      <c r="CD14" s="182">
        <f t="shared" si="9"/>
        <v>30.250000000000007</v>
      </c>
      <c r="CE14" s="182">
        <f t="shared" si="10"/>
        <v>20</v>
      </c>
      <c r="CF14" s="182">
        <f>CD14*CE14</f>
        <v>605.00000000000011</v>
      </c>
      <c r="CG14" s="5"/>
      <c r="CH14" s="182">
        <f t="shared" si="11"/>
        <v>30.250000000000007</v>
      </c>
      <c r="CI14" s="182">
        <f t="shared" si="12"/>
        <v>20</v>
      </c>
      <c r="CJ14" s="182">
        <f>CH14*CI14</f>
        <v>605.00000000000011</v>
      </c>
      <c r="CK14" s="5"/>
      <c r="CL14" s="182">
        <f t="shared" si="13"/>
        <v>30.250000000000007</v>
      </c>
      <c r="CM14" s="182">
        <f t="shared" si="14"/>
        <v>20</v>
      </c>
      <c r="CN14" s="182">
        <f>CL14*CM14</f>
        <v>605.00000000000011</v>
      </c>
      <c r="CO14" s="5"/>
      <c r="CP14" s="182">
        <f t="shared" si="15"/>
        <v>30.250000000000007</v>
      </c>
      <c r="CQ14" s="182">
        <f t="shared" si="16"/>
        <v>20</v>
      </c>
      <c r="CR14" s="182">
        <f>CP14*CQ14</f>
        <v>605.00000000000011</v>
      </c>
      <c r="CS14" s="5"/>
      <c r="CT14" s="182">
        <f t="shared" si="17"/>
        <v>30.250000000000007</v>
      </c>
      <c r="CU14" s="182">
        <f t="shared" si="18"/>
        <v>20</v>
      </c>
      <c r="CV14" s="182">
        <f>CT14*CU14</f>
        <v>605.00000000000011</v>
      </c>
      <c r="CW14" s="5"/>
      <c r="CX14" s="182">
        <f t="shared" si="19"/>
        <v>30.250000000000007</v>
      </c>
      <c r="CY14" s="182">
        <f t="shared" si="20"/>
        <v>20</v>
      </c>
      <c r="CZ14" s="182">
        <f>CX14*CY14</f>
        <v>605.00000000000011</v>
      </c>
      <c r="DA14" s="5"/>
      <c r="DB14" s="183">
        <f>BF14+BJ14+BN14+BR14+BV14+BZ14+CD14+CH14+CL14+CP14+CT14+CX14</f>
        <v>363.00000000000006</v>
      </c>
      <c r="DC14" s="183">
        <f>(BG14+BK14+BO14+BS14+BW14+CA14+CE14+CI14+CM14+CQ14+CU14+CY14)/12</f>
        <v>20</v>
      </c>
      <c r="DD14" s="183">
        <f>BH14+BL14+BP14+BT14+BX14+CB14+CF14+CJ14+CN14+CR14+CV14+CZ14</f>
        <v>7260.0000000000009</v>
      </c>
      <c r="DF14" s="182">
        <f>CX14*$DF$8</f>
        <v>33.275000000000013</v>
      </c>
      <c r="DG14" s="182">
        <f t="shared" si="22"/>
        <v>20</v>
      </c>
      <c r="DH14" s="182">
        <f>DF14*DG14</f>
        <v>665.50000000000023</v>
      </c>
      <c r="DI14" s="5"/>
      <c r="DJ14" s="182">
        <f t="shared" si="23"/>
        <v>33.275000000000013</v>
      </c>
      <c r="DK14" s="182">
        <f t="shared" si="24"/>
        <v>20</v>
      </c>
      <c r="DL14" s="182">
        <f>DJ14*DK14</f>
        <v>665.50000000000023</v>
      </c>
      <c r="DM14" s="5"/>
      <c r="DN14" s="182">
        <f t="shared" si="25"/>
        <v>33.275000000000013</v>
      </c>
      <c r="DO14" s="182">
        <f t="shared" si="26"/>
        <v>20</v>
      </c>
      <c r="DP14" s="182">
        <f>DN14*DO14</f>
        <v>665.50000000000023</v>
      </c>
      <c r="DQ14" s="5"/>
      <c r="DR14" s="182">
        <f t="shared" si="27"/>
        <v>33.275000000000013</v>
      </c>
      <c r="DS14" s="182">
        <f t="shared" si="28"/>
        <v>20</v>
      </c>
      <c r="DT14" s="182">
        <f>DR14*DS14</f>
        <v>665.50000000000023</v>
      </c>
      <c r="DU14" s="5"/>
      <c r="DV14" s="182">
        <f t="shared" si="29"/>
        <v>33.275000000000013</v>
      </c>
      <c r="DW14" s="182">
        <f t="shared" si="30"/>
        <v>20</v>
      </c>
      <c r="DX14" s="182">
        <f>DV14*DW14</f>
        <v>665.50000000000023</v>
      </c>
      <c r="DY14" s="5"/>
      <c r="DZ14" s="182">
        <f t="shared" si="31"/>
        <v>33.275000000000013</v>
      </c>
      <c r="EA14" s="182">
        <f t="shared" si="32"/>
        <v>20</v>
      </c>
      <c r="EB14" s="182">
        <f>DZ14*EA14</f>
        <v>665.50000000000023</v>
      </c>
      <c r="EC14" s="5"/>
      <c r="ED14" s="182">
        <f t="shared" si="33"/>
        <v>33.275000000000013</v>
      </c>
      <c r="EE14" s="182">
        <f t="shared" si="34"/>
        <v>20</v>
      </c>
      <c r="EF14" s="182">
        <f>ED14*EE14</f>
        <v>665.50000000000023</v>
      </c>
      <c r="EG14" s="5"/>
      <c r="EH14" s="182">
        <f t="shared" si="35"/>
        <v>33.275000000000013</v>
      </c>
      <c r="EI14" s="182">
        <f t="shared" si="113"/>
        <v>20</v>
      </c>
      <c r="EJ14" s="182">
        <f>EH14*EI14</f>
        <v>665.50000000000023</v>
      </c>
      <c r="EK14" s="5"/>
      <c r="EL14" s="182">
        <f t="shared" si="36"/>
        <v>33.275000000000013</v>
      </c>
      <c r="EM14" s="182">
        <f t="shared" si="37"/>
        <v>20</v>
      </c>
      <c r="EN14" s="182">
        <f>EL14*EM14</f>
        <v>665.50000000000023</v>
      </c>
      <c r="EO14" s="5"/>
      <c r="EP14" s="182">
        <f t="shared" si="38"/>
        <v>33.275000000000013</v>
      </c>
      <c r="EQ14" s="182">
        <f t="shared" si="39"/>
        <v>20</v>
      </c>
      <c r="ER14" s="182">
        <f>EP14*EQ14</f>
        <v>665.50000000000023</v>
      </c>
      <c r="ES14" s="5"/>
      <c r="ET14" s="182">
        <f t="shared" si="40"/>
        <v>33.275000000000013</v>
      </c>
      <c r="EU14" s="182">
        <f t="shared" si="41"/>
        <v>20</v>
      </c>
      <c r="EV14" s="182">
        <f>ET14*EU14</f>
        <v>665.50000000000023</v>
      </c>
      <c r="EW14" s="5"/>
      <c r="EX14" s="182">
        <f t="shared" si="42"/>
        <v>33.275000000000013</v>
      </c>
      <c r="EY14" s="182">
        <f t="shared" si="43"/>
        <v>20</v>
      </c>
      <c r="EZ14" s="182">
        <f>EX14*EY14</f>
        <v>665.50000000000023</v>
      </c>
      <c r="FA14" s="5"/>
      <c r="FB14" s="183">
        <f>DF14+DJ14+DN14+DR14+DV14+DZ14+ED14+EH14+EL14+EP14+ET14+EX14</f>
        <v>399.30000000000024</v>
      </c>
      <c r="FC14" s="183">
        <f>(DG14+DK14+DO14+DS14+DW14+EA14+EE14+EI14+EM14+EQ14+EU14+EY14)/12</f>
        <v>20</v>
      </c>
      <c r="FD14" s="183">
        <f>DH14+DL14+DP14+DT14+DX14+EB14+EF14+EJ14+EN14+ER14+EV14+EZ14</f>
        <v>7986.0000000000009</v>
      </c>
      <c r="FF14" s="182">
        <f t="shared" si="44"/>
        <v>36.60250000000002</v>
      </c>
      <c r="FG14" s="182">
        <f t="shared" si="45"/>
        <v>20</v>
      </c>
      <c r="FH14" s="182">
        <f>FF14*FG14</f>
        <v>732.05000000000041</v>
      </c>
      <c r="FI14" s="5"/>
      <c r="FJ14" s="182">
        <f t="shared" si="46"/>
        <v>36.60250000000002</v>
      </c>
      <c r="FK14" s="182">
        <f t="shared" si="47"/>
        <v>20</v>
      </c>
      <c r="FL14" s="182">
        <f>FJ14*FK14</f>
        <v>732.05000000000041</v>
      </c>
      <c r="FM14" s="5"/>
      <c r="FN14" s="182">
        <f t="shared" si="48"/>
        <v>36.60250000000002</v>
      </c>
      <c r="FO14" s="182">
        <f t="shared" si="49"/>
        <v>20</v>
      </c>
      <c r="FP14" s="182">
        <f>FN14*FO14</f>
        <v>732.05000000000041</v>
      </c>
      <c r="FQ14" s="5"/>
      <c r="FR14" s="182">
        <f t="shared" si="50"/>
        <v>36.60250000000002</v>
      </c>
      <c r="FS14" s="182">
        <f t="shared" si="51"/>
        <v>20</v>
      </c>
      <c r="FT14" s="182">
        <f>FR14*FS14</f>
        <v>732.05000000000041</v>
      </c>
      <c r="FU14" s="5"/>
      <c r="FV14" s="182">
        <f t="shared" si="52"/>
        <v>36.60250000000002</v>
      </c>
      <c r="FW14" s="182">
        <f t="shared" si="53"/>
        <v>20</v>
      </c>
      <c r="FX14" s="182">
        <f>FV14*FW14</f>
        <v>732.05000000000041</v>
      </c>
      <c r="FY14" s="5"/>
      <c r="FZ14" s="182">
        <f t="shared" si="54"/>
        <v>36.60250000000002</v>
      </c>
      <c r="GA14" s="182">
        <f>FW14*$GA$8</f>
        <v>20</v>
      </c>
      <c r="GB14" s="182">
        <f>FZ14*GA14</f>
        <v>732.05000000000041</v>
      </c>
      <c r="GC14" s="5"/>
      <c r="GD14" s="182">
        <f>FZ14*$GD$8</f>
        <v>36.60250000000002</v>
      </c>
      <c r="GE14" s="182">
        <f t="shared" si="57"/>
        <v>20</v>
      </c>
      <c r="GF14" s="182">
        <f>GD14*GE14</f>
        <v>732.05000000000041</v>
      </c>
      <c r="GG14" s="5"/>
      <c r="GH14" s="182">
        <f>GD14*$GH$8</f>
        <v>36.60250000000002</v>
      </c>
      <c r="GI14" s="182">
        <f>GE14*$GI$8</f>
        <v>20</v>
      </c>
      <c r="GJ14" s="182">
        <f>GH14*GI14</f>
        <v>732.05000000000041</v>
      </c>
      <c r="GK14" s="5"/>
      <c r="GL14" s="182">
        <f t="shared" si="59"/>
        <v>36.60250000000002</v>
      </c>
      <c r="GM14" s="182">
        <f t="shared" si="60"/>
        <v>20</v>
      </c>
      <c r="GN14" s="182">
        <f>GL14*GM14</f>
        <v>732.05000000000041</v>
      </c>
      <c r="GO14" s="5"/>
      <c r="GP14" s="182">
        <f t="shared" si="61"/>
        <v>36.60250000000002</v>
      </c>
      <c r="GQ14" s="182">
        <f t="shared" si="62"/>
        <v>20</v>
      </c>
      <c r="GR14" s="182">
        <f>GP14*GQ14</f>
        <v>732.05000000000041</v>
      </c>
      <c r="GS14" s="5"/>
      <c r="GT14" s="182">
        <f t="shared" si="63"/>
        <v>36.60250000000002</v>
      </c>
      <c r="GU14" s="182">
        <f t="shared" si="64"/>
        <v>20</v>
      </c>
      <c r="GV14" s="182">
        <f>GT14*GU14</f>
        <v>732.05000000000041</v>
      </c>
      <c r="GW14" s="5"/>
      <c r="GX14" s="182">
        <f t="shared" si="65"/>
        <v>36.60250000000002</v>
      </c>
      <c r="GY14" s="182">
        <f t="shared" si="66"/>
        <v>20</v>
      </c>
      <c r="GZ14" s="182">
        <f>GX14*GY14</f>
        <v>732.05000000000041</v>
      </c>
      <c r="HB14" s="183">
        <f>FF14+FJ14+FN14+FR14+FV14+FZ14+GD14+GH14+GL14+GP14+GT14+GX14</f>
        <v>439.23000000000025</v>
      </c>
      <c r="HC14" s="183">
        <f>(FG14+FK14+FO14+FS14+FW14+GA14+GE14+GI14+GM14+GQ14+GU14+GY14)/12</f>
        <v>20</v>
      </c>
      <c r="HD14" s="183">
        <f>FH14+FL14+FP14+FT14+FX14+GB14+GF14+GJ14+GN14+GR14+GV14+GZ14</f>
        <v>8784.600000000004</v>
      </c>
      <c r="HF14" s="182">
        <f t="shared" si="67"/>
        <v>40.262750000000025</v>
      </c>
      <c r="HG14" s="182">
        <f t="shared" si="68"/>
        <v>20</v>
      </c>
      <c r="HH14" s="182">
        <f>HF14*HG14</f>
        <v>805.25500000000056</v>
      </c>
      <c r="HI14" s="5"/>
      <c r="HJ14" s="182">
        <f t="shared" si="69"/>
        <v>40.262750000000025</v>
      </c>
      <c r="HK14" s="182">
        <f>HG14*$HK$8</f>
        <v>20</v>
      </c>
      <c r="HL14" s="182">
        <f>HJ14*HK14</f>
        <v>805.25500000000056</v>
      </c>
      <c r="HM14" s="5"/>
      <c r="HN14" s="182">
        <f t="shared" si="71"/>
        <v>40.262750000000025</v>
      </c>
      <c r="HO14" s="182">
        <f t="shared" si="72"/>
        <v>20</v>
      </c>
      <c r="HP14" s="182">
        <f>HN14*HO14</f>
        <v>805.25500000000056</v>
      </c>
      <c r="HQ14" s="5"/>
      <c r="HR14" s="182">
        <f t="shared" si="73"/>
        <v>40.262750000000025</v>
      </c>
      <c r="HS14" s="182">
        <f t="shared" si="74"/>
        <v>20</v>
      </c>
      <c r="HT14" s="182">
        <f>HR14*HS14</f>
        <v>805.25500000000056</v>
      </c>
      <c r="HU14" s="5"/>
      <c r="HV14" s="182">
        <f t="shared" si="75"/>
        <v>40.262750000000025</v>
      </c>
      <c r="HW14" s="182">
        <f t="shared" si="76"/>
        <v>20</v>
      </c>
      <c r="HX14" s="182">
        <f>HV14*HW14</f>
        <v>805.25500000000056</v>
      </c>
      <c r="HY14" s="5"/>
      <c r="HZ14" s="182">
        <f t="shared" si="77"/>
        <v>40.262750000000025</v>
      </c>
      <c r="IA14" s="182">
        <f t="shared" si="78"/>
        <v>20</v>
      </c>
      <c r="IB14" s="182">
        <f>HZ14*IA14</f>
        <v>805.25500000000056</v>
      </c>
      <c r="IC14" s="5"/>
      <c r="ID14" s="182">
        <f t="shared" si="79"/>
        <v>40.262750000000025</v>
      </c>
      <c r="IE14" s="182">
        <f t="shared" si="80"/>
        <v>20</v>
      </c>
      <c r="IF14" s="182">
        <f>ID14*IE14</f>
        <v>805.25500000000056</v>
      </c>
      <c r="IG14" s="5"/>
      <c r="IH14" s="182">
        <f t="shared" si="81"/>
        <v>40.262750000000025</v>
      </c>
      <c r="II14" s="182">
        <f t="shared" si="82"/>
        <v>20</v>
      </c>
      <c r="IJ14" s="182">
        <f>IH14*II14</f>
        <v>805.25500000000056</v>
      </c>
      <c r="IK14" s="5"/>
      <c r="IL14" s="182">
        <f t="shared" si="83"/>
        <v>40.262750000000025</v>
      </c>
      <c r="IM14" s="182">
        <f t="shared" si="84"/>
        <v>20</v>
      </c>
      <c r="IN14" s="182">
        <f>IL14*IM14</f>
        <v>805.25500000000056</v>
      </c>
      <c r="IO14" s="5"/>
      <c r="IP14" s="182">
        <f t="shared" si="85"/>
        <v>40.262750000000025</v>
      </c>
      <c r="IQ14" s="182">
        <f t="shared" si="86"/>
        <v>20</v>
      </c>
      <c r="IR14" s="182">
        <f>IP14*IQ14</f>
        <v>805.25500000000056</v>
      </c>
      <c r="IS14" s="5"/>
      <c r="IT14" s="182">
        <f t="shared" si="87"/>
        <v>40.262750000000025</v>
      </c>
      <c r="IU14" s="182">
        <f t="shared" si="88"/>
        <v>20</v>
      </c>
      <c r="IV14" s="182">
        <f>IT14*IU14</f>
        <v>805.25500000000056</v>
      </c>
      <c r="IW14" s="5"/>
      <c r="IX14" s="182">
        <f t="shared" si="89"/>
        <v>40.262750000000025</v>
      </c>
      <c r="IY14" s="182">
        <f t="shared" si="90"/>
        <v>20</v>
      </c>
      <c r="IZ14" s="182">
        <f>IX14*IY14</f>
        <v>805.25500000000056</v>
      </c>
      <c r="JB14" s="183">
        <f>HF14+HJ14+HN14+HR14+HV14+HZ14+ID14+IH14+IL14+IP14+IT14+IX14</f>
        <v>483.15300000000042</v>
      </c>
      <c r="JC14" s="183">
        <f>(HG14+HK14+HO14+HS14+HW14+IA14+IE14+II14+IM14+IQ14+IU14+IY14)/12</f>
        <v>20</v>
      </c>
      <c r="JD14" s="183">
        <f>HH14+HL14+HP14+HT14+HX14+IB14+IF14+IJ14+IN14+IR14+IV14+IZ14</f>
        <v>9663.0600000000086</v>
      </c>
      <c r="JF14" s="182">
        <f t="shared" si="91"/>
        <v>44.289025000000031</v>
      </c>
      <c r="JG14" s="182">
        <f t="shared" si="92"/>
        <v>20</v>
      </c>
      <c r="JH14" s="182">
        <f>JF14*JG14</f>
        <v>885.78050000000064</v>
      </c>
      <c r="JI14" s="5"/>
      <c r="JJ14" s="182">
        <f t="shared" si="93"/>
        <v>44.289025000000031</v>
      </c>
      <c r="JK14" s="182">
        <f t="shared" si="94"/>
        <v>20</v>
      </c>
      <c r="JL14" s="182">
        <f>JJ14*JK14</f>
        <v>885.78050000000064</v>
      </c>
      <c r="JM14" s="5"/>
      <c r="JN14" s="182">
        <f t="shared" si="95"/>
        <v>44.289025000000031</v>
      </c>
      <c r="JO14" s="182">
        <f t="shared" si="96"/>
        <v>20</v>
      </c>
      <c r="JP14" s="182">
        <f>JN14*JO14</f>
        <v>885.78050000000064</v>
      </c>
      <c r="JQ14" s="5"/>
      <c r="JR14" s="182">
        <f t="shared" si="97"/>
        <v>44.289025000000031</v>
      </c>
      <c r="JS14" s="182">
        <f t="shared" si="98"/>
        <v>20</v>
      </c>
      <c r="JT14" s="182">
        <f>JR14*JS14</f>
        <v>885.78050000000064</v>
      </c>
      <c r="JU14" s="5"/>
      <c r="JV14" s="182">
        <f t="shared" si="99"/>
        <v>44.289025000000031</v>
      </c>
      <c r="JW14" s="182">
        <f t="shared" si="100"/>
        <v>20</v>
      </c>
      <c r="JX14" s="182">
        <f>JV14*JW14</f>
        <v>885.78050000000064</v>
      </c>
      <c r="JY14" s="5"/>
      <c r="JZ14" s="182">
        <f t="shared" si="101"/>
        <v>44.289025000000031</v>
      </c>
      <c r="KA14" s="182">
        <f t="shared" si="102"/>
        <v>20</v>
      </c>
      <c r="KB14" s="182">
        <f>JZ14*KA14</f>
        <v>885.78050000000064</v>
      </c>
      <c r="KC14" s="5"/>
      <c r="KD14" s="182">
        <f t="shared" si="103"/>
        <v>44.289025000000031</v>
      </c>
      <c r="KE14" s="182">
        <f t="shared" si="104"/>
        <v>20</v>
      </c>
      <c r="KF14" s="182">
        <f>KD14*KE14</f>
        <v>885.78050000000064</v>
      </c>
      <c r="KG14" s="5"/>
      <c r="KH14" s="182">
        <f>KD14*$KH$8</f>
        <v>44.289025000000031</v>
      </c>
      <c r="KI14" s="182">
        <f>KE14*$KI$8</f>
        <v>20</v>
      </c>
      <c r="KJ14" s="182">
        <f>KH14*KI14</f>
        <v>885.78050000000064</v>
      </c>
      <c r="KK14" s="5"/>
      <c r="KL14" s="182">
        <f t="shared" si="106"/>
        <v>44.289025000000031</v>
      </c>
      <c r="KM14" s="182">
        <f>KI14*$KM$8</f>
        <v>20</v>
      </c>
      <c r="KN14" s="182">
        <f>KL14*KM14</f>
        <v>885.78050000000064</v>
      </c>
      <c r="KO14" s="5"/>
      <c r="KP14" s="182">
        <f t="shared" si="107"/>
        <v>44.289025000000031</v>
      </c>
      <c r="KQ14" s="182">
        <f t="shared" si="108"/>
        <v>20</v>
      </c>
      <c r="KR14" s="182">
        <f>KP14*KQ14</f>
        <v>885.78050000000064</v>
      </c>
      <c r="KS14" s="5"/>
      <c r="KT14" s="182">
        <f t="shared" si="109"/>
        <v>44.289025000000031</v>
      </c>
      <c r="KU14" s="182">
        <f t="shared" si="110"/>
        <v>20</v>
      </c>
      <c r="KV14" s="182">
        <f>KT14*KU14</f>
        <v>885.78050000000064</v>
      </c>
      <c r="KW14" s="5"/>
      <c r="KX14" s="182">
        <f t="shared" si="111"/>
        <v>44.289025000000031</v>
      </c>
      <c r="KY14" s="182">
        <f t="shared" si="112"/>
        <v>20</v>
      </c>
      <c r="KZ14" s="182">
        <f>KX14*KY14</f>
        <v>885.78050000000064</v>
      </c>
      <c r="LB14" s="183">
        <f>JF14+JJ14+JN14+JR14+JV14+JZ14+KD14+KH14+KL14+KP14+KT14+KX14</f>
        <v>531.46830000000034</v>
      </c>
      <c r="LC14" s="183">
        <f>(JG14+JK14+JO14+JS14+JW14+KA14+KE14+KI14+KM14+KQ14+KU14+KY14)/12</f>
        <v>20</v>
      </c>
      <c r="LD14" s="183">
        <f>JH14+JL14+JP14+JT14+JX14+KB14+KF14+KJ14+KN14+KR14+KV14+KZ14</f>
        <v>10629.366000000007</v>
      </c>
    </row>
    <row r="15" spans="2:316" s="3" customFormat="1" ht="18.75">
      <c r="B15" s="362" t="s">
        <v>164</v>
      </c>
      <c r="C15" s="362"/>
      <c r="D15" s="362"/>
      <c r="E15" s="187"/>
      <c r="F15" s="188">
        <f>SUM(F10:F14)</f>
        <v>375</v>
      </c>
      <c r="G15" s="188"/>
      <c r="H15" s="188">
        <f>SUM(H10:H14)</f>
        <v>7500</v>
      </c>
      <c r="I15" s="188"/>
      <c r="J15" s="188">
        <f>SUM(J10:J14)</f>
        <v>412.5</v>
      </c>
      <c r="K15" s="188"/>
      <c r="L15" s="188">
        <f>SUM(L10:L14)</f>
        <v>8250</v>
      </c>
      <c r="M15" s="188"/>
      <c r="N15" s="188">
        <f>SUM(N10:N14)</f>
        <v>412.5</v>
      </c>
      <c r="O15" s="188"/>
      <c r="P15" s="188">
        <f>SUM(P10:P14)</f>
        <v>8250</v>
      </c>
      <c r="Q15" s="188"/>
      <c r="R15" s="188">
        <f>SUM(R10:R14)</f>
        <v>412.5</v>
      </c>
      <c r="S15" s="188"/>
      <c r="T15" s="188">
        <f>SUM(T10:T14)</f>
        <v>8250</v>
      </c>
      <c r="U15" s="188"/>
      <c r="V15" s="188">
        <f>SUM(V10:V14)</f>
        <v>412.5</v>
      </c>
      <c r="W15" s="188"/>
      <c r="X15" s="188">
        <f>SUM(X10:X14)</f>
        <v>8250</v>
      </c>
      <c r="Y15" s="188"/>
      <c r="Z15" s="188">
        <f>SUM(Z10:Z14)</f>
        <v>412.5</v>
      </c>
      <c r="AA15" s="188"/>
      <c r="AB15" s="188">
        <f>SUM(AB10:AB14)</f>
        <v>8250</v>
      </c>
      <c r="AC15" s="188"/>
      <c r="AD15" s="188">
        <f>SUM(AD10:AD14)</f>
        <v>412.5</v>
      </c>
      <c r="AE15" s="188"/>
      <c r="AF15" s="188">
        <f>SUM(AF10:AF14)</f>
        <v>8250</v>
      </c>
      <c r="AG15" s="188"/>
      <c r="AH15" s="188">
        <f>SUM(AH10:AH14)</f>
        <v>412.5</v>
      </c>
      <c r="AI15" s="188"/>
      <c r="AJ15" s="188">
        <f>SUM(AJ10:AJ14)</f>
        <v>8250</v>
      </c>
      <c r="AK15" s="188"/>
      <c r="AL15" s="188">
        <f>SUM(AL10:AL14)</f>
        <v>412.5</v>
      </c>
      <c r="AM15" s="188"/>
      <c r="AN15" s="188">
        <f>SUM(AN10:AN14)</f>
        <v>8250</v>
      </c>
      <c r="AO15" s="188"/>
      <c r="AP15" s="188">
        <f>SUM(AP10:AP14)</f>
        <v>412.5</v>
      </c>
      <c r="AQ15" s="188"/>
      <c r="AR15" s="188">
        <f>SUM(AR10:AR14)</f>
        <v>8250</v>
      </c>
      <c r="AS15" s="188"/>
      <c r="AT15" s="188">
        <f>SUM(AT10:AT14)</f>
        <v>412.5</v>
      </c>
      <c r="AU15" s="188"/>
      <c r="AV15" s="188">
        <f>SUM(AV10:AV14)</f>
        <v>8250</v>
      </c>
      <c r="AW15" s="188"/>
      <c r="AX15" s="188">
        <f>SUM(AX10:AX14)</f>
        <v>412.5</v>
      </c>
      <c r="AY15" s="188"/>
      <c r="AZ15" s="188">
        <f>SUM(AZ10:AZ14)</f>
        <v>8250</v>
      </c>
      <c r="BA15" s="188"/>
      <c r="BB15" s="188">
        <f>SUM(BB10:BB14)</f>
        <v>4912.5</v>
      </c>
      <c r="BC15" s="188"/>
      <c r="BD15" s="188">
        <f>SUM(BD10:BD14)</f>
        <v>73500</v>
      </c>
      <c r="BF15" s="188">
        <f>SUM(BF10:BF14)</f>
        <v>453.75</v>
      </c>
      <c r="BG15" s="188"/>
      <c r="BH15" s="188">
        <f>SUM(BH10:BH14)</f>
        <v>9075</v>
      </c>
      <c r="BI15" s="188"/>
      <c r="BJ15" s="188">
        <f>SUM(BJ10:BJ14)</f>
        <v>453.75</v>
      </c>
      <c r="BK15" s="188"/>
      <c r="BL15" s="188">
        <f>SUM(BL10:BL14)</f>
        <v>9075</v>
      </c>
      <c r="BM15" s="188"/>
      <c r="BN15" s="188">
        <f>SUM(BN10:BN14)</f>
        <v>453.75</v>
      </c>
      <c r="BO15" s="188"/>
      <c r="BP15" s="188">
        <f>SUM(BP10:BP14)</f>
        <v>9075</v>
      </c>
      <c r="BQ15" s="188"/>
      <c r="BR15" s="188">
        <f>SUM(BR10:BR14)</f>
        <v>453.75</v>
      </c>
      <c r="BS15" s="188"/>
      <c r="BT15" s="188">
        <f>SUM(BT10:BT14)</f>
        <v>9075</v>
      </c>
      <c r="BU15" s="188"/>
      <c r="BV15" s="188">
        <f>SUM(BV10:BV14)</f>
        <v>453.75</v>
      </c>
      <c r="BW15" s="188"/>
      <c r="BX15" s="188">
        <f>SUM(BX10:BX14)</f>
        <v>9075</v>
      </c>
      <c r="BY15" s="188"/>
      <c r="BZ15" s="188">
        <f>SUM(BZ10:BZ14)</f>
        <v>453.75</v>
      </c>
      <c r="CA15" s="188"/>
      <c r="CB15" s="188">
        <f>SUM(CB10:CB14)</f>
        <v>9075</v>
      </c>
      <c r="CC15" s="188"/>
      <c r="CD15" s="188">
        <f>SUM(CD10:CD14)</f>
        <v>453.75</v>
      </c>
      <c r="CE15" s="188"/>
      <c r="CF15" s="188">
        <f>SUM(CF10:CF14)</f>
        <v>9075</v>
      </c>
      <c r="CG15" s="188"/>
      <c r="CH15" s="188">
        <f>SUM(CH10:CH14)</f>
        <v>453.75</v>
      </c>
      <c r="CI15" s="188"/>
      <c r="CJ15" s="188">
        <f>SUM(CJ10:CJ14)</f>
        <v>9075</v>
      </c>
      <c r="CK15" s="188"/>
      <c r="CL15" s="188">
        <f>SUM(CL10:CL14)</f>
        <v>453.75</v>
      </c>
      <c r="CM15" s="188"/>
      <c r="CN15" s="188">
        <f>SUM(CN10:CN14)</f>
        <v>9075</v>
      </c>
      <c r="CO15" s="188"/>
      <c r="CP15" s="188">
        <f>SUM(CP10:CP14)</f>
        <v>453.75</v>
      </c>
      <c r="CQ15" s="188"/>
      <c r="CR15" s="188">
        <f>SUM(CR10:CR14)</f>
        <v>9075</v>
      </c>
      <c r="CS15" s="188"/>
      <c r="CT15" s="188">
        <f>SUM(CT10:CT14)</f>
        <v>453.75</v>
      </c>
      <c r="CU15" s="188"/>
      <c r="CV15" s="188">
        <f>SUM(CV10:CV14)</f>
        <v>9075</v>
      </c>
      <c r="CW15" s="188"/>
      <c r="CX15" s="188">
        <f>SUM(CX10:CX14)</f>
        <v>453.75</v>
      </c>
      <c r="CY15" s="188"/>
      <c r="CZ15" s="188">
        <f>SUM(CZ10:CZ14)</f>
        <v>9075</v>
      </c>
      <c r="DA15" s="188"/>
      <c r="DB15" s="188">
        <f>SUM(DB10:DB14)</f>
        <v>5445</v>
      </c>
      <c r="DC15" s="188"/>
      <c r="DD15" s="188">
        <f>SUM(DD10:DD14)</f>
        <v>108900</v>
      </c>
      <c r="DF15" s="188">
        <f>SUM(DF10:DF14)</f>
        <v>499.12500000000011</v>
      </c>
      <c r="DG15" s="188"/>
      <c r="DH15" s="188">
        <f>SUM(DH10:DH14)</f>
        <v>9982.5000000000018</v>
      </c>
      <c r="DI15" s="188"/>
      <c r="DJ15" s="188">
        <f>SUM(DJ10:DJ14)</f>
        <v>499.12500000000011</v>
      </c>
      <c r="DK15" s="188"/>
      <c r="DL15" s="188">
        <f>SUM(DL10:DL14)</f>
        <v>9982.5000000000018</v>
      </c>
      <c r="DM15" s="188"/>
      <c r="DN15" s="188">
        <f>SUM(DN10:DN14)</f>
        <v>499.12500000000011</v>
      </c>
      <c r="DO15" s="188"/>
      <c r="DP15" s="188">
        <f>SUM(DP10:DP14)</f>
        <v>9982.5000000000018</v>
      </c>
      <c r="DQ15" s="188"/>
      <c r="DR15" s="188">
        <f>SUM(DR10:DR14)</f>
        <v>499.12500000000011</v>
      </c>
      <c r="DS15" s="188"/>
      <c r="DT15" s="188">
        <f>SUM(DT10:DT14)</f>
        <v>9982.5000000000018</v>
      </c>
      <c r="DU15" s="188"/>
      <c r="DV15" s="188">
        <f>SUM(DV10:DV14)</f>
        <v>499.12500000000011</v>
      </c>
      <c r="DW15" s="188"/>
      <c r="DX15" s="188">
        <f>SUM(DX10:DX14)</f>
        <v>9982.5000000000018</v>
      </c>
      <c r="DY15" s="188"/>
      <c r="DZ15" s="188">
        <f>SUM(DZ10:DZ14)</f>
        <v>499.12500000000011</v>
      </c>
      <c r="EA15" s="188"/>
      <c r="EB15" s="188">
        <f>SUM(EB10:EB14)</f>
        <v>9982.5000000000018</v>
      </c>
      <c r="EC15" s="188"/>
      <c r="ED15" s="188">
        <f>SUM(ED10:ED14)</f>
        <v>499.12500000000011</v>
      </c>
      <c r="EE15" s="188"/>
      <c r="EF15" s="188">
        <f>SUM(EF10:EF14)</f>
        <v>9982.5000000000018</v>
      </c>
      <c r="EG15" s="188"/>
      <c r="EH15" s="188">
        <f>SUM(EH10:EH14)</f>
        <v>499.12500000000011</v>
      </c>
      <c r="EI15" s="188"/>
      <c r="EJ15" s="188">
        <f>SUM(EJ10:EJ14)</f>
        <v>9982.5000000000018</v>
      </c>
      <c r="EK15" s="188"/>
      <c r="EL15" s="188">
        <f>SUM(EL10:EL14)</f>
        <v>499.12500000000011</v>
      </c>
      <c r="EM15" s="188"/>
      <c r="EN15" s="188">
        <f>SUM(EN10:EN14)</f>
        <v>9982.5000000000018</v>
      </c>
      <c r="EO15" s="188"/>
      <c r="EP15" s="188">
        <f>SUM(EP10:EP14)</f>
        <v>499.12500000000011</v>
      </c>
      <c r="EQ15" s="188"/>
      <c r="ER15" s="188">
        <f>SUM(ER10:ER14)</f>
        <v>9982.5000000000018</v>
      </c>
      <c r="ES15" s="188"/>
      <c r="ET15" s="188">
        <f>SUM(ET10:ET14)</f>
        <v>499.12500000000011</v>
      </c>
      <c r="EU15" s="188"/>
      <c r="EV15" s="188">
        <f>SUM(EV10:EV14)</f>
        <v>9982.5000000000018</v>
      </c>
      <c r="EW15" s="188"/>
      <c r="EX15" s="188">
        <f>SUM(EX10:EX14)</f>
        <v>499.12500000000011</v>
      </c>
      <c r="EY15" s="188"/>
      <c r="EZ15" s="188">
        <f>SUM(EZ10:EZ14)</f>
        <v>9982.5000000000018</v>
      </c>
      <c r="FA15" s="188"/>
      <c r="FB15" s="188">
        <f>SUM(FB10:FB14)</f>
        <v>5989.5000000000018</v>
      </c>
      <c r="FC15" s="188"/>
      <c r="FD15" s="188">
        <f>SUM(FD10:FD14)</f>
        <v>119790</v>
      </c>
      <c r="FF15" s="188">
        <f>SUM(FF10:FF14)</f>
        <v>549.03750000000014</v>
      </c>
      <c r="FG15" s="188"/>
      <c r="FH15" s="188">
        <f>SUM(FH10:FH14)</f>
        <v>10980.750000000004</v>
      </c>
      <c r="FI15" s="188"/>
      <c r="FJ15" s="188">
        <f>SUM(FJ10:FJ14)</f>
        <v>549.03750000000014</v>
      </c>
      <c r="FK15" s="188"/>
      <c r="FL15" s="188">
        <f>SUM(FL10:FL14)</f>
        <v>10980.750000000004</v>
      </c>
      <c r="FM15" s="188"/>
      <c r="FN15" s="188">
        <f>SUM(FN10:FN14)</f>
        <v>549.03750000000014</v>
      </c>
      <c r="FO15" s="188"/>
      <c r="FP15" s="188">
        <f>SUM(FP10:FP14)</f>
        <v>10980.750000000004</v>
      </c>
      <c r="FQ15" s="188"/>
      <c r="FR15" s="188">
        <f>SUM(FR10:FR14)</f>
        <v>549.03750000000014</v>
      </c>
      <c r="FS15" s="188"/>
      <c r="FT15" s="188">
        <f>SUM(FT10:FT14)</f>
        <v>10980.750000000004</v>
      </c>
      <c r="FU15" s="188"/>
      <c r="FV15" s="188">
        <f>SUM(FV10:FV14)</f>
        <v>549.03750000000014</v>
      </c>
      <c r="FW15" s="188"/>
      <c r="FX15" s="188">
        <f>SUM(FX10:FX14)</f>
        <v>10980.750000000004</v>
      </c>
      <c r="FY15" s="188"/>
      <c r="FZ15" s="188">
        <f>SUM(FZ10:FZ14)</f>
        <v>549.03750000000014</v>
      </c>
      <c r="GA15" s="188"/>
      <c r="GB15" s="188">
        <f>SUM(GB10:GB14)</f>
        <v>10980.750000000004</v>
      </c>
      <c r="GC15" s="188"/>
      <c r="GD15" s="188">
        <f>SUM(GD10:GD14)</f>
        <v>549.03750000000014</v>
      </c>
      <c r="GE15" s="188"/>
      <c r="GF15" s="188">
        <f>SUM(GF10:GF14)</f>
        <v>10980.750000000004</v>
      </c>
      <c r="GG15" s="188"/>
      <c r="GH15" s="188">
        <f>SUM(GH10:GH14)</f>
        <v>549.03750000000014</v>
      </c>
      <c r="GI15" s="188"/>
      <c r="GJ15" s="188">
        <f>SUM(GJ10:GJ14)</f>
        <v>10980.750000000004</v>
      </c>
      <c r="GK15" s="188"/>
      <c r="GL15" s="188">
        <f>SUM(GL10:GL14)</f>
        <v>549.03750000000014</v>
      </c>
      <c r="GM15" s="188"/>
      <c r="GN15" s="188">
        <f>SUM(GN10:GN14)</f>
        <v>10980.750000000004</v>
      </c>
      <c r="GO15" s="188"/>
      <c r="GP15" s="188">
        <f>SUM(GP10:GP14)</f>
        <v>549.03750000000014</v>
      </c>
      <c r="GQ15" s="188"/>
      <c r="GR15" s="188">
        <f>SUM(GR10:GR14)</f>
        <v>10980.750000000004</v>
      </c>
      <c r="GS15" s="188"/>
      <c r="GT15" s="188">
        <f>SUM(GT10:GT14)</f>
        <v>549.03750000000014</v>
      </c>
      <c r="GU15" s="188"/>
      <c r="GV15" s="188">
        <f>SUM(GV10:GV14)</f>
        <v>10980.750000000004</v>
      </c>
      <c r="GW15" s="188"/>
      <c r="GX15" s="188">
        <f>SUM(GX10:GX14)</f>
        <v>549.03750000000014</v>
      </c>
      <c r="GY15" s="188"/>
      <c r="GZ15" s="188">
        <f>SUM(GZ10:GZ14)</f>
        <v>10980.750000000004</v>
      </c>
      <c r="HB15" s="188">
        <f>SUM(HB10:HB14)</f>
        <v>6588.4500000000035</v>
      </c>
      <c r="HC15" s="188"/>
      <c r="HD15" s="188">
        <f>SUM(HD10:HD14)</f>
        <v>131769.00000000006</v>
      </c>
      <c r="HF15" s="188">
        <f>SUM(HF10:HF14)</f>
        <v>603.9412500000002</v>
      </c>
      <c r="HG15" s="188"/>
      <c r="HH15" s="188">
        <f>SUM(HH10:HH14)</f>
        <v>12078.825000000004</v>
      </c>
      <c r="HI15" s="188"/>
      <c r="HJ15" s="188">
        <f>SUM(HJ10:HJ14)</f>
        <v>603.9412500000002</v>
      </c>
      <c r="HK15" s="188"/>
      <c r="HL15" s="188">
        <f>SUM(HL10:HL14)</f>
        <v>12078.825000000004</v>
      </c>
      <c r="HM15" s="188"/>
      <c r="HN15" s="188">
        <f>SUM(HN10:HN14)</f>
        <v>603.9412500000002</v>
      </c>
      <c r="HO15" s="188"/>
      <c r="HP15" s="188">
        <f>SUM(HP10:HP14)</f>
        <v>12078.825000000004</v>
      </c>
      <c r="HQ15" s="188"/>
      <c r="HR15" s="188">
        <f>SUM(HR10:HR14)</f>
        <v>603.9412500000002</v>
      </c>
      <c r="HS15" s="188"/>
      <c r="HT15" s="188">
        <f>SUM(HT10:HT14)</f>
        <v>12078.825000000004</v>
      </c>
      <c r="HU15" s="188"/>
      <c r="HV15" s="188">
        <f>SUM(HV10:HV14)</f>
        <v>603.9412500000002</v>
      </c>
      <c r="HW15" s="188"/>
      <c r="HX15" s="188">
        <f>SUM(HX10:HX14)</f>
        <v>12078.825000000004</v>
      </c>
      <c r="HY15" s="188"/>
      <c r="HZ15" s="188">
        <f>SUM(HZ10:HZ14)</f>
        <v>603.9412500000002</v>
      </c>
      <c r="IA15" s="188"/>
      <c r="IB15" s="188">
        <f>SUM(IB10:IB14)</f>
        <v>12078.825000000004</v>
      </c>
      <c r="IC15" s="188"/>
      <c r="ID15" s="188">
        <f>SUM(ID10:ID14)</f>
        <v>603.9412500000002</v>
      </c>
      <c r="IE15" s="188"/>
      <c r="IF15" s="188">
        <f>SUM(IF10:IF14)</f>
        <v>12078.825000000004</v>
      </c>
      <c r="IG15" s="188"/>
      <c r="IH15" s="188">
        <f>SUM(IH10:IH14)</f>
        <v>603.9412500000002</v>
      </c>
      <c r="II15" s="188"/>
      <c r="IJ15" s="188">
        <f>SUM(IJ10:IJ14)</f>
        <v>12078.825000000004</v>
      </c>
      <c r="IK15" s="188"/>
      <c r="IL15" s="188">
        <f>SUM(IL10:IL14)</f>
        <v>603.9412500000002</v>
      </c>
      <c r="IM15" s="188"/>
      <c r="IN15" s="188">
        <f>SUM(IN10:IN14)</f>
        <v>12078.825000000004</v>
      </c>
      <c r="IO15" s="188"/>
      <c r="IP15" s="188">
        <f>SUM(IP10:IP14)</f>
        <v>603.9412500000002</v>
      </c>
      <c r="IQ15" s="188"/>
      <c r="IR15" s="188">
        <f>SUM(IR10:IR14)</f>
        <v>12078.825000000004</v>
      </c>
      <c r="IS15" s="188"/>
      <c r="IT15" s="188">
        <f>SUM(IT10:IT14)</f>
        <v>603.9412500000002</v>
      </c>
      <c r="IU15" s="188"/>
      <c r="IV15" s="188">
        <f>SUM(IV10:IV14)</f>
        <v>12078.825000000004</v>
      </c>
      <c r="IW15" s="188"/>
      <c r="IX15" s="188">
        <f>SUM(IX10:IX14)</f>
        <v>603.9412500000002</v>
      </c>
      <c r="IY15" s="188"/>
      <c r="IZ15" s="188">
        <f>SUM(IZ10:IZ14)</f>
        <v>12078.825000000004</v>
      </c>
      <c r="JB15" s="188">
        <f>SUM(JB10:JB14)</f>
        <v>7247.2950000000037</v>
      </c>
      <c r="JC15" s="188"/>
      <c r="JD15" s="188">
        <f>SUM(JD10:JD14)</f>
        <v>144945.90000000005</v>
      </c>
      <c r="JF15" s="188">
        <f>SUM(JF10:JF14)</f>
        <v>664.33537500000034</v>
      </c>
      <c r="JG15" s="188"/>
      <c r="JH15" s="188">
        <f>SUM(JH10:JH14)</f>
        <v>13286.707500000008</v>
      </c>
      <c r="JI15" s="188"/>
      <c r="JJ15" s="188">
        <f>SUM(JJ10:JJ14)</f>
        <v>664.33537500000034</v>
      </c>
      <c r="JK15" s="188"/>
      <c r="JL15" s="188">
        <f>SUM(JL10:JL14)</f>
        <v>13286.707500000008</v>
      </c>
      <c r="JM15" s="188"/>
      <c r="JN15" s="188">
        <f>SUM(JN10:JN14)</f>
        <v>664.33537500000034</v>
      </c>
      <c r="JO15" s="188"/>
      <c r="JP15" s="188">
        <f>SUM(JP10:JP14)</f>
        <v>13286.707500000008</v>
      </c>
      <c r="JQ15" s="188"/>
      <c r="JR15" s="188">
        <f>SUM(JR10:JR14)</f>
        <v>664.33537500000034</v>
      </c>
      <c r="JS15" s="188"/>
      <c r="JT15" s="188">
        <f>SUM(JT10:JT14)</f>
        <v>13286.707500000008</v>
      </c>
      <c r="JU15" s="188"/>
      <c r="JV15" s="188">
        <f>SUM(JV10:JV14)</f>
        <v>664.33537500000034</v>
      </c>
      <c r="JW15" s="188"/>
      <c r="JX15" s="188">
        <f>SUM(JX10:JX14)</f>
        <v>13286.707500000008</v>
      </c>
      <c r="JY15" s="188"/>
      <c r="JZ15" s="188">
        <f>SUM(JZ10:JZ14)</f>
        <v>664.33537500000034</v>
      </c>
      <c r="KA15" s="188"/>
      <c r="KB15" s="188">
        <f>SUM(KB10:KB14)</f>
        <v>13286.707500000008</v>
      </c>
      <c r="KC15" s="188"/>
      <c r="KD15" s="188">
        <f>SUM(KD10:KD14)</f>
        <v>664.33537500000034</v>
      </c>
      <c r="KE15" s="188"/>
      <c r="KF15" s="188">
        <f>SUM(KF10:KF14)</f>
        <v>13286.707500000008</v>
      </c>
      <c r="KG15" s="188"/>
      <c r="KH15" s="188">
        <f>SUM(KH10:KH14)</f>
        <v>664.33537500000034</v>
      </c>
      <c r="KI15" s="188"/>
      <c r="KJ15" s="188">
        <f>SUM(KJ10:KJ14)</f>
        <v>13286.707500000008</v>
      </c>
      <c r="KK15" s="188"/>
      <c r="KL15" s="188">
        <f>SUM(KL10:KL14)</f>
        <v>664.33537500000034</v>
      </c>
      <c r="KM15" s="188"/>
      <c r="KN15" s="188">
        <f>SUM(KN10:KN14)</f>
        <v>13286.707500000008</v>
      </c>
      <c r="KO15" s="188"/>
      <c r="KP15" s="188">
        <f>SUM(KP10:KP14)</f>
        <v>664.33537500000034</v>
      </c>
      <c r="KQ15" s="188"/>
      <c r="KR15" s="188">
        <f>SUM(KR10:KR14)</f>
        <v>13286.707500000008</v>
      </c>
      <c r="KS15" s="188"/>
      <c r="KT15" s="188">
        <f>SUM(KT10:KT14)</f>
        <v>664.33537500000034</v>
      </c>
      <c r="KU15" s="188"/>
      <c r="KV15" s="188">
        <f>SUM(KV10:KV14)</f>
        <v>13286.707500000008</v>
      </c>
      <c r="KW15" s="188"/>
      <c r="KX15" s="188">
        <f>SUM(KX10:KX14)</f>
        <v>664.33537500000034</v>
      </c>
      <c r="KY15" s="188"/>
      <c r="KZ15" s="188">
        <f>SUM(KZ10:KZ14)</f>
        <v>13286.707500000008</v>
      </c>
      <c r="LB15" s="188">
        <f>SUM(LB10:LB14)</f>
        <v>7972.024500000005</v>
      </c>
      <c r="LC15" s="188"/>
      <c r="LD15" s="188">
        <f>SUM(LD10:LD14)</f>
        <v>159440.49000000011</v>
      </c>
    </row>
    <row r="16" spans="2:316" ht="9.75" customHeight="1">
      <c r="B16" s="3"/>
      <c r="C16" s="184"/>
      <c r="D16" s="184"/>
      <c r="E16" s="184"/>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B16" s="5"/>
      <c r="HC16" s="5"/>
      <c r="HD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B16" s="5"/>
      <c r="JC16" s="5"/>
      <c r="JD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B16" s="5"/>
      <c r="LC16" s="5"/>
      <c r="LD16" s="5"/>
    </row>
    <row r="17" spans="2:316" ht="18.75">
      <c r="B17" s="3"/>
      <c r="C17" s="184"/>
      <c r="D17" s="179"/>
      <c r="E17" s="179"/>
      <c r="F17" s="179"/>
      <c r="G17" s="5"/>
      <c r="H17" s="5"/>
      <c r="I17" s="5"/>
      <c r="J17" s="207">
        <f>'A.I Revenue Streams - P2'!K19+100%</f>
        <v>1.1000000000000001</v>
      </c>
      <c r="K17" s="207">
        <f>$K$8</f>
        <v>1</v>
      </c>
      <c r="L17" s="178"/>
      <c r="M17" s="178"/>
      <c r="N17" s="207">
        <v>1</v>
      </c>
      <c r="O17" s="207">
        <v>1</v>
      </c>
      <c r="P17" s="178"/>
      <c r="Q17" s="178"/>
      <c r="R17" s="207">
        <f>N17</f>
        <v>1</v>
      </c>
      <c r="S17" s="207">
        <v>1</v>
      </c>
      <c r="T17" s="178"/>
      <c r="U17" s="178"/>
      <c r="V17" s="207">
        <f>R17</f>
        <v>1</v>
      </c>
      <c r="W17" s="207">
        <v>1</v>
      </c>
      <c r="X17" s="178"/>
      <c r="Y17" s="178"/>
      <c r="Z17" s="207">
        <f>V17</f>
        <v>1</v>
      </c>
      <c r="AA17" s="207">
        <v>1</v>
      </c>
      <c r="AB17" s="178"/>
      <c r="AC17" s="178"/>
      <c r="AD17" s="207">
        <f>Z17</f>
        <v>1</v>
      </c>
      <c r="AE17" s="207">
        <v>1</v>
      </c>
      <c r="AF17" s="178"/>
      <c r="AG17" s="178"/>
      <c r="AH17" s="207">
        <f>AD17</f>
        <v>1</v>
      </c>
      <c r="AI17" s="207">
        <v>1</v>
      </c>
      <c r="AJ17" s="178"/>
      <c r="AK17" s="178"/>
      <c r="AL17" s="207">
        <f>AH17</f>
        <v>1</v>
      </c>
      <c r="AM17" s="207">
        <v>1</v>
      </c>
      <c r="AN17" s="178"/>
      <c r="AO17" s="5"/>
      <c r="AP17" s="207">
        <f>AL17</f>
        <v>1</v>
      </c>
      <c r="AQ17" s="207">
        <v>1</v>
      </c>
      <c r="AR17" s="178"/>
      <c r="AS17" s="178"/>
      <c r="AT17" s="207">
        <f>AP17</f>
        <v>1</v>
      </c>
      <c r="AU17" s="207">
        <v>1</v>
      </c>
      <c r="AV17" s="178"/>
      <c r="AW17" s="178"/>
      <c r="AX17" s="207">
        <f>AT17</f>
        <v>1</v>
      </c>
      <c r="AY17" s="207">
        <v>1</v>
      </c>
      <c r="AZ17" s="178"/>
      <c r="BA17" s="5"/>
      <c r="BB17" s="5"/>
      <c r="BC17" s="5"/>
      <c r="BD17" s="5"/>
      <c r="BF17" s="207">
        <f>'A.I Revenue Streams - P2'!M19+100%</f>
        <v>1.1000000000000001</v>
      </c>
      <c r="BG17" s="207">
        <v>1</v>
      </c>
      <c r="BH17" s="178"/>
      <c r="BI17" s="5"/>
      <c r="BJ17" s="207">
        <v>1</v>
      </c>
      <c r="BK17" s="207">
        <v>1</v>
      </c>
      <c r="BL17" s="178"/>
      <c r="BM17" s="178"/>
      <c r="BN17" s="207">
        <f>BJ17</f>
        <v>1</v>
      </c>
      <c r="BO17" s="207">
        <v>1</v>
      </c>
      <c r="BP17" s="178"/>
      <c r="BQ17" s="178"/>
      <c r="BR17" s="250">
        <f>BN17</f>
        <v>1</v>
      </c>
      <c r="BS17" s="250">
        <v>1</v>
      </c>
      <c r="BT17" s="178"/>
      <c r="BU17" s="178"/>
      <c r="BV17" s="207">
        <f>BR17</f>
        <v>1</v>
      </c>
      <c r="BW17" s="207">
        <v>1</v>
      </c>
      <c r="BX17" s="178"/>
      <c r="BY17" s="178"/>
      <c r="BZ17" s="207">
        <f>BV17</f>
        <v>1</v>
      </c>
      <c r="CA17" s="207">
        <v>1</v>
      </c>
      <c r="CB17" s="178"/>
      <c r="CC17" s="178"/>
      <c r="CD17" s="250">
        <f>BZ17</f>
        <v>1</v>
      </c>
      <c r="CE17" s="250">
        <v>1</v>
      </c>
      <c r="CF17" s="178"/>
      <c r="CG17" s="178"/>
      <c r="CH17" s="207">
        <f>CD17</f>
        <v>1</v>
      </c>
      <c r="CI17" s="207">
        <v>1</v>
      </c>
      <c r="CJ17" s="178"/>
      <c r="CK17" s="178"/>
      <c r="CL17" s="207">
        <f>CH17</f>
        <v>1</v>
      </c>
      <c r="CM17" s="207">
        <v>1</v>
      </c>
      <c r="CN17" s="178"/>
      <c r="CO17" s="178"/>
      <c r="CP17" s="207">
        <f>CL17</f>
        <v>1</v>
      </c>
      <c r="CQ17" s="207">
        <v>1</v>
      </c>
      <c r="CR17" s="178"/>
      <c r="CS17" s="178"/>
      <c r="CT17" s="207">
        <f>CP17</f>
        <v>1</v>
      </c>
      <c r="CU17" s="207">
        <v>1</v>
      </c>
      <c r="CV17" s="178"/>
      <c r="CW17" s="178"/>
      <c r="CX17" s="250">
        <f>CT17</f>
        <v>1</v>
      </c>
      <c r="CY17" s="250">
        <v>1</v>
      </c>
      <c r="CZ17" s="178"/>
      <c r="DA17" s="178"/>
      <c r="DB17" s="207">
        <f>'A.I Revenue Streams - P2'!M19+100%</f>
        <v>1.1000000000000001</v>
      </c>
      <c r="DC17" s="207">
        <f>$DC$8</f>
        <v>1</v>
      </c>
      <c r="DD17" s="5"/>
      <c r="DF17" s="207">
        <f>'A.I Revenue Streams - P2'!O19+100%</f>
        <v>1.1000000000000001</v>
      </c>
      <c r="DG17" s="207">
        <v>1</v>
      </c>
      <c r="DH17" s="178"/>
      <c r="DI17" s="5"/>
      <c r="DJ17" s="207">
        <v>1</v>
      </c>
      <c r="DK17" s="207">
        <v>1</v>
      </c>
      <c r="DL17" s="178"/>
      <c r="DM17" s="178"/>
      <c r="DN17" s="207">
        <f>DJ17</f>
        <v>1</v>
      </c>
      <c r="DO17" s="207">
        <v>1</v>
      </c>
      <c r="DP17" s="178"/>
      <c r="DQ17" s="178"/>
      <c r="DR17" s="250">
        <f>DN17</f>
        <v>1</v>
      </c>
      <c r="DS17" s="250">
        <v>1</v>
      </c>
      <c r="DT17" s="178"/>
      <c r="DU17" s="178"/>
      <c r="DV17" s="207">
        <f>DR17</f>
        <v>1</v>
      </c>
      <c r="DW17" s="207">
        <v>1</v>
      </c>
      <c r="DX17" s="178"/>
      <c r="DY17" s="178"/>
      <c r="DZ17" s="207">
        <f>DV17</f>
        <v>1</v>
      </c>
      <c r="EA17" s="207">
        <v>1</v>
      </c>
      <c r="EB17" s="178"/>
      <c r="EC17" s="178"/>
      <c r="ED17" s="250">
        <f>DZ17</f>
        <v>1</v>
      </c>
      <c r="EE17" s="250">
        <v>1</v>
      </c>
      <c r="EF17" s="178"/>
      <c r="EG17" s="178"/>
      <c r="EH17" s="207">
        <f>ED17</f>
        <v>1</v>
      </c>
      <c r="EI17" s="207">
        <v>1</v>
      </c>
      <c r="EJ17" s="178"/>
      <c r="EK17" s="178"/>
      <c r="EL17" s="207">
        <f>EH17</f>
        <v>1</v>
      </c>
      <c r="EM17" s="207">
        <v>1</v>
      </c>
      <c r="EN17" s="178"/>
      <c r="EO17" s="178"/>
      <c r="EP17" s="207">
        <f>EL17</f>
        <v>1</v>
      </c>
      <c r="EQ17" s="207">
        <v>1</v>
      </c>
      <c r="ER17" s="178"/>
      <c r="ES17" s="178"/>
      <c r="ET17" s="207">
        <f>EP17</f>
        <v>1</v>
      </c>
      <c r="EU17" s="207">
        <v>1</v>
      </c>
      <c r="EV17" s="178"/>
      <c r="EW17" s="178"/>
      <c r="EX17" s="250">
        <f>ET17</f>
        <v>1</v>
      </c>
      <c r="EY17" s="250">
        <v>1</v>
      </c>
      <c r="EZ17" s="178"/>
      <c r="FA17" s="178"/>
      <c r="FB17" s="207">
        <f>'A.I Revenue Streams - P2'!O19+100%</f>
        <v>1.1000000000000001</v>
      </c>
      <c r="FC17" s="207">
        <v>1</v>
      </c>
      <c r="FD17" s="5"/>
      <c r="FE17" s="179"/>
      <c r="FF17" s="207">
        <f>'A.I Revenue Streams - P2'!Q19+100%</f>
        <v>1.1000000000000001</v>
      </c>
      <c r="FG17" s="207">
        <v>1</v>
      </c>
      <c r="FH17" s="178"/>
      <c r="FI17" s="5"/>
      <c r="FJ17" s="207">
        <v>1</v>
      </c>
      <c r="FK17" s="207">
        <v>1</v>
      </c>
      <c r="FL17" s="178"/>
      <c r="FM17" s="178"/>
      <c r="FN17" s="207">
        <f>FJ17</f>
        <v>1</v>
      </c>
      <c r="FO17" s="207">
        <v>1</v>
      </c>
      <c r="FP17" s="178"/>
      <c r="FQ17" s="178"/>
      <c r="FR17" s="250">
        <f>FN17</f>
        <v>1</v>
      </c>
      <c r="FS17" s="250">
        <v>1</v>
      </c>
      <c r="FT17" s="178"/>
      <c r="FU17" s="178"/>
      <c r="FV17" s="207">
        <f>FR17</f>
        <v>1</v>
      </c>
      <c r="FW17" s="207">
        <v>1</v>
      </c>
      <c r="FX17" s="178"/>
      <c r="FY17" s="178"/>
      <c r="FZ17" s="207">
        <f>FV17</f>
        <v>1</v>
      </c>
      <c r="GA17" s="207">
        <v>1</v>
      </c>
      <c r="GB17" s="178"/>
      <c r="GC17" s="178"/>
      <c r="GD17" s="250">
        <f>FZ17</f>
        <v>1</v>
      </c>
      <c r="GE17" s="250">
        <v>1</v>
      </c>
      <c r="GF17" s="178"/>
      <c r="GG17" s="178"/>
      <c r="GH17" s="207">
        <f>GD17</f>
        <v>1</v>
      </c>
      <c r="GI17" s="207">
        <v>1</v>
      </c>
      <c r="GJ17" s="178"/>
      <c r="GK17" s="178"/>
      <c r="GL17" s="207">
        <f>GH17</f>
        <v>1</v>
      </c>
      <c r="GM17" s="207">
        <v>1</v>
      </c>
      <c r="GN17" s="178"/>
      <c r="GO17" s="178"/>
      <c r="GP17" s="207">
        <f>GL17</f>
        <v>1</v>
      </c>
      <c r="GQ17" s="207">
        <v>1</v>
      </c>
      <c r="GR17" s="178"/>
      <c r="GS17" s="178"/>
      <c r="GT17" s="207">
        <f>GP17</f>
        <v>1</v>
      </c>
      <c r="GU17" s="207">
        <v>1</v>
      </c>
      <c r="GV17" s="178"/>
      <c r="GW17" s="178"/>
      <c r="GX17" s="250">
        <f>GT17</f>
        <v>1</v>
      </c>
      <c r="GY17" s="250">
        <v>1</v>
      </c>
      <c r="GZ17" s="178"/>
      <c r="HA17" s="179"/>
      <c r="HB17" s="207">
        <f>'A.I Revenue Streams - P2'!Q19+100%</f>
        <v>1.1000000000000001</v>
      </c>
      <c r="HC17" s="207">
        <v>1</v>
      </c>
      <c r="HD17" s="5"/>
      <c r="HE17" s="179"/>
      <c r="HF17" s="207">
        <f>'A.I Revenue Streams - P2'!S19+100%</f>
        <v>1.1000000000000001</v>
      </c>
      <c r="HG17" s="207">
        <v>1</v>
      </c>
      <c r="HH17" s="178"/>
      <c r="HI17" s="5"/>
      <c r="HJ17" s="207">
        <v>1</v>
      </c>
      <c r="HK17" s="207">
        <v>1</v>
      </c>
      <c r="HL17" s="178"/>
      <c r="HM17" s="178"/>
      <c r="HN17" s="207">
        <f>HJ17</f>
        <v>1</v>
      </c>
      <c r="HO17" s="207">
        <v>1</v>
      </c>
      <c r="HP17" s="178"/>
      <c r="HQ17" s="178"/>
      <c r="HR17" s="250">
        <f>HN17</f>
        <v>1</v>
      </c>
      <c r="HS17" s="250">
        <v>1</v>
      </c>
      <c r="HT17" s="178"/>
      <c r="HU17" s="178"/>
      <c r="HV17" s="207">
        <f>HR17</f>
        <v>1</v>
      </c>
      <c r="HW17" s="207">
        <v>1</v>
      </c>
      <c r="HX17" s="178"/>
      <c r="HY17" s="178"/>
      <c r="HZ17" s="207">
        <f>HV17</f>
        <v>1</v>
      </c>
      <c r="IA17" s="207">
        <v>1</v>
      </c>
      <c r="IB17" s="178"/>
      <c r="IC17" s="178"/>
      <c r="ID17" s="250">
        <f>HZ17</f>
        <v>1</v>
      </c>
      <c r="IE17" s="250">
        <v>1</v>
      </c>
      <c r="IF17" s="178"/>
      <c r="IG17" s="178"/>
      <c r="IH17" s="207">
        <f>ID17</f>
        <v>1</v>
      </c>
      <c r="II17" s="207">
        <v>1</v>
      </c>
      <c r="IJ17" s="178"/>
      <c r="IK17" s="178"/>
      <c r="IL17" s="207">
        <f>IH17</f>
        <v>1</v>
      </c>
      <c r="IM17" s="207">
        <v>1</v>
      </c>
      <c r="IN17" s="178"/>
      <c r="IO17" s="178"/>
      <c r="IP17" s="207">
        <f>IL17</f>
        <v>1</v>
      </c>
      <c r="IQ17" s="207">
        <v>1</v>
      </c>
      <c r="IR17" s="178"/>
      <c r="IS17" s="178"/>
      <c r="IT17" s="207">
        <f>IP17</f>
        <v>1</v>
      </c>
      <c r="IU17" s="207">
        <v>1</v>
      </c>
      <c r="IV17" s="178"/>
      <c r="IW17" s="178"/>
      <c r="IX17" s="250">
        <f>IT17</f>
        <v>1</v>
      </c>
      <c r="IY17" s="250">
        <v>1</v>
      </c>
      <c r="IZ17" s="178"/>
      <c r="JA17" s="179"/>
      <c r="JB17" s="207">
        <f>'A.I Revenue Streams - P2'!S19+100%</f>
        <v>1.1000000000000001</v>
      </c>
      <c r="JC17" s="207">
        <v>1</v>
      </c>
      <c r="JD17" s="5"/>
      <c r="JE17" s="179"/>
      <c r="JF17" s="207">
        <f>'A.I Revenue Streams - P2'!U19+100%</f>
        <v>1.1000000000000001</v>
      </c>
      <c r="JG17" s="207">
        <v>1</v>
      </c>
      <c r="JH17" s="178"/>
      <c r="JI17" s="5"/>
      <c r="JJ17" s="207">
        <v>1</v>
      </c>
      <c r="JK17" s="207">
        <v>1</v>
      </c>
      <c r="JL17" s="178"/>
      <c r="JM17" s="178"/>
      <c r="JN17" s="207">
        <f>JJ17</f>
        <v>1</v>
      </c>
      <c r="JO17" s="207">
        <v>1</v>
      </c>
      <c r="JP17" s="178"/>
      <c r="JQ17" s="178"/>
      <c r="JR17" s="250">
        <f>JN17</f>
        <v>1</v>
      </c>
      <c r="JS17" s="250">
        <v>1</v>
      </c>
      <c r="JT17" s="178"/>
      <c r="JU17" s="178"/>
      <c r="JV17" s="207">
        <f>JR17</f>
        <v>1</v>
      </c>
      <c r="JW17" s="207">
        <v>1</v>
      </c>
      <c r="JX17" s="178"/>
      <c r="JY17" s="178"/>
      <c r="JZ17" s="207">
        <f>JV17</f>
        <v>1</v>
      </c>
      <c r="KA17" s="207">
        <v>1</v>
      </c>
      <c r="KB17" s="178"/>
      <c r="KC17" s="178"/>
      <c r="KD17" s="250">
        <f>JZ17</f>
        <v>1</v>
      </c>
      <c r="KE17" s="250">
        <v>1</v>
      </c>
      <c r="KF17" s="178"/>
      <c r="KG17" s="178"/>
      <c r="KH17" s="207">
        <f>KD17</f>
        <v>1</v>
      </c>
      <c r="KI17" s="207">
        <v>1</v>
      </c>
      <c r="KJ17" s="178"/>
      <c r="KK17" s="178"/>
      <c r="KL17" s="207">
        <f>KH17</f>
        <v>1</v>
      </c>
      <c r="KM17" s="207">
        <v>1</v>
      </c>
      <c r="KN17" s="178"/>
      <c r="KO17" s="178"/>
      <c r="KP17" s="207">
        <f>KL17</f>
        <v>1</v>
      </c>
      <c r="KQ17" s="207">
        <v>1</v>
      </c>
      <c r="KR17" s="178"/>
      <c r="KS17" s="178"/>
      <c r="KT17" s="207">
        <f>KP17</f>
        <v>1</v>
      </c>
      <c r="KU17" s="207">
        <v>1</v>
      </c>
      <c r="KV17" s="178"/>
      <c r="KW17" s="178"/>
      <c r="KX17" s="250">
        <f>KT17</f>
        <v>1</v>
      </c>
      <c r="KY17" s="250">
        <v>1</v>
      </c>
      <c r="KZ17" s="178"/>
      <c r="LA17" s="179"/>
      <c r="LB17" s="207">
        <f>'A.I Revenue Streams - P2'!U19+100%</f>
        <v>1.1000000000000001</v>
      </c>
      <c r="LC17" s="207">
        <v>1</v>
      </c>
      <c r="LD17" s="5"/>
    </row>
    <row r="18" spans="2:316" ht="18.75">
      <c r="B18" s="172">
        <v>2</v>
      </c>
      <c r="C18" s="180" t="str">
        <f>'A.I Revenue Streams - P1'!D69</f>
        <v>Docty Pharma</v>
      </c>
      <c r="D18" s="181"/>
      <c r="E18" s="179"/>
      <c r="F18" s="182"/>
      <c r="G18" s="182"/>
      <c r="H18" s="182"/>
      <c r="I18" s="5"/>
      <c r="J18" s="182"/>
      <c r="K18" s="182"/>
      <c r="L18" s="182"/>
      <c r="M18" s="5"/>
      <c r="N18" s="182"/>
      <c r="O18" s="182"/>
      <c r="P18" s="182"/>
      <c r="Q18" s="5"/>
      <c r="R18" s="182"/>
      <c r="S18" s="182"/>
      <c r="T18" s="182"/>
      <c r="U18" s="5"/>
      <c r="V18" s="182"/>
      <c r="W18" s="182"/>
      <c r="X18" s="182"/>
      <c r="Y18" s="5"/>
      <c r="Z18" s="182"/>
      <c r="AA18" s="182"/>
      <c r="AB18" s="182"/>
      <c r="AC18" s="5"/>
      <c r="AD18" s="182"/>
      <c r="AE18" s="182"/>
      <c r="AF18" s="182"/>
      <c r="AG18" s="5"/>
      <c r="AH18" s="182"/>
      <c r="AI18" s="182"/>
      <c r="AJ18" s="182"/>
      <c r="AK18" s="5"/>
      <c r="AL18" s="182"/>
      <c r="AM18" s="182"/>
      <c r="AN18" s="182"/>
      <c r="AO18" s="5"/>
      <c r="AP18" s="182"/>
      <c r="AQ18" s="182"/>
      <c r="AR18" s="182"/>
      <c r="AS18" s="5"/>
      <c r="AT18" s="182"/>
      <c r="AU18" s="182"/>
      <c r="AV18" s="182"/>
      <c r="AW18" s="5"/>
      <c r="AX18" s="182"/>
      <c r="AY18" s="182"/>
      <c r="AZ18" s="182"/>
      <c r="BA18" s="5"/>
      <c r="BB18" s="183"/>
      <c r="BC18" s="183"/>
      <c r="BD18" s="183"/>
      <c r="BF18" s="182"/>
      <c r="BG18" s="182"/>
      <c r="BH18" s="182"/>
      <c r="BI18" s="5"/>
      <c r="BJ18" s="182"/>
      <c r="BK18" s="182"/>
      <c r="BL18" s="182"/>
      <c r="BM18" s="5"/>
      <c r="BN18" s="182"/>
      <c r="BO18" s="182"/>
      <c r="BP18" s="182"/>
      <c r="BQ18" s="5"/>
      <c r="BR18" s="182"/>
      <c r="BS18" s="182"/>
      <c r="BT18" s="182"/>
      <c r="BU18" s="5"/>
      <c r="BV18" s="182"/>
      <c r="BW18" s="182"/>
      <c r="BX18" s="182"/>
      <c r="BY18" s="5"/>
      <c r="BZ18" s="182"/>
      <c r="CA18" s="182"/>
      <c r="CB18" s="182"/>
      <c r="CC18" s="5"/>
      <c r="CD18" s="182"/>
      <c r="CE18" s="182"/>
      <c r="CF18" s="182"/>
      <c r="CG18" s="5"/>
      <c r="CH18" s="182"/>
      <c r="CI18" s="182"/>
      <c r="CJ18" s="182"/>
      <c r="CK18" s="5"/>
      <c r="CL18" s="182"/>
      <c r="CM18" s="182"/>
      <c r="CN18" s="182"/>
      <c r="CO18" s="5"/>
      <c r="CP18" s="182"/>
      <c r="CQ18" s="182"/>
      <c r="CR18" s="182"/>
      <c r="CS18" s="5"/>
      <c r="CT18" s="182"/>
      <c r="CU18" s="182"/>
      <c r="CV18" s="182"/>
      <c r="CW18" s="5"/>
      <c r="CX18" s="182"/>
      <c r="CY18" s="182"/>
      <c r="CZ18" s="182"/>
      <c r="DA18" s="5"/>
      <c r="DB18" s="183"/>
      <c r="DC18" s="183"/>
      <c r="DD18" s="183"/>
      <c r="DF18" s="182"/>
      <c r="DG18" s="182"/>
      <c r="DH18" s="182"/>
      <c r="DI18" s="5"/>
      <c r="DJ18" s="182"/>
      <c r="DK18" s="182"/>
      <c r="DL18" s="182"/>
      <c r="DM18" s="5"/>
      <c r="DN18" s="182"/>
      <c r="DO18" s="182"/>
      <c r="DP18" s="182"/>
      <c r="DQ18" s="5"/>
      <c r="DR18" s="182"/>
      <c r="DS18" s="182"/>
      <c r="DT18" s="182"/>
      <c r="DU18" s="5"/>
      <c r="DV18" s="182"/>
      <c r="DW18" s="182"/>
      <c r="DX18" s="182"/>
      <c r="DY18" s="5"/>
      <c r="DZ18" s="182"/>
      <c r="EA18" s="182"/>
      <c r="EB18" s="182"/>
      <c r="EC18" s="5"/>
      <c r="ED18" s="182"/>
      <c r="EE18" s="182"/>
      <c r="EF18" s="182"/>
      <c r="EG18" s="5"/>
      <c r="EH18" s="182"/>
      <c r="EI18" s="182"/>
      <c r="EJ18" s="182"/>
      <c r="EK18" s="5"/>
      <c r="EL18" s="182"/>
      <c r="EM18" s="182"/>
      <c r="EN18" s="182"/>
      <c r="EO18" s="5"/>
      <c r="EP18" s="182"/>
      <c r="EQ18" s="182"/>
      <c r="ER18" s="182"/>
      <c r="ES18" s="5"/>
      <c r="ET18" s="182"/>
      <c r="EU18" s="182"/>
      <c r="EV18" s="182"/>
      <c r="EW18" s="5"/>
      <c r="EX18" s="182"/>
      <c r="EY18" s="182"/>
      <c r="EZ18" s="182"/>
      <c r="FA18" s="5"/>
      <c r="FB18" s="183"/>
      <c r="FC18" s="183"/>
      <c r="FD18" s="183"/>
      <c r="FF18" s="182"/>
      <c r="FG18" s="182"/>
      <c r="FH18" s="182"/>
      <c r="FI18" s="5"/>
      <c r="FJ18" s="182"/>
      <c r="FK18" s="182"/>
      <c r="FL18" s="182"/>
      <c r="FM18" s="5"/>
      <c r="FN18" s="182"/>
      <c r="FO18" s="182"/>
      <c r="FP18" s="182"/>
      <c r="FQ18" s="5"/>
      <c r="FR18" s="182"/>
      <c r="FS18" s="182"/>
      <c r="FT18" s="182"/>
      <c r="FU18" s="5"/>
      <c r="FV18" s="182"/>
      <c r="FW18" s="182"/>
      <c r="FX18" s="182"/>
      <c r="FY18" s="5"/>
      <c r="FZ18" s="182"/>
      <c r="GA18" s="182"/>
      <c r="GB18" s="182"/>
      <c r="GC18" s="5"/>
      <c r="GD18" s="182"/>
      <c r="GE18" s="182"/>
      <c r="GF18" s="182"/>
      <c r="GG18" s="5"/>
      <c r="GH18" s="182"/>
      <c r="GI18" s="182"/>
      <c r="GJ18" s="182"/>
      <c r="GK18" s="5"/>
      <c r="GL18" s="182"/>
      <c r="GM18" s="182"/>
      <c r="GN18" s="182"/>
      <c r="GO18" s="5"/>
      <c r="GP18" s="182"/>
      <c r="GQ18" s="182"/>
      <c r="GR18" s="182"/>
      <c r="GS18" s="5"/>
      <c r="GT18" s="182"/>
      <c r="GU18" s="182"/>
      <c r="GV18" s="182"/>
      <c r="GW18" s="5"/>
      <c r="GX18" s="182"/>
      <c r="GY18" s="182"/>
      <c r="GZ18" s="182"/>
      <c r="HB18" s="183"/>
      <c r="HC18" s="183"/>
      <c r="HD18" s="183"/>
      <c r="HF18" s="182"/>
      <c r="HG18" s="182"/>
      <c r="HH18" s="182"/>
      <c r="HI18" s="5"/>
      <c r="HJ18" s="182"/>
      <c r="HK18" s="182"/>
      <c r="HL18" s="182"/>
      <c r="HM18" s="5"/>
      <c r="HN18" s="182"/>
      <c r="HO18" s="182"/>
      <c r="HP18" s="182"/>
      <c r="HQ18" s="5"/>
      <c r="HR18" s="182"/>
      <c r="HS18" s="182"/>
      <c r="HT18" s="182"/>
      <c r="HU18" s="5"/>
      <c r="HV18" s="182"/>
      <c r="HW18" s="182"/>
      <c r="HX18" s="182"/>
      <c r="HY18" s="5"/>
      <c r="HZ18" s="182"/>
      <c r="IA18" s="182"/>
      <c r="IB18" s="182"/>
      <c r="IC18" s="5"/>
      <c r="ID18" s="182"/>
      <c r="IE18" s="182"/>
      <c r="IF18" s="182"/>
      <c r="IG18" s="5"/>
      <c r="IH18" s="182"/>
      <c r="II18" s="182"/>
      <c r="IJ18" s="182"/>
      <c r="IK18" s="5"/>
      <c r="IL18" s="182"/>
      <c r="IM18" s="182"/>
      <c r="IN18" s="182"/>
      <c r="IO18" s="5"/>
      <c r="IP18" s="182"/>
      <c r="IQ18" s="182"/>
      <c r="IR18" s="182"/>
      <c r="IS18" s="5"/>
      <c r="IT18" s="182"/>
      <c r="IU18" s="182"/>
      <c r="IV18" s="182"/>
      <c r="IW18" s="5"/>
      <c r="IX18" s="182"/>
      <c r="IY18" s="182"/>
      <c r="IZ18" s="182"/>
      <c r="JB18" s="183"/>
      <c r="JC18" s="183"/>
      <c r="JD18" s="183"/>
      <c r="JF18" s="182"/>
      <c r="JG18" s="182"/>
      <c r="JH18" s="182"/>
      <c r="JI18" s="5"/>
      <c r="JJ18" s="182"/>
      <c r="JK18" s="182"/>
      <c r="JL18" s="182"/>
      <c r="JM18" s="5"/>
      <c r="JN18" s="182"/>
      <c r="JO18" s="182"/>
      <c r="JP18" s="182"/>
      <c r="JQ18" s="5"/>
      <c r="JR18" s="182"/>
      <c r="JS18" s="182"/>
      <c r="JT18" s="182"/>
      <c r="JU18" s="5"/>
      <c r="JV18" s="182"/>
      <c r="JW18" s="182"/>
      <c r="JX18" s="182"/>
      <c r="JY18" s="5"/>
      <c r="JZ18" s="182"/>
      <c r="KA18" s="182"/>
      <c r="KB18" s="182"/>
      <c r="KC18" s="5"/>
      <c r="KD18" s="182"/>
      <c r="KE18" s="182"/>
      <c r="KF18" s="182"/>
      <c r="KG18" s="5"/>
      <c r="KH18" s="182"/>
      <c r="KI18" s="182"/>
      <c r="KJ18" s="182"/>
      <c r="KK18" s="5"/>
      <c r="KL18" s="182"/>
      <c r="KM18" s="182"/>
      <c r="KN18" s="182"/>
      <c r="KO18" s="5"/>
      <c r="KP18" s="182"/>
      <c r="KQ18" s="182"/>
      <c r="KR18" s="182"/>
      <c r="KS18" s="5"/>
      <c r="KT18" s="182"/>
      <c r="KU18" s="182"/>
      <c r="KV18" s="182"/>
      <c r="KW18" s="5"/>
      <c r="KX18" s="182"/>
      <c r="KY18" s="182"/>
      <c r="KZ18" s="182"/>
      <c r="LB18" s="183"/>
      <c r="LC18" s="183"/>
      <c r="LD18" s="183"/>
    </row>
    <row r="19" spans="2:316" ht="18.75">
      <c r="B19" s="172" t="s">
        <v>166</v>
      </c>
      <c r="C19" s="180"/>
      <c r="D19" s="180" t="str">
        <f>'A.I Revenue Streams - P1'!F70</f>
        <v>Ethical drugs</v>
      </c>
      <c r="E19" s="184"/>
      <c r="F19" s="182">
        <f>'A.I Revenue Streams - P2'!G19*25</f>
        <v>125</v>
      </c>
      <c r="G19" s="182">
        <f>'A.I Revenue Streams - P2'!I19</f>
        <v>20</v>
      </c>
      <c r="H19" s="182">
        <f>F19*G19</f>
        <v>2500</v>
      </c>
      <c r="I19" s="5"/>
      <c r="J19" s="182">
        <f>F19*$J$17</f>
        <v>137.5</v>
      </c>
      <c r="K19" s="182">
        <f>G19*$K$17</f>
        <v>20</v>
      </c>
      <c r="L19" s="182">
        <f>J19*K19</f>
        <v>2750</v>
      </c>
      <c r="M19" s="5"/>
      <c r="N19" s="182">
        <f>J19*$N$17</f>
        <v>137.5</v>
      </c>
      <c r="O19" s="182">
        <f>K19*$O$17</f>
        <v>20</v>
      </c>
      <c r="P19" s="182">
        <f>N19*O19</f>
        <v>2750</v>
      </c>
      <c r="Q19" s="5"/>
      <c r="R19" s="182">
        <f>N19*$R$17</f>
        <v>137.5</v>
      </c>
      <c r="S19" s="182">
        <f>O19*$S$17</f>
        <v>20</v>
      </c>
      <c r="T19" s="182">
        <f>R19*S19</f>
        <v>2750</v>
      </c>
      <c r="U19" s="5"/>
      <c r="V19" s="182">
        <f>R19*$V$17</f>
        <v>137.5</v>
      </c>
      <c r="W19" s="182">
        <f>S19*$W$17</f>
        <v>20</v>
      </c>
      <c r="X19" s="182">
        <f>V19*W19</f>
        <v>2750</v>
      </c>
      <c r="Y19" s="5"/>
      <c r="Z19" s="182">
        <f>V19*$Z$17</f>
        <v>137.5</v>
      </c>
      <c r="AA19" s="182">
        <f>W19*$AA$17</f>
        <v>20</v>
      </c>
      <c r="AB19" s="182">
        <f>Z19*AA19</f>
        <v>2750</v>
      </c>
      <c r="AC19" s="5"/>
      <c r="AD19" s="182">
        <f>Z19*$AD$17</f>
        <v>137.5</v>
      </c>
      <c r="AE19" s="182">
        <f>AA19*$AE$17</f>
        <v>20</v>
      </c>
      <c r="AF19" s="182">
        <f>AD19*AE19</f>
        <v>2750</v>
      </c>
      <c r="AG19" s="5"/>
      <c r="AH19" s="182">
        <f>AD19*$AH$17</f>
        <v>137.5</v>
      </c>
      <c r="AI19" s="182">
        <f>AE19*$AI$17</f>
        <v>20</v>
      </c>
      <c r="AJ19" s="182">
        <f>AH19*AI19</f>
        <v>2750</v>
      </c>
      <c r="AK19" s="5"/>
      <c r="AL19" s="182">
        <f>AH19*$AL$17</f>
        <v>137.5</v>
      </c>
      <c r="AM19" s="182">
        <f>AI19*$AM$17</f>
        <v>20</v>
      </c>
      <c r="AN19" s="182">
        <f>AL19*AM19</f>
        <v>2750</v>
      </c>
      <c r="AO19" s="5"/>
      <c r="AP19" s="182">
        <f>AL19*$AP$17</f>
        <v>137.5</v>
      </c>
      <c r="AQ19" s="182">
        <f>AM19*$AQ$17</f>
        <v>20</v>
      </c>
      <c r="AR19" s="182">
        <f>AP19*AQ19</f>
        <v>2750</v>
      </c>
      <c r="AS19" s="5"/>
      <c r="AT19" s="182">
        <f>AP19*$AT$17</f>
        <v>137.5</v>
      </c>
      <c r="AU19" s="182">
        <f>AQ19*$AU$17</f>
        <v>20</v>
      </c>
      <c r="AV19" s="182">
        <f>AT19*AU19</f>
        <v>2750</v>
      </c>
      <c r="AW19" s="5"/>
      <c r="AX19" s="182">
        <f>AT19*$AX$17</f>
        <v>137.5</v>
      </c>
      <c r="AY19" s="182">
        <f>AU19*$AY$17</f>
        <v>20</v>
      </c>
      <c r="AZ19" s="182">
        <f>AX19*AY19</f>
        <v>2750</v>
      </c>
      <c r="BA19" s="5"/>
      <c r="BB19" s="208">
        <f>SUMIF($F$6:$AZ$6,$BB$6,F19:AZ19)</f>
        <v>1637.5</v>
      </c>
      <c r="BC19" s="208">
        <f>SUMIF($F$6:$AZ$6,$BC$6,F19:AZ19)/12</f>
        <v>20</v>
      </c>
      <c r="BD19" s="183">
        <f>H19+L19+P19+T19+X19+AB19+AF19+AJ19+AN19</f>
        <v>24500</v>
      </c>
      <c r="BE19" t="b">
        <f>(BB19*BC19)=BD19</f>
        <v>0</v>
      </c>
      <c r="BF19" s="182">
        <f>AX19*$BF$17</f>
        <v>151.25</v>
      </c>
      <c r="BG19" s="182">
        <f>AY19*$BG$17</f>
        <v>20</v>
      </c>
      <c r="BH19" s="182">
        <f>BF19*BG19</f>
        <v>3025</v>
      </c>
      <c r="BI19" s="5"/>
      <c r="BJ19" s="182">
        <f>BF19*$BJ$17</f>
        <v>151.25</v>
      </c>
      <c r="BK19" s="182">
        <f>BG19*$BK$17</f>
        <v>20</v>
      </c>
      <c r="BL19" s="182">
        <f>BJ19*BK19</f>
        <v>3025</v>
      </c>
      <c r="BM19" s="5"/>
      <c r="BN19" s="182">
        <f>BJ19*$BN$17</f>
        <v>151.25</v>
      </c>
      <c r="BO19" s="182">
        <f>BK19*$BO$17</f>
        <v>20</v>
      </c>
      <c r="BP19" s="182">
        <f>BN19*BO19</f>
        <v>3025</v>
      </c>
      <c r="BQ19" s="5"/>
      <c r="BR19" s="182">
        <f>BN19*$BR$17</f>
        <v>151.25</v>
      </c>
      <c r="BS19" s="182">
        <f>BO19*$BS$17</f>
        <v>20</v>
      </c>
      <c r="BT19" s="182">
        <f>BR19*BS19</f>
        <v>3025</v>
      </c>
      <c r="BU19" s="5"/>
      <c r="BV19" s="182">
        <f>BR19*$BV$17</f>
        <v>151.25</v>
      </c>
      <c r="BW19" s="182">
        <f>BS19*$BW$17</f>
        <v>20</v>
      </c>
      <c r="BX19" s="182">
        <f>BV19*BW19</f>
        <v>3025</v>
      </c>
      <c r="BY19" s="5"/>
      <c r="BZ19" s="182">
        <f>BV19*$BZ$17</f>
        <v>151.25</v>
      </c>
      <c r="CA19" s="182">
        <f>BW19*$CA$17</f>
        <v>20</v>
      </c>
      <c r="CB19" s="182">
        <f>BZ19*CA19</f>
        <v>3025</v>
      </c>
      <c r="CC19" s="5"/>
      <c r="CD19" s="182">
        <f>BZ19*$CD$17</f>
        <v>151.25</v>
      </c>
      <c r="CE19" s="182">
        <f>CA19*$CE$17</f>
        <v>20</v>
      </c>
      <c r="CF19" s="182">
        <f>CD19*CE19</f>
        <v>3025</v>
      </c>
      <c r="CG19" s="5"/>
      <c r="CH19" s="182">
        <f>CD19*$CH$17</f>
        <v>151.25</v>
      </c>
      <c r="CI19" s="182">
        <f>CE19*$CI$17</f>
        <v>20</v>
      </c>
      <c r="CJ19" s="182">
        <f>CH19*CI19</f>
        <v>3025</v>
      </c>
      <c r="CK19" s="5"/>
      <c r="CL19" s="182">
        <f>CH19*$CL$17</f>
        <v>151.25</v>
      </c>
      <c r="CM19" s="182">
        <f>CI19*$CM$17</f>
        <v>20</v>
      </c>
      <c r="CN19" s="182">
        <f>CL19*CM19</f>
        <v>3025</v>
      </c>
      <c r="CO19" s="5"/>
      <c r="CP19" s="182">
        <f>CL19*$CP$17</f>
        <v>151.25</v>
      </c>
      <c r="CQ19" s="182">
        <f>CM19*$CQ$17</f>
        <v>20</v>
      </c>
      <c r="CR19" s="182">
        <f>CP19*CQ19</f>
        <v>3025</v>
      </c>
      <c r="CS19" s="5"/>
      <c r="CT19" s="182">
        <f>CP19*$CT$17</f>
        <v>151.25</v>
      </c>
      <c r="CU19" s="182">
        <f>CQ19*$CU$17</f>
        <v>20</v>
      </c>
      <c r="CV19" s="182">
        <f>CT19*CU19</f>
        <v>3025</v>
      </c>
      <c r="CW19" s="5"/>
      <c r="CX19" s="182">
        <f>CT19*$CX$17</f>
        <v>151.25</v>
      </c>
      <c r="CY19" s="182">
        <f>CU19*$CY$17</f>
        <v>20</v>
      </c>
      <c r="CZ19" s="182">
        <f>CX19*CY19</f>
        <v>3025</v>
      </c>
      <c r="DA19" s="5"/>
      <c r="DB19" s="183">
        <f>BF19+BJ19+BN19+BR19+BV19+BZ19+CD19+CH19+CL19+CP19+CT19+CX19</f>
        <v>1815</v>
      </c>
      <c r="DC19" s="183">
        <f>(BG19+BK19+BO19+BS19+BW19+CA19+CE19+CI19+CM19+CQ19+CU19+CY19)/12</f>
        <v>20</v>
      </c>
      <c r="DD19" s="183">
        <f>BH19+BL19+BP19+BT19+BX19+CB19+CF19+CJ19+CN19+CR19+CV19+CZ19</f>
        <v>36300</v>
      </c>
      <c r="DF19" s="182">
        <f>CX19*$DF$17</f>
        <v>166.375</v>
      </c>
      <c r="DG19" s="182">
        <f>CY19*$DG$17</f>
        <v>20</v>
      </c>
      <c r="DH19" s="182">
        <f>DF19*DG19</f>
        <v>3327.5</v>
      </c>
      <c r="DI19" s="5"/>
      <c r="DJ19" s="182">
        <f>DF19*$DJ$17</f>
        <v>166.375</v>
      </c>
      <c r="DK19" s="182">
        <f>DG19*$DK$17</f>
        <v>20</v>
      </c>
      <c r="DL19" s="182">
        <f>DJ19*DK19</f>
        <v>3327.5</v>
      </c>
      <c r="DM19" s="5"/>
      <c r="DN19" s="182">
        <f>DJ19*$DN$17</f>
        <v>166.375</v>
      </c>
      <c r="DO19" s="182">
        <f>DK19*$DO$17</f>
        <v>20</v>
      </c>
      <c r="DP19" s="182">
        <f>DN19*DO19</f>
        <v>3327.5</v>
      </c>
      <c r="DQ19" s="5"/>
      <c r="DR19" s="182">
        <f>DN19*$DR$17</f>
        <v>166.375</v>
      </c>
      <c r="DS19" s="182">
        <f>DO19*$DS$17</f>
        <v>20</v>
      </c>
      <c r="DT19" s="182">
        <f>DR19*DS19</f>
        <v>3327.5</v>
      </c>
      <c r="DU19" s="5"/>
      <c r="DV19" s="182">
        <f>DR19*$DV$17</f>
        <v>166.375</v>
      </c>
      <c r="DW19" s="182">
        <f>DS19*$DW$17</f>
        <v>20</v>
      </c>
      <c r="DX19" s="182">
        <f>DV19*DW19</f>
        <v>3327.5</v>
      </c>
      <c r="DY19" s="5"/>
      <c r="DZ19" s="182">
        <f>DV19*$DZ$17</f>
        <v>166.375</v>
      </c>
      <c r="EA19" s="182">
        <f>DW19*$EA$17</f>
        <v>20</v>
      </c>
      <c r="EB19" s="182">
        <f>DZ19*EA19</f>
        <v>3327.5</v>
      </c>
      <c r="EC19" s="5"/>
      <c r="ED19" s="182">
        <f>DZ19*$ED$17</f>
        <v>166.375</v>
      </c>
      <c r="EE19" s="182">
        <f>EA19*$EE$17</f>
        <v>20</v>
      </c>
      <c r="EF19" s="182">
        <f>ED19*EE19</f>
        <v>3327.5</v>
      </c>
      <c r="EG19" s="5"/>
      <c r="EH19" s="182">
        <f>ED19*$EH$17</f>
        <v>166.375</v>
      </c>
      <c r="EI19" s="182">
        <f>EE19*$EI$17</f>
        <v>20</v>
      </c>
      <c r="EJ19" s="182">
        <f>EH19*EI19</f>
        <v>3327.5</v>
      </c>
      <c r="EK19" s="5"/>
      <c r="EL19" s="182">
        <f>EH19*$EL$17</f>
        <v>166.375</v>
      </c>
      <c r="EM19" s="182">
        <f>EI19*$EM$17</f>
        <v>20</v>
      </c>
      <c r="EN19" s="182">
        <f>EL19*EM19</f>
        <v>3327.5</v>
      </c>
      <c r="EO19" s="5"/>
      <c r="EP19" s="182">
        <f>EL19*$EP$17</f>
        <v>166.375</v>
      </c>
      <c r="EQ19" s="182">
        <f>EM19*$EQ$17</f>
        <v>20</v>
      </c>
      <c r="ER19" s="182">
        <f>EP19*EQ19</f>
        <v>3327.5</v>
      </c>
      <c r="ES19" s="5"/>
      <c r="ET19" s="182">
        <f>EP19*$ET$17</f>
        <v>166.375</v>
      </c>
      <c r="EU19" s="182">
        <f>EQ19*$EU$17</f>
        <v>20</v>
      </c>
      <c r="EV19" s="182">
        <f>ET19*EU19</f>
        <v>3327.5</v>
      </c>
      <c r="EW19" s="5"/>
      <c r="EX19" s="182">
        <f>ET19*$EX$17</f>
        <v>166.375</v>
      </c>
      <c r="EY19" s="182">
        <f>EU19*$EY$17</f>
        <v>20</v>
      </c>
      <c r="EZ19" s="182">
        <f>EX19*EY19</f>
        <v>3327.5</v>
      </c>
      <c r="FA19" s="5"/>
      <c r="FB19" s="183">
        <f>DF19+DJ19+DN19+DR19+DV19+DZ19+ED19+EH19+EL19+EP19+ET19+EX19</f>
        <v>1996.5</v>
      </c>
      <c r="FC19" s="183">
        <f>(DG19+DK19+DO19+DS19+DW19+EA19+EE19+EI19+EM19+EQ19+EU19+EY19)/12</f>
        <v>20</v>
      </c>
      <c r="FD19" s="183">
        <f>DH19+DL19+DP19+DT19+DX19+EB19+EF19+EJ19+EN19+ER19+EV19+EZ19</f>
        <v>39930</v>
      </c>
      <c r="FF19" s="182">
        <f>EX19*$FF$17</f>
        <v>183.01250000000002</v>
      </c>
      <c r="FG19" s="182">
        <f>EY19*$FG$17</f>
        <v>20</v>
      </c>
      <c r="FH19" s="182">
        <f>FF19*FG19</f>
        <v>3660.2500000000005</v>
      </c>
      <c r="FI19" s="5"/>
      <c r="FJ19" s="182">
        <f>FF19*$FJ$17</f>
        <v>183.01250000000002</v>
      </c>
      <c r="FK19" s="182">
        <f>FG19*$FK$17</f>
        <v>20</v>
      </c>
      <c r="FL19" s="182">
        <f>FJ19*FK19</f>
        <v>3660.2500000000005</v>
      </c>
      <c r="FM19" s="5"/>
      <c r="FN19" s="182">
        <f>FJ19*$FN$17</f>
        <v>183.01250000000002</v>
      </c>
      <c r="FO19" s="182">
        <f>FK19*$FO$17</f>
        <v>20</v>
      </c>
      <c r="FP19" s="182">
        <f>FN19*FO19</f>
        <v>3660.2500000000005</v>
      </c>
      <c r="FQ19" s="5"/>
      <c r="FR19" s="182">
        <f>FN19*$FR$17</f>
        <v>183.01250000000002</v>
      </c>
      <c r="FS19" s="182">
        <f>FO19*$FS$17</f>
        <v>20</v>
      </c>
      <c r="FT19" s="182">
        <f>FR19*FS19</f>
        <v>3660.2500000000005</v>
      </c>
      <c r="FU19" s="5"/>
      <c r="FV19" s="182">
        <f>FR19*$FV$17</f>
        <v>183.01250000000002</v>
      </c>
      <c r="FW19" s="182">
        <f>FS19*$FW$17</f>
        <v>20</v>
      </c>
      <c r="FX19" s="182">
        <f>FV19*FW19</f>
        <v>3660.2500000000005</v>
      </c>
      <c r="FY19" s="5"/>
      <c r="FZ19" s="182">
        <f>FV19*$FZ$17</f>
        <v>183.01250000000002</v>
      </c>
      <c r="GA19" s="182">
        <f>FW19*$GA$17</f>
        <v>20</v>
      </c>
      <c r="GB19" s="182">
        <f>FZ19*GA19</f>
        <v>3660.2500000000005</v>
      </c>
      <c r="GC19" s="5"/>
      <c r="GD19" s="182">
        <f>FZ19*$GD$17</f>
        <v>183.01250000000002</v>
      </c>
      <c r="GE19" s="182">
        <f>GA19*$GE$17</f>
        <v>20</v>
      </c>
      <c r="GF19" s="182">
        <f>GD19*GE19</f>
        <v>3660.2500000000005</v>
      </c>
      <c r="GG19" s="5"/>
      <c r="GH19" s="182">
        <f>GD19*$GH$17</f>
        <v>183.01250000000002</v>
      </c>
      <c r="GI19" s="182">
        <f>GE19*$GI$17</f>
        <v>20</v>
      </c>
      <c r="GJ19" s="182">
        <f>GH19*GI19</f>
        <v>3660.2500000000005</v>
      </c>
      <c r="GK19" s="5"/>
      <c r="GL19" s="182">
        <f>GH19*$GL$17</f>
        <v>183.01250000000002</v>
      </c>
      <c r="GM19" s="182">
        <f>GI19*$GM$17</f>
        <v>20</v>
      </c>
      <c r="GN19" s="182">
        <f>GL19*GM19</f>
        <v>3660.2500000000005</v>
      </c>
      <c r="GO19" s="5"/>
      <c r="GP19" s="182">
        <f>GL19*$GP$17</f>
        <v>183.01250000000002</v>
      </c>
      <c r="GQ19" s="182">
        <f>GM19*$GQ$17</f>
        <v>20</v>
      </c>
      <c r="GR19" s="182">
        <f>GP19*GQ19</f>
        <v>3660.2500000000005</v>
      </c>
      <c r="GS19" s="5"/>
      <c r="GT19" s="182">
        <f>GP19*$GT$17</f>
        <v>183.01250000000002</v>
      </c>
      <c r="GU19" s="182">
        <f>GQ19*$GU$17</f>
        <v>20</v>
      </c>
      <c r="GV19" s="182">
        <f>GT19*GU19</f>
        <v>3660.2500000000005</v>
      </c>
      <c r="GW19" s="5"/>
      <c r="GX19" s="182">
        <f>GT19*$GX$17</f>
        <v>183.01250000000002</v>
      </c>
      <c r="GY19" s="182">
        <f>GU19*$GY$17</f>
        <v>20</v>
      </c>
      <c r="GZ19" s="182">
        <f>GX19*GY19</f>
        <v>3660.2500000000005</v>
      </c>
      <c r="HB19" s="183">
        <f>FF19+FJ19+FN19+FR19+FV19+FZ19+GD19+GH19+GL19+GP19+GT19+GX19</f>
        <v>2196.15</v>
      </c>
      <c r="HC19" s="183">
        <f>(FG19+FK19+FO19+FS19+FW19+GA19+GE19+GI19+GM19+GQ19+GU19+GY19)/12</f>
        <v>20</v>
      </c>
      <c r="HD19" s="183">
        <f>FH19+FL19+FP19+FT19+FX19+GB19+GF19+GJ19+GN19+GR19+GV19+GZ19</f>
        <v>43923.000000000007</v>
      </c>
      <c r="HF19" s="182">
        <f>GX19*$HF$17</f>
        <v>201.31375000000003</v>
      </c>
      <c r="HG19" s="182">
        <f>GY19*$HG$17</f>
        <v>20</v>
      </c>
      <c r="HH19" s="182">
        <f>HF19*HG19</f>
        <v>4026.2750000000005</v>
      </c>
      <c r="HI19" s="5"/>
      <c r="HJ19" s="182">
        <f>HF19*$HJ$17</f>
        <v>201.31375000000003</v>
      </c>
      <c r="HK19" s="182">
        <f>HG19*$HK$17</f>
        <v>20</v>
      </c>
      <c r="HL19" s="182">
        <f>HJ19*HK19</f>
        <v>4026.2750000000005</v>
      </c>
      <c r="HM19" s="5"/>
      <c r="HN19" s="182">
        <f>HJ19*$HN$17</f>
        <v>201.31375000000003</v>
      </c>
      <c r="HO19" s="182">
        <f>HK19*$HO$17</f>
        <v>20</v>
      </c>
      <c r="HP19" s="182">
        <f>HN19*HO19</f>
        <v>4026.2750000000005</v>
      </c>
      <c r="HQ19" s="5"/>
      <c r="HR19" s="182">
        <f>HN19*$HR$17</f>
        <v>201.31375000000003</v>
      </c>
      <c r="HS19" s="182">
        <f>HO19*$HS$17</f>
        <v>20</v>
      </c>
      <c r="HT19" s="182">
        <f>HR19*HS19</f>
        <v>4026.2750000000005</v>
      </c>
      <c r="HU19" s="5"/>
      <c r="HV19" s="182">
        <f>HR19*$HV$17</f>
        <v>201.31375000000003</v>
      </c>
      <c r="HW19" s="182">
        <f>HS19*$HW$17</f>
        <v>20</v>
      </c>
      <c r="HX19" s="182">
        <f>HV19*HW19</f>
        <v>4026.2750000000005</v>
      </c>
      <c r="HY19" s="5"/>
      <c r="HZ19" s="182">
        <f>HV19*$HZ$17</f>
        <v>201.31375000000003</v>
      </c>
      <c r="IA19" s="182">
        <f>HW19*$IA$17</f>
        <v>20</v>
      </c>
      <c r="IB19" s="182">
        <f>HZ19*IA19</f>
        <v>4026.2750000000005</v>
      </c>
      <c r="IC19" s="5"/>
      <c r="ID19" s="182">
        <f>HZ19*$ID$17</f>
        <v>201.31375000000003</v>
      </c>
      <c r="IE19" s="182">
        <f>IA19*$IE$17</f>
        <v>20</v>
      </c>
      <c r="IF19" s="182">
        <f>ID19*IE19</f>
        <v>4026.2750000000005</v>
      </c>
      <c r="IG19" s="5"/>
      <c r="IH19" s="182">
        <f>ID19*$IH$17</f>
        <v>201.31375000000003</v>
      </c>
      <c r="II19" s="182">
        <f>IE19*$II$17</f>
        <v>20</v>
      </c>
      <c r="IJ19" s="182">
        <f>IH19*II19</f>
        <v>4026.2750000000005</v>
      </c>
      <c r="IK19" s="5"/>
      <c r="IL19" s="182">
        <f>IH19*$IL$17</f>
        <v>201.31375000000003</v>
      </c>
      <c r="IM19" s="182">
        <f>II19*$IM$17</f>
        <v>20</v>
      </c>
      <c r="IN19" s="182">
        <f>IL19*IM19</f>
        <v>4026.2750000000005</v>
      </c>
      <c r="IO19" s="5"/>
      <c r="IP19" s="182">
        <f>IL19*$IP$17</f>
        <v>201.31375000000003</v>
      </c>
      <c r="IQ19" s="182">
        <f>IM19*$IQ$17</f>
        <v>20</v>
      </c>
      <c r="IR19" s="182">
        <f>IP19*IQ19</f>
        <v>4026.2750000000005</v>
      </c>
      <c r="IS19" s="5"/>
      <c r="IT19" s="182">
        <f>IP19*$IT$17</f>
        <v>201.31375000000003</v>
      </c>
      <c r="IU19" s="182">
        <f>IQ19*$IU$17</f>
        <v>20</v>
      </c>
      <c r="IV19" s="182">
        <f>IT19*IU19</f>
        <v>4026.2750000000005</v>
      </c>
      <c r="IW19" s="5"/>
      <c r="IX19" s="182">
        <f>IT19*$IX$17</f>
        <v>201.31375000000003</v>
      </c>
      <c r="IY19" s="182">
        <f>IU19*$IY$17</f>
        <v>20</v>
      </c>
      <c r="IZ19" s="182">
        <f>IX19*IY19</f>
        <v>4026.2750000000005</v>
      </c>
      <c r="JB19" s="183">
        <f>HF19+HJ19+HN19+HR19+HV19+HZ19+ID19+IH19+IL19+IP19+IT19+IX19</f>
        <v>2415.7650000000003</v>
      </c>
      <c r="JC19" s="183">
        <f>(HG19+HK19+HO19+HS19+HW19+IA19+IE19+II19+IM19+IQ19+IU19+IY19)/12</f>
        <v>20</v>
      </c>
      <c r="JD19" s="183">
        <f>HH19+HL19+HP19+HT19+HX19+IB19+IF19+IJ19+IN19+IR19+IV19+IZ19</f>
        <v>48315.30000000001</v>
      </c>
      <c r="JF19" s="182">
        <f>IX19*$JF$17</f>
        <v>221.44512500000005</v>
      </c>
      <c r="JG19" s="182">
        <f>IY19*$JG$17</f>
        <v>20</v>
      </c>
      <c r="JH19" s="182">
        <f>JF19*JG19</f>
        <v>4428.9025000000011</v>
      </c>
      <c r="JI19" s="5"/>
      <c r="JJ19" s="182">
        <f>JF19*$JJ$17</f>
        <v>221.44512500000005</v>
      </c>
      <c r="JK19" s="182">
        <f>JG19*$JK$17</f>
        <v>20</v>
      </c>
      <c r="JL19" s="182">
        <f>JJ19*JK19</f>
        <v>4428.9025000000011</v>
      </c>
      <c r="JM19" s="5"/>
      <c r="JN19" s="182">
        <f>JJ19*$JN$17</f>
        <v>221.44512500000005</v>
      </c>
      <c r="JO19" s="182">
        <f>JK19*$JO$17</f>
        <v>20</v>
      </c>
      <c r="JP19" s="182">
        <f>JN19*JO19</f>
        <v>4428.9025000000011</v>
      </c>
      <c r="JQ19" s="5"/>
      <c r="JR19" s="182">
        <f>JN19*$JR$17</f>
        <v>221.44512500000005</v>
      </c>
      <c r="JS19" s="182">
        <f>JO19*$JS$17</f>
        <v>20</v>
      </c>
      <c r="JT19" s="182">
        <f>JR19*JS19</f>
        <v>4428.9025000000011</v>
      </c>
      <c r="JU19" s="5"/>
      <c r="JV19" s="182">
        <f>JR19*$JV$17</f>
        <v>221.44512500000005</v>
      </c>
      <c r="JW19" s="182">
        <f>JS19*$JW$17</f>
        <v>20</v>
      </c>
      <c r="JX19" s="182">
        <f>JV19*JW19</f>
        <v>4428.9025000000011</v>
      </c>
      <c r="JY19" s="5"/>
      <c r="JZ19" s="182">
        <f>JV19*$JZ$17</f>
        <v>221.44512500000005</v>
      </c>
      <c r="KA19" s="182">
        <f>JW19*$KA$17</f>
        <v>20</v>
      </c>
      <c r="KB19" s="182">
        <f>JZ19*KA19</f>
        <v>4428.9025000000011</v>
      </c>
      <c r="KC19" s="5"/>
      <c r="KD19" s="182">
        <f>JZ19*$KD$17</f>
        <v>221.44512500000005</v>
      </c>
      <c r="KE19" s="182">
        <f>KA19*$KE$17</f>
        <v>20</v>
      </c>
      <c r="KF19" s="182">
        <f>KD19*KE19</f>
        <v>4428.9025000000011</v>
      </c>
      <c r="KG19" s="5"/>
      <c r="KH19" s="182">
        <f>KD19*$KH$17</f>
        <v>221.44512500000005</v>
      </c>
      <c r="KI19" s="182">
        <f>KE19*$KI$17</f>
        <v>20</v>
      </c>
      <c r="KJ19" s="182">
        <f>KH19*KI19</f>
        <v>4428.9025000000011</v>
      </c>
      <c r="KK19" s="5"/>
      <c r="KL19" s="182">
        <f>KH19*$KL$17</f>
        <v>221.44512500000005</v>
      </c>
      <c r="KM19" s="182">
        <f>KI19*$KM$17</f>
        <v>20</v>
      </c>
      <c r="KN19" s="182">
        <f>KL19*KM19</f>
        <v>4428.9025000000011</v>
      </c>
      <c r="KO19" s="5"/>
      <c r="KP19" s="182">
        <f>KL19*$KP$17</f>
        <v>221.44512500000005</v>
      </c>
      <c r="KQ19" s="182">
        <f>KM19*$KQ$17</f>
        <v>20</v>
      </c>
      <c r="KR19" s="182">
        <f>KP19*KQ19</f>
        <v>4428.9025000000011</v>
      </c>
      <c r="KS19" s="5"/>
      <c r="KT19" s="182">
        <f>KP19*$KT$17</f>
        <v>221.44512500000005</v>
      </c>
      <c r="KU19" s="182">
        <f>KQ19*$KU$17</f>
        <v>20</v>
      </c>
      <c r="KV19" s="182">
        <f>KT19*KU19</f>
        <v>4428.9025000000011</v>
      </c>
      <c r="KW19" s="5"/>
      <c r="KX19" s="182">
        <f>KT19*$KX$17</f>
        <v>221.44512500000005</v>
      </c>
      <c r="KY19" s="182">
        <f>KU19*$KY$17</f>
        <v>20</v>
      </c>
      <c r="KZ19" s="182">
        <f>KX19*KY19</f>
        <v>4428.9025000000011</v>
      </c>
      <c r="LB19" s="183">
        <f>JF19+JJ19+JN19+JR19+JV19+JZ19+KD19+KH19+KL19+KP19+KT19+KX19</f>
        <v>2657.3415000000005</v>
      </c>
      <c r="LC19" s="183">
        <f>(JG19+JK19+JO19+JS19+JW19+KA19+KE19+KI19+KM19+KQ19+KU19+KY19)/12</f>
        <v>20</v>
      </c>
      <c r="LD19" s="183">
        <f>JH19+JL19+JP19+JT19+JX19+KB19+KF19+KJ19+KN19+KR19+KV19+KZ19</f>
        <v>53146.830000000024</v>
      </c>
    </row>
    <row r="20" spans="2:316" ht="18.75">
      <c r="B20" s="172" t="s">
        <v>168</v>
      </c>
      <c r="C20" s="180"/>
      <c r="D20" s="180" t="str">
        <f>'A.I Revenue Streams - P1'!F71</f>
        <v>Generic drugs</v>
      </c>
      <c r="E20" s="184"/>
      <c r="F20" s="182">
        <f>'A.I Revenue Streams - P2'!G20*25</f>
        <v>100</v>
      </c>
      <c r="G20" s="182">
        <f>'A.I Revenue Streams - P2'!I20</f>
        <v>20</v>
      </c>
      <c r="H20" s="182">
        <f>F20*G20</f>
        <v>2000</v>
      </c>
      <c r="I20" s="5"/>
      <c r="J20" s="182">
        <f>F20*$J$17</f>
        <v>110.00000000000001</v>
      </c>
      <c r="K20" s="182">
        <f>G20*$K$17</f>
        <v>20</v>
      </c>
      <c r="L20" s="182">
        <f>J20*K20</f>
        <v>2200.0000000000005</v>
      </c>
      <c r="M20" s="5"/>
      <c r="N20" s="182">
        <f>J20*$N$17</f>
        <v>110.00000000000001</v>
      </c>
      <c r="O20" s="182">
        <f>K20*$O$17</f>
        <v>20</v>
      </c>
      <c r="P20" s="182">
        <f>N20*O20</f>
        <v>2200.0000000000005</v>
      </c>
      <c r="Q20" s="5"/>
      <c r="R20" s="182">
        <f>N20*$R$17</f>
        <v>110.00000000000001</v>
      </c>
      <c r="S20" s="182">
        <f>O20*$S$17</f>
        <v>20</v>
      </c>
      <c r="T20" s="182">
        <f>R20*S20</f>
        <v>2200.0000000000005</v>
      </c>
      <c r="U20" s="5"/>
      <c r="V20" s="182">
        <f>R20*$V$17</f>
        <v>110.00000000000001</v>
      </c>
      <c r="W20" s="182">
        <f>S20*$W$17</f>
        <v>20</v>
      </c>
      <c r="X20" s="182">
        <f>V20*W20</f>
        <v>2200.0000000000005</v>
      </c>
      <c r="Y20" s="5"/>
      <c r="Z20" s="182">
        <f>V20*$Z$17</f>
        <v>110.00000000000001</v>
      </c>
      <c r="AA20" s="182">
        <f>W20*$AA$17</f>
        <v>20</v>
      </c>
      <c r="AB20" s="182">
        <f>Z20*AA20</f>
        <v>2200.0000000000005</v>
      </c>
      <c r="AC20" s="5"/>
      <c r="AD20" s="182">
        <f>Z20*$AD$17</f>
        <v>110.00000000000001</v>
      </c>
      <c r="AE20" s="182">
        <f>AA20*$AE$17</f>
        <v>20</v>
      </c>
      <c r="AF20" s="182">
        <f>AD20*AE20</f>
        <v>2200.0000000000005</v>
      </c>
      <c r="AG20" s="5"/>
      <c r="AH20" s="182">
        <f>AD20*$AH$17</f>
        <v>110.00000000000001</v>
      </c>
      <c r="AI20" s="182">
        <f>AE20*$AI$17</f>
        <v>20</v>
      </c>
      <c r="AJ20" s="182">
        <f>AH20*AI20</f>
        <v>2200.0000000000005</v>
      </c>
      <c r="AK20" s="5"/>
      <c r="AL20" s="182">
        <f>AH20*$AL$17</f>
        <v>110.00000000000001</v>
      </c>
      <c r="AM20" s="182">
        <f>AI20*$AM$17</f>
        <v>20</v>
      </c>
      <c r="AN20" s="182">
        <f>AL20*AM20</f>
        <v>2200.0000000000005</v>
      </c>
      <c r="AO20" s="5"/>
      <c r="AP20" s="182">
        <f>AL20*$AP$17</f>
        <v>110.00000000000001</v>
      </c>
      <c r="AQ20" s="182">
        <f>AM20*$AQ$17</f>
        <v>20</v>
      </c>
      <c r="AR20" s="182">
        <f>AP20*AQ20</f>
        <v>2200.0000000000005</v>
      </c>
      <c r="AS20" s="5"/>
      <c r="AT20" s="182">
        <f>AP20*$AT$17</f>
        <v>110.00000000000001</v>
      </c>
      <c r="AU20" s="182">
        <f>AQ20*$AU$17</f>
        <v>20</v>
      </c>
      <c r="AV20" s="182">
        <f>AT20*AU20</f>
        <v>2200.0000000000005</v>
      </c>
      <c r="AW20" s="5"/>
      <c r="AX20" s="182">
        <f>AT20*$AX$17</f>
        <v>110.00000000000001</v>
      </c>
      <c r="AY20" s="182">
        <f>AU20*$AY$17</f>
        <v>20</v>
      </c>
      <c r="AZ20" s="182">
        <f>AX20*AY20</f>
        <v>2200.0000000000005</v>
      </c>
      <c r="BA20" s="5"/>
      <c r="BB20" s="208">
        <f>SUMIF($F$6:$AZ$6,$BB$6,F20:AZ20)</f>
        <v>1310</v>
      </c>
      <c r="BC20" s="208">
        <f>SUMIF($F$6:$AZ$6,$BC$6,F20:AZ20)/12</f>
        <v>20</v>
      </c>
      <c r="BD20" s="183">
        <f>H20+L20+P20+T20+X20+AB20+AF20+AJ20+AN20</f>
        <v>19600</v>
      </c>
      <c r="BE20" t="b">
        <f>(BB20*BC20)=BD20</f>
        <v>0</v>
      </c>
      <c r="BF20" s="182">
        <f>AX20*$BF$17</f>
        <v>121.00000000000003</v>
      </c>
      <c r="BG20" s="182">
        <f>AY20*$BG$17</f>
        <v>20</v>
      </c>
      <c r="BH20" s="182">
        <f>BF20*BG20</f>
        <v>2420.0000000000005</v>
      </c>
      <c r="BI20" s="5"/>
      <c r="BJ20" s="182">
        <f>BF20*$BJ$17</f>
        <v>121.00000000000003</v>
      </c>
      <c r="BK20" s="182">
        <f>BG20*$BK$17</f>
        <v>20</v>
      </c>
      <c r="BL20" s="182">
        <f>BJ20*BK20</f>
        <v>2420.0000000000005</v>
      </c>
      <c r="BM20" s="5"/>
      <c r="BN20" s="182">
        <f t="shared" ref="BN20:BN23" si="116">BJ20*$BN$17</f>
        <v>121.00000000000003</v>
      </c>
      <c r="BO20" s="182">
        <f t="shared" ref="BO20:BO23" si="117">BK20*$BO$17</f>
        <v>20</v>
      </c>
      <c r="BP20" s="182">
        <f>BN20*BO20</f>
        <v>2420.0000000000005</v>
      </c>
      <c r="BQ20" s="5"/>
      <c r="BR20" s="182">
        <f t="shared" ref="BR20:BR23" si="118">BN20*$BR$17</f>
        <v>121.00000000000003</v>
      </c>
      <c r="BS20" s="182">
        <f t="shared" ref="BS20:BS23" si="119">BO20*$BS$17</f>
        <v>20</v>
      </c>
      <c r="BT20" s="182">
        <f>BR20*BS20</f>
        <v>2420.0000000000005</v>
      </c>
      <c r="BU20" s="5"/>
      <c r="BV20" s="182">
        <f t="shared" ref="BV20:BV23" si="120">BR20*$BV$17</f>
        <v>121.00000000000003</v>
      </c>
      <c r="BW20" s="182">
        <f t="shared" ref="BW20:BW23" si="121">BS20*$BW$17</f>
        <v>20</v>
      </c>
      <c r="BX20" s="182">
        <f>BV20*BW20</f>
        <v>2420.0000000000005</v>
      </c>
      <c r="BY20" s="5"/>
      <c r="BZ20" s="182">
        <f t="shared" ref="BZ20:BZ23" si="122">BV20*$BZ$17</f>
        <v>121.00000000000003</v>
      </c>
      <c r="CA20" s="182">
        <f t="shared" ref="CA20:CA23" si="123">BW20*$CA$17</f>
        <v>20</v>
      </c>
      <c r="CB20" s="182">
        <f>BZ20*CA20</f>
        <v>2420.0000000000005</v>
      </c>
      <c r="CC20" s="5"/>
      <c r="CD20" s="182">
        <f t="shared" ref="CD20:CD23" si="124">BZ20*$CD$17</f>
        <v>121.00000000000003</v>
      </c>
      <c r="CE20" s="182">
        <f t="shared" ref="CE20:CE23" si="125">CA20*$CE$17</f>
        <v>20</v>
      </c>
      <c r="CF20" s="182">
        <f>CD20*CE20</f>
        <v>2420.0000000000005</v>
      </c>
      <c r="CG20" s="5"/>
      <c r="CH20" s="182">
        <f t="shared" ref="CH20:CH23" si="126">CD20*$CH$17</f>
        <v>121.00000000000003</v>
      </c>
      <c r="CI20" s="182">
        <f t="shared" ref="CI20:CI23" si="127">CE20*$CI$17</f>
        <v>20</v>
      </c>
      <c r="CJ20" s="182">
        <f>CH20*CI20</f>
        <v>2420.0000000000005</v>
      </c>
      <c r="CK20" s="5"/>
      <c r="CL20" s="182">
        <f t="shared" ref="CL20:CL23" si="128">CH20*$CL$17</f>
        <v>121.00000000000003</v>
      </c>
      <c r="CM20" s="182">
        <f t="shared" ref="CM20:CM23" si="129">CI20*$CM$17</f>
        <v>20</v>
      </c>
      <c r="CN20" s="182">
        <f>CL20*CM20</f>
        <v>2420.0000000000005</v>
      </c>
      <c r="CO20" s="5"/>
      <c r="CP20" s="182">
        <f t="shared" ref="CP20:CP23" si="130">CL20*$CP$17</f>
        <v>121.00000000000003</v>
      </c>
      <c r="CQ20" s="182">
        <f t="shared" ref="CQ20:CQ23" si="131">CM20*$CQ$17</f>
        <v>20</v>
      </c>
      <c r="CR20" s="182">
        <f>CP20*CQ20</f>
        <v>2420.0000000000005</v>
      </c>
      <c r="CS20" s="5"/>
      <c r="CT20" s="182">
        <f t="shared" ref="CT20:CT23" si="132">CP20*$CT$17</f>
        <v>121.00000000000003</v>
      </c>
      <c r="CU20" s="182">
        <f t="shared" ref="CU20:CU23" si="133">CQ20*$CU$17</f>
        <v>20</v>
      </c>
      <c r="CV20" s="182">
        <f>CT20*CU20</f>
        <v>2420.0000000000005</v>
      </c>
      <c r="CW20" s="5"/>
      <c r="CX20" s="182">
        <f t="shared" ref="CX20:CX23" si="134">CT20*$CX$17</f>
        <v>121.00000000000003</v>
      </c>
      <c r="CY20" s="182">
        <f t="shared" ref="CY20:CY23" si="135">CU20*$CY$17</f>
        <v>20</v>
      </c>
      <c r="CZ20" s="182">
        <f>CX20*CY20</f>
        <v>2420.0000000000005</v>
      </c>
      <c r="DA20" s="5"/>
      <c r="DB20" s="183">
        <f>BF20+BJ20+BN20+BR20+BV20+BZ20+CD20+CH20+CL20+CP20+CT20+CX20</f>
        <v>1452.0000000000002</v>
      </c>
      <c r="DC20" s="183">
        <f>(BG20+BK20+BO20+BS20+BW20+CA20+CE20+CI20+CM20+CQ20+CU20+CY20)/12</f>
        <v>20</v>
      </c>
      <c r="DD20" s="183">
        <f>BH20+BL20+BP20+BT20+BX20+CB20+CF20+CJ20+CN20+CR20+CV20+CZ20</f>
        <v>29040.000000000004</v>
      </c>
      <c r="DF20" s="182">
        <f t="shared" ref="DF20:DF22" si="136">CX20*$DF$17</f>
        <v>133.10000000000005</v>
      </c>
      <c r="DG20" s="182">
        <f t="shared" ref="DG20:DG23" si="137">CY20*$DG$17</f>
        <v>20</v>
      </c>
      <c r="DH20" s="182">
        <f>DF20*DG20</f>
        <v>2662.0000000000009</v>
      </c>
      <c r="DI20" s="5"/>
      <c r="DJ20" s="182">
        <f t="shared" ref="DJ20:DJ23" si="138">DF20*$DJ$17</f>
        <v>133.10000000000005</v>
      </c>
      <c r="DK20" s="182">
        <f t="shared" ref="DK20:DK23" si="139">DG20*$DK$17</f>
        <v>20</v>
      </c>
      <c r="DL20" s="182">
        <f>DJ20*DK20</f>
        <v>2662.0000000000009</v>
      </c>
      <c r="DM20" s="5"/>
      <c r="DN20" s="182">
        <f t="shared" ref="DN20:DN23" si="140">DJ20*$DN$17</f>
        <v>133.10000000000005</v>
      </c>
      <c r="DO20" s="182">
        <f t="shared" ref="DO20:DO23" si="141">DK20*$DO$17</f>
        <v>20</v>
      </c>
      <c r="DP20" s="182">
        <f>DN20*DO20</f>
        <v>2662.0000000000009</v>
      </c>
      <c r="DQ20" s="5"/>
      <c r="DR20" s="182">
        <f t="shared" ref="DR20:DR23" si="142">DN20*$DR$17</f>
        <v>133.10000000000005</v>
      </c>
      <c r="DS20" s="182">
        <f t="shared" ref="DS20:DS23" si="143">DO20*$DS$17</f>
        <v>20</v>
      </c>
      <c r="DT20" s="182">
        <f>DR20*DS20</f>
        <v>2662.0000000000009</v>
      </c>
      <c r="DU20" s="5"/>
      <c r="DV20" s="182">
        <f t="shared" ref="DV20:DV23" si="144">DR20*$DV$17</f>
        <v>133.10000000000005</v>
      </c>
      <c r="DW20" s="182">
        <f t="shared" ref="DW20:DW23" si="145">DS20*$DW$17</f>
        <v>20</v>
      </c>
      <c r="DX20" s="182">
        <f>DV20*DW20</f>
        <v>2662.0000000000009</v>
      </c>
      <c r="DY20" s="5"/>
      <c r="DZ20" s="182">
        <f t="shared" ref="DZ20:DZ23" si="146">DV20*$DZ$17</f>
        <v>133.10000000000005</v>
      </c>
      <c r="EA20" s="182">
        <f t="shared" ref="EA20:EA23" si="147">DW20*$EA$17</f>
        <v>20</v>
      </c>
      <c r="EB20" s="182">
        <f>DZ20*EA20</f>
        <v>2662.0000000000009</v>
      </c>
      <c r="EC20" s="5"/>
      <c r="ED20" s="182">
        <f t="shared" ref="ED20:ED23" si="148">DZ20*$ED$17</f>
        <v>133.10000000000005</v>
      </c>
      <c r="EE20" s="182">
        <f t="shared" ref="EE20:EE23" si="149">EA20*$EE$17</f>
        <v>20</v>
      </c>
      <c r="EF20" s="182">
        <f>ED20*EE20</f>
        <v>2662.0000000000009</v>
      </c>
      <c r="EG20" s="5"/>
      <c r="EH20" s="182">
        <f t="shared" ref="EH20:EH23" si="150">ED20*$EH$17</f>
        <v>133.10000000000005</v>
      </c>
      <c r="EI20" s="182">
        <f>EE20*$EI$17</f>
        <v>20</v>
      </c>
      <c r="EJ20" s="182">
        <f>EH20*EI20</f>
        <v>2662.0000000000009</v>
      </c>
      <c r="EK20" s="5"/>
      <c r="EL20" s="182">
        <f t="shared" ref="EL20:EL23" si="151">EH20*$EL$17</f>
        <v>133.10000000000005</v>
      </c>
      <c r="EM20" s="182">
        <f t="shared" ref="EM20:EM23" si="152">EI20*$EM$17</f>
        <v>20</v>
      </c>
      <c r="EN20" s="182">
        <f>EL20*EM20</f>
        <v>2662.0000000000009</v>
      </c>
      <c r="EO20" s="5"/>
      <c r="EP20" s="182">
        <f t="shared" ref="EP20:EP23" si="153">EL20*$EP$17</f>
        <v>133.10000000000005</v>
      </c>
      <c r="EQ20" s="182">
        <f t="shared" ref="EQ20:EQ23" si="154">EM20*$EQ$17</f>
        <v>20</v>
      </c>
      <c r="ER20" s="182">
        <f>EP20*EQ20</f>
        <v>2662.0000000000009</v>
      </c>
      <c r="ES20" s="5"/>
      <c r="ET20" s="182">
        <f t="shared" ref="ET20:ET23" si="155">EP20*$ET$17</f>
        <v>133.10000000000005</v>
      </c>
      <c r="EU20" s="182">
        <f t="shared" ref="EU20:EU23" si="156">EQ20*$EU$17</f>
        <v>20</v>
      </c>
      <c r="EV20" s="182">
        <f>ET20*EU20</f>
        <v>2662.0000000000009</v>
      </c>
      <c r="EW20" s="5"/>
      <c r="EX20" s="182">
        <f t="shared" ref="EX20:EX23" si="157">ET20*$EX$17</f>
        <v>133.10000000000005</v>
      </c>
      <c r="EY20" s="182">
        <f t="shared" ref="EY20:EY23" si="158">EU20*$EY$17</f>
        <v>20</v>
      </c>
      <c r="EZ20" s="182">
        <f>EX20*EY20</f>
        <v>2662.0000000000009</v>
      </c>
      <c r="FA20" s="5"/>
      <c r="FB20" s="183">
        <f>DF20+DJ20+DN20+DR20+DV20+DZ20+ED20+EH20+EL20+EP20+ET20+EX20</f>
        <v>1597.200000000001</v>
      </c>
      <c r="FC20" s="183">
        <f>(DG20+DK20+DO20+DS20+DW20+EA20+EE20+EI20+EM20+EQ20+EU20+EY20)/12</f>
        <v>20</v>
      </c>
      <c r="FD20" s="183">
        <f>DH20+DL20+DP20+DT20+DX20+EB20+EF20+EJ20+EN20+ER20+EV20+EZ20</f>
        <v>31944.000000000004</v>
      </c>
      <c r="FF20" s="182">
        <f t="shared" ref="FF20:FF23" si="159">EX20*$FF$17</f>
        <v>146.41000000000008</v>
      </c>
      <c r="FG20" s="182">
        <f t="shared" ref="FG20:FG23" si="160">EY20*$FG$17</f>
        <v>20</v>
      </c>
      <c r="FH20" s="182">
        <f>FF20*FG20</f>
        <v>2928.2000000000016</v>
      </c>
      <c r="FI20" s="5"/>
      <c r="FJ20" s="182">
        <f t="shared" ref="FJ20:FJ23" si="161">FF20*$FJ$17</f>
        <v>146.41000000000008</v>
      </c>
      <c r="FK20" s="182">
        <f t="shared" ref="FK20:FK23" si="162">FG20*$FK$17</f>
        <v>20</v>
      </c>
      <c r="FL20" s="182">
        <f>FJ20*FK20</f>
        <v>2928.2000000000016</v>
      </c>
      <c r="FM20" s="5"/>
      <c r="FN20" s="182">
        <f t="shared" ref="FN20:FN23" si="163">FJ20*$FN$17</f>
        <v>146.41000000000008</v>
      </c>
      <c r="FO20" s="182">
        <f t="shared" ref="FO20:FO23" si="164">FK20*$FO$17</f>
        <v>20</v>
      </c>
      <c r="FP20" s="182">
        <f>FN20*FO20</f>
        <v>2928.2000000000016</v>
      </c>
      <c r="FQ20" s="5"/>
      <c r="FR20" s="182">
        <f t="shared" ref="FR20:FR23" si="165">FN20*$FR$17</f>
        <v>146.41000000000008</v>
      </c>
      <c r="FS20" s="182">
        <f>FO20*$FS$17</f>
        <v>20</v>
      </c>
      <c r="FT20" s="182">
        <f>FR20*FS20</f>
        <v>2928.2000000000016</v>
      </c>
      <c r="FU20" s="5"/>
      <c r="FV20" s="182">
        <f t="shared" ref="FV20:FV23" si="166">FR20*$FV$17</f>
        <v>146.41000000000008</v>
      </c>
      <c r="FW20" s="182">
        <f t="shared" ref="FW20:FW23" si="167">FS20*$FW$17</f>
        <v>20</v>
      </c>
      <c r="FX20" s="182">
        <f>FV20*FW20</f>
        <v>2928.2000000000016</v>
      </c>
      <c r="FY20" s="5"/>
      <c r="FZ20" s="182">
        <f t="shared" ref="FZ20:FZ23" si="168">FV20*$FZ$17</f>
        <v>146.41000000000008</v>
      </c>
      <c r="GA20" s="182">
        <f t="shared" ref="GA20:GA23" si="169">FW20*$GA$17</f>
        <v>20</v>
      </c>
      <c r="GB20" s="182">
        <f>FZ20*GA20</f>
        <v>2928.2000000000016</v>
      </c>
      <c r="GC20" s="5"/>
      <c r="GD20" s="182">
        <f t="shared" ref="GD20:GD23" si="170">FZ20*$GD$17</f>
        <v>146.41000000000008</v>
      </c>
      <c r="GE20" s="182">
        <f t="shared" ref="GE20:GE23" si="171">GA20*$GE$17</f>
        <v>20</v>
      </c>
      <c r="GF20" s="182">
        <f>GD20*GE20</f>
        <v>2928.2000000000016</v>
      </c>
      <c r="GG20" s="5"/>
      <c r="GH20" s="182">
        <f t="shared" ref="GH20:GH23" si="172">GD20*$GH$17</f>
        <v>146.41000000000008</v>
      </c>
      <c r="GI20" s="182">
        <f t="shared" ref="GI20:GI23" si="173">GE20*$GI$17</f>
        <v>20</v>
      </c>
      <c r="GJ20" s="182">
        <f>GH20*GI20</f>
        <v>2928.2000000000016</v>
      </c>
      <c r="GK20" s="5"/>
      <c r="GL20" s="182">
        <f t="shared" ref="GL20:GL23" si="174">GH20*$GL$17</f>
        <v>146.41000000000008</v>
      </c>
      <c r="GM20" s="182">
        <f t="shared" ref="GM20:GM23" si="175">GI20*$GM$17</f>
        <v>20</v>
      </c>
      <c r="GN20" s="182">
        <f>GL20*GM20</f>
        <v>2928.2000000000016</v>
      </c>
      <c r="GO20" s="5"/>
      <c r="GP20" s="182">
        <f t="shared" ref="GP20" si="176">GL20*$GP$17</f>
        <v>146.41000000000008</v>
      </c>
      <c r="GQ20" s="182">
        <f t="shared" ref="GQ20" si="177">GM20*$GQ$17</f>
        <v>20</v>
      </c>
      <c r="GR20" s="182">
        <f>GP20*GQ20</f>
        <v>2928.2000000000016</v>
      </c>
      <c r="GS20" s="5"/>
      <c r="GT20" s="182">
        <f t="shared" ref="GT20:GT23" si="178">GP20*$GT$17</f>
        <v>146.41000000000008</v>
      </c>
      <c r="GU20" s="182">
        <f t="shared" ref="GU20:GU23" si="179">GQ20*$GU$17</f>
        <v>20</v>
      </c>
      <c r="GV20" s="182">
        <f>GT20*GU20</f>
        <v>2928.2000000000016</v>
      </c>
      <c r="GW20" s="5"/>
      <c r="GX20" s="182">
        <f t="shared" ref="GX20:GX21" si="180">GT20*$GX$17</f>
        <v>146.41000000000008</v>
      </c>
      <c r="GY20" s="182">
        <f t="shared" ref="GY20:GY21" si="181">GU20*$GY$17</f>
        <v>20</v>
      </c>
      <c r="GZ20" s="182">
        <f>GX20*GY20</f>
        <v>2928.2000000000016</v>
      </c>
      <c r="HB20" s="183">
        <f>FF20+FJ20+FN20+FR20+FV20+FZ20+GD20+GH20+GL20+GP20+GT20+GX20</f>
        <v>1756.920000000001</v>
      </c>
      <c r="HC20" s="183">
        <f>(FG20+FK20+FO20+FS20+FW20+GA20+GE20+GI20+GM20+GQ20+GU20+GY20)/12</f>
        <v>20</v>
      </c>
      <c r="HD20" s="183">
        <f>FH20+FL20+FP20+FT20+FX20+GB20+GF20+GJ20+GN20+GR20+GV20+GZ20</f>
        <v>35138.400000000016</v>
      </c>
      <c r="HF20" s="182">
        <f t="shared" ref="HF20:HF23" si="182">GX20*$HF$17</f>
        <v>161.0510000000001</v>
      </c>
      <c r="HG20" s="182">
        <f t="shared" ref="HG20:HG21" si="183">GY20*$HG$17</f>
        <v>20</v>
      </c>
      <c r="HH20" s="182">
        <f>HF20*HG20</f>
        <v>3221.0200000000023</v>
      </c>
      <c r="HI20" s="5"/>
      <c r="HJ20" s="182">
        <f t="shared" ref="HJ20:HJ21" si="184">HF20*$HJ$17</f>
        <v>161.0510000000001</v>
      </c>
      <c r="HK20" s="182">
        <f t="shared" ref="HK20:HK21" si="185">HG20*$HK$17</f>
        <v>20</v>
      </c>
      <c r="HL20" s="182">
        <f>HJ20*HK20</f>
        <v>3221.0200000000023</v>
      </c>
      <c r="HM20" s="5"/>
      <c r="HN20" s="182">
        <f t="shared" ref="HN20:HN21" si="186">HJ20*$HN$17</f>
        <v>161.0510000000001</v>
      </c>
      <c r="HO20" s="182">
        <f t="shared" ref="HO20:HO23" si="187">HK20*$HO$17</f>
        <v>20</v>
      </c>
      <c r="HP20" s="182">
        <f>HN20*HO20</f>
        <v>3221.0200000000023</v>
      </c>
      <c r="HQ20" s="5"/>
      <c r="HR20" s="182">
        <f t="shared" ref="HR20:HR21" si="188">HN20*$HR$17</f>
        <v>161.0510000000001</v>
      </c>
      <c r="HS20" s="182">
        <f t="shared" ref="HS20:HS21" si="189">HO20*$HS$17</f>
        <v>20</v>
      </c>
      <c r="HT20" s="182">
        <f>HR20*HS20</f>
        <v>3221.0200000000023</v>
      </c>
      <c r="HU20" s="5"/>
      <c r="HV20" s="182">
        <f t="shared" ref="HV20:HV23" si="190">HR20*$HV$17</f>
        <v>161.0510000000001</v>
      </c>
      <c r="HW20" s="182">
        <f t="shared" ref="HW20:HW23" si="191">HS20*$HW$17</f>
        <v>20</v>
      </c>
      <c r="HX20" s="182">
        <f>HV20*HW20</f>
        <v>3221.0200000000023</v>
      </c>
      <c r="HY20" s="5"/>
      <c r="HZ20" s="182">
        <f t="shared" ref="HZ20:HZ23" si="192">HV20*$HZ$17</f>
        <v>161.0510000000001</v>
      </c>
      <c r="IA20" s="182">
        <f t="shared" ref="IA20:IA23" si="193">HW20*$IA$17</f>
        <v>20</v>
      </c>
      <c r="IB20" s="182">
        <f>HZ20*IA20</f>
        <v>3221.0200000000023</v>
      </c>
      <c r="IC20" s="5"/>
      <c r="ID20" s="182">
        <f t="shared" ref="ID20:ID23" si="194">HZ20*$ID$17</f>
        <v>161.0510000000001</v>
      </c>
      <c r="IE20" s="182">
        <f t="shared" ref="IE20:IE23" si="195">IA20*$IE$17</f>
        <v>20</v>
      </c>
      <c r="IF20" s="182">
        <f>ID20*IE20</f>
        <v>3221.0200000000023</v>
      </c>
      <c r="IG20" s="5"/>
      <c r="IH20" s="182">
        <f t="shared" ref="IH20:IH23" si="196">ID20*$IH$17</f>
        <v>161.0510000000001</v>
      </c>
      <c r="II20" s="182">
        <f t="shared" ref="II20:II23" si="197">IE20*$II$17</f>
        <v>20</v>
      </c>
      <c r="IJ20" s="182">
        <f>IH20*II20</f>
        <v>3221.0200000000023</v>
      </c>
      <c r="IK20" s="5"/>
      <c r="IL20" s="182">
        <f t="shared" ref="IL20:IL23" si="198">IH20*$IL$17</f>
        <v>161.0510000000001</v>
      </c>
      <c r="IM20" s="182">
        <f t="shared" ref="IM20:IM23" si="199">II20*$IM$17</f>
        <v>20</v>
      </c>
      <c r="IN20" s="182">
        <f>IL20*IM20</f>
        <v>3221.0200000000023</v>
      </c>
      <c r="IO20" s="5"/>
      <c r="IP20" s="182">
        <f t="shared" ref="IP20:IP23" si="200">IL20*$IP$17</f>
        <v>161.0510000000001</v>
      </c>
      <c r="IQ20" s="182">
        <f t="shared" ref="IQ20:IQ23" si="201">IM20*$IQ$17</f>
        <v>20</v>
      </c>
      <c r="IR20" s="182">
        <f>IP20*IQ20</f>
        <v>3221.0200000000023</v>
      </c>
      <c r="IS20" s="5"/>
      <c r="IT20" s="182">
        <f t="shared" ref="IT20:IT23" si="202">IP20*$IT$17</f>
        <v>161.0510000000001</v>
      </c>
      <c r="IU20" s="182">
        <f t="shared" ref="IU20:IU23" si="203">IQ20*$IU$17</f>
        <v>20</v>
      </c>
      <c r="IV20" s="182">
        <f>IT20*IU20</f>
        <v>3221.0200000000023</v>
      </c>
      <c r="IW20" s="5"/>
      <c r="IX20" s="182">
        <f t="shared" ref="IX20:IX23" si="204">IT20*$IX$17</f>
        <v>161.0510000000001</v>
      </c>
      <c r="IY20" s="182">
        <f t="shared" ref="IY20:IY23" si="205">IU20*$IY$17</f>
        <v>20</v>
      </c>
      <c r="IZ20" s="182">
        <f>IX20*IY20</f>
        <v>3221.0200000000023</v>
      </c>
      <c r="JB20" s="183">
        <f>HF20+HJ20+HN20+HR20+HV20+HZ20+ID20+IH20+IL20+IP20+IT20+IX20</f>
        <v>1932.6120000000017</v>
      </c>
      <c r="JC20" s="183">
        <f>(HG20+HK20+HO20+HS20+HW20+IA20+IE20+II20+IM20+IQ20+IU20+IY20)/12</f>
        <v>20</v>
      </c>
      <c r="JD20" s="183">
        <f>HH20+HL20+HP20+HT20+HX20+IB20+IF20+IJ20+IN20+IR20+IV20+IZ20</f>
        <v>38652.240000000034</v>
      </c>
      <c r="JF20" s="182">
        <f t="shared" ref="JF20:JF23" si="206">IX20*$JF$17</f>
        <v>177.15610000000012</v>
      </c>
      <c r="JG20" s="182">
        <f t="shared" ref="JG20:JG23" si="207">IY20*$JG$17</f>
        <v>20</v>
      </c>
      <c r="JH20" s="182">
        <f>JF20*JG20</f>
        <v>3543.1220000000026</v>
      </c>
      <c r="JI20" s="5"/>
      <c r="JJ20" s="182">
        <f t="shared" ref="JJ20:JJ23" si="208">JF20*$JJ$17</f>
        <v>177.15610000000012</v>
      </c>
      <c r="JK20" s="182">
        <f t="shared" ref="JK20:JK23" si="209">JG20*$JK$17</f>
        <v>20</v>
      </c>
      <c r="JL20" s="182">
        <f>JJ20*JK20</f>
        <v>3543.1220000000026</v>
      </c>
      <c r="JM20" s="5"/>
      <c r="JN20" s="182">
        <f t="shared" ref="JN20:JN23" si="210">JJ20*$JN$17</f>
        <v>177.15610000000012</v>
      </c>
      <c r="JO20" s="182">
        <f t="shared" ref="JO20:JO23" si="211">JK20*$JO$17</f>
        <v>20</v>
      </c>
      <c r="JP20" s="182">
        <f>JN20*JO20</f>
        <v>3543.1220000000026</v>
      </c>
      <c r="JQ20" s="5"/>
      <c r="JR20" s="182">
        <f t="shared" ref="JR20:JR23" si="212">JN20*$JR$17</f>
        <v>177.15610000000012</v>
      </c>
      <c r="JS20" s="182">
        <f t="shared" ref="JS20:JS23" si="213">JO20*$JS$17</f>
        <v>20</v>
      </c>
      <c r="JT20" s="182">
        <f>JR20*JS20</f>
        <v>3543.1220000000026</v>
      </c>
      <c r="JU20" s="5"/>
      <c r="JV20" s="182">
        <f t="shared" ref="JV20:JV23" si="214">JR20*$JV$17</f>
        <v>177.15610000000012</v>
      </c>
      <c r="JW20" s="182">
        <f t="shared" ref="JW20:JW23" si="215">JS20*$JW$17</f>
        <v>20</v>
      </c>
      <c r="JX20" s="182">
        <f>JV20*JW20</f>
        <v>3543.1220000000026</v>
      </c>
      <c r="JY20" s="5"/>
      <c r="JZ20" s="182">
        <f t="shared" ref="JZ20:JZ23" si="216">JV20*$JZ$17</f>
        <v>177.15610000000012</v>
      </c>
      <c r="KA20" s="182">
        <f t="shared" ref="KA20:KA23" si="217">JW20*$KA$17</f>
        <v>20</v>
      </c>
      <c r="KB20" s="182">
        <f>JZ20*KA20</f>
        <v>3543.1220000000026</v>
      </c>
      <c r="KC20" s="5"/>
      <c r="KD20" s="182">
        <f t="shared" ref="KD20:KD23" si="218">JZ20*$KD$17</f>
        <v>177.15610000000012</v>
      </c>
      <c r="KE20" s="182">
        <f t="shared" ref="KE20:KE23" si="219">KA20*$KE$17</f>
        <v>20</v>
      </c>
      <c r="KF20" s="182">
        <f>KD20*KE20</f>
        <v>3543.1220000000026</v>
      </c>
      <c r="KG20" s="5"/>
      <c r="KH20" s="182">
        <f t="shared" ref="KH20:KH23" si="220">KD20*$KH$17</f>
        <v>177.15610000000012</v>
      </c>
      <c r="KI20" s="182">
        <f t="shared" ref="KI20:KI23" si="221">KE20*$KI$17</f>
        <v>20</v>
      </c>
      <c r="KJ20" s="182">
        <f>KH20*KI20</f>
        <v>3543.1220000000026</v>
      </c>
      <c r="KK20" s="5"/>
      <c r="KL20" s="182">
        <f t="shared" ref="KL20:KL23" si="222">KH20*$KL$17</f>
        <v>177.15610000000012</v>
      </c>
      <c r="KM20" s="182">
        <f t="shared" ref="KM20:KM23" si="223">KI20*$KM$17</f>
        <v>20</v>
      </c>
      <c r="KN20" s="182">
        <f>KL20*KM20</f>
        <v>3543.1220000000026</v>
      </c>
      <c r="KO20" s="5"/>
      <c r="KP20" s="182">
        <f t="shared" ref="KP20:KP23" si="224">KL20*$KP$17</f>
        <v>177.15610000000012</v>
      </c>
      <c r="KQ20" s="182">
        <f t="shared" ref="KQ20:KQ23" si="225">KM20*$KQ$17</f>
        <v>20</v>
      </c>
      <c r="KR20" s="182">
        <f>KP20*KQ20</f>
        <v>3543.1220000000026</v>
      </c>
      <c r="KS20" s="5"/>
      <c r="KT20" s="182">
        <f t="shared" ref="KT20:KT23" si="226">KP20*$KT$17</f>
        <v>177.15610000000012</v>
      </c>
      <c r="KU20" s="182">
        <f t="shared" ref="KU20:KU23" si="227">KQ20*$KU$17</f>
        <v>20</v>
      </c>
      <c r="KV20" s="182">
        <f>KT20*KU20</f>
        <v>3543.1220000000026</v>
      </c>
      <c r="KW20" s="5"/>
      <c r="KX20" s="182">
        <f t="shared" ref="KX20:KX23" si="228">KT20*$KX$17</f>
        <v>177.15610000000012</v>
      </c>
      <c r="KY20" s="182">
        <f t="shared" ref="KY20:KY23" si="229">KU20*$KY$17</f>
        <v>20</v>
      </c>
      <c r="KZ20" s="182">
        <f>KX20*KY20</f>
        <v>3543.1220000000026</v>
      </c>
      <c r="LB20" s="183">
        <f>JF20+JJ20+JN20+JR20+JV20+JZ20+KD20+KH20+KL20+KP20+KT20+KX20</f>
        <v>2125.8732000000014</v>
      </c>
      <c r="LC20" s="183">
        <f>(JG20+JK20+JO20+JS20+JW20+KA20+KE20+KI20+KM20+KQ20+KU20+KY20)/12</f>
        <v>20</v>
      </c>
      <c r="LD20" s="183">
        <f>JH20+JL20+JP20+JT20+JX20+KB20+KF20+KJ20+KN20+KR20+KV20+KZ20</f>
        <v>42517.464000000029</v>
      </c>
    </row>
    <row r="21" spans="2:316" ht="18.75">
      <c r="B21" s="172" t="s">
        <v>170</v>
      </c>
      <c r="C21" s="180"/>
      <c r="D21" s="180" t="str">
        <f>'A.I Revenue Streams - P1'!F72</f>
        <v>Nurtraceuticals</v>
      </c>
      <c r="E21" s="184"/>
      <c r="F21" s="182">
        <f>'A.I Revenue Streams - P2'!G21*25</f>
        <v>75</v>
      </c>
      <c r="G21" s="182">
        <f>'A.I Revenue Streams - P2'!I21</f>
        <v>20</v>
      </c>
      <c r="H21" s="182">
        <f>F21*G21</f>
        <v>1500</v>
      </c>
      <c r="I21" s="5"/>
      <c r="J21" s="182">
        <f>F21*$J$17</f>
        <v>82.5</v>
      </c>
      <c r="K21" s="182">
        <f>G21*$K$17</f>
        <v>20</v>
      </c>
      <c r="L21" s="182">
        <f>J21*K21</f>
        <v>1650</v>
      </c>
      <c r="M21" s="5"/>
      <c r="N21" s="182">
        <f>J21*$N$17</f>
        <v>82.5</v>
      </c>
      <c r="O21" s="182">
        <f>K21*$O$17</f>
        <v>20</v>
      </c>
      <c r="P21" s="182">
        <f>N21*O21</f>
        <v>1650</v>
      </c>
      <c r="Q21" s="5"/>
      <c r="R21" s="182">
        <f>N21*$R$17</f>
        <v>82.5</v>
      </c>
      <c r="S21" s="182">
        <f>O21*$S$17</f>
        <v>20</v>
      </c>
      <c r="T21" s="182">
        <f>R21*S21</f>
        <v>1650</v>
      </c>
      <c r="U21" s="5"/>
      <c r="V21" s="182">
        <f>R21*$V$17</f>
        <v>82.5</v>
      </c>
      <c r="W21" s="182">
        <f>S21*$W$17</f>
        <v>20</v>
      </c>
      <c r="X21" s="182">
        <f>V21*W21</f>
        <v>1650</v>
      </c>
      <c r="Y21" s="5"/>
      <c r="Z21" s="182">
        <f>V21*$Z$17</f>
        <v>82.5</v>
      </c>
      <c r="AA21" s="182">
        <f>W21*$AA$17</f>
        <v>20</v>
      </c>
      <c r="AB21" s="182">
        <f>Z21*AA21</f>
        <v>1650</v>
      </c>
      <c r="AC21" s="5"/>
      <c r="AD21" s="182">
        <f>Z21*$AD$17</f>
        <v>82.5</v>
      </c>
      <c r="AE21" s="182">
        <f>AA21*$AE$17</f>
        <v>20</v>
      </c>
      <c r="AF21" s="182">
        <f>AD21*AE21</f>
        <v>1650</v>
      </c>
      <c r="AG21" s="5"/>
      <c r="AH21" s="182">
        <f>AD21*$AH$17</f>
        <v>82.5</v>
      </c>
      <c r="AI21" s="182">
        <f>AE21*$AI$17</f>
        <v>20</v>
      </c>
      <c r="AJ21" s="182">
        <f>AH21*AI21</f>
        <v>1650</v>
      </c>
      <c r="AK21" s="5"/>
      <c r="AL21" s="182">
        <f>AH21*$AL$17</f>
        <v>82.5</v>
      </c>
      <c r="AM21" s="182">
        <f>AI21*$AM$17</f>
        <v>20</v>
      </c>
      <c r="AN21" s="182">
        <f>AL21*AM21</f>
        <v>1650</v>
      </c>
      <c r="AO21" s="5"/>
      <c r="AP21" s="182">
        <f>AL21*$AP$17</f>
        <v>82.5</v>
      </c>
      <c r="AQ21" s="182">
        <f>AM21*$AQ$17</f>
        <v>20</v>
      </c>
      <c r="AR21" s="182">
        <f>AP21*AQ21</f>
        <v>1650</v>
      </c>
      <c r="AS21" s="5"/>
      <c r="AT21" s="182">
        <f>AP21*$AT$17</f>
        <v>82.5</v>
      </c>
      <c r="AU21" s="182">
        <f>AQ21*$AU$17</f>
        <v>20</v>
      </c>
      <c r="AV21" s="182">
        <f>AT21*AU21</f>
        <v>1650</v>
      </c>
      <c r="AW21" s="5"/>
      <c r="AX21" s="182">
        <f>AT21*$AX$17</f>
        <v>82.5</v>
      </c>
      <c r="AY21" s="182">
        <f>AU21*$AY$17</f>
        <v>20</v>
      </c>
      <c r="AZ21" s="182">
        <f>AX21*AY21</f>
        <v>1650</v>
      </c>
      <c r="BA21" s="5"/>
      <c r="BB21" s="208">
        <f>SUMIF($F$6:$AZ$6,$BB$6,F21:AZ21)</f>
        <v>982.5</v>
      </c>
      <c r="BC21" s="208">
        <f>SUMIF($F$6:$AZ$6,$BC$6,F21:AZ21)/12</f>
        <v>20</v>
      </c>
      <c r="BD21" s="183">
        <f>H21+L21+P21+T21+X21+AB21+AF21+AJ21+AN21</f>
        <v>14700</v>
      </c>
      <c r="BE21" t="b">
        <f>(BB21*BC21)=BD21</f>
        <v>0</v>
      </c>
      <c r="BF21" s="182">
        <f>AX21*$BF$17</f>
        <v>90.750000000000014</v>
      </c>
      <c r="BG21" s="182">
        <f>AY21*$BG$17</f>
        <v>20</v>
      </c>
      <c r="BH21" s="182">
        <f>BF21*BG21</f>
        <v>1815.0000000000002</v>
      </c>
      <c r="BI21" s="5"/>
      <c r="BJ21" s="182">
        <f t="shared" ref="BJ21:BJ23" si="230">BF21*$BJ$17</f>
        <v>90.750000000000014</v>
      </c>
      <c r="BK21" s="182">
        <f t="shared" ref="BK21:BK23" si="231">BG21*$BK$17</f>
        <v>20</v>
      </c>
      <c r="BL21" s="182">
        <f>BJ21*BK21</f>
        <v>1815.0000000000002</v>
      </c>
      <c r="BM21" s="5"/>
      <c r="BN21" s="182">
        <f t="shared" si="116"/>
        <v>90.750000000000014</v>
      </c>
      <c r="BO21" s="182">
        <f t="shared" si="117"/>
        <v>20</v>
      </c>
      <c r="BP21" s="182">
        <f>BN21*BO21</f>
        <v>1815.0000000000002</v>
      </c>
      <c r="BQ21" s="5"/>
      <c r="BR21" s="182">
        <f t="shared" si="118"/>
        <v>90.750000000000014</v>
      </c>
      <c r="BS21" s="182">
        <f t="shared" si="119"/>
        <v>20</v>
      </c>
      <c r="BT21" s="182">
        <f>BR21*BS21</f>
        <v>1815.0000000000002</v>
      </c>
      <c r="BU21" s="5"/>
      <c r="BV21" s="182">
        <f t="shared" si="120"/>
        <v>90.750000000000014</v>
      </c>
      <c r="BW21" s="182">
        <f t="shared" si="121"/>
        <v>20</v>
      </c>
      <c r="BX21" s="182">
        <f>BV21*BW21</f>
        <v>1815.0000000000002</v>
      </c>
      <c r="BY21" s="5"/>
      <c r="BZ21" s="182">
        <f t="shared" si="122"/>
        <v>90.750000000000014</v>
      </c>
      <c r="CA21" s="182">
        <f t="shared" si="123"/>
        <v>20</v>
      </c>
      <c r="CB21" s="182">
        <f>BZ21*CA21</f>
        <v>1815.0000000000002</v>
      </c>
      <c r="CC21" s="5"/>
      <c r="CD21" s="182">
        <f t="shared" si="124"/>
        <v>90.750000000000014</v>
      </c>
      <c r="CE21" s="182">
        <f t="shared" si="125"/>
        <v>20</v>
      </c>
      <c r="CF21" s="182">
        <f>CD21*CE21</f>
        <v>1815.0000000000002</v>
      </c>
      <c r="CG21" s="5"/>
      <c r="CH21" s="182">
        <f t="shared" si="126"/>
        <v>90.750000000000014</v>
      </c>
      <c r="CI21" s="182">
        <f t="shared" si="127"/>
        <v>20</v>
      </c>
      <c r="CJ21" s="182">
        <f>CH21*CI21</f>
        <v>1815.0000000000002</v>
      </c>
      <c r="CK21" s="5"/>
      <c r="CL21" s="182">
        <f t="shared" si="128"/>
        <v>90.750000000000014</v>
      </c>
      <c r="CM21" s="182">
        <f t="shared" si="129"/>
        <v>20</v>
      </c>
      <c r="CN21" s="182">
        <f>CL21*CM21</f>
        <v>1815.0000000000002</v>
      </c>
      <c r="CO21" s="5"/>
      <c r="CP21" s="182">
        <f t="shared" si="130"/>
        <v>90.750000000000014</v>
      </c>
      <c r="CQ21" s="182">
        <f t="shared" si="131"/>
        <v>20</v>
      </c>
      <c r="CR21" s="182">
        <f>CP21*CQ21</f>
        <v>1815.0000000000002</v>
      </c>
      <c r="CS21" s="5"/>
      <c r="CT21" s="182">
        <f t="shared" si="132"/>
        <v>90.750000000000014</v>
      </c>
      <c r="CU21" s="182">
        <f t="shared" si="133"/>
        <v>20</v>
      </c>
      <c r="CV21" s="182">
        <f>CT21*CU21</f>
        <v>1815.0000000000002</v>
      </c>
      <c r="CW21" s="5"/>
      <c r="CX21" s="182">
        <f t="shared" si="134"/>
        <v>90.750000000000014</v>
      </c>
      <c r="CY21" s="182">
        <f t="shared" si="135"/>
        <v>20</v>
      </c>
      <c r="CZ21" s="182">
        <f>CX21*CY21</f>
        <v>1815.0000000000002</v>
      </c>
      <c r="DA21" s="5"/>
      <c r="DB21" s="183">
        <f>BF21+BJ21+BN21+BR21+BV21+BZ21+CD21+CH21+CL21+CP21+CT21+CX21</f>
        <v>1089.0000000000002</v>
      </c>
      <c r="DC21" s="183">
        <f>(BG21+BK21+BO21+BS21+BW21+CA21+CE21+CI21+CM21+CQ21+CU21+CY21)/12</f>
        <v>20</v>
      </c>
      <c r="DD21" s="183">
        <f>BH21+BL21+BP21+BT21+BX21+CB21+CF21+CJ21+CN21+CR21+CV21+CZ21</f>
        <v>21780.000000000004</v>
      </c>
      <c r="DF21" s="182">
        <f t="shared" si="136"/>
        <v>99.825000000000017</v>
      </c>
      <c r="DG21" s="182">
        <f t="shared" si="137"/>
        <v>20</v>
      </c>
      <c r="DH21" s="182">
        <f>DF21*DG21</f>
        <v>1996.5000000000005</v>
      </c>
      <c r="DI21" s="5"/>
      <c r="DJ21" s="182">
        <f t="shared" si="138"/>
        <v>99.825000000000017</v>
      </c>
      <c r="DK21" s="182">
        <f t="shared" si="139"/>
        <v>20</v>
      </c>
      <c r="DL21" s="182">
        <f>DJ21*DK21</f>
        <v>1996.5000000000005</v>
      </c>
      <c r="DM21" s="5"/>
      <c r="DN21" s="182">
        <f t="shared" si="140"/>
        <v>99.825000000000017</v>
      </c>
      <c r="DO21" s="182">
        <f t="shared" si="141"/>
        <v>20</v>
      </c>
      <c r="DP21" s="182">
        <f>DN21*DO21</f>
        <v>1996.5000000000005</v>
      </c>
      <c r="DQ21" s="5"/>
      <c r="DR21" s="182">
        <f t="shared" si="142"/>
        <v>99.825000000000017</v>
      </c>
      <c r="DS21" s="182">
        <f t="shared" si="143"/>
        <v>20</v>
      </c>
      <c r="DT21" s="182">
        <f>DR21*DS21</f>
        <v>1996.5000000000005</v>
      </c>
      <c r="DU21" s="5"/>
      <c r="DV21" s="182">
        <f t="shared" si="144"/>
        <v>99.825000000000017</v>
      </c>
      <c r="DW21" s="182">
        <f t="shared" si="145"/>
        <v>20</v>
      </c>
      <c r="DX21" s="182">
        <f>DV21*DW21</f>
        <v>1996.5000000000005</v>
      </c>
      <c r="DY21" s="5"/>
      <c r="DZ21" s="182">
        <f t="shared" si="146"/>
        <v>99.825000000000017</v>
      </c>
      <c r="EA21" s="182">
        <f t="shared" si="147"/>
        <v>20</v>
      </c>
      <c r="EB21" s="182">
        <f>DZ21*EA21</f>
        <v>1996.5000000000005</v>
      </c>
      <c r="EC21" s="5"/>
      <c r="ED21" s="182">
        <f t="shared" si="148"/>
        <v>99.825000000000017</v>
      </c>
      <c r="EE21" s="182">
        <f t="shared" si="149"/>
        <v>20</v>
      </c>
      <c r="EF21" s="182">
        <f>ED21*EE21</f>
        <v>1996.5000000000005</v>
      </c>
      <c r="EG21" s="5"/>
      <c r="EH21" s="182">
        <f t="shared" si="150"/>
        <v>99.825000000000017</v>
      </c>
      <c r="EI21" s="182">
        <f t="shared" ref="EI21:EI23" si="232">EE21*$EI$17</f>
        <v>20</v>
      </c>
      <c r="EJ21" s="182">
        <f>EH21*EI21</f>
        <v>1996.5000000000005</v>
      </c>
      <c r="EK21" s="5"/>
      <c r="EL21" s="182">
        <f t="shared" si="151"/>
        <v>99.825000000000017</v>
      </c>
      <c r="EM21" s="182">
        <f t="shared" si="152"/>
        <v>20</v>
      </c>
      <c r="EN21" s="182">
        <f>EL21*EM21</f>
        <v>1996.5000000000005</v>
      </c>
      <c r="EO21" s="5"/>
      <c r="EP21" s="182">
        <f t="shared" si="153"/>
        <v>99.825000000000017</v>
      </c>
      <c r="EQ21" s="182">
        <f t="shared" si="154"/>
        <v>20</v>
      </c>
      <c r="ER21" s="182">
        <f>EP21*EQ21</f>
        <v>1996.5000000000005</v>
      </c>
      <c r="ES21" s="5"/>
      <c r="ET21" s="182">
        <f t="shared" si="155"/>
        <v>99.825000000000017</v>
      </c>
      <c r="EU21" s="182">
        <f t="shared" si="156"/>
        <v>20</v>
      </c>
      <c r="EV21" s="182">
        <f>ET21*EU21</f>
        <v>1996.5000000000005</v>
      </c>
      <c r="EW21" s="5"/>
      <c r="EX21" s="182">
        <f t="shared" si="157"/>
        <v>99.825000000000017</v>
      </c>
      <c r="EY21" s="182">
        <f t="shared" si="158"/>
        <v>20</v>
      </c>
      <c r="EZ21" s="182">
        <f>EX21*EY21</f>
        <v>1996.5000000000005</v>
      </c>
      <c r="FA21" s="5"/>
      <c r="FB21" s="183">
        <f>DF21+DJ21+DN21+DR21+DV21+DZ21+ED21+EH21+EL21+EP21+ET21+EX21</f>
        <v>1197.9000000000003</v>
      </c>
      <c r="FC21" s="183">
        <f>(DG21+DK21+DO21+DS21+DW21+EA21+EE21+EI21+EM21+EQ21+EU21+EY21)/12</f>
        <v>20</v>
      </c>
      <c r="FD21" s="183">
        <f>DH21+DL21+DP21+DT21+DX21+EB21+EF21+EJ21+EN21+ER21+EV21+EZ21</f>
        <v>23958.000000000004</v>
      </c>
      <c r="FF21" s="182">
        <f t="shared" si="159"/>
        <v>109.80750000000003</v>
      </c>
      <c r="FG21" s="182">
        <f t="shared" si="160"/>
        <v>20</v>
      </c>
      <c r="FH21" s="182">
        <f>FF21*FG21</f>
        <v>2196.1500000000005</v>
      </c>
      <c r="FI21" s="5"/>
      <c r="FJ21" s="182">
        <f t="shared" si="161"/>
        <v>109.80750000000003</v>
      </c>
      <c r="FK21" s="182">
        <f t="shared" si="162"/>
        <v>20</v>
      </c>
      <c r="FL21" s="182">
        <f>FJ21*FK21</f>
        <v>2196.1500000000005</v>
      </c>
      <c r="FM21" s="5"/>
      <c r="FN21" s="182">
        <f t="shared" si="163"/>
        <v>109.80750000000003</v>
      </c>
      <c r="FO21" s="182">
        <f t="shared" si="164"/>
        <v>20</v>
      </c>
      <c r="FP21" s="182">
        <f>FN21*FO21</f>
        <v>2196.1500000000005</v>
      </c>
      <c r="FQ21" s="5"/>
      <c r="FR21" s="182">
        <f>FN21*$FR$17</f>
        <v>109.80750000000003</v>
      </c>
      <c r="FS21" s="182">
        <f t="shared" ref="FS21:FS23" si="233">FO21*$FS$17</f>
        <v>20</v>
      </c>
      <c r="FT21" s="182">
        <f>FR21*FS21</f>
        <v>2196.1500000000005</v>
      </c>
      <c r="FU21" s="5"/>
      <c r="FV21" s="182">
        <f t="shared" si="166"/>
        <v>109.80750000000003</v>
      </c>
      <c r="FW21" s="182">
        <f t="shared" si="167"/>
        <v>20</v>
      </c>
      <c r="FX21" s="182">
        <f>FV21*FW21</f>
        <v>2196.1500000000005</v>
      </c>
      <c r="FY21" s="5"/>
      <c r="FZ21" s="182">
        <f t="shared" si="168"/>
        <v>109.80750000000003</v>
      </c>
      <c r="GA21" s="182">
        <f t="shared" si="169"/>
        <v>20</v>
      </c>
      <c r="GB21" s="182">
        <f>FZ21*GA21</f>
        <v>2196.1500000000005</v>
      </c>
      <c r="GC21" s="5"/>
      <c r="GD21" s="182">
        <f t="shared" si="170"/>
        <v>109.80750000000003</v>
      </c>
      <c r="GE21" s="182">
        <f t="shared" si="171"/>
        <v>20</v>
      </c>
      <c r="GF21" s="182">
        <f>GD21*GE21</f>
        <v>2196.1500000000005</v>
      </c>
      <c r="GG21" s="5"/>
      <c r="GH21" s="182">
        <f t="shared" si="172"/>
        <v>109.80750000000003</v>
      </c>
      <c r="GI21" s="182">
        <f t="shared" si="173"/>
        <v>20</v>
      </c>
      <c r="GJ21" s="182">
        <f>GH21*GI21</f>
        <v>2196.1500000000005</v>
      </c>
      <c r="GK21" s="5"/>
      <c r="GL21" s="182">
        <f t="shared" si="174"/>
        <v>109.80750000000003</v>
      </c>
      <c r="GM21" s="182">
        <f t="shared" si="175"/>
        <v>20</v>
      </c>
      <c r="GN21" s="182">
        <f>GL21*GM21</f>
        <v>2196.1500000000005</v>
      </c>
      <c r="GO21" s="5"/>
      <c r="GP21" s="182">
        <f>GL21*$GP$17</f>
        <v>109.80750000000003</v>
      </c>
      <c r="GQ21" s="182">
        <f>GM21*$GQ$17</f>
        <v>20</v>
      </c>
      <c r="GR21" s="182">
        <f>GP21*GQ21</f>
        <v>2196.1500000000005</v>
      </c>
      <c r="GS21" s="5"/>
      <c r="GT21" s="182">
        <f t="shared" si="178"/>
        <v>109.80750000000003</v>
      </c>
      <c r="GU21" s="182">
        <f t="shared" si="179"/>
        <v>20</v>
      </c>
      <c r="GV21" s="182">
        <f>GT21*GU21</f>
        <v>2196.1500000000005</v>
      </c>
      <c r="GW21" s="5"/>
      <c r="GX21" s="182">
        <f t="shared" si="180"/>
        <v>109.80750000000003</v>
      </c>
      <c r="GY21" s="182">
        <f t="shared" si="181"/>
        <v>20</v>
      </c>
      <c r="GZ21" s="182">
        <f>GX21*GY21</f>
        <v>2196.1500000000005</v>
      </c>
      <c r="HB21" s="183">
        <f>FF21+FJ21+FN21+FR21+FV21+FZ21+GD21+GH21+GL21+GP21+GT21+GX21</f>
        <v>1317.6900000000005</v>
      </c>
      <c r="HC21" s="183">
        <f>(FG21+FK21+FO21+FS21+FW21+GA21+GE21+GI21+GM21+GQ21+GU21+GY21)/12</f>
        <v>20</v>
      </c>
      <c r="HD21" s="183">
        <f>FH21+FL21+FP21+FT21+FX21+GB21+GF21+GJ21+GN21+GR21+GV21+GZ21</f>
        <v>26353.800000000014</v>
      </c>
      <c r="HF21" s="182">
        <f t="shared" si="182"/>
        <v>120.78825000000005</v>
      </c>
      <c r="HG21" s="182">
        <f t="shared" si="183"/>
        <v>20</v>
      </c>
      <c r="HH21" s="182">
        <f>HF21*HG21</f>
        <v>2415.7650000000008</v>
      </c>
      <c r="HI21" s="5"/>
      <c r="HJ21" s="182">
        <f t="shared" si="184"/>
        <v>120.78825000000005</v>
      </c>
      <c r="HK21" s="182">
        <f t="shared" si="185"/>
        <v>20</v>
      </c>
      <c r="HL21" s="182">
        <f>HJ21*HK21</f>
        <v>2415.7650000000008</v>
      </c>
      <c r="HM21" s="5"/>
      <c r="HN21" s="182">
        <f t="shared" si="186"/>
        <v>120.78825000000005</v>
      </c>
      <c r="HO21" s="182">
        <f t="shared" si="187"/>
        <v>20</v>
      </c>
      <c r="HP21" s="182">
        <f>HN21*HO21</f>
        <v>2415.7650000000008</v>
      </c>
      <c r="HQ21" s="5"/>
      <c r="HR21" s="182">
        <f t="shared" si="188"/>
        <v>120.78825000000005</v>
      </c>
      <c r="HS21" s="182">
        <f t="shared" si="189"/>
        <v>20</v>
      </c>
      <c r="HT21" s="182">
        <f>HR21*HS21</f>
        <v>2415.7650000000008</v>
      </c>
      <c r="HU21" s="5"/>
      <c r="HV21" s="182">
        <f t="shared" si="190"/>
        <v>120.78825000000005</v>
      </c>
      <c r="HW21" s="182">
        <f t="shared" si="191"/>
        <v>20</v>
      </c>
      <c r="HX21" s="182">
        <f>HV21*HW21</f>
        <v>2415.7650000000008</v>
      </c>
      <c r="HY21" s="5"/>
      <c r="HZ21" s="182">
        <f t="shared" si="192"/>
        <v>120.78825000000005</v>
      </c>
      <c r="IA21" s="182">
        <f t="shared" si="193"/>
        <v>20</v>
      </c>
      <c r="IB21" s="182">
        <f>HZ21*IA21</f>
        <v>2415.7650000000008</v>
      </c>
      <c r="IC21" s="5"/>
      <c r="ID21" s="182">
        <f t="shared" si="194"/>
        <v>120.78825000000005</v>
      </c>
      <c r="IE21" s="182">
        <f t="shared" si="195"/>
        <v>20</v>
      </c>
      <c r="IF21" s="182">
        <f>ID21*IE21</f>
        <v>2415.7650000000008</v>
      </c>
      <c r="IG21" s="5"/>
      <c r="IH21" s="182">
        <f t="shared" si="196"/>
        <v>120.78825000000005</v>
      </c>
      <c r="II21" s="182">
        <f t="shared" si="197"/>
        <v>20</v>
      </c>
      <c r="IJ21" s="182">
        <f>IH21*II21</f>
        <v>2415.7650000000008</v>
      </c>
      <c r="IK21" s="5"/>
      <c r="IL21" s="182">
        <f t="shared" si="198"/>
        <v>120.78825000000005</v>
      </c>
      <c r="IM21" s="182">
        <f t="shared" si="199"/>
        <v>20</v>
      </c>
      <c r="IN21" s="182">
        <f>IL21*IM21</f>
        <v>2415.7650000000008</v>
      </c>
      <c r="IO21" s="5"/>
      <c r="IP21" s="182">
        <f t="shared" si="200"/>
        <v>120.78825000000005</v>
      </c>
      <c r="IQ21" s="182">
        <f t="shared" si="201"/>
        <v>20</v>
      </c>
      <c r="IR21" s="182">
        <f>IP21*IQ21</f>
        <v>2415.7650000000008</v>
      </c>
      <c r="IS21" s="5"/>
      <c r="IT21" s="182">
        <f t="shared" si="202"/>
        <v>120.78825000000005</v>
      </c>
      <c r="IU21" s="182">
        <f t="shared" si="203"/>
        <v>20</v>
      </c>
      <c r="IV21" s="182">
        <f>IT21*IU21</f>
        <v>2415.7650000000008</v>
      </c>
      <c r="IW21" s="5"/>
      <c r="IX21" s="182">
        <f t="shared" si="204"/>
        <v>120.78825000000005</v>
      </c>
      <c r="IY21" s="182">
        <f t="shared" si="205"/>
        <v>20</v>
      </c>
      <c r="IZ21" s="182">
        <f>IX21*IY21</f>
        <v>2415.7650000000008</v>
      </c>
      <c r="JB21" s="183">
        <f>HF21+HJ21+HN21+HR21+HV21+HZ21+ID21+IH21+IL21+IP21+IT21+IX21</f>
        <v>1449.4590000000005</v>
      </c>
      <c r="JC21" s="183">
        <f>(HG21+HK21+HO21+HS21+HW21+IA21+IE21+II21+IM21+IQ21+IU21+IY21)/12</f>
        <v>20</v>
      </c>
      <c r="JD21" s="183">
        <f>HH21+HL21+HP21+HT21+HX21+IB21+IF21+IJ21+IN21+IR21+IV21+IZ21</f>
        <v>28989.180000000004</v>
      </c>
      <c r="JF21" s="182">
        <f t="shared" si="206"/>
        <v>132.86707500000006</v>
      </c>
      <c r="JG21" s="182">
        <f t="shared" si="207"/>
        <v>20</v>
      </c>
      <c r="JH21" s="182">
        <f>JF21*JG21</f>
        <v>2657.3415000000014</v>
      </c>
      <c r="JI21" s="5"/>
      <c r="JJ21" s="182">
        <f t="shared" si="208"/>
        <v>132.86707500000006</v>
      </c>
      <c r="JK21" s="182">
        <f t="shared" si="209"/>
        <v>20</v>
      </c>
      <c r="JL21" s="182">
        <f>JJ21*JK21</f>
        <v>2657.3415000000014</v>
      </c>
      <c r="JM21" s="5"/>
      <c r="JN21" s="182">
        <f t="shared" si="210"/>
        <v>132.86707500000006</v>
      </c>
      <c r="JO21" s="182">
        <f t="shared" si="211"/>
        <v>20</v>
      </c>
      <c r="JP21" s="182">
        <f>JN21*JO21</f>
        <v>2657.3415000000014</v>
      </c>
      <c r="JQ21" s="5"/>
      <c r="JR21" s="182">
        <f t="shared" si="212"/>
        <v>132.86707500000006</v>
      </c>
      <c r="JS21" s="182">
        <f t="shared" si="213"/>
        <v>20</v>
      </c>
      <c r="JT21" s="182">
        <f>JR21*JS21</f>
        <v>2657.3415000000014</v>
      </c>
      <c r="JU21" s="5"/>
      <c r="JV21" s="182">
        <f t="shared" si="214"/>
        <v>132.86707500000006</v>
      </c>
      <c r="JW21" s="182">
        <f t="shared" si="215"/>
        <v>20</v>
      </c>
      <c r="JX21" s="182">
        <f>JV21*JW21</f>
        <v>2657.3415000000014</v>
      </c>
      <c r="JY21" s="5"/>
      <c r="JZ21" s="182">
        <f t="shared" si="216"/>
        <v>132.86707500000006</v>
      </c>
      <c r="KA21" s="182">
        <f t="shared" si="217"/>
        <v>20</v>
      </c>
      <c r="KB21" s="182">
        <f>JZ21*KA21</f>
        <v>2657.3415000000014</v>
      </c>
      <c r="KC21" s="5"/>
      <c r="KD21" s="182">
        <f t="shared" si="218"/>
        <v>132.86707500000006</v>
      </c>
      <c r="KE21" s="182">
        <f t="shared" si="219"/>
        <v>20</v>
      </c>
      <c r="KF21" s="182">
        <f>KD21*KE21</f>
        <v>2657.3415000000014</v>
      </c>
      <c r="KG21" s="5"/>
      <c r="KH21" s="182">
        <f>KD21*$KH$17</f>
        <v>132.86707500000006</v>
      </c>
      <c r="KI21" s="182">
        <f t="shared" si="221"/>
        <v>20</v>
      </c>
      <c r="KJ21" s="182">
        <f>KH21*KI21</f>
        <v>2657.3415000000014</v>
      </c>
      <c r="KK21" s="5"/>
      <c r="KL21" s="182">
        <f t="shared" si="222"/>
        <v>132.86707500000006</v>
      </c>
      <c r="KM21" s="182">
        <f t="shared" si="223"/>
        <v>20</v>
      </c>
      <c r="KN21" s="182">
        <f>KL21*KM21</f>
        <v>2657.3415000000014</v>
      </c>
      <c r="KO21" s="5"/>
      <c r="KP21" s="182">
        <f t="shared" si="224"/>
        <v>132.86707500000006</v>
      </c>
      <c r="KQ21" s="182">
        <f t="shared" si="225"/>
        <v>20</v>
      </c>
      <c r="KR21" s="182">
        <f>KP21*KQ21</f>
        <v>2657.3415000000014</v>
      </c>
      <c r="KS21" s="5"/>
      <c r="KT21" s="182">
        <f t="shared" si="226"/>
        <v>132.86707500000006</v>
      </c>
      <c r="KU21" s="182">
        <f t="shared" si="227"/>
        <v>20</v>
      </c>
      <c r="KV21" s="182">
        <f>KT21*KU21</f>
        <v>2657.3415000000014</v>
      </c>
      <c r="KW21" s="5"/>
      <c r="KX21" s="182">
        <f t="shared" si="228"/>
        <v>132.86707500000006</v>
      </c>
      <c r="KY21" s="182">
        <f t="shared" si="229"/>
        <v>20</v>
      </c>
      <c r="KZ21" s="182">
        <f>KX21*KY21</f>
        <v>2657.3415000000014</v>
      </c>
      <c r="LB21" s="183">
        <f>JF21+JJ21+JN21+JR21+JV21+JZ21+KD21+KH21+KL21+KP21+KT21+KX21</f>
        <v>1594.4049000000011</v>
      </c>
      <c r="LC21" s="183">
        <f>(JG21+JK21+JO21+JS21+JW21+KA21+KE21+KI21+KM21+KQ21+KU21+KY21)/12</f>
        <v>20</v>
      </c>
      <c r="LD21" s="183">
        <f>JH21+JL21+JP21+JT21+JX21+KB21+KF21+KJ21+KN21+KR21+KV21+KZ21</f>
        <v>31888.098000000024</v>
      </c>
    </row>
    <row r="22" spans="2:316" ht="18.75">
      <c r="B22" s="172" t="s">
        <v>172</v>
      </c>
      <c r="C22" s="180"/>
      <c r="D22" s="180" t="str">
        <f>'A.I Revenue Streams - P1'!F73</f>
        <v>FMCG</v>
      </c>
      <c r="E22" s="184"/>
      <c r="F22" s="182">
        <f>'A.I Revenue Streams - P2'!G22*25</f>
        <v>50</v>
      </c>
      <c r="G22" s="182">
        <f>'A.I Revenue Streams - P2'!I22</f>
        <v>20</v>
      </c>
      <c r="H22" s="182">
        <f>F22*G22</f>
        <v>1000</v>
      </c>
      <c r="I22" s="5"/>
      <c r="J22" s="182">
        <f>F22*$J$17</f>
        <v>55.000000000000007</v>
      </c>
      <c r="K22" s="182">
        <f>G22*$K$17</f>
        <v>20</v>
      </c>
      <c r="L22" s="182">
        <f>J22*K22</f>
        <v>1100.0000000000002</v>
      </c>
      <c r="M22" s="5"/>
      <c r="N22" s="182">
        <f>J22*$N$17</f>
        <v>55.000000000000007</v>
      </c>
      <c r="O22" s="182">
        <f>K22*$O$17</f>
        <v>20</v>
      </c>
      <c r="P22" s="182">
        <f>N22*O22</f>
        <v>1100.0000000000002</v>
      </c>
      <c r="Q22" s="5"/>
      <c r="R22" s="182">
        <f>N22*$R$17</f>
        <v>55.000000000000007</v>
      </c>
      <c r="S22" s="182">
        <f>O22*$S$17</f>
        <v>20</v>
      </c>
      <c r="T22" s="182">
        <f>R22*S22</f>
        <v>1100.0000000000002</v>
      </c>
      <c r="U22" s="5"/>
      <c r="V22" s="182">
        <f>R22*$V$17</f>
        <v>55.000000000000007</v>
      </c>
      <c r="W22" s="182">
        <f>S22*$W$17</f>
        <v>20</v>
      </c>
      <c r="X22" s="182">
        <f>V22*W22</f>
        <v>1100.0000000000002</v>
      </c>
      <c r="Y22" s="5"/>
      <c r="Z22" s="182">
        <f>V22*$Z$17</f>
        <v>55.000000000000007</v>
      </c>
      <c r="AA22" s="182">
        <f>W22*$AA$17</f>
        <v>20</v>
      </c>
      <c r="AB22" s="182">
        <f>Z22*AA22</f>
        <v>1100.0000000000002</v>
      </c>
      <c r="AC22" s="5"/>
      <c r="AD22" s="182">
        <f>Z22*$AD$17</f>
        <v>55.000000000000007</v>
      </c>
      <c r="AE22" s="182">
        <f>AA22*$AE$17</f>
        <v>20</v>
      </c>
      <c r="AF22" s="182">
        <f>AD22*AE22</f>
        <v>1100.0000000000002</v>
      </c>
      <c r="AG22" s="5"/>
      <c r="AH22" s="182">
        <f>AD22*$AH$17</f>
        <v>55.000000000000007</v>
      </c>
      <c r="AI22" s="182">
        <f>AE22*$AI$17</f>
        <v>20</v>
      </c>
      <c r="AJ22" s="182">
        <f>AH22*AI22</f>
        <v>1100.0000000000002</v>
      </c>
      <c r="AK22" s="5"/>
      <c r="AL22" s="182">
        <f>AH22*$AL$17</f>
        <v>55.000000000000007</v>
      </c>
      <c r="AM22" s="182">
        <f>AI22*$AM$17</f>
        <v>20</v>
      </c>
      <c r="AN22" s="182">
        <f>AL22*AM22</f>
        <v>1100.0000000000002</v>
      </c>
      <c r="AO22" s="5"/>
      <c r="AP22" s="182">
        <f>AL22*$AP$17</f>
        <v>55.000000000000007</v>
      </c>
      <c r="AQ22" s="182">
        <f>AM22*$AQ$17</f>
        <v>20</v>
      </c>
      <c r="AR22" s="182">
        <f>AP22*AQ22</f>
        <v>1100.0000000000002</v>
      </c>
      <c r="AS22" s="5"/>
      <c r="AT22" s="182">
        <f>AP22*$AT$17</f>
        <v>55.000000000000007</v>
      </c>
      <c r="AU22" s="182">
        <f>AQ22*$AU$17</f>
        <v>20</v>
      </c>
      <c r="AV22" s="182">
        <f>AT22*AU22</f>
        <v>1100.0000000000002</v>
      </c>
      <c r="AW22" s="5"/>
      <c r="AX22" s="182">
        <f>AT22*$AX$17</f>
        <v>55.000000000000007</v>
      </c>
      <c r="AY22" s="182">
        <f>AU22*$AY$17</f>
        <v>20</v>
      </c>
      <c r="AZ22" s="182">
        <f>AX22*AY22</f>
        <v>1100.0000000000002</v>
      </c>
      <c r="BA22" s="5"/>
      <c r="BB22" s="208">
        <f>SUMIF($F$6:$AZ$6,$BB$6,F22:AZ22)</f>
        <v>655</v>
      </c>
      <c r="BC22" s="208">
        <f>SUMIF($F$6:$AZ$6,$BC$6,F22:AZ22)/12</f>
        <v>20</v>
      </c>
      <c r="BD22" s="183">
        <f>H22+L22+P22+T22+X22+AB22+AF22+AJ22+AN22</f>
        <v>9800</v>
      </c>
      <c r="BE22" t="b">
        <f>(BB22*BC22)=BD22</f>
        <v>0</v>
      </c>
      <c r="BF22" s="182">
        <f>AX22*$BF$17</f>
        <v>60.500000000000014</v>
      </c>
      <c r="BG22" s="182">
        <f>AY22*$BG$17</f>
        <v>20</v>
      </c>
      <c r="BH22" s="182">
        <f>BF22*BG22</f>
        <v>1210.0000000000002</v>
      </c>
      <c r="BI22" s="5"/>
      <c r="BJ22" s="182">
        <f t="shared" si="230"/>
        <v>60.500000000000014</v>
      </c>
      <c r="BK22" s="182">
        <f t="shared" si="231"/>
        <v>20</v>
      </c>
      <c r="BL22" s="182">
        <f>BJ22*BK22</f>
        <v>1210.0000000000002</v>
      </c>
      <c r="BM22" s="5"/>
      <c r="BN22" s="182">
        <f t="shared" si="116"/>
        <v>60.500000000000014</v>
      </c>
      <c r="BO22" s="182">
        <f t="shared" si="117"/>
        <v>20</v>
      </c>
      <c r="BP22" s="182">
        <f>BN22*BO22</f>
        <v>1210.0000000000002</v>
      </c>
      <c r="BQ22" s="5"/>
      <c r="BR22" s="182">
        <f t="shared" si="118"/>
        <v>60.500000000000014</v>
      </c>
      <c r="BS22" s="182">
        <f t="shared" si="119"/>
        <v>20</v>
      </c>
      <c r="BT22" s="182">
        <f>BR22*BS22</f>
        <v>1210.0000000000002</v>
      </c>
      <c r="BU22" s="5"/>
      <c r="BV22" s="182">
        <f t="shared" si="120"/>
        <v>60.500000000000014</v>
      </c>
      <c r="BW22" s="182">
        <f t="shared" si="121"/>
        <v>20</v>
      </c>
      <c r="BX22" s="182">
        <f>BV22*BW22</f>
        <v>1210.0000000000002</v>
      </c>
      <c r="BY22" s="5"/>
      <c r="BZ22" s="182">
        <f t="shared" si="122"/>
        <v>60.500000000000014</v>
      </c>
      <c r="CA22" s="182">
        <f t="shared" si="123"/>
        <v>20</v>
      </c>
      <c r="CB22" s="182">
        <f>BZ22*CA22</f>
        <v>1210.0000000000002</v>
      </c>
      <c r="CC22" s="5"/>
      <c r="CD22" s="182">
        <f t="shared" si="124"/>
        <v>60.500000000000014</v>
      </c>
      <c r="CE22" s="182">
        <f t="shared" si="125"/>
        <v>20</v>
      </c>
      <c r="CF22" s="182">
        <f>CD22*CE22</f>
        <v>1210.0000000000002</v>
      </c>
      <c r="CG22" s="5"/>
      <c r="CH22" s="182">
        <f t="shared" si="126"/>
        <v>60.500000000000014</v>
      </c>
      <c r="CI22" s="182">
        <f t="shared" si="127"/>
        <v>20</v>
      </c>
      <c r="CJ22" s="182">
        <f>CH22*CI22</f>
        <v>1210.0000000000002</v>
      </c>
      <c r="CK22" s="5"/>
      <c r="CL22" s="182">
        <f t="shared" si="128"/>
        <v>60.500000000000014</v>
      </c>
      <c r="CM22" s="182">
        <f t="shared" si="129"/>
        <v>20</v>
      </c>
      <c r="CN22" s="182">
        <f>CL22*CM22</f>
        <v>1210.0000000000002</v>
      </c>
      <c r="CO22" s="5"/>
      <c r="CP22" s="182">
        <f t="shared" si="130"/>
        <v>60.500000000000014</v>
      </c>
      <c r="CQ22" s="182">
        <f t="shared" si="131"/>
        <v>20</v>
      </c>
      <c r="CR22" s="182">
        <f>CP22*CQ22</f>
        <v>1210.0000000000002</v>
      </c>
      <c r="CS22" s="5"/>
      <c r="CT22" s="182">
        <f t="shared" si="132"/>
        <v>60.500000000000014</v>
      </c>
      <c r="CU22" s="182">
        <f t="shared" si="133"/>
        <v>20</v>
      </c>
      <c r="CV22" s="182">
        <f>CT22*CU22</f>
        <v>1210.0000000000002</v>
      </c>
      <c r="CW22" s="5"/>
      <c r="CX22" s="182">
        <f t="shared" si="134"/>
        <v>60.500000000000014</v>
      </c>
      <c r="CY22" s="182">
        <f t="shared" si="135"/>
        <v>20</v>
      </c>
      <c r="CZ22" s="182">
        <f>CX22*CY22</f>
        <v>1210.0000000000002</v>
      </c>
      <c r="DA22" s="5"/>
      <c r="DB22" s="183">
        <f>BF22+BJ22+BN22+BR22+BV22+BZ22+CD22+CH22+CL22+CP22+CT22+CX22</f>
        <v>726.00000000000011</v>
      </c>
      <c r="DC22" s="183">
        <f>(BG22+BK22+BO22+BS22+BW22+CA22+CE22+CI22+CM22+CQ22+CU22+CY22)/12</f>
        <v>20</v>
      </c>
      <c r="DD22" s="183">
        <f>BH22+BL22+BP22+BT22+BX22+CB22+CF22+CJ22+CN22+CR22+CV22+CZ22</f>
        <v>14520.000000000002</v>
      </c>
      <c r="DF22" s="182">
        <f t="shared" si="136"/>
        <v>66.550000000000026</v>
      </c>
      <c r="DG22" s="182">
        <f t="shared" si="137"/>
        <v>20</v>
      </c>
      <c r="DH22" s="182">
        <f>DF22*DG22</f>
        <v>1331.0000000000005</v>
      </c>
      <c r="DI22" s="5"/>
      <c r="DJ22" s="182">
        <f t="shared" si="138"/>
        <v>66.550000000000026</v>
      </c>
      <c r="DK22" s="182">
        <f t="shared" si="139"/>
        <v>20</v>
      </c>
      <c r="DL22" s="182">
        <f>DJ22*DK22</f>
        <v>1331.0000000000005</v>
      </c>
      <c r="DM22" s="5"/>
      <c r="DN22" s="182">
        <f t="shared" si="140"/>
        <v>66.550000000000026</v>
      </c>
      <c r="DO22" s="182">
        <f t="shared" si="141"/>
        <v>20</v>
      </c>
      <c r="DP22" s="182">
        <f>DN22*DO22</f>
        <v>1331.0000000000005</v>
      </c>
      <c r="DQ22" s="5"/>
      <c r="DR22" s="182">
        <f t="shared" si="142"/>
        <v>66.550000000000026</v>
      </c>
      <c r="DS22" s="182">
        <f t="shared" si="143"/>
        <v>20</v>
      </c>
      <c r="DT22" s="182">
        <f>DR22*DS22</f>
        <v>1331.0000000000005</v>
      </c>
      <c r="DU22" s="5"/>
      <c r="DV22" s="182">
        <f t="shared" si="144"/>
        <v>66.550000000000026</v>
      </c>
      <c r="DW22" s="182">
        <f t="shared" si="145"/>
        <v>20</v>
      </c>
      <c r="DX22" s="182">
        <f>DV22*DW22</f>
        <v>1331.0000000000005</v>
      </c>
      <c r="DY22" s="5"/>
      <c r="DZ22" s="182">
        <f t="shared" si="146"/>
        <v>66.550000000000026</v>
      </c>
      <c r="EA22" s="182">
        <f t="shared" si="147"/>
        <v>20</v>
      </c>
      <c r="EB22" s="182">
        <f>DZ22*EA22</f>
        <v>1331.0000000000005</v>
      </c>
      <c r="EC22" s="5"/>
      <c r="ED22" s="182">
        <f t="shared" si="148"/>
        <v>66.550000000000026</v>
      </c>
      <c r="EE22" s="182">
        <f t="shared" si="149"/>
        <v>20</v>
      </c>
      <c r="EF22" s="182">
        <f>ED22*EE22</f>
        <v>1331.0000000000005</v>
      </c>
      <c r="EG22" s="5"/>
      <c r="EH22" s="182">
        <f t="shared" si="150"/>
        <v>66.550000000000026</v>
      </c>
      <c r="EI22" s="182">
        <f t="shared" si="232"/>
        <v>20</v>
      </c>
      <c r="EJ22" s="182">
        <f>EH22*EI22</f>
        <v>1331.0000000000005</v>
      </c>
      <c r="EK22" s="5"/>
      <c r="EL22" s="182">
        <f t="shared" si="151"/>
        <v>66.550000000000026</v>
      </c>
      <c r="EM22" s="182">
        <f t="shared" si="152"/>
        <v>20</v>
      </c>
      <c r="EN22" s="182">
        <f>EL22*EM22</f>
        <v>1331.0000000000005</v>
      </c>
      <c r="EO22" s="5"/>
      <c r="EP22" s="182">
        <f t="shared" si="153"/>
        <v>66.550000000000026</v>
      </c>
      <c r="EQ22" s="182">
        <f t="shared" si="154"/>
        <v>20</v>
      </c>
      <c r="ER22" s="182">
        <f>EP22*EQ22</f>
        <v>1331.0000000000005</v>
      </c>
      <c r="ES22" s="5"/>
      <c r="ET22" s="182">
        <f t="shared" si="155"/>
        <v>66.550000000000026</v>
      </c>
      <c r="EU22" s="182">
        <f t="shared" si="156"/>
        <v>20</v>
      </c>
      <c r="EV22" s="182">
        <f>ET22*EU22</f>
        <v>1331.0000000000005</v>
      </c>
      <c r="EW22" s="5"/>
      <c r="EX22" s="182">
        <f t="shared" si="157"/>
        <v>66.550000000000026</v>
      </c>
      <c r="EY22" s="182">
        <f t="shared" si="158"/>
        <v>20</v>
      </c>
      <c r="EZ22" s="182">
        <f>EX22*EY22</f>
        <v>1331.0000000000005</v>
      </c>
      <c r="FA22" s="5"/>
      <c r="FB22" s="183">
        <f>DF22+DJ22+DN22+DR22+DV22+DZ22+ED22+EH22+EL22+EP22+ET22+EX22</f>
        <v>798.60000000000048</v>
      </c>
      <c r="FC22" s="183">
        <f>(DG22+DK22+DO22+DS22+DW22+EA22+EE22+EI22+EM22+EQ22+EU22+EY22)/12</f>
        <v>20</v>
      </c>
      <c r="FD22" s="183">
        <f>DH22+DL22+DP22+DT22+DX22+EB22+EF22+EJ22+EN22+ER22+EV22+EZ22</f>
        <v>15972.000000000002</v>
      </c>
      <c r="FF22" s="182">
        <f t="shared" si="159"/>
        <v>73.205000000000041</v>
      </c>
      <c r="FG22" s="182">
        <f t="shared" si="160"/>
        <v>20</v>
      </c>
      <c r="FH22" s="182">
        <f>FF22*FG22</f>
        <v>1464.1000000000008</v>
      </c>
      <c r="FI22" s="5"/>
      <c r="FJ22" s="182">
        <f t="shared" si="161"/>
        <v>73.205000000000041</v>
      </c>
      <c r="FK22" s="182">
        <f t="shared" si="162"/>
        <v>20</v>
      </c>
      <c r="FL22" s="182">
        <f>FJ22*FK22</f>
        <v>1464.1000000000008</v>
      </c>
      <c r="FM22" s="5"/>
      <c r="FN22" s="182">
        <f t="shared" si="163"/>
        <v>73.205000000000041</v>
      </c>
      <c r="FO22" s="182">
        <f t="shared" si="164"/>
        <v>20</v>
      </c>
      <c r="FP22" s="182">
        <f>FN22*FO22</f>
        <v>1464.1000000000008</v>
      </c>
      <c r="FQ22" s="5"/>
      <c r="FR22" s="182">
        <f t="shared" si="165"/>
        <v>73.205000000000041</v>
      </c>
      <c r="FS22" s="182">
        <f t="shared" si="233"/>
        <v>20</v>
      </c>
      <c r="FT22" s="182">
        <f>FR22*FS22</f>
        <v>1464.1000000000008</v>
      </c>
      <c r="FU22" s="5"/>
      <c r="FV22" s="182">
        <f t="shared" si="166"/>
        <v>73.205000000000041</v>
      </c>
      <c r="FW22" s="182">
        <f t="shared" si="167"/>
        <v>20</v>
      </c>
      <c r="FX22" s="182">
        <f>FV22*FW22</f>
        <v>1464.1000000000008</v>
      </c>
      <c r="FY22" s="5"/>
      <c r="FZ22" s="182">
        <f t="shared" si="168"/>
        <v>73.205000000000041</v>
      </c>
      <c r="GA22" s="182">
        <f t="shared" si="169"/>
        <v>20</v>
      </c>
      <c r="GB22" s="182">
        <f>FZ22*GA22</f>
        <v>1464.1000000000008</v>
      </c>
      <c r="GC22" s="5"/>
      <c r="GD22" s="182">
        <f t="shared" si="170"/>
        <v>73.205000000000041</v>
      </c>
      <c r="GE22" s="182">
        <f t="shared" si="171"/>
        <v>20</v>
      </c>
      <c r="GF22" s="182">
        <f>GD22*GE22</f>
        <v>1464.1000000000008</v>
      </c>
      <c r="GG22" s="5"/>
      <c r="GH22" s="182">
        <f t="shared" si="172"/>
        <v>73.205000000000041</v>
      </c>
      <c r="GI22" s="182">
        <f t="shared" si="173"/>
        <v>20</v>
      </c>
      <c r="GJ22" s="182">
        <f>GH22*GI22</f>
        <v>1464.1000000000008</v>
      </c>
      <c r="GK22" s="5"/>
      <c r="GL22" s="182">
        <f t="shared" si="174"/>
        <v>73.205000000000041</v>
      </c>
      <c r="GM22" s="182">
        <f t="shared" si="175"/>
        <v>20</v>
      </c>
      <c r="GN22" s="182">
        <f>GL22*GM22</f>
        <v>1464.1000000000008</v>
      </c>
      <c r="GO22" s="5"/>
      <c r="GP22" s="182">
        <f>GL22*$GP$17</f>
        <v>73.205000000000041</v>
      </c>
      <c r="GQ22" s="182">
        <f>GM22*$GQ$17</f>
        <v>20</v>
      </c>
      <c r="GR22" s="182">
        <f>GP22*GQ22</f>
        <v>1464.1000000000008</v>
      </c>
      <c r="GS22" s="5"/>
      <c r="GT22" s="182">
        <f t="shared" si="178"/>
        <v>73.205000000000041</v>
      </c>
      <c r="GU22" s="182">
        <f t="shared" si="179"/>
        <v>20</v>
      </c>
      <c r="GV22" s="182">
        <f>GT22*GU22</f>
        <v>1464.1000000000008</v>
      </c>
      <c r="GW22" s="5"/>
      <c r="GX22" s="182">
        <f>GT22*$GX$17</f>
        <v>73.205000000000041</v>
      </c>
      <c r="GY22" s="182">
        <f>GU22*$GY$17</f>
        <v>20</v>
      </c>
      <c r="GZ22" s="182">
        <f>GX22*GY22</f>
        <v>1464.1000000000008</v>
      </c>
      <c r="HB22" s="183">
        <f>FF22+FJ22+FN22+FR22+FV22+FZ22+GD22+GH22+GL22+GP22+GT22+GX22</f>
        <v>878.46000000000049</v>
      </c>
      <c r="HC22" s="183">
        <f>(FG22+FK22+FO22+FS22+FW22+GA22+GE22+GI22+GM22+GQ22+GU22+GY22)/12</f>
        <v>20</v>
      </c>
      <c r="HD22" s="183">
        <f>FH22+FL22+FP22+FT22+FX22+GB22+GF22+GJ22+GN22+GR22+GV22+GZ22</f>
        <v>17569.200000000008</v>
      </c>
      <c r="HF22" s="182">
        <f t="shared" si="182"/>
        <v>80.525500000000051</v>
      </c>
      <c r="HG22" s="182">
        <f>GY22*$HG$17</f>
        <v>20</v>
      </c>
      <c r="HH22" s="182">
        <f>HF22*HG22</f>
        <v>1610.5100000000011</v>
      </c>
      <c r="HI22" s="5"/>
      <c r="HJ22" s="182">
        <f>HF22*$HJ$17</f>
        <v>80.525500000000051</v>
      </c>
      <c r="HK22" s="182">
        <f>HG22*$HK$17</f>
        <v>20</v>
      </c>
      <c r="HL22" s="182">
        <f>HJ22*HK22</f>
        <v>1610.5100000000011</v>
      </c>
      <c r="HM22" s="5"/>
      <c r="HN22" s="182">
        <f>HJ22*$HN$17</f>
        <v>80.525500000000051</v>
      </c>
      <c r="HO22" s="182">
        <f t="shared" si="187"/>
        <v>20</v>
      </c>
      <c r="HP22" s="182">
        <f>HN22*HO22</f>
        <v>1610.5100000000011</v>
      </c>
      <c r="HQ22" s="5"/>
      <c r="HR22" s="182">
        <f>HN22*$HR$17</f>
        <v>80.525500000000051</v>
      </c>
      <c r="HS22" s="182">
        <f>HO22*$HS$17</f>
        <v>20</v>
      </c>
      <c r="HT22" s="182">
        <f>HR22*HS22</f>
        <v>1610.5100000000011</v>
      </c>
      <c r="HU22" s="5"/>
      <c r="HV22" s="182">
        <f t="shared" si="190"/>
        <v>80.525500000000051</v>
      </c>
      <c r="HW22" s="182">
        <f t="shared" si="191"/>
        <v>20</v>
      </c>
      <c r="HX22" s="182">
        <f>HV22*HW22</f>
        <v>1610.5100000000011</v>
      </c>
      <c r="HY22" s="5"/>
      <c r="HZ22" s="182">
        <f t="shared" si="192"/>
        <v>80.525500000000051</v>
      </c>
      <c r="IA22" s="182">
        <f t="shared" si="193"/>
        <v>20</v>
      </c>
      <c r="IB22" s="182">
        <f>HZ22*IA22</f>
        <v>1610.5100000000011</v>
      </c>
      <c r="IC22" s="5"/>
      <c r="ID22" s="182">
        <f t="shared" si="194"/>
        <v>80.525500000000051</v>
      </c>
      <c r="IE22" s="182">
        <f t="shared" si="195"/>
        <v>20</v>
      </c>
      <c r="IF22" s="182">
        <f>ID22*IE22</f>
        <v>1610.5100000000011</v>
      </c>
      <c r="IG22" s="5"/>
      <c r="IH22" s="182">
        <f t="shared" si="196"/>
        <v>80.525500000000051</v>
      </c>
      <c r="II22" s="182">
        <f t="shared" si="197"/>
        <v>20</v>
      </c>
      <c r="IJ22" s="182">
        <f>IH22*II22</f>
        <v>1610.5100000000011</v>
      </c>
      <c r="IK22" s="5"/>
      <c r="IL22" s="182">
        <f t="shared" si="198"/>
        <v>80.525500000000051</v>
      </c>
      <c r="IM22" s="182">
        <f t="shared" si="199"/>
        <v>20</v>
      </c>
      <c r="IN22" s="182">
        <f>IL22*IM22</f>
        <v>1610.5100000000011</v>
      </c>
      <c r="IO22" s="5"/>
      <c r="IP22" s="182">
        <f t="shared" si="200"/>
        <v>80.525500000000051</v>
      </c>
      <c r="IQ22" s="182">
        <f t="shared" si="201"/>
        <v>20</v>
      </c>
      <c r="IR22" s="182">
        <f>IP22*IQ22</f>
        <v>1610.5100000000011</v>
      </c>
      <c r="IS22" s="5"/>
      <c r="IT22" s="182">
        <f t="shared" si="202"/>
        <v>80.525500000000051</v>
      </c>
      <c r="IU22" s="182">
        <f t="shared" si="203"/>
        <v>20</v>
      </c>
      <c r="IV22" s="182">
        <f>IT22*IU22</f>
        <v>1610.5100000000011</v>
      </c>
      <c r="IW22" s="5"/>
      <c r="IX22" s="182">
        <f t="shared" si="204"/>
        <v>80.525500000000051</v>
      </c>
      <c r="IY22" s="182">
        <f t="shared" si="205"/>
        <v>20</v>
      </c>
      <c r="IZ22" s="182">
        <f>IX22*IY22</f>
        <v>1610.5100000000011</v>
      </c>
      <c r="JB22" s="183">
        <f>HF22+HJ22+HN22+HR22+HV22+HZ22+ID22+IH22+IL22+IP22+IT22+IX22</f>
        <v>966.30600000000084</v>
      </c>
      <c r="JC22" s="183">
        <f>(HG22+HK22+HO22+HS22+HW22+IA22+IE22+II22+IM22+IQ22+IU22+IY22)/12</f>
        <v>20</v>
      </c>
      <c r="JD22" s="183">
        <f>HH22+HL22+HP22+HT22+HX22+IB22+IF22+IJ22+IN22+IR22+IV22+IZ22</f>
        <v>19326.120000000017</v>
      </c>
      <c r="JF22" s="182">
        <f t="shared" si="206"/>
        <v>88.578050000000061</v>
      </c>
      <c r="JG22" s="182">
        <f t="shared" si="207"/>
        <v>20</v>
      </c>
      <c r="JH22" s="182">
        <f>JF22*JG22</f>
        <v>1771.5610000000013</v>
      </c>
      <c r="JI22" s="5"/>
      <c r="JJ22" s="182">
        <f t="shared" si="208"/>
        <v>88.578050000000061</v>
      </c>
      <c r="JK22" s="182">
        <f t="shared" si="209"/>
        <v>20</v>
      </c>
      <c r="JL22" s="182">
        <f>JJ22*JK22</f>
        <v>1771.5610000000013</v>
      </c>
      <c r="JM22" s="5"/>
      <c r="JN22" s="182">
        <f t="shared" si="210"/>
        <v>88.578050000000061</v>
      </c>
      <c r="JO22" s="182">
        <f t="shared" si="211"/>
        <v>20</v>
      </c>
      <c r="JP22" s="182">
        <f>JN22*JO22</f>
        <v>1771.5610000000013</v>
      </c>
      <c r="JQ22" s="5"/>
      <c r="JR22" s="182">
        <f t="shared" si="212"/>
        <v>88.578050000000061</v>
      </c>
      <c r="JS22" s="182">
        <f t="shared" si="213"/>
        <v>20</v>
      </c>
      <c r="JT22" s="182">
        <f>JR22*JS22</f>
        <v>1771.5610000000013</v>
      </c>
      <c r="JU22" s="5"/>
      <c r="JV22" s="182">
        <f t="shared" si="214"/>
        <v>88.578050000000061</v>
      </c>
      <c r="JW22" s="182">
        <f t="shared" si="215"/>
        <v>20</v>
      </c>
      <c r="JX22" s="182">
        <f>JV22*JW22</f>
        <v>1771.5610000000013</v>
      </c>
      <c r="JY22" s="5"/>
      <c r="JZ22" s="182">
        <f t="shared" si="216"/>
        <v>88.578050000000061</v>
      </c>
      <c r="KA22" s="182">
        <f t="shared" si="217"/>
        <v>20</v>
      </c>
      <c r="KB22" s="182">
        <f>JZ22*KA22</f>
        <v>1771.5610000000013</v>
      </c>
      <c r="KC22" s="5"/>
      <c r="KD22" s="182">
        <f t="shared" si="218"/>
        <v>88.578050000000061</v>
      </c>
      <c r="KE22" s="182">
        <f t="shared" si="219"/>
        <v>20</v>
      </c>
      <c r="KF22" s="182">
        <f>KD22*KE22</f>
        <v>1771.5610000000013</v>
      </c>
      <c r="KG22" s="5"/>
      <c r="KH22" s="182">
        <f t="shared" si="220"/>
        <v>88.578050000000061</v>
      </c>
      <c r="KI22" s="182">
        <f t="shared" si="221"/>
        <v>20</v>
      </c>
      <c r="KJ22" s="182">
        <f>KH22*KI22</f>
        <v>1771.5610000000013</v>
      </c>
      <c r="KK22" s="5"/>
      <c r="KL22" s="182">
        <f t="shared" si="222"/>
        <v>88.578050000000061</v>
      </c>
      <c r="KM22" s="182">
        <f t="shared" si="223"/>
        <v>20</v>
      </c>
      <c r="KN22" s="182">
        <f>KL22*KM22</f>
        <v>1771.5610000000013</v>
      </c>
      <c r="KO22" s="5"/>
      <c r="KP22" s="182">
        <f t="shared" si="224"/>
        <v>88.578050000000061</v>
      </c>
      <c r="KQ22" s="182">
        <f t="shared" si="225"/>
        <v>20</v>
      </c>
      <c r="KR22" s="182">
        <f>KP22*KQ22</f>
        <v>1771.5610000000013</v>
      </c>
      <c r="KS22" s="5"/>
      <c r="KT22" s="182">
        <f t="shared" si="226"/>
        <v>88.578050000000061</v>
      </c>
      <c r="KU22" s="182">
        <f t="shared" si="227"/>
        <v>20</v>
      </c>
      <c r="KV22" s="182">
        <f>KT22*KU22</f>
        <v>1771.5610000000013</v>
      </c>
      <c r="KW22" s="5"/>
      <c r="KX22" s="182">
        <f t="shared" si="228"/>
        <v>88.578050000000061</v>
      </c>
      <c r="KY22" s="182">
        <f t="shared" si="229"/>
        <v>20</v>
      </c>
      <c r="KZ22" s="182">
        <f>KX22*KY22</f>
        <v>1771.5610000000013</v>
      </c>
      <c r="LB22" s="183">
        <f>JF22+JJ22+JN22+JR22+JV22+JZ22+KD22+KH22+KL22+KP22+KT22+KX22</f>
        <v>1062.9366000000007</v>
      </c>
      <c r="LC22" s="183">
        <f>(JG22+JK22+JO22+JS22+JW22+KA22+KE22+KI22+KM22+KQ22+KU22+KY22)/12</f>
        <v>20</v>
      </c>
      <c r="LD22" s="183">
        <f>JH22+JL22+JP22+JT22+JX22+KB22+KF22+KJ22+KN22+KR22+KV22+KZ22</f>
        <v>21258.732000000015</v>
      </c>
    </row>
    <row r="23" spans="2:316" ht="18.75">
      <c r="B23" s="172" t="s">
        <v>174</v>
      </c>
      <c r="C23" s="180"/>
      <c r="D23" s="180" t="str">
        <f>'A.I Revenue Streams - P1'!F74</f>
        <v>Surgicals</v>
      </c>
      <c r="E23" s="184"/>
      <c r="F23" s="182">
        <f>'A.I Revenue Streams - P2'!G23*25</f>
        <v>25</v>
      </c>
      <c r="G23" s="182">
        <f>'A.I Revenue Streams - P2'!I23</f>
        <v>20</v>
      </c>
      <c r="H23" s="182">
        <f>F23*G23</f>
        <v>500</v>
      </c>
      <c r="I23" s="5"/>
      <c r="J23" s="182">
        <f>F23*$J$17</f>
        <v>27.500000000000004</v>
      </c>
      <c r="K23" s="182">
        <f>G23*$K$17</f>
        <v>20</v>
      </c>
      <c r="L23" s="182">
        <f>J23*K23</f>
        <v>550.00000000000011</v>
      </c>
      <c r="M23" s="5"/>
      <c r="N23" s="182">
        <f>J23*$N$17</f>
        <v>27.500000000000004</v>
      </c>
      <c r="O23" s="182">
        <f>K23*$O$17</f>
        <v>20</v>
      </c>
      <c r="P23" s="182">
        <f>N23*O23</f>
        <v>550.00000000000011</v>
      </c>
      <c r="Q23" s="5"/>
      <c r="R23" s="182">
        <f>N23*$R$17</f>
        <v>27.500000000000004</v>
      </c>
      <c r="S23" s="182">
        <f>O23*$S$17</f>
        <v>20</v>
      </c>
      <c r="T23" s="182">
        <f>R23*S23</f>
        <v>550.00000000000011</v>
      </c>
      <c r="U23" s="5"/>
      <c r="V23" s="182">
        <f>R23*$V$17</f>
        <v>27.500000000000004</v>
      </c>
      <c r="W23" s="182">
        <f>S23*$W$17</f>
        <v>20</v>
      </c>
      <c r="X23" s="182">
        <f>V23*W23</f>
        <v>550.00000000000011</v>
      </c>
      <c r="Y23" s="5"/>
      <c r="Z23" s="182">
        <f>V23*$Z$17</f>
        <v>27.500000000000004</v>
      </c>
      <c r="AA23" s="182">
        <f>W23*$AA$17</f>
        <v>20</v>
      </c>
      <c r="AB23" s="182">
        <f>Z23*AA23</f>
        <v>550.00000000000011</v>
      </c>
      <c r="AC23" s="5"/>
      <c r="AD23" s="182">
        <f>Z23*$AD$17</f>
        <v>27.500000000000004</v>
      </c>
      <c r="AE23" s="182">
        <f>AA23*$AE$17</f>
        <v>20</v>
      </c>
      <c r="AF23" s="182">
        <f>AD23*AE23</f>
        <v>550.00000000000011</v>
      </c>
      <c r="AG23" s="5"/>
      <c r="AH23" s="182">
        <f>AD23*$AH$17</f>
        <v>27.500000000000004</v>
      </c>
      <c r="AI23" s="182">
        <f>AE23*$AI$17</f>
        <v>20</v>
      </c>
      <c r="AJ23" s="182">
        <f>AH23*AI23</f>
        <v>550.00000000000011</v>
      </c>
      <c r="AK23" s="5"/>
      <c r="AL23" s="182">
        <f>AH23*$AL$17</f>
        <v>27.500000000000004</v>
      </c>
      <c r="AM23" s="182">
        <f>AI23*$AM$17</f>
        <v>20</v>
      </c>
      <c r="AN23" s="182">
        <f>AL23*AM23</f>
        <v>550.00000000000011</v>
      </c>
      <c r="AO23" s="5"/>
      <c r="AP23" s="182">
        <f>AL23*$AP$17</f>
        <v>27.500000000000004</v>
      </c>
      <c r="AQ23" s="182">
        <f>AM23*$AQ$17</f>
        <v>20</v>
      </c>
      <c r="AR23" s="182">
        <f>AP23*AQ23</f>
        <v>550.00000000000011</v>
      </c>
      <c r="AS23" s="5"/>
      <c r="AT23" s="182">
        <f>AP23*$AT$17</f>
        <v>27.500000000000004</v>
      </c>
      <c r="AU23" s="182">
        <f>AQ23*$AU$17</f>
        <v>20</v>
      </c>
      <c r="AV23" s="182">
        <f>AT23*AU23</f>
        <v>550.00000000000011</v>
      </c>
      <c r="AW23" s="5"/>
      <c r="AX23" s="182">
        <f>AT23*$AX$17</f>
        <v>27.500000000000004</v>
      </c>
      <c r="AY23" s="182">
        <f>AU23*$AY$17</f>
        <v>20</v>
      </c>
      <c r="AZ23" s="182">
        <f>AX23*AY23</f>
        <v>550.00000000000011</v>
      </c>
      <c r="BA23" s="5"/>
      <c r="BB23" s="208">
        <f>SUMIF($F$6:$AZ$6,$BB$6,F23:AZ23)</f>
        <v>327.5</v>
      </c>
      <c r="BC23" s="208">
        <f>SUMIF($F$6:$AZ$6,$BC$6,F23:AZ23)/12</f>
        <v>20</v>
      </c>
      <c r="BD23" s="183">
        <f>H23+L23+P23+T23+X23+AB23+AF23+AJ23+AN23</f>
        <v>4900</v>
      </c>
      <c r="BE23" t="b">
        <f>(BB23*BC23)=BD23</f>
        <v>0</v>
      </c>
      <c r="BF23" s="182">
        <f>AX23*$BF$17</f>
        <v>30.250000000000007</v>
      </c>
      <c r="BG23" s="182">
        <f>AY23*$BG$17</f>
        <v>20</v>
      </c>
      <c r="BH23" s="182">
        <f>BF23*BG23</f>
        <v>605.00000000000011</v>
      </c>
      <c r="BI23" s="5"/>
      <c r="BJ23" s="182">
        <f t="shared" si="230"/>
        <v>30.250000000000007</v>
      </c>
      <c r="BK23" s="182">
        <f t="shared" si="231"/>
        <v>20</v>
      </c>
      <c r="BL23" s="182">
        <f>BJ23*BK23</f>
        <v>605.00000000000011</v>
      </c>
      <c r="BM23" s="5"/>
      <c r="BN23" s="182">
        <f t="shared" si="116"/>
        <v>30.250000000000007</v>
      </c>
      <c r="BO23" s="182">
        <f t="shared" si="117"/>
        <v>20</v>
      </c>
      <c r="BP23" s="182">
        <f>BN23*BO23</f>
        <v>605.00000000000011</v>
      </c>
      <c r="BQ23" s="5"/>
      <c r="BR23" s="182">
        <f t="shared" si="118"/>
        <v>30.250000000000007</v>
      </c>
      <c r="BS23" s="182">
        <f t="shared" si="119"/>
        <v>20</v>
      </c>
      <c r="BT23" s="182">
        <f>BR23*BS23</f>
        <v>605.00000000000011</v>
      </c>
      <c r="BU23" s="5"/>
      <c r="BV23" s="182">
        <f t="shared" si="120"/>
        <v>30.250000000000007</v>
      </c>
      <c r="BW23" s="182">
        <f t="shared" si="121"/>
        <v>20</v>
      </c>
      <c r="BX23" s="182">
        <f>BV23*BW23</f>
        <v>605.00000000000011</v>
      </c>
      <c r="BY23" s="5"/>
      <c r="BZ23" s="182">
        <f t="shared" si="122"/>
        <v>30.250000000000007</v>
      </c>
      <c r="CA23" s="182">
        <f t="shared" si="123"/>
        <v>20</v>
      </c>
      <c r="CB23" s="182">
        <f>BZ23*CA23</f>
        <v>605.00000000000011</v>
      </c>
      <c r="CC23" s="5"/>
      <c r="CD23" s="182">
        <f t="shared" si="124"/>
        <v>30.250000000000007</v>
      </c>
      <c r="CE23" s="182">
        <f t="shared" si="125"/>
        <v>20</v>
      </c>
      <c r="CF23" s="182">
        <f>CD23*CE23</f>
        <v>605.00000000000011</v>
      </c>
      <c r="CG23" s="5"/>
      <c r="CH23" s="182">
        <f t="shared" si="126"/>
        <v>30.250000000000007</v>
      </c>
      <c r="CI23" s="182">
        <f t="shared" si="127"/>
        <v>20</v>
      </c>
      <c r="CJ23" s="182">
        <f>CH23*CI23</f>
        <v>605.00000000000011</v>
      </c>
      <c r="CK23" s="5"/>
      <c r="CL23" s="182">
        <f t="shared" si="128"/>
        <v>30.250000000000007</v>
      </c>
      <c r="CM23" s="182">
        <f t="shared" si="129"/>
        <v>20</v>
      </c>
      <c r="CN23" s="182">
        <f>CL23*CM23</f>
        <v>605.00000000000011</v>
      </c>
      <c r="CO23" s="5"/>
      <c r="CP23" s="182">
        <f t="shared" si="130"/>
        <v>30.250000000000007</v>
      </c>
      <c r="CQ23" s="182">
        <f t="shared" si="131"/>
        <v>20</v>
      </c>
      <c r="CR23" s="182">
        <f>CP23*CQ23</f>
        <v>605.00000000000011</v>
      </c>
      <c r="CS23" s="5"/>
      <c r="CT23" s="182">
        <f t="shared" si="132"/>
        <v>30.250000000000007</v>
      </c>
      <c r="CU23" s="182">
        <f t="shared" si="133"/>
        <v>20</v>
      </c>
      <c r="CV23" s="182">
        <f>CT23*CU23</f>
        <v>605.00000000000011</v>
      </c>
      <c r="CW23" s="5"/>
      <c r="CX23" s="182">
        <f t="shared" si="134"/>
        <v>30.250000000000007</v>
      </c>
      <c r="CY23" s="182">
        <f t="shared" si="135"/>
        <v>20</v>
      </c>
      <c r="CZ23" s="182">
        <f>CX23*CY23</f>
        <v>605.00000000000011</v>
      </c>
      <c r="DA23" s="5"/>
      <c r="DB23" s="183">
        <f>BF23+BJ23+BN23+BR23+BV23+BZ23+CD23+CH23+CL23+CP23+CT23+CX23</f>
        <v>363.00000000000006</v>
      </c>
      <c r="DC23" s="183">
        <f>(BG23+BK23+BO23+BS23+BW23+CA23+CE23+CI23+CM23+CQ23+CU23+CY23)/12</f>
        <v>20</v>
      </c>
      <c r="DD23" s="183">
        <f>BH23+BL23+BP23+BT23+BX23+CB23+CF23+CJ23+CN23+CR23+CV23+CZ23</f>
        <v>7260.0000000000009</v>
      </c>
      <c r="DF23" s="182">
        <f>CX23*$DF$17</f>
        <v>33.275000000000013</v>
      </c>
      <c r="DG23" s="182">
        <f t="shared" si="137"/>
        <v>20</v>
      </c>
      <c r="DH23" s="182">
        <f>DF23*DG23</f>
        <v>665.50000000000023</v>
      </c>
      <c r="DI23" s="5"/>
      <c r="DJ23" s="182">
        <f t="shared" si="138"/>
        <v>33.275000000000013</v>
      </c>
      <c r="DK23" s="182">
        <f t="shared" si="139"/>
        <v>20</v>
      </c>
      <c r="DL23" s="182">
        <f>DJ23*DK23</f>
        <v>665.50000000000023</v>
      </c>
      <c r="DM23" s="5"/>
      <c r="DN23" s="182">
        <f t="shared" si="140"/>
        <v>33.275000000000013</v>
      </c>
      <c r="DO23" s="182">
        <f t="shared" si="141"/>
        <v>20</v>
      </c>
      <c r="DP23" s="182">
        <f>DN23*DO23</f>
        <v>665.50000000000023</v>
      </c>
      <c r="DQ23" s="5"/>
      <c r="DR23" s="182">
        <f t="shared" si="142"/>
        <v>33.275000000000013</v>
      </c>
      <c r="DS23" s="182">
        <f t="shared" si="143"/>
        <v>20</v>
      </c>
      <c r="DT23" s="182">
        <f>DR23*DS23</f>
        <v>665.50000000000023</v>
      </c>
      <c r="DU23" s="5"/>
      <c r="DV23" s="182">
        <f t="shared" si="144"/>
        <v>33.275000000000013</v>
      </c>
      <c r="DW23" s="182">
        <f t="shared" si="145"/>
        <v>20</v>
      </c>
      <c r="DX23" s="182">
        <f>DV23*DW23</f>
        <v>665.50000000000023</v>
      </c>
      <c r="DY23" s="5"/>
      <c r="DZ23" s="182">
        <f t="shared" si="146"/>
        <v>33.275000000000013</v>
      </c>
      <c r="EA23" s="182">
        <f t="shared" si="147"/>
        <v>20</v>
      </c>
      <c r="EB23" s="182">
        <f>DZ23*EA23</f>
        <v>665.50000000000023</v>
      </c>
      <c r="EC23" s="5"/>
      <c r="ED23" s="182">
        <f t="shared" si="148"/>
        <v>33.275000000000013</v>
      </c>
      <c r="EE23" s="182">
        <f t="shared" si="149"/>
        <v>20</v>
      </c>
      <c r="EF23" s="182">
        <f>ED23*EE23</f>
        <v>665.50000000000023</v>
      </c>
      <c r="EG23" s="5"/>
      <c r="EH23" s="182">
        <f t="shared" si="150"/>
        <v>33.275000000000013</v>
      </c>
      <c r="EI23" s="182">
        <f t="shared" si="232"/>
        <v>20</v>
      </c>
      <c r="EJ23" s="182">
        <f>EH23*EI23</f>
        <v>665.50000000000023</v>
      </c>
      <c r="EK23" s="5"/>
      <c r="EL23" s="182">
        <f t="shared" si="151"/>
        <v>33.275000000000013</v>
      </c>
      <c r="EM23" s="182">
        <f t="shared" si="152"/>
        <v>20</v>
      </c>
      <c r="EN23" s="182">
        <f>EL23*EM23</f>
        <v>665.50000000000023</v>
      </c>
      <c r="EO23" s="5"/>
      <c r="EP23" s="182">
        <f t="shared" si="153"/>
        <v>33.275000000000013</v>
      </c>
      <c r="EQ23" s="182">
        <f t="shared" si="154"/>
        <v>20</v>
      </c>
      <c r="ER23" s="182">
        <f>EP23*EQ23</f>
        <v>665.50000000000023</v>
      </c>
      <c r="ES23" s="5"/>
      <c r="ET23" s="182">
        <f t="shared" si="155"/>
        <v>33.275000000000013</v>
      </c>
      <c r="EU23" s="182">
        <f t="shared" si="156"/>
        <v>20</v>
      </c>
      <c r="EV23" s="182">
        <f>ET23*EU23</f>
        <v>665.50000000000023</v>
      </c>
      <c r="EW23" s="5"/>
      <c r="EX23" s="182">
        <f t="shared" si="157"/>
        <v>33.275000000000013</v>
      </c>
      <c r="EY23" s="182">
        <f t="shared" si="158"/>
        <v>20</v>
      </c>
      <c r="EZ23" s="182">
        <f>EX23*EY23</f>
        <v>665.50000000000023</v>
      </c>
      <c r="FA23" s="5"/>
      <c r="FB23" s="183">
        <f>DF23+DJ23+DN23+DR23+DV23+DZ23+ED23+EH23+EL23+EP23+ET23+EX23</f>
        <v>399.30000000000024</v>
      </c>
      <c r="FC23" s="183">
        <f>(DG23+DK23+DO23+DS23+DW23+EA23+EE23+EI23+EM23+EQ23+EU23+EY23)/12</f>
        <v>20</v>
      </c>
      <c r="FD23" s="183">
        <f>DH23+DL23+DP23+DT23+DX23+EB23+EF23+EJ23+EN23+ER23+EV23+EZ23</f>
        <v>7986.0000000000009</v>
      </c>
      <c r="FF23" s="182">
        <f t="shared" si="159"/>
        <v>36.60250000000002</v>
      </c>
      <c r="FG23" s="182">
        <f t="shared" si="160"/>
        <v>20</v>
      </c>
      <c r="FH23" s="182">
        <f>FF23*FG23</f>
        <v>732.05000000000041</v>
      </c>
      <c r="FI23" s="5"/>
      <c r="FJ23" s="182">
        <f t="shared" si="161"/>
        <v>36.60250000000002</v>
      </c>
      <c r="FK23" s="182">
        <f t="shared" si="162"/>
        <v>20</v>
      </c>
      <c r="FL23" s="182">
        <f>FJ23*FK23</f>
        <v>732.05000000000041</v>
      </c>
      <c r="FM23" s="5"/>
      <c r="FN23" s="182">
        <f t="shared" si="163"/>
        <v>36.60250000000002</v>
      </c>
      <c r="FO23" s="182">
        <f t="shared" si="164"/>
        <v>20</v>
      </c>
      <c r="FP23" s="182">
        <f>FN23*FO23</f>
        <v>732.05000000000041</v>
      </c>
      <c r="FQ23" s="5"/>
      <c r="FR23" s="182">
        <f t="shared" si="165"/>
        <v>36.60250000000002</v>
      </c>
      <c r="FS23" s="182">
        <f t="shared" si="233"/>
        <v>20</v>
      </c>
      <c r="FT23" s="182">
        <f>FR23*FS23</f>
        <v>732.05000000000041</v>
      </c>
      <c r="FU23" s="5"/>
      <c r="FV23" s="182">
        <f t="shared" si="166"/>
        <v>36.60250000000002</v>
      </c>
      <c r="FW23" s="182">
        <f t="shared" si="167"/>
        <v>20</v>
      </c>
      <c r="FX23" s="182">
        <f>FV23*FW23</f>
        <v>732.05000000000041</v>
      </c>
      <c r="FY23" s="5"/>
      <c r="FZ23" s="182">
        <f t="shared" si="168"/>
        <v>36.60250000000002</v>
      </c>
      <c r="GA23" s="182">
        <f t="shared" si="169"/>
        <v>20</v>
      </c>
      <c r="GB23" s="182">
        <f>FZ23*GA23</f>
        <v>732.05000000000041</v>
      </c>
      <c r="GC23" s="5"/>
      <c r="GD23" s="182">
        <f t="shared" si="170"/>
        <v>36.60250000000002</v>
      </c>
      <c r="GE23" s="182">
        <f t="shared" si="171"/>
        <v>20</v>
      </c>
      <c r="GF23" s="182">
        <f>GD23*GE23</f>
        <v>732.05000000000041</v>
      </c>
      <c r="GG23" s="5"/>
      <c r="GH23" s="182">
        <f t="shared" si="172"/>
        <v>36.60250000000002</v>
      </c>
      <c r="GI23" s="182">
        <f t="shared" si="173"/>
        <v>20</v>
      </c>
      <c r="GJ23" s="182">
        <f>GH23*GI23</f>
        <v>732.05000000000041</v>
      </c>
      <c r="GK23" s="5"/>
      <c r="GL23" s="182">
        <f t="shared" si="174"/>
        <v>36.60250000000002</v>
      </c>
      <c r="GM23" s="182">
        <f t="shared" si="175"/>
        <v>20</v>
      </c>
      <c r="GN23" s="182">
        <f>GL23*GM23</f>
        <v>732.05000000000041</v>
      </c>
      <c r="GO23" s="5"/>
      <c r="GP23" s="182">
        <f>GL23*$GP$17</f>
        <v>36.60250000000002</v>
      </c>
      <c r="GQ23" s="182">
        <f>GM23*$GQ$17</f>
        <v>20</v>
      </c>
      <c r="GR23" s="182">
        <f>GP23*GQ23</f>
        <v>732.05000000000041</v>
      </c>
      <c r="GS23" s="5"/>
      <c r="GT23" s="182">
        <f t="shared" si="178"/>
        <v>36.60250000000002</v>
      </c>
      <c r="GU23" s="182">
        <f t="shared" si="179"/>
        <v>20</v>
      </c>
      <c r="GV23" s="182">
        <f>GT23*GU23</f>
        <v>732.05000000000041</v>
      </c>
      <c r="GW23" s="5"/>
      <c r="GX23" s="182">
        <f>GT23*$GX$17</f>
        <v>36.60250000000002</v>
      </c>
      <c r="GY23" s="182">
        <f>GU23*$GY$17</f>
        <v>20</v>
      </c>
      <c r="GZ23" s="182">
        <f>GX23*GY23</f>
        <v>732.05000000000041</v>
      </c>
      <c r="HB23" s="183">
        <f>FF23+FJ23+FN23+FR23+FV23+FZ23+GD23+GH23+GL23+GP23+GT23+GX23</f>
        <v>439.23000000000025</v>
      </c>
      <c r="HC23" s="183">
        <f>(FG23+FK23+FO23+FS23+FW23+GA23+GE23+GI23+GM23+GQ23+GU23+GY23)/12</f>
        <v>20</v>
      </c>
      <c r="HD23" s="183">
        <f>FH23+FL23+FP23+FT23+FX23+GB23+GF23+GJ23+GN23+GR23+GV23+GZ23</f>
        <v>8784.600000000004</v>
      </c>
      <c r="HF23" s="182">
        <f t="shared" si="182"/>
        <v>40.262750000000025</v>
      </c>
      <c r="HG23" s="182">
        <f>GY23*$HG$17</f>
        <v>20</v>
      </c>
      <c r="HH23" s="182">
        <f>HF23*HG23</f>
        <v>805.25500000000056</v>
      </c>
      <c r="HI23" s="5"/>
      <c r="HJ23" s="182">
        <f>HF23*$HJ$17</f>
        <v>40.262750000000025</v>
      </c>
      <c r="HK23" s="182">
        <f>HG23*$HK$17</f>
        <v>20</v>
      </c>
      <c r="HL23" s="182">
        <f>HJ23*HK23</f>
        <v>805.25500000000056</v>
      </c>
      <c r="HM23" s="5"/>
      <c r="HN23" s="182">
        <f>HJ23*$HN$17</f>
        <v>40.262750000000025</v>
      </c>
      <c r="HO23" s="182">
        <f t="shared" si="187"/>
        <v>20</v>
      </c>
      <c r="HP23" s="182">
        <f>HN23*HO23</f>
        <v>805.25500000000056</v>
      </c>
      <c r="HQ23" s="5"/>
      <c r="HR23" s="182">
        <f>HN23*$HR$17</f>
        <v>40.262750000000025</v>
      </c>
      <c r="HS23" s="182">
        <f>HO23*$HS$17</f>
        <v>20</v>
      </c>
      <c r="HT23" s="182">
        <f>HR23*HS23</f>
        <v>805.25500000000056</v>
      </c>
      <c r="HU23" s="5"/>
      <c r="HV23" s="182">
        <f t="shared" si="190"/>
        <v>40.262750000000025</v>
      </c>
      <c r="HW23" s="182">
        <f t="shared" si="191"/>
        <v>20</v>
      </c>
      <c r="HX23" s="182">
        <f>HV23*HW23</f>
        <v>805.25500000000056</v>
      </c>
      <c r="HY23" s="5"/>
      <c r="HZ23" s="182">
        <f t="shared" si="192"/>
        <v>40.262750000000025</v>
      </c>
      <c r="IA23" s="182">
        <f t="shared" si="193"/>
        <v>20</v>
      </c>
      <c r="IB23" s="182">
        <f>HZ23*IA23</f>
        <v>805.25500000000056</v>
      </c>
      <c r="IC23" s="5"/>
      <c r="ID23" s="182">
        <f t="shared" si="194"/>
        <v>40.262750000000025</v>
      </c>
      <c r="IE23" s="182">
        <f t="shared" si="195"/>
        <v>20</v>
      </c>
      <c r="IF23" s="182">
        <f>ID23*IE23</f>
        <v>805.25500000000056</v>
      </c>
      <c r="IG23" s="5"/>
      <c r="IH23" s="182">
        <f t="shared" si="196"/>
        <v>40.262750000000025</v>
      </c>
      <c r="II23" s="182">
        <f t="shared" si="197"/>
        <v>20</v>
      </c>
      <c r="IJ23" s="182">
        <f>IH23*II23</f>
        <v>805.25500000000056</v>
      </c>
      <c r="IK23" s="5"/>
      <c r="IL23" s="182">
        <f t="shared" si="198"/>
        <v>40.262750000000025</v>
      </c>
      <c r="IM23" s="182">
        <f t="shared" si="199"/>
        <v>20</v>
      </c>
      <c r="IN23" s="182">
        <f>IL23*IM23</f>
        <v>805.25500000000056</v>
      </c>
      <c r="IO23" s="5"/>
      <c r="IP23" s="182">
        <f t="shared" si="200"/>
        <v>40.262750000000025</v>
      </c>
      <c r="IQ23" s="182">
        <f t="shared" si="201"/>
        <v>20</v>
      </c>
      <c r="IR23" s="182">
        <f>IP23*IQ23</f>
        <v>805.25500000000056</v>
      </c>
      <c r="IS23" s="5"/>
      <c r="IT23" s="182">
        <f t="shared" si="202"/>
        <v>40.262750000000025</v>
      </c>
      <c r="IU23" s="182">
        <f t="shared" si="203"/>
        <v>20</v>
      </c>
      <c r="IV23" s="182">
        <f>IT23*IU23</f>
        <v>805.25500000000056</v>
      </c>
      <c r="IW23" s="5"/>
      <c r="IX23" s="182">
        <f t="shared" si="204"/>
        <v>40.262750000000025</v>
      </c>
      <c r="IY23" s="182">
        <f t="shared" si="205"/>
        <v>20</v>
      </c>
      <c r="IZ23" s="182">
        <f>IX23*IY23</f>
        <v>805.25500000000056</v>
      </c>
      <c r="JB23" s="183">
        <f>HF23+HJ23+HN23+HR23+HV23+HZ23+ID23+IH23+IL23+IP23+IT23+IX23</f>
        <v>483.15300000000042</v>
      </c>
      <c r="JC23" s="183">
        <f>(HG23+HK23+HO23+HS23+HW23+IA23+IE23+II23+IM23+IQ23+IU23+IY23)/12</f>
        <v>20</v>
      </c>
      <c r="JD23" s="183">
        <f>HH23+HL23+HP23+HT23+HX23+IB23+IF23+IJ23+IN23+IR23+IV23+IZ23</f>
        <v>9663.0600000000086</v>
      </c>
      <c r="JF23" s="182">
        <f t="shared" si="206"/>
        <v>44.289025000000031</v>
      </c>
      <c r="JG23" s="182">
        <f t="shared" si="207"/>
        <v>20</v>
      </c>
      <c r="JH23" s="182">
        <f>JF23*JG23</f>
        <v>885.78050000000064</v>
      </c>
      <c r="JI23" s="5"/>
      <c r="JJ23" s="182">
        <f t="shared" si="208"/>
        <v>44.289025000000031</v>
      </c>
      <c r="JK23" s="182">
        <f t="shared" si="209"/>
        <v>20</v>
      </c>
      <c r="JL23" s="182">
        <f>JJ23*JK23</f>
        <v>885.78050000000064</v>
      </c>
      <c r="JM23" s="5"/>
      <c r="JN23" s="182">
        <f t="shared" si="210"/>
        <v>44.289025000000031</v>
      </c>
      <c r="JO23" s="182">
        <f t="shared" si="211"/>
        <v>20</v>
      </c>
      <c r="JP23" s="182">
        <f>JN23*JO23</f>
        <v>885.78050000000064</v>
      </c>
      <c r="JQ23" s="5"/>
      <c r="JR23" s="182">
        <f t="shared" si="212"/>
        <v>44.289025000000031</v>
      </c>
      <c r="JS23" s="182">
        <f t="shared" si="213"/>
        <v>20</v>
      </c>
      <c r="JT23" s="182">
        <f>JR23*JS23</f>
        <v>885.78050000000064</v>
      </c>
      <c r="JU23" s="5"/>
      <c r="JV23" s="182">
        <f t="shared" si="214"/>
        <v>44.289025000000031</v>
      </c>
      <c r="JW23" s="182">
        <f t="shared" si="215"/>
        <v>20</v>
      </c>
      <c r="JX23" s="182">
        <f>JV23*JW23</f>
        <v>885.78050000000064</v>
      </c>
      <c r="JY23" s="5"/>
      <c r="JZ23" s="182">
        <f t="shared" si="216"/>
        <v>44.289025000000031</v>
      </c>
      <c r="KA23" s="182">
        <f t="shared" si="217"/>
        <v>20</v>
      </c>
      <c r="KB23" s="182">
        <f>JZ23*KA23</f>
        <v>885.78050000000064</v>
      </c>
      <c r="KC23" s="5"/>
      <c r="KD23" s="182">
        <f t="shared" si="218"/>
        <v>44.289025000000031</v>
      </c>
      <c r="KE23" s="182">
        <f t="shared" si="219"/>
        <v>20</v>
      </c>
      <c r="KF23" s="182">
        <f>KD23*KE23</f>
        <v>885.78050000000064</v>
      </c>
      <c r="KG23" s="5"/>
      <c r="KH23" s="182">
        <f t="shared" si="220"/>
        <v>44.289025000000031</v>
      </c>
      <c r="KI23" s="182">
        <f t="shared" si="221"/>
        <v>20</v>
      </c>
      <c r="KJ23" s="182">
        <f>KH23*KI23</f>
        <v>885.78050000000064</v>
      </c>
      <c r="KK23" s="5"/>
      <c r="KL23" s="182">
        <f t="shared" si="222"/>
        <v>44.289025000000031</v>
      </c>
      <c r="KM23" s="182">
        <f t="shared" si="223"/>
        <v>20</v>
      </c>
      <c r="KN23" s="182">
        <f>KL23*KM23</f>
        <v>885.78050000000064</v>
      </c>
      <c r="KO23" s="5"/>
      <c r="KP23" s="182">
        <f t="shared" si="224"/>
        <v>44.289025000000031</v>
      </c>
      <c r="KQ23" s="182">
        <f t="shared" si="225"/>
        <v>20</v>
      </c>
      <c r="KR23" s="182">
        <f>KP23*KQ23</f>
        <v>885.78050000000064</v>
      </c>
      <c r="KS23" s="5"/>
      <c r="KT23" s="182">
        <f t="shared" si="226"/>
        <v>44.289025000000031</v>
      </c>
      <c r="KU23" s="182">
        <f t="shared" si="227"/>
        <v>20</v>
      </c>
      <c r="KV23" s="182">
        <f>KT23*KU23</f>
        <v>885.78050000000064</v>
      </c>
      <c r="KW23" s="5"/>
      <c r="KX23" s="182">
        <f t="shared" si="228"/>
        <v>44.289025000000031</v>
      </c>
      <c r="KY23" s="182">
        <f t="shared" si="229"/>
        <v>20</v>
      </c>
      <c r="KZ23" s="182">
        <f>KX23*KY23</f>
        <v>885.78050000000064</v>
      </c>
      <c r="LB23" s="183">
        <f>JF23+JJ23+JN23+JR23+JV23+JZ23+KD23+KH23+KL23+KP23+KT23+KX23</f>
        <v>531.46830000000034</v>
      </c>
      <c r="LC23" s="183">
        <f>(JG23+JK23+JO23+JS23+JW23+KA23+KE23+KI23+KM23+KQ23+KU23+KY23)/12</f>
        <v>20</v>
      </c>
      <c r="LD23" s="183">
        <f>JH23+JL23+JP23+JT23+JX23+KB23+KF23+KJ23+KN23+KR23+KV23+KZ23</f>
        <v>10629.366000000007</v>
      </c>
    </row>
    <row r="24" spans="2:316" ht="18.75">
      <c r="B24" s="362" t="s">
        <v>164</v>
      </c>
      <c r="C24" s="362"/>
      <c r="D24" s="362"/>
      <c r="E24" s="184"/>
      <c r="F24" s="188">
        <f>SUM(F19:F23)</f>
        <v>375</v>
      </c>
      <c r="G24" s="188"/>
      <c r="H24" s="188">
        <f>SUM(H19:H23)</f>
        <v>7500</v>
      </c>
      <c r="I24" s="188"/>
      <c r="J24" s="188">
        <f>SUM(J19:J23)</f>
        <v>412.5</v>
      </c>
      <c r="K24" s="188"/>
      <c r="L24" s="188">
        <f>SUM(L19:L23)</f>
        <v>8250</v>
      </c>
      <c r="M24" s="188"/>
      <c r="N24" s="188">
        <f>SUM(N19:N23)</f>
        <v>412.5</v>
      </c>
      <c r="O24" s="188"/>
      <c r="P24" s="188">
        <f>SUM(P19:P23)</f>
        <v>8250</v>
      </c>
      <c r="Q24" s="188"/>
      <c r="R24" s="188">
        <f>SUM(R19:R23)</f>
        <v>412.5</v>
      </c>
      <c r="S24" s="188"/>
      <c r="T24" s="188">
        <f>SUM(T19:T23)</f>
        <v>8250</v>
      </c>
      <c r="U24" s="188"/>
      <c r="V24" s="188">
        <f>SUM(V19:V23)</f>
        <v>412.5</v>
      </c>
      <c r="W24" s="188"/>
      <c r="X24" s="188">
        <f>SUM(X19:X23)</f>
        <v>8250</v>
      </c>
      <c r="Y24" s="188"/>
      <c r="Z24" s="188">
        <f>SUM(Z19:Z23)</f>
        <v>412.5</v>
      </c>
      <c r="AA24" s="188"/>
      <c r="AB24" s="188">
        <f>SUM(AB19:AB23)</f>
        <v>8250</v>
      </c>
      <c r="AC24" s="188"/>
      <c r="AD24" s="188">
        <f>SUM(AD19:AD23)</f>
        <v>412.5</v>
      </c>
      <c r="AE24" s="188"/>
      <c r="AF24" s="188">
        <f>SUM(AF19:AF23)</f>
        <v>8250</v>
      </c>
      <c r="AG24" s="188"/>
      <c r="AH24" s="188">
        <f>SUM(AH19:AH23)</f>
        <v>412.5</v>
      </c>
      <c r="AI24" s="188"/>
      <c r="AJ24" s="188">
        <f>SUM(AJ19:AJ23)</f>
        <v>8250</v>
      </c>
      <c r="AK24" s="188"/>
      <c r="AL24" s="188">
        <f>SUM(AL19:AL23)</f>
        <v>412.5</v>
      </c>
      <c r="AM24" s="188"/>
      <c r="AN24" s="188">
        <f>SUM(AN19:AN23)</f>
        <v>8250</v>
      </c>
      <c r="AO24" s="188"/>
      <c r="AP24" s="188">
        <f>SUM(AP19:AP23)</f>
        <v>412.5</v>
      </c>
      <c r="AQ24" s="188"/>
      <c r="AR24" s="188">
        <f>SUM(AR19:AR23)</f>
        <v>8250</v>
      </c>
      <c r="AS24" s="188"/>
      <c r="AT24" s="188">
        <f>SUM(AT19:AT23)</f>
        <v>412.5</v>
      </c>
      <c r="AU24" s="188"/>
      <c r="AV24" s="188">
        <f>SUM(AV19:AV23)</f>
        <v>8250</v>
      </c>
      <c r="AW24" s="188"/>
      <c r="AX24" s="188">
        <f>SUM(AX19:AX23)</f>
        <v>412.5</v>
      </c>
      <c r="AY24" s="188"/>
      <c r="AZ24" s="188">
        <f>SUM(AZ19:AZ23)</f>
        <v>8250</v>
      </c>
      <c r="BA24" s="188"/>
      <c r="BB24" s="188">
        <f>SUM(BB19:BB23)</f>
        <v>4912.5</v>
      </c>
      <c r="BC24" s="188"/>
      <c r="BD24" s="188">
        <f>SUM(BD19:BD23)</f>
        <v>73500</v>
      </c>
      <c r="BE24" s="3"/>
      <c r="BF24" s="188">
        <f>SUM(BF19:BF23)</f>
        <v>453.75</v>
      </c>
      <c r="BG24" s="188"/>
      <c r="BH24" s="188">
        <f>SUM(BH19:BH23)</f>
        <v>9075</v>
      </c>
      <c r="BI24" s="188"/>
      <c r="BJ24" s="188">
        <f>SUM(BJ19:BJ23)</f>
        <v>453.75</v>
      </c>
      <c r="BK24" s="188"/>
      <c r="BL24" s="188">
        <f>SUM(BL19:BL23)</f>
        <v>9075</v>
      </c>
      <c r="BM24" s="188"/>
      <c r="BN24" s="188">
        <f>SUM(BN19:BN23)</f>
        <v>453.75</v>
      </c>
      <c r="BO24" s="188"/>
      <c r="BP24" s="188">
        <f>SUM(BP19:BP23)</f>
        <v>9075</v>
      </c>
      <c r="BQ24" s="188"/>
      <c r="BR24" s="188">
        <f>SUM(BR19:BR23)</f>
        <v>453.75</v>
      </c>
      <c r="BS24" s="188"/>
      <c r="BT24" s="188">
        <f>SUM(BT19:BT23)</f>
        <v>9075</v>
      </c>
      <c r="BU24" s="188"/>
      <c r="BV24" s="188">
        <f>SUM(BV19:BV23)</f>
        <v>453.75</v>
      </c>
      <c r="BW24" s="188"/>
      <c r="BX24" s="188">
        <f>SUM(BX19:BX23)</f>
        <v>9075</v>
      </c>
      <c r="BY24" s="188"/>
      <c r="BZ24" s="188">
        <f>SUM(BZ19:BZ23)</f>
        <v>453.75</v>
      </c>
      <c r="CA24" s="188"/>
      <c r="CB24" s="188">
        <f>SUM(CB19:CB23)</f>
        <v>9075</v>
      </c>
      <c r="CC24" s="188"/>
      <c r="CD24" s="188">
        <f>SUM(CD19:CD23)</f>
        <v>453.75</v>
      </c>
      <c r="CE24" s="188"/>
      <c r="CF24" s="188">
        <f>SUM(CF19:CF23)</f>
        <v>9075</v>
      </c>
      <c r="CG24" s="188"/>
      <c r="CH24" s="188">
        <f>SUM(CH19:CH23)</f>
        <v>453.75</v>
      </c>
      <c r="CI24" s="188"/>
      <c r="CJ24" s="188">
        <f>SUM(CJ19:CJ23)</f>
        <v>9075</v>
      </c>
      <c r="CK24" s="188"/>
      <c r="CL24" s="188">
        <f>SUM(CL19:CL23)</f>
        <v>453.75</v>
      </c>
      <c r="CM24" s="188"/>
      <c r="CN24" s="188">
        <f>SUM(CN19:CN23)</f>
        <v>9075</v>
      </c>
      <c r="CO24" s="188"/>
      <c r="CP24" s="188">
        <f>SUM(CP19:CP23)</f>
        <v>453.75</v>
      </c>
      <c r="CQ24" s="188"/>
      <c r="CR24" s="188">
        <f>SUM(CR19:CR23)</f>
        <v>9075</v>
      </c>
      <c r="CS24" s="188"/>
      <c r="CT24" s="188">
        <f>SUM(CT19:CT23)</f>
        <v>453.75</v>
      </c>
      <c r="CU24" s="188"/>
      <c r="CV24" s="188">
        <f>SUM(CV19:CV23)</f>
        <v>9075</v>
      </c>
      <c r="CW24" s="188"/>
      <c r="CX24" s="188">
        <f>SUM(CX19:CX23)</f>
        <v>453.75</v>
      </c>
      <c r="CY24" s="188"/>
      <c r="CZ24" s="188">
        <f>SUM(CZ19:CZ23)</f>
        <v>9075</v>
      </c>
      <c r="DA24" s="188"/>
      <c r="DB24" s="188">
        <f>SUM(DB19:DB23)</f>
        <v>5445</v>
      </c>
      <c r="DC24" s="188"/>
      <c r="DD24" s="188">
        <f>SUM(DD19:DD23)</f>
        <v>108900</v>
      </c>
      <c r="DE24" s="3"/>
      <c r="DF24" s="188">
        <f>SUM(DF19:DF23)</f>
        <v>499.12500000000011</v>
      </c>
      <c r="DG24" s="188"/>
      <c r="DH24" s="188">
        <f>SUM(DH19:DH23)</f>
        <v>9982.5000000000018</v>
      </c>
      <c r="DI24" s="188"/>
      <c r="DJ24" s="188">
        <f>SUM(DJ19:DJ23)</f>
        <v>499.12500000000011</v>
      </c>
      <c r="DK24" s="188"/>
      <c r="DL24" s="188">
        <f>SUM(DL19:DL23)</f>
        <v>9982.5000000000018</v>
      </c>
      <c r="DM24" s="188"/>
      <c r="DN24" s="188">
        <f>SUM(DN19:DN23)</f>
        <v>499.12500000000011</v>
      </c>
      <c r="DO24" s="188"/>
      <c r="DP24" s="188">
        <f>SUM(DP19:DP23)</f>
        <v>9982.5000000000018</v>
      </c>
      <c r="DQ24" s="188"/>
      <c r="DR24" s="188">
        <f>SUM(DR19:DR23)</f>
        <v>499.12500000000011</v>
      </c>
      <c r="DS24" s="188"/>
      <c r="DT24" s="188">
        <f>SUM(DT19:DT23)</f>
        <v>9982.5000000000018</v>
      </c>
      <c r="DU24" s="188"/>
      <c r="DV24" s="188">
        <f>SUM(DV19:DV23)</f>
        <v>499.12500000000011</v>
      </c>
      <c r="DW24" s="188"/>
      <c r="DX24" s="188">
        <f>SUM(DX19:DX23)</f>
        <v>9982.5000000000018</v>
      </c>
      <c r="DY24" s="188"/>
      <c r="DZ24" s="188">
        <f>SUM(DZ19:DZ23)</f>
        <v>499.12500000000011</v>
      </c>
      <c r="EA24" s="188"/>
      <c r="EB24" s="188">
        <f>SUM(EB19:EB23)</f>
        <v>9982.5000000000018</v>
      </c>
      <c r="EC24" s="188"/>
      <c r="ED24" s="188">
        <f>SUM(ED19:ED23)</f>
        <v>499.12500000000011</v>
      </c>
      <c r="EE24" s="188"/>
      <c r="EF24" s="188">
        <f>SUM(EF19:EF23)</f>
        <v>9982.5000000000018</v>
      </c>
      <c r="EG24" s="188"/>
      <c r="EH24" s="188">
        <f>SUM(EH19:EH23)</f>
        <v>499.12500000000011</v>
      </c>
      <c r="EI24" s="188"/>
      <c r="EJ24" s="188">
        <f>SUM(EJ19:EJ23)</f>
        <v>9982.5000000000018</v>
      </c>
      <c r="EK24" s="188"/>
      <c r="EL24" s="188">
        <f>SUM(EL19:EL23)</f>
        <v>499.12500000000011</v>
      </c>
      <c r="EM24" s="188"/>
      <c r="EN24" s="188">
        <f>SUM(EN19:EN23)</f>
        <v>9982.5000000000018</v>
      </c>
      <c r="EO24" s="188"/>
      <c r="EP24" s="188">
        <f>SUM(EP19:EP23)</f>
        <v>499.12500000000011</v>
      </c>
      <c r="EQ24" s="188"/>
      <c r="ER24" s="188">
        <f>SUM(ER19:ER23)</f>
        <v>9982.5000000000018</v>
      </c>
      <c r="ES24" s="188"/>
      <c r="ET24" s="188">
        <f>SUM(ET19:ET23)</f>
        <v>499.12500000000011</v>
      </c>
      <c r="EU24" s="188"/>
      <c r="EV24" s="188">
        <f>SUM(EV19:EV23)</f>
        <v>9982.5000000000018</v>
      </c>
      <c r="EW24" s="188"/>
      <c r="EX24" s="188">
        <f>SUM(EX19:EX23)</f>
        <v>499.12500000000011</v>
      </c>
      <c r="EY24" s="188"/>
      <c r="EZ24" s="188">
        <f>SUM(EZ19:EZ23)</f>
        <v>9982.5000000000018</v>
      </c>
      <c r="FA24" s="188"/>
      <c r="FB24" s="188">
        <f>SUM(FB19:FB23)</f>
        <v>5989.5000000000018</v>
      </c>
      <c r="FC24" s="188"/>
      <c r="FD24" s="188">
        <f>SUM(FD19:FD23)</f>
        <v>119790</v>
      </c>
      <c r="FE24" s="3"/>
      <c r="FF24" s="188">
        <f>SUM(FF19:FF23)</f>
        <v>549.03750000000014</v>
      </c>
      <c r="FG24" s="188"/>
      <c r="FH24" s="188">
        <f>SUM(FH19:FH23)</f>
        <v>10980.750000000004</v>
      </c>
      <c r="FI24" s="188"/>
      <c r="FJ24" s="188">
        <f>SUM(FJ19:FJ23)</f>
        <v>549.03750000000014</v>
      </c>
      <c r="FK24" s="188"/>
      <c r="FL24" s="188">
        <f>SUM(FL19:FL23)</f>
        <v>10980.750000000004</v>
      </c>
      <c r="FM24" s="188"/>
      <c r="FN24" s="188">
        <f>SUM(FN19:FN23)</f>
        <v>549.03750000000014</v>
      </c>
      <c r="FO24" s="188"/>
      <c r="FP24" s="188">
        <f>SUM(FP19:FP23)</f>
        <v>10980.750000000004</v>
      </c>
      <c r="FQ24" s="188"/>
      <c r="FR24" s="188">
        <f>SUM(FR19:FR23)</f>
        <v>549.03750000000014</v>
      </c>
      <c r="FS24" s="188"/>
      <c r="FT24" s="188">
        <f>SUM(FT19:FT23)</f>
        <v>10980.750000000004</v>
      </c>
      <c r="FU24" s="188"/>
      <c r="FV24" s="188">
        <f>SUM(FV19:FV23)</f>
        <v>549.03750000000014</v>
      </c>
      <c r="FW24" s="188"/>
      <c r="FX24" s="188">
        <f>SUM(FX19:FX23)</f>
        <v>10980.750000000004</v>
      </c>
      <c r="FY24" s="188"/>
      <c r="FZ24" s="188">
        <f>SUM(FZ19:FZ23)</f>
        <v>549.03750000000014</v>
      </c>
      <c r="GA24" s="188"/>
      <c r="GB24" s="188">
        <f>SUM(GB19:GB23)</f>
        <v>10980.750000000004</v>
      </c>
      <c r="GC24" s="188"/>
      <c r="GD24" s="188">
        <f>SUM(GD19:GD23)</f>
        <v>549.03750000000014</v>
      </c>
      <c r="GE24" s="188"/>
      <c r="GF24" s="188">
        <f>SUM(GF19:GF23)</f>
        <v>10980.750000000004</v>
      </c>
      <c r="GG24" s="188"/>
      <c r="GH24" s="188">
        <f>SUM(GH19:GH23)</f>
        <v>549.03750000000014</v>
      </c>
      <c r="GI24" s="188"/>
      <c r="GJ24" s="188">
        <f>SUM(GJ19:GJ23)</f>
        <v>10980.750000000004</v>
      </c>
      <c r="GK24" s="188"/>
      <c r="GL24" s="188">
        <f>SUM(GL19:GL23)</f>
        <v>549.03750000000014</v>
      </c>
      <c r="GM24" s="188"/>
      <c r="GN24" s="188">
        <f>SUM(GN19:GN23)</f>
        <v>10980.750000000004</v>
      </c>
      <c r="GO24" s="188"/>
      <c r="GP24" s="188">
        <f>SUM(GP19:GP23)</f>
        <v>549.03750000000014</v>
      </c>
      <c r="GQ24" s="188"/>
      <c r="GR24" s="188">
        <f>SUM(GR19:GR23)</f>
        <v>10980.750000000004</v>
      </c>
      <c r="GS24" s="188"/>
      <c r="GT24" s="188">
        <f>SUM(GT19:GT23)</f>
        <v>549.03750000000014</v>
      </c>
      <c r="GU24" s="188"/>
      <c r="GV24" s="188">
        <f>SUM(GV19:GV23)</f>
        <v>10980.750000000004</v>
      </c>
      <c r="GW24" s="188"/>
      <c r="GX24" s="188">
        <f>SUM(GX19:GX23)</f>
        <v>549.03750000000014</v>
      </c>
      <c r="GY24" s="188"/>
      <c r="GZ24" s="188">
        <f>SUM(GZ19:GZ23)</f>
        <v>10980.750000000004</v>
      </c>
      <c r="HA24" s="3"/>
      <c r="HB24" s="188">
        <f>SUM(HB19:HB23)</f>
        <v>6588.4500000000035</v>
      </c>
      <c r="HC24" s="188"/>
      <c r="HD24" s="188">
        <f>SUM(HD19:HD23)</f>
        <v>131769.00000000006</v>
      </c>
      <c r="HE24" s="3"/>
      <c r="HF24" s="188">
        <f>SUM(HF19:HF23)</f>
        <v>603.9412500000002</v>
      </c>
      <c r="HG24" s="188"/>
      <c r="HH24" s="188">
        <f>SUM(HH19:HH23)</f>
        <v>12078.825000000004</v>
      </c>
      <c r="HI24" s="188"/>
      <c r="HJ24" s="188">
        <f>SUM(HJ19:HJ23)</f>
        <v>603.9412500000002</v>
      </c>
      <c r="HK24" s="188"/>
      <c r="HL24" s="188">
        <f>SUM(HL19:HL23)</f>
        <v>12078.825000000004</v>
      </c>
      <c r="HM24" s="188"/>
      <c r="HN24" s="188">
        <f>SUM(HN19:HN23)</f>
        <v>603.9412500000002</v>
      </c>
      <c r="HO24" s="188"/>
      <c r="HP24" s="188">
        <f>SUM(HP19:HP23)</f>
        <v>12078.825000000004</v>
      </c>
      <c r="HQ24" s="188"/>
      <c r="HR24" s="188">
        <f>SUM(HR19:HR23)</f>
        <v>603.9412500000002</v>
      </c>
      <c r="HS24" s="188"/>
      <c r="HT24" s="188">
        <f>SUM(HT19:HT23)</f>
        <v>12078.825000000004</v>
      </c>
      <c r="HU24" s="188"/>
      <c r="HV24" s="188">
        <f>SUM(HV19:HV23)</f>
        <v>603.9412500000002</v>
      </c>
      <c r="HW24" s="188"/>
      <c r="HX24" s="188">
        <f>SUM(HX19:HX23)</f>
        <v>12078.825000000004</v>
      </c>
      <c r="HY24" s="188"/>
      <c r="HZ24" s="188">
        <f>SUM(HZ19:HZ23)</f>
        <v>603.9412500000002</v>
      </c>
      <c r="IA24" s="188"/>
      <c r="IB24" s="188">
        <f>SUM(IB19:IB23)</f>
        <v>12078.825000000004</v>
      </c>
      <c r="IC24" s="188"/>
      <c r="ID24" s="188">
        <f>SUM(ID19:ID23)</f>
        <v>603.9412500000002</v>
      </c>
      <c r="IE24" s="188"/>
      <c r="IF24" s="188">
        <f>SUM(IF19:IF23)</f>
        <v>12078.825000000004</v>
      </c>
      <c r="IG24" s="188"/>
      <c r="IH24" s="188">
        <f>SUM(IH19:IH23)</f>
        <v>603.9412500000002</v>
      </c>
      <c r="II24" s="188"/>
      <c r="IJ24" s="188">
        <f>SUM(IJ19:IJ23)</f>
        <v>12078.825000000004</v>
      </c>
      <c r="IK24" s="188"/>
      <c r="IL24" s="188">
        <f>SUM(IL19:IL23)</f>
        <v>603.9412500000002</v>
      </c>
      <c r="IM24" s="188"/>
      <c r="IN24" s="188">
        <f>SUM(IN19:IN23)</f>
        <v>12078.825000000004</v>
      </c>
      <c r="IO24" s="188"/>
      <c r="IP24" s="188">
        <f>SUM(IP19:IP23)</f>
        <v>603.9412500000002</v>
      </c>
      <c r="IQ24" s="188"/>
      <c r="IR24" s="188">
        <f>SUM(IR19:IR23)</f>
        <v>12078.825000000004</v>
      </c>
      <c r="IS24" s="188"/>
      <c r="IT24" s="188">
        <f>SUM(IT19:IT23)</f>
        <v>603.9412500000002</v>
      </c>
      <c r="IU24" s="188"/>
      <c r="IV24" s="188">
        <f>SUM(IV19:IV23)</f>
        <v>12078.825000000004</v>
      </c>
      <c r="IW24" s="188"/>
      <c r="IX24" s="188">
        <f>SUM(IX19:IX23)</f>
        <v>603.9412500000002</v>
      </c>
      <c r="IY24" s="188"/>
      <c r="IZ24" s="188">
        <f>SUM(IZ19:IZ23)</f>
        <v>12078.825000000004</v>
      </c>
      <c r="JA24" s="3"/>
      <c r="JB24" s="188">
        <f>SUM(JB19:JB23)</f>
        <v>7247.2950000000037</v>
      </c>
      <c r="JC24" s="188"/>
      <c r="JD24" s="188">
        <f>SUM(JD19:JD23)</f>
        <v>144945.90000000005</v>
      </c>
      <c r="JE24" s="3"/>
      <c r="JF24" s="188">
        <f>SUM(JF19:JF23)</f>
        <v>664.33537500000034</v>
      </c>
      <c r="JG24" s="188"/>
      <c r="JH24" s="188">
        <f>SUM(JH19:JH23)</f>
        <v>13286.707500000008</v>
      </c>
      <c r="JI24" s="188"/>
      <c r="JJ24" s="188">
        <f>SUM(JJ19:JJ23)</f>
        <v>664.33537500000034</v>
      </c>
      <c r="JK24" s="188"/>
      <c r="JL24" s="188">
        <f>SUM(JL19:JL23)</f>
        <v>13286.707500000008</v>
      </c>
      <c r="JM24" s="188"/>
      <c r="JN24" s="188">
        <f>SUM(JN19:JN23)</f>
        <v>664.33537500000034</v>
      </c>
      <c r="JO24" s="188"/>
      <c r="JP24" s="188">
        <f>SUM(JP19:JP23)</f>
        <v>13286.707500000008</v>
      </c>
      <c r="JQ24" s="188"/>
      <c r="JR24" s="188">
        <f>SUM(JR19:JR23)</f>
        <v>664.33537500000034</v>
      </c>
      <c r="JS24" s="188"/>
      <c r="JT24" s="188">
        <f>SUM(JT19:JT23)</f>
        <v>13286.707500000008</v>
      </c>
      <c r="JU24" s="188"/>
      <c r="JV24" s="188">
        <f>SUM(JV19:JV23)</f>
        <v>664.33537500000034</v>
      </c>
      <c r="JW24" s="188"/>
      <c r="JX24" s="188">
        <f>SUM(JX19:JX23)</f>
        <v>13286.707500000008</v>
      </c>
      <c r="JY24" s="188"/>
      <c r="JZ24" s="188">
        <f>SUM(JZ19:JZ23)</f>
        <v>664.33537500000034</v>
      </c>
      <c r="KA24" s="188"/>
      <c r="KB24" s="188">
        <f>SUM(KB19:KB23)</f>
        <v>13286.707500000008</v>
      </c>
      <c r="KC24" s="188"/>
      <c r="KD24" s="188">
        <f>SUM(KD19:KD23)</f>
        <v>664.33537500000034</v>
      </c>
      <c r="KE24" s="188"/>
      <c r="KF24" s="188">
        <f>SUM(KF19:KF23)</f>
        <v>13286.707500000008</v>
      </c>
      <c r="KG24" s="188"/>
      <c r="KH24" s="188">
        <f>SUM(KH19:KH23)</f>
        <v>664.33537500000034</v>
      </c>
      <c r="KI24" s="188"/>
      <c r="KJ24" s="188">
        <f>SUM(KJ19:KJ23)</f>
        <v>13286.707500000008</v>
      </c>
      <c r="KK24" s="188"/>
      <c r="KL24" s="188">
        <f>SUM(KL19:KL23)</f>
        <v>664.33537500000034</v>
      </c>
      <c r="KM24" s="188"/>
      <c r="KN24" s="188">
        <f>SUM(KN19:KN23)</f>
        <v>13286.707500000008</v>
      </c>
      <c r="KO24" s="188"/>
      <c r="KP24" s="188">
        <f>SUM(KP19:KP23)</f>
        <v>664.33537500000034</v>
      </c>
      <c r="KQ24" s="188"/>
      <c r="KR24" s="188">
        <f>SUM(KR19:KR23)</f>
        <v>13286.707500000008</v>
      </c>
      <c r="KS24" s="188"/>
      <c r="KT24" s="188">
        <f>SUM(KT19:KT23)</f>
        <v>664.33537500000034</v>
      </c>
      <c r="KU24" s="188"/>
      <c r="KV24" s="188">
        <f>SUM(KV19:KV23)</f>
        <v>13286.707500000008</v>
      </c>
      <c r="KW24" s="188"/>
      <c r="KX24" s="188">
        <f>SUM(KX19:KX23)</f>
        <v>664.33537500000034</v>
      </c>
      <c r="KY24" s="188"/>
      <c r="KZ24" s="188">
        <f>SUM(KZ19:KZ23)</f>
        <v>13286.707500000008</v>
      </c>
      <c r="LA24" s="3"/>
      <c r="LB24" s="188">
        <f>SUM(LB19:LB23)</f>
        <v>7972.024500000005</v>
      </c>
      <c r="LC24" s="188"/>
      <c r="LD24" s="188">
        <f>SUM(LD19:LD23)</f>
        <v>159440.49000000011</v>
      </c>
    </row>
    <row r="25" spans="2:316" ht="9.75" customHeight="1">
      <c r="B25" s="3"/>
      <c r="C25" s="184"/>
      <c r="D25" s="184"/>
      <c r="E25" s="184"/>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B25" s="5"/>
      <c r="HC25" s="5"/>
      <c r="HD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B25" s="5"/>
      <c r="JC25" s="5"/>
      <c r="JD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B25" s="5"/>
      <c r="LC25" s="5"/>
      <c r="LD25" s="5"/>
    </row>
    <row r="26" spans="2:316" ht="18.75">
      <c r="B26" s="3"/>
      <c r="C26" s="184"/>
      <c r="D26" s="179"/>
      <c r="E26" s="179"/>
      <c r="F26" s="179"/>
      <c r="G26" s="5"/>
      <c r="H26" s="5"/>
      <c r="I26" s="5"/>
      <c r="J26" s="207">
        <f>'A.I Revenue Streams - P2'!K28+100%</f>
        <v>1.1000000000000001</v>
      </c>
      <c r="K26" s="207">
        <f>$K$8</f>
        <v>1</v>
      </c>
      <c r="L26" s="178"/>
      <c r="M26" s="178"/>
      <c r="N26" s="207">
        <v>1</v>
      </c>
      <c r="O26" s="207">
        <v>1</v>
      </c>
      <c r="P26" s="178"/>
      <c r="Q26" s="178"/>
      <c r="R26" s="207">
        <f>N26</f>
        <v>1</v>
      </c>
      <c r="S26" s="207">
        <v>1</v>
      </c>
      <c r="T26" s="178"/>
      <c r="U26" s="178"/>
      <c r="V26" s="207">
        <f>R26</f>
        <v>1</v>
      </c>
      <c r="W26" s="207">
        <v>1</v>
      </c>
      <c r="X26" s="178"/>
      <c r="Y26" s="178"/>
      <c r="Z26" s="207">
        <f>V26</f>
        <v>1</v>
      </c>
      <c r="AA26" s="207">
        <v>1</v>
      </c>
      <c r="AB26" s="178"/>
      <c r="AC26" s="178"/>
      <c r="AD26" s="207">
        <f>Z26</f>
        <v>1</v>
      </c>
      <c r="AE26" s="207">
        <v>1</v>
      </c>
      <c r="AF26" s="178"/>
      <c r="AG26" s="178"/>
      <c r="AH26" s="207">
        <f>AD26</f>
        <v>1</v>
      </c>
      <c r="AI26" s="207">
        <v>1</v>
      </c>
      <c r="AJ26" s="178"/>
      <c r="AK26" s="178"/>
      <c r="AL26" s="207">
        <f>AH26</f>
        <v>1</v>
      </c>
      <c r="AM26" s="207">
        <v>1</v>
      </c>
      <c r="AN26" s="178"/>
      <c r="AO26" s="5"/>
      <c r="AP26" s="207">
        <f>AL26</f>
        <v>1</v>
      </c>
      <c r="AQ26" s="207">
        <v>1</v>
      </c>
      <c r="AR26" s="178"/>
      <c r="AS26" s="178"/>
      <c r="AT26" s="207">
        <f>AP26</f>
        <v>1</v>
      </c>
      <c r="AU26" s="207">
        <v>1</v>
      </c>
      <c r="AV26" s="178"/>
      <c r="AW26" s="178"/>
      <c r="AX26" s="207">
        <f>AT26</f>
        <v>1</v>
      </c>
      <c r="AY26" s="207">
        <v>1</v>
      </c>
      <c r="AZ26" s="178"/>
      <c r="BA26" s="5"/>
      <c r="BB26" s="5"/>
      <c r="BC26" s="5"/>
      <c r="BD26" s="5"/>
      <c r="BF26" s="207">
        <f>'A.I Revenue Streams - P2'!M28+100%</f>
        <v>1.1000000000000001</v>
      </c>
      <c r="BG26" s="207">
        <v>1</v>
      </c>
      <c r="BH26" s="178"/>
      <c r="BI26" s="5"/>
      <c r="BJ26" s="207">
        <v>1</v>
      </c>
      <c r="BK26" s="207">
        <v>1</v>
      </c>
      <c r="BL26" s="178"/>
      <c r="BM26" s="178"/>
      <c r="BN26" s="207">
        <f>BJ26</f>
        <v>1</v>
      </c>
      <c r="BO26" s="207">
        <v>1</v>
      </c>
      <c r="BP26" s="178"/>
      <c r="BQ26" s="178"/>
      <c r="BR26" s="250">
        <f>BN26</f>
        <v>1</v>
      </c>
      <c r="BS26" s="250">
        <v>1</v>
      </c>
      <c r="BT26" s="178"/>
      <c r="BU26" s="178"/>
      <c r="BV26" s="207">
        <f>BR26</f>
        <v>1</v>
      </c>
      <c r="BW26" s="207">
        <v>1</v>
      </c>
      <c r="BX26" s="178"/>
      <c r="BY26" s="178"/>
      <c r="BZ26" s="207">
        <f>BV26</f>
        <v>1</v>
      </c>
      <c r="CA26" s="207">
        <v>1</v>
      </c>
      <c r="CB26" s="178"/>
      <c r="CC26" s="178"/>
      <c r="CD26" s="250">
        <f>BZ26</f>
        <v>1</v>
      </c>
      <c r="CE26" s="250">
        <v>1</v>
      </c>
      <c r="CF26" s="178"/>
      <c r="CG26" s="178"/>
      <c r="CH26" s="207">
        <f>CD26</f>
        <v>1</v>
      </c>
      <c r="CI26" s="207">
        <v>1</v>
      </c>
      <c r="CJ26" s="178"/>
      <c r="CK26" s="178"/>
      <c r="CL26" s="207">
        <f>CH26</f>
        <v>1</v>
      </c>
      <c r="CM26" s="207">
        <v>1</v>
      </c>
      <c r="CN26" s="178"/>
      <c r="CO26" s="178"/>
      <c r="CP26" s="207">
        <f>CL26</f>
        <v>1</v>
      </c>
      <c r="CQ26" s="207">
        <v>1</v>
      </c>
      <c r="CR26" s="178"/>
      <c r="CS26" s="178"/>
      <c r="CT26" s="207">
        <f>CP26</f>
        <v>1</v>
      </c>
      <c r="CU26" s="207">
        <v>1</v>
      </c>
      <c r="CV26" s="178"/>
      <c r="CW26" s="178"/>
      <c r="CX26" s="250">
        <f>CT26</f>
        <v>1</v>
      </c>
      <c r="CY26" s="250">
        <v>1</v>
      </c>
      <c r="CZ26" s="178"/>
      <c r="DA26" s="178"/>
      <c r="DB26" s="207">
        <f>'A.I Revenue Streams - P2'!M28+100%</f>
        <v>1.1000000000000001</v>
      </c>
      <c r="DC26" s="207">
        <f>$DC$8</f>
        <v>1</v>
      </c>
      <c r="DD26" s="5"/>
      <c r="DF26" s="207">
        <f>'A.I Revenue Streams - P2'!O28+100%</f>
        <v>1.1000000000000001</v>
      </c>
      <c r="DG26" s="207">
        <v>1</v>
      </c>
      <c r="DH26" s="178"/>
      <c r="DI26" s="5"/>
      <c r="DJ26" s="207">
        <v>1</v>
      </c>
      <c r="DK26" s="207">
        <v>1</v>
      </c>
      <c r="DL26" s="178"/>
      <c r="DM26" s="178"/>
      <c r="DN26" s="207">
        <f>DJ26</f>
        <v>1</v>
      </c>
      <c r="DO26" s="207">
        <v>1</v>
      </c>
      <c r="DP26" s="178"/>
      <c r="DQ26" s="178"/>
      <c r="DR26" s="250">
        <f>DN26</f>
        <v>1</v>
      </c>
      <c r="DS26" s="250">
        <v>1</v>
      </c>
      <c r="DT26" s="178"/>
      <c r="DU26" s="178"/>
      <c r="DV26" s="207">
        <f>DR26</f>
        <v>1</v>
      </c>
      <c r="DW26" s="207">
        <v>1</v>
      </c>
      <c r="DX26" s="178"/>
      <c r="DY26" s="178"/>
      <c r="DZ26" s="207">
        <f>DV26</f>
        <v>1</v>
      </c>
      <c r="EA26" s="207">
        <v>1</v>
      </c>
      <c r="EB26" s="178"/>
      <c r="EC26" s="178"/>
      <c r="ED26" s="250">
        <f>DZ26</f>
        <v>1</v>
      </c>
      <c r="EE26" s="250">
        <v>1</v>
      </c>
      <c r="EF26" s="178"/>
      <c r="EG26" s="178"/>
      <c r="EH26" s="207">
        <f>ED26</f>
        <v>1</v>
      </c>
      <c r="EI26" s="207">
        <v>1</v>
      </c>
      <c r="EJ26" s="178"/>
      <c r="EK26" s="178"/>
      <c r="EL26" s="207">
        <f>EH26</f>
        <v>1</v>
      </c>
      <c r="EM26" s="207">
        <v>1</v>
      </c>
      <c r="EN26" s="178"/>
      <c r="EO26" s="178"/>
      <c r="EP26" s="207">
        <f>EL26</f>
        <v>1</v>
      </c>
      <c r="EQ26" s="207">
        <v>1</v>
      </c>
      <c r="ER26" s="178"/>
      <c r="ES26" s="178"/>
      <c r="ET26" s="207">
        <f>EP26</f>
        <v>1</v>
      </c>
      <c r="EU26" s="207">
        <v>1</v>
      </c>
      <c r="EV26" s="178"/>
      <c r="EW26" s="178"/>
      <c r="EX26" s="250">
        <f>ET26</f>
        <v>1</v>
      </c>
      <c r="EY26" s="250">
        <v>1</v>
      </c>
      <c r="EZ26" s="178"/>
      <c r="FA26" s="178"/>
      <c r="FB26" s="207">
        <f>'A.I Revenue Streams - P2'!O28+100%</f>
        <v>1.1000000000000001</v>
      </c>
      <c r="FC26" s="207">
        <v>1</v>
      </c>
      <c r="FD26" s="5"/>
      <c r="FE26" s="179"/>
      <c r="FF26" s="207">
        <f>'A.I Revenue Streams - P2'!Q28+100%</f>
        <v>1.1000000000000001</v>
      </c>
      <c r="FG26" s="207">
        <v>1</v>
      </c>
      <c r="FH26" s="178"/>
      <c r="FI26" s="5"/>
      <c r="FJ26" s="207">
        <v>1</v>
      </c>
      <c r="FK26" s="207">
        <v>1</v>
      </c>
      <c r="FL26" s="178"/>
      <c r="FM26" s="178"/>
      <c r="FN26" s="207">
        <f>FJ26</f>
        <v>1</v>
      </c>
      <c r="FO26" s="207">
        <v>1</v>
      </c>
      <c r="FP26" s="178"/>
      <c r="FQ26" s="178"/>
      <c r="FR26" s="250">
        <f>FN26</f>
        <v>1</v>
      </c>
      <c r="FS26" s="250">
        <v>1</v>
      </c>
      <c r="FT26" s="178"/>
      <c r="FU26" s="178"/>
      <c r="FV26" s="207">
        <f>FR26</f>
        <v>1</v>
      </c>
      <c r="FW26" s="207">
        <v>1</v>
      </c>
      <c r="FX26" s="178"/>
      <c r="FY26" s="178"/>
      <c r="FZ26" s="207">
        <f>FV26</f>
        <v>1</v>
      </c>
      <c r="GA26" s="207">
        <v>1</v>
      </c>
      <c r="GB26" s="178"/>
      <c r="GC26" s="178"/>
      <c r="GD26" s="250">
        <f>FZ26</f>
        <v>1</v>
      </c>
      <c r="GE26" s="250">
        <v>1</v>
      </c>
      <c r="GF26" s="178"/>
      <c r="GG26" s="178"/>
      <c r="GH26" s="207">
        <f>GD26</f>
        <v>1</v>
      </c>
      <c r="GI26" s="207">
        <v>1</v>
      </c>
      <c r="GJ26" s="178"/>
      <c r="GK26" s="178"/>
      <c r="GL26" s="207">
        <f>GH26</f>
        <v>1</v>
      </c>
      <c r="GM26" s="207">
        <v>1</v>
      </c>
      <c r="GN26" s="178"/>
      <c r="GO26" s="178"/>
      <c r="GP26" s="207">
        <f>GL26</f>
        <v>1</v>
      </c>
      <c r="GQ26" s="207">
        <v>1</v>
      </c>
      <c r="GR26" s="178"/>
      <c r="GS26" s="178"/>
      <c r="GT26" s="207">
        <f>GP26</f>
        <v>1</v>
      </c>
      <c r="GU26" s="207">
        <v>1</v>
      </c>
      <c r="GV26" s="178"/>
      <c r="GW26" s="178"/>
      <c r="GX26" s="250">
        <f>GT26</f>
        <v>1</v>
      </c>
      <c r="GY26" s="250">
        <v>1</v>
      </c>
      <c r="GZ26" s="178"/>
      <c r="HA26" s="179"/>
      <c r="HB26" s="207">
        <f>'A.I Revenue Streams - P2'!Q28+100%</f>
        <v>1.1000000000000001</v>
      </c>
      <c r="HC26" s="207">
        <v>1</v>
      </c>
      <c r="HD26" s="5"/>
      <c r="HE26" s="179"/>
      <c r="HF26" s="207">
        <f>'A.I Revenue Streams - P2'!S28+100%</f>
        <v>1.1000000000000001</v>
      </c>
      <c r="HG26" s="207">
        <v>1</v>
      </c>
      <c r="HH26" s="178"/>
      <c r="HI26" s="5"/>
      <c r="HJ26" s="207">
        <v>1</v>
      </c>
      <c r="HK26" s="207">
        <v>1</v>
      </c>
      <c r="HL26" s="178"/>
      <c r="HM26" s="178"/>
      <c r="HN26" s="207">
        <f>HJ26</f>
        <v>1</v>
      </c>
      <c r="HO26" s="207">
        <v>1</v>
      </c>
      <c r="HP26" s="178"/>
      <c r="HQ26" s="178"/>
      <c r="HR26" s="250">
        <f>HN26</f>
        <v>1</v>
      </c>
      <c r="HS26" s="250">
        <v>1</v>
      </c>
      <c r="HT26" s="178"/>
      <c r="HU26" s="178"/>
      <c r="HV26" s="207">
        <f>HR26</f>
        <v>1</v>
      </c>
      <c r="HW26" s="207">
        <v>1</v>
      </c>
      <c r="HX26" s="178"/>
      <c r="HY26" s="178"/>
      <c r="HZ26" s="207">
        <f>HV26</f>
        <v>1</v>
      </c>
      <c r="IA26" s="207">
        <v>1</v>
      </c>
      <c r="IB26" s="178"/>
      <c r="IC26" s="178"/>
      <c r="ID26" s="250">
        <f>HZ26</f>
        <v>1</v>
      </c>
      <c r="IE26" s="250">
        <v>1</v>
      </c>
      <c r="IF26" s="178"/>
      <c r="IG26" s="178"/>
      <c r="IH26" s="207">
        <f>ID26</f>
        <v>1</v>
      </c>
      <c r="II26" s="207">
        <v>1</v>
      </c>
      <c r="IJ26" s="178"/>
      <c r="IK26" s="178"/>
      <c r="IL26" s="207">
        <f>IH26</f>
        <v>1</v>
      </c>
      <c r="IM26" s="207">
        <v>1</v>
      </c>
      <c r="IN26" s="178"/>
      <c r="IO26" s="178"/>
      <c r="IP26" s="207">
        <f>IL26</f>
        <v>1</v>
      </c>
      <c r="IQ26" s="207">
        <v>1</v>
      </c>
      <c r="IR26" s="178"/>
      <c r="IS26" s="178"/>
      <c r="IT26" s="207">
        <f>IP26</f>
        <v>1</v>
      </c>
      <c r="IU26" s="207">
        <v>1</v>
      </c>
      <c r="IV26" s="178"/>
      <c r="IW26" s="178"/>
      <c r="IX26" s="250">
        <f>IT26</f>
        <v>1</v>
      </c>
      <c r="IY26" s="250">
        <v>1</v>
      </c>
      <c r="IZ26" s="178"/>
      <c r="JA26" s="179"/>
      <c r="JB26" s="207">
        <f>'A.I Revenue Streams - P2'!S28+100%</f>
        <v>1.1000000000000001</v>
      </c>
      <c r="JC26" s="207">
        <v>1</v>
      </c>
      <c r="JD26" s="5"/>
      <c r="JE26" s="179"/>
      <c r="JF26" s="207">
        <f>'A.I Revenue Streams - P2'!U28+100%</f>
        <v>1.1000000000000001</v>
      </c>
      <c r="JG26" s="207">
        <v>1</v>
      </c>
      <c r="JH26" s="178"/>
      <c r="JI26" s="5"/>
      <c r="JJ26" s="207">
        <v>1</v>
      </c>
      <c r="JK26" s="207">
        <v>1</v>
      </c>
      <c r="JL26" s="178"/>
      <c r="JM26" s="178"/>
      <c r="JN26" s="207">
        <f>JJ26</f>
        <v>1</v>
      </c>
      <c r="JO26" s="207">
        <v>1</v>
      </c>
      <c r="JP26" s="178"/>
      <c r="JQ26" s="178"/>
      <c r="JR26" s="250">
        <f>JN26</f>
        <v>1</v>
      </c>
      <c r="JS26" s="250">
        <v>1</v>
      </c>
      <c r="JT26" s="178"/>
      <c r="JU26" s="178"/>
      <c r="JV26" s="207">
        <f>JR26</f>
        <v>1</v>
      </c>
      <c r="JW26" s="207">
        <v>1</v>
      </c>
      <c r="JX26" s="178"/>
      <c r="JY26" s="178"/>
      <c r="JZ26" s="207">
        <f>JV26</f>
        <v>1</v>
      </c>
      <c r="KA26" s="207">
        <v>1</v>
      </c>
      <c r="KB26" s="178"/>
      <c r="KC26" s="178"/>
      <c r="KD26" s="250">
        <f>JZ26</f>
        <v>1</v>
      </c>
      <c r="KE26" s="250">
        <v>1</v>
      </c>
      <c r="KF26" s="178"/>
      <c r="KG26" s="178"/>
      <c r="KH26" s="207">
        <f>KD26</f>
        <v>1</v>
      </c>
      <c r="KI26" s="207">
        <v>1</v>
      </c>
      <c r="KJ26" s="178"/>
      <c r="KK26" s="178"/>
      <c r="KL26" s="207">
        <f>KH26</f>
        <v>1</v>
      </c>
      <c r="KM26" s="207">
        <v>1</v>
      </c>
      <c r="KN26" s="178"/>
      <c r="KO26" s="178"/>
      <c r="KP26" s="207">
        <f>KL26</f>
        <v>1</v>
      </c>
      <c r="KQ26" s="207">
        <v>1</v>
      </c>
      <c r="KR26" s="178"/>
      <c r="KS26" s="178"/>
      <c r="KT26" s="207">
        <f>KP26</f>
        <v>1</v>
      </c>
      <c r="KU26" s="207">
        <v>1</v>
      </c>
      <c r="KV26" s="178"/>
      <c r="KW26" s="178"/>
      <c r="KX26" s="250">
        <f>KT26</f>
        <v>1</v>
      </c>
      <c r="KY26" s="250">
        <v>1</v>
      </c>
      <c r="KZ26" s="178"/>
      <c r="LA26" s="179"/>
      <c r="LB26" s="207">
        <f>'A.I Revenue Streams - P2'!U28+100%</f>
        <v>1.1000000000000001</v>
      </c>
      <c r="LC26" s="207">
        <v>1</v>
      </c>
      <c r="LD26" s="5"/>
    </row>
    <row r="27" spans="2:316" ht="18.75">
      <c r="B27" s="172">
        <v>3</v>
      </c>
      <c r="C27" s="180" t="str">
        <f>'A.I Revenue Streams - P1'!D79</f>
        <v>Lab &amp; Diagnostics</v>
      </c>
      <c r="D27" s="181"/>
      <c r="E27" s="179"/>
      <c r="F27" s="182"/>
      <c r="G27" s="182"/>
      <c r="H27" s="182"/>
      <c r="I27" s="5"/>
      <c r="J27" s="182"/>
      <c r="K27" s="182"/>
      <c r="L27" s="182"/>
      <c r="M27" s="5"/>
      <c r="N27" s="182"/>
      <c r="O27" s="182"/>
      <c r="P27" s="182"/>
      <c r="Q27" s="5"/>
      <c r="R27" s="182"/>
      <c r="S27" s="182"/>
      <c r="T27" s="182"/>
      <c r="U27" s="5"/>
      <c r="V27" s="182"/>
      <c r="W27" s="182"/>
      <c r="X27" s="182"/>
      <c r="Y27" s="5"/>
      <c r="Z27" s="182"/>
      <c r="AA27" s="182"/>
      <c r="AB27" s="182"/>
      <c r="AC27" s="5"/>
      <c r="AD27" s="182"/>
      <c r="AE27" s="182"/>
      <c r="AF27" s="182"/>
      <c r="AG27" s="5"/>
      <c r="AH27" s="182"/>
      <c r="AI27" s="182"/>
      <c r="AJ27" s="182"/>
      <c r="AK27" s="5"/>
      <c r="AL27" s="182"/>
      <c r="AM27" s="182"/>
      <c r="AN27" s="182"/>
      <c r="AO27" s="5"/>
      <c r="AP27" s="182"/>
      <c r="AQ27" s="182"/>
      <c r="AR27" s="182"/>
      <c r="AS27" s="5"/>
      <c r="AT27" s="182"/>
      <c r="AU27" s="182"/>
      <c r="AV27" s="182"/>
      <c r="AW27" s="5"/>
      <c r="AX27" s="182"/>
      <c r="AY27" s="182"/>
      <c r="AZ27" s="182"/>
      <c r="BA27" s="5"/>
      <c r="BB27" s="183"/>
      <c r="BC27" s="183"/>
      <c r="BD27" s="183"/>
      <c r="BF27" s="182"/>
      <c r="BG27" s="182"/>
      <c r="BH27" s="182"/>
      <c r="BI27" s="5"/>
      <c r="BJ27" s="182"/>
      <c r="BK27" s="182"/>
      <c r="BL27" s="182"/>
      <c r="BM27" s="5"/>
      <c r="BN27" s="182"/>
      <c r="BO27" s="182"/>
      <c r="BP27" s="182"/>
      <c r="BQ27" s="5"/>
      <c r="BR27" s="182"/>
      <c r="BS27" s="182"/>
      <c r="BT27" s="182"/>
      <c r="BU27" s="5"/>
      <c r="BV27" s="182"/>
      <c r="BW27" s="182"/>
      <c r="BX27" s="182"/>
      <c r="BY27" s="5"/>
      <c r="BZ27" s="182"/>
      <c r="CA27" s="182"/>
      <c r="CB27" s="182"/>
      <c r="CC27" s="5"/>
      <c r="CD27" s="182"/>
      <c r="CE27" s="182"/>
      <c r="CF27" s="182"/>
      <c r="CG27" s="5"/>
      <c r="CH27" s="182"/>
      <c r="CI27" s="182"/>
      <c r="CJ27" s="182"/>
      <c r="CK27" s="5"/>
      <c r="CL27" s="182"/>
      <c r="CM27" s="182"/>
      <c r="CN27" s="182"/>
      <c r="CO27" s="5"/>
      <c r="CP27" s="182"/>
      <c r="CQ27" s="182"/>
      <c r="CR27" s="182"/>
      <c r="CS27" s="5"/>
      <c r="CT27" s="182"/>
      <c r="CU27" s="182"/>
      <c r="CV27" s="182"/>
      <c r="CW27" s="5"/>
      <c r="CX27" s="182"/>
      <c r="CY27" s="182"/>
      <c r="CZ27" s="182"/>
      <c r="DA27" s="5"/>
      <c r="DB27" s="183"/>
      <c r="DC27" s="183"/>
      <c r="DD27" s="183"/>
      <c r="DF27" s="182"/>
      <c r="DG27" s="182"/>
      <c r="DH27" s="182"/>
      <c r="DI27" s="5"/>
      <c r="DJ27" s="182"/>
      <c r="DK27" s="182"/>
      <c r="DL27" s="182"/>
      <c r="DM27" s="5"/>
      <c r="DN27" s="182"/>
      <c r="DO27" s="182"/>
      <c r="DP27" s="182"/>
      <c r="DQ27" s="5"/>
      <c r="DR27" s="182"/>
      <c r="DS27" s="182"/>
      <c r="DT27" s="182"/>
      <c r="DU27" s="5"/>
      <c r="DV27" s="182"/>
      <c r="DW27" s="182"/>
      <c r="DX27" s="182"/>
      <c r="DY27" s="5"/>
      <c r="DZ27" s="182"/>
      <c r="EA27" s="182"/>
      <c r="EB27" s="182"/>
      <c r="EC27" s="5"/>
      <c r="ED27" s="182"/>
      <c r="EE27" s="182"/>
      <c r="EF27" s="182"/>
      <c r="EG27" s="5"/>
      <c r="EH27" s="182"/>
      <c r="EI27" s="182"/>
      <c r="EJ27" s="182"/>
      <c r="EK27" s="5"/>
      <c r="EL27" s="182"/>
      <c r="EM27" s="182"/>
      <c r="EN27" s="182"/>
      <c r="EO27" s="5"/>
      <c r="EP27" s="182"/>
      <c r="EQ27" s="182"/>
      <c r="ER27" s="182"/>
      <c r="ES27" s="5"/>
      <c r="ET27" s="182"/>
      <c r="EU27" s="182"/>
      <c r="EV27" s="182"/>
      <c r="EW27" s="5"/>
      <c r="EX27" s="182"/>
      <c r="EY27" s="182"/>
      <c r="EZ27" s="182"/>
      <c r="FA27" s="5"/>
      <c r="FB27" s="183"/>
      <c r="FC27" s="183"/>
      <c r="FD27" s="183"/>
      <c r="FF27" s="182"/>
      <c r="FG27" s="182"/>
      <c r="FH27" s="182"/>
      <c r="FI27" s="5"/>
      <c r="FJ27" s="182"/>
      <c r="FK27" s="182"/>
      <c r="FL27" s="182"/>
      <c r="FM27" s="5"/>
      <c r="FN27" s="182"/>
      <c r="FO27" s="182"/>
      <c r="FP27" s="182"/>
      <c r="FQ27" s="5"/>
      <c r="FR27" s="182"/>
      <c r="FS27" s="182"/>
      <c r="FT27" s="182"/>
      <c r="FU27" s="5"/>
      <c r="FV27" s="182"/>
      <c r="FW27" s="182"/>
      <c r="FX27" s="182"/>
      <c r="FY27" s="5"/>
      <c r="FZ27" s="182"/>
      <c r="GA27" s="182"/>
      <c r="GB27" s="182"/>
      <c r="GC27" s="5"/>
      <c r="GD27" s="182"/>
      <c r="GE27" s="182"/>
      <c r="GF27" s="182"/>
      <c r="GG27" s="5"/>
      <c r="GH27" s="182"/>
      <c r="GI27" s="182"/>
      <c r="GJ27" s="182"/>
      <c r="GK27" s="5"/>
      <c r="GL27" s="182"/>
      <c r="GM27" s="182"/>
      <c r="GN27" s="182"/>
      <c r="GO27" s="5"/>
      <c r="GP27" s="182"/>
      <c r="GQ27" s="182"/>
      <c r="GR27" s="182"/>
      <c r="GS27" s="5"/>
      <c r="GT27" s="182"/>
      <c r="GU27" s="182"/>
      <c r="GV27" s="182"/>
      <c r="GW27" s="5"/>
      <c r="GX27" s="182"/>
      <c r="GY27" s="182"/>
      <c r="GZ27" s="182"/>
      <c r="HB27" s="183"/>
      <c r="HC27" s="183"/>
      <c r="HD27" s="183"/>
      <c r="HF27" s="182"/>
      <c r="HG27" s="182"/>
      <c r="HH27" s="182"/>
      <c r="HI27" s="5"/>
      <c r="HJ27" s="182"/>
      <c r="HK27" s="182"/>
      <c r="HL27" s="182"/>
      <c r="HM27" s="5"/>
      <c r="HN27" s="182"/>
      <c r="HO27" s="182"/>
      <c r="HP27" s="182"/>
      <c r="HQ27" s="5"/>
      <c r="HR27" s="182"/>
      <c r="HS27" s="182"/>
      <c r="HT27" s="182"/>
      <c r="HU27" s="5"/>
      <c r="HV27" s="182"/>
      <c r="HW27" s="182"/>
      <c r="HX27" s="182"/>
      <c r="HY27" s="5"/>
      <c r="HZ27" s="182"/>
      <c r="IA27" s="182"/>
      <c r="IB27" s="182"/>
      <c r="IC27" s="5"/>
      <c r="ID27" s="182"/>
      <c r="IE27" s="182"/>
      <c r="IF27" s="182"/>
      <c r="IG27" s="5"/>
      <c r="IH27" s="182"/>
      <c r="II27" s="182"/>
      <c r="IJ27" s="182"/>
      <c r="IK27" s="5"/>
      <c r="IL27" s="182"/>
      <c r="IM27" s="182"/>
      <c r="IN27" s="182"/>
      <c r="IO27" s="5"/>
      <c r="IP27" s="182"/>
      <c r="IQ27" s="182"/>
      <c r="IR27" s="182"/>
      <c r="IS27" s="5"/>
      <c r="IT27" s="182"/>
      <c r="IU27" s="182"/>
      <c r="IV27" s="182"/>
      <c r="IW27" s="5"/>
      <c r="IX27" s="182"/>
      <c r="IY27" s="182"/>
      <c r="IZ27" s="182"/>
      <c r="JB27" s="183"/>
      <c r="JC27" s="183"/>
      <c r="JD27" s="183"/>
      <c r="JF27" s="182"/>
      <c r="JG27" s="182"/>
      <c r="JH27" s="182"/>
      <c r="JI27" s="5"/>
      <c r="JJ27" s="182"/>
      <c r="JK27" s="182"/>
      <c r="JL27" s="182"/>
      <c r="JM27" s="5"/>
      <c r="JN27" s="182"/>
      <c r="JO27" s="182"/>
      <c r="JP27" s="182"/>
      <c r="JQ27" s="5"/>
      <c r="JR27" s="182"/>
      <c r="JS27" s="182"/>
      <c r="JT27" s="182"/>
      <c r="JU27" s="5"/>
      <c r="JV27" s="182"/>
      <c r="JW27" s="182"/>
      <c r="JX27" s="182"/>
      <c r="JY27" s="5"/>
      <c r="JZ27" s="182"/>
      <c r="KA27" s="182"/>
      <c r="KB27" s="182"/>
      <c r="KC27" s="5"/>
      <c r="KD27" s="182"/>
      <c r="KE27" s="182"/>
      <c r="KF27" s="182"/>
      <c r="KG27" s="5"/>
      <c r="KH27" s="182"/>
      <c r="KI27" s="182"/>
      <c r="KJ27" s="182"/>
      <c r="KK27" s="5"/>
      <c r="KL27" s="182"/>
      <c r="KM27" s="182"/>
      <c r="KN27" s="182"/>
      <c r="KO27" s="5"/>
      <c r="KP27" s="182"/>
      <c r="KQ27" s="182"/>
      <c r="KR27" s="182"/>
      <c r="KS27" s="5"/>
      <c r="KT27" s="182"/>
      <c r="KU27" s="182"/>
      <c r="KV27" s="182"/>
      <c r="KW27" s="5"/>
      <c r="KX27" s="182"/>
      <c r="KY27" s="182"/>
      <c r="KZ27" s="182"/>
      <c r="LB27" s="183"/>
      <c r="LC27" s="183"/>
      <c r="LD27" s="183"/>
    </row>
    <row r="28" spans="2:316" ht="18.75">
      <c r="B28" s="172" t="s">
        <v>178</v>
      </c>
      <c r="C28" s="180"/>
      <c r="D28" s="180" t="str">
        <f>'A.I Revenue Streams - P1'!F80</f>
        <v>Serology &amp; Immunology</v>
      </c>
      <c r="E28" s="184"/>
      <c r="F28" s="182">
        <f>'A.I Revenue Streams - P2'!G28*25</f>
        <v>125</v>
      </c>
      <c r="G28" s="182">
        <f>'A.I Revenue Streams - P2'!I28</f>
        <v>20</v>
      </c>
      <c r="H28" s="182">
        <f>F28*G28</f>
        <v>2500</v>
      </c>
      <c r="I28" s="5"/>
      <c r="J28" s="182">
        <f>F28*$J$26</f>
        <v>137.5</v>
      </c>
      <c r="K28" s="182">
        <f>G28*$K$26</f>
        <v>20</v>
      </c>
      <c r="L28" s="182">
        <f>J28*K28</f>
        <v>2750</v>
      </c>
      <c r="M28" s="5"/>
      <c r="N28" s="182">
        <f>J28*$N$26</f>
        <v>137.5</v>
      </c>
      <c r="O28" s="182">
        <f>K28*$O$26</f>
        <v>20</v>
      </c>
      <c r="P28" s="182">
        <f>N28*O28</f>
        <v>2750</v>
      </c>
      <c r="Q28" s="5"/>
      <c r="R28" s="182">
        <f>N28*$R$26</f>
        <v>137.5</v>
      </c>
      <c r="S28" s="182">
        <f>O28*$S$26</f>
        <v>20</v>
      </c>
      <c r="T28" s="182">
        <f>R28*S28</f>
        <v>2750</v>
      </c>
      <c r="U28" s="5"/>
      <c r="V28" s="182">
        <f>R28*$V$26</f>
        <v>137.5</v>
      </c>
      <c r="W28" s="182">
        <f>S28*$W$26</f>
        <v>20</v>
      </c>
      <c r="X28" s="182">
        <f>V28*W28</f>
        <v>2750</v>
      </c>
      <c r="Y28" s="5"/>
      <c r="Z28" s="182">
        <f>V28*$Z$26</f>
        <v>137.5</v>
      </c>
      <c r="AA28" s="182">
        <f>W28*$AA$26</f>
        <v>20</v>
      </c>
      <c r="AB28" s="182">
        <f>Z28*AA28</f>
        <v>2750</v>
      </c>
      <c r="AC28" s="5"/>
      <c r="AD28" s="182">
        <f>Z28*$AD$26</f>
        <v>137.5</v>
      </c>
      <c r="AE28" s="182">
        <f>AA28*$AE$26</f>
        <v>20</v>
      </c>
      <c r="AF28" s="182">
        <f>AD28*AE28</f>
        <v>2750</v>
      </c>
      <c r="AG28" s="5"/>
      <c r="AH28" s="182">
        <f>AD28*$AH$26</f>
        <v>137.5</v>
      </c>
      <c r="AI28" s="182">
        <f>AE28*$AI$26</f>
        <v>20</v>
      </c>
      <c r="AJ28" s="182">
        <f>AH28*AI28</f>
        <v>2750</v>
      </c>
      <c r="AK28" s="5"/>
      <c r="AL28" s="182">
        <f>AH28*$AL$26</f>
        <v>137.5</v>
      </c>
      <c r="AM28" s="182">
        <f>AI28*$AM$26</f>
        <v>20</v>
      </c>
      <c r="AN28" s="182">
        <f>AL28*AM28</f>
        <v>2750</v>
      </c>
      <c r="AO28" s="5"/>
      <c r="AP28" s="182">
        <f>AL28*$AP$26</f>
        <v>137.5</v>
      </c>
      <c r="AQ28" s="182">
        <f>AM28*$AQ$26</f>
        <v>20</v>
      </c>
      <c r="AR28" s="182">
        <f>AP28*AQ28</f>
        <v>2750</v>
      </c>
      <c r="AS28" s="5"/>
      <c r="AT28" s="182">
        <f>AP28*$AT$26</f>
        <v>137.5</v>
      </c>
      <c r="AU28" s="182">
        <f>AQ28*$AU$26</f>
        <v>20</v>
      </c>
      <c r="AV28" s="182">
        <f>AT28*AU28</f>
        <v>2750</v>
      </c>
      <c r="AW28" s="5"/>
      <c r="AX28" s="182">
        <f>AT28*$AX$26</f>
        <v>137.5</v>
      </c>
      <c r="AY28" s="182">
        <f>AU28*$AY$26</f>
        <v>20</v>
      </c>
      <c r="AZ28" s="182">
        <f>AX28*AY28</f>
        <v>2750</v>
      </c>
      <c r="BA28" s="5"/>
      <c r="BB28" s="208">
        <f>SUMIF($F$6:$AZ$6,$BB$6,F28:AZ28)</f>
        <v>1637.5</v>
      </c>
      <c r="BC28" s="208">
        <f>SUMIF($F$6:$AZ$6,$BC$6,F28:AZ28)/12</f>
        <v>20</v>
      </c>
      <c r="BD28" s="183">
        <f>H28+L28+P28+T28+X28+AB28+AF28+AJ28+AN28</f>
        <v>24500</v>
      </c>
      <c r="BE28" t="b">
        <f>(BB28*BC28)=BD28</f>
        <v>0</v>
      </c>
      <c r="BF28" s="182">
        <f>AX28*$BF$26</f>
        <v>151.25</v>
      </c>
      <c r="BG28" s="182">
        <f>AY28*$BG$26</f>
        <v>20</v>
      </c>
      <c r="BH28" s="182">
        <f>BF28*BG28</f>
        <v>3025</v>
      </c>
      <c r="BI28" s="5"/>
      <c r="BJ28" s="182">
        <f>BF28*$BJ$26</f>
        <v>151.25</v>
      </c>
      <c r="BK28" s="182">
        <f>BG28*$BK$26</f>
        <v>20</v>
      </c>
      <c r="BL28" s="182">
        <f>BJ28*BK28</f>
        <v>3025</v>
      </c>
      <c r="BM28" s="5"/>
      <c r="BN28" s="182">
        <f>BJ28*$BN$26</f>
        <v>151.25</v>
      </c>
      <c r="BO28" s="182">
        <f>BK28*$BO$26</f>
        <v>20</v>
      </c>
      <c r="BP28" s="182">
        <f>BN28*BO28</f>
        <v>3025</v>
      </c>
      <c r="BQ28" s="5"/>
      <c r="BR28" s="182">
        <f>BN28*$BR$26</f>
        <v>151.25</v>
      </c>
      <c r="BS28" s="182">
        <f>BO28*$BS$26</f>
        <v>20</v>
      </c>
      <c r="BT28" s="182">
        <f>BR28*BS28</f>
        <v>3025</v>
      </c>
      <c r="BU28" s="5"/>
      <c r="BV28" s="182">
        <f>BR28*$BV$26</f>
        <v>151.25</v>
      </c>
      <c r="BW28" s="182">
        <f>BS28*$BW$26</f>
        <v>20</v>
      </c>
      <c r="BX28" s="182">
        <f>BV28*BW28</f>
        <v>3025</v>
      </c>
      <c r="BY28" s="5"/>
      <c r="BZ28" s="182">
        <f>BV28*$BZ$26</f>
        <v>151.25</v>
      </c>
      <c r="CA28" s="182">
        <f>BW28*$CA$26</f>
        <v>20</v>
      </c>
      <c r="CB28" s="182">
        <f>BZ28*CA28</f>
        <v>3025</v>
      </c>
      <c r="CC28" s="5"/>
      <c r="CD28" s="182">
        <f>BZ28*$CD$26</f>
        <v>151.25</v>
      </c>
      <c r="CE28" s="182">
        <f>CA28*$CE$26</f>
        <v>20</v>
      </c>
      <c r="CF28" s="182">
        <f>CD28*CE28</f>
        <v>3025</v>
      </c>
      <c r="CG28" s="5"/>
      <c r="CH28" s="182">
        <f>CD28*$CH$26</f>
        <v>151.25</v>
      </c>
      <c r="CI28" s="182">
        <f>CE28*$CI$26</f>
        <v>20</v>
      </c>
      <c r="CJ28" s="182">
        <f>CH28*CI28</f>
        <v>3025</v>
      </c>
      <c r="CK28" s="5"/>
      <c r="CL28" s="182">
        <f>CH28*$CL$26</f>
        <v>151.25</v>
      </c>
      <c r="CM28" s="182">
        <f>CI28*$CM$26</f>
        <v>20</v>
      </c>
      <c r="CN28" s="182">
        <f>CL28*CM28</f>
        <v>3025</v>
      </c>
      <c r="CO28" s="5"/>
      <c r="CP28" s="182">
        <f>CL28*$CP$26</f>
        <v>151.25</v>
      </c>
      <c r="CQ28" s="182">
        <f>CM28*$CQ$26</f>
        <v>20</v>
      </c>
      <c r="CR28" s="182">
        <f>CP28*CQ28</f>
        <v>3025</v>
      </c>
      <c r="CS28" s="5"/>
      <c r="CT28" s="182">
        <f>CP28*$CT$26</f>
        <v>151.25</v>
      </c>
      <c r="CU28" s="182">
        <f>CQ28*$CU$26</f>
        <v>20</v>
      </c>
      <c r="CV28" s="182">
        <f>CT28*CU28</f>
        <v>3025</v>
      </c>
      <c r="CW28" s="5"/>
      <c r="CX28" s="182">
        <f>CT28*$CX$26</f>
        <v>151.25</v>
      </c>
      <c r="CY28" s="182">
        <f>CU28*$CY$26</f>
        <v>20</v>
      </c>
      <c r="CZ28" s="182">
        <f>CX28*CY28</f>
        <v>3025</v>
      </c>
      <c r="DA28" s="5"/>
      <c r="DB28" s="183">
        <f>BF28+BJ28+BN28+BR28+BV28+BZ28+CD28+CH28+CL28+CP28+CT28+CX28</f>
        <v>1815</v>
      </c>
      <c r="DC28" s="183">
        <f>(BG28+BK28+BO28+BS28+BW28+CA28+CE28+CI28+CM28+CQ28+CU28+CY28)/12</f>
        <v>20</v>
      </c>
      <c r="DD28" s="183">
        <f>BH28+BL28+BP28+BT28+BX28+CB28+CF28+CJ28+CN28+CR28+CV28+CZ28</f>
        <v>36300</v>
      </c>
      <c r="DF28" s="182">
        <f>CX28*$DF$26</f>
        <v>166.375</v>
      </c>
      <c r="DG28" s="182">
        <f>CY28*$DG$26</f>
        <v>20</v>
      </c>
      <c r="DH28" s="182">
        <f>DF28*DG28</f>
        <v>3327.5</v>
      </c>
      <c r="DI28" s="5"/>
      <c r="DJ28" s="182">
        <f>DF28*$DJ$26</f>
        <v>166.375</v>
      </c>
      <c r="DK28" s="182">
        <f>DG28*$DK$26</f>
        <v>20</v>
      </c>
      <c r="DL28" s="182">
        <f>DJ28*DK28</f>
        <v>3327.5</v>
      </c>
      <c r="DM28" s="5"/>
      <c r="DN28" s="182">
        <f>DJ28*$DN$26</f>
        <v>166.375</v>
      </c>
      <c r="DO28" s="182">
        <f>DK28*$DO$26</f>
        <v>20</v>
      </c>
      <c r="DP28" s="182">
        <f>DN28*DO28</f>
        <v>3327.5</v>
      </c>
      <c r="DQ28" s="5"/>
      <c r="DR28" s="182">
        <f>DN28*$DR$26</f>
        <v>166.375</v>
      </c>
      <c r="DS28" s="182">
        <f>DO28*$DS$26</f>
        <v>20</v>
      </c>
      <c r="DT28" s="182">
        <f>DR28*DS28</f>
        <v>3327.5</v>
      </c>
      <c r="DU28" s="5"/>
      <c r="DV28" s="182">
        <f>DR28*$DV$26</f>
        <v>166.375</v>
      </c>
      <c r="DW28" s="182">
        <f>DS28*$DW$26</f>
        <v>20</v>
      </c>
      <c r="DX28" s="182">
        <f>DV28*DW28</f>
        <v>3327.5</v>
      </c>
      <c r="DY28" s="5"/>
      <c r="DZ28" s="182">
        <f>DV28*$DZ$26</f>
        <v>166.375</v>
      </c>
      <c r="EA28" s="182">
        <f>DW28*$EA$26</f>
        <v>20</v>
      </c>
      <c r="EB28" s="182">
        <f>DZ28*EA28</f>
        <v>3327.5</v>
      </c>
      <c r="EC28" s="5"/>
      <c r="ED28" s="182">
        <f>DZ28*$ED$26</f>
        <v>166.375</v>
      </c>
      <c r="EE28" s="182">
        <f>EA28*$EE$26</f>
        <v>20</v>
      </c>
      <c r="EF28" s="182">
        <f>ED28*EE28</f>
        <v>3327.5</v>
      </c>
      <c r="EG28" s="5"/>
      <c r="EH28" s="182">
        <f>ED28*$EH$26</f>
        <v>166.375</v>
      </c>
      <c r="EI28" s="182">
        <f>EE28*$EI$26</f>
        <v>20</v>
      </c>
      <c r="EJ28" s="182">
        <f>EH28*EI28</f>
        <v>3327.5</v>
      </c>
      <c r="EK28" s="5"/>
      <c r="EL28" s="182">
        <f>EH28*$EL$26</f>
        <v>166.375</v>
      </c>
      <c r="EM28" s="182">
        <f>EI28*$EM$26</f>
        <v>20</v>
      </c>
      <c r="EN28" s="182">
        <f>EL28*EM28</f>
        <v>3327.5</v>
      </c>
      <c r="EO28" s="5"/>
      <c r="EP28" s="182">
        <f>EL28*$EP$26</f>
        <v>166.375</v>
      </c>
      <c r="EQ28" s="182">
        <f>EM28*$EQ$26</f>
        <v>20</v>
      </c>
      <c r="ER28" s="182">
        <f>EP28*EQ28</f>
        <v>3327.5</v>
      </c>
      <c r="ES28" s="5"/>
      <c r="ET28" s="182">
        <f>EP28*$ET$26</f>
        <v>166.375</v>
      </c>
      <c r="EU28" s="182">
        <f>EQ28*$EU$26</f>
        <v>20</v>
      </c>
      <c r="EV28" s="182">
        <f>ET28*EU28</f>
        <v>3327.5</v>
      </c>
      <c r="EW28" s="5"/>
      <c r="EX28" s="182">
        <f>ET28*$EX$26</f>
        <v>166.375</v>
      </c>
      <c r="EY28" s="182">
        <f>EU28*$EY$26</f>
        <v>20</v>
      </c>
      <c r="EZ28" s="182">
        <f>EX28*EY28</f>
        <v>3327.5</v>
      </c>
      <c r="FA28" s="5"/>
      <c r="FB28" s="183">
        <f>DF28+DJ28+DN28+DR28+DV28+DZ28+ED28+EH28+EL28+EP28+ET28+EX28</f>
        <v>1996.5</v>
      </c>
      <c r="FC28" s="183">
        <f>(DG28+DK28+DO28+DS28+DW28+EA28+EE28+EI28+EM28+EQ28+EU28+EY28)/12</f>
        <v>20</v>
      </c>
      <c r="FD28" s="183">
        <f>DH28+DL28+DP28+DT28+DX28+EB28+EF28+EJ28+EN28+ER28+EV28+EZ28</f>
        <v>39930</v>
      </c>
      <c r="FF28" s="182">
        <f>EX28*$FF$26</f>
        <v>183.01250000000002</v>
      </c>
      <c r="FG28" s="182">
        <f>EY28*$FG$26</f>
        <v>20</v>
      </c>
      <c r="FH28" s="182">
        <f>FF28*FG28</f>
        <v>3660.2500000000005</v>
      </c>
      <c r="FI28" s="5"/>
      <c r="FJ28" s="182">
        <f>FF28*$FJ$26</f>
        <v>183.01250000000002</v>
      </c>
      <c r="FK28" s="182">
        <f>FG28*$FK$26</f>
        <v>20</v>
      </c>
      <c r="FL28" s="182">
        <f>FJ28*FK28</f>
        <v>3660.2500000000005</v>
      </c>
      <c r="FM28" s="5"/>
      <c r="FN28" s="182">
        <f>FJ28*$FN$26</f>
        <v>183.01250000000002</v>
      </c>
      <c r="FO28" s="182">
        <f>FK28*$FO$26</f>
        <v>20</v>
      </c>
      <c r="FP28" s="182">
        <f>FN28*FO28</f>
        <v>3660.2500000000005</v>
      </c>
      <c r="FQ28" s="5"/>
      <c r="FR28" s="182">
        <f>FN28*$FR$26</f>
        <v>183.01250000000002</v>
      </c>
      <c r="FS28" s="182">
        <f>FO28*$FS$26</f>
        <v>20</v>
      </c>
      <c r="FT28" s="182">
        <f>FR28*FS28</f>
        <v>3660.2500000000005</v>
      </c>
      <c r="FU28" s="5"/>
      <c r="FV28" s="182">
        <f>FR28*$FV$26</f>
        <v>183.01250000000002</v>
      </c>
      <c r="FW28" s="182">
        <f>FS28*$FW$26</f>
        <v>20</v>
      </c>
      <c r="FX28" s="182">
        <f>FV28*FW28</f>
        <v>3660.2500000000005</v>
      </c>
      <c r="FY28" s="5"/>
      <c r="FZ28" s="182">
        <f>FV28*$FZ$26</f>
        <v>183.01250000000002</v>
      </c>
      <c r="GA28" s="182">
        <f>FW28*$GA$26</f>
        <v>20</v>
      </c>
      <c r="GB28" s="182">
        <f>FZ28*GA28</f>
        <v>3660.2500000000005</v>
      </c>
      <c r="GC28" s="5"/>
      <c r="GD28" s="182">
        <f>FZ28*$GD$26</f>
        <v>183.01250000000002</v>
      </c>
      <c r="GE28" s="182">
        <f>GA28*$GE$26</f>
        <v>20</v>
      </c>
      <c r="GF28" s="182">
        <f>GD28*GE28</f>
        <v>3660.2500000000005</v>
      </c>
      <c r="GG28" s="5"/>
      <c r="GH28" s="182">
        <f>GD28*$GH$26</f>
        <v>183.01250000000002</v>
      </c>
      <c r="GI28" s="182">
        <f>GE28*$GI$26</f>
        <v>20</v>
      </c>
      <c r="GJ28" s="182">
        <f>GH28*GI28</f>
        <v>3660.2500000000005</v>
      </c>
      <c r="GK28" s="5"/>
      <c r="GL28" s="182">
        <f>GH28*$GL$26</f>
        <v>183.01250000000002</v>
      </c>
      <c r="GM28" s="182">
        <f>GI28*$GM$26</f>
        <v>20</v>
      </c>
      <c r="GN28" s="182">
        <f>GL28*GM28</f>
        <v>3660.2500000000005</v>
      </c>
      <c r="GO28" s="5"/>
      <c r="GP28" s="182">
        <f>GL28*$GP$26</f>
        <v>183.01250000000002</v>
      </c>
      <c r="GQ28" s="182">
        <f>GM28*$GQ$26</f>
        <v>20</v>
      </c>
      <c r="GR28" s="182">
        <f>GP28*GQ28</f>
        <v>3660.2500000000005</v>
      </c>
      <c r="GS28" s="5"/>
      <c r="GT28" s="182">
        <f>GP28*$GT$26</f>
        <v>183.01250000000002</v>
      </c>
      <c r="GU28" s="182">
        <f>GQ28*$GU$26</f>
        <v>20</v>
      </c>
      <c r="GV28" s="182">
        <f>GT28*GU28</f>
        <v>3660.2500000000005</v>
      </c>
      <c r="GW28" s="5"/>
      <c r="GX28" s="182">
        <f>GT28*$GX$26</f>
        <v>183.01250000000002</v>
      </c>
      <c r="GY28" s="182">
        <f>GU28*$GY$26</f>
        <v>20</v>
      </c>
      <c r="GZ28" s="182">
        <f>GX28*GY28</f>
        <v>3660.2500000000005</v>
      </c>
      <c r="HB28" s="183">
        <f>FF28+FJ28+FN28+FR28+FV28+FZ28+GD28+GH28+GL28+GP28+GT28+GX28</f>
        <v>2196.15</v>
      </c>
      <c r="HC28" s="183">
        <f>(FG28+FK28+FO28+FS28+FW28+GA28+GE28+GI28+GM28+GQ28+GU28+GY28)/12</f>
        <v>20</v>
      </c>
      <c r="HD28" s="183">
        <f>FH28+FL28+FP28+FT28+FX28+GB28+GF28+GJ28+GN28+GR28+GV28+GZ28</f>
        <v>43923.000000000007</v>
      </c>
      <c r="HF28" s="182">
        <f>GX28*$HF$26</f>
        <v>201.31375000000003</v>
      </c>
      <c r="HG28" s="182">
        <f>GY28*$HG$26</f>
        <v>20</v>
      </c>
      <c r="HH28" s="182">
        <f>HF28*HG28</f>
        <v>4026.2750000000005</v>
      </c>
      <c r="HI28" s="5"/>
      <c r="HJ28" s="182">
        <f>HF28*$HJ$26</f>
        <v>201.31375000000003</v>
      </c>
      <c r="HK28" s="182">
        <f>HG28*$HK$26</f>
        <v>20</v>
      </c>
      <c r="HL28" s="182">
        <f>HJ28*HK28</f>
        <v>4026.2750000000005</v>
      </c>
      <c r="HM28" s="5"/>
      <c r="HN28" s="182">
        <f>HJ28*$HN$26</f>
        <v>201.31375000000003</v>
      </c>
      <c r="HO28" s="182">
        <f>HK28*$HO$26</f>
        <v>20</v>
      </c>
      <c r="HP28" s="182">
        <f>HN28*HO28</f>
        <v>4026.2750000000005</v>
      </c>
      <c r="HQ28" s="5"/>
      <c r="HR28" s="182">
        <f>HN28*$HR$26</f>
        <v>201.31375000000003</v>
      </c>
      <c r="HS28" s="182">
        <f>HO28*$HS$26</f>
        <v>20</v>
      </c>
      <c r="HT28" s="182">
        <f>HR28*HS28</f>
        <v>4026.2750000000005</v>
      </c>
      <c r="HU28" s="5"/>
      <c r="HV28" s="182">
        <f>HR28*$HV$26</f>
        <v>201.31375000000003</v>
      </c>
      <c r="HW28" s="182">
        <f>HS28*$HW$26</f>
        <v>20</v>
      </c>
      <c r="HX28" s="182">
        <f>HV28*HW28</f>
        <v>4026.2750000000005</v>
      </c>
      <c r="HY28" s="5"/>
      <c r="HZ28" s="182">
        <f>HV28*$HZ$26</f>
        <v>201.31375000000003</v>
      </c>
      <c r="IA28" s="182">
        <f>HW28*$IA$26</f>
        <v>20</v>
      </c>
      <c r="IB28" s="182">
        <f>HZ28*IA28</f>
        <v>4026.2750000000005</v>
      </c>
      <c r="IC28" s="5"/>
      <c r="ID28" s="182">
        <f>HZ28*$ID$26</f>
        <v>201.31375000000003</v>
      </c>
      <c r="IE28" s="182">
        <f>IA28*$IE$26</f>
        <v>20</v>
      </c>
      <c r="IF28" s="182">
        <f>ID28*IE28</f>
        <v>4026.2750000000005</v>
      </c>
      <c r="IG28" s="5"/>
      <c r="IH28" s="182">
        <f>ID28*$IH$26</f>
        <v>201.31375000000003</v>
      </c>
      <c r="II28" s="182">
        <f>IE28*$II$26</f>
        <v>20</v>
      </c>
      <c r="IJ28" s="182">
        <f>IH28*II28</f>
        <v>4026.2750000000005</v>
      </c>
      <c r="IK28" s="5"/>
      <c r="IL28" s="182">
        <f>IH28*$IL$26</f>
        <v>201.31375000000003</v>
      </c>
      <c r="IM28" s="182">
        <f>II28*$IM$26</f>
        <v>20</v>
      </c>
      <c r="IN28" s="182">
        <f>IL28*IM28</f>
        <v>4026.2750000000005</v>
      </c>
      <c r="IO28" s="5"/>
      <c r="IP28" s="182">
        <f>IL28*$IP$26</f>
        <v>201.31375000000003</v>
      </c>
      <c r="IQ28" s="182">
        <f>IM28*$IQ$26</f>
        <v>20</v>
      </c>
      <c r="IR28" s="182">
        <f>IP28*IQ28</f>
        <v>4026.2750000000005</v>
      </c>
      <c r="IS28" s="5"/>
      <c r="IT28" s="182">
        <f>IP28*$IT$26</f>
        <v>201.31375000000003</v>
      </c>
      <c r="IU28" s="182">
        <f>IQ28*$IU$26</f>
        <v>20</v>
      </c>
      <c r="IV28" s="182">
        <f>IT28*IU28</f>
        <v>4026.2750000000005</v>
      </c>
      <c r="IW28" s="5"/>
      <c r="IX28" s="182">
        <f>IT28*$IX$26</f>
        <v>201.31375000000003</v>
      </c>
      <c r="IY28" s="182">
        <f>IU28*$IY$26</f>
        <v>20</v>
      </c>
      <c r="IZ28" s="182">
        <f>IX28*IY28</f>
        <v>4026.2750000000005</v>
      </c>
      <c r="JB28" s="183">
        <f>HF28+HJ28+HN28+HR28+HV28+HZ28+ID28+IH28+IL28+IP28+IT28+IX28</f>
        <v>2415.7650000000003</v>
      </c>
      <c r="JC28" s="183">
        <f>(HG28+HK28+HO28+HS28+HW28+IA28+IE28+II28+IM28+IQ28+IU28+IY28)/12</f>
        <v>20</v>
      </c>
      <c r="JD28" s="183">
        <f>HH28+HL28+HP28+HT28+HX28+IB28+IF28+IJ28+IN28+IR28+IV28+IZ28</f>
        <v>48315.30000000001</v>
      </c>
      <c r="JF28" s="182">
        <f>IX28*$JF$26</f>
        <v>221.44512500000005</v>
      </c>
      <c r="JG28" s="182">
        <f>IY28*$JG$26</f>
        <v>20</v>
      </c>
      <c r="JH28" s="182">
        <f>JF28*JG28</f>
        <v>4428.9025000000011</v>
      </c>
      <c r="JI28" s="5"/>
      <c r="JJ28" s="182">
        <f>JF28*$JJ$26</f>
        <v>221.44512500000005</v>
      </c>
      <c r="JK28" s="182">
        <f>JG28*$JK$26</f>
        <v>20</v>
      </c>
      <c r="JL28" s="182">
        <f>JJ28*JK28</f>
        <v>4428.9025000000011</v>
      </c>
      <c r="JM28" s="5"/>
      <c r="JN28" s="182">
        <f>JJ28*$JN$26</f>
        <v>221.44512500000005</v>
      </c>
      <c r="JO28" s="182">
        <f>JK28*$JO$26</f>
        <v>20</v>
      </c>
      <c r="JP28" s="182">
        <f>JN28*JO28</f>
        <v>4428.9025000000011</v>
      </c>
      <c r="JQ28" s="5"/>
      <c r="JR28" s="182">
        <f>JN28*$JR$26</f>
        <v>221.44512500000005</v>
      </c>
      <c r="JS28" s="182">
        <f>JO28*$JS$26</f>
        <v>20</v>
      </c>
      <c r="JT28" s="182">
        <f>JR28*JS28</f>
        <v>4428.9025000000011</v>
      </c>
      <c r="JU28" s="5"/>
      <c r="JV28" s="182">
        <f>JR28*$JV$26</f>
        <v>221.44512500000005</v>
      </c>
      <c r="JW28" s="182">
        <f>JS28*$JW$26</f>
        <v>20</v>
      </c>
      <c r="JX28" s="182">
        <f>JV28*JW28</f>
        <v>4428.9025000000011</v>
      </c>
      <c r="JY28" s="5"/>
      <c r="JZ28" s="182">
        <f>JV28*$JZ$26</f>
        <v>221.44512500000005</v>
      </c>
      <c r="KA28" s="182">
        <f>JW28*$KA$26</f>
        <v>20</v>
      </c>
      <c r="KB28" s="182">
        <f>JZ28*KA28</f>
        <v>4428.9025000000011</v>
      </c>
      <c r="KC28" s="5"/>
      <c r="KD28" s="182">
        <f>JZ28*$KD$26</f>
        <v>221.44512500000005</v>
      </c>
      <c r="KE28" s="182">
        <f>KA28*$KE$26</f>
        <v>20</v>
      </c>
      <c r="KF28" s="182">
        <f>KD28*KE28</f>
        <v>4428.9025000000011</v>
      </c>
      <c r="KG28" s="5"/>
      <c r="KH28" s="182">
        <f>KD28*$KH$26</f>
        <v>221.44512500000005</v>
      </c>
      <c r="KI28" s="182">
        <f>KE28*$KI$26</f>
        <v>20</v>
      </c>
      <c r="KJ28" s="182">
        <f>KH28*KI28</f>
        <v>4428.9025000000011</v>
      </c>
      <c r="KK28" s="5"/>
      <c r="KL28" s="182">
        <f>KH28*$KL$26</f>
        <v>221.44512500000005</v>
      </c>
      <c r="KM28" s="182">
        <f>KI28*$KM$26</f>
        <v>20</v>
      </c>
      <c r="KN28" s="182">
        <f>KL28*KM28</f>
        <v>4428.9025000000011</v>
      </c>
      <c r="KO28" s="5"/>
      <c r="KP28" s="182">
        <f>KL28*$KP$26</f>
        <v>221.44512500000005</v>
      </c>
      <c r="KQ28" s="182">
        <f>KM28*$KQ$26</f>
        <v>20</v>
      </c>
      <c r="KR28" s="182">
        <f>KP28*KQ28</f>
        <v>4428.9025000000011</v>
      </c>
      <c r="KS28" s="5"/>
      <c r="KT28" s="182">
        <f>KP28*$KT$26</f>
        <v>221.44512500000005</v>
      </c>
      <c r="KU28" s="182">
        <f>KQ28*$KU$26</f>
        <v>20</v>
      </c>
      <c r="KV28" s="182">
        <f>KT28*KU28</f>
        <v>4428.9025000000011</v>
      </c>
      <c r="KW28" s="5"/>
      <c r="KX28" s="182">
        <f>KT28*$KX$26</f>
        <v>221.44512500000005</v>
      </c>
      <c r="KY28" s="182">
        <f>KU28*$KY$26</f>
        <v>20</v>
      </c>
      <c r="KZ28" s="182">
        <f>KX28*KY28</f>
        <v>4428.9025000000011</v>
      </c>
      <c r="LB28" s="183">
        <f>JF28+JJ28+JN28+JR28+JV28+JZ28+KD28+KH28+KL28+KP28+KT28+KX28</f>
        <v>2657.3415000000005</v>
      </c>
      <c r="LC28" s="183">
        <f>(JG28+JK28+JO28+JS28+JW28+KA28+KE28+KI28+KM28+KQ28+KU28+KY28)/12</f>
        <v>20</v>
      </c>
      <c r="LD28" s="183">
        <f>JH28+JL28+JP28+JT28+JX28+KB28+KF28+KJ28+KN28+KR28+KV28+KZ28</f>
        <v>53146.830000000024</v>
      </c>
    </row>
    <row r="29" spans="2:316" ht="18.75">
      <c r="B29" s="172" t="s">
        <v>354</v>
      </c>
      <c r="C29" s="180"/>
      <c r="D29" s="180" t="e">
        <f>'A.I Revenue Streams - P1'!#REF!</f>
        <v>#REF!</v>
      </c>
      <c r="E29" s="184"/>
      <c r="F29" s="182">
        <f>'A.I Revenue Streams - P2'!G29*25</f>
        <v>100</v>
      </c>
      <c r="G29" s="182">
        <f>'A.I Revenue Streams - P2'!I29</f>
        <v>20</v>
      </c>
      <c r="H29" s="182">
        <f>F29*G29</f>
        <v>2000</v>
      </c>
      <c r="I29" s="5"/>
      <c r="J29" s="182">
        <f>F29*$J$26</f>
        <v>110.00000000000001</v>
      </c>
      <c r="K29" s="182">
        <f>G29*$K$26</f>
        <v>20</v>
      </c>
      <c r="L29" s="182">
        <f>J29*K29</f>
        <v>2200.0000000000005</v>
      </c>
      <c r="M29" s="5"/>
      <c r="N29" s="182">
        <f>J29*$N$26</f>
        <v>110.00000000000001</v>
      </c>
      <c r="O29" s="182">
        <f>K29*$O$26</f>
        <v>20</v>
      </c>
      <c r="P29" s="182">
        <f t="shared" ref="P29:P32" si="234">N29*O29</f>
        <v>2200.0000000000005</v>
      </c>
      <c r="Q29" s="5"/>
      <c r="R29" s="182">
        <f>N29*$R$26</f>
        <v>110.00000000000001</v>
      </c>
      <c r="S29" s="182">
        <f>O29*$S$26</f>
        <v>20</v>
      </c>
      <c r="T29" s="182">
        <f t="shared" ref="T29:T32" si="235">R29*S29</f>
        <v>2200.0000000000005</v>
      </c>
      <c r="U29" s="5"/>
      <c r="V29" s="182">
        <f>R29*$V$26</f>
        <v>110.00000000000001</v>
      </c>
      <c r="W29" s="182">
        <f>S29*$W$26</f>
        <v>20</v>
      </c>
      <c r="X29" s="182">
        <f t="shared" ref="X29:X32" si="236">V29*W29</f>
        <v>2200.0000000000005</v>
      </c>
      <c r="Y29" s="5"/>
      <c r="Z29" s="182">
        <f>V29*$Z$26</f>
        <v>110.00000000000001</v>
      </c>
      <c r="AA29" s="182">
        <f>W29*$AA$26</f>
        <v>20</v>
      </c>
      <c r="AB29" s="182">
        <f t="shared" ref="AB29:AB32" si="237">Z29*AA29</f>
        <v>2200.0000000000005</v>
      </c>
      <c r="AC29" s="5"/>
      <c r="AD29" s="182">
        <f>Z29*$AD$26</f>
        <v>110.00000000000001</v>
      </c>
      <c r="AE29" s="182">
        <f>AA29*$AE$26</f>
        <v>20</v>
      </c>
      <c r="AF29" s="182">
        <f t="shared" ref="AF29:AF32" si="238">AD29*AE29</f>
        <v>2200.0000000000005</v>
      </c>
      <c r="AG29" s="5"/>
      <c r="AH29" s="182">
        <f>AD29*$AH$26</f>
        <v>110.00000000000001</v>
      </c>
      <c r="AI29" s="182">
        <f>AE29*$AI$26</f>
        <v>20</v>
      </c>
      <c r="AJ29" s="182">
        <f t="shared" ref="AJ29:AJ32" si="239">AH29*AI29</f>
        <v>2200.0000000000005</v>
      </c>
      <c r="AK29" s="5"/>
      <c r="AL29" s="182">
        <f>AH29*$AL$26</f>
        <v>110.00000000000001</v>
      </c>
      <c r="AM29" s="182">
        <f>AI29*$AM$26</f>
        <v>20</v>
      </c>
      <c r="AN29" s="182">
        <f t="shared" ref="AN29:AN32" si="240">AL29*AM29</f>
        <v>2200.0000000000005</v>
      </c>
      <c r="AO29" s="5"/>
      <c r="AP29" s="182">
        <f>AL29*$AP$26</f>
        <v>110.00000000000001</v>
      </c>
      <c r="AQ29" s="182">
        <f>AM29*$AQ$26</f>
        <v>20</v>
      </c>
      <c r="AR29" s="182">
        <f>AP29*AQ29</f>
        <v>2200.0000000000005</v>
      </c>
      <c r="AS29" s="5"/>
      <c r="AT29" s="182">
        <f>AP29*$AT$26</f>
        <v>110.00000000000001</v>
      </c>
      <c r="AU29" s="182">
        <f>AQ29*$AU$26</f>
        <v>20</v>
      </c>
      <c r="AV29" s="182">
        <f>AT29*AU29</f>
        <v>2200.0000000000005</v>
      </c>
      <c r="AW29" s="5"/>
      <c r="AX29" s="182">
        <f>AT29*$AX$26</f>
        <v>110.00000000000001</v>
      </c>
      <c r="AY29" s="182">
        <f>AU29*$AY$26</f>
        <v>20</v>
      </c>
      <c r="AZ29" s="182">
        <f>AX29*AY29</f>
        <v>2200.0000000000005</v>
      </c>
      <c r="BA29" s="5"/>
      <c r="BB29" s="208">
        <f>SUMIF($F$6:$AZ$6,$BB$6,F29:AZ29)</f>
        <v>1310</v>
      </c>
      <c r="BC29" s="208">
        <f>SUMIF($F$6:$AZ$6,$BC$6,F29:AZ29)/12</f>
        <v>20</v>
      </c>
      <c r="BD29" s="183">
        <f>H29+L29+P29+T29+X29+AB29+AF29+AJ29+AN29</f>
        <v>19600</v>
      </c>
      <c r="BE29" t="b">
        <f>(BB29*BC29)=BD29</f>
        <v>0</v>
      </c>
      <c r="BF29" s="182">
        <f>AX29*$BF$26</f>
        <v>121.00000000000003</v>
      </c>
      <c r="BG29" s="182">
        <f>AY29*$BG$26</f>
        <v>20</v>
      </c>
      <c r="BH29" s="182">
        <f t="shared" ref="BH29:BH32" si="241">BF29*BG29</f>
        <v>2420.0000000000005</v>
      </c>
      <c r="BI29" s="5"/>
      <c r="BJ29" s="182">
        <f t="shared" ref="BJ29:BJ32" si="242">BF29*$BJ$26</f>
        <v>121.00000000000003</v>
      </c>
      <c r="BK29" s="182">
        <f t="shared" ref="BK29:BK31" si="243">BG29*$BK$26</f>
        <v>20</v>
      </c>
      <c r="BL29" s="182">
        <f t="shared" ref="BL29:BL32" si="244">BJ29*BK29</f>
        <v>2420.0000000000005</v>
      </c>
      <c r="BM29" s="5"/>
      <c r="BN29" s="182">
        <f t="shared" ref="BN29:BN32" si="245">BJ29*$BN$26</f>
        <v>121.00000000000003</v>
      </c>
      <c r="BO29" s="182">
        <f t="shared" ref="BO29:BO32" si="246">BK29*$BO$26</f>
        <v>20</v>
      </c>
      <c r="BP29" s="182">
        <f t="shared" ref="BP29:BP32" si="247">BN29*BO29</f>
        <v>2420.0000000000005</v>
      </c>
      <c r="BQ29" s="5"/>
      <c r="BR29" s="182">
        <f t="shared" ref="BR29:BR32" si="248">BN29*$BR$26</f>
        <v>121.00000000000003</v>
      </c>
      <c r="BS29" s="182">
        <f t="shared" ref="BS29:BS32" si="249">BO29*$BS$26</f>
        <v>20</v>
      </c>
      <c r="BT29" s="182">
        <f t="shared" ref="BT29:BT32" si="250">BR29*BS29</f>
        <v>2420.0000000000005</v>
      </c>
      <c r="BU29" s="5"/>
      <c r="BV29" s="182">
        <f t="shared" ref="BV29:BV32" si="251">BR29*$BV$26</f>
        <v>121.00000000000003</v>
      </c>
      <c r="BW29" s="182">
        <f t="shared" ref="BW29:BW32" si="252">BS29*$BW$26</f>
        <v>20</v>
      </c>
      <c r="BX29" s="182">
        <f t="shared" ref="BX29:BX32" si="253">BV29*BW29</f>
        <v>2420.0000000000005</v>
      </c>
      <c r="BY29" s="5"/>
      <c r="BZ29" s="182">
        <f t="shared" ref="BZ29:BZ32" si="254">BV29*$BZ$26</f>
        <v>121.00000000000003</v>
      </c>
      <c r="CA29" s="182">
        <f t="shared" ref="CA29:CA32" si="255">BW29*$CA$26</f>
        <v>20</v>
      </c>
      <c r="CB29" s="182">
        <f t="shared" ref="CB29:CB32" si="256">BZ29*CA29</f>
        <v>2420.0000000000005</v>
      </c>
      <c r="CC29" s="5"/>
      <c r="CD29" s="182">
        <f t="shared" ref="CD29:CD32" si="257">BZ29*$CD$26</f>
        <v>121.00000000000003</v>
      </c>
      <c r="CE29" s="182">
        <f t="shared" ref="CE29:CE32" si="258">CA29*$CE$26</f>
        <v>20</v>
      </c>
      <c r="CF29" s="182">
        <f t="shared" ref="CF29:CF32" si="259">CD29*CE29</f>
        <v>2420.0000000000005</v>
      </c>
      <c r="CG29" s="5"/>
      <c r="CH29" s="182">
        <f t="shared" ref="CH29:CH32" si="260">CD29*$CH$26</f>
        <v>121.00000000000003</v>
      </c>
      <c r="CI29" s="182">
        <f t="shared" ref="CI29:CI32" si="261">CE29*$CI$26</f>
        <v>20</v>
      </c>
      <c r="CJ29" s="182">
        <f t="shared" ref="CJ29:CJ32" si="262">CH29*CI29</f>
        <v>2420.0000000000005</v>
      </c>
      <c r="CK29" s="5"/>
      <c r="CL29" s="182">
        <f t="shared" ref="CL29:CL32" si="263">CH29*$CL$26</f>
        <v>121.00000000000003</v>
      </c>
      <c r="CM29" s="182">
        <f t="shared" ref="CM29:CM32" si="264">CI29*$CM$26</f>
        <v>20</v>
      </c>
      <c r="CN29" s="182">
        <f t="shared" ref="CN29:CN32" si="265">CL29*CM29</f>
        <v>2420.0000000000005</v>
      </c>
      <c r="CO29" s="5"/>
      <c r="CP29" s="182">
        <f t="shared" ref="CP29:CP32" si="266">CL29*$CP$26</f>
        <v>121.00000000000003</v>
      </c>
      <c r="CQ29" s="182">
        <f t="shared" ref="CQ29:CQ32" si="267">CM29*$CQ$26</f>
        <v>20</v>
      </c>
      <c r="CR29" s="182">
        <f t="shared" ref="CR29:CR32" si="268">CP29*CQ29</f>
        <v>2420.0000000000005</v>
      </c>
      <c r="CS29" s="5"/>
      <c r="CT29" s="182">
        <f t="shared" ref="CT29:CT32" si="269">CP29*$CT$26</f>
        <v>121.00000000000003</v>
      </c>
      <c r="CU29" s="182">
        <f t="shared" ref="CU29:CU32" si="270">CQ29*$CU$26</f>
        <v>20</v>
      </c>
      <c r="CV29" s="182">
        <f t="shared" ref="CV29:CV32" si="271">CT29*CU29</f>
        <v>2420.0000000000005</v>
      </c>
      <c r="CW29" s="5"/>
      <c r="CX29" s="182">
        <f t="shared" ref="CX29:CX32" si="272">CT29*$CX$26</f>
        <v>121.00000000000003</v>
      </c>
      <c r="CY29" s="182">
        <f t="shared" ref="CY29:CY32" si="273">CU29*$CY$26</f>
        <v>20</v>
      </c>
      <c r="CZ29" s="182">
        <f t="shared" ref="CZ29:CZ32" si="274">CX29*CY29</f>
        <v>2420.0000000000005</v>
      </c>
      <c r="DA29" s="5"/>
      <c r="DB29" s="183">
        <f>BF29+BJ29+BN29+BR29+BV29+BZ29+CD29+CH29+CL29+CP29+CT29+CX29</f>
        <v>1452.0000000000002</v>
      </c>
      <c r="DC29" s="183">
        <f>(BG29+BK29+BO29+BS29+BW29+CA29+CE29+CI29+CM29+CQ29+CU29+CY29)/12</f>
        <v>20</v>
      </c>
      <c r="DD29" s="183">
        <f>BH29+BL29+BP29+BT29+BX29+CB29+CF29+CJ29+CN29+CR29+CV29+CZ29</f>
        <v>29040.000000000004</v>
      </c>
      <c r="DF29" s="182">
        <f t="shared" ref="DF29:DF32" si="275">CX29*$DF$26</f>
        <v>133.10000000000005</v>
      </c>
      <c r="DG29" s="182">
        <f t="shared" ref="DG29:DG32" si="276">CY29*$DG$26</f>
        <v>20</v>
      </c>
      <c r="DH29" s="182">
        <f t="shared" ref="DH29:DH32" si="277">DF29*DG29</f>
        <v>2662.0000000000009</v>
      </c>
      <c r="DI29" s="5"/>
      <c r="DJ29" s="182">
        <f t="shared" ref="DJ29:DJ32" si="278">DF29*$DJ$26</f>
        <v>133.10000000000005</v>
      </c>
      <c r="DK29" s="182">
        <f t="shared" ref="DK29:DK32" si="279">DG29*$DK$26</f>
        <v>20</v>
      </c>
      <c r="DL29" s="182">
        <f t="shared" ref="DL29:DL32" si="280">DJ29*DK29</f>
        <v>2662.0000000000009</v>
      </c>
      <c r="DM29" s="5"/>
      <c r="DN29" s="182">
        <f t="shared" ref="DN29:DN32" si="281">DJ29*$DN$26</f>
        <v>133.10000000000005</v>
      </c>
      <c r="DO29" s="182">
        <f t="shared" ref="DO29:DO32" si="282">DK29*$DO$26</f>
        <v>20</v>
      </c>
      <c r="DP29" s="182">
        <f t="shared" ref="DP29:DP32" si="283">DN29*DO29</f>
        <v>2662.0000000000009</v>
      </c>
      <c r="DQ29" s="5"/>
      <c r="DR29" s="182">
        <f t="shared" ref="DR29:DR32" si="284">DN29*$DR$26</f>
        <v>133.10000000000005</v>
      </c>
      <c r="DS29" s="182">
        <f t="shared" ref="DS29:DS32" si="285">DO29*$DS$26</f>
        <v>20</v>
      </c>
      <c r="DT29" s="182">
        <f t="shared" ref="DT29:DT32" si="286">DR29*DS29</f>
        <v>2662.0000000000009</v>
      </c>
      <c r="DU29" s="5"/>
      <c r="DV29" s="182">
        <f t="shared" ref="DV29:DV32" si="287">DR29*$DV$26</f>
        <v>133.10000000000005</v>
      </c>
      <c r="DW29" s="182">
        <f t="shared" ref="DW29:DW32" si="288">DS29*$DW$26</f>
        <v>20</v>
      </c>
      <c r="DX29" s="182">
        <f t="shared" ref="DX29:DX32" si="289">DV29*DW29</f>
        <v>2662.0000000000009</v>
      </c>
      <c r="DY29" s="5"/>
      <c r="DZ29" s="182">
        <f t="shared" ref="DZ29:DZ32" si="290">DV29*$DZ$26</f>
        <v>133.10000000000005</v>
      </c>
      <c r="EA29" s="182">
        <f t="shared" ref="EA29:EA32" si="291">DW29*$EA$26</f>
        <v>20</v>
      </c>
      <c r="EB29" s="182">
        <f t="shared" ref="EB29:EB32" si="292">DZ29*EA29</f>
        <v>2662.0000000000009</v>
      </c>
      <c r="EC29" s="5"/>
      <c r="ED29" s="182">
        <f t="shared" ref="ED29:ED32" si="293">DZ29*$ED$26</f>
        <v>133.10000000000005</v>
      </c>
      <c r="EE29" s="182">
        <f t="shared" ref="EE29:EE32" si="294">EA29*$EE$26</f>
        <v>20</v>
      </c>
      <c r="EF29" s="182">
        <f t="shared" ref="EF29:EF32" si="295">ED29*EE29</f>
        <v>2662.0000000000009</v>
      </c>
      <c r="EG29" s="5"/>
      <c r="EH29" s="182">
        <f t="shared" ref="EH29:EH32" si="296">ED29*$EH$26</f>
        <v>133.10000000000005</v>
      </c>
      <c r="EI29" s="182">
        <f t="shared" ref="EI29:EI32" si="297">EE29*$EI$26</f>
        <v>20</v>
      </c>
      <c r="EJ29" s="182">
        <f t="shared" ref="EJ29:EJ32" si="298">EH29*EI29</f>
        <v>2662.0000000000009</v>
      </c>
      <c r="EK29" s="5"/>
      <c r="EL29" s="182">
        <f t="shared" ref="EL29:EL32" si="299">EH29*$EL$26</f>
        <v>133.10000000000005</v>
      </c>
      <c r="EM29" s="182">
        <f t="shared" ref="EM29:EM32" si="300">EI29*$EM$26</f>
        <v>20</v>
      </c>
      <c r="EN29" s="182">
        <f t="shared" ref="EN29:EN32" si="301">EL29*EM29</f>
        <v>2662.0000000000009</v>
      </c>
      <c r="EO29" s="5"/>
      <c r="EP29" s="182">
        <f t="shared" ref="EP29:EP32" si="302">EL29*$EP$26</f>
        <v>133.10000000000005</v>
      </c>
      <c r="EQ29" s="182">
        <f t="shared" ref="EQ29:EQ32" si="303">EM29*$EQ$26</f>
        <v>20</v>
      </c>
      <c r="ER29" s="182">
        <f t="shared" ref="ER29:ER32" si="304">EP29*EQ29</f>
        <v>2662.0000000000009</v>
      </c>
      <c r="ES29" s="5"/>
      <c r="ET29" s="182">
        <f t="shared" ref="ET29:ET32" si="305">EP29*$ET$26</f>
        <v>133.10000000000005</v>
      </c>
      <c r="EU29" s="182">
        <f t="shared" ref="EU29:EU32" si="306">EQ29*$EU$26</f>
        <v>20</v>
      </c>
      <c r="EV29" s="182">
        <f t="shared" ref="EV29:EV32" si="307">ET29*EU29</f>
        <v>2662.0000000000009</v>
      </c>
      <c r="EW29" s="5"/>
      <c r="EX29" s="182">
        <f t="shared" ref="EX29:EX32" si="308">ET29*$EX$26</f>
        <v>133.10000000000005</v>
      </c>
      <c r="EY29" s="182">
        <f t="shared" ref="EY29:EY32" si="309">EU29*$EY$26</f>
        <v>20</v>
      </c>
      <c r="EZ29" s="182">
        <f t="shared" ref="EZ29:EZ32" si="310">EX29*EY29</f>
        <v>2662.0000000000009</v>
      </c>
      <c r="FA29" s="5"/>
      <c r="FB29" s="183">
        <f>DF29+DJ29+DN29+DR29+DV29+DZ29+ED29+EH29+EL29+EP29+ET29+EX29</f>
        <v>1597.200000000001</v>
      </c>
      <c r="FC29" s="183">
        <f>(DG29+DK29+DO29+DS29+DW29+EA29+EE29+EI29+EM29+EQ29+EU29+EY29)/12</f>
        <v>20</v>
      </c>
      <c r="FD29" s="183">
        <f>DH29+DL29+DP29+DT29+DX29+EB29+EF29+EJ29+EN29+ER29+EV29+EZ29</f>
        <v>31944.000000000004</v>
      </c>
      <c r="FF29" s="182">
        <f t="shared" ref="FF29:FF32" si="311">EX29*$FF$26</f>
        <v>146.41000000000008</v>
      </c>
      <c r="FG29" s="182">
        <f t="shared" ref="FG29:FG32" si="312">EY29*$FG$26</f>
        <v>20</v>
      </c>
      <c r="FH29" s="182">
        <f t="shared" ref="FH29:FH32" si="313">FF29*FG29</f>
        <v>2928.2000000000016</v>
      </c>
      <c r="FI29" s="5"/>
      <c r="FJ29" s="182">
        <f t="shared" ref="FJ29:FJ32" si="314">FF29*$FJ$26</f>
        <v>146.41000000000008</v>
      </c>
      <c r="FK29" s="182">
        <f t="shared" ref="FK29:FK32" si="315">FG29*$FK$26</f>
        <v>20</v>
      </c>
      <c r="FL29" s="182">
        <f t="shared" ref="FL29:FL32" si="316">FJ29*FK29</f>
        <v>2928.2000000000016</v>
      </c>
      <c r="FM29" s="5"/>
      <c r="FN29" s="182">
        <f t="shared" ref="FN29:FN32" si="317">FJ29*$FN$26</f>
        <v>146.41000000000008</v>
      </c>
      <c r="FO29" s="182">
        <f t="shared" ref="FO29:FO32" si="318">FK29*$FO$26</f>
        <v>20</v>
      </c>
      <c r="FP29" s="182">
        <f t="shared" ref="FP29:FP32" si="319">FN29*FO29</f>
        <v>2928.2000000000016</v>
      </c>
      <c r="FQ29" s="5"/>
      <c r="FR29" s="182">
        <f t="shared" ref="FR29:FR32" si="320">FN29*$FR$26</f>
        <v>146.41000000000008</v>
      </c>
      <c r="FS29" s="182">
        <f t="shared" ref="FS29:FS32" si="321">FO29*$FS$26</f>
        <v>20</v>
      </c>
      <c r="FT29" s="182">
        <f t="shared" ref="FT29:FT32" si="322">FR29*FS29</f>
        <v>2928.2000000000016</v>
      </c>
      <c r="FU29" s="5"/>
      <c r="FV29" s="182">
        <f>FR29*$FV$26</f>
        <v>146.41000000000008</v>
      </c>
      <c r="FW29" s="182">
        <f>FS29*$FW$26</f>
        <v>20</v>
      </c>
      <c r="FX29" s="182">
        <f t="shared" ref="FX29:FX32" si="323">FV29*FW29</f>
        <v>2928.2000000000016</v>
      </c>
      <c r="FY29" s="5"/>
      <c r="FZ29" s="182">
        <f t="shared" ref="FZ29:FZ32" si="324">FV29*$FZ$26</f>
        <v>146.41000000000008</v>
      </c>
      <c r="GA29" s="182">
        <f t="shared" ref="GA29:GA32" si="325">FW29*$GA$26</f>
        <v>20</v>
      </c>
      <c r="GB29" s="182">
        <f t="shared" ref="GB29:GB32" si="326">FZ29*GA29</f>
        <v>2928.2000000000016</v>
      </c>
      <c r="GC29" s="5"/>
      <c r="GD29" s="182">
        <f t="shared" ref="GD29" si="327">FZ29*$GD$26</f>
        <v>146.41000000000008</v>
      </c>
      <c r="GE29" s="182">
        <f t="shared" ref="GE29" si="328">GA29*$GE$26</f>
        <v>20</v>
      </c>
      <c r="GF29" s="182">
        <f t="shared" ref="GF29:GF32" si="329">GD29*GE29</f>
        <v>2928.2000000000016</v>
      </c>
      <c r="GG29" s="5"/>
      <c r="GH29" s="182">
        <f t="shared" ref="GH29:GH32" si="330">GD29*$GH$26</f>
        <v>146.41000000000008</v>
      </c>
      <c r="GI29" s="182">
        <f t="shared" ref="GI29:GI32" si="331">GE29*$GI$26</f>
        <v>20</v>
      </c>
      <c r="GJ29" s="182">
        <f t="shared" ref="GJ29:GJ32" si="332">GH29*GI29</f>
        <v>2928.2000000000016</v>
      </c>
      <c r="GK29" s="5"/>
      <c r="GL29" s="182">
        <f t="shared" ref="GL29:GL32" si="333">GH29*$GL$26</f>
        <v>146.41000000000008</v>
      </c>
      <c r="GM29" s="182">
        <f t="shared" ref="GM29:GM32" si="334">GI29*$GM$26</f>
        <v>20</v>
      </c>
      <c r="GN29" s="182">
        <f t="shared" ref="GN29:GN32" si="335">GL29*GM29</f>
        <v>2928.2000000000016</v>
      </c>
      <c r="GO29" s="5"/>
      <c r="GP29" s="182">
        <f t="shared" ref="GP29:GP32" si="336">GL29*$GP$26</f>
        <v>146.41000000000008</v>
      </c>
      <c r="GQ29" s="182">
        <f t="shared" ref="GQ29:GQ32" si="337">GM29*$GQ$26</f>
        <v>20</v>
      </c>
      <c r="GR29" s="182">
        <f t="shared" ref="GR29:GR32" si="338">GP29*GQ29</f>
        <v>2928.2000000000016</v>
      </c>
      <c r="GS29" s="5"/>
      <c r="GT29" s="182">
        <f t="shared" ref="GT29:GT32" si="339">GP29*$GT$26</f>
        <v>146.41000000000008</v>
      </c>
      <c r="GU29" s="182">
        <f t="shared" ref="GU29:GU32" si="340">GQ29*$GU$26</f>
        <v>20</v>
      </c>
      <c r="GV29" s="182">
        <f t="shared" ref="GV29:GV32" si="341">GT29*GU29</f>
        <v>2928.2000000000016</v>
      </c>
      <c r="GW29" s="5"/>
      <c r="GX29" s="182">
        <f t="shared" ref="GX29:GX32" si="342">GT29*$GX$26</f>
        <v>146.41000000000008</v>
      </c>
      <c r="GY29" s="182">
        <f t="shared" ref="GY29:GY32" si="343">GU29*$GY$26</f>
        <v>20</v>
      </c>
      <c r="GZ29" s="182">
        <f t="shared" ref="GZ29:GZ32" si="344">GX29*GY29</f>
        <v>2928.2000000000016</v>
      </c>
      <c r="HB29" s="183">
        <f>FF29+FJ29+FN29+FR29+FV29+FZ29+GD29+GH29+GL29+GP29+GT29+GX29</f>
        <v>1756.920000000001</v>
      </c>
      <c r="HC29" s="183">
        <f>(FG29+FK29+FO29+FS29+FW29+GA29+GE29+GI29+GM29+GQ29+GU29+GY29)/12</f>
        <v>20</v>
      </c>
      <c r="HD29" s="183">
        <f>FH29+FL29+FP29+FT29+FX29+GB29+GF29+GJ29+GN29+GR29+GV29+GZ29</f>
        <v>35138.400000000016</v>
      </c>
      <c r="HF29" s="182">
        <f t="shared" ref="HF29:HF32" si="345">GX29*$HF$26</f>
        <v>161.0510000000001</v>
      </c>
      <c r="HG29" s="182">
        <f t="shared" ref="HG29:HG32" si="346">GY29*$HG$26</f>
        <v>20</v>
      </c>
      <c r="HH29" s="182">
        <f t="shared" ref="HH29:HH32" si="347">HF29*HG29</f>
        <v>3221.0200000000023</v>
      </c>
      <c r="HI29" s="5"/>
      <c r="HJ29" s="182">
        <f>HF29*$HJ$26</f>
        <v>161.0510000000001</v>
      </c>
      <c r="HK29" s="182">
        <f t="shared" ref="HK29" si="348">HG29*$HK$26</f>
        <v>20</v>
      </c>
      <c r="HL29" s="182">
        <f t="shared" ref="HL29:HL32" si="349">HJ29*HK29</f>
        <v>3221.0200000000023</v>
      </c>
      <c r="HM29" s="5"/>
      <c r="HN29" s="182">
        <f t="shared" ref="HN29:HN32" si="350">HJ29*$HN$26</f>
        <v>161.0510000000001</v>
      </c>
      <c r="HO29" s="182">
        <f t="shared" ref="HO29:HO32" si="351">HK29*$HO$26</f>
        <v>20</v>
      </c>
      <c r="HP29" s="182">
        <f t="shared" ref="HP29:HP32" si="352">HN29*HO29</f>
        <v>3221.0200000000023</v>
      </c>
      <c r="HQ29" s="5"/>
      <c r="HR29" s="182">
        <f t="shared" ref="HR29:HR32" si="353">HN29*$HR$26</f>
        <v>161.0510000000001</v>
      </c>
      <c r="HS29" s="182">
        <f t="shared" ref="HS29" si="354">HO29*$HS$26</f>
        <v>20</v>
      </c>
      <c r="HT29" s="182">
        <f t="shared" ref="HT29:HT32" si="355">HR29*HS29</f>
        <v>3221.0200000000023</v>
      </c>
      <c r="HU29" s="5"/>
      <c r="HV29" s="182">
        <f t="shared" ref="HV29:HV32" si="356">HR29*$HV$26</f>
        <v>161.0510000000001</v>
      </c>
      <c r="HW29" s="182">
        <f t="shared" ref="HW29:HW32" si="357">HS29*$HW$26</f>
        <v>20</v>
      </c>
      <c r="HX29" s="182">
        <f t="shared" ref="HX29:HX32" si="358">HV29*HW29</f>
        <v>3221.0200000000023</v>
      </c>
      <c r="HY29" s="5"/>
      <c r="HZ29" s="182">
        <f t="shared" ref="HZ29:HZ32" si="359">HV29*$HZ$26</f>
        <v>161.0510000000001</v>
      </c>
      <c r="IA29" s="182">
        <f t="shared" ref="IA29:IA32" si="360">HW29*$IA$26</f>
        <v>20</v>
      </c>
      <c r="IB29" s="182">
        <f t="shared" ref="IB29:IB32" si="361">HZ29*IA29</f>
        <v>3221.0200000000023</v>
      </c>
      <c r="IC29" s="5"/>
      <c r="ID29" s="182">
        <f t="shared" ref="ID29:ID32" si="362">HZ29*$ID$26</f>
        <v>161.0510000000001</v>
      </c>
      <c r="IE29" s="182">
        <f t="shared" ref="IE29:IE32" si="363">IA29*$IE$26</f>
        <v>20</v>
      </c>
      <c r="IF29" s="182">
        <f t="shared" ref="IF29:IF32" si="364">ID29*IE29</f>
        <v>3221.0200000000023</v>
      </c>
      <c r="IG29" s="5"/>
      <c r="IH29" s="182">
        <f t="shared" ref="IH29:IH32" si="365">ID29*$IH$26</f>
        <v>161.0510000000001</v>
      </c>
      <c r="II29" s="182">
        <f t="shared" ref="II29:II32" si="366">IE29*$II$26</f>
        <v>20</v>
      </c>
      <c r="IJ29" s="182">
        <f t="shared" ref="IJ29:IJ32" si="367">IH29*II29</f>
        <v>3221.0200000000023</v>
      </c>
      <c r="IK29" s="5"/>
      <c r="IL29" s="182">
        <f t="shared" ref="IL29:IL32" si="368">IH29*$IL$26</f>
        <v>161.0510000000001</v>
      </c>
      <c r="IM29" s="182">
        <f t="shared" ref="IM29:IM32" si="369">II29*$IM$26</f>
        <v>20</v>
      </c>
      <c r="IN29" s="182">
        <f t="shared" ref="IN29:IN32" si="370">IL29*IM29</f>
        <v>3221.0200000000023</v>
      </c>
      <c r="IO29" s="5"/>
      <c r="IP29" s="182">
        <f t="shared" ref="IP29:IP32" si="371">IL29*$IP$26</f>
        <v>161.0510000000001</v>
      </c>
      <c r="IQ29" s="182">
        <f t="shared" ref="IQ29:IQ32" si="372">IM29*$IQ$26</f>
        <v>20</v>
      </c>
      <c r="IR29" s="182">
        <f t="shared" ref="IR29:IR32" si="373">IP29*IQ29</f>
        <v>3221.0200000000023</v>
      </c>
      <c r="IS29" s="5"/>
      <c r="IT29" s="182">
        <f t="shared" ref="IT29:IT32" si="374">IP29*$IT$26</f>
        <v>161.0510000000001</v>
      </c>
      <c r="IU29" s="182">
        <f t="shared" ref="IU29:IU32" si="375">IQ29*$IU$26</f>
        <v>20</v>
      </c>
      <c r="IV29" s="182">
        <f t="shared" ref="IV29:IV32" si="376">IT29*IU29</f>
        <v>3221.0200000000023</v>
      </c>
      <c r="IW29" s="5"/>
      <c r="IX29" s="182">
        <f t="shared" ref="IX29:IX32" si="377">IT29*$IX$26</f>
        <v>161.0510000000001</v>
      </c>
      <c r="IY29" s="182">
        <f t="shared" ref="IY29:IY32" si="378">IU29*$IY$26</f>
        <v>20</v>
      </c>
      <c r="IZ29" s="182">
        <f t="shared" ref="IZ29:IZ32" si="379">IX29*IY29</f>
        <v>3221.0200000000023</v>
      </c>
      <c r="JB29" s="183">
        <f>HF29+HJ29+HN29+HR29+HV29+HZ29+ID29+IH29+IL29+IP29+IT29+IX29</f>
        <v>1932.6120000000017</v>
      </c>
      <c r="JC29" s="183">
        <f>(HG29+HK29+HO29+HS29+HW29+IA29+IE29+II29+IM29+IQ29+IU29+IY29)/12</f>
        <v>20</v>
      </c>
      <c r="JD29" s="183">
        <f>HH29+HL29+HP29+HT29+HX29+IB29+IF29+IJ29+IN29+IR29+IV29+IZ29</f>
        <v>38652.240000000034</v>
      </c>
      <c r="JF29" s="182">
        <f t="shared" ref="JF29:JF32" si="380">IX29*$JF$26</f>
        <v>177.15610000000012</v>
      </c>
      <c r="JG29" s="182">
        <f t="shared" ref="JG29:JG32" si="381">IY29*$JG$26</f>
        <v>20</v>
      </c>
      <c r="JH29" s="182">
        <f t="shared" ref="JH29:JH32" si="382">JF29*JG29</f>
        <v>3543.1220000000026</v>
      </c>
      <c r="JI29" s="5"/>
      <c r="JJ29" s="182">
        <f t="shared" ref="JJ29:JJ32" si="383">JF29*$JJ$26</f>
        <v>177.15610000000012</v>
      </c>
      <c r="JK29" s="182">
        <f t="shared" ref="JK29:JK32" si="384">JG29*$JK$26</f>
        <v>20</v>
      </c>
      <c r="JL29" s="182">
        <f t="shared" ref="JL29:JL32" si="385">JJ29*JK29</f>
        <v>3543.1220000000026</v>
      </c>
      <c r="JM29" s="5"/>
      <c r="JN29" s="182">
        <f t="shared" ref="JN29:JN32" si="386">JJ29*$JN$26</f>
        <v>177.15610000000012</v>
      </c>
      <c r="JO29" s="182">
        <f t="shared" ref="JO29:JO32" si="387">JK29*$JO$26</f>
        <v>20</v>
      </c>
      <c r="JP29" s="182">
        <f t="shared" ref="JP29:JP32" si="388">JN29*JO29</f>
        <v>3543.1220000000026</v>
      </c>
      <c r="JQ29" s="5"/>
      <c r="JR29" s="182">
        <f t="shared" ref="JR29:JR32" si="389">JN29*$JR$26</f>
        <v>177.15610000000012</v>
      </c>
      <c r="JS29" s="182">
        <f t="shared" ref="JS29:JS32" si="390">JO29*$JS$26</f>
        <v>20</v>
      </c>
      <c r="JT29" s="182">
        <f t="shared" ref="JT29:JT32" si="391">JR29*JS29</f>
        <v>3543.1220000000026</v>
      </c>
      <c r="JU29" s="5"/>
      <c r="JV29" s="182">
        <f t="shared" ref="JV29:JV32" si="392">JR29*$JV$26</f>
        <v>177.15610000000012</v>
      </c>
      <c r="JW29" s="182">
        <f t="shared" ref="JW29:JW32" si="393">JS29*$JW$26</f>
        <v>20</v>
      </c>
      <c r="JX29" s="182">
        <f t="shared" ref="JX29:JX32" si="394">JV29*JW29</f>
        <v>3543.1220000000026</v>
      </c>
      <c r="JY29" s="5"/>
      <c r="JZ29" s="182">
        <f t="shared" ref="JZ29:JZ32" si="395">JV29*$JZ$26</f>
        <v>177.15610000000012</v>
      </c>
      <c r="KA29" s="182">
        <f t="shared" ref="KA29:KA32" si="396">JW29*$KA$26</f>
        <v>20</v>
      </c>
      <c r="KB29" s="182">
        <f t="shared" ref="KB29:KB32" si="397">JZ29*KA29</f>
        <v>3543.1220000000026</v>
      </c>
      <c r="KC29" s="5"/>
      <c r="KD29" s="182">
        <f>JZ29*$KD$26</f>
        <v>177.15610000000012</v>
      </c>
      <c r="KE29" s="182">
        <f t="shared" ref="KE29:KE32" si="398">KA29*$KE$26</f>
        <v>20</v>
      </c>
      <c r="KF29" s="182">
        <f t="shared" ref="KF29:KF32" si="399">KD29*KE29</f>
        <v>3543.1220000000026</v>
      </c>
      <c r="KG29" s="5"/>
      <c r="KH29" s="182">
        <f t="shared" ref="KH29:KH32" si="400">KD29*$KH$26</f>
        <v>177.15610000000012</v>
      </c>
      <c r="KI29" s="182">
        <f>KE29*$KI$26</f>
        <v>20</v>
      </c>
      <c r="KJ29" s="182">
        <f t="shared" ref="KJ29:KJ32" si="401">KH29*KI29</f>
        <v>3543.1220000000026</v>
      </c>
      <c r="KK29" s="5"/>
      <c r="KL29" s="182">
        <f t="shared" ref="KL29:KL32" si="402">KH29*$KL$26</f>
        <v>177.15610000000012</v>
      </c>
      <c r="KM29" s="182">
        <f t="shared" ref="KM29" si="403">KI29*$KM$26</f>
        <v>20</v>
      </c>
      <c r="KN29" s="182">
        <f t="shared" ref="KN29:KN32" si="404">KL29*KM29</f>
        <v>3543.1220000000026</v>
      </c>
      <c r="KO29" s="5"/>
      <c r="KP29" s="182">
        <f t="shared" ref="KP29:KP32" si="405">KL29*$KP$26</f>
        <v>177.15610000000012</v>
      </c>
      <c r="KQ29" s="182">
        <f>KM29*$KQ$26</f>
        <v>20</v>
      </c>
      <c r="KR29" s="182">
        <f t="shared" ref="KR29:KR32" si="406">KP29*KQ29</f>
        <v>3543.1220000000026</v>
      </c>
      <c r="KS29" s="5"/>
      <c r="KT29" s="182">
        <f t="shared" ref="KT29:KT32" si="407">KP29*$KT$26</f>
        <v>177.15610000000012</v>
      </c>
      <c r="KU29" s="182">
        <f t="shared" ref="KU29:KU32" si="408">KQ29*$KU$26</f>
        <v>20</v>
      </c>
      <c r="KV29" s="182">
        <f t="shared" ref="KV29:KV32" si="409">KT29*KU29</f>
        <v>3543.1220000000026</v>
      </c>
      <c r="KW29" s="5"/>
      <c r="KX29" s="182">
        <f t="shared" ref="KX29:KX32" si="410">KT29*$KX$26</f>
        <v>177.15610000000012</v>
      </c>
      <c r="KY29" s="182">
        <f t="shared" ref="KY29:KY32" si="411">KU29*$KY$26</f>
        <v>20</v>
      </c>
      <c r="KZ29" s="182">
        <f t="shared" ref="KZ29:KZ32" si="412">KX29*KY29</f>
        <v>3543.1220000000026</v>
      </c>
      <c r="LB29" s="183">
        <f>JF29+JJ29+JN29+JR29+JV29+JZ29+KD29+KH29+KL29+KP29+KT29+KX29</f>
        <v>2125.8732000000014</v>
      </c>
      <c r="LC29" s="183">
        <f>(JG29+JK29+JO29+JS29+JW29+KA29+KE29+KI29+KM29+KQ29+KU29+KY29)/12</f>
        <v>20</v>
      </c>
      <c r="LD29" s="183">
        <f>JH29+JL29+JP29+JT29+JX29+KB29+KF29+KJ29+KN29+KR29+KV29+KZ29</f>
        <v>42517.464000000029</v>
      </c>
    </row>
    <row r="30" spans="2:316" ht="18.75">
      <c r="B30" s="172" t="s">
        <v>356</v>
      </c>
      <c r="C30" s="180"/>
      <c r="D30" s="180" t="e">
        <f>'A.I Revenue Streams - P1'!#REF!</f>
        <v>#REF!</v>
      </c>
      <c r="E30" s="184"/>
      <c r="F30" s="182">
        <f>'A.I Revenue Streams - P2'!G30*25</f>
        <v>75</v>
      </c>
      <c r="G30" s="182">
        <f>'A.I Revenue Streams - P2'!I30</f>
        <v>20</v>
      </c>
      <c r="H30" s="182">
        <f>F30*G30</f>
        <v>1500</v>
      </c>
      <c r="I30" s="5"/>
      <c r="J30" s="182">
        <f>F30*$J$26</f>
        <v>82.5</v>
      </c>
      <c r="K30" s="182">
        <f>G30*$K$26</f>
        <v>20</v>
      </c>
      <c r="L30" s="182">
        <f t="shared" ref="L30:L32" si="413">J30*K30</f>
        <v>1650</v>
      </c>
      <c r="M30" s="5"/>
      <c r="N30" s="182">
        <f>J30*$N$26</f>
        <v>82.5</v>
      </c>
      <c r="O30" s="182">
        <f>K30*$O$26</f>
        <v>20</v>
      </c>
      <c r="P30" s="182">
        <f t="shared" si="234"/>
        <v>1650</v>
      </c>
      <c r="Q30" s="5"/>
      <c r="R30" s="182">
        <f>N30*$R$26</f>
        <v>82.5</v>
      </c>
      <c r="S30" s="182">
        <f>O30*$S$26</f>
        <v>20</v>
      </c>
      <c r="T30" s="182">
        <f t="shared" si="235"/>
        <v>1650</v>
      </c>
      <c r="U30" s="5"/>
      <c r="V30" s="182">
        <f>R30*$V$26</f>
        <v>82.5</v>
      </c>
      <c r="W30" s="182">
        <f>S30*$W$26</f>
        <v>20</v>
      </c>
      <c r="X30" s="182">
        <f t="shared" si="236"/>
        <v>1650</v>
      </c>
      <c r="Y30" s="5"/>
      <c r="Z30" s="182">
        <f>V30*$Z$26</f>
        <v>82.5</v>
      </c>
      <c r="AA30" s="182">
        <f>W30*$AA$26</f>
        <v>20</v>
      </c>
      <c r="AB30" s="182">
        <f t="shared" si="237"/>
        <v>1650</v>
      </c>
      <c r="AC30" s="5"/>
      <c r="AD30" s="182">
        <f>Z30*$AD$26</f>
        <v>82.5</v>
      </c>
      <c r="AE30" s="182">
        <f>AA30*$AE$26</f>
        <v>20</v>
      </c>
      <c r="AF30" s="182">
        <f t="shared" si="238"/>
        <v>1650</v>
      </c>
      <c r="AG30" s="5"/>
      <c r="AH30" s="182">
        <f>AD30*$AH$26</f>
        <v>82.5</v>
      </c>
      <c r="AI30" s="182">
        <f>AE30*$AI$26</f>
        <v>20</v>
      </c>
      <c r="AJ30" s="182">
        <f t="shared" si="239"/>
        <v>1650</v>
      </c>
      <c r="AK30" s="5"/>
      <c r="AL30" s="182">
        <f>AH30*$AL$26</f>
        <v>82.5</v>
      </c>
      <c r="AM30" s="182">
        <f>AI30*$AM$26</f>
        <v>20</v>
      </c>
      <c r="AN30" s="182">
        <f t="shared" si="240"/>
        <v>1650</v>
      </c>
      <c r="AO30" s="5"/>
      <c r="AP30" s="182">
        <f>AL30*$AP$26</f>
        <v>82.5</v>
      </c>
      <c r="AQ30" s="182">
        <f>AM30*$AQ$26</f>
        <v>20</v>
      </c>
      <c r="AR30" s="182">
        <f t="shared" ref="AR30:AR32" si="414">AP30*AQ30</f>
        <v>1650</v>
      </c>
      <c r="AS30" s="5"/>
      <c r="AT30" s="182">
        <f t="shared" ref="AT30:AT31" si="415">AP30*$AT$26</f>
        <v>82.5</v>
      </c>
      <c r="AU30" s="182">
        <f t="shared" ref="AU30:AU32" si="416">AQ30*$AU$26</f>
        <v>20</v>
      </c>
      <c r="AV30" s="182">
        <f t="shared" ref="AV30:AV32" si="417">AT30*AU30</f>
        <v>1650</v>
      </c>
      <c r="AW30" s="5"/>
      <c r="AX30" s="182">
        <f t="shared" ref="AX30:AX32" si="418">AT30*$AX$26</f>
        <v>82.5</v>
      </c>
      <c r="AY30" s="182">
        <f>AU30*$AY$26</f>
        <v>20</v>
      </c>
      <c r="AZ30" s="182">
        <f t="shared" ref="AZ30:AZ32" si="419">AX30*AY30</f>
        <v>1650</v>
      </c>
      <c r="BA30" s="5"/>
      <c r="BB30" s="208">
        <f>SUMIF($F$6:$AZ$6,$BB$6,F30:AZ30)</f>
        <v>982.5</v>
      </c>
      <c r="BC30" s="208">
        <f>SUMIF($F$6:$AZ$6,$BC$6,F30:AZ30)/12</f>
        <v>20</v>
      </c>
      <c r="BD30" s="183">
        <f>H30+L30+P30+T30+X30+AB30+AF30+AJ30+AN30</f>
        <v>14700</v>
      </c>
      <c r="BE30" t="b">
        <f>(BB30*BC30)=BD30</f>
        <v>0</v>
      </c>
      <c r="BF30" s="182">
        <f>AX30*$BF$26</f>
        <v>90.750000000000014</v>
      </c>
      <c r="BG30" s="182">
        <f>AY30*$BG$26</f>
        <v>20</v>
      </c>
      <c r="BH30" s="182">
        <f t="shared" si="241"/>
        <v>1815.0000000000002</v>
      </c>
      <c r="BI30" s="5"/>
      <c r="BJ30" s="182">
        <f t="shared" si="242"/>
        <v>90.750000000000014</v>
      </c>
      <c r="BK30" s="182">
        <f t="shared" si="243"/>
        <v>20</v>
      </c>
      <c r="BL30" s="182">
        <f t="shared" si="244"/>
        <v>1815.0000000000002</v>
      </c>
      <c r="BM30" s="5"/>
      <c r="BN30" s="182">
        <f t="shared" si="245"/>
        <v>90.750000000000014</v>
      </c>
      <c r="BO30" s="182">
        <f t="shared" si="246"/>
        <v>20</v>
      </c>
      <c r="BP30" s="182">
        <f t="shared" si="247"/>
        <v>1815.0000000000002</v>
      </c>
      <c r="BQ30" s="5"/>
      <c r="BR30" s="182">
        <f t="shared" si="248"/>
        <v>90.750000000000014</v>
      </c>
      <c r="BS30" s="182">
        <f t="shared" si="249"/>
        <v>20</v>
      </c>
      <c r="BT30" s="182">
        <f t="shared" si="250"/>
        <v>1815.0000000000002</v>
      </c>
      <c r="BU30" s="5"/>
      <c r="BV30" s="182">
        <f t="shared" si="251"/>
        <v>90.750000000000014</v>
      </c>
      <c r="BW30" s="182">
        <f t="shared" si="252"/>
        <v>20</v>
      </c>
      <c r="BX30" s="182">
        <f t="shared" si="253"/>
        <v>1815.0000000000002</v>
      </c>
      <c r="BY30" s="5"/>
      <c r="BZ30" s="182">
        <f t="shared" si="254"/>
        <v>90.750000000000014</v>
      </c>
      <c r="CA30" s="182">
        <f t="shared" si="255"/>
        <v>20</v>
      </c>
      <c r="CB30" s="182">
        <f t="shared" si="256"/>
        <v>1815.0000000000002</v>
      </c>
      <c r="CC30" s="5"/>
      <c r="CD30" s="182">
        <f t="shared" si="257"/>
        <v>90.750000000000014</v>
      </c>
      <c r="CE30" s="182">
        <f t="shared" si="258"/>
        <v>20</v>
      </c>
      <c r="CF30" s="182">
        <f t="shared" si="259"/>
        <v>1815.0000000000002</v>
      </c>
      <c r="CG30" s="5"/>
      <c r="CH30" s="182">
        <f t="shared" si="260"/>
        <v>90.750000000000014</v>
      </c>
      <c r="CI30" s="182">
        <f t="shared" si="261"/>
        <v>20</v>
      </c>
      <c r="CJ30" s="182">
        <f t="shared" si="262"/>
        <v>1815.0000000000002</v>
      </c>
      <c r="CK30" s="5"/>
      <c r="CL30" s="182">
        <f t="shared" si="263"/>
        <v>90.750000000000014</v>
      </c>
      <c r="CM30" s="182">
        <f t="shared" si="264"/>
        <v>20</v>
      </c>
      <c r="CN30" s="182">
        <f t="shared" si="265"/>
        <v>1815.0000000000002</v>
      </c>
      <c r="CO30" s="5"/>
      <c r="CP30" s="182">
        <f t="shared" si="266"/>
        <v>90.750000000000014</v>
      </c>
      <c r="CQ30" s="182">
        <f t="shared" si="267"/>
        <v>20</v>
      </c>
      <c r="CR30" s="182">
        <f t="shared" si="268"/>
        <v>1815.0000000000002</v>
      </c>
      <c r="CS30" s="5"/>
      <c r="CT30" s="182">
        <f t="shared" si="269"/>
        <v>90.750000000000014</v>
      </c>
      <c r="CU30" s="182">
        <f t="shared" si="270"/>
        <v>20</v>
      </c>
      <c r="CV30" s="182">
        <f t="shared" si="271"/>
        <v>1815.0000000000002</v>
      </c>
      <c r="CW30" s="5"/>
      <c r="CX30" s="182">
        <f t="shared" si="272"/>
        <v>90.750000000000014</v>
      </c>
      <c r="CY30" s="182">
        <f t="shared" si="273"/>
        <v>20</v>
      </c>
      <c r="CZ30" s="182">
        <f t="shared" si="274"/>
        <v>1815.0000000000002</v>
      </c>
      <c r="DA30" s="5"/>
      <c r="DB30" s="183">
        <f>BF30+BJ30+BN30+BR30+BV30+BZ30+CD30+CH30+CL30+CP30+CT30+CX30</f>
        <v>1089.0000000000002</v>
      </c>
      <c r="DC30" s="183">
        <f>(BG30+BK30+BO30+BS30+BW30+CA30+CE30+CI30+CM30+CQ30+CU30+CY30)/12</f>
        <v>20</v>
      </c>
      <c r="DD30" s="183">
        <f>BH30+BL30+BP30+BT30+BX30+CB30+CF30+CJ30+CN30+CR30+CV30+CZ30</f>
        <v>21780.000000000004</v>
      </c>
      <c r="DF30" s="182">
        <f t="shared" si="275"/>
        <v>99.825000000000017</v>
      </c>
      <c r="DG30" s="182">
        <f t="shared" si="276"/>
        <v>20</v>
      </c>
      <c r="DH30" s="182">
        <f t="shared" si="277"/>
        <v>1996.5000000000005</v>
      </c>
      <c r="DI30" s="5"/>
      <c r="DJ30" s="182">
        <f t="shared" si="278"/>
        <v>99.825000000000017</v>
      </c>
      <c r="DK30" s="182">
        <f t="shared" si="279"/>
        <v>20</v>
      </c>
      <c r="DL30" s="182">
        <f t="shared" si="280"/>
        <v>1996.5000000000005</v>
      </c>
      <c r="DM30" s="5"/>
      <c r="DN30" s="182">
        <f t="shared" si="281"/>
        <v>99.825000000000017</v>
      </c>
      <c r="DO30" s="182">
        <f t="shared" si="282"/>
        <v>20</v>
      </c>
      <c r="DP30" s="182">
        <f t="shared" si="283"/>
        <v>1996.5000000000005</v>
      </c>
      <c r="DQ30" s="5"/>
      <c r="DR30" s="182">
        <f t="shared" si="284"/>
        <v>99.825000000000017</v>
      </c>
      <c r="DS30" s="182">
        <f t="shared" si="285"/>
        <v>20</v>
      </c>
      <c r="DT30" s="182">
        <f t="shared" si="286"/>
        <v>1996.5000000000005</v>
      </c>
      <c r="DU30" s="5"/>
      <c r="DV30" s="182">
        <f t="shared" si="287"/>
        <v>99.825000000000017</v>
      </c>
      <c r="DW30" s="182">
        <f t="shared" si="288"/>
        <v>20</v>
      </c>
      <c r="DX30" s="182">
        <f t="shared" si="289"/>
        <v>1996.5000000000005</v>
      </c>
      <c r="DY30" s="5"/>
      <c r="DZ30" s="182">
        <f t="shared" si="290"/>
        <v>99.825000000000017</v>
      </c>
      <c r="EA30" s="182">
        <f t="shared" si="291"/>
        <v>20</v>
      </c>
      <c r="EB30" s="182">
        <f t="shared" si="292"/>
        <v>1996.5000000000005</v>
      </c>
      <c r="EC30" s="5"/>
      <c r="ED30" s="182">
        <f t="shared" si="293"/>
        <v>99.825000000000017</v>
      </c>
      <c r="EE30" s="182">
        <f t="shared" si="294"/>
        <v>20</v>
      </c>
      <c r="EF30" s="182">
        <f t="shared" si="295"/>
        <v>1996.5000000000005</v>
      </c>
      <c r="EG30" s="5"/>
      <c r="EH30" s="182">
        <f t="shared" si="296"/>
        <v>99.825000000000017</v>
      </c>
      <c r="EI30" s="182">
        <f t="shared" si="297"/>
        <v>20</v>
      </c>
      <c r="EJ30" s="182">
        <f t="shared" si="298"/>
        <v>1996.5000000000005</v>
      </c>
      <c r="EK30" s="5"/>
      <c r="EL30" s="182">
        <f t="shared" si="299"/>
        <v>99.825000000000017</v>
      </c>
      <c r="EM30" s="182">
        <f t="shared" si="300"/>
        <v>20</v>
      </c>
      <c r="EN30" s="182">
        <f t="shared" si="301"/>
        <v>1996.5000000000005</v>
      </c>
      <c r="EO30" s="5"/>
      <c r="EP30" s="182">
        <f t="shared" si="302"/>
        <v>99.825000000000017</v>
      </c>
      <c r="EQ30" s="182">
        <f t="shared" si="303"/>
        <v>20</v>
      </c>
      <c r="ER30" s="182">
        <f t="shared" si="304"/>
        <v>1996.5000000000005</v>
      </c>
      <c r="ES30" s="5"/>
      <c r="ET30" s="182">
        <f t="shared" si="305"/>
        <v>99.825000000000017</v>
      </c>
      <c r="EU30" s="182">
        <f t="shared" si="306"/>
        <v>20</v>
      </c>
      <c r="EV30" s="182">
        <f t="shared" si="307"/>
        <v>1996.5000000000005</v>
      </c>
      <c r="EW30" s="5"/>
      <c r="EX30" s="182">
        <f t="shared" si="308"/>
        <v>99.825000000000017</v>
      </c>
      <c r="EY30" s="182">
        <f t="shared" si="309"/>
        <v>20</v>
      </c>
      <c r="EZ30" s="182">
        <f t="shared" si="310"/>
        <v>1996.5000000000005</v>
      </c>
      <c r="FA30" s="5"/>
      <c r="FB30" s="183">
        <f>DF30+DJ30+DN30+DR30+DV30+DZ30+ED30+EH30+EL30+EP30+ET30+EX30</f>
        <v>1197.9000000000003</v>
      </c>
      <c r="FC30" s="183">
        <f>(DG30+DK30+DO30+DS30+DW30+EA30+EE30+EI30+EM30+EQ30+EU30+EY30)/12</f>
        <v>20</v>
      </c>
      <c r="FD30" s="183">
        <f>DH30+DL30+DP30+DT30+DX30+EB30+EF30+EJ30+EN30+ER30+EV30+EZ30</f>
        <v>23958.000000000004</v>
      </c>
      <c r="FF30" s="182">
        <f t="shared" si="311"/>
        <v>109.80750000000003</v>
      </c>
      <c r="FG30" s="182">
        <f t="shared" si="312"/>
        <v>20</v>
      </c>
      <c r="FH30" s="182">
        <f t="shared" si="313"/>
        <v>2196.1500000000005</v>
      </c>
      <c r="FI30" s="5"/>
      <c r="FJ30" s="182">
        <f t="shared" si="314"/>
        <v>109.80750000000003</v>
      </c>
      <c r="FK30" s="182">
        <f t="shared" si="315"/>
        <v>20</v>
      </c>
      <c r="FL30" s="182">
        <f t="shared" si="316"/>
        <v>2196.1500000000005</v>
      </c>
      <c r="FM30" s="5"/>
      <c r="FN30" s="182">
        <f t="shared" si="317"/>
        <v>109.80750000000003</v>
      </c>
      <c r="FO30" s="182">
        <f t="shared" si="318"/>
        <v>20</v>
      </c>
      <c r="FP30" s="182">
        <f t="shared" si="319"/>
        <v>2196.1500000000005</v>
      </c>
      <c r="FQ30" s="5"/>
      <c r="FR30" s="182">
        <f t="shared" si="320"/>
        <v>109.80750000000003</v>
      </c>
      <c r="FS30" s="182">
        <f t="shared" si="321"/>
        <v>20</v>
      </c>
      <c r="FT30" s="182">
        <f t="shared" si="322"/>
        <v>2196.1500000000005</v>
      </c>
      <c r="FU30" s="5"/>
      <c r="FV30" s="182">
        <f t="shared" ref="FV30:FV32" si="420">FR30*$FV$26</f>
        <v>109.80750000000003</v>
      </c>
      <c r="FW30" s="182">
        <f t="shared" ref="FW30:FW32" si="421">FS30*$FW$26</f>
        <v>20</v>
      </c>
      <c r="FX30" s="182">
        <f t="shared" si="323"/>
        <v>2196.1500000000005</v>
      </c>
      <c r="FY30" s="5"/>
      <c r="FZ30" s="182">
        <f t="shared" si="324"/>
        <v>109.80750000000003</v>
      </c>
      <c r="GA30" s="182">
        <f t="shared" si="325"/>
        <v>20</v>
      </c>
      <c r="GB30" s="182">
        <f t="shared" si="326"/>
        <v>2196.1500000000005</v>
      </c>
      <c r="GC30" s="5"/>
      <c r="GD30" s="182">
        <f>FZ30*$GD$26</f>
        <v>109.80750000000003</v>
      </c>
      <c r="GE30" s="182">
        <f>GA30*$GE$26</f>
        <v>20</v>
      </c>
      <c r="GF30" s="182">
        <f t="shared" si="329"/>
        <v>2196.1500000000005</v>
      </c>
      <c r="GG30" s="5"/>
      <c r="GH30" s="182">
        <f t="shared" si="330"/>
        <v>109.80750000000003</v>
      </c>
      <c r="GI30" s="182">
        <f t="shared" si="331"/>
        <v>20</v>
      </c>
      <c r="GJ30" s="182">
        <f t="shared" si="332"/>
        <v>2196.1500000000005</v>
      </c>
      <c r="GK30" s="5"/>
      <c r="GL30" s="182">
        <f t="shared" si="333"/>
        <v>109.80750000000003</v>
      </c>
      <c r="GM30" s="182">
        <f t="shared" si="334"/>
        <v>20</v>
      </c>
      <c r="GN30" s="182">
        <f t="shared" si="335"/>
        <v>2196.1500000000005</v>
      </c>
      <c r="GO30" s="5"/>
      <c r="GP30" s="182">
        <f t="shared" si="336"/>
        <v>109.80750000000003</v>
      </c>
      <c r="GQ30" s="182">
        <f t="shared" si="337"/>
        <v>20</v>
      </c>
      <c r="GR30" s="182">
        <f t="shared" si="338"/>
        <v>2196.1500000000005</v>
      </c>
      <c r="GS30" s="5"/>
      <c r="GT30" s="182">
        <f t="shared" si="339"/>
        <v>109.80750000000003</v>
      </c>
      <c r="GU30" s="182">
        <f t="shared" si="340"/>
        <v>20</v>
      </c>
      <c r="GV30" s="182">
        <f t="shared" si="341"/>
        <v>2196.1500000000005</v>
      </c>
      <c r="GW30" s="5"/>
      <c r="GX30" s="182">
        <f t="shared" si="342"/>
        <v>109.80750000000003</v>
      </c>
      <c r="GY30" s="182">
        <f t="shared" si="343"/>
        <v>20</v>
      </c>
      <c r="GZ30" s="182">
        <f t="shared" si="344"/>
        <v>2196.1500000000005</v>
      </c>
      <c r="HB30" s="183">
        <f>FF30+FJ30+FN30+FR30+FV30+FZ30+GD30+GH30+GL30+GP30+GT30+GX30</f>
        <v>1317.6900000000005</v>
      </c>
      <c r="HC30" s="183">
        <f>(FG30+FK30+FO30+FS30+FW30+GA30+GE30+GI30+GM30+GQ30+GU30+GY30)/12</f>
        <v>20</v>
      </c>
      <c r="HD30" s="183">
        <f>FH30+FL30+FP30+FT30+FX30+GB30+GF30+GJ30+GN30+GR30+GV30+GZ30</f>
        <v>26353.800000000014</v>
      </c>
      <c r="HF30" s="182">
        <f t="shared" si="345"/>
        <v>120.78825000000005</v>
      </c>
      <c r="HG30" s="182">
        <f t="shared" si="346"/>
        <v>20</v>
      </c>
      <c r="HH30" s="182">
        <f t="shared" si="347"/>
        <v>2415.7650000000008</v>
      </c>
      <c r="HI30" s="5"/>
      <c r="HJ30" s="182">
        <f t="shared" ref="HJ30:HJ32" si="422">HF30*$HJ$26</f>
        <v>120.78825000000005</v>
      </c>
      <c r="HK30" s="182">
        <f>HG30*$HK$26</f>
        <v>20</v>
      </c>
      <c r="HL30" s="182">
        <f t="shared" si="349"/>
        <v>2415.7650000000008</v>
      </c>
      <c r="HM30" s="5"/>
      <c r="HN30" s="182">
        <f t="shared" si="350"/>
        <v>120.78825000000005</v>
      </c>
      <c r="HO30" s="182">
        <f t="shared" si="351"/>
        <v>20</v>
      </c>
      <c r="HP30" s="182">
        <f t="shared" si="352"/>
        <v>2415.7650000000008</v>
      </c>
      <c r="HQ30" s="5"/>
      <c r="HR30" s="182">
        <f t="shared" si="353"/>
        <v>120.78825000000005</v>
      </c>
      <c r="HS30" s="182">
        <f>HO30*$HS$26</f>
        <v>20</v>
      </c>
      <c r="HT30" s="182">
        <f t="shared" si="355"/>
        <v>2415.7650000000008</v>
      </c>
      <c r="HU30" s="5"/>
      <c r="HV30" s="182">
        <f t="shared" si="356"/>
        <v>120.78825000000005</v>
      </c>
      <c r="HW30" s="182">
        <f t="shared" si="357"/>
        <v>20</v>
      </c>
      <c r="HX30" s="182">
        <f t="shared" si="358"/>
        <v>2415.7650000000008</v>
      </c>
      <c r="HY30" s="5"/>
      <c r="HZ30" s="182">
        <f t="shared" si="359"/>
        <v>120.78825000000005</v>
      </c>
      <c r="IA30" s="182">
        <f t="shared" si="360"/>
        <v>20</v>
      </c>
      <c r="IB30" s="182">
        <f t="shared" si="361"/>
        <v>2415.7650000000008</v>
      </c>
      <c r="IC30" s="5"/>
      <c r="ID30" s="182">
        <f t="shared" si="362"/>
        <v>120.78825000000005</v>
      </c>
      <c r="IE30" s="182">
        <f t="shared" si="363"/>
        <v>20</v>
      </c>
      <c r="IF30" s="182">
        <f t="shared" si="364"/>
        <v>2415.7650000000008</v>
      </c>
      <c r="IG30" s="5"/>
      <c r="IH30" s="182">
        <f t="shared" si="365"/>
        <v>120.78825000000005</v>
      </c>
      <c r="II30" s="182">
        <f t="shared" si="366"/>
        <v>20</v>
      </c>
      <c r="IJ30" s="182">
        <f t="shared" si="367"/>
        <v>2415.7650000000008</v>
      </c>
      <c r="IK30" s="5"/>
      <c r="IL30" s="182">
        <f t="shared" si="368"/>
        <v>120.78825000000005</v>
      </c>
      <c r="IM30" s="182">
        <f t="shared" si="369"/>
        <v>20</v>
      </c>
      <c r="IN30" s="182">
        <f t="shared" si="370"/>
        <v>2415.7650000000008</v>
      </c>
      <c r="IO30" s="5"/>
      <c r="IP30" s="182">
        <f t="shared" si="371"/>
        <v>120.78825000000005</v>
      </c>
      <c r="IQ30" s="182">
        <f t="shared" si="372"/>
        <v>20</v>
      </c>
      <c r="IR30" s="182">
        <f t="shared" si="373"/>
        <v>2415.7650000000008</v>
      </c>
      <c r="IS30" s="5"/>
      <c r="IT30" s="182">
        <f t="shared" si="374"/>
        <v>120.78825000000005</v>
      </c>
      <c r="IU30" s="182">
        <f t="shared" si="375"/>
        <v>20</v>
      </c>
      <c r="IV30" s="182">
        <f t="shared" si="376"/>
        <v>2415.7650000000008</v>
      </c>
      <c r="IW30" s="5"/>
      <c r="IX30" s="182">
        <f t="shared" si="377"/>
        <v>120.78825000000005</v>
      </c>
      <c r="IY30" s="182">
        <f t="shared" si="378"/>
        <v>20</v>
      </c>
      <c r="IZ30" s="182">
        <f t="shared" si="379"/>
        <v>2415.7650000000008</v>
      </c>
      <c r="JB30" s="183">
        <f>HF30+HJ30+HN30+HR30+HV30+HZ30+ID30+IH30+IL30+IP30+IT30+IX30</f>
        <v>1449.4590000000005</v>
      </c>
      <c r="JC30" s="183">
        <f>(HG30+HK30+HO30+HS30+HW30+IA30+IE30+II30+IM30+IQ30+IU30+IY30)/12</f>
        <v>20</v>
      </c>
      <c r="JD30" s="183">
        <f>HH30+HL30+HP30+HT30+HX30+IB30+IF30+IJ30+IN30+IR30+IV30+IZ30</f>
        <v>28989.180000000004</v>
      </c>
      <c r="JF30" s="182">
        <f t="shared" si="380"/>
        <v>132.86707500000006</v>
      </c>
      <c r="JG30" s="182">
        <f t="shared" si="381"/>
        <v>20</v>
      </c>
      <c r="JH30" s="182">
        <f t="shared" si="382"/>
        <v>2657.3415000000014</v>
      </c>
      <c r="JI30" s="5"/>
      <c r="JJ30" s="182">
        <f t="shared" si="383"/>
        <v>132.86707500000006</v>
      </c>
      <c r="JK30" s="182">
        <f t="shared" si="384"/>
        <v>20</v>
      </c>
      <c r="JL30" s="182">
        <f t="shared" si="385"/>
        <v>2657.3415000000014</v>
      </c>
      <c r="JM30" s="5"/>
      <c r="JN30" s="182">
        <f t="shared" si="386"/>
        <v>132.86707500000006</v>
      </c>
      <c r="JO30" s="182">
        <f t="shared" si="387"/>
        <v>20</v>
      </c>
      <c r="JP30" s="182">
        <f t="shared" si="388"/>
        <v>2657.3415000000014</v>
      </c>
      <c r="JQ30" s="5"/>
      <c r="JR30" s="182">
        <f t="shared" si="389"/>
        <v>132.86707500000006</v>
      </c>
      <c r="JS30" s="182">
        <f t="shared" si="390"/>
        <v>20</v>
      </c>
      <c r="JT30" s="182">
        <f t="shared" si="391"/>
        <v>2657.3415000000014</v>
      </c>
      <c r="JU30" s="5"/>
      <c r="JV30" s="182">
        <f t="shared" si="392"/>
        <v>132.86707500000006</v>
      </c>
      <c r="JW30" s="182">
        <f t="shared" si="393"/>
        <v>20</v>
      </c>
      <c r="JX30" s="182">
        <f t="shared" si="394"/>
        <v>2657.3415000000014</v>
      </c>
      <c r="JY30" s="5"/>
      <c r="JZ30" s="182">
        <f t="shared" si="395"/>
        <v>132.86707500000006</v>
      </c>
      <c r="KA30" s="182">
        <f t="shared" si="396"/>
        <v>20</v>
      </c>
      <c r="KB30" s="182">
        <f t="shared" si="397"/>
        <v>2657.3415000000014</v>
      </c>
      <c r="KC30" s="5"/>
      <c r="KD30" s="182">
        <f>JZ30*$KD$26</f>
        <v>132.86707500000006</v>
      </c>
      <c r="KE30" s="182">
        <f t="shared" si="398"/>
        <v>20</v>
      </c>
      <c r="KF30" s="182">
        <f t="shared" si="399"/>
        <v>2657.3415000000014</v>
      </c>
      <c r="KG30" s="5"/>
      <c r="KH30" s="182">
        <f t="shared" si="400"/>
        <v>132.86707500000006</v>
      </c>
      <c r="KI30" s="182">
        <f t="shared" ref="KI30:KI32" si="423">KE30*$KI$26</f>
        <v>20</v>
      </c>
      <c r="KJ30" s="182">
        <f t="shared" si="401"/>
        <v>2657.3415000000014</v>
      </c>
      <c r="KK30" s="5"/>
      <c r="KL30" s="182">
        <f t="shared" si="402"/>
        <v>132.86707500000006</v>
      </c>
      <c r="KM30" s="182">
        <f>KI30*$KM$26</f>
        <v>20</v>
      </c>
      <c r="KN30" s="182">
        <f t="shared" si="404"/>
        <v>2657.3415000000014</v>
      </c>
      <c r="KO30" s="5"/>
      <c r="KP30" s="182">
        <f t="shared" si="405"/>
        <v>132.86707500000006</v>
      </c>
      <c r="KQ30" s="182">
        <f>KM30*$KQ$26</f>
        <v>20</v>
      </c>
      <c r="KR30" s="182">
        <f t="shared" si="406"/>
        <v>2657.3415000000014</v>
      </c>
      <c r="KS30" s="5"/>
      <c r="KT30" s="182">
        <f t="shared" si="407"/>
        <v>132.86707500000006</v>
      </c>
      <c r="KU30" s="182">
        <f t="shared" si="408"/>
        <v>20</v>
      </c>
      <c r="KV30" s="182">
        <f t="shared" si="409"/>
        <v>2657.3415000000014</v>
      </c>
      <c r="KW30" s="5"/>
      <c r="KX30" s="182">
        <f t="shared" si="410"/>
        <v>132.86707500000006</v>
      </c>
      <c r="KY30" s="182">
        <f t="shared" si="411"/>
        <v>20</v>
      </c>
      <c r="KZ30" s="182">
        <f t="shared" si="412"/>
        <v>2657.3415000000014</v>
      </c>
      <c r="LB30" s="183">
        <f>JF30+JJ30+JN30+JR30+JV30+JZ30+KD30+KH30+KL30+KP30+KT30+KX30</f>
        <v>1594.4049000000011</v>
      </c>
      <c r="LC30" s="183">
        <f>(JG30+JK30+JO30+JS30+JW30+KA30+KE30+KI30+KM30+KQ30+KU30+KY30)/12</f>
        <v>20</v>
      </c>
      <c r="LD30" s="183">
        <f>JH30+JL30+JP30+JT30+JX30+KB30+KF30+KJ30+KN30+KR30+KV30+KZ30</f>
        <v>31888.098000000024</v>
      </c>
    </row>
    <row r="31" spans="2:316" ht="18.75">
      <c r="B31" s="172" t="s">
        <v>358</v>
      </c>
      <c r="C31" s="180"/>
      <c r="D31" s="180" t="e">
        <f>'A.I Revenue Streams - P1'!#REF!</f>
        <v>#REF!</v>
      </c>
      <c r="E31" s="184"/>
      <c r="F31" s="182">
        <f>'A.I Revenue Streams - P2'!G31*25</f>
        <v>50</v>
      </c>
      <c r="G31" s="182">
        <f>'A.I Revenue Streams - P2'!I31</f>
        <v>20</v>
      </c>
      <c r="H31" s="182">
        <f>F31*G31</f>
        <v>1000</v>
      </c>
      <c r="I31" s="5"/>
      <c r="J31" s="182">
        <f>F31*$J$26</f>
        <v>55.000000000000007</v>
      </c>
      <c r="K31" s="182">
        <f>G31*$K$26</f>
        <v>20</v>
      </c>
      <c r="L31" s="182">
        <f t="shared" si="413"/>
        <v>1100.0000000000002</v>
      </c>
      <c r="M31" s="5"/>
      <c r="N31" s="182">
        <f>J31*$N$26</f>
        <v>55.000000000000007</v>
      </c>
      <c r="O31" s="182">
        <f>K31*$O$26</f>
        <v>20</v>
      </c>
      <c r="P31" s="182">
        <f t="shared" si="234"/>
        <v>1100.0000000000002</v>
      </c>
      <c r="Q31" s="5"/>
      <c r="R31" s="182">
        <f>N31*$R$26</f>
        <v>55.000000000000007</v>
      </c>
      <c r="S31" s="182">
        <f>O31*$S$26</f>
        <v>20</v>
      </c>
      <c r="T31" s="182">
        <f t="shared" si="235"/>
        <v>1100.0000000000002</v>
      </c>
      <c r="U31" s="5"/>
      <c r="V31" s="182">
        <f>R31*$V$26</f>
        <v>55.000000000000007</v>
      </c>
      <c r="W31" s="182">
        <f>S31*$W$26</f>
        <v>20</v>
      </c>
      <c r="X31" s="182">
        <f t="shared" si="236"/>
        <v>1100.0000000000002</v>
      </c>
      <c r="Y31" s="5"/>
      <c r="Z31" s="182">
        <f>V31*$Z$26</f>
        <v>55.000000000000007</v>
      </c>
      <c r="AA31" s="182">
        <f>W31*$AA$26</f>
        <v>20</v>
      </c>
      <c r="AB31" s="182">
        <f t="shared" si="237"/>
        <v>1100.0000000000002</v>
      </c>
      <c r="AC31" s="5"/>
      <c r="AD31" s="182">
        <f>Z31*$AD$26</f>
        <v>55.000000000000007</v>
      </c>
      <c r="AE31" s="182">
        <f>AA31*$AE$26</f>
        <v>20</v>
      </c>
      <c r="AF31" s="182">
        <f t="shared" si="238"/>
        <v>1100.0000000000002</v>
      </c>
      <c r="AG31" s="5"/>
      <c r="AH31" s="182">
        <f>AD31*$AH$26</f>
        <v>55.000000000000007</v>
      </c>
      <c r="AI31" s="182">
        <f>AE31*$AI$26</f>
        <v>20</v>
      </c>
      <c r="AJ31" s="182">
        <f t="shared" si="239"/>
        <v>1100.0000000000002</v>
      </c>
      <c r="AK31" s="5"/>
      <c r="AL31" s="182">
        <f>AH31*$AL$26</f>
        <v>55.000000000000007</v>
      </c>
      <c r="AM31" s="182">
        <f>AI31*$AM$26</f>
        <v>20</v>
      </c>
      <c r="AN31" s="182">
        <f t="shared" si="240"/>
        <v>1100.0000000000002</v>
      </c>
      <c r="AO31" s="5"/>
      <c r="AP31" s="182">
        <f>AL31*$AP$26</f>
        <v>55.000000000000007</v>
      </c>
      <c r="AQ31" s="182">
        <f>AM31*$AQ$26</f>
        <v>20</v>
      </c>
      <c r="AR31" s="182">
        <f t="shared" si="414"/>
        <v>1100.0000000000002</v>
      </c>
      <c r="AS31" s="5"/>
      <c r="AT31" s="182">
        <f t="shared" si="415"/>
        <v>55.000000000000007</v>
      </c>
      <c r="AU31" s="182">
        <f>AQ31*$AU$26</f>
        <v>20</v>
      </c>
      <c r="AV31" s="182">
        <f t="shared" si="417"/>
        <v>1100.0000000000002</v>
      </c>
      <c r="AW31" s="5"/>
      <c r="AX31" s="182">
        <f t="shared" si="418"/>
        <v>55.000000000000007</v>
      </c>
      <c r="AY31" s="182">
        <f>AU31*$AY$26</f>
        <v>20</v>
      </c>
      <c r="AZ31" s="182">
        <f t="shared" si="419"/>
        <v>1100.0000000000002</v>
      </c>
      <c r="BA31" s="5"/>
      <c r="BB31" s="208">
        <f>SUMIF($F$6:$AZ$6,$BB$6,F31:AZ31)</f>
        <v>655</v>
      </c>
      <c r="BC31" s="208">
        <f>SUMIF($F$6:$AZ$6,$BC$6,F31:AZ31)/12</f>
        <v>20</v>
      </c>
      <c r="BD31" s="183">
        <f>H31+L31+P31+T31+X31+AB31+AF31+AJ31+AN31</f>
        <v>9800</v>
      </c>
      <c r="BE31" t="b">
        <f>(BB31*BC31)=BD31</f>
        <v>0</v>
      </c>
      <c r="BF31" s="182">
        <f>AX31*$BF$26</f>
        <v>60.500000000000014</v>
      </c>
      <c r="BG31" s="182">
        <f>AY31*$BG$26</f>
        <v>20</v>
      </c>
      <c r="BH31" s="182">
        <f t="shared" si="241"/>
        <v>1210.0000000000002</v>
      </c>
      <c r="BI31" s="5"/>
      <c r="BJ31" s="182">
        <f t="shared" si="242"/>
        <v>60.500000000000014</v>
      </c>
      <c r="BK31" s="182">
        <f t="shared" si="243"/>
        <v>20</v>
      </c>
      <c r="BL31" s="182">
        <f t="shared" si="244"/>
        <v>1210.0000000000002</v>
      </c>
      <c r="BM31" s="5"/>
      <c r="BN31" s="182">
        <f t="shared" si="245"/>
        <v>60.500000000000014</v>
      </c>
      <c r="BO31" s="182">
        <f t="shared" si="246"/>
        <v>20</v>
      </c>
      <c r="BP31" s="182">
        <f t="shared" si="247"/>
        <v>1210.0000000000002</v>
      </c>
      <c r="BQ31" s="5"/>
      <c r="BR31" s="182">
        <f t="shared" si="248"/>
        <v>60.500000000000014</v>
      </c>
      <c r="BS31" s="182">
        <f t="shared" si="249"/>
        <v>20</v>
      </c>
      <c r="BT31" s="182">
        <f t="shared" si="250"/>
        <v>1210.0000000000002</v>
      </c>
      <c r="BU31" s="5"/>
      <c r="BV31" s="182">
        <f t="shared" si="251"/>
        <v>60.500000000000014</v>
      </c>
      <c r="BW31" s="182">
        <f t="shared" si="252"/>
        <v>20</v>
      </c>
      <c r="BX31" s="182">
        <f t="shared" si="253"/>
        <v>1210.0000000000002</v>
      </c>
      <c r="BY31" s="5"/>
      <c r="BZ31" s="182">
        <f t="shared" si="254"/>
        <v>60.500000000000014</v>
      </c>
      <c r="CA31" s="182">
        <f t="shared" si="255"/>
        <v>20</v>
      </c>
      <c r="CB31" s="182">
        <f t="shared" si="256"/>
        <v>1210.0000000000002</v>
      </c>
      <c r="CC31" s="5"/>
      <c r="CD31" s="182">
        <f t="shared" si="257"/>
        <v>60.500000000000014</v>
      </c>
      <c r="CE31" s="182">
        <f t="shared" si="258"/>
        <v>20</v>
      </c>
      <c r="CF31" s="182">
        <f t="shared" si="259"/>
        <v>1210.0000000000002</v>
      </c>
      <c r="CG31" s="5"/>
      <c r="CH31" s="182">
        <f t="shared" si="260"/>
        <v>60.500000000000014</v>
      </c>
      <c r="CI31" s="182">
        <f t="shared" si="261"/>
        <v>20</v>
      </c>
      <c r="CJ31" s="182">
        <f t="shared" si="262"/>
        <v>1210.0000000000002</v>
      </c>
      <c r="CK31" s="5"/>
      <c r="CL31" s="182">
        <f t="shared" si="263"/>
        <v>60.500000000000014</v>
      </c>
      <c r="CM31" s="182">
        <f t="shared" si="264"/>
        <v>20</v>
      </c>
      <c r="CN31" s="182">
        <f t="shared" si="265"/>
        <v>1210.0000000000002</v>
      </c>
      <c r="CO31" s="5"/>
      <c r="CP31" s="182">
        <f t="shared" si="266"/>
        <v>60.500000000000014</v>
      </c>
      <c r="CQ31" s="182">
        <f t="shared" si="267"/>
        <v>20</v>
      </c>
      <c r="CR31" s="182">
        <f t="shared" si="268"/>
        <v>1210.0000000000002</v>
      </c>
      <c r="CS31" s="5"/>
      <c r="CT31" s="182">
        <f t="shared" si="269"/>
        <v>60.500000000000014</v>
      </c>
      <c r="CU31" s="182">
        <f t="shared" si="270"/>
        <v>20</v>
      </c>
      <c r="CV31" s="182">
        <f t="shared" si="271"/>
        <v>1210.0000000000002</v>
      </c>
      <c r="CW31" s="5"/>
      <c r="CX31" s="182">
        <f t="shared" si="272"/>
        <v>60.500000000000014</v>
      </c>
      <c r="CY31" s="182">
        <f t="shared" si="273"/>
        <v>20</v>
      </c>
      <c r="CZ31" s="182">
        <f t="shared" si="274"/>
        <v>1210.0000000000002</v>
      </c>
      <c r="DA31" s="5"/>
      <c r="DB31" s="183">
        <f>BF31+BJ31+BN31+BR31+BV31+BZ31+CD31+CH31+CL31+CP31+CT31+CX31</f>
        <v>726.00000000000011</v>
      </c>
      <c r="DC31" s="183">
        <f>(BG31+BK31+BO31+BS31+BW31+CA31+CE31+CI31+CM31+CQ31+CU31+CY31)/12</f>
        <v>20</v>
      </c>
      <c r="DD31" s="183">
        <f>BH31+BL31+BP31+BT31+BX31+CB31+CF31+CJ31+CN31+CR31+CV31+CZ31</f>
        <v>14520.000000000002</v>
      </c>
      <c r="DF31" s="182">
        <f t="shared" si="275"/>
        <v>66.550000000000026</v>
      </c>
      <c r="DG31" s="182">
        <f t="shared" si="276"/>
        <v>20</v>
      </c>
      <c r="DH31" s="182">
        <f t="shared" si="277"/>
        <v>1331.0000000000005</v>
      </c>
      <c r="DI31" s="5"/>
      <c r="DJ31" s="182">
        <f t="shared" si="278"/>
        <v>66.550000000000026</v>
      </c>
      <c r="DK31" s="182">
        <f t="shared" si="279"/>
        <v>20</v>
      </c>
      <c r="DL31" s="182">
        <f t="shared" si="280"/>
        <v>1331.0000000000005</v>
      </c>
      <c r="DM31" s="5"/>
      <c r="DN31" s="182">
        <f t="shared" si="281"/>
        <v>66.550000000000026</v>
      </c>
      <c r="DO31" s="182">
        <f t="shared" si="282"/>
        <v>20</v>
      </c>
      <c r="DP31" s="182">
        <f t="shared" si="283"/>
        <v>1331.0000000000005</v>
      </c>
      <c r="DQ31" s="5"/>
      <c r="DR31" s="182">
        <f t="shared" si="284"/>
        <v>66.550000000000026</v>
      </c>
      <c r="DS31" s="182">
        <f t="shared" si="285"/>
        <v>20</v>
      </c>
      <c r="DT31" s="182">
        <f t="shared" si="286"/>
        <v>1331.0000000000005</v>
      </c>
      <c r="DU31" s="5"/>
      <c r="DV31" s="182">
        <f t="shared" si="287"/>
        <v>66.550000000000026</v>
      </c>
      <c r="DW31" s="182">
        <f t="shared" si="288"/>
        <v>20</v>
      </c>
      <c r="DX31" s="182">
        <f t="shared" si="289"/>
        <v>1331.0000000000005</v>
      </c>
      <c r="DY31" s="5"/>
      <c r="DZ31" s="182">
        <f t="shared" si="290"/>
        <v>66.550000000000026</v>
      </c>
      <c r="EA31" s="182">
        <f t="shared" si="291"/>
        <v>20</v>
      </c>
      <c r="EB31" s="182">
        <f t="shared" si="292"/>
        <v>1331.0000000000005</v>
      </c>
      <c r="EC31" s="5"/>
      <c r="ED31" s="182">
        <f t="shared" si="293"/>
        <v>66.550000000000026</v>
      </c>
      <c r="EE31" s="182">
        <f t="shared" si="294"/>
        <v>20</v>
      </c>
      <c r="EF31" s="182">
        <f t="shared" si="295"/>
        <v>1331.0000000000005</v>
      </c>
      <c r="EG31" s="5"/>
      <c r="EH31" s="182">
        <f t="shared" si="296"/>
        <v>66.550000000000026</v>
      </c>
      <c r="EI31" s="182">
        <f t="shared" si="297"/>
        <v>20</v>
      </c>
      <c r="EJ31" s="182">
        <f t="shared" si="298"/>
        <v>1331.0000000000005</v>
      </c>
      <c r="EK31" s="5"/>
      <c r="EL31" s="182">
        <f t="shared" si="299"/>
        <v>66.550000000000026</v>
      </c>
      <c r="EM31" s="182">
        <f t="shared" si="300"/>
        <v>20</v>
      </c>
      <c r="EN31" s="182">
        <f t="shared" si="301"/>
        <v>1331.0000000000005</v>
      </c>
      <c r="EO31" s="5"/>
      <c r="EP31" s="182">
        <f t="shared" si="302"/>
        <v>66.550000000000026</v>
      </c>
      <c r="EQ31" s="182">
        <f t="shared" si="303"/>
        <v>20</v>
      </c>
      <c r="ER31" s="182">
        <f t="shared" si="304"/>
        <v>1331.0000000000005</v>
      </c>
      <c r="ES31" s="5"/>
      <c r="ET31" s="182">
        <f t="shared" si="305"/>
        <v>66.550000000000026</v>
      </c>
      <c r="EU31" s="182">
        <f t="shared" si="306"/>
        <v>20</v>
      </c>
      <c r="EV31" s="182">
        <f t="shared" si="307"/>
        <v>1331.0000000000005</v>
      </c>
      <c r="EW31" s="5"/>
      <c r="EX31" s="182">
        <f t="shared" si="308"/>
        <v>66.550000000000026</v>
      </c>
      <c r="EY31" s="182">
        <f t="shared" si="309"/>
        <v>20</v>
      </c>
      <c r="EZ31" s="182">
        <f t="shared" si="310"/>
        <v>1331.0000000000005</v>
      </c>
      <c r="FA31" s="5"/>
      <c r="FB31" s="183">
        <f>DF31+DJ31+DN31+DR31+DV31+DZ31+ED31+EH31+EL31+EP31+ET31+EX31</f>
        <v>798.60000000000048</v>
      </c>
      <c r="FC31" s="183">
        <f>(DG31+DK31+DO31+DS31+DW31+EA31+EE31+EI31+EM31+EQ31+EU31+EY31)/12</f>
        <v>20</v>
      </c>
      <c r="FD31" s="183">
        <f>DH31+DL31+DP31+DT31+DX31+EB31+EF31+EJ31+EN31+ER31+EV31+EZ31</f>
        <v>15972.000000000002</v>
      </c>
      <c r="FF31" s="182">
        <f t="shared" si="311"/>
        <v>73.205000000000041</v>
      </c>
      <c r="FG31" s="182">
        <f t="shared" si="312"/>
        <v>20</v>
      </c>
      <c r="FH31" s="182">
        <f t="shared" si="313"/>
        <v>1464.1000000000008</v>
      </c>
      <c r="FI31" s="5"/>
      <c r="FJ31" s="182">
        <f t="shared" si="314"/>
        <v>73.205000000000041</v>
      </c>
      <c r="FK31" s="182">
        <f t="shared" si="315"/>
        <v>20</v>
      </c>
      <c r="FL31" s="182">
        <f t="shared" si="316"/>
        <v>1464.1000000000008</v>
      </c>
      <c r="FM31" s="5"/>
      <c r="FN31" s="182">
        <f t="shared" si="317"/>
        <v>73.205000000000041</v>
      </c>
      <c r="FO31" s="182">
        <f t="shared" si="318"/>
        <v>20</v>
      </c>
      <c r="FP31" s="182">
        <f t="shared" si="319"/>
        <v>1464.1000000000008</v>
      </c>
      <c r="FQ31" s="5"/>
      <c r="FR31" s="182">
        <f t="shared" si="320"/>
        <v>73.205000000000041</v>
      </c>
      <c r="FS31" s="182">
        <f t="shared" si="321"/>
        <v>20</v>
      </c>
      <c r="FT31" s="182">
        <f t="shared" si="322"/>
        <v>1464.1000000000008</v>
      </c>
      <c r="FU31" s="5"/>
      <c r="FV31" s="182">
        <f t="shared" si="420"/>
        <v>73.205000000000041</v>
      </c>
      <c r="FW31" s="182">
        <f t="shared" si="421"/>
        <v>20</v>
      </c>
      <c r="FX31" s="182">
        <f t="shared" si="323"/>
        <v>1464.1000000000008</v>
      </c>
      <c r="FY31" s="5"/>
      <c r="FZ31" s="182">
        <f t="shared" si="324"/>
        <v>73.205000000000041</v>
      </c>
      <c r="GA31" s="182">
        <f t="shared" si="325"/>
        <v>20</v>
      </c>
      <c r="GB31" s="182">
        <f t="shared" si="326"/>
        <v>1464.1000000000008</v>
      </c>
      <c r="GC31" s="5"/>
      <c r="GD31" s="182">
        <f>FZ31*$GD$26</f>
        <v>73.205000000000041</v>
      </c>
      <c r="GE31" s="182">
        <f>GA31*$GE$26</f>
        <v>20</v>
      </c>
      <c r="GF31" s="182">
        <f t="shared" si="329"/>
        <v>1464.1000000000008</v>
      </c>
      <c r="GG31" s="5"/>
      <c r="GH31" s="182">
        <f t="shared" si="330"/>
        <v>73.205000000000041</v>
      </c>
      <c r="GI31" s="182">
        <f t="shared" si="331"/>
        <v>20</v>
      </c>
      <c r="GJ31" s="182">
        <f t="shared" si="332"/>
        <v>1464.1000000000008</v>
      </c>
      <c r="GK31" s="5"/>
      <c r="GL31" s="182">
        <f t="shared" si="333"/>
        <v>73.205000000000041</v>
      </c>
      <c r="GM31" s="182">
        <f t="shared" si="334"/>
        <v>20</v>
      </c>
      <c r="GN31" s="182">
        <f t="shared" si="335"/>
        <v>1464.1000000000008</v>
      </c>
      <c r="GO31" s="5"/>
      <c r="GP31" s="182">
        <f t="shared" si="336"/>
        <v>73.205000000000041</v>
      </c>
      <c r="GQ31" s="182">
        <f t="shared" si="337"/>
        <v>20</v>
      </c>
      <c r="GR31" s="182">
        <f t="shared" si="338"/>
        <v>1464.1000000000008</v>
      </c>
      <c r="GS31" s="5"/>
      <c r="GT31" s="182">
        <f t="shared" si="339"/>
        <v>73.205000000000041</v>
      </c>
      <c r="GU31" s="182">
        <f t="shared" si="340"/>
        <v>20</v>
      </c>
      <c r="GV31" s="182">
        <f t="shared" si="341"/>
        <v>1464.1000000000008</v>
      </c>
      <c r="GW31" s="5"/>
      <c r="GX31" s="182">
        <f t="shared" si="342"/>
        <v>73.205000000000041</v>
      </c>
      <c r="GY31" s="182">
        <f t="shared" si="343"/>
        <v>20</v>
      </c>
      <c r="GZ31" s="182">
        <f t="shared" si="344"/>
        <v>1464.1000000000008</v>
      </c>
      <c r="HB31" s="183">
        <f>FF31+FJ31+FN31+FR31+FV31+FZ31+GD31+GH31+GL31+GP31+GT31+GX31</f>
        <v>878.46000000000049</v>
      </c>
      <c r="HC31" s="183">
        <f>(FG31+FK31+FO31+FS31+FW31+GA31+GE31+GI31+GM31+GQ31+GU31+GY31)/12</f>
        <v>20</v>
      </c>
      <c r="HD31" s="183">
        <f>FH31+FL31+FP31+FT31+FX31+GB31+GF31+GJ31+GN31+GR31+GV31+GZ31</f>
        <v>17569.200000000008</v>
      </c>
      <c r="HF31" s="182">
        <f t="shared" si="345"/>
        <v>80.525500000000051</v>
      </c>
      <c r="HG31" s="182">
        <f t="shared" si="346"/>
        <v>20</v>
      </c>
      <c r="HH31" s="182">
        <f t="shared" si="347"/>
        <v>1610.5100000000011</v>
      </c>
      <c r="HI31" s="5"/>
      <c r="HJ31" s="182">
        <f t="shared" si="422"/>
        <v>80.525500000000051</v>
      </c>
      <c r="HK31" s="182">
        <f>HG31*$HK$26</f>
        <v>20</v>
      </c>
      <c r="HL31" s="182">
        <f t="shared" si="349"/>
        <v>1610.5100000000011</v>
      </c>
      <c r="HM31" s="5"/>
      <c r="HN31" s="182">
        <f t="shared" si="350"/>
        <v>80.525500000000051</v>
      </c>
      <c r="HO31" s="182">
        <f t="shared" si="351"/>
        <v>20</v>
      </c>
      <c r="HP31" s="182">
        <f t="shared" si="352"/>
        <v>1610.5100000000011</v>
      </c>
      <c r="HQ31" s="5"/>
      <c r="HR31" s="182">
        <f t="shared" si="353"/>
        <v>80.525500000000051</v>
      </c>
      <c r="HS31" s="182">
        <f>HO31*$HS$26</f>
        <v>20</v>
      </c>
      <c r="HT31" s="182">
        <f t="shared" si="355"/>
        <v>1610.5100000000011</v>
      </c>
      <c r="HU31" s="5"/>
      <c r="HV31" s="182">
        <f t="shared" si="356"/>
        <v>80.525500000000051</v>
      </c>
      <c r="HW31" s="182">
        <f t="shared" si="357"/>
        <v>20</v>
      </c>
      <c r="HX31" s="182">
        <f t="shared" si="358"/>
        <v>1610.5100000000011</v>
      </c>
      <c r="HY31" s="5"/>
      <c r="HZ31" s="182">
        <f t="shared" si="359"/>
        <v>80.525500000000051</v>
      </c>
      <c r="IA31" s="182">
        <f t="shared" si="360"/>
        <v>20</v>
      </c>
      <c r="IB31" s="182">
        <f t="shared" si="361"/>
        <v>1610.5100000000011</v>
      </c>
      <c r="IC31" s="5"/>
      <c r="ID31" s="182">
        <f t="shared" si="362"/>
        <v>80.525500000000051</v>
      </c>
      <c r="IE31" s="182">
        <f t="shared" si="363"/>
        <v>20</v>
      </c>
      <c r="IF31" s="182">
        <f t="shared" si="364"/>
        <v>1610.5100000000011</v>
      </c>
      <c r="IG31" s="5"/>
      <c r="IH31" s="182">
        <f t="shared" si="365"/>
        <v>80.525500000000051</v>
      </c>
      <c r="II31" s="182">
        <f t="shared" si="366"/>
        <v>20</v>
      </c>
      <c r="IJ31" s="182">
        <f t="shared" si="367"/>
        <v>1610.5100000000011</v>
      </c>
      <c r="IK31" s="5"/>
      <c r="IL31" s="182">
        <f t="shared" si="368"/>
        <v>80.525500000000051</v>
      </c>
      <c r="IM31" s="182">
        <f t="shared" si="369"/>
        <v>20</v>
      </c>
      <c r="IN31" s="182">
        <f t="shared" si="370"/>
        <v>1610.5100000000011</v>
      </c>
      <c r="IO31" s="5"/>
      <c r="IP31" s="182">
        <f t="shared" si="371"/>
        <v>80.525500000000051</v>
      </c>
      <c r="IQ31" s="182">
        <f t="shared" si="372"/>
        <v>20</v>
      </c>
      <c r="IR31" s="182">
        <f t="shared" si="373"/>
        <v>1610.5100000000011</v>
      </c>
      <c r="IS31" s="5"/>
      <c r="IT31" s="182">
        <f t="shared" si="374"/>
        <v>80.525500000000051</v>
      </c>
      <c r="IU31" s="182">
        <f t="shared" si="375"/>
        <v>20</v>
      </c>
      <c r="IV31" s="182">
        <f t="shared" si="376"/>
        <v>1610.5100000000011</v>
      </c>
      <c r="IW31" s="5"/>
      <c r="IX31" s="182">
        <f t="shared" si="377"/>
        <v>80.525500000000051</v>
      </c>
      <c r="IY31" s="182">
        <f t="shared" si="378"/>
        <v>20</v>
      </c>
      <c r="IZ31" s="182">
        <f t="shared" si="379"/>
        <v>1610.5100000000011</v>
      </c>
      <c r="JB31" s="183">
        <f>HF31+HJ31+HN31+HR31+HV31+HZ31+ID31+IH31+IL31+IP31+IT31+IX31</f>
        <v>966.30600000000084</v>
      </c>
      <c r="JC31" s="183">
        <f>(HG31+HK31+HO31+HS31+HW31+IA31+IE31+II31+IM31+IQ31+IU31+IY31)/12</f>
        <v>20</v>
      </c>
      <c r="JD31" s="183">
        <f>HH31+HL31+HP31+HT31+HX31+IB31+IF31+IJ31+IN31+IR31+IV31+IZ31</f>
        <v>19326.120000000017</v>
      </c>
      <c r="JF31" s="182">
        <f t="shared" si="380"/>
        <v>88.578050000000061</v>
      </c>
      <c r="JG31" s="182">
        <f t="shared" si="381"/>
        <v>20</v>
      </c>
      <c r="JH31" s="182">
        <f t="shared" si="382"/>
        <v>1771.5610000000013</v>
      </c>
      <c r="JI31" s="5"/>
      <c r="JJ31" s="182">
        <f t="shared" si="383"/>
        <v>88.578050000000061</v>
      </c>
      <c r="JK31" s="182">
        <f t="shared" si="384"/>
        <v>20</v>
      </c>
      <c r="JL31" s="182">
        <f t="shared" si="385"/>
        <v>1771.5610000000013</v>
      </c>
      <c r="JM31" s="5"/>
      <c r="JN31" s="182">
        <f t="shared" si="386"/>
        <v>88.578050000000061</v>
      </c>
      <c r="JO31" s="182">
        <f t="shared" si="387"/>
        <v>20</v>
      </c>
      <c r="JP31" s="182">
        <f t="shared" si="388"/>
        <v>1771.5610000000013</v>
      </c>
      <c r="JQ31" s="5"/>
      <c r="JR31" s="182">
        <f t="shared" si="389"/>
        <v>88.578050000000061</v>
      </c>
      <c r="JS31" s="182">
        <f t="shared" si="390"/>
        <v>20</v>
      </c>
      <c r="JT31" s="182">
        <f t="shared" si="391"/>
        <v>1771.5610000000013</v>
      </c>
      <c r="JU31" s="5"/>
      <c r="JV31" s="182">
        <f t="shared" si="392"/>
        <v>88.578050000000061</v>
      </c>
      <c r="JW31" s="182">
        <f t="shared" si="393"/>
        <v>20</v>
      </c>
      <c r="JX31" s="182">
        <f t="shared" si="394"/>
        <v>1771.5610000000013</v>
      </c>
      <c r="JY31" s="5"/>
      <c r="JZ31" s="182">
        <f t="shared" si="395"/>
        <v>88.578050000000061</v>
      </c>
      <c r="KA31" s="182">
        <f t="shared" si="396"/>
        <v>20</v>
      </c>
      <c r="KB31" s="182">
        <f t="shared" si="397"/>
        <v>1771.5610000000013</v>
      </c>
      <c r="KC31" s="5"/>
      <c r="KD31" s="182">
        <f t="shared" ref="KD31" si="424">JZ31*$KD$26</f>
        <v>88.578050000000061</v>
      </c>
      <c r="KE31" s="182">
        <f t="shared" si="398"/>
        <v>20</v>
      </c>
      <c r="KF31" s="182">
        <f t="shared" si="399"/>
        <v>1771.5610000000013</v>
      </c>
      <c r="KG31" s="5"/>
      <c r="KH31" s="182">
        <f t="shared" si="400"/>
        <v>88.578050000000061</v>
      </c>
      <c r="KI31" s="182">
        <f t="shared" si="423"/>
        <v>20</v>
      </c>
      <c r="KJ31" s="182">
        <f t="shared" si="401"/>
        <v>1771.5610000000013</v>
      </c>
      <c r="KK31" s="5"/>
      <c r="KL31" s="182">
        <f t="shared" si="402"/>
        <v>88.578050000000061</v>
      </c>
      <c r="KM31" s="182">
        <f>KI31*$KM$26</f>
        <v>20</v>
      </c>
      <c r="KN31" s="182">
        <f t="shared" si="404"/>
        <v>1771.5610000000013</v>
      </c>
      <c r="KO31" s="5"/>
      <c r="KP31" s="182">
        <f t="shared" si="405"/>
        <v>88.578050000000061</v>
      </c>
      <c r="KQ31" s="182">
        <f>KM31*$KQ$26</f>
        <v>20</v>
      </c>
      <c r="KR31" s="182">
        <f t="shared" si="406"/>
        <v>1771.5610000000013</v>
      </c>
      <c r="KS31" s="5"/>
      <c r="KT31" s="182">
        <f t="shared" si="407"/>
        <v>88.578050000000061</v>
      </c>
      <c r="KU31" s="182">
        <f t="shared" si="408"/>
        <v>20</v>
      </c>
      <c r="KV31" s="182">
        <f t="shared" si="409"/>
        <v>1771.5610000000013</v>
      </c>
      <c r="KW31" s="5"/>
      <c r="KX31" s="182">
        <f t="shared" si="410"/>
        <v>88.578050000000061</v>
      </c>
      <c r="KY31" s="182">
        <f t="shared" si="411"/>
        <v>20</v>
      </c>
      <c r="KZ31" s="182">
        <f t="shared" si="412"/>
        <v>1771.5610000000013</v>
      </c>
      <c r="LB31" s="183">
        <f>JF31+JJ31+JN31+JR31+JV31+JZ31+KD31+KH31+KL31+KP31+KT31+KX31</f>
        <v>1062.9366000000007</v>
      </c>
      <c r="LC31" s="183">
        <f>(JG31+JK31+JO31+JS31+JW31+KA31+KE31+KI31+KM31+KQ31+KU31+KY31)/12</f>
        <v>20</v>
      </c>
      <c r="LD31" s="183">
        <f>JH31+JL31+JP31+JT31+JX31+KB31+KF31+KJ31+KN31+KR31+KV31+KZ31</f>
        <v>21258.732000000015</v>
      </c>
    </row>
    <row r="32" spans="2:316" ht="18.75">
      <c r="B32" s="172" t="s">
        <v>415</v>
      </c>
      <c r="C32" s="180"/>
      <c r="D32" s="180" t="e">
        <f>'A.I Revenue Streams - P1'!#REF!</f>
        <v>#REF!</v>
      </c>
      <c r="E32" s="184"/>
      <c r="F32" s="182">
        <f>'A.I Revenue Streams - P2'!G32*25</f>
        <v>25</v>
      </c>
      <c r="G32" s="182">
        <f>'A.I Revenue Streams - P2'!I32</f>
        <v>20</v>
      </c>
      <c r="H32" s="182">
        <f>F32*G32</f>
        <v>500</v>
      </c>
      <c r="I32" s="5"/>
      <c r="J32" s="182">
        <f>F32*$J$26</f>
        <v>27.500000000000004</v>
      </c>
      <c r="K32" s="182">
        <f>G32*$K$26</f>
        <v>20</v>
      </c>
      <c r="L32" s="182">
        <f t="shared" si="413"/>
        <v>550.00000000000011</v>
      </c>
      <c r="M32" s="5"/>
      <c r="N32" s="182">
        <f>J32*$N$26</f>
        <v>27.500000000000004</v>
      </c>
      <c r="O32" s="182">
        <f>K32*$O$26</f>
        <v>20</v>
      </c>
      <c r="P32" s="182">
        <f t="shared" si="234"/>
        <v>550.00000000000011</v>
      </c>
      <c r="Q32" s="5"/>
      <c r="R32" s="182">
        <f>N32*$R$26</f>
        <v>27.500000000000004</v>
      </c>
      <c r="S32" s="182">
        <f>O32*$S$26</f>
        <v>20</v>
      </c>
      <c r="T32" s="182">
        <f t="shared" si="235"/>
        <v>550.00000000000011</v>
      </c>
      <c r="U32" s="5"/>
      <c r="V32" s="182">
        <f>R32*$V$26</f>
        <v>27.500000000000004</v>
      </c>
      <c r="W32" s="182">
        <f>S32*$W$26</f>
        <v>20</v>
      </c>
      <c r="X32" s="182">
        <f t="shared" si="236"/>
        <v>550.00000000000011</v>
      </c>
      <c r="Y32" s="5"/>
      <c r="Z32" s="182">
        <f>V32*$Z$26</f>
        <v>27.500000000000004</v>
      </c>
      <c r="AA32" s="182">
        <f>W32*$AA$26</f>
        <v>20</v>
      </c>
      <c r="AB32" s="182">
        <f t="shared" si="237"/>
        <v>550.00000000000011</v>
      </c>
      <c r="AC32" s="5"/>
      <c r="AD32" s="182">
        <f>Z32*$AD$26</f>
        <v>27.500000000000004</v>
      </c>
      <c r="AE32" s="182">
        <f>AA32*$AE$26</f>
        <v>20</v>
      </c>
      <c r="AF32" s="182">
        <f t="shared" si="238"/>
        <v>550.00000000000011</v>
      </c>
      <c r="AG32" s="5"/>
      <c r="AH32" s="182">
        <f>AD32*$AH$26</f>
        <v>27.500000000000004</v>
      </c>
      <c r="AI32" s="182">
        <f>AE32*$AI$26</f>
        <v>20</v>
      </c>
      <c r="AJ32" s="182">
        <f t="shared" si="239"/>
        <v>550.00000000000011</v>
      </c>
      <c r="AK32" s="5"/>
      <c r="AL32" s="182">
        <f>AH32*$AL$26</f>
        <v>27.500000000000004</v>
      </c>
      <c r="AM32" s="182">
        <f>AI32*$AM$26</f>
        <v>20</v>
      </c>
      <c r="AN32" s="182">
        <f t="shared" si="240"/>
        <v>550.00000000000011</v>
      </c>
      <c r="AO32" s="5"/>
      <c r="AP32" s="182">
        <f t="shared" ref="AP32" si="425">AL32*$AP$26</f>
        <v>27.500000000000004</v>
      </c>
      <c r="AQ32" s="182">
        <f t="shared" ref="AQ32" si="426">AM32*$AQ$26</f>
        <v>20</v>
      </c>
      <c r="AR32" s="182">
        <f t="shared" si="414"/>
        <v>550.00000000000011</v>
      </c>
      <c r="AS32" s="5"/>
      <c r="AT32" s="182">
        <f>AP32*$AT$26</f>
        <v>27.500000000000004</v>
      </c>
      <c r="AU32" s="182">
        <f t="shared" si="416"/>
        <v>20</v>
      </c>
      <c r="AV32" s="182">
        <f t="shared" si="417"/>
        <v>550.00000000000011</v>
      </c>
      <c r="AW32" s="5"/>
      <c r="AX32" s="182">
        <f t="shared" si="418"/>
        <v>27.500000000000004</v>
      </c>
      <c r="AY32" s="182">
        <f>AU32*$AY$26</f>
        <v>20</v>
      </c>
      <c r="AZ32" s="182">
        <f t="shared" si="419"/>
        <v>550.00000000000011</v>
      </c>
      <c r="BA32" s="5"/>
      <c r="BB32" s="208">
        <f>SUMIF($F$6:$AZ$6,$BB$6,F32:AZ32)</f>
        <v>327.5</v>
      </c>
      <c r="BC32" s="208">
        <f>SUMIF($F$6:$AZ$6,$BC$6,F32:AZ32)/12</f>
        <v>20</v>
      </c>
      <c r="BD32" s="183">
        <f>H32+L32+P32+T32+X32+AB32+AF32+AJ32+AN32</f>
        <v>4900</v>
      </c>
      <c r="BE32" t="b">
        <f>(BB32*BC32)=BD32</f>
        <v>0</v>
      </c>
      <c r="BF32" s="182">
        <f>AX32*$BF$26</f>
        <v>30.250000000000007</v>
      </c>
      <c r="BG32" s="182">
        <f>AY32*$BG$26</f>
        <v>20</v>
      </c>
      <c r="BH32" s="182">
        <f t="shared" si="241"/>
        <v>605.00000000000011</v>
      </c>
      <c r="BI32" s="5"/>
      <c r="BJ32" s="182">
        <f t="shared" si="242"/>
        <v>30.250000000000007</v>
      </c>
      <c r="BK32" s="182">
        <f>BG32*$BK$26</f>
        <v>20</v>
      </c>
      <c r="BL32" s="182">
        <f t="shared" si="244"/>
        <v>605.00000000000011</v>
      </c>
      <c r="BM32" s="5"/>
      <c r="BN32" s="182">
        <f t="shared" si="245"/>
        <v>30.250000000000007</v>
      </c>
      <c r="BO32" s="182">
        <f t="shared" si="246"/>
        <v>20</v>
      </c>
      <c r="BP32" s="182">
        <f t="shared" si="247"/>
        <v>605.00000000000011</v>
      </c>
      <c r="BQ32" s="5"/>
      <c r="BR32" s="182">
        <f t="shared" si="248"/>
        <v>30.250000000000007</v>
      </c>
      <c r="BS32" s="182">
        <f t="shared" si="249"/>
        <v>20</v>
      </c>
      <c r="BT32" s="182">
        <f t="shared" si="250"/>
        <v>605.00000000000011</v>
      </c>
      <c r="BU32" s="5"/>
      <c r="BV32" s="182">
        <f t="shared" si="251"/>
        <v>30.250000000000007</v>
      </c>
      <c r="BW32" s="182">
        <f t="shared" si="252"/>
        <v>20</v>
      </c>
      <c r="BX32" s="182">
        <f t="shared" si="253"/>
        <v>605.00000000000011</v>
      </c>
      <c r="BY32" s="5"/>
      <c r="BZ32" s="182">
        <f t="shared" si="254"/>
        <v>30.250000000000007</v>
      </c>
      <c r="CA32" s="182">
        <f t="shared" si="255"/>
        <v>20</v>
      </c>
      <c r="CB32" s="182">
        <f t="shared" si="256"/>
        <v>605.00000000000011</v>
      </c>
      <c r="CC32" s="5"/>
      <c r="CD32" s="182">
        <f t="shared" si="257"/>
        <v>30.250000000000007</v>
      </c>
      <c r="CE32" s="182">
        <f t="shared" si="258"/>
        <v>20</v>
      </c>
      <c r="CF32" s="182">
        <f t="shared" si="259"/>
        <v>605.00000000000011</v>
      </c>
      <c r="CG32" s="5"/>
      <c r="CH32" s="182">
        <f t="shared" si="260"/>
        <v>30.250000000000007</v>
      </c>
      <c r="CI32" s="182">
        <f t="shared" si="261"/>
        <v>20</v>
      </c>
      <c r="CJ32" s="182">
        <f t="shared" si="262"/>
        <v>605.00000000000011</v>
      </c>
      <c r="CK32" s="5"/>
      <c r="CL32" s="182">
        <f t="shared" si="263"/>
        <v>30.250000000000007</v>
      </c>
      <c r="CM32" s="182">
        <f t="shared" si="264"/>
        <v>20</v>
      </c>
      <c r="CN32" s="182">
        <f t="shared" si="265"/>
        <v>605.00000000000011</v>
      </c>
      <c r="CO32" s="5"/>
      <c r="CP32" s="182">
        <f t="shared" si="266"/>
        <v>30.250000000000007</v>
      </c>
      <c r="CQ32" s="182">
        <f t="shared" si="267"/>
        <v>20</v>
      </c>
      <c r="CR32" s="182">
        <f t="shared" si="268"/>
        <v>605.00000000000011</v>
      </c>
      <c r="CS32" s="5"/>
      <c r="CT32" s="182">
        <f t="shared" si="269"/>
        <v>30.250000000000007</v>
      </c>
      <c r="CU32" s="182">
        <f t="shared" si="270"/>
        <v>20</v>
      </c>
      <c r="CV32" s="182">
        <f t="shared" si="271"/>
        <v>605.00000000000011</v>
      </c>
      <c r="CW32" s="5"/>
      <c r="CX32" s="182">
        <f t="shared" si="272"/>
        <v>30.250000000000007</v>
      </c>
      <c r="CY32" s="182">
        <f t="shared" si="273"/>
        <v>20</v>
      </c>
      <c r="CZ32" s="182">
        <f t="shared" si="274"/>
        <v>605.00000000000011</v>
      </c>
      <c r="DA32" s="5"/>
      <c r="DB32" s="183">
        <f>BF32+BJ32+BN32+BR32+BV32+BZ32+CD32+CH32+CL32+CP32+CT32+CX32</f>
        <v>363.00000000000006</v>
      </c>
      <c r="DC32" s="183">
        <f>(BG32+BK32+BO32+BS32+BW32+CA32+CE32+CI32+CM32+CQ32+CU32+CY32)/12</f>
        <v>20</v>
      </c>
      <c r="DD32" s="183">
        <f>BH32+BL32+BP32+BT32+BX32+CB32+CF32+CJ32+CN32+CR32+CV32+CZ32</f>
        <v>7260.0000000000009</v>
      </c>
      <c r="DF32" s="182">
        <f t="shared" si="275"/>
        <v>33.275000000000013</v>
      </c>
      <c r="DG32" s="182">
        <f t="shared" si="276"/>
        <v>20</v>
      </c>
      <c r="DH32" s="182">
        <f t="shared" si="277"/>
        <v>665.50000000000023</v>
      </c>
      <c r="DI32" s="5"/>
      <c r="DJ32" s="182">
        <f t="shared" si="278"/>
        <v>33.275000000000013</v>
      </c>
      <c r="DK32" s="182">
        <f t="shared" si="279"/>
        <v>20</v>
      </c>
      <c r="DL32" s="182">
        <f t="shared" si="280"/>
        <v>665.50000000000023</v>
      </c>
      <c r="DM32" s="5"/>
      <c r="DN32" s="182">
        <f t="shared" si="281"/>
        <v>33.275000000000013</v>
      </c>
      <c r="DO32" s="182">
        <f t="shared" si="282"/>
        <v>20</v>
      </c>
      <c r="DP32" s="182">
        <f t="shared" si="283"/>
        <v>665.50000000000023</v>
      </c>
      <c r="DQ32" s="5"/>
      <c r="DR32" s="182">
        <f t="shared" si="284"/>
        <v>33.275000000000013</v>
      </c>
      <c r="DS32" s="182">
        <f t="shared" si="285"/>
        <v>20</v>
      </c>
      <c r="DT32" s="182">
        <f t="shared" si="286"/>
        <v>665.50000000000023</v>
      </c>
      <c r="DU32" s="5"/>
      <c r="DV32" s="182">
        <f t="shared" si="287"/>
        <v>33.275000000000013</v>
      </c>
      <c r="DW32" s="182">
        <f t="shared" si="288"/>
        <v>20</v>
      </c>
      <c r="DX32" s="182">
        <f t="shared" si="289"/>
        <v>665.50000000000023</v>
      </c>
      <c r="DY32" s="5"/>
      <c r="DZ32" s="182">
        <f t="shared" si="290"/>
        <v>33.275000000000013</v>
      </c>
      <c r="EA32" s="182">
        <f t="shared" si="291"/>
        <v>20</v>
      </c>
      <c r="EB32" s="182">
        <f t="shared" si="292"/>
        <v>665.50000000000023</v>
      </c>
      <c r="EC32" s="5"/>
      <c r="ED32" s="182">
        <f t="shared" si="293"/>
        <v>33.275000000000013</v>
      </c>
      <c r="EE32" s="182">
        <f t="shared" si="294"/>
        <v>20</v>
      </c>
      <c r="EF32" s="182">
        <f t="shared" si="295"/>
        <v>665.50000000000023</v>
      </c>
      <c r="EG32" s="5"/>
      <c r="EH32" s="182">
        <f t="shared" si="296"/>
        <v>33.275000000000013</v>
      </c>
      <c r="EI32" s="182">
        <f t="shared" si="297"/>
        <v>20</v>
      </c>
      <c r="EJ32" s="182">
        <f t="shared" si="298"/>
        <v>665.50000000000023</v>
      </c>
      <c r="EK32" s="5"/>
      <c r="EL32" s="182">
        <f t="shared" si="299"/>
        <v>33.275000000000013</v>
      </c>
      <c r="EM32" s="182">
        <f t="shared" si="300"/>
        <v>20</v>
      </c>
      <c r="EN32" s="182">
        <f t="shared" si="301"/>
        <v>665.50000000000023</v>
      </c>
      <c r="EO32" s="5"/>
      <c r="EP32" s="182">
        <f t="shared" si="302"/>
        <v>33.275000000000013</v>
      </c>
      <c r="EQ32" s="182">
        <f t="shared" si="303"/>
        <v>20</v>
      </c>
      <c r="ER32" s="182">
        <f t="shared" si="304"/>
        <v>665.50000000000023</v>
      </c>
      <c r="ES32" s="5"/>
      <c r="ET32" s="182">
        <f t="shared" si="305"/>
        <v>33.275000000000013</v>
      </c>
      <c r="EU32" s="182">
        <f t="shared" si="306"/>
        <v>20</v>
      </c>
      <c r="EV32" s="182">
        <f t="shared" si="307"/>
        <v>665.50000000000023</v>
      </c>
      <c r="EW32" s="5"/>
      <c r="EX32" s="182">
        <f t="shared" si="308"/>
        <v>33.275000000000013</v>
      </c>
      <c r="EY32" s="182">
        <f t="shared" si="309"/>
        <v>20</v>
      </c>
      <c r="EZ32" s="182">
        <f t="shared" si="310"/>
        <v>665.50000000000023</v>
      </c>
      <c r="FA32" s="5"/>
      <c r="FB32" s="183">
        <f>DF32+DJ32+DN32+DR32+DV32+DZ32+ED32+EH32+EL32+EP32+ET32+EX32</f>
        <v>399.30000000000024</v>
      </c>
      <c r="FC32" s="183">
        <f>(DG32+DK32+DO32+DS32+DW32+EA32+EE32+EI32+EM32+EQ32+EU32+EY32)/12</f>
        <v>20</v>
      </c>
      <c r="FD32" s="183">
        <f>DH32+DL32+DP32+DT32+DX32+EB32+EF32+EJ32+EN32+ER32+EV32+EZ32</f>
        <v>7986.0000000000009</v>
      </c>
      <c r="FF32" s="182">
        <f t="shared" si="311"/>
        <v>36.60250000000002</v>
      </c>
      <c r="FG32" s="182">
        <f t="shared" si="312"/>
        <v>20</v>
      </c>
      <c r="FH32" s="182">
        <f t="shared" si="313"/>
        <v>732.05000000000041</v>
      </c>
      <c r="FI32" s="5"/>
      <c r="FJ32" s="182">
        <f t="shared" si="314"/>
        <v>36.60250000000002</v>
      </c>
      <c r="FK32" s="182">
        <f t="shared" si="315"/>
        <v>20</v>
      </c>
      <c r="FL32" s="182">
        <f t="shared" si="316"/>
        <v>732.05000000000041</v>
      </c>
      <c r="FM32" s="5"/>
      <c r="FN32" s="182">
        <f t="shared" si="317"/>
        <v>36.60250000000002</v>
      </c>
      <c r="FO32" s="182">
        <f t="shared" si="318"/>
        <v>20</v>
      </c>
      <c r="FP32" s="182">
        <f t="shared" si="319"/>
        <v>732.05000000000041</v>
      </c>
      <c r="FQ32" s="5"/>
      <c r="FR32" s="182">
        <f t="shared" si="320"/>
        <v>36.60250000000002</v>
      </c>
      <c r="FS32" s="182">
        <f t="shared" si="321"/>
        <v>20</v>
      </c>
      <c r="FT32" s="182">
        <f t="shared" si="322"/>
        <v>732.05000000000041</v>
      </c>
      <c r="FU32" s="5"/>
      <c r="FV32" s="182">
        <f t="shared" si="420"/>
        <v>36.60250000000002</v>
      </c>
      <c r="FW32" s="182">
        <f t="shared" si="421"/>
        <v>20</v>
      </c>
      <c r="FX32" s="182">
        <f t="shared" si="323"/>
        <v>732.05000000000041</v>
      </c>
      <c r="FY32" s="5"/>
      <c r="FZ32" s="182">
        <f t="shared" si="324"/>
        <v>36.60250000000002</v>
      </c>
      <c r="GA32" s="182">
        <f t="shared" si="325"/>
        <v>20</v>
      </c>
      <c r="GB32" s="182">
        <f t="shared" si="326"/>
        <v>732.05000000000041</v>
      </c>
      <c r="GC32" s="5"/>
      <c r="GD32" s="182">
        <f>FZ32*$GD$26</f>
        <v>36.60250000000002</v>
      </c>
      <c r="GE32" s="182">
        <f>GA32*$GE$26</f>
        <v>20</v>
      </c>
      <c r="GF32" s="182">
        <f t="shared" si="329"/>
        <v>732.05000000000041</v>
      </c>
      <c r="GG32" s="5"/>
      <c r="GH32" s="182">
        <f t="shared" si="330"/>
        <v>36.60250000000002</v>
      </c>
      <c r="GI32" s="182">
        <f t="shared" si="331"/>
        <v>20</v>
      </c>
      <c r="GJ32" s="182">
        <f t="shared" si="332"/>
        <v>732.05000000000041</v>
      </c>
      <c r="GK32" s="5"/>
      <c r="GL32" s="182">
        <f t="shared" si="333"/>
        <v>36.60250000000002</v>
      </c>
      <c r="GM32" s="182">
        <f t="shared" si="334"/>
        <v>20</v>
      </c>
      <c r="GN32" s="182">
        <f t="shared" si="335"/>
        <v>732.05000000000041</v>
      </c>
      <c r="GO32" s="5"/>
      <c r="GP32" s="182">
        <f t="shared" si="336"/>
        <v>36.60250000000002</v>
      </c>
      <c r="GQ32" s="182">
        <f t="shared" si="337"/>
        <v>20</v>
      </c>
      <c r="GR32" s="182">
        <f t="shared" si="338"/>
        <v>732.05000000000041</v>
      </c>
      <c r="GS32" s="5"/>
      <c r="GT32" s="182">
        <f t="shared" si="339"/>
        <v>36.60250000000002</v>
      </c>
      <c r="GU32" s="182">
        <f t="shared" si="340"/>
        <v>20</v>
      </c>
      <c r="GV32" s="182">
        <f t="shared" si="341"/>
        <v>732.05000000000041</v>
      </c>
      <c r="GW32" s="5"/>
      <c r="GX32" s="182">
        <f t="shared" si="342"/>
        <v>36.60250000000002</v>
      </c>
      <c r="GY32" s="182">
        <f t="shared" si="343"/>
        <v>20</v>
      </c>
      <c r="GZ32" s="182">
        <f t="shared" si="344"/>
        <v>732.05000000000041</v>
      </c>
      <c r="HB32" s="183">
        <f>FF32+FJ32+FN32+FR32+FV32+FZ32+GD32+GH32+GL32+GP32+GT32+GX32</f>
        <v>439.23000000000025</v>
      </c>
      <c r="HC32" s="183">
        <f>(FG32+FK32+FO32+FS32+FW32+GA32+GE32+GI32+GM32+GQ32+GU32+GY32)/12</f>
        <v>20</v>
      </c>
      <c r="HD32" s="183">
        <f>FH32+FL32+FP32+FT32+FX32+GB32+GF32+GJ32+GN32+GR32+GV32+GZ32</f>
        <v>8784.600000000004</v>
      </c>
      <c r="HF32" s="182">
        <f t="shared" si="345"/>
        <v>40.262750000000025</v>
      </c>
      <c r="HG32" s="182">
        <f t="shared" si="346"/>
        <v>20</v>
      </c>
      <c r="HH32" s="182">
        <f t="shared" si="347"/>
        <v>805.25500000000056</v>
      </c>
      <c r="HI32" s="5"/>
      <c r="HJ32" s="182">
        <f t="shared" si="422"/>
        <v>40.262750000000025</v>
      </c>
      <c r="HK32" s="182">
        <f>HG32*$HK$26</f>
        <v>20</v>
      </c>
      <c r="HL32" s="182">
        <f t="shared" si="349"/>
        <v>805.25500000000056</v>
      </c>
      <c r="HM32" s="5"/>
      <c r="HN32" s="182">
        <f t="shared" si="350"/>
        <v>40.262750000000025</v>
      </c>
      <c r="HO32" s="182">
        <f t="shared" si="351"/>
        <v>20</v>
      </c>
      <c r="HP32" s="182">
        <f t="shared" si="352"/>
        <v>805.25500000000056</v>
      </c>
      <c r="HQ32" s="5"/>
      <c r="HR32" s="182">
        <f t="shared" si="353"/>
        <v>40.262750000000025</v>
      </c>
      <c r="HS32" s="182">
        <f>HO32*$HS$26</f>
        <v>20</v>
      </c>
      <c r="HT32" s="182">
        <f t="shared" si="355"/>
        <v>805.25500000000056</v>
      </c>
      <c r="HU32" s="5"/>
      <c r="HV32" s="182">
        <f t="shared" si="356"/>
        <v>40.262750000000025</v>
      </c>
      <c r="HW32" s="182">
        <f t="shared" si="357"/>
        <v>20</v>
      </c>
      <c r="HX32" s="182">
        <f t="shared" si="358"/>
        <v>805.25500000000056</v>
      </c>
      <c r="HY32" s="5"/>
      <c r="HZ32" s="182">
        <f t="shared" si="359"/>
        <v>40.262750000000025</v>
      </c>
      <c r="IA32" s="182">
        <f t="shared" si="360"/>
        <v>20</v>
      </c>
      <c r="IB32" s="182">
        <f t="shared" si="361"/>
        <v>805.25500000000056</v>
      </c>
      <c r="IC32" s="5"/>
      <c r="ID32" s="182">
        <f t="shared" si="362"/>
        <v>40.262750000000025</v>
      </c>
      <c r="IE32" s="182">
        <f t="shared" si="363"/>
        <v>20</v>
      </c>
      <c r="IF32" s="182">
        <f t="shared" si="364"/>
        <v>805.25500000000056</v>
      </c>
      <c r="IG32" s="5"/>
      <c r="IH32" s="182">
        <f t="shared" si="365"/>
        <v>40.262750000000025</v>
      </c>
      <c r="II32" s="182">
        <f t="shared" si="366"/>
        <v>20</v>
      </c>
      <c r="IJ32" s="182">
        <f t="shared" si="367"/>
        <v>805.25500000000056</v>
      </c>
      <c r="IK32" s="5"/>
      <c r="IL32" s="182">
        <f t="shared" si="368"/>
        <v>40.262750000000025</v>
      </c>
      <c r="IM32" s="182">
        <f t="shared" si="369"/>
        <v>20</v>
      </c>
      <c r="IN32" s="182">
        <f t="shared" si="370"/>
        <v>805.25500000000056</v>
      </c>
      <c r="IO32" s="5"/>
      <c r="IP32" s="182">
        <f t="shared" si="371"/>
        <v>40.262750000000025</v>
      </c>
      <c r="IQ32" s="182">
        <f t="shared" si="372"/>
        <v>20</v>
      </c>
      <c r="IR32" s="182">
        <f t="shared" si="373"/>
        <v>805.25500000000056</v>
      </c>
      <c r="IS32" s="5"/>
      <c r="IT32" s="182">
        <f t="shared" si="374"/>
        <v>40.262750000000025</v>
      </c>
      <c r="IU32" s="182">
        <f t="shared" si="375"/>
        <v>20</v>
      </c>
      <c r="IV32" s="182">
        <f t="shared" si="376"/>
        <v>805.25500000000056</v>
      </c>
      <c r="IW32" s="5"/>
      <c r="IX32" s="182">
        <f t="shared" si="377"/>
        <v>40.262750000000025</v>
      </c>
      <c r="IY32" s="182">
        <f t="shared" si="378"/>
        <v>20</v>
      </c>
      <c r="IZ32" s="182">
        <f t="shared" si="379"/>
        <v>805.25500000000056</v>
      </c>
      <c r="JB32" s="183">
        <f>HF32+HJ32+HN32+HR32+HV32+HZ32+ID32+IH32+IL32+IP32+IT32+IX32</f>
        <v>483.15300000000042</v>
      </c>
      <c r="JC32" s="183">
        <f>(HG32+HK32+HO32+HS32+HW32+IA32+IE32+II32+IM32+IQ32+IU32+IY32)/12</f>
        <v>20</v>
      </c>
      <c r="JD32" s="183">
        <f>HH32+HL32+HP32+HT32+HX32+IB32+IF32+IJ32+IN32+IR32+IV32+IZ32</f>
        <v>9663.0600000000086</v>
      </c>
      <c r="JF32" s="182">
        <f t="shared" si="380"/>
        <v>44.289025000000031</v>
      </c>
      <c r="JG32" s="182">
        <f t="shared" si="381"/>
        <v>20</v>
      </c>
      <c r="JH32" s="182">
        <f t="shared" si="382"/>
        <v>885.78050000000064</v>
      </c>
      <c r="JI32" s="5"/>
      <c r="JJ32" s="182">
        <f t="shared" si="383"/>
        <v>44.289025000000031</v>
      </c>
      <c r="JK32" s="182">
        <f t="shared" si="384"/>
        <v>20</v>
      </c>
      <c r="JL32" s="182">
        <f t="shared" si="385"/>
        <v>885.78050000000064</v>
      </c>
      <c r="JM32" s="5"/>
      <c r="JN32" s="182">
        <f t="shared" si="386"/>
        <v>44.289025000000031</v>
      </c>
      <c r="JO32" s="182">
        <f t="shared" si="387"/>
        <v>20</v>
      </c>
      <c r="JP32" s="182">
        <f t="shared" si="388"/>
        <v>885.78050000000064</v>
      </c>
      <c r="JQ32" s="5"/>
      <c r="JR32" s="182">
        <f t="shared" si="389"/>
        <v>44.289025000000031</v>
      </c>
      <c r="JS32" s="182">
        <f t="shared" si="390"/>
        <v>20</v>
      </c>
      <c r="JT32" s="182">
        <f t="shared" si="391"/>
        <v>885.78050000000064</v>
      </c>
      <c r="JU32" s="5"/>
      <c r="JV32" s="182">
        <f t="shared" si="392"/>
        <v>44.289025000000031</v>
      </c>
      <c r="JW32" s="182">
        <f t="shared" si="393"/>
        <v>20</v>
      </c>
      <c r="JX32" s="182">
        <f t="shared" si="394"/>
        <v>885.78050000000064</v>
      </c>
      <c r="JY32" s="5"/>
      <c r="JZ32" s="182">
        <f t="shared" si="395"/>
        <v>44.289025000000031</v>
      </c>
      <c r="KA32" s="182">
        <f t="shared" si="396"/>
        <v>20</v>
      </c>
      <c r="KB32" s="182">
        <f t="shared" si="397"/>
        <v>885.78050000000064</v>
      </c>
      <c r="KC32" s="5"/>
      <c r="KD32" s="182">
        <f>JZ32*$KD$26</f>
        <v>44.289025000000031</v>
      </c>
      <c r="KE32" s="182">
        <f t="shared" si="398"/>
        <v>20</v>
      </c>
      <c r="KF32" s="182">
        <f t="shared" si="399"/>
        <v>885.78050000000064</v>
      </c>
      <c r="KG32" s="5"/>
      <c r="KH32" s="182">
        <f t="shared" si="400"/>
        <v>44.289025000000031</v>
      </c>
      <c r="KI32" s="182">
        <f t="shared" si="423"/>
        <v>20</v>
      </c>
      <c r="KJ32" s="182">
        <f t="shared" si="401"/>
        <v>885.78050000000064</v>
      </c>
      <c r="KK32" s="5"/>
      <c r="KL32" s="182">
        <f t="shared" si="402"/>
        <v>44.289025000000031</v>
      </c>
      <c r="KM32" s="182">
        <f t="shared" ref="KM32" si="427">KI32*$KM$26</f>
        <v>20</v>
      </c>
      <c r="KN32" s="182">
        <f t="shared" si="404"/>
        <v>885.78050000000064</v>
      </c>
      <c r="KO32" s="5"/>
      <c r="KP32" s="182">
        <f t="shared" si="405"/>
        <v>44.289025000000031</v>
      </c>
      <c r="KQ32" s="182">
        <f>KM32*$KQ$26</f>
        <v>20</v>
      </c>
      <c r="KR32" s="182">
        <f t="shared" si="406"/>
        <v>885.78050000000064</v>
      </c>
      <c r="KS32" s="5"/>
      <c r="KT32" s="182">
        <f t="shared" si="407"/>
        <v>44.289025000000031</v>
      </c>
      <c r="KU32" s="182">
        <f t="shared" si="408"/>
        <v>20</v>
      </c>
      <c r="KV32" s="182">
        <f t="shared" si="409"/>
        <v>885.78050000000064</v>
      </c>
      <c r="KW32" s="5"/>
      <c r="KX32" s="182">
        <f t="shared" si="410"/>
        <v>44.289025000000031</v>
      </c>
      <c r="KY32" s="182">
        <f t="shared" si="411"/>
        <v>20</v>
      </c>
      <c r="KZ32" s="182">
        <f t="shared" si="412"/>
        <v>885.78050000000064</v>
      </c>
      <c r="LB32" s="183">
        <f>JF32+JJ32+JN32+JR32+JV32+JZ32+KD32+KH32+KL32+KP32+KT32+KX32</f>
        <v>531.46830000000034</v>
      </c>
      <c r="LC32" s="183">
        <f>(JG32+JK32+JO32+JS32+JW32+KA32+KE32+KI32+KM32+KQ32+KU32+KY32)/12</f>
        <v>20</v>
      </c>
      <c r="LD32" s="183">
        <f>JH32+JL32+JP32+JT32+JX32+KB32+KF32+KJ32+KN32+KR32+KV32+KZ32</f>
        <v>10629.366000000007</v>
      </c>
    </row>
    <row r="33" spans="2:316" ht="18.75">
      <c r="B33" s="362" t="s">
        <v>164</v>
      </c>
      <c r="C33" s="362"/>
      <c r="D33" s="362"/>
      <c r="E33" s="184"/>
      <c r="F33" s="188">
        <f>SUM(F28:F32)</f>
        <v>375</v>
      </c>
      <c r="G33" s="188"/>
      <c r="H33" s="188">
        <f>SUM(H28:H32)</f>
        <v>7500</v>
      </c>
      <c r="I33" s="188"/>
      <c r="J33" s="188">
        <f>SUM(J28:J32)</f>
        <v>412.5</v>
      </c>
      <c r="K33" s="188"/>
      <c r="L33" s="188">
        <f>SUM(L28:L32)</f>
        <v>8250</v>
      </c>
      <c r="M33" s="188"/>
      <c r="N33" s="188">
        <f>SUM(N28:N32)</f>
        <v>412.5</v>
      </c>
      <c r="O33" s="188"/>
      <c r="P33" s="188">
        <f>SUM(P28:P32)</f>
        <v>8250</v>
      </c>
      <c r="Q33" s="188"/>
      <c r="R33" s="188">
        <f>SUM(R28:R32)</f>
        <v>412.5</v>
      </c>
      <c r="S33" s="188"/>
      <c r="T33" s="188">
        <f>SUM(T28:T32)</f>
        <v>8250</v>
      </c>
      <c r="U33" s="188"/>
      <c r="V33" s="188">
        <f>SUM(V28:V32)</f>
        <v>412.5</v>
      </c>
      <c r="W33" s="188"/>
      <c r="X33" s="188">
        <f>SUM(X28:X32)</f>
        <v>8250</v>
      </c>
      <c r="Y33" s="188"/>
      <c r="Z33" s="188">
        <f>SUM(Z28:Z32)</f>
        <v>412.5</v>
      </c>
      <c r="AA33" s="188"/>
      <c r="AB33" s="188">
        <f>SUM(AB28:AB32)</f>
        <v>8250</v>
      </c>
      <c r="AC33" s="188"/>
      <c r="AD33" s="188">
        <f>SUM(AD28:AD32)</f>
        <v>412.5</v>
      </c>
      <c r="AE33" s="188"/>
      <c r="AF33" s="188">
        <f>SUM(AF28:AF32)</f>
        <v>8250</v>
      </c>
      <c r="AG33" s="188"/>
      <c r="AH33" s="188">
        <f>SUM(AH28:AH32)</f>
        <v>412.5</v>
      </c>
      <c r="AI33" s="188"/>
      <c r="AJ33" s="188">
        <f>SUM(AJ28:AJ32)</f>
        <v>8250</v>
      </c>
      <c r="AK33" s="188"/>
      <c r="AL33" s="188">
        <f>SUM(AL28:AL32)</f>
        <v>412.5</v>
      </c>
      <c r="AM33" s="188"/>
      <c r="AN33" s="188">
        <f>SUM(AN28:AN32)</f>
        <v>8250</v>
      </c>
      <c r="AO33" s="188"/>
      <c r="AP33" s="188">
        <f>SUM(AP28:AP32)</f>
        <v>412.5</v>
      </c>
      <c r="AQ33" s="188"/>
      <c r="AR33" s="188">
        <f>SUM(AR28:AR32)</f>
        <v>8250</v>
      </c>
      <c r="AS33" s="188"/>
      <c r="AT33" s="188">
        <f>SUM(AT28:AT32)</f>
        <v>412.5</v>
      </c>
      <c r="AU33" s="188"/>
      <c r="AV33" s="188">
        <f>SUM(AV28:AV32)</f>
        <v>8250</v>
      </c>
      <c r="AW33" s="188"/>
      <c r="AX33" s="188">
        <f>SUM(AX28:AX32)</f>
        <v>412.5</v>
      </c>
      <c r="AY33" s="188"/>
      <c r="AZ33" s="188">
        <f>SUM(AZ28:AZ32)</f>
        <v>8250</v>
      </c>
      <c r="BA33" s="188"/>
      <c r="BB33" s="188">
        <f>SUM(BB28:BB32)</f>
        <v>4912.5</v>
      </c>
      <c r="BC33" s="188"/>
      <c r="BD33" s="188">
        <f>SUM(BD28:BD32)</f>
        <v>73500</v>
      </c>
      <c r="BE33" s="3"/>
      <c r="BF33" s="188">
        <f>SUM(BF27:BF32)</f>
        <v>453.75</v>
      </c>
      <c r="BG33" s="188"/>
      <c r="BH33" s="188">
        <f>SUM(BH27:BH32)</f>
        <v>9075</v>
      </c>
      <c r="BI33" s="188"/>
      <c r="BJ33" s="188">
        <f>SUM(BJ27:BJ32)</f>
        <v>453.75</v>
      </c>
      <c r="BK33" s="188"/>
      <c r="BL33" s="188">
        <f>SUM(BL27:BL32)</f>
        <v>9075</v>
      </c>
      <c r="BM33" s="188"/>
      <c r="BN33" s="188">
        <f>SUM(BN27:BN32)</f>
        <v>453.75</v>
      </c>
      <c r="BO33" s="188"/>
      <c r="BP33" s="188">
        <f>SUM(BP27:BP32)</f>
        <v>9075</v>
      </c>
      <c r="BQ33" s="188"/>
      <c r="BR33" s="188">
        <f>SUM(BR27:BR32)</f>
        <v>453.75</v>
      </c>
      <c r="BS33" s="188"/>
      <c r="BT33" s="188">
        <f>SUM(BT27:BT32)</f>
        <v>9075</v>
      </c>
      <c r="BU33" s="188"/>
      <c r="BV33" s="188">
        <f>SUM(BV27:BV32)</f>
        <v>453.75</v>
      </c>
      <c r="BW33" s="188"/>
      <c r="BX33" s="188">
        <f>SUM(BX27:BX32)</f>
        <v>9075</v>
      </c>
      <c r="BY33" s="188"/>
      <c r="BZ33" s="188">
        <f>SUM(BZ27:BZ32)</f>
        <v>453.75</v>
      </c>
      <c r="CA33" s="188"/>
      <c r="CB33" s="188">
        <f>SUM(CB27:CB32)</f>
        <v>9075</v>
      </c>
      <c r="CC33" s="188"/>
      <c r="CD33" s="188">
        <f>SUM(CD27:CD32)</f>
        <v>453.75</v>
      </c>
      <c r="CE33" s="188"/>
      <c r="CF33" s="188">
        <f>SUM(CF27:CF32)</f>
        <v>9075</v>
      </c>
      <c r="CG33" s="188"/>
      <c r="CH33" s="188">
        <f>SUM(CH27:CH32)</f>
        <v>453.75</v>
      </c>
      <c r="CI33" s="188"/>
      <c r="CJ33" s="188">
        <f>SUM(CJ27:CJ32)</f>
        <v>9075</v>
      </c>
      <c r="CK33" s="188"/>
      <c r="CL33" s="188">
        <f>SUM(CL27:CL32)</f>
        <v>453.75</v>
      </c>
      <c r="CM33" s="188"/>
      <c r="CN33" s="188">
        <f>SUM(CN27:CN32)</f>
        <v>9075</v>
      </c>
      <c r="CO33" s="188"/>
      <c r="CP33" s="188">
        <f>SUM(CP27:CP32)</f>
        <v>453.75</v>
      </c>
      <c r="CQ33" s="188"/>
      <c r="CR33" s="188">
        <f>SUM(CR27:CR32)</f>
        <v>9075</v>
      </c>
      <c r="CS33" s="188"/>
      <c r="CT33" s="188">
        <f>SUM(CT27:CT32)</f>
        <v>453.75</v>
      </c>
      <c r="CU33" s="188"/>
      <c r="CV33" s="188">
        <f>SUM(CV27:CV32)</f>
        <v>9075</v>
      </c>
      <c r="CW33" s="188"/>
      <c r="CX33" s="188">
        <f>SUM(CX27:CX32)</f>
        <v>453.75</v>
      </c>
      <c r="CY33" s="188"/>
      <c r="CZ33" s="188">
        <f>SUM(CZ27:CZ32)</f>
        <v>9075</v>
      </c>
      <c r="DA33" s="188"/>
      <c r="DB33" s="188">
        <f>SUM(DB27:DB32)</f>
        <v>5445</v>
      </c>
      <c r="DC33" s="188"/>
      <c r="DD33" s="188">
        <f>SUM(DD27:DD32)</f>
        <v>108900</v>
      </c>
      <c r="DE33" s="3"/>
      <c r="DF33" s="188">
        <f>SUM(DF27:DF32)</f>
        <v>499.12500000000011</v>
      </c>
      <c r="DG33" s="188"/>
      <c r="DH33" s="188">
        <f>SUM(DH27:DH32)</f>
        <v>9982.5000000000018</v>
      </c>
      <c r="DI33" s="188"/>
      <c r="DJ33" s="188">
        <f>SUM(DJ27:DJ32)</f>
        <v>499.12500000000011</v>
      </c>
      <c r="DK33" s="188"/>
      <c r="DL33" s="188">
        <f>SUM(DL27:DL32)</f>
        <v>9982.5000000000018</v>
      </c>
      <c r="DM33" s="188"/>
      <c r="DN33" s="188">
        <f>SUM(DN27:DN32)</f>
        <v>499.12500000000011</v>
      </c>
      <c r="DO33" s="188"/>
      <c r="DP33" s="188">
        <f>SUM(DP27:DP32)</f>
        <v>9982.5000000000018</v>
      </c>
      <c r="DQ33" s="188"/>
      <c r="DR33" s="188">
        <f>SUM(DR27:DR32)</f>
        <v>499.12500000000011</v>
      </c>
      <c r="DS33" s="188"/>
      <c r="DT33" s="188">
        <f>SUM(DT27:DT32)</f>
        <v>9982.5000000000018</v>
      </c>
      <c r="DU33" s="188"/>
      <c r="DV33" s="188">
        <f>SUM(DV27:DV32)</f>
        <v>499.12500000000011</v>
      </c>
      <c r="DW33" s="188"/>
      <c r="DX33" s="188">
        <f>SUM(DX27:DX32)</f>
        <v>9982.5000000000018</v>
      </c>
      <c r="DY33" s="188"/>
      <c r="DZ33" s="188">
        <f>SUM(DZ27:DZ32)</f>
        <v>499.12500000000011</v>
      </c>
      <c r="EA33" s="188"/>
      <c r="EB33" s="188">
        <f>SUM(EB27:EB32)</f>
        <v>9982.5000000000018</v>
      </c>
      <c r="EC33" s="188"/>
      <c r="ED33" s="188">
        <f>SUM(ED27:ED32)</f>
        <v>499.12500000000011</v>
      </c>
      <c r="EE33" s="188"/>
      <c r="EF33" s="188">
        <f>SUM(EF27:EF32)</f>
        <v>9982.5000000000018</v>
      </c>
      <c r="EG33" s="188"/>
      <c r="EH33" s="188">
        <f>SUM(EH27:EH32)</f>
        <v>499.12500000000011</v>
      </c>
      <c r="EI33" s="188"/>
      <c r="EJ33" s="188">
        <f>SUM(EJ27:EJ32)</f>
        <v>9982.5000000000018</v>
      </c>
      <c r="EK33" s="188"/>
      <c r="EL33" s="188">
        <f>SUM(EL27:EL32)</f>
        <v>499.12500000000011</v>
      </c>
      <c r="EM33" s="188"/>
      <c r="EN33" s="188">
        <f>SUM(EN27:EN32)</f>
        <v>9982.5000000000018</v>
      </c>
      <c r="EO33" s="188"/>
      <c r="EP33" s="188">
        <f>SUM(EP27:EP32)</f>
        <v>499.12500000000011</v>
      </c>
      <c r="EQ33" s="188"/>
      <c r="ER33" s="188">
        <f>SUM(ER27:ER32)</f>
        <v>9982.5000000000018</v>
      </c>
      <c r="ES33" s="188"/>
      <c r="ET33" s="188">
        <f>SUM(ET27:ET32)</f>
        <v>499.12500000000011</v>
      </c>
      <c r="EU33" s="188"/>
      <c r="EV33" s="188">
        <f>SUM(EV27:EV32)</f>
        <v>9982.5000000000018</v>
      </c>
      <c r="EW33" s="188"/>
      <c r="EX33" s="188">
        <f>SUM(EX27:EX32)</f>
        <v>499.12500000000011</v>
      </c>
      <c r="EY33" s="188"/>
      <c r="EZ33" s="188">
        <f>SUM(EZ27:EZ32)</f>
        <v>9982.5000000000018</v>
      </c>
      <c r="FA33" s="188"/>
      <c r="FB33" s="188">
        <f>SUM(FB27:FB32)</f>
        <v>5989.5000000000018</v>
      </c>
      <c r="FC33" s="188"/>
      <c r="FD33" s="188">
        <f>SUM(FD27:FD32)</f>
        <v>119790</v>
      </c>
      <c r="FE33" s="3"/>
      <c r="FF33" s="188">
        <f>SUM(FF27:FF32)</f>
        <v>549.03750000000014</v>
      </c>
      <c r="FG33" s="188"/>
      <c r="FH33" s="188">
        <f>SUM(FH27:FH32)</f>
        <v>10980.750000000004</v>
      </c>
      <c r="FI33" s="188"/>
      <c r="FJ33" s="188">
        <f>SUM(FJ27:FJ32)</f>
        <v>549.03750000000014</v>
      </c>
      <c r="FK33" s="188"/>
      <c r="FL33" s="188">
        <f>SUM(FL27:FL32)</f>
        <v>10980.750000000004</v>
      </c>
      <c r="FM33" s="188"/>
      <c r="FN33" s="188">
        <f>SUM(FN27:FN32)</f>
        <v>549.03750000000014</v>
      </c>
      <c r="FO33" s="188"/>
      <c r="FP33" s="188">
        <f>SUM(FP27:FP32)</f>
        <v>10980.750000000004</v>
      </c>
      <c r="FQ33" s="188"/>
      <c r="FR33" s="188">
        <f>SUM(FR27:FR32)</f>
        <v>549.03750000000014</v>
      </c>
      <c r="FS33" s="188"/>
      <c r="FT33" s="188">
        <f>SUM(FT27:FT32)</f>
        <v>10980.750000000004</v>
      </c>
      <c r="FU33" s="188"/>
      <c r="FV33" s="188">
        <f>SUM(FV27:FV32)</f>
        <v>549.03750000000014</v>
      </c>
      <c r="FW33" s="188"/>
      <c r="FX33" s="188">
        <f>SUM(FX27:FX32)</f>
        <v>10980.750000000004</v>
      </c>
      <c r="FY33" s="188"/>
      <c r="FZ33" s="188">
        <f>SUM(FZ27:FZ32)</f>
        <v>549.03750000000014</v>
      </c>
      <c r="GA33" s="188"/>
      <c r="GB33" s="188">
        <f>SUM(GB27:GB32)</f>
        <v>10980.750000000004</v>
      </c>
      <c r="GC33" s="188"/>
      <c r="GD33" s="188">
        <f>SUM(GD27:GD32)</f>
        <v>549.03750000000014</v>
      </c>
      <c r="GE33" s="188"/>
      <c r="GF33" s="188">
        <f>SUM(GF27:GF32)</f>
        <v>10980.750000000004</v>
      </c>
      <c r="GG33" s="188"/>
      <c r="GH33" s="188">
        <f>SUM(GH27:GH32)</f>
        <v>549.03750000000014</v>
      </c>
      <c r="GI33" s="188"/>
      <c r="GJ33" s="188">
        <f>SUM(GJ27:GJ32)</f>
        <v>10980.750000000004</v>
      </c>
      <c r="GK33" s="188"/>
      <c r="GL33" s="188">
        <f>SUM(GL27:GL32)</f>
        <v>549.03750000000014</v>
      </c>
      <c r="GM33" s="188"/>
      <c r="GN33" s="188">
        <f>SUM(GN27:GN32)</f>
        <v>10980.750000000004</v>
      </c>
      <c r="GO33" s="188"/>
      <c r="GP33" s="188">
        <f>SUM(GP27:GP32)</f>
        <v>549.03750000000014</v>
      </c>
      <c r="GQ33" s="188"/>
      <c r="GR33" s="188">
        <f>SUM(GR27:GR32)</f>
        <v>10980.750000000004</v>
      </c>
      <c r="GS33" s="188"/>
      <c r="GT33" s="188">
        <f>SUM(GT27:GT32)</f>
        <v>549.03750000000014</v>
      </c>
      <c r="GU33" s="188"/>
      <c r="GV33" s="188">
        <f>SUM(GV27:GV32)</f>
        <v>10980.750000000004</v>
      </c>
      <c r="GW33" s="188"/>
      <c r="GX33" s="188">
        <f>SUM(GX27:GX32)</f>
        <v>549.03750000000014</v>
      </c>
      <c r="GY33" s="188"/>
      <c r="GZ33" s="188">
        <f>SUM(GZ27:GZ32)</f>
        <v>10980.750000000004</v>
      </c>
      <c r="HA33" s="3"/>
      <c r="HB33" s="188">
        <f>SUM(HB27:HB32)</f>
        <v>6588.4500000000035</v>
      </c>
      <c r="HC33" s="188"/>
      <c r="HD33" s="188">
        <f>SUM(HD27:HD32)</f>
        <v>131769.00000000006</v>
      </c>
      <c r="HE33" s="3"/>
      <c r="HF33" s="188">
        <f>SUM(HF27:HF32)</f>
        <v>603.9412500000002</v>
      </c>
      <c r="HG33" s="188"/>
      <c r="HH33" s="188">
        <f>SUM(HH27:HH32)</f>
        <v>12078.825000000004</v>
      </c>
      <c r="HI33" s="188"/>
      <c r="HJ33" s="188">
        <f>SUM(HJ27:HJ32)</f>
        <v>603.9412500000002</v>
      </c>
      <c r="HK33" s="188"/>
      <c r="HL33" s="188">
        <f>SUM(HL27:HL32)</f>
        <v>12078.825000000004</v>
      </c>
      <c r="HM33" s="188"/>
      <c r="HN33" s="188">
        <f>SUM(HN27:HN32)</f>
        <v>603.9412500000002</v>
      </c>
      <c r="HO33" s="188"/>
      <c r="HP33" s="188">
        <f>SUM(HP27:HP32)</f>
        <v>12078.825000000004</v>
      </c>
      <c r="HQ33" s="188"/>
      <c r="HR33" s="188">
        <f>SUM(HR27:HR32)</f>
        <v>603.9412500000002</v>
      </c>
      <c r="HS33" s="188"/>
      <c r="HT33" s="188">
        <f>SUM(HT27:HT32)</f>
        <v>12078.825000000004</v>
      </c>
      <c r="HU33" s="188"/>
      <c r="HV33" s="188">
        <f>SUM(HV27:HV32)</f>
        <v>603.9412500000002</v>
      </c>
      <c r="HW33" s="188"/>
      <c r="HX33" s="188">
        <f>SUM(HX27:HX32)</f>
        <v>12078.825000000004</v>
      </c>
      <c r="HY33" s="188"/>
      <c r="HZ33" s="188">
        <f>SUM(HZ27:HZ32)</f>
        <v>603.9412500000002</v>
      </c>
      <c r="IA33" s="188"/>
      <c r="IB33" s="188">
        <f>SUM(IB27:IB32)</f>
        <v>12078.825000000004</v>
      </c>
      <c r="IC33" s="188"/>
      <c r="ID33" s="188">
        <f>SUM(ID27:ID32)</f>
        <v>603.9412500000002</v>
      </c>
      <c r="IE33" s="188"/>
      <c r="IF33" s="188">
        <f>SUM(IF27:IF32)</f>
        <v>12078.825000000004</v>
      </c>
      <c r="IG33" s="188"/>
      <c r="IH33" s="188">
        <f>SUM(IH27:IH32)</f>
        <v>603.9412500000002</v>
      </c>
      <c r="II33" s="188"/>
      <c r="IJ33" s="188">
        <f>SUM(IJ27:IJ32)</f>
        <v>12078.825000000004</v>
      </c>
      <c r="IK33" s="188"/>
      <c r="IL33" s="188">
        <f>SUM(IL27:IL32)</f>
        <v>603.9412500000002</v>
      </c>
      <c r="IM33" s="188"/>
      <c r="IN33" s="188">
        <f>SUM(IN27:IN32)</f>
        <v>12078.825000000004</v>
      </c>
      <c r="IO33" s="188"/>
      <c r="IP33" s="188">
        <f>SUM(IP27:IP32)</f>
        <v>603.9412500000002</v>
      </c>
      <c r="IQ33" s="188"/>
      <c r="IR33" s="188">
        <f>SUM(IR27:IR32)</f>
        <v>12078.825000000004</v>
      </c>
      <c r="IS33" s="188"/>
      <c r="IT33" s="188">
        <f>SUM(IT27:IT32)</f>
        <v>603.9412500000002</v>
      </c>
      <c r="IU33" s="188"/>
      <c r="IV33" s="188">
        <f>SUM(IV27:IV32)</f>
        <v>12078.825000000004</v>
      </c>
      <c r="IW33" s="188"/>
      <c r="IX33" s="188">
        <f>SUM(IX27:IX32)</f>
        <v>603.9412500000002</v>
      </c>
      <c r="IY33" s="188"/>
      <c r="IZ33" s="188">
        <f>SUM(IZ27:IZ32)</f>
        <v>12078.825000000004</v>
      </c>
      <c r="JA33" s="3"/>
      <c r="JB33" s="188">
        <f>SUM(JB27:JB32)</f>
        <v>7247.2950000000037</v>
      </c>
      <c r="JC33" s="188"/>
      <c r="JD33" s="188">
        <f>SUM(JD27:JD32)</f>
        <v>144945.90000000005</v>
      </c>
      <c r="JE33" s="3"/>
      <c r="JF33" s="188">
        <f>SUM(JF27:JF32)</f>
        <v>664.33537500000034</v>
      </c>
      <c r="JG33" s="188"/>
      <c r="JH33" s="188">
        <f>SUM(JH27:JH32)</f>
        <v>13286.707500000008</v>
      </c>
      <c r="JI33" s="188"/>
      <c r="JJ33" s="188">
        <f>SUM(JJ27:JJ32)</f>
        <v>664.33537500000034</v>
      </c>
      <c r="JK33" s="188"/>
      <c r="JL33" s="188">
        <f>SUM(JL27:JL32)</f>
        <v>13286.707500000008</v>
      </c>
      <c r="JM33" s="188"/>
      <c r="JN33" s="188">
        <f>SUM(JN27:JN32)</f>
        <v>664.33537500000034</v>
      </c>
      <c r="JO33" s="188"/>
      <c r="JP33" s="188">
        <f>SUM(JP27:JP32)</f>
        <v>13286.707500000008</v>
      </c>
      <c r="JQ33" s="188"/>
      <c r="JR33" s="188">
        <f>SUM(JR27:JR32)</f>
        <v>664.33537500000034</v>
      </c>
      <c r="JS33" s="188"/>
      <c r="JT33" s="188">
        <f>SUM(JT27:JT32)</f>
        <v>13286.707500000008</v>
      </c>
      <c r="JU33" s="188"/>
      <c r="JV33" s="188">
        <f>SUM(JV27:JV32)</f>
        <v>664.33537500000034</v>
      </c>
      <c r="JW33" s="188"/>
      <c r="JX33" s="188">
        <f>SUM(JX27:JX32)</f>
        <v>13286.707500000008</v>
      </c>
      <c r="JY33" s="188"/>
      <c r="JZ33" s="188">
        <f>SUM(JZ27:JZ32)</f>
        <v>664.33537500000034</v>
      </c>
      <c r="KA33" s="188"/>
      <c r="KB33" s="188">
        <f>SUM(KB27:KB32)</f>
        <v>13286.707500000008</v>
      </c>
      <c r="KC33" s="188"/>
      <c r="KD33" s="188">
        <f>SUM(KD27:KD32)</f>
        <v>664.33537500000034</v>
      </c>
      <c r="KE33" s="188"/>
      <c r="KF33" s="188">
        <f>SUM(KF27:KF32)</f>
        <v>13286.707500000008</v>
      </c>
      <c r="KG33" s="188"/>
      <c r="KH33" s="188">
        <f>SUM(KH27:KH32)</f>
        <v>664.33537500000034</v>
      </c>
      <c r="KI33" s="188"/>
      <c r="KJ33" s="188">
        <f>SUM(KJ27:KJ32)</f>
        <v>13286.707500000008</v>
      </c>
      <c r="KK33" s="188"/>
      <c r="KL33" s="188">
        <f>SUM(KL27:KL32)</f>
        <v>664.33537500000034</v>
      </c>
      <c r="KM33" s="188"/>
      <c r="KN33" s="188">
        <f>SUM(KN27:KN32)</f>
        <v>13286.707500000008</v>
      </c>
      <c r="KO33" s="188"/>
      <c r="KP33" s="188">
        <f>SUM(KP27:KP32)</f>
        <v>664.33537500000034</v>
      </c>
      <c r="KQ33" s="188"/>
      <c r="KR33" s="188">
        <f>SUM(KR27:KR32)</f>
        <v>13286.707500000008</v>
      </c>
      <c r="KS33" s="188"/>
      <c r="KT33" s="188">
        <f>SUM(KT27:KT32)</f>
        <v>664.33537500000034</v>
      </c>
      <c r="KU33" s="188"/>
      <c r="KV33" s="188">
        <f>SUM(KV27:KV32)</f>
        <v>13286.707500000008</v>
      </c>
      <c r="KW33" s="188"/>
      <c r="KX33" s="188">
        <f>SUM(KX27:KX32)</f>
        <v>664.33537500000034</v>
      </c>
      <c r="KY33" s="188"/>
      <c r="KZ33" s="188">
        <f>SUM(KZ27:KZ32)</f>
        <v>13286.707500000008</v>
      </c>
      <c r="LA33" s="3"/>
      <c r="LB33" s="188">
        <f>SUM(LB27:LB32)</f>
        <v>7972.024500000005</v>
      </c>
      <c r="LC33" s="188"/>
      <c r="LD33" s="188">
        <f>SUM(LD27:LD32)</f>
        <v>159440.49000000011</v>
      </c>
    </row>
    <row r="34" spans="2:316" ht="9.75" customHeight="1">
      <c r="B34" s="3"/>
      <c r="C34" s="184"/>
      <c r="D34" s="184"/>
      <c r="E34" s="184"/>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B34" s="5"/>
      <c r="HC34" s="5"/>
      <c r="HD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B34" s="5"/>
      <c r="JC34" s="5"/>
      <c r="JD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B34" s="5"/>
      <c r="LC34" s="5"/>
      <c r="LD34" s="5"/>
    </row>
    <row r="35" spans="2:316" ht="18.75">
      <c r="B35" s="3"/>
      <c r="C35" s="184"/>
      <c r="D35" s="179"/>
      <c r="E35" s="179"/>
      <c r="F35" s="179"/>
      <c r="G35" s="5"/>
      <c r="H35" s="115"/>
      <c r="I35" s="5"/>
      <c r="J35" s="207">
        <f>'A.I Revenue Streams - P2'!K37+100%</f>
        <v>1.1000000000000001</v>
      </c>
      <c r="K35" s="207">
        <f>$K$8</f>
        <v>1</v>
      </c>
      <c r="L35" s="115"/>
      <c r="M35" s="178"/>
      <c r="N35" s="207">
        <v>1</v>
      </c>
      <c r="O35" s="207">
        <v>1</v>
      </c>
      <c r="P35" s="178"/>
      <c r="Q35" s="178"/>
      <c r="R35" s="207">
        <f>N35</f>
        <v>1</v>
      </c>
      <c r="S35" s="207">
        <v>1</v>
      </c>
      <c r="T35" s="178"/>
      <c r="U35" s="178"/>
      <c r="V35" s="207">
        <f>R35</f>
        <v>1</v>
      </c>
      <c r="W35" s="207">
        <v>1</v>
      </c>
      <c r="X35" s="178"/>
      <c r="Y35" s="178"/>
      <c r="Z35" s="207">
        <f>V35</f>
        <v>1</v>
      </c>
      <c r="AA35" s="207">
        <v>1</v>
      </c>
      <c r="AB35" s="178"/>
      <c r="AC35" s="178"/>
      <c r="AD35" s="207">
        <f>Z35</f>
        <v>1</v>
      </c>
      <c r="AE35" s="207">
        <v>1</v>
      </c>
      <c r="AF35" s="178"/>
      <c r="AG35" s="178"/>
      <c r="AH35" s="207">
        <f>AD35</f>
        <v>1</v>
      </c>
      <c r="AI35" s="207">
        <v>1</v>
      </c>
      <c r="AJ35" s="178"/>
      <c r="AK35" s="178"/>
      <c r="AL35" s="207">
        <f>AH35</f>
        <v>1</v>
      </c>
      <c r="AM35" s="207">
        <v>1</v>
      </c>
      <c r="AN35" s="178"/>
      <c r="AO35" s="5"/>
      <c r="AP35" s="207">
        <f>AL35</f>
        <v>1</v>
      </c>
      <c r="AQ35" s="207">
        <v>1</v>
      </c>
      <c r="AR35" s="178"/>
      <c r="AS35" s="178"/>
      <c r="AT35" s="207">
        <f>AP35</f>
        <v>1</v>
      </c>
      <c r="AU35" s="207">
        <v>1</v>
      </c>
      <c r="AV35" s="178"/>
      <c r="AW35" s="178"/>
      <c r="AX35" s="207">
        <f>AT35</f>
        <v>1</v>
      </c>
      <c r="AY35" s="207">
        <v>1</v>
      </c>
      <c r="AZ35" s="178"/>
      <c r="BA35" s="5"/>
      <c r="BB35" s="5"/>
      <c r="BC35" s="5"/>
      <c r="BD35" s="5"/>
      <c r="BF35" s="207">
        <f>'A.I Revenue Streams - P2'!M37+100%</f>
        <v>1.1000000000000001</v>
      </c>
      <c r="BG35" s="207">
        <v>1</v>
      </c>
      <c r="BH35" s="115"/>
      <c r="BI35" s="5"/>
      <c r="BJ35" s="207">
        <v>1</v>
      </c>
      <c r="BK35" s="207">
        <v>1</v>
      </c>
      <c r="BL35" s="178"/>
      <c r="BM35" s="178"/>
      <c r="BN35" s="207">
        <f>BJ35</f>
        <v>1</v>
      </c>
      <c r="BO35" s="207">
        <v>1</v>
      </c>
      <c r="BP35" s="178"/>
      <c r="BQ35" s="178"/>
      <c r="BR35" s="250">
        <f>BN35</f>
        <v>1</v>
      </c>
      <c r="BS35" s="250">
        <v>1</v>
      </c>
      <c r="BT35" s="178"/>
      <c r="BU35" s="178"/>
      <c r="BV35" s="207">
        <f>BR35</f>
        <v>1</v>
      </c>
      <c r="BW35" s="207">
        <v>1</v>
      </c>
      <c r="BX35" s="178"/>
      <c r="BY35" s="178"/>
      <c r="BZ35" s="207">
        <f>BV35</f>
        <v>1</v>
      </c>
      <c r="CA35" s="207">
        <v>1</v>
      </c>
      <c r="CB35" s="178"/>
      <c r="CC35" s="178"/>
      <c r="CD35" s="250">
        <f>BZ35</f>
        <v>1</v>
      </c>
      <c r="CE35" s="250">
        <v>1</v>
      </c>
      <c r="CF35" s="178"/>
      <c r="CG35" s="178"/>
      <c r="CH35" s="207">
        <f>CD35</f>
        <v>1</v>
      </c>
      <c r="CI35" s="207">
        <v>1</v>
      </c>
      <c r="CJ35" s="178"/>
      <c r="CK35" s="178"/>
      <c r="CL35" s="207">
        <f>CH35</f>
        <v>1</v>
      </c>
      <c r="CM35" s="207">
        <v>1</v>
      </c>
      <c r="CN35" s="178"/>
      <c r="CO35" s="178"/>
      <c r="CP35" s="207">
        <f>CL35</f>
        <v>1</v>
      </c>
      <c r="CQ35" s="207">
        <v>1</v>
      </c>
      <c r="CR35" s="178"/>
      <c r="CS35" s="178"/>
      <c r="CT35" s="207">
        <f>CP35</f>
        <v>1</v>
      </c>
      <c r="CU35" s="207">
        <v>1</v>
      </c>
      <c r="CV35" s="178"/>
      <c r="CW35" s="178"/>
      <c r="CX35" s="250">
        <f>CT35</f>
        <v>1</v>
      </c>
      <c r="CY35" s="250">
        <v>1</v>
      </c>
      <c r="CZ35" s="115"/>
      <c r="DA35" s="115"/>
      <c r="DB35" s="207">
        <f>'A.I Revenue Streams - P2'!M37+100%</f>
        <v>1.1000000000000001</v>
      </c>
      <c r="DC35" s="207">
        <f>$DC$8</f>
        <v>1</v>
      </c>
      <c r="DD35" s="115"/>
      <c r="DF35" s="207">
        <f>'A.I Revenue Streams - P2'!O37+100%</f>
        <v>1.1000000000000001</v>
      </c>
      <c r="DG35" s="207">
        <v>1</v>
      </c>
      <c r="DH35" s="115"/>
      <c r="DI35" s="5"/>
      <c r="DJ35" s="207">
        <v>1</v>
      </c>
      <c r="DK35" s="207">
        <v>1</v>
      </c>
      <c r="DL35" s="178"/>
      <c r="DM35" s="178"/>
      <c r="DN35" s="207">
        <f>DJ35</f>
        <v>1</v>
      </c>
      <c r="DO35" s="207">
        <v>1</v>
      </c>
      <c r="DP35" s="178"/>
      <c r="DQ35" s="178"/>
      <c r="DR35" s="250">
        <f>DN35</f>
        <v>1</v>
      </c>
      <c r="DS35" s="250">
        <v>1</v>
      </c>
      <c r="DT35" s="178"/>
      <c r="DU35" s="178"/>
      <c r="DV35" s="207">
        <f>DR35</f>
        <v>1</v>
      </c>
      <c r="DW35" s="207">
        <v>1</v>
      </c>
      <c r="DX35" s="178"/>
      <c r="DY35" s="178"/>
      <c r="DZ35" s="207">
        <f>DV35</f>
        <v>1</v>
      </c>
      <c r="EA35" s="207">
        <v>1</v>
      </c>
      <c r="EB35" s="178"/>
      <c r="EC35" s="178"/>
      <c r="ED35" s="250">
        <f>DZ35</f>
        <v>1</v>
      </c>
      <c r="EE35" s="250">
        <v>1</v>
      </c>
      <c r="EF35" s="178"/>
      <c r="EG35" s="178"/>
      <c r="EH35" s="207">
        <f>ED35</f>
        <v>1</v>
      </c>
      <c r="EI35" s="207">
        <v>1</v>
      </c>
      <c r="EJ35" s="178"/>
      <c r="EK35" s="178"/>
      <c r="EL35" s="207">
        <f>EH35</f>
        <v>1</v>
      </c>
      <c r="EM35" s="207">
        <v>1</v>
      </c>
      <c r="EN35" s="178"/>
      <c r="EO35" s="178"/>
      <c r="EP35" s="207">
        <f>EL35</f>
        <v>1</v>
      </c>
      <c r="EQ35" s="207">
        <v>1</v>
      </c>
      <c r="ER35" s="178"/>
      <c r="ES35" s="178"/>
      <c r="ET35" s="207">
        <f>EP35</f>
        <v>1</v>
      </c>
      <c r="EU35" s="207">
        <v>1</v>
      </c>
      <c r="EV35" s="178"/>
      <c r="EW35" s="178"/>
      <c r="EX35" s="250">
        <f>ET35</f>
        <v>1</v>
      </c>
      <c r="EY35" s="250">
        <v>1</v>
      </c>
      <c r="EZ35" s="115"/>
      <c r="FA35" s="115"/>
      <c r="FB35" s="207">
        <f>'A.I Revenue Streams - P2'!O37+100%</f>
        <v>1.1000000000000001</v>
      </c>
      <c r="FC35" s="207">
        <v>1</v>
      </c>
      <c r="FD35" s="115"/>
      <c r="FE35" s="179"/>
      <c r="FF35" s="207">
        <f>'A.I Revenue Streams - P2'!Q37+100%</f>
        <v>1.1000000000000001</v>
      </c>
      <c r="FG35" s="207">
        <v>1</v>
      </c>
      <c r="FH35" s="115"/>
      <c r="FI35" s="5"/>
      <c r="FJ35" s="207">
        <v>1</v>
      </c>
      <c r="FK35" s="207">
        <v>1</v>
      </c>
      <c r="FL35" s="178"/>
      <c r="FM35" s="178"/>
      <c r="FN35" s="207">
        <f>FJ35</f>
        <v>1</v>
      </c>
      <c r="FO35" s="207">
        <v>1</v>
      </c>
      <c r="FP35" s="178"/>
      <c r="FQ35" s="178"/>
      <c r="FR35" s="250">
        <f>FN35</f>
        <v>1</v>
      </c>
      <c r="FS35" s="250">
        <v>1</v>
      </c>
      <c r="FT35" s="178"/>
      <c r="FU35" s="178"/>
      <c r="FV35" s="207">
        <f>FR35</f>
        <v>1</v>
      </c>
      <c r="FW35" s="207">
        <v>1</v>
      </c>
      <c r="FX35" s="178"/>
      <c r="FY35" s="178"/>
      <c r="FZ35" s="207">
        <f>FV35</f>
        <v>1</v>
      </c>
      <c r="GA35" s="207">
        <v>1</v>
      </c>
      <c r="GB35" s="178"/>
      <c r="GC35" s="178"/>
      <c r="GD35" s="250">
        <f>FZ35</f>
        <v>1</v>
      </c>
      <c r="GE35" s="250">
        <v>1</v>
      </c>
      <c r="GF35" s="178"/>
      <c r="GG35" s="178"/>
      <c r="GH35" s="207">
        <f>GD35</f>
        <v>1</v>
      </c>
      <c r="GI35" s="207">
        <v>1</v>
      </c>
      <c r="GJ35" s="178"/>
      <c r="GK35" s="178"/>
      <c r="GL35" s="207">
        <f>GH35</f>
        <v>1</v>
      </c>
      <c r="GM35" s="207">
        <v>1</v>
      </c>
      <c r="GN35" s="178"/>
      <c r="GO35" s="178"/>
      <c r="GP35" s="207">
        <f>GL35</f>
        <v>1</v>
      </c>
      <c r="GQ35" s="207">
        <v>1</v>
      </c>
      <c r="GR35" s="178"/>
      <c r="GS35" s="178"/>
      <c r="GT35" s="207">
        <f>GP35</f>
        <v>1</v>
      </c>
      <c r="GU35" s="207">
        <v>1</v>
      </c>
      <c r="GV35" s="178"/>
      <c r="GW35" s="178"/>
      <c r="GX35" s="250">
        <f>GT35</f>
        <v>1</v>
      </c>
      <c r="GY35" s="250">
        <v>1</v>
      </c>
      <c r="GZ35" s="178"/>
      <c r="HA35" s="179"/>
      <c r="HB35" s="207">
        <f>'A.I Revenue Streams - P2'!Q37+100%</f>
        <v>1.1000000000000001</v>
      </c>
      <c r="HC35" s="207">
        <v>1</v>
      </c>
      <c r="HD35" s="115"/>
      <c r="HE35" s="179"/>
      <c r="HF35" s="207">
        <f>'A.I Revenue Streams - P2'!S37+100%</f>
        <v>1.1000000000000001</v>
      </c>
      <c r="HG35" s="207">
        <v>1</v>
      </c>
      <c r="HH35" s="115"/>
      <c r="HI35" s="5"/>
      <c r="HJ35" s="207">
        <v>1</v>
      </c>
      <c r="HK35" s="207">
        <v>1</v>
      </c>
      <c r="HL35" s="178"/>
      <c r="HM35" s="178"/>
      <c r="HN35" s="207">
        <f>HJ35</f>
        <v>1</v>
      </c>
      <c r="HO35" s="207">
        <v>1</v>
      </c>
      <c r="HP35" s="178"/>
      <c r="HQ35" s="178"/>
      <c r="HR35" s="250">
        <f>HN35</f>
        <v>1</v>
      </c>
      <c r="HS35" s="250">
        <v>1</v>
      </c>
      <c r="HT35" s="178"/>
      <c r="HU35" s="178"/>
      <c r="HV35" s="207">
        <f>HR35</f>
        <v>1</v>
      </c>
      <c r="HW35" s="207">
        <v>1</v>
      </c>
      <c r="HX35" s="178"/>
      <c r="HY35" s="178"/>
      <c r="HZ35" s="207">
        <f>HV35</f>
        <v>1</v>
      </c>
      <c r="IA35" s="207">
        <v>1</v>
      </c>
      <c r="IB35" s="178"/>
      <c r="IC35" s="178"/>
      <c r="ID35" s="250">
        <f>HZ35</f>
        <v>1</v>
      </c>
      <c r="IE35" s="250">
        <v>1</v>
      </c>
      <c r="IF35" s="178"/>
      <c r="IG35" s="178"/>
      <c r="IH35" s="207">
        <f>ID35</f>
        <v>1</v>
      </c>
      <c r="II35" s="207">
        <v>1</v>
      </c>
      <c r="IJ35" s="178"/>
      <c r="IK35" s="178"/>
      <c r="IL35" s="207">
        <f>IH35</f>
        <v>1</v>
      </c>
      <c r="IM35" s="207">
        <v>1</v>
      </c>
      <c r="IN35" s="178"/>
      <c r="IO35" s="178"/>
      <c r="IP35" s="207">
        <f>IL35</f>
        <v>1</v>
      </c>
      <c r="IQ35" s="207">
        <v>1</v>
      </c>
      <c r="IR35" s="178"/>
      <c r="IS35" s="178"/>
      <c r="IT35" s="207">
        <f>IP35</f>
        <v>1</v>
      </c>
      <c r="IU35" s="207">
        <v>1</v>
      </c>
      <c r="IV35" s="178"/>
      <c r="IW35" s="178"/>
      <c r="IX35" s="250">
        <f>IT35</f>
        <v>1</v>
      </c>
      <c r="IY35" s="250">
        <v>1</v>
      </c>
      <c r="IZ35" s="115"/>
      <c r="JA35" s="179"/>
      <c r="JB35" s="207">
        <f>'A.I Revenue Streams - P2'!S37+100%</f>
        <v>1.1000000000000001</v>
      </c>
      <c r="JC35" s="207">
        <v>1</v>
      </c>
      <c r="JD35" s="115"/>
      <c r="JE35" s="179"/>
      <c r="JF35" s="207">
        <f>'A.I Revenue Streams - P2'!U37+100%</f>
        <v>1.1000000000000001</v>
      </c>
      <c r="JG35" s="207">
        <v>1</v>
      </c>
      <c r="JH35" s="115"/>
      <c r="JI35" s="5"/>
      <c r="JJ35" s="207">
        <v>1</v>
      </c>
      <c r="JK35" s="207">
        <v>1</v>
      </c>
      <c r="JL35" s="178"/>
      <c r="JM35" s="178"/>
      <c r="JN35" s="207">
        <f>JJ35</f>
        <v>1</v>
      </c>
      <c r="JO35" s="207">
        <v>1</v>
      </c>
      <c r="JP35" s="178"/>
      <c r="JQ35" s="178"/>
      <c r="JR35" s="250">
        <f>JN35</f>
        <v>1</v>
      </c>
      <c r="JS35" s="250">
        <v>1</v>
      </c>
      <c r="JT35" s="178"/>
      <c r="JU35" s="178"/>
      <c r="JV35" s="207">
        <f>JR35</f>
        <v>1</v>
      </c>
      <c r="JW35" s="207">
        <v>1</v>
      </c>
      <c r="JX35" s="178"/>
      <c r="JY35" s="178"/>
      <c r="JZ35" s="207">
        <f>JV35</f>
        <v>1</v>
      </c>
      <c r="KA35" s="207">
        <v>1</v>
      </c>
      <c r="KB35" s="178"/>
      <c r="KC35" s="178"/>
      <c r="KD35" s="250">
        <f>JZ35</f>
        <v>1</v>
      </c>
      <c r="KE35" s="250">
        <v>1</v>
      </c>
      <c r="KF35" s="178"/>
      <c r="KG35" s="178"/>
      <c r="KH35" s="207">
        <f>KD35</f>
        <v>1</v>
      </c>
      <c r="KI35" s="207">
        <v>1</v>
      </c>
      <c r="KJ35" s="178"/>
      <c r="KK35" s="178"/>
      <c r="KL35" s="207">
        <f>KH35</f>
        <v>1</v>
      </c>
      <c r="KM35" s="207">
        <v>1</v>
      </c>
      <c r="KN35" s="178"/>
      <c r="KO35" s="178"/>
      <c r="KP35" s="207">
        <f>KL35</f>
        <v>1</v>
      </c>
      <c r="KQ35" s="207">
        <v>1</v>
      </c>
      <c r="KR35" s="178"/>
      <c r="KS35" s="178"/>
      <c r="KT35" s="207">
        <f>KP35</f>
        <v>1</v>
      </c>
      <c r="KU35" s="207">
        <v>1</v>
      </c>
      <c r="KV35" s="178"/>
      <c r="KW35" s="178"/>
      <c r="KX35" s="250">
        <f>KT35</f>
        <v>1</v>
      </c>
      <c r="KY35" s="250">
        <v>1</v>
      </c>
      <c r="KZ35" s="115"/>
      <c r="LA35" s="179"/>
      <c r="LB35" s="207">
        <f>'A.I Revenue Streams - P2'!U37+100%</f>
        <v>1.1000000000000001</v>
      </c>
      <c r="LC35" s="207">
        <v>1</v>
      </c>
      <c r="LD35" s="115"/>
    </row>
    <row r="36" spans="2:316" ht="18.75">
      <c r="B36" s="172">
        <v>4</v>
      </c>
      <c r="C36" s="180" t="str">
        <f>'A.I Revenue Streams - P1'!D176</f>
        <v>Workplace Wellness</v>
      </c>
      <c r="D36" s="181"/>
      <c r="E36" s="179"/>
      <c r="F36" s="182"/>
      <c r="G36" s="182"/>
      <c r="H36" s="182"/>
      <c r="I36" s="5"/>
      <c r="J36" s="182"/>
      <c r="K36" s="182"/>
      <c r="L36" s="182"/>
      <c r="M36" s="5"/>
      <c r="N36" s="182"/>
      <c r="O36" s="182"/>
      <c r="P36" s="182"/>
      <c r="Q36" s="5"/>
      <c r="R36" s="182"/>
      <c r="S36" s="182"/>
      <c r="T36" s="182"/>
      <c r="U36" s="5"/>
      <c r="V36" s="182"/>
      <c r="W36" s="182"/>
      <c r="X36" s="182"/>
      <c r="Y36" s="5"/>
      <c r="Z36" s="182"/>
      <c r="AA36" s="182"/>
      <c r="AB36" s="182"/>
      <c r="AC36" s="5"/>
      <c r="AD36" s="182"/>
      <c r="AE36" s="182"/>
      <c r="AF36" s="182"/>
      <c r="AG36" s="5"/>
      <c r="AH36" s="182"/>
      <c r="AI36" s="182"/>
      <c r="AJ36" s="182"/>
      <c r="AK36" s="5"/>
      <c r="AL36" s="182"/>
      <c r="AM36" s="182"/>
      <c r="AN36" s="182"/>
      <c r="AO36" s="5"/>
      <c r="AP36" s="182"/>
      <c r="AQ36" s="182"/>
      <c r="AR36" s="182"/>
      <c r="AS36" s="5"/>
      <c r="AT36" s="182"/>
      <c r="AU36" s="182"/>
      <c r="AV36" s="182"/>
      <c r="AW36" s="5"/>
      <c r="AX36" s="182"/>
      <c r="AY36" s="182"/>
      <c r="AZ36" s="182"/>
      <c r="BA36" s="5"/>
      <c r="BB36" s="183"/>
      <c r="BC36" s="183"/>
      <c r="BD36" s="183"/>
      <c r="BF36" s="182"/>
      <c r="BG36" s="182"/>
      <c r="BH36" s="182"/>
      <c r="BI36" s="5"/>
      <c r="BJ36" s="182"/>
      <c r="BK36" s="182"/>
      <c r="BL36" s="182"/>
      <c r="BM36" s="5"/>
      <c r="BN36" s="182"/>
      <c r="BO36" s="182"/>
      <c r="BP36" s="182"/>
      <c r="BQ36" s="5"/>
      <c r="BR36" s="182"/>
      <c r="BS36" s="182"/>
      <c r="BT36" s="182"/>
      <c r="BU36" s="5"/>
      <c r="BV36" s="182"/>
      <c r="BW36" s="182"/>
      <c r="BX36" s="182"/>
      <c r="BY36" s="5"/>
      <c r="BZ36" s="182"/>
      <c r="CA36" s="182"/>
      <c r="CB36" s="182"/>
      <c r="CC36" s="5"/>
      <c r="CD36" s="182"/>
      <c r="CE36" s="182"/>
      <c r="CF36" s="182"/>
      <c r="CG36" s="5"/>
      <c r="CH36" s="182"/>
      <c r="CI36" s="182"/>
      <c r="CJ36" s="182"/>
      <c r="CK36" s="5"/>
      <c r="CL36" s="182"/>
      <c r="CM36" s="182"/>
      <c r="CN36" s="182"/>
      <c r="CO36" s="5"/>
      <c r="CP36" s="182"/>
      <c r="CQ36" s="182"/>
      <c r="CR36" s="182"/>
      <c r="CS36" s="5"/>
      <c r="CT36" s="182"/>
      <c r="CU36" s="182"/>
      <c r="CV36" s="182"/>
      <c r="CW36" s="5"/>
      <c r="CX36" s="182"/>
      <c r="CY36" s="182"/>
      <c r="CZ36" s="182"/>
      <c r="DA36" s="5"/>
      <c r="DB36" s="183"/>
      <c r="DC36" s="183"/>
      <c r="DD36" s="183"/>
      <c r="DF36" s="182"/>
      <c r="DG36" s="182"/>
      <c r="DH36" s="182"/>
      <c r="DI36" s="5"/>
      <c r="DJ36" s="182"/>
      <c r="DK36" s="182"/>
      <c r="DL36" s="182"/>
      <c r="DM36" s="5"/>
      <c r="DN36" s="182"/>
      <c r="DO36" s="182"/>
      <c r="DP36" s="182"/>
      <c r="DQ36" s="5"/>
      <c r="DR36" s="182"/>
      <c r="DS36" s="182"/>
      <c r="DT36" s="182"/>
      <c r="DU36" s="5"/>
      <c r="DV36" s="182"/>
      <c r="DW36" s="182"/>
      <c r="DX36" s="182"/>
      <c r="DY36" s="5"/>
      <c r="DZ36" s="182"/>
      <c r="EA36" s="182"/>
      <c r="EB36" s="182"/>
      <c r="EC36" s="5"/>
      <c r="ED36" s="182"/>
      <c r="EE36" s="182"/>
      <c r="EF36" s="182"/>
      <c r="EG36" s="5"/>
      <c r="EH36" s="182"/>
      <c r="EI36" s="182"/>
      <c r="EJ36" s="182"/>
      <c r="EK36" s="5"/>
      <c r="EL36" s="182"/>
      <c r="EM36" s="182"/>
      <c r="EN36" s="182"/>
      <c r="EO36" s="5"/>
      <c r="EP36" s="182"/>
      <c r="EQ36" s="182"/>
      <c r="ER36" s="182"/>
      <c r="ES36" s="5"/>
      <c r="ET36" s="182"/>
      <c r="EU36" s="182"/>
      <c r="EV36" s="182"/>
      <c r="EW36" s="5"/>
      <c r="EX36" s="182"/>
      <c r="EY36" s="182"/>
      <c r="EZ36" s="182"/>
      <c r="FA36" s="5"/>
      <c r="FB36" s="183"/>
      <c r="FC36" s="183"/>
      <c r="FD36" s="183"/>
      <c r="FF36" s="182"/>
      <c r="FG36" s="182"/>
      <c r="FH36" s="182"/>
      <c r="FI36" s="5"/>
      <c r="FJ36" s="182"/>
      <c r="FK36" s="182"/>
      <c r="FL36" s="182"/>
      <c r="FM36" s="5"/>
      <c r="FN36" s="182"/>
      <c r="FO36" s="182"/>
      <c r="FP36" s="182"/>
      <c r="FQ36" s="5"/>
      <c r="FR36" s="182"/>
      <c r="FS36" s="182"/>
      <c r="FT36" s="182"/>
      <c r="FU36" s="5"/>
      <c r="FV36" s="182"/>
      <c r="FW36" s="182"/>
      <c r="FX36" s="182"/>
      <c r="FY36" s="5"/>
      <c r="FZ36" s="182"/>
      <c r="GA36" s="182"/>
      <c r="GB36" s="182"/>
      <c r="GC36" s="5"/>
      <c r="GD36" s="182"/>
      <c r="GE36" s="182"/>
      <c r="GF36" s="182"/>
      <c r="GG36" s="5"/>
      <c r="GH36" s="182"/>
      <c r="GI36" s="182"/>
      <c r="GJ36" s="182"/>
      <c r="GK36" s="5"/>
      <c r="GL36" s="182"/>
      <c r="GM36" s="182"/>
      <c r="GN36" s="182"/>
      <c r="GO36" s="5"/>
      <c r="GP36" s="182"/>
      <c r="GQ36" s="182"/>
      <c r="GR36" s="182"/>
      <c r="GS36" s="5"/>
      <c r="GT36" s="182"/>
      <c r="GU36" s="182"/>
      <c r="GV36" s="182"/>
      <c r="GW36" s="5"/>
      <c r="GX36" s="182"/>
      <c r="GY36" s="182"/>
      <c r="GZ36" s="182"/>
      <c r="HB36" s="183"/>
      <c r="HC36" s="183"/>
      <c r="HD36" s="183"/>
      <c r="HF36" s="182"/>
      <c r="HG36" s="182"/>
      <c r="HH36" s="182"/>
      <c r="HI36" s="5"/>
      <c r="HJ36" s="182"/>
      <c r="HK36" s="182"/>
      <c r="HL36" s="182"/>
      <c r="HM36" s="5"/>
      <c r="HN36" s="182"/>
      <c r="HO36" s="182"/>
      <c r="HP36" s="182"/>
      <c r="HQ36" s="5"/>
      <c r="HR36" s="182"/>
      <c r="HS36" s="182"/>
      <c r="HT36" s="182"/>
      <c r="HU36" s="5"/>
      <c r="HV36" s="182"/>
      <c r="HW36" s="182"/>
      <c r="HX36" s="182"/>
      <c r="HY36" s="5"/>
      <c r="HZ36" s="182"/>
      <c r="IA36" s="182"/>
      <c r="IB36" s="182"/>
      <c r="IC36" s="5"/>
      <c r="ID36" s="182"/>
      <c r="IE36" s="182"/>
      <c r="IF36" s="182"/>
      <c r="IG36" s="5"/>
      <c r="IH36" s="182"/>
      <c r="II36" s="182"/>
      <c r="IJ36" s="182"/>
      <c r="IK36" s="5"/>
      <c r="IL36" s="182"/>
      <c r="IM36" s="182"/>
      <c r="IN36" s="182"/>
      <c r="IO36" s="5"/>
      <c r="IP36" s="182"/>
      <c r="IQ36" s="182"/>
      <c r="IR36" s="182"/>
      <c r="IS36" s="5"/>
      <c r="IT36" s="182"/>
      <c r="IU36" s="182"/>
      <c r="IV36" s="182"/>
      <c r="IW36" s="5"/>
      <c r="IX36" s="182"/>
      <c r="IY36" s="182"/>
      <c r="IZ36" s="182"/>
      <c r="JB36" s="183"/>
      <c r="JC36" s="183"/>
      <c r="JD36" s="183"/>
      <c r="JF36" s="182"/>
      <c r="JG36" s="182"/>
      <c r="JH36" s="182"/>
      <c r="JI36" s="5"/>
      <c r="JJ36" s="182"/>
      <c r="JK36" s="182"/>
      <c r="JL36" s="182"/>
      <c r="JM36" s="5"/>
      <c r="JN36" s="182"/>
      <c r="JO36" s="182"/>
      <c r="JP36" s="182"/>
      <c r="JQ36" s="5"/>
      <c r="JR36" s="182"/>
      <c r="JS36" s="182"/>
      <c r="JT36" s="182"/>
      <c r="JU36" s="5"/>
      <c r="JV36" s="182"/>
      <c r="JW36" s="182"/>
      <c r="JX36" s="182"/>
      <c r="JY36" s="5"/>
      <c r="JZ36" s="182"/>
      <c r="KA36" s="182"/>
      <c r="KB36" s="182"/>
      <c r="KC36" s="5"/>
      <c r="KD36" s="182"/>
      <c r="KE36" s="182"/>
      <c r="KF36" s="182"/>
      <c r="KG36" s="5"/>
      <c r="KH36" s="182"/>
      <c r="KI36" s="182"/>
      <c r="KJ36" s="182"/>
      <c r="KK36" s="5"/>
      <c r="KL36" s="182"/>
      <c r="KM36" s="182"/>
      <c r="KN36" s="182"/>
      <c r="KO36" s="5"/>
      <c r="KP36" s="182"/>
      <c r="KQ36" s="182"/>
      <c r="KR36" s="182"/>
      <c r="KS36" s="5"/>
      <c r="KT36" s="182"/>
      <c r="KU36" s="182"/>
      <c r="KV36" s="182"/>
      <c r="KW36" s="5"/>
      <c r="KX36" s="182"/>
      <c r="KY36" s="182"/>
      <c r="KZ36" s="182"/>
      <c r="LB36" s="183"/>
      <c r="LC36" s="183"/>
      <c r="LD36" s="183"/>
    </row>
    <row r="37" spans="2:316" ht="18.75">
      <c r="B37" s="172" t="s">
        <v>269</v>
      </c>
      <c r="C37" s="181"/>
      <c r="D37" s="180" t="str">
        <f>'A.I Revenue Streams - P1'!F177</f>
        <v>Online/Offline Consultation</v>
      </c>
      <c r="E37" s="184"/>
      <c r="F37" s="182">
        <f>'A.I Revenue Streams - P2'!G37*25</f>
        <v>125</v>
      </c>
      <c r="G37" s="182">
        <f>'A.I Revenue Streams - P2'!I37</f>
        <v>20</v>
      </c>
      <c r="H37" s="182">
        <f>F37*G37</f>
        <v>2500</v>
      </c>
      <c r="I37" s="5"/>
      <c r="J37" s="182">
        <f>F37*$J$35</f>
        <v>137.5</v>
      </c>
      <c r="K37" s="182">
        <f>G37*$K$35</f>
        <v>20</v>
      </c>
      <c r="L37" s="182">
        <f>J37*K37</f>
        <v>2750</v>
      </c>
      <c r="M37" s="5"/>
      <c r="N37" s="182">
        <f>J37*$N$35</f>
        <v>137.5</v>
      </c>
      <c r="O37" s="182">
        <f>K37*$O$35</f>
        <v>20</v>
      </c>
      <c r="P37" s="182">
        <f>N37*O37</f>
        <v>2750</v>
      </c>
      <c r="Q37" s="5"/>
      <c r="R37" s="182">
        <f>N37*$R$35</f>
        <v>137.5</v>
      </c>
      <c r="S37" s="182">
        <f>O37*$S$35</f>
        <v>20</v>
      </c>
      <c r="T37" s="182">
        <f>R37*S37</f>
        <v>2750</v>
      </c>
      <c r="U37" s="5"/>
      <c r="V37" s="182">
        <f>R37*$V$35</f>
        <v>137.5</v>
      </c>
      <c r="W37" s="182">
        <f>S37*$W$35</f>
        <v>20</v>
      </c>
      <c r="X37" s="182">
        <f>V37*W37</f>
        <v>2750</v>
      </c>
      <c r="Y37" s="5"/>
      <c r="Z37" s="182">
        <f>V37*$Z$35</f>
        <v>137.5</v>
      </c>
      <c r="AA37" s="182">
        <f>W37*$AA$35</f>
        <v>20</v>
      </c>
      <c r="AB37" s="182">
        <f>Z37*AA37</f>
        <v>2750</v>
      </c>
      <c r="AC37" s="5"/>
      <c r="AD37" s="182">
        <f>Z37*$AD$35</f>
        <v>137.5</v>
      </c>
      <c r="AE37" s="182">
        <f>AA37*$AE$35</f>
        <v>20</v>
      </c>
      <c r="AF37" s="182">
        <f>AD37*AE37</f>
        <v>2750</v>
      </c>
      <c r="AG37" s="5"/>
      <c r="AH37" s="182">
        <f>AD37*$AH$35</f>
        <v>137.5</v>
      </c>
      <c r="AI37" s="182">
        <f>AE37*$AI$35</f>
        <v>20</v>
      </c>
      <c r="AJ37" s="182">
        <f>AH37*AI37</f>
        <v>2750</v>
      </c>
      <c r="AK37" s="5"/>
      <c r="AL37" s="182">
        <f>AH37*$AL$35</f>
        <v>137.5</v>
      </c>
      <c r="AM37" s="182">
        <f>AI37*$AM$35</f>
        <v>20</v>
      </c>
      <c r="AN37" s="182">
        <f>AL37*AM37</f>
        <v>2750</v>
      </c>
      <c r="AO37" s="5"/>
      <c r="AP37" s="182">
        <f>AL37*$AP$35</f>
        <v>137.5</v>
      </c>
      <c r="AQ37" s="182">
        <f>AM37*$AQ$35</f>
        <v>20</v>
      </c>
      <c r="AR37" s="182">
        <f>AP37*AQ37</f>
        <v>2750</v>
      </c>
      <c r="AS37" s="5"/>
      <c r="AT37" s="182">
        <f>AP37*$AT$35</f>
        <v>137.5</v>
      </c>
      <c r="AU37" s="182">
        <f>AQ37*$AU$35</f>
        <v>20</v>
      </c>
      <c r="AV37" s="182">
        <f>AT37*AU37</f>
        <v>2750</v>
      </c>
      <c r="AW37" s="5"/>
      <c r="AX37" s="182">
        <f>AT37*$AX$35</f>
        <v>137.5</v>
      </c>
      <c r="AY37" s="182">
        <f>AU37*$AY$35</f>
        <v>20</v>
      </c>
      <c r="AZ37" s="182">
        <f>AX37*AY37</f>
        <v>2750</v>
      </c>
      <c r="BA37" s="5"/>
      <c r="BB37" s="208">
        <f>SUMIF($F$6:$AZ$6,$BB$6,F37:AZ37)</f>
        <v>1637.5</v>
      </c>
      <c r="BC37" s="208">
        <f>SUMIF($F$6:$AZ$6,$BC$6,F37:AZ37)/12</f>
        <v>20</v>
      </c>
      <c r="BD37" s="183">
        <f>H37+L37+P37+T37+X37+AB37+AF37+AJ37+AN37</f>
        <v>24500</v>
      </c>
      <c r="BE37" t="b">
        <f>(BB37*BC37)=BD37</f>
        <v>0</v>
      </c>
      <c r="BF37" s="182">
        <f>AX37*$BF$35</f>
        <v>151.25</v>
      </c>
      <c r="BG37" s="182">
        <f>AY37*$BG$35</f>
        <v>20</v>
      </c>
      <c r="BH37" s="182">
        <f>BF37*BG37</f>
        <v>3025</v>
      </c>
      <c r="BI37" s="5"/>
      <c r="BJ37" s="182">
        <f>BF37*$BJ$35</f>
        <v>151.25</v>
      </c>
      <c r="BK37" s="182">
        <f>BG37*$BK$35</f>
        <v>20</v>
      </c>
      <c r="BL37" s="182">
        <f>BJ37*BK37</f>
        <v>3025</v>
      </c>
      <c r="BM37" s="5"/>
      <c r="BN37" s="182">
        <f>BJ37*$BN$35</f>
        <v>151.25</v>
      </c>
      <c r="BO37" s="182">
        <f>BK37*$BO$35</f>
        <v>20</v>
      </c>
      <c r="BP37" s="182">
        <f>BN37*BO37</f>
        <v>3025</v>
      </c>
      <c r="BQ37" s="5"/>
      <c r="BR37" s="182">
        <f>BN37*$BR$35</f>
        <v>151.25</v>
      </c>
      <c r="BS37" s="182">
        <f>BO37*$BS$35</f>
        <v>20</v>
      </c>
      <c r="BT37" s="182">
        <f>BR37*BS37</f>
        <v>3025</v>
      </c>
      <c r="BU37" s="5"/>
      <c r="BV37" s="182">
        <f>BR37*$BV$35</f>
        <v>151.25</v>
      </c>
      <c r="BW37" s="182">
        <f>BS37*$BW$35</f>
        <v>20</v>
      </c>
      <c r="BX37" s="182">
        <f>BV37*BW37</f>
        <v>3025</v>
      </c>
      <c r="BY37" s="5"/>
      <c r="BZ37" s="182">
        <f>BV37*$BZ$35</f>
        <v>151.25</v>
      </c>
      <c r="CA37" s="182">
        <f>BW37*$CA$35</f>
        <v>20</v>
      </c>
      <c r="CB37" s="182">
        <f>BZ37*CA37</f>
        <v>3025</v>
      </c>
      <c r="CC37" s="5"/>
      <c r="CD37" s="182">
        <f>BZ37*$CD$35</f>
        <v>151.25</v>
      </c>
      <c r="CE37" s="182">
        <f>CA37*$CE$35</f>
        <v>20</v>
      </c>
      <c r="CF37" s="182">
        <f>CD37*CE37</f>
        <v>3025</v>
      </c>
      <c r="CG37" s="5"/>
      <c r="CH37" s="182">
        <f>CD37*$CH$35</f>
        <v>151.25</v>
      </c>
      <c r="CI37" s="182">
        <f>CE37*$CI$35</f>
        <v>20</v>
      </c>
      <c r="CJ37" s="182">
        <f>CH37*CI37</f>
        <v>3025</v>
      </c>
      <c r="CK37" s="5"/>
      <c r="CL37" s="182">
        <f>CH37*$CL$35</f>
        <v>151.25</v>
      </c>
      <c r="CM37" s="182">
        <f>CI37*$CM$35</f>
        <v>20</v>
      </c>
      <c r="CN37" s="182">
        <f>CL37*CM37</f>
        <v>3025</v>
      </c>
      <c r="CO37" s="5"/>
      <c r="CP37" s="182">
        <f>CL37*$CP$35</f>
        <v>151.25</v>
      </c>
      <c r="CQ37" s="182">
        <f>CM37*$CQ$35</f>
        <v>20</v>
      </c>
      <c r="CR37" s="182">
        <f>CP37*CQ37</f>
        <v>3025</v>
      </c>
      <c r="CS37" s="5"/>
      <c r="CT37" s="182">
        <f>CP37*$CT$35</f>
        <v>151.25</v>
      </c>
      <c r="CU37" s="182">
        <f>CQ37*$CU$35</f>
        <v>20</v>
      </c>
      <c r="CV37" s="182">
        <f>CT37*CU37</f>
        <v>3025</v>
      </c>
      <c r="CW37" s="5"/>
      <c r="CX37" s="182">
        <f>CT37*$CX$35</f>
        <v>151.25</v>
      </c>
      <c r="CY37" s="182">
        <f>CU37*$CY$35</f>
        <v>20</v>
      </c>
      <c r="CZ37" s="182">
        <f>CX37*CY37</f>
        <v>3025</v>
      </c>
      <c r="DA37" s="5"/>
      <c r="DB37" s="183">
        <f>BF37+BJ37+BN37+BR37+BV37+BZ37+CD37+CH37+CL37+CP37+CT37+CX37</f>
        <v>1815</v>
      </c>
      <c r="DC37" s="183">
        <f>(BG37+BK37+BO37+BS37+BW37+CA37+CE37+CI37+CM37+CQ37+CU37+CY37)/12</f>
        <v>20</v>
      </c>
      <c r="DD37" s="183">
        <f>BH37+BL37+BP37+BT37+BX37+CB37+CF37+CJ37+CN37+CR37+CV37+CZ37</f>
        <v>36300</v>
      </c>
      <c r="DF37" s="182">
        <f>CX37*$DF$35</f>
        <v>166.375</v>
      </c>
      <c r="DG37" s="182">
        <f>CY37*$DG$35</f>
        <v>20</v>
      </c>
      <c r="DH37" s="182">
        <f>DF37*DG37</f>
        <v>3327.5</v>
      </c>
      <c r="DI37" s="5"/>
      <c r="DJ37" s="182">
        <f>DF37*$DJ$35</f>
        <v>166.375</v>
      </c>
      <c r="DK37" s="182">
        <f>DG37*$DK$35</f>
        <v>20</v>
      </c>
      <c r="DL37" s="182">
        <f>DJ37*DK37</f>
        <v>3327.5</v>
      </c>
      <c r="DM37" s="5"/>
      <c r="DN37" s="182">
        <f>DJ37*$DN$35</f>
        <v>166.375</v>
      </c>
      <c r="DO37" s="182">
        <f>DK37*$DO$35</f>
        <v>20</v>
      </c>
      <c r="DP37" s="182">
        <f>DN37*DO37</f>
        <v>3327.5</v>
      </c>
      <c r="DQ37" s="5"/>
      <c r="DR37" s="182">
        <f>DN37*$DR$35</f>
        <v>166.375</v>
      </c>
      <c r="DS37" s="182">
        <f>DO37*$DS$35</f>
        <v>20</v>
      </c>
      <c r="DT37" s="182">
        <f>DR37*DS37</f>
        <v>3327.5</v>
      </c>
      <c r="DU37" s="5"/>
      <c r="DV37" s="182">
        <f>DR37*$DV$35</f>
        <v>166.375</v>
      </c>
      <c r="DW37" s="182">
        <f>DS37*$DW$35</f>
        <v>20</v>
      </c>
      <c r="DX37" s="182">
        <f>DV37*DW37</f>
        <v>3327.5</v>
      </c>
      <c r="DY37" s="5"/>
      <c r="DZ37" s="182">
        <f>DV37*$DZ$35</f>
        <v>166.375</v>
      </c>
      <c r="EA37" s="182">
        <f>DW37*$EA$35</f>
        <v>20</v>
      </c>
      <c r="EB37" s="182">
        <f>DZ37*EA37</f>
        <v>3327.5</v>
      </c>
      <c r="EC37" s="5"/>
      <c r="ED37" s="182">
        <f>DZ37*$ED$35</f>
        <v>166.375</v>
      </c>
      <c r="EE37" s="182">
        <f>EA37*$EE$35</f>
        <v>20</v>
      </c>
      <c r="EF37" s="182">
        <f>ED37*EE37</f>
        <v>3327.5</v>
      </c>
      <c r="EG37" s="5"/>
      <c r="EH37" s="182">
        <f>ED37*$EH$35</f>
        <v>166.375</v>
      </c>
      <c r="EI37" s="182">
        <f>EE37*$EI$35</f>
        <v>20</v>
      </c>
      <c r="EJ37" s="182">
        <f>EH37*EI37</f>
        <v>3327.5</v>
      </c>
      <c r="EK37" s="5"/>
      <c r="EL37" s="182">
        <f>EH37*$EL$35</f>
        <v>166.375</v>
      </c>
      <c r="EM37" s="182">
        <f>EI37*$EM$35</f>
        <v>20</v>
      </c>
      <c r="EN37" s="182">
        <f>EL37*EM37</f>
        <v>3327.5</v>
      </c>
      <c r="EO37" s="5"/>
      <c r="EP37" s="182">
        <f>EL37*$EP$35</f>
        <v>166.375</v>
      </c>
      <c r="EQ37" s="182">
        <f>EM37*$EQ$35</f>
        <v>20</v>
      </c>
      <c r="ER37" s="182">
        <f>EP37*EQ37</f>
        <v>3327.5</v>
      </c>
      <c r="ES37" s="5"/>
      <c r="ET37" s="182">
        <f>EP37*$ET$35</f>
        <v>166.375</v>
      </c>
      <c r="EU37" s="182">
        <f>EQ37*$EU$35</f>
        <v>20</v>
      </c>
      <c r="EV37" s="182">
        <f>ET37*EU37</f>
        <v>3327.5</v>
      </c>
      <c r="EW37" s="5"/>
      <c r="EX37" s="182">
        <f>ET37*$EX$35</f>
        <v>166.375</v>
      </c>
      <c r="EY37" s="182">
        <f>EU37*$EY$35</f>
        <v>20</v>
      </c>
      <c r="EZ37" s="182">
        <f>EX37*EY37</f>
        <v>3327.5</v>
      </c>
      <c r="FA37" s="5"/>
      <c r="FB37" s="183">
        <f>DF37+DJ37+DN37+DR37+DV37+DZ37+ED37+EH37+EL37+EP37+ET37+EX37</f>
        <v>1996.5</v>
      </c>
      <c r="FC37" s="183">
        <f>(DG37+DK37+DO37+DS37+DW37+EA37+EE37+EI37+EM37+EQ37+EU37+EY37)/12</f>
        <v>20</v>
      </c>
      <c r="FD37" s="183">
        <f>DH37+DL37+DP37+DT37+DX37+EB37+EF37+EJ37+EN37+ER37+EV37+EZ37</f>
        <v>39930</v>
      </c>
      <c r="FF37" s="182">
        <f>EX37*$FF$35</f>
        <v>183.01250000000002</v>
      </c>
      <c r="FG37" s="182">
        <f>EY37*$FG$35</f>
        <v>20</v>
      </c>
      <c r="FH37" s="182">
        <f>FF37*FG37</f>
        <v>3660.2500000000005</v>
      </c>
      <c r="FI37" s="5"/>
      <c r="FJ37" s="182">
        <f>FF37*$FJ$35</f>
        <v>183.01250000000002</v>
      </c>
      <c r="FK37" s="182">
        <f>FG37*$FK$35</f>
        <v>20</v>
      </c>
      <c r="FL37" s="182">
        <f>FJ37*FK37</f>
        <v>3660.2500000000005</v>
      </c>
      <c r="FM37" s="5"/>
      <c r="FN37" s="182">
        <f>FJ37*$FN$35</f>
        <v>183.01250000000002</v>
      </c>
      <c r="FO37" s="182">
        <f>FK37*$FO$35</f>
        <v>20</v>
      </c>
      <c r="FP37" s="182">
        <f>FN37*FO37</f>
        <v>3660.2500000000005</v>
      </c>
      <c r="FQ37" s="5"/>
      <c r="FR37" s="182">
        <f>FN37*$FR$35</f>
        <v>183.01250000000002</v>
      </c>
      <c r="FS37" s="182">
        <f>FO37*$FS$35</f>
        <v>20</v>
      </c>
      <c r="FT37" s="182">
        <f>FR37*FS37</f>
        <v>3660.2500000000005</v>
      </c>
      <c r="FU37" s="5"/>
      <c r="FV37" s="182">
        <f>FR37*$FV$35</f>
        <v>183.01250000000002</v>
      </c>
      <c r="FW37" s="182">
        <f>FS37*$FW$35</f>
        <v>20</v>
      </c>
      <c r="FX37" s="182">
        <f>FV37*FW37</f>
        <v>3660.2500000000005</v>
      </c>
      <c r="FY37" s="5"/>
      <c r="FZ37" s="182">
        <f>FV37*$FZ$35</f>
        <v>183.01250000000002</v>
      </c>
      <c r="GA37" s="182">
        <f>FW37*$GA$35</f>
        <v>20</v>
      </c>
      <c r="GB37" s="182">
        <f>FZ37*GA37</f>
        <v>3660.2500000000005</v>
      </c>
      <c r="GC37" s="5"/>
      <c r="GD37" s="182">
        <f>FZ37*$GD$35</f>
        <v>183.01250000000002</v>
      </c>
      <c r="GE37" s="182">
        <f>GA37*$GE$35</f>
        <v>20</v>
      </c>
      <c r="GF37" s="182">
        <f>GD37*GE37</f>
        <v>3660.2500000000005</v>
      </c>
      <c r="GG37" s="5"/>
      <c r="GH37" s="182">
        <f>GD37*$GH$35</f>
        <v>183.01250000000002</v>
      </c>
      <c r="GI37" s="182">
        <f>GE37*$GI$35</f>
        <v>20</v>
      </c>
      <c r="GJ37" s="182">
        <f>GH37*GI37</f>
        <v>3660.2500000000005</v>
      </c>
      <c r="GK37" s="5"/>
      <c r="GL37" s="182">
        <f>GH37*$GL$35</f>
        <v>183.01250000000002</v>
      </c>
      <c r="GM37" s="182">
        <f>GI37*$GM$35</f>
        <v>20</v>
      </c>
      <c r="GN37" s="182">
        <f>GL37*GM37</f>
        <v>3660.2500000000005</v>
      </c>
      <c r="GO37" s="5"/>
      <c r="GP37" s="182">
        <f>GL37*$GP$35</f>
        <v>183.01250000000002</v>
      </c>
      <c r="GQ37" s="182">
        <f>GM37*$GQ$35</f>
        <v>20</v>
      </c>
      <c r="GR37" s="182">
        <f>GP37*GQ37</f>
        <v>3660.2500000000005</v>
      </c>
      <c r="GS37" s="5"/>
      <c r="GT37" s="182">
        <f>GP37*$GT$35</f>
        <v>183.01250000000002</v>
      </c>
      <c r="GU37" s="182">
        <f>GQ37*$GU$35</f>
        <v>20</v>
      </c>
      <c r="GV37" s="182">
        <f>GT37*GU37</f>
        <v>3660.2500000000005</v>
      </c>
      <c r="GW37" s="5"/>
      <c r="GX37" s="182">
        <f>GT37*$GX$35</f>
        <v>183.01250000000002</v>
      </c>
      <c r="GY37" s="182">
        <f>GU37*$GY$35</f>
        <v>20</v>
      </c>
      <c r="GZ37" s="182">
        <f>GX37*GY37</f>
        <v>3660.2500000000005</v>
      </c>
      <c r="HB37" s="183">
        <f>FF37+FJ37+FN37+FR37+FV37+FZ37+GD37+GH37+GL37+GP37+GT37+GX37</f>
        <v>2196.15</v>
      </c>
      <c r="HC37" s="183">
        <f>(FG37+FK37+FO37+FS37+FW37+GA37+GE37+GI37+GM37+GQ37+GU37+GY37)/12</f>
        <v>20</v>
      </c>
      <c r="HD37" s="183">
        <f>FH37+FL37+FP37+FT37+FX37+GB37+GF37+GJ37+GN37+GR37+GV37+GZ37</f>
        <v>43923.000000000007</v>
      </c>
      <c r="HF37" s="182">
        <f>GX37*$HF$35</f>
        <v>201.31375000000003</v>
      </c>
      <c r="HG37" s="182">
        <f>GY37*$HG$35</f>
        <v>20</v>
      </c>
      <c r="HH37" s="182">
        <f>HF37*HG37</f>
        <v>4026.2750000000005</v>
      </c>
      <c r="HI37" s="5"/>
      <c r="HJ37" s="182">
        <f>HF37*$HJ$35</f>
        <v>201.31375000000003</v>
      </c>
      <c r="HK37" s="182">
        <f>HG37*$HK$35</f>
        <v>20</v>
      </c>
      <c r="HL37" s="182">
        <f>HJ37*HK37</f>
        <v>4026.2750000000005</v>
      </c>
      <c r="HM37" s="5"/>
      <c r="HN37" s="182">
        <f>HJ37*$HN$35</f>
        <v>201.31375000000003</v>
      </c>
      <c r="HO37" s="182">
        <f>HK37*$HO$35</f>
        <v>20</v>
      </c>
      <c r="HP37" s="182">
        <f>HN37*HO37</f>
        <v>4026.2750000000005</v>
      </c>
      <c r="HQ37" s="5"/>
      <c r="HR37" s="182">
        <f>HN37*$HR$35</f>
        <v>201.31375000000003</v>
      </c>
      <c r="HS37" s="182">
        <f>HO37*$HS$35</f>
        <v>20</v>
      </c>
      <c r="HT37" s="182">
        <f>HR37*HS37</f>
        <v>4026.2750000000005</v>
      </c>
      <c r="HU37" s="5"/>
      <c r="HV37" s="182">
        <f>HR37*$HV$35</f>
        <v>201.31375000000003</v>
      </c>
      <c r="HW37" s="182">
        <f>HS37*$HW$35</f>
        <v>20</v>
      </c>
      <c r="HX37" s="182">
        <f>HV37*HW37</f>
        <v>4026.2750000000005</v>
      </c>
      <c r="HY37" s="5"/>
      <c r="HZ37" s="182">
        <f>HV37*$HZ$35</f>
        <v>201.31375000000003</v>
      </c>
      <c r="IA37" s="182">
        <f>HW37*$IA$35</f>
        <v>20</v>
      </c>
      <c r="IB37" s="182">
        <f>HZ37*IA37</f>
        <v>4026.2750000000005</v>
      </c>
      <c r="IC37" s="5"/>
      <c r="ID37" s="182">
        <f>HZ37*$ID$35</f>
        <v>201.31375000000003</v>
      </c>
      <c r="IE37" s="182">
        <f>IA37*$IE$35</f>
        <v>20</v>
      </c>
      <c r="IF37" s="182">
        <f>ID37*IE37</f>
        <v>4026.2750000000005</v>
      </c>
      <c r="IG37" s="5"/>
      <c r="IH37" s="182">
        <f>ID37*$IH$35</f>
        <v>201.31375000000003</v>
      </c>
      <c r="II37" s="182">
        <f>IE37*$II$35</f>
        <v>20</v>
      </c>
      <c r="IJ37" s="182">
        <f>IH37*II37</f>
        <v>4026.2750000000005</v>
      </c>
      <c r="IK37" s="5"/>
      <c r="IL37" s="182">
        <f>IH37*$IL$35</f>
        <v>201.31375000000003</v>
      </c>
      <c r="IM37" s="182">
        <f>II37*$IM$35</f>
        <v>20</v>
      </c>
      <c r="IN37" s="182">
        <f>IL37*IM37</f>
        <v>4026.2750000000005</v>
      </c>
      <c r="IO37" s="5"/>
      <c r="IP37" s="182">
        <f>IL37*$IP$35</f>
        <v>201.31375000000003</v>
      </c>
      <c r="IQ37" s="182">
        <f>IM37*$IQ$35</f>
        <v>20</v>
      </c>
      <c r="IR37" s="182">
        <f>IP37*IQ37</f>
        <v>4026.2750000000005</v>
      </c>
      <c r="IS37" s="5"/>
      <c r="IT37" s="182">
        <f>IP37*$IT$35</f>
        <v>201.31375000000003</v>
      </c>
      <c r="IU37" s="182">
        <f>IQ37*$IU$35</f>
        <v>20</v>
      </c>
      <c r="IV37" s="182">
        <f>IT37*IU37</f>
        <v>4026.2750000000005</v>
      </c>
      <c r="IW37" s="5"/>
      <c r="IX37" s="182">
        <f>IT37*$IX$35</f>
        <v>201.31375000000003</v>
      </c>
      <c r="IY37" s="182">
        <f>IU37*$IY$35</f>
        <v>20</v>
      </c>
      <c r="IZ37" s="182">
        <f>IX37*IY37</f>
        <v>4026.2750000000005</v>
      </c>
      <c r="JB37" s="183">
        <f>HF37+HJ37+HN37+HR37+HV37+HZ37+ID37+IH37+IL37+IP37+IT37+IX37</f>
        <v>2415.7650000000003</v>
      </c>
      <c r="JC37" s="183">
        <f>(HG37+HK37+HO37+HS37+HW37+IA37+IE37+II37+IM37+IQ37+IU37+IY37)/12</f>
        <v>20</v>
      </c>
      <c r="JD37" s="183">
        <f>HH37+HL37+HP37+HT37+HX37+IB37+IF37+IJ37+IN37+IR37+IV37+IZ37</f>
        <v>48315.30000000001</v>
      </c>
      <c r="JF37" s="182">
        <f>IX37*$JF$35</f>
        <v>221.44512500000005</v>
      </c>
      <c r="JG37" s="182">
        <f>IY37*$JG$35</f>
        <v>20</v>
      </c>
      <c r="JH37" s="182">
        <f>JF37*JG37</f>
        <v>4428.9025000000011</v>
      </c>
      <c r="JI37" s="5"/>
      <c r="JJ37" s="182">
        <f>JF37*$JJ$35</f>
        <v>221.44512500000005</v>
      </c>
      <c r="JK37" s="182">
        <f>JG37*$JK$35</f>
        <v>20</v>
      </c>
      <c r="JL37" s="182">
        <f>JJ37*JK37</f>
        <v>4428.9025000000011</v>
      </c>
      <c r="JM37" s="5"/>
      <c r="JN37" s="182">
        <f>JJ37*$JN$35</f>
        <v>221.44512500000005</v>
      </c>
      <c r="JO37" s="182">
        <f>JK37*$JO$35</f>
        <v>20</v>
      </c>
      <c r="JP37" s="182">
        <f>JN37*JO37</f>
        <v>4428.9025000000011</v>
      </c>
      <c r="JQ37" s="5"/>
      <c r="JR37" s="182">
        <f>JN37*$JR$35</f>
        <v>221.44512500000005</v>
      </c>
      <c r="JS37" s="182">
        <f>JO37*$JS$35</f>
        <v>20</v>
      </c>
      <c r="JT37" s="182">
        <f>JR37*JS37</f>
        <v>4428.9025000000011</v>
      </c>
      <c r="JU37" s="5"/>
      <c r="JV37" s="182">
        <f>JR37*$JV$35</f>
        <v>221.44512500000005</v>
      </c>
      <c r="JW37" s="182">
        <f>JS37*$JW$35</f>
        <v>20</v>
      </c>
      <c r="JX37" s="182">
        <f>JV37*JW37</f>
        <v>4428.9025000000011</v>
      </c>
      <c r="JY37" s="5"/>
      <c r="JZ37" s="182">
        <f>JV37*$JZ$35</f>
        <v>221.44512500000005</v>
      </c>
      <c r="KA37" s="182">
        <f>JW37*$KA$35</f>
        <v>20</v>
      </c>
      <c r="KB37" s="182">
        <f>JZ37*KA37</f>
        <v>4428.9025000000011</v>
      </c>
      <c r="KC37" s="5"/>
      <c r="KD37" s="182">
        <f>JZ37*$KD$35</f>
        <v>221.44512500000005</v>
      </c>
      <c r="KE37" s="182">
        <f>KA37*$KE$35</f>
        <v>20</v>
      </c>
      <c r="KF37" s="182">
        <f>KD37*KE37</f>
        <v>4428.9025000000011</v>
      </c>
      <c r="KG37" s="5"/>
      <c r="KH37" s="182">
        <f>KD37*$KH$35</f>
        <v>221.44512500000005</v>
      </c>
      <c r="KI37" s="182">
        <f>KE37*$KI$35</f>
        <v>20</v>
      </c>
      <c r="KJ37" s="182">
        <f>KH37*KI37</f>
        <v>4428.9025000000011</v>
      </c>
      <c r="KK37" s="5"/>
      <c r="KL37" s="182">
        <f>KH37*$KL$35</f>
        <v>221.44512500000005</v>
      </c>
      <c r="KM37" s="182">
        <f>KI37*$KM$35</f>
        <v>20</v>
      </c>
      <c r="KN37" s="182">
        <f>KL37*KM37</f>
        <v>4428.9025000000011</v>
      </c>
      <c r="KO37" s="5"/>
      <c r="KP37" s="182">
        <f>KL37*$KP$35</f>
        <v>221.44512500000005</v>
      </c>
      <c r="KQ37" s="182">
        <f>KM37*$KQ$35</f>
        <v>20</v>
      </c>
      <c r="KR37" s="182">
        <f>KP37*KQ37</f>
        <v>4428.9025000000011</v>
      </c>
      <c r="KS37" s="5"/>
      <c r="KT37" s="182">
        <f>KP37*$KT$35</f>
        <v>221.44512500000005</v>
      </c>
      <c r="KU37" s="182">
        <f>KQ37*$KU$35</f>
        <v>20</v>
      </c>
      <c r="KV37" s="182">
        <f>KT37*KU37</f>
        <v>4428.9025000000011</v>
      </c>
      <c r="KW37" s="5"/>
      <c r="KX37" s="182">
        <f>KT37*$KX$35</f>
        <v>221.44512500000005</v>
      </c>
      <c r="KY37" s="182">
        <f>KU37*$KY$35</f>
        <v>20</v>
      </c>
      <c r="KZ37" s="182">
        <f>KX37*KY37</f>
        <v>4428.9025000000011</v>
      </c>
      <c r="LB37" s="183">
        <f>JF37+JJ37+JN37+JR37+JV37+JZ37+KD37+KH37+KL37+KP37+KT37+KX37</f>
        <v>2657.3415000000005</v>
      </c>
      <c r="LC37" s="183">
        <f>(JG37+JK37+JO37+JS37+JW37+KA37+KE37+KI37+KM37+KQ37+KU37+KY37)/12</f>
        <v>20</v>
      </c>
      <c r="LD37" s="183">
        <f>JH37+JL37+JP37+JT37+JX37+KB37+KF37+KJ37+KN37+KR37+KV37+KZ37</f>
        <v>53146.830000000024</v>
      </c>
    </row>
    <row r="38" spans="2:316" ht="18.75">
      <c r="B38" s="172" t="s">
        <v>271</v>
      </c>
      <c r="C38" s="181"/>
      <c r="D38" s="180" t="str">
        <f>'A.I Revenue Streams - P1'!F178</f>
        <v>Corporate Package</v>
      </c>
      <c r="E38" s="184"/>
      <c r="F38" s="182">
        <f>'A.I Revenue Streams - P2'!G38*25</f>
        <v>100</v>
      </c>
      <c r="G38" s="182">
        <f>'A.I Revenue Streams - P2'!I38</f>
        <v>20</v>
      </c>
      <c r="H38" s="182">
        <f>F38*G38</f>
        <v>2000</v>
      </c>
      <c r="I38" s="5"/>
      <c r="J38" s="182">
        <f>F38*$J$35</f>
        <v>110.00000000000001</v>
      </c>
      <c r="K38" s="182">
        <f>G38*$K$35</f>
        <v>20</v>
      </c>
      <c r="L38" s="182">
        <f>J38*K38</f>
        <v>2200.0000000000005</v>
      </c>
      <c r="M38" s="5"/>
      <c r="N38" s="182">
        <f>J38*$N$35</f>
        <v>110.00000000000001</v>
      </c>
      <c r="O38" s="182">
        <f>K38*$O$35</f>
        <v>20</v>
      </c>
      <c r="P38" s="182">
        <f>N38*O38</f>
        <v>2200.0000000000005</v>
      </c>
      <c r="Q38" s="5"/>
      <c r="R38" s="182">
        <f>N38*$R$35</f>
        <v>110.00000000000001</v>
      </c>
      <c r="S38" s="182">
        <f>O38*$S$35</f>
        <v>20</v>
      </c>
      <c r="T38" s="182">
        <f>R38*S38</f>
        <v>2200.0000000000005</v>
      </c>
      <c r="U38" s="5"/>
      <c r="V38" s="182">
        <f>R38*$V$35</f>
        <v>110.00000000000001</v>
      </c>
      <c r="W38" s="182">
        <f>S38*$W$35</f>
        <v>20</v>
      </c>
      <c r="X38" s="182">
        <f>V38*W38</f>
        <v>2200.0000000000005</v>
      </c>
      <c r="Y38" s="5"/>
      <c r="Z38" s="182">
        <f>V38*$Z$35</f>
        <v>110.00000000000001</v>
      </c>
      <c r="AA38" s="182">
        <f>W38*$AA$35</f>
        <v>20</v>
      </c>
      <c r="AB38" s="182">
        <f>Z38*AA38</f>
        <v>2200.0000000000005</v>
      </c>
      <c r="AC38" s="5"/>
      <c r="AD38" s="182">
        <f>Z38*$AD$35</f>
        <v>110.00000000000001</v>
      </c>
      <c r="AE38" s="182">
        <f>AA38*$AE$35</f>
        <v>20</v>
      </c>
      <c r="AF38" s="182">
        <f>AD38*AE38</f>
        <v>2200.0000000000005</v>
      </c>
      <c r="AG38" s="5"/>
      <c r="AH38" s="182">
        <f>AD38*$AH$35</f>
        <v>110.00000000000001</v>
      </c>
      <c r="AI38" s="182">
        <f>AE38*$AI$35</f>
        <v>20</v>
      </c>
      <c r="AJ38" s="182">
        <f>AH38*AI38</f>
        <v>2200.0000000000005</v>
      </c>
      <c r="AK38" s="5"/>
      <c r="AL38" s="182">
        <f>AH38*$AL$35</f>
        <v>110.00000000000001</v>
      </c>
      <c r="AM38" s="182">
        <f>AI38*$AM$35</f>
        <v>20</v>
      </c>
      <c r="AN38" s="182">
        <f>AL38*AM38</f>
        <v>2200.0000000000005</v>
      </c>
      <c r="AO38" s="5"/>
      <c r="AP38" s="182">
        <f t="shared" ref="AP38:AP41" si="428">AL38*$AP$35</f>
        <v>110.00000000000001</v>
      </c>
      <c r="AQ38" s="182">
        <f t="shared" ref="AQ38:AQ41" si="429">AM38*$AQ$35</f>
        <v>20</v>
      </c>
      <c r="AR38" s="182">
        <f t="shared" ref="AR38:AR41" si="430">AP38*AQ38</f>
        <v>2200.0000000000005</v>
      </c>
      <c r="AS38" s="5"/>
      <c r="AT38" s="182">
        <f>AP38*$AT$35</f>
        <v>110.00000000000001</v>
      </c>
      <c r="AU38" s="182">
        <f t="shared" ref="AU38:AU41" si="431">AQ38*$AU$35</f>
        <v>20</v>
      </c>
      <c r="AV38" s="182">
        <f t="shared" ref="AV38:AV41" si="432">AT38*AU38</f>
        <v>2200.0000000000005</v>
      </c>
      <c r="AW38" s="5"/>
      <c r="AX38" s="182">
        <f t="shared" ref="AX38:AX41" si="433">AT38*$AX$35</f>
        <v>110.00000000000001</v>
      </c>
      <c r="AY38" s="182">
        <f t="shared" ref="AY38:AY41" si="434">AU38*$AY$35</f>
        <v>20</v>
      </c>
      <c r="AZ38" s="182">
        <f t="shared" ref="AZ38:AZ41" si="435">AX38*AY38</f>
        <v>2200.0000000000005</v>
      </c>
      <c r="BA38" s="5"/>
      <c r="BB38" s="208">
        <f>SUMIF($F$6:$AZ$6,$BB$6,F38:AZ38)</f>
        <v>1310</v>
      </c>
      <c r="BC38" s="208">
        <f>SUMIF($F$6:$AZ$6,$BC$6,F38:AZ38)/12</f>
        <v>20</v>
      </c>
      <c r="BD38" s="183">
        <f>H38+L38+P38+T38+X38+AB38+AF38+AJ38+AN38</f>
        <v>19600</v>
      </c>
      <c r="BE38" t="b">
        <f>(BB38*BC38)=BD38</f>
        <v>0</v>
      </c>
      <c r="BF38" s="182">
        <f>AX38*$BF$35</f>
        <v>121.00000000000003</v>
      </c>
      <c r="BG38" s="182">
        <f>AY38*$BG$35</f>
        <v>20</v>
      </c>
      <c r="BH38" s="182">
        <f>BF38*BG38</f>
        <v>2420.0000000000005</v>
      </c>
      <c r="BI38" s="5"/>
      <c r="BJ38" s="182">
        <f>BF38*$BJ$35</f>
        <v>121.00000000000003</v>
      </c>
      <c r="BK38" s="182">
        <f>BG38*$BK$35</f>
        <v>20</v>
      </c>
      <c r="BL38" s="182">
        <f>BJ38*BK38</f>
        <v>2420.0000000000005</v>
      </c>
      <c r="BM38" s="5"/>
      <c r="BN38" s="182">
        <f>BJ38*$BN$35</f>
        <v>121.00000000000003</v>
      </c>
      <c r="BO38" s="182">
        <f>BK38*$BO$35</f>
        <v>20</v>
      </c>
      <c r="BP38" s="182">
        <f>BN38*BO38</f>
        <v>2420.0000000000005</v>
      </c>
      <c r="BQ38" s="5"/>
      <c r="BR38" s="182">
        <f>BN38*$BR$35</f>
        <v>121.00000000000003</v>
      </c>
      <c r="BS38" s="182">
        <f>BO38*$BS$35</f>
        <v>20</v>
      </c>
      <c r="BT38" s="182">
        <f>BR38*BS38</f>
        <v>2420.0000000000005</v>
      </c>
      <c r="BU38" s="5"/>
      <c r="BV38" s="182">
        <f>BR38*$BV$35</f>
        <v>121.00000000000003</v>
      </c>
      <c r="BW38" s="182">
        <f>BS38*$BW$35</f>
        <v>20</v>
      </c>
      <c r="BX38" s="182">
        <f>BV38*BW38</f>
        <v>2420.0000000000005</v>
      </c>
      <c r="BY38" s="5"/>
      <c r="BZ38" s="182">
        <f>BV38*$BZ$35</f>
        <v>121.00000000000003</v>
      </c>
      <c r="CA38" s="182">
        <f>BW38*$CA$35</f>
        <v>20</v>
      </c>
      <c r="CB38" s="182">
        <f>BZ38*CA38</f>
        <v>2420.0000000000005</v>
      </c>
      <c r="CC38" s="5"/>
      <c r="CD38" s="182">
        <f>BZ38*$CD$35</f>
        <v>121.00000000000003</v>
      </c>
      <c r="CE38" s="182">
        <f>CA38*$CE$35</f>
        <v>20</v>
      </c>
      <c r="CF38" s="182">
        <f>CD38*CE38</f>
        <v>2420.0000000000005</v>
      </c>
      <c r="CG38" s="5"/>
      <c r="CH38" s="182">
        <f>CD38*$CH$35</f>
        <v>121.00000000000003</v>
      </c>
      <c r="CI38" s="182">
        <f>CE38*$CI$35</f>
        <v>20</v>
      </c>
      <c r="CJ38" s="182">
        <f>CH38*CI38</f>
        <v>2420.0000000000005</v>
      </c>
      <c r="CK38" s="5"/>
      <c r="CL38" s="182">
        <f>CH38*$CL$35</f>
        <v>121.00000000000003</v>
      </c>
      <c r="CM38" s="182">
        <f>CI38*$CM$35</f>
        <v>20</v>
      </c>
      <c r="CN38" s="182">
        <f>CL38*CM38</f>
        <v>2420.0000000000005</v>
      </c>
      <c r="CO38" s="5"/>
      <c r="CP38" s="182">
        <f>CL38*$CP$35</f>
        <v>121.00000000000003</v>
      </c>
      <c r="CQ38" s="182">
        <f>CM38*$CQ$35</f>
        <v>20</v>
      </c>
      <c r="CR38" s="182">
        <f>CP38*CQ38</f>
        <v>2420.0000000000005</v>
      </c>
      <c r="CS38" s="5"/>
      <c r="CT38" s="182">
        <f>CP38*$CT$35</f>
        <v>121.00000000000003</v>
      </c>
      <c r="CU38" s="182">
        <f>CQ38*$CU$35</f>
        <v>20</v>
      </c>
      <c r="CV38" s="182">
        <f>CT38*CU38</f>
        <v>2420.0000000000005</v>
      </c>
      <c r="CW38" s="5"/>
      <c r="CX38" s="182">
        <f>CT38*$CX$35</f>
        <v>121.00000000000003</v>
      </c>
      <c r="CY38" s="182">
        <f>CU38*$CY$35</f>
        <v>20</v>
      </c>
      <c r="CZ38" s="182">
        <f>CX38*CY38</f>
        <v>2420.0000000000005</v>
      </c>
      <c r="DA38" s="5"/>
      <c r="DB38" s="183">
        <f>BF38+BJ38+BN38+BR38+BV38+BZ38+CD38+CH38+CL38+CP38+CT38+CX38</f>
        <v>1452.0000000000002</v>
      </c>
      <c r="DC38" s="183">
        <f>(BG38+BK38+BO38+BS38+BW38+CA38+CE38+CI38+CM38+CQ38+CU38+CY38)/12</f>
        <v>20</v>
      </c>
      <c r="DD38" s="183">
        <f>BH38+BL38+BP38+BT38+BX38+CB38+CF38+CJ38+CN38+CR38+CV38+CZ38</f>
        <v>29040.000000000004</v>
      </c>
      <c r="DF38" s="182">
        <f>CX38*$DF$35</f>
        <v>133.10000000000005</v>
      </c>
      <c r="DG38" s="182">
        <f>CY38*$DG$35</f>
        <v>20</v>
      </c>
      <c r="DH38" s="182">
        <f>DF38*DG38</f>
        <v>2662.0000000000009</v>
      </c>
      <c r="DI38" s="5"/>
      <c r="DJ38" s="182">
        <f>DF38*$DJ$35</f>
        <v>133.10000000000005</v>
      </c>
      <c r="DK38" s="182">
        <f>DG38*$DK$35</f>
        <v>20</v>
      </c>
      <c r="DL38" s="182">
        <f>DJ38*DK38</f>
        <v>2662.0000000000009</v>
      </c>
      <c r="DM38" s="5"/>
      <c r="DN38" s="182">
        <f>DJ38*$DN$35</f>
        <v>133.10000000000005</v>
      </c>
      <c r="DO38" s="182">
        <f>DK38*$DO$35</f>
        <v>20</v>
      </c>
      <c r="DP38" s="182">
        <f>DN38*DO38</f>
        <v>2662.0000000000009</v>
      </c>
      <c r="DQ38" s="5"/>
      <c r="DR38" s="182">
        <f>DN38*$DR$35</f>
        <v>133.10000000000005</v>
      </c>
      <c r="DS38" s="182">
        <f>DO38*$DS$35</f>
        <v>20</v>
      </c>
      <c r="DT38" s="182">
        <f>DR38*DS38</f>
        <v>2662.0000000000009</v>
      </c>
      <c r="DU38" s="5"/>
      <c r="DV38" s="182">
        <f>DR38*$DV$35</f>
        <v>133.10000000000005</v>
      </c>
      <c r="DW38" s="182">
        <f>DS38*$DW$35</f>
        <v>20</v>
      </c>
      <c r="DX38" s="182">
        <f>DV38*DW38</f>
        <v>2662.0000000000009</v>
      </c>
      <c r="DY38" s="5"/>
      <c r="DZ38" s="182">
        <f>DV38*$DZ$35</f>
        <v>133.10000000000005</v>
      </c>
      <c r="EA38" s="182">
        <f>DW38*$EA$35</f>
        <v>20</v>
      </c>
      <c r="EB38" s="182">
        <f>DZ38*EA38</f>
        <v>2662.0000000000009</v>
      </c>
      <c r="EC38" s="5"/>
      <c r="ED38" s="182">
        <f>DZ38*$ED$35</f>
        <v>133.10000000000005</v>
      </c>
      <c r="EE38" s="182">
        <f>EA38*$EE$35</f>
        <v>20</v>
      </c>
      <c r="EF38" s="182">
        <f>ED38*EE38</f>
        <v>2662.0000000000009</v>
      </c>
      <c r="EG38" s="5"/>
      <c r="EH38" s="182">
        <f>ED38*$EH$35</f>
        <v>133.10000000000005</v>
      </c>
      <c r="EI38" s="182">
        <f>EE38*$EI$35</f>
        <v>20</v>
      </c>
      <c r="EJ38" s="182">
        <f>EH38*EI38</f>
        <v>2662.0000000000009</v>
      </c>
      <c r="EK38" s="5"/>
      <c r="EL38" s="182">
        <f>EH38*$EL$35</f>
        <v>133.10000000000005</v>
      </c>
      <c r="EM38" s="182">
        <f>EI38*$EM$35</f>
        <v>20</v>
      </c>
      <c r="EN38" s="182">
        <f>EL38*EM38</f>
        <v>2662.0000000000009</v>
      </c>
      <c r="EO38" s="5"/>
      <c r="EP38" s="182">
        <f>EL38*$EP$35</f>
        <v>133.10000000000005</v>
      </c>
      <c r="EQ38" s="182">
        <f>EM38*$EQ$35</f>
        <v>20</v>
      </c>
      <c r="ER38" s="182">
        <f>EP38*EQ38</f>
        <v>2662.0000000000009</v>
      </c>
      <c r="ES38" s="5"/>
      <c r="ET38" s="182">
        <f>EP38*$ET$35</f>
        <v>133.10000000000005</v>
      </c>
      <c r="EU38" s="182">
        <f>EQ38*$EU$35</f>
        <v>20</v>
      </c>
      <c r="EV38" s="182">
        <f>ET38*EU38</f>
        <v>2662.0000000000009</v>
      </c>
      <c r="EW38" s="5"/>
      <c r="EX38" s="182">
        <f>ET38*$EX$35</f>
        <v>133.10000000000005</v>
      </c>
      <c r="EY38" s="182">
        <f>EU38*$EY$35</f>
        <v>20</v>
      </c>
      <c r="EZ38" s="182">
        <f>EX38*EY38</f>
        <v>2662.0000000000009</v>
      </c>
      <c r="FA38" s="5"/>
      <c r="FB38" s="183">
        <f>DF38+DJ38+DN38+DR38+DV38+DZ38+ED38+EH38+EL38+EP38+ET38+EX38</f>
        <v>1597.200000000001</v>
      </c>
      <c r="FC38" s="183">
        <f>(DG38+DK38+DO38+DS38+DW38+EA38+EE38+EI38+EM38+EQ38+EU38+EY38)/12</f>
        <v>20</v>
      </c>
      <c r="FD38" s="183">
        <f>DH38+DL38+DP38+DT38+DX38+EB38+EF38+EJ38+EN38+ER38+EV38+EZ38</f>
        <v>31944.000000000004</v>
      </c>
      <c r="FF38" s="182">
        <f>EX38*$FF$35</f>
        <v>146.41000000000008</v>
      </c>
      <c r="FG38" s="182">
        <f>EY38*$FG$35</f>
        <v>20</v>
      </c>
      <c r="FH38" s="182">
        <f>FF38*FG38</f>
        <v>2928.2000000000016</v>
      </c>
      <c r="FI38" s="5"/>
      <c r="FJ38" s="182">
        <f>FF38*$FJ$35</f>
        <v>146.41000000000008</v>
      </c>
      <c r="FK38" s="182">
        <f>FG38*$FK$35</f>
        <v>20</v>
      </c>
      <c r="FL38" s="182">
        <f>FJ38*FK38</f>
        <v>2928.2000000000016</v>
      </c>
      <c r="FM38" s="5"/>
      <c r="FN38" s="182">
        <f>FJ38*$FN$35</f>
        <v>146.41000000000008</v>
      </c>
      <c r="FO38" s="182">
        <f>FK38*$FO$35</f>
        <v>20</v>
      </c>
      <c r="FP38" s="182">
        <f>FN38*FO38</f>
        <v>2928.2000000000016</v>
      </c>
      <c r="FQ38" s="5"/>
      <c r="FR38" s="182">
        <f>FN38*$FR$35</f>
        <v>146.41000000000008</v>
      </c>
      <c r="FS38" s="182">
        <f>FO38*$FS$35</f>
        <v>20</v>
      </c>
      <c r="FT38" s="182">
        <f>FR38*FS38</f>
        <v>2928.2000000000016</v>
      </c>
      <c r="FU38" s="5"/>
      <c r="FV38" s="182">
        <f>FR38*$FV$35</f>
        <v>146.41000000000008</v>
      </c>
      <c r="FW38" s="182">
        <f>FS38*$FW$35</f>
        <v>20</v>
      </c>
      <c r="FX38" s="182">
        <f>FV38*FW38</f>
        <v>2928.2000000000016</v>
      </c>
      <c r="FY38" s="5"/>
      <c r="FZ38" s="182">
        <f>FV38*$FZ$35</f>
        <v>146.41000000000008</v>
      </c>
      <c r="GA38" s="182">
        <f>FW38*$GA$35</f>
        <v>20</v>
      </c>
      <c r="GB38" s="182">
        <f>FZ38*GA38</f>
        <v>2928.2000000000016</v>
      </c>
      <c r="GC38" s="5"/>
      <c r="GD38" s="182">
        <f>FZ38*$GD$35</f>
        <v>146.41000000000008</v>
      </c>
      <c r="GE38" s="182">
        <f>GA38*$GE$35</f>
        <v>20</v>
      </c>
      <c r="GF38" s="182">
        <f>GD38*GE38</f>
        <v>2928.2000000000016</v>
      </c>
      <c r="GG38" s="5"/>
      <c r="GH38" s="182">
        <f>GD38*$GH$35</f>
        <v>146.41000000000008</v>
      </c>
      <c r="GI38" s="182">
        <f>GE38*$GI$35</f>
        <v>20</v>
      </c>
      <c r="GJ38" s="182">
        <f>GH38*GI38</f>
        <v>2928.2000000000016</v>
      </c>
      <c r="GK38" s="5"/>
      <c r="GL38" s="182">
        <f>GH38*$GL$35</f>
        <v>146.41000000000008</v>
      </c>
      <c r="GM38" s="182">
        <f>GI38*$GM$35</f>
        <v>20</v>
      </c>
      <c r="GN38" s="182">
        <f>GL38*GM38</f>
        <v>2928.2000000000016</v>
      </c>
      <c r="GO38" s="5"/>
      <c r="GP38" s="182">
        <f>GL38*$GP$35</f>
        <v>146.41000000000008</v>
      </c>
      <c r="GQ38" s="182">
        <f>GM38*$GQ$35</f>
        <v>20</v>
      </c>
      <c r="GR38" s="182">
        <f>GP38*GQ38</f>
        <v>2928.2000000000016</v>
      </c>
      <c r="GS38" s="5"/>
      <c r="GT38" s="182">
        <f>GP38*$GT$35</f>
        <v>146.41000000000008</v>
      </c>
      <c r="GU38" s="182">
        <f>GQ38*$GU$35</f>
        <v>20</v>
      </c>
      <c r="GV38" s="182">
        <f>GT38*GU38</f>
        <v>2928.2000000000016</v>
      </c>
      <c r="GW38" s="5"/>
      <c r="GX38" s="182">
        <f>GT38*$GX$35</f>
        <v>146.41000000000008</v>
      </c>
      <c r="GY38" s="182">
        <f>GU38*$GY$35</f>
        <v>20</v>
      </c>
      <c r="GZ38" s="182">
        <f>GX38*GY38</f>
        <v>2928.2000000000016</v>
      </c>
      <c r="HB38" s="183">
        <f>FF38+FJ38+FN38+FR38+FV38+FZ38+GD38+GH38+GL38+GP38+GT38+GX38</f>
        <v>1756.920000000001</v>
      </c>
      <c r="HC38" s="183">
        <f>(FG38+FK38+FO38+FS38+FW38+GA38+GE38+GI38+GM38+GQ38+GU38+GY38)/12</f>
        <v>20</v>
      </c>
      <c r="HD38" s="183">
        <f>FH38+FL38+FP38+FT38+FX38+GB38+GF38+GJ38+GN38+GR38+GV38+GZ38</f>
        <v>35138.400000000016</v>
      </c>
      <c r="HF38" s="182">
        <f>GX38*$HF$35</f>
        <v>161.0510000000001</v>
      </c>
      <c r="HG38" s="182">
        <f>GY38*$HG$35</f>
        <v>20</v>
      </c>
      <c r="HH38" s="182">
        <f>HF38*HG38</f>
        <v>3221.0200000000023</v>
      </c>
      <c r="HI38" s="5"/>
      <c r="HJ38" s="182">
        <f>HF38*$HJ$35</f>
        <v>161.0510000000001</v>
      </c>
      <c r="HK38" s="182">
        <f>HG38*$HK$35</f>
        <v>20</v>
      </c>
      <c r="HL38" s="182">
        <f>HJ38*HK38</f>
        <v>3221.0200000000023</v>
      </c>
      <c r="HM38" s="5"/>
      <c r="HN38" s="182">
        <f>HJ38*$HN$35</f>
        <v>161.0510000000001</v>
      </c>
      <c r="HO38" s="182">
        <f>HK38*$HO$35</f>
        <v>20</v>
      </c>
      <c r="HP38" s="182">
        <f>HN38*HO38</f>
        <v>3221.0200000000023</v>
      </c>
      <c r="HQ38" s="5"/>
      <c r="HR38" s="182">
        <f>HN38*$HR$35</f>
        <v>161.0510000000001</v>
      </c>
      <c r="HS38" s="182">
        <f>HO38*$HS$35</f>
        <v>20</v>
      </c>
      <c r="HT38" s="182">
        <f>HR38*HS38</f>
        <v>3221.0200000000023</v>
      </c>
      <c r="HU38" s="5"/>
      <c r="HV38" s="182">
        <f>HR38*$HV$35</f>
        <v>161.0510000000001</v>
      </c>
      <c r="HW38" s="182">
        <f>HS38*$HW$35</f>
        <v>20</v>
      </c>
      <c r="HX38" s="182">
        <f>HV38*HW38</f>
        <v>3221.0200000000023</v>
      </c>
      <c r="HY38" s="5"/>
      <c r="HZ38" s="182">
        <f>HV38*$HZ$35</f>
        <v>161.0510000000001</v>
      </c>
      <c r="IA38" s="182">
        <f>HW38*$IA$35</f>
        <v>20</v>
      </c>
      <c r="IB38" s="182">
        <f>HZ38*IA38</f>
        <v>3221.0200000000023</v>
      </c>
      <c r="IC38" s="5"/>
      <c r="ID38" s="182">
        <f>HZ38*$ID$35</f>
        <v>161.0510000000001</v>
      </c>
      <c r="IE38" s="182">
        <f>IA38*$IE$35</f>
        <v>20</v>
      </c>
      <c r="IF38" s="182">
        <f>ID38*IE38</f>
        <v>3221.0200000000023</v>
      </c>
      <c r="IG38" s="5"/>
      <c r="IH38" s="182">
        <f>ID38*$IH$35</f>
        <v>161.0510000000001</v>
      </c>
      <c r="II38" s="182">
        <f>IE38*$II$35</f>
        <v>20</v>
      </c>
      <c r="IJ38" s="182">
        <f>IH38*II38</f>
        <v>3221.0200000000023</v>
      </c>
      <c r="IK38" s="5"/>
      <c r="IL38" s="182">
        <f>IH38*$IL$35</f>
        <v>161.0510000000001</v>
      </c>
      <c r="IM38" s="182">
        <f>II38*$IM$35</f>
        <v>20</v>
      </c>
      <c r="IN38" s="182">
        <f>IL38*IM38</f>
        <v>3221.0200000000023</v>
      </c>
      <c r="IO38" s="5"/>
      <c r="IP38" s="182">
        <f>IL38*$IP$35</f>
        <v>161.0510000000001</v>
      </c>
      <c r="IQ38" s="182">
        <f>IM38*$IQ$35</f>
        <v>20</v>
      </c>
      <c r="IR38" s="182">
        <f>IP38*IQ38</f>
        <v>3221.0200000000023</v>
      </c>
      <c r="IS38" s="5"/>
      <c r="IT38" s="182">
        <f>IP38*$IT$35</f>
        <v>161.0510000000001</v>
      </c>
      <c r="IU38" s="182">
        <f>IQ38*$IU$35</f>
        <v>20</v>
      </c>
      <c r="IV38" s="182">
        <f>IT38*IU38</f>
        <v>3221.0200000000023</v>
      </c>
      <c r="IW38" s="5"/>
      <c r="IX38" s="182">
        <f>IT38*$IX$35</f>
        <v>161.0510000000001</v>
      </c>
      <c r="IY38" s="182">
        <f>IU38*$IY$35</f>
        <v>20</v>
      </c>
      <c r="IZ38" s="182">
        <f>IX38*IY38</f>
        <v>3221.0200000000023</v>
      </c>
      <c r="JB38" s="183">
        <f>HF38+HJ38+HN38+HR38+HV38+HZ38+ID38+IH38+IL38+IP38+IT38+IX38</f>
        <v>1932.6120000000017</v>
      </c>
      <c r="JC38" s="183">
        <f>(HG38+HK38+HO38+HS38+HW38+IA38+IE38+II38+IM38+IQ38+IU38+IY38)/12</f>
        <v>20</v>
      </c>
      <c r="JD38" s="183">
        <f>HH38+HL38+HP38+HT38+HX38+IB38+IF38+IJ38+IN38+IR38+IV38+IZ38</f>
        <v>38652.240000000034</v>
      </c>
      <c r="JF38" s="182">
        <f>IX38*$JF$35</f>
        <v>177.15610000000012</v>
      </c>
      <c r="JG38" s="182">
        <f>IY38*$JG$35</f>
        <v>20</v>
      </c>
      <c r="JH38" s="182">
        <f>JF38*JG38</f>
        <v>3543.1220000000026</v>
      </c>
      <c r="JI38" s="5"/>
      <c r="JJ38" s="182">
        <f>JF38*$JJ$35</f>
        <v>177.15610000000012</v>
      </c>
      <c r="JK38" s="182">
        <f>JG38*$JK$35</f>
        <v>20</v>
      </c>
      <c r="JL38" s="182">
        <f>JJ38*JK38</f>
        <v>3543.1220000000026</v>
      </c>
      <c r="JM38" s="5"/>
      <c r="JN38" s="182">
        <f>JJ38*$JN$35</f>
        <v>177.15610000000012</v>
      </c>
      <c r="JO38" s="182">
        <f>JK38*$JO$35</f>
        <v>20</v>
      </c>
      <c r="JP38" s="182">
        <f>JN38*JO38</f>
        <v>3543.1220000000026</v>
      </c>
      <c r="JQ38" s="5"/>
      <c r="JR38" s="182">
        <f>JN38*$JR$35</f>
        <v>177.15610000000012</v>
      </c>
      <c r="JS38" s="182">
        <f>JO38*$JS$35</f>
        <v>20</v>
      </c>
      <c r="JT38" s="182">
        <f>JR38*JS38</f>
        <v>3543.1220000000026</v>
      </c>
      <c r="JU38" s="5"/>
      <c r="JV38" s="182">
        <f>JR38*$JV$35</f>
        <v>177.15610000000012</v>
      </c>
      <c r="JW38" s="182">
        <f>JS38*$JW$35</f>
        <v>20</v>
      </c>
      <c r="JX38" s="182">
        <f>JV38*JW38</f>
        <v>3543.1220000000026</v>
      </c>
      <c r="JY38" s="5"/>
      <c r="JZ38" s="182">
        <f>JV38*$JZ$35</f>
        <v>177.15610000000012</v>
      </c>
      <c r="KA38" s="182">
        <f>JW38*$KA$35</f>
        <v>20</v>
      </c>
      <c r="KB38" s="182">
        <f>JZ38*KA38</f>
        <v>3543.1220000000026</v>
      </c>
      <c r="KC38" s="5"/>
      <c r="KD38" s="182">
        <f>JZ38*$KD$35</f>
        <v>177.15610000000012</v>
      </c>
      <c r="KE38" s="182">
        <f>KA38*$KE$35</f>
        <v>20</v>
      </c>
      <c r="KF38" s="182">
        <f>KD38*KE38</f>
        <v>3543.1220000000026</v>
      </c>
      <c r="KG38" s="5"/>
      <c r="KH38" s="182">
        <f>KD38*$KH$35</f>
        <v>177.15610000000012</v>
      </c>
      <c r="KI38" s="182">
        <f>KE38*$KI$35</f>
        <v>20</v>
      </c>
      <c r="KJ38" s="182">
        <f>KH38*KI38</f>
        <v>3543.1220000000026</v>
      </c>
      <c r="KK38" s="5"/>
      <c r="KL38" s="182">
        <f>KH38*$KL$35</f>
        <v>177.15610000000012</v>
      </c>
      <c r="KM38" s="182">
        <f>KI38*$KM$35</f>
        <v>20</v>
      </c>
      <c r="KN38" s="182">
        <f>KL38*KM38</f>
        <v>3543.1220000000026</v>
      </c>
      <c r="KO38" s="5"/>
      <c r="KP38" s="182">
        <f>KL38*$KP$35</f>
        <v>177.15610000000012</v>
      </c>
      <c r="KQ38" s="182">
        <f>KM38*$KQ$35</f>
        <v>20</v>
      </c>
      <c r="KR38" s="182">
        <f>KP38*KQ38</f>
        <v>3543.1220000000026</v>
      </c>
      <c r="KS38" s="5"/>
      <c r="KT38" s="182">
        <f>KP38*$KT$35</f>
        <v>177.15610000000012</v>
      </c>
      <c r="KU38" s="182">
        <f>KQ38*$KU$35</f>
        <v>20</v>
      </c>
      <c r="KV38" s="182">
        <f>KT38*KU38</f>
        <v>3543.1220000000026</v>
      </c>
      <c r="KW38" s="5"/>
      <c r="KX38" s="182">
        <f>KT38*$KX$35</f>
        <v>177.15610000000012</v>
      </c>
      <c r="KY38" s="182">
        <f>KU38*$KY$35</f>
        <v>20</v>
      </c>
      <c r="KZ38" s="182">
        <f>KX38*KY38</f>
        <v>3543.1220000000026</v>
      </c>
      <c r="LB38" s="183">
        <f>JF38+JJ38+JN38+JR38+JV38+JZ38+KD38+KH38+KL38+KP38+KT38+KX38</f>
        <v>2125.8732000000014</v>
      </c>
      <c r="LC38" s="183">
        <f>(JG38+JK38+JO38+JS38+JW38+KA38+KE38+KI38+KM38+KQ38+KU38+KY38)/12</f>
        <v>20</v>
      </c>
      <c r="LD38" s="183">
        <f>JH38+JL38+JP38+JT38+JX38+KB38+KF38+KJ38+KN38+KR38+KV38+KZ38</f>
        <v>42517.464000000029</v>
      </c>
    </row>
    <row r="39" spans="2:316" ht="18.75">
      <c r="B39" s="172" t="s">
        <v>273</v>
      </c>
      <c r="C39" s="181"/>
      <c r="D39" s="180" t="e">
        <f>'A.I Revenue Streams - P1'!#REF!</f>
        <v>#REF!</v>
      </c>
      <c r="E39" s="184"/>
      <c r="F39" s="182">
        <f>'A.I Revenue Streams - P2'!G39*25</f>
        <v>75</v>
      </c>
      <c r="G39" s="182">
        <f>'A.I Revenue Streams - P2'!I39</f>
        <v>20</v>
      </c>
      <c r="H39" s="182">
        <f>F39*G39</f>
        <v>1500</v>
      </c>
      <c r="I39" s="5"/>
      <c r="J39" s="182">
        <f>F39*$J$35</f>
        <v>82.5</v>
      </c>
      <c r="K39" s="182">
        <f>G39*$K$35</f>
        <v>20</v>
      </c>
      <c r="L39" s="182">
        <f>J39*K39</f>
        <v>1650</v>
      </c>
      <c r="M39" s="5"/>
      <c r="N39" s="182">
        <f>J39*$N$35</f>
        <v>82.5</v>
      </c>
      <c r="O39" s="182">
        <f>K39*$O$35</f>
        <v>20</v>
      </c>
      <c r="P39" s="182">
        <f>N39*O39</f>
        <v>1650</v>
      </c>
      <c r="Q39" s="5"/>
      <c r="R39" s="182">
        <f>N39*$R$35</f>
        <v>82.5</v>
      </c>
      <c r="S39" s="182">
        <f>O39*$S$35</f>
        <v>20</v>
      </c>
      <c r="T39" s="182">
        <f>R39*S39</f>
        <v>1650</v>
      </c>
      <c r="U39" s="5"/>
      <c r="V39" s="182">
        <f>R39*$V$35</f>
        <v>82.5</v>
      </c>
      <c r="W39" s="182">
        <f>S39*$W$35</f>
        <v>20</v>
      </c>
      <c r="X39" s="182">
        <f>V39*W39</f>
        <v>1650</v>
      </c>
      <c r="Y39" s="5"/>
      <c r="Z39" s="182">
        <f>V39*$Z$35</f>
        <v>82.5</v>
      </c>
      <c r="AA39" s="182">
        <f>W39*$AA$35</f>
        <v>20</v>
      </c>
      <c r="AB39" s="182">
        <f>Z39*AA39</f>
        <v>1650</v>
      </c>
      <c r="AC39" s="5"/>
      <c r="AD39" s="182">
        <f>Z39*$AD$35</f>
        <v>82.5</v>
      </c>
      <c r="AE39" s="182">
        <f>AA39*$AE$35</f>
        <v>20</v>
      </c>
      <c r="AF39" s="182">
        <f>AD39*AE39</f>
        <v>1650</v>
      </c>
      <c r="AG39" s="5"/>
      <c r="AH39" s="182">
        <f>AD39*$AH$35</f>
        <v>82.5</v>
      </c>
      <c r="AI39" s="182">
        <f>AE39*$AI$35</f>
        <v>20</v>
      </c>
      <c r="AJ39" s="182">
        <f>AH39*AI39</f>
        <v>1650</v>
      </c>
      <c r="AK39" s="5"/>
      <c r="AL39" s="182">
        <f>AH39*$AL$35</f>
        <v>82.5</v>
      </c>
      <c r="AM39" s="182">
        <f>AI39*$AM$35</f>
        <v>20</v>
      </c>
      <c r="AN39" s="182">
        <f>AL39*AM39</f>
        <v>1650</v>
      </c>
      <c r="AO39" s="5"/>
      <c r="AP39" s="182">
        <f>AL39*$AP$35</f>
        <v>82.5</v>
      </c>
      <c r="AQ39" s="182">
        <f t="shared" si="429"/>
        <v>20</v>
      </c>
      <c r="AR39" s="182">
        <f t="shared" si="430"/>
        <v>1650</v>
      </c>
      <c r="AS39" s="5"/>
      <c r="AT39" s="182">
        <f t="shared" ref="AT39:AT41" si="436">AP39*$AT$35</f>
        <v>82.5</v>
      </c>
      <c r="AU39" s="182">
        <f>AQ39*$AU$35</f>
        <v>20</v>
      </c>
      <c r="AV39" s="182">
        <f t="shared" si="432"/>
        <v>1650</v>
      </c>
      <c r="AW39" s="5"/>
      <c r="AX39" s="182">
        <f>AT39*$AX$35</f>
        <v>82.5</v>
      </c>
      <c r="AY39" s="182">
        <f t="shared" si="434"/>
        <v>20</v>
      </c>
      <c r="AZ39" s="182">
        <f t="shared" si="435"/>
        <v>1650</v>
      </c>
      <c r="BA39" s="5"/>
      <c r="BB39" s="208">
        <f>SUMIF($F$6:$AZ$6,$BB$6,F39:AZ39)</f>
        <v>982.5</v>
      </c>
      <c r="BC39" s="208">
        <f>SUMIF($F$6:$AZ$6,$BC$6,F39:AZ39)/12</f>
        <v>20</v>
      </c>
      <c r="BD39" s="183">
        <f>H39+L39+P39+T39+X39+AB39+AF39+AJ39+AN39</f>
        <v>14700</v>
      </c>
      <c r="BE39" t="b">
        <f>(BB39*BC39)=BD39</f>
        <v>0</v>
      </c>
      <c r="BF39" s="182">
        <f>AX39*$BF$35</f>
        <v>90.750000000000014</v>
      </c>
      <c r="BG39" s="182">
        <f>AY39*$BG$35</f>
        <v>20</v>
      </c>
      <c r="BH39" s="182">
        <f>BF39*BG39</f>
        <v>1815.0000000000002</v>
      </c>
      <c r="BI39" s="5"/>
      <c r="BJ39" s="182">
        <f>BF39*$BJ$35</f>
        <v>90.750000000000014</v>
      </c>
      <c r="BK39" s="182">
        <f>BG39*$BK$35</f>
        <v>20</v>
      </c>
      <c r="BL39" s="182">
        <f>BJ39*BK39</f>
        <v>1815.0000000000002</v>
      </c>
      <c r="BM39" s="5"/>
      <c r="BN39" s="182">
        <f>BJ39*$BN$35</f>
        <v>90.750000000000014</v>
      </c>
      <c r="BO39" s="182">
        <f>BK39*$BO$35</f>
        <v>20</v>
      </c>
      <c r="BP39" s="182">
        <f>BN39*BO39</f>
        <v>1815.0000000000002</v>
      </c>
      <c r="BQ39" s="5"/>
      <c r="BR39" s="182">
        <f>BN39*$BR$35</f>
        <v>90.750000000000014</v>
      </c>
      <c r="BS39" s="182">
        <f>BO39*$BS$35</f>
        <v>20</v>
      </c>
      <c r="BT39" s="182">
        <f>BR39*BS39</f>
        <v>1815.0000000000002</v>
      </c>
      <c r="BU39" s="5"/>
      <c r="BV39" s="182">
        <f>BR39*$BV$35</f>
        <v>90.750000000000014</v>
      </c>
      <c r="BW39" s="182">
        <f>BS39*$BW$35</f>
        <v>20</v>
      </c>
      <c r="BX39" s="182">
        <f>BV39*BW39</f>
        <v>1815.0000000000002</v>
      </c>
      <c r="BY39" s="5"/>
      <c r="BZ39" s="182">
        <f>BV39*$BZ$35</f>
        <v>90.750000000000014</v>
      </c>
      <c r="CA39" s="182">
        <f>BW39*$CA$35</f>
        <v>20</v>
      </c>
      <c r="CB39" s="182">
        <f>BZ39*CA39</f>
        <v>1815.0000000000002</v>
      </c>
      <c r="CC39" s="5"/>
      <c r="CD39" s="182">
        <f>BZ39*$CD$35</f>
        <v>90.750000000000014</v>
      </c>
      <c r="CE39" s="182">
        <f>CA39*$CE$35</f>
        <v>20</v>
      </c>
      <c r="CF39" s="182">
        <f>CD39*CE39</f>
        <v>1815.0000000000002</v>
      </c>
      <c r="CG39" s="5"/>
      <c r="CH39" s="182">
        <f>CD39*$CH$35</f>
        <v>90.750000000000014</v>
      </c>
      <c r="CI39" s="182">
        <f>CE39*$CI$35</f>
        <v>20</v>
      </c>
      <c r="CJ39" s="182">
        <f>CH39*CI39</f>
        <v>1815.0000000000002</v>
      </c>
      <c r="CK39" s="5"/>
      <c r="CL39" s="182">
        <f>CH39*$CL$35</f>
        <v>90.750000000000014</v>
      </c>
      <c r="CM39" s="182">
        <f>CI39*$CM$35</f>
        <v>20</v>
      </c>
      <c r="CN39" s="182">
        <f>CL39*CM39</f>
        <v>1815.0000000000002</v>
      </c>
      <c r="CO39" s="5"/>
      <c r="CP39" s="182">
        <f>CL39*$CP$35</f>
        <v>90.750000000000014</v>
      </c>
      <c r="CQ39" s="182">
        <f>CM39*$CQ$35</f>
        <v>20</v>
      </c>
      <c r="CR39" s="182">
        <f>CP39*CQ39</f>
        <v>1815.0000000000002</v>
      </c>
      <c r="CS39" s="5"/>
      <c r="CT39" s="182">
        <f>CP39*$CT$35</f>
        <v>90.750000000000014</v>
      </c>
      <c r="CU39" s="182">
        <f>CQ39*$CU$35</f>
        <v>20</v>
      </c>
      <c r="CV39" s="182">
        <f>CT39*CU39</f>
        <v>1815.0000000000002</v>
      </c>
      <c r="CW39" s="5"/>
      <c r="CX39" s="182">
        <f>CT39*$CX$35</f>
        <v>90.750000000000014</v>
      </c>
      <c r="CY39" s="182">
        <f>CU39*$CY$35</f>
        <v>20</v>
      </c>
      <c r="CZ39" s="182">
        <f>CX39*CY39</f>
        <v>1815.0000000000002</v>
      </c>
      <c r="DA39" s="5"/>
      <c r="DB39" s="183">
        <f>BF39+BJ39+BN39+BR39+BV39+BZ39+CD39+CH39+CL39+CP39+CT39+CX39</f>
        <v>1089.0000000000002</v>
      </c>
      <c r="DC39" s="183">
        <f>(BG39+BK39+BO39+BS39+BW39+CA39+CE39+CI39+CM39+CQ39+CU39+CY39)/12</f>
        <v>20</v>
      </c>
      <c r="DD39" s="183">
        <f>BH39+BL39+BP39+BT39+BX39+CB39+CF39+CJ39+CN39+CR39+CV39+CZ39</f>
        <v>21780.000000000004</v>
      </c>
      <c r="DF39" s="182">
        <f>CX39*$DF$35</f>
        <v>99.825000000000017</v>
      </c>
      <c r="DG39" s="182">
        <f>CY39*$DG$35</f>
        <v>20</v>
      </c>
      <c r="DH39" s="182">
        <f>DF39*DG39</f>
        <v>1996.5000000000005</v>
      </c>
      <c r="DI39" s="5"/>
      <c r="DJ39" s="182">
        <f>DF39*$DJ$35</f>
        <v>99.825000000000017</v>
      </c>
      <c r="DK39" s="182">
        <f>DG39*$DK$35</f>
        <v>20</v>
      </c>
      <c r="DL39" s="182">
        <f>DJ39*DK39</f>
        <v>1996.5000000000005</v>
      </c>
      <c r="DM39" s="5"/>
      <c r="DN39" s="182">
        <f>DJ39*$DN$35</f>
        <v>99.825000000000017</v>
      </c>
      <c r="DO39" s="182">
        <f>DK39*$DO$35</f>
        <v>20</v>
      </c>
      <c r="DP39" s="182">
        <f>DN39*DO39</f>
        <v>1996.5000000000005</v>
      </c>
      <c r="DQ39" s="5"/>
      <c r="DR39" s="182">
        <f>DN39*$DR$35</f>
        <v>99.825000000000017</v>
      </c>
      <c r="DS39" s="182">
        <f>DO39*$DS$35</f>
        <v>20</v>
      </c>
      <c r="DT39" s="182">
        <f>DR39*DS39</f>
        <v>1996.5000000000005</v>
      </c>
      <c r="DU39" s="5"/>
      <c r="DV39" s="182">
        <f>DR39*$DV$35</f>
        <v>99.825000000000017</v>
      </c>
      <c r="DW39" s="182">
        <f>DS39*$DW$35</f>
        <v>20</v>
      </c>
      <c r="DX39" s="182">
        <f>DV39*DW39</f>
        <v>1996.5000000000005</v>
      </c>
      <c r="DY39" s="5"/>
      <c r="DZ39" s="182">
        <f>DV39*$DZ$35</f>
        <v>99.825000000000017</v>
      </c>
      <c r="EA39" s="182">
        <f>DW39*$EA$35</f>
        <v>20</v>
      </c>
      <c r="EB39" s="182">
        <f>DZ39*EA39</f>
        <v>1996.5000000000005</v>
      </c>
      <c r="EC39" s="5"/>
      <c r="ED39" s="182">
        <f>DZ39*$ED$35</f>
        <v>99.825000000000017</v>
      </c>
      <c r="EE39" s="182">
        <f>EA39*$EE$35</f>
        <v>20</v>
      </c>
      <c r="EF39" s="182">
        <f>ED39*EE39</f>
        <v>1996.5000000000005</v>
      </c>
      <c r="EG39" s="5"/>
      <c r="EH39" s="182">
        <f>ED39*$EH$35</f>
        <v>99.825000000000017</v>
      </c>
      <c r="EI39" s="182">
        <f>EE39*$EI$35</f>
        <v>20</v>
      </c>
      <c r="EJ39" s="182">
        <f>EH39*EI39</f>
        <v>1996.5000000000005</v>
      </c>
      <c r="EK39" s="5"/>
      <c r="EL39" s="182">
        <f>EH39*$EL$35</f>
        <v>99.825000000000017</v>
      </c>
      <c r="EM39" s="182">
        <f>EI39*$EM$35</f>
        <v>20</v>
      </c>
      <c r="EN39" s="182">
        <f>EL39*EM39</f>
        <v>1996.5000000000005</v>
      </c>
      <c r="EO39" s="5"/>
      <c r="EP39" s="182">
        <f>EL39*$EP$35</f>
        <v>99.825000000000017</v>
      </c>
      <c r="EQ39" s="182">
        <f>EM39*$EQ$35</f>
        <v>20</v>
      </c>
      <c r="ER39" s="182">
        <f>EP39*EQ39</f>
        <v>1996.5000000000005</v>
      </c>
      <c r="ES39" s="5"/>
      <c r="ET39" s="182">
        <f>EP39*$ET$35</f>
        <v>99.825000000000017</v>
      </c>
      <c r="EU39" s="182">
        <f>EQ39*$EU$35</f>
        <v>20</v>
      </c>
      <c r="EV39" s="182">
        <f>ET39*EU39</f>
        <v>1996.5000000000005</v>
      </c>
      <c r="EW39" s="5"/>
      <c r="EX39" s="182">
        <f>ET39*$EX$35</f>
        <v>99.825000000000017</v>
      </c>
      <c r="EY39" s="182">
        <f>EU39*$EY$35</f>
        <v>20</v>
      </c>
      <c r="EZ39" s="182">
        <f>EX39*EY39</f>
        <v>1996.5000000000005</v>
      </c>
      <c r="FA39" s="5"/>
      <c r="FB39" s="183">
        <f>DF39+DJ39+DN39+DR39+DV39+DZ39+ED39+EH39+EL39+EP39+ET39+EX39</f>
        <v>1197.9000000000003</v>
      </c>
      <c r="FC39" s="183">
        <f>(DG39+DK39+DO39+DS39+DW39+EA39+EE39+EI39+EM39+EQ39+EU39+EY39)/12</f>
        <v>20</v>
      </c>
      <c r="FD39" s="183">
        <f>DH39+DL39+DP39+DT39+DX39+EB39+EF39+EJ39+EN39+ER39+EV39+EZ39</f>
        <v>23958.000000000004</v>
      </c>
      <c r="FF39" s="182">
        <f>EX39*$FF$35</f>
        <v>109.80750000000003</v>
      </c>
      <c r="FG39" s="182">
        <f>EY39*$FG$35</f>
        <v>20</v>
      </c>
      <c r="FH39" s="182">
        <f>FF39*FG39</f>
        <v>2196.1500000000005</v>
      </c>
      <c r="FI39" s="5"/>
      <c r="FJ39" s="182">
        <f>FF39*$FJ$35</f>
        <v>109.80750000000003</v>
      </c>
      <c r="FK39" s="182">
        <f>FG39*$FK$35</f>
        <v>20</v>
      </c>
      <c r="FL39" s="182">
        <f>FJ39*FK39</f>
        <v>2196.1500000000005</v>
      </c>
      <c r="FM39" s="5"/>
      <c r="FN39" s="182">
        <f>FJ39*$FN$35</f>
        <v>109.80750000000003</v>
      </c>
      <c r="FO39" s="182">
        <f>FK39*$FO$35</f>
        <v>20</v>
      </c>
      <c r="FP39" s="182">
        <f>FN39*FO39</f>
        <v>2196.1500000000005</v>
      </c>
      <c r="FQ39" s="5"/>
      <c r="FR39" s="182">
        <f>FN39*$FR$35</f>
        <v>109.80750000000003</v>
      </c>
      <c r="FS39" s="182">
        <f>FO39*$FS$35</f>
        <v>20</v>
      </c>
      <c r="FT39" s="182">
        <f>FR39*FS39</f>
        <v>2196.1500000000005</v>
      </c>
      <c r="FU39" s="5"/>
      <c r="FV39" s="182">
        <f>FR39*$FV$35</f>
        <v>109.80750000000003</v>
      </c>
      <c r="FW39" s="182">
        <f>FS39*$FW$35</f>
        <v>20</v>
      </c>
      <c r="FX39" s="182">
        <f>FV39*FW39</f>
        <v>2196.1500000000005</v>
      </c>
      <c r="FY39" s="5"/>
      <c r="FZ39" s="182">
        <f>FV39*$FZ$35</f>
        <v>109.80750000000003</v>
      </c>
      <c r="GA39" s="182">
        <f>FW39*$GA$35</f>
        <v>20</v>
      </c>
      <c r="GB39" s="182">
        <f>FZ39*GA39</f>
        <v>2196.1500000000005</v>
      </c>
      <c r="GC39" s="5"/>
      <c r="GD39" s="182">
        <f>FZ39*$GD$35</f>
        <v>109.80750000000003</v>
      </c>
      <c r="GE39" s="182">
        <f>GA39*$GE$35</f>
        <v>20</v>
      </c>
      <c r="GF39" s="182">
        <f>GD39*GE39</f>
        <v>2196.1500000000005</v>
      </c>
      <c r="GG39" s="5"/>
      <c r="GH39" s="182">
        <f>GD39*$GH$35</f>
        <v>109.80750000000003</v>
      </c>
      <c r="GI39" s="182">
        <f>GE39*$GI$35</f>
        <v>20</v>
      </c>
      <c r="GJ39" s="182">
        <f>GH39*GI39</f>
        <v>2196.1500000000005</v>
      </c>
      <c r="GK39" s="5"/>
      <c r="GL39" s="182">
        <f>GH39*$GL$35</f>
        <v>109.80750000000003</v>
      </c>
      <c r="GM39" s="182">
        <f>GI39*$GM$35</f>
        <v>20</v>
      </c>
      <c r="GN39" s="182">
        <f>GL39*GM39</f>
        <v>2196.1500000000005</v>
      </c>
      <c r="GO39" s="5"/>
      <c r="GP39" s="182">
        <f>GL39*$GP$35</f>
        <v>109.80750000000003</v>
      </c>
      <c r="GQ39" s="182">
        <f>GM39*$GQ$35</f>
        <v>20</v>
      </c>
      <c r="GR39" s="182">
        <f>GP39*GQ39</f>
        <v>2196.1500000000005</v>
      </c>
      <c r="GS39" s="5"/>
      <c r="GT39" s="182">
        <f>GP39*$GT$35</f>
        <v>109.80750000000003</v>
      </c>
      <c r="GU39" s="182">
        <f>GQ39*$GU$35</f>
        <v>20</v>
      </c>
      <c r="GV39" s="182">
        <f>GT39*GU39</f>
        <v>2196.1500000000005</v>
      </c>
      <c r="GW39" s="5"/>
      <c r="GX39" s="182">
        <f>GT39*$GX$35</f>
        <v>109.80750000000003</v>
      </c>
      <c r="GY39" s="182">
        <f>GU39*$GY$35</f>
        <v>20</v>
      </c>
      <c r="GZ39" s="182">
        <f>GX39*GY39</f>
        <v>2196.1500000000005</v>
      </c>
      <c r="HB39" s="183">
        <f>FF39+FJ39+FN39+FR39+FV39+FZ39+GD39+GH39+GL39+GP39+GT39+GX39</f>
        <v>1317.6900000000005</v>
      </c>
      <c r="HC39" s="183">
        <f>(FG39+FK39+FO39+FS39+FW39+GA39+GE39+GI39+GM39+GQ39+GU39+GY39)/12</f>
        <v>20</v>
      </c>
      <c r="HD39" s="183">
        <f>FH39+FL39+FP39+FT39+FX39+GB39+GF39+GJ39+GN39+GR39+GV39+GZ39</f>
        <v>26353.800000000014</v>
      </c>
      <c r="HF39" s="182">
        <f>GX39*$HF$35</f>
        <v>120.78825000000005</v>
      </c>
      <c r="HG39" s="182">
        <f>GY39*$HG$35</f>
        <v>20</v>
      </c>
      <c r="HH39" s="182">
        <f>HF39*HG39</f>
        <v>2415.7650000000008</v>
      </c>
      <c r="HI39" s="5"/>
      <c r="HJ39" s="182">
        <f>HF39*$HJ$35</f>
        <v>120.78825000000005</v>
      </c>
      <c r="HK39" s="182">
        <f>HG39*$HK$35</f>
        <v>20</v>
      </c>
      <c r="HL39" s="182">
        <f>HJ39*HK39</f>
        <v>2415.7650000000008</v>
      </c>
      <c r="HM39" s="5"/>
      <c r="HN39" s="182">
        <f>HJ39*$HN$35</f>
        <v>120.78825000000005</v>
      </c>
      <c r="HO39" s="182">
        <f>HK39*$HO$35</f>
        <v>20</v>
      </c>
      <c r="HP39" s="182">
        <f>HN39*HO39</f>
        <v>2415.7650000000008</v>
      </c>
      <c r="HQ39" s="5"/>
      <c r="HR39" s="182">
        <f>HN39*$HR$35</f>
        <v>120.78825000000005</v>
      </c>
      <c r="HS39" s="182">
        <f>HO39*$HS$35</f>
        <v>20</v>
      </c>
      <c r="HT39" s="182">
        <f>HR39*HS39</f>
        <v>2415.7650000000008</v>
      </c>
      <c r="HU39" s="5"/>
      <c r="HV39" s="182">
        <f>HR39*$HV$35</f>
        <v>120.78825000000005</v>
      </c>
      <c r="HW39" s="182">
        <f>HS39*$HW$35</f>
        <v>20</v>
      </c>
      <c r="HX39" s="182">
        <f>HV39*HW39</f>
        <v>2415.7650000000008</v>
      </c>
      <c r="HY39" s="5"/>
      <c r="HZ39" s="182">
        <f>HV39*$HZ$35</f>
        <v>120.78825000000005</v>
      </c>
      <c r="IA39" s="182">
        <f>HW39*$IA$35</f>
        <v>20</v>
      </c>
      <c r="IB39" s="182">
        <f>HZ39*IA39</f>
        <v>2415.7650000000008</v>
      </c>
      <c r="IC39" s="5"/>
      <c r="ID39" s="182">
        <f>HZ39*$ID$35</f>
        <v>120.78825000000005</v>
      </c>
      <c r="IE39" s="182">
        <f>IA39*$IE$35</f>
        <v>20</v>
      </c>
      <c r="IF39" s="182">
        <f>ID39*IE39</f>
        <v>2415.7650000000008</v>
      </c>
      <c r="IG39" s="5"/>
      <c r="IH39" s="182">
        <f>ID39*$IH$35</f>
        <v>120.78825000000005</v>
      </c>
      <c r="II39" s="182">
        <f>IE39*$II$35</f>
        <v>20</v>
      </c>
      <c r="IJ39" s="182">
        <f>IH39*II39</f>
        <v>2415.7650000000008</v>
      </c>
      <c r="IK39" s="5"/>
      <c r="IL39" s="182">
        <f>IH39*$IL$35</f>
        <v>120.78825000000005</v>
      </c>
      <c r="IM39" s="182">
        <f>II39*$IM$35</f>
        <v>20</v>
      </c>
      <c r="IN39" s="182">
        <f>IL39*IM39</f>
        <v>2415.7650000000008</v>
      </c>
      <c r="IO39" s="5"/>
      <c r="IP39" s="182">
        <f>IL39*$IP$35</f>
        <v>120.78825000000005</v>
      </c>
      <c r="IQ39" s="182">
        <f>IM39*$IQ$35</f>
        <v>20</v>
      </c>
      <c r="IR39" s="182">
        <f>IP39*IQ39</f>
        <v>2415.7650000000008</v>
      </c>
      <c r="IS39" s="5"/>
      <c r="IT39" s="182">
        <f>IP39*$IT$35</f>
        <v>120.78825000000005</v>
      </c>
      <c r="IU39" s="182">
        <f>IQ39*$IU$35</f>
        <v>20</v>
      </c>
      <c r="IV39" s="182">
        <f>IT39*IU39</f>
        <v>2415.7650000000008</v>
      </c>
      <c r="IW39" s="5"/>
      <c r="IX39" s="182">
        <f>IT39*$IX$35</f>
        <v>120.78825000000005</v>
      </c>
      <c r="IY39" s="182">
        <f>IU39*$IY$35</f>
        <v>20</v>
      </c>
      <c r="IZ39" s="182">
        <f>IX39*IY39</f>
        <v>2415.7650000000008</v>
      </c>
      <c r="JB39" s="183">
        <f>HF39+HJ39+HN39+HR39+HV39+HZ39+ID39+IH39+IL39+IP39+IT39+IX39</f>
        <v>1449.4590000000005</v>
      </c>
      <c r="JC39" s="183">
        <f>(HG39+HK39+HO39+HS39+HW39+IA39+IE39+II39+IM39+IQ39+IU39+IY39)/12</f>
        <v>20</v>
      </c>
      <c r="JD39" s="183">
        <f>HH39+HL39+HP39+HT39+HX39+IB39+IF39+IJ39+IN39+IR39+IV39+IZ39</f>
        <v>28989.180000000004</v>
      </c>
      <c r="JF39" s="182">
        <f>IX39*$JF$35</f>
        <v>132.86707500000006</v>
      </c>
      <c r="JG39" s="182">
        <f>IY39*$JG$35</f>
        <v>20</v>
      </c>
      <c r="JH39" s="182">
        <f>JF39*JG39</f>
        <v>2657.3415000000014</v>
      </c>
      <c r="JI39" s="5"/>
      <c r="JJ39" s="182">
        <f>JF39*$JJ$35</f>
        <v>132.86707500000006</v>
      </c>
      <c r="JK39" s="182">
        <f>JG39*$JK$35</f>
        <v>20</v>
      </c>
      <c r="JL39" s="182">
        <f>JJ39*JK39</f>
        <v>2657.3415000000014</v>
      </c>
      <c r="JM39" s="5"/>
      <c r="JN39" s="182">
        <f>JJ39*$JN$35</f>
        <v>132.86707500000006</v>
      </c>
      <c r="JO39" s="182">
        <f>JK39*$JO$35</f>
        <v>20</v>
      </c>
      <c r="JP39" s="182">
        <f>JN39*JO39</f>
        <v>2657.3415000000014</v>
      </c>
      <c r="JQ39" s="5"/>
      <c r="JR39" s="182">
        <f>JN39*$JR$35</f>
        <v>132.86707500000006</v>
      </c>
      <c r="JS39" s="182">
        <f>JO39*$JS$35</f>
        <v>20</v>
      </c>
      <c r="JT39" s="182">
        <f>JR39*JS39</f>
        <v>2657.3415000000014</v>
      </c>
      <c r="JU39" s="5"/>
      <c r="JV39" s="182">
        <f>JR39*$JV$35</f>
        <v>132.86707500000006</v>
      </c>
      <c r="JW39" s="182">
        <f>JS39*$JW$35</f>
        <v>20</v>
      </c>
      <c r="JX39" s="182">
        <f>JV39*JW39</f>
        <v>2657.3415000000014</v>
      </c>
      <c r="JY39" s="5"/>
      <c r="JZ39" s="182">
        <f>JV39*$JZ$35</f>
        <v>132.86707500000006</v>
      </c>
      <c r="KA39" s="182">
        <f>JW39*$KA$35</f>
        <v>20</v>
      </c>
      <c r="KB39" s="182">
        <f>JZ39*KA39</f>
        <v>2657.3415000000014</v>
      </c>
      <c r="KC39" s="5"/>
      <c r="KD39" s="182">
        <f>JZ39*$KD$35</f>
        <v>132.86707500000006</v>
      </c>
      <c r="KE39" s="182">
        <f>KA39*$KE$35</f>
        <v>20</v>
      </c>
      <c r="KF39" s="182">
        <f>KD39*KE39</f>
        <v>2657.3415000000014</v>
      </c>
      <c r="KG39" s="5"/>
      <c r="KH39" s="182">
        <f>KD39*$KH$35</f>
        <v>132.86707500000006</v>
      </c>
      <c r="KI39" s="182">
        <f>KE39*$KI$35</f>
        <v>20</v>
      </c>
      <c r="KJ39" s="182">
        <f>KH39*KI39</f>
        <v>2657.3415000000014</v>
      </c>
      <c r="KK39" s="5"/>
      <c r="KL39" s="182">
        <f>KH39*$KL$35</f>
        <v>132.86707500000006</v>
      </c>
      <c r="KM39" s="182">
        <f>KI39*$KM$35</f>
        <v>20</v>
      </c>
      <c r="KN39" s="182">
        <f>KL39*KM39</f>
        <v>2657.3415000000014</v>
      </c>
      <c r="KO39" s="5"/>
      <c r="KP39" s="182">
        <f>KL39*$KP$35</f>
        <v>132.86707500000006</v>
      </c>
      <c r="KQ39" s="182">
        <f>KM39*$KQ$35</f>
        <v>20</v>
      </c>
      <c r="KR39" s="182">
        <f>KP39*KQ39</f>
        <v>2657.3415000000014</v>
      </c>
      <c r="KS39" s="5"/>
      <c r="KT39" s="182">
        <f>KP39*$KT$35</f>
        <v>132.86707500000006</v>
      </c>
      <c r="KU39" s="182">
        <f>KQ39*$KU$35</f>
        <v>20</v>
      </c>
      <c r="KV39" s="182">
        <f>KT39*KU39</f>
        <v>2657.3415000000014</v>
      </c>
      <c r="KW39" s="5"/>
      <c r="KX39" s="182">
        <f>KT39*$KX$35</f>
        <v>132.86707500000006</v>
      </c>
      <c r="KY39" s="182">
        <f>KU39*$KY$35</f>
        <v>20</v>
      </c>
      <c r="KZ39" s="182">
        <f>KX39*KY39</f>
        <v>2657.3415000000014</v>
      </c>
      <c r="LB39" s="183">
        <f>JF39+JJ39+JN39+JR39+JV39+JZ39+KD39+KH39+KL39+KP39+KT39+KX39</f>
        <v>1594.4049000000011</v>
      </c>
      <c r="LC39" s="183">
        <f>(JG39+JK39+JO39+JS39+JW39+KA39+KE39+KI39+KM39+KQ39+KU39+KY39)/12</f>
        <v>20</v>
      </c>
      <c r="LD39" s="183">
        <f>JH39+JL39+JP39+JT39+JX39+KB39+KF39+KJ39+KN39+KR39+KV39+KZ39</f>
        <v>31888.098000000024</v>
      </c>
    </row>
    <row r="40" spans="2:316" ht="18.75">
      <c r="B40" s="172" t="s">
        <v>363</v>
      </c>
      <c r="C40" s="181"/>
      <c r="D40" s="180" t="e">
        <f>'A.I Revenue Streams - P1'!#REF!</f>
        <v>#REF!</v>
      </c>
      <c r="E40" s="184"/>
      <c r="F40" s="182">
        <f>'A.I Revenue Streams - P2'!G40*25</f>
        <v>50</v>
      </c>
      <c r="G40" s="182">
        <f>'A.I Revenue Streams - P2'!I40</f>
        <v>20</v>
      </c>
      <c r="H40" s="182">
        <f>F40*G40</f>
        <v>1000</v>
      </c>
      <c r="I40" s="5"/>
      <c r="J40" s="182">
        <f>F40*$J$35</f>
        <v>55.000000000000007</v>
      </c>
      <c r="K40" s="182">
        <f>G40*$K$35</f>
        <v>20</v>
      </c>
      <c r="L40" s="182">
        <f>J40*K40</f>
        <v>1100.0000000000002</v>
      </c>
      <c r="M40" s="5"/>
      <c r="N40" s="182">
        <f>J40*$N$35</f>
        <v>55.000000000000007</v>
      </c>
      <c r="O40" s="182">
        <f>K40*$O$35</f>
        <v>20</v>
      </c>
      <c r="P40" s="182">
        <f>N40*O40</f>
        <v>1100.0000000000002</v>
      </c>
      <c r="Q40" s="5"/>
      <c r="R40" s="182">
        <f>N40*$R$35</f>
        <v>55.000000000000007</v>
      </c>
      <c r="S40" s="182">
        <f>O40*$S$35</f>
        <v>20</v>
      </c>
      <c r="T40" s="182">
        <f>R40*S40</f>
        <v>1100.0000000000002</v>
      </c>
      <c r="U40" s="5"/>
      <c r="V40" s="182">
        <f>R40*$V$35</f>
        <v>55.000000000000007</v>
      </c>
      <c r="W40" s="182">
        <f>S40*$W$35</f>
        <v>20</v>
      </c>
      <c r="X40" s="182">
        <f>V40*W40</f>
        <v>1100.0000000000002</v>
      </c>
      <c r="Y40" s="5"/>
      <c r="Z40" s="182">
        <f>V40*$Z$35</f>
        <v>55.000000000000007</v>
      </c>
      <c r="AA40" s="182">
        <f>W40*$AA$35</f>
        <v>20</v>
      </c>
      <c r="AB40" s="182">
        <f>Z40*AA40</f>
        <v>1100.0000000000002</v>
      </c>
      <c r="AC40" s="5"/>
      <c r="AD40" s="182">
        <f>Z40*$AD$35</f>
        <v>55.000000000000007</v>
      </c>
      <c r="AE40" s="182">
        <f>AA40*$AE$35</f>
        <v>20</v>
      </c>
      <c r="AF40" s="182">
        <f>AD40*AE40</f>
        <v>1100.0000000000002</v>
      </c>
      <c r="AG40" s="5"/>
      <c r="AH40" s="182">
        <f>AD40*$AH$35</f>
        <v>55.000000000000007</v>
      </c>
      <c r="AI40" s="182">
        <f>AE40*$AI$35</f>
        <v>20</v>
      </c>
      <c r="AJ40" s="182">
        <f>AH40*AI40</f>
        <v>1100.0000000000002</v>
      </c>
      <c r="AK40" s="5"/>
      <c r="AL40" s="182">
        <f>AH40*$AL$35</f>
        <v>55.000000000000007</v>
      </c>
      <c r="AM40" s="182">
        <f>AI40*$AM$35</f>
        <v>20</v>
      </c>
      <c r="AN40" s="182">
        <f>AL40*AM40</f>
        <v>1100.0000000000002</v>
      </c>
      <c r="AO40" s="5"/>
      <c r="AP40" s="182">
        <f t="shared" si="428"/>
        <v>55.000000000000007</v>
      </c>
      <c r="AQ40" s="182">
        <f>AM40*$AQ$35</f>
        <v>20</v>
      </c>
      <c r="AR40" s="182">
        <f t="shared" si="430"/>
        <v>1100.0000000000002</v>
      </c>
      <c r="AS40" s="5"/>
      <c r="AT40" s="182">
        <f>AP40*$AT$35</f>
        <v>55.000000000000007</v>
      </c>
      <c r="AU40" s="182">
        <f t="shared" si="431"/>
        <v>20</v>
      </c>
      <c r="AV40" s="182">
        <f t="shared" si="432"/>
        <v>1100.0000000000002</v>
      </c>
      <c r="AW40" s="5"/>
      <c r="AX40" s="182">
        <f t="shared" si="433"/>
        <v>55.000000000000007</v>
      </c>
      <c r="AY40" s="182">
        <f>AU40*$AY$35</f>
        <v>20</v>
      </c>
      <c r="AZ40" s="182">
        <f t="shared" si="435"/>
        <v>1100.0000000000002</v>
      </c>
      <c r="BA40" s="5"/>
      <c r="BB40" s="208">
        <f>SUMIF($F$6:$AZ$6,$BB$6,F40:AZ40)</f>
        <v>655</v>
      </c>
      <c r="BC40" s="208">
        <f>SUMIF($F$6:$AZ$6,$BC$6,F40:AZ40)/12</f>
        <v>20</v>
      </c>
      <c r="BD40" s="183">
        <f>H40+L40+P40+T40+X40+AB40+AF40+AJ40+AN40</f>
        <v>9800</v>
      </c>
      <c r="BE40" t="b">
        <f>(BB40*BC40)=BD40</f>
        <v>0</v>
      </c>
      <c r="BF40" s="182">
        <f>AX40*$BF$35</f>
        <v>60.500000000000014</v>
      </c>
      <c r="BG40" s="182">
        <f>AY40*$BG$35</f>
        <v>20</v>
      </c>
      <c r="BH40" s="182">
        <f>BF40*BG40</f>
        <v>1210.0000000000002</v>
      </c>
      <c r="BI40" s="5"/>
      <c r="BJ40" s="182">
        <f>BF40*$BJ$35</f>
        <v>60.500000000000014</v>
      </c>
      <c r="BK40" s="182">
        <f>BG40*$BK$35</f>
        <v>20</v>
      </c>
      <c r="BL40" s="182">
        <f>BJ40*BK40</f>
        <v>1210.0000000000002</v>
      </c>
      <c r="BM40" s="5"/>
      <c r="BN40" s="182">
        <f>BJ40*$BN$35</f>
        <v>60.500000000000014</v>
      </c>
      <c r="BO40" s="182">
        <f>BK40*$BO$35</f>
        <v>20</v>
      </c>
      <c r="BP40" s="182">
        <f>BN40*BO40</f>
        <v>1210.0000000000002</v>
      </c>
      <c r="BQ40" s="5"/>
      <c r="BR40" s="182">
        <f>BN40*$BR$35</f>
        <v>60.500000000000014</v>
      </c>
      <c r="BS40" s="182">
        <f>BO40*$BS$35</f>
        <v>20</v>
      </c>
      <c r="BT40" s="182">
        <f>BR40*BS40</f>
        <v>1210.0000000000002</v>
      </c>
      <c r="BU40" s="5"/>
      <c r="BV40" s="182">
        <f>BR40*$BV$35</f>
        <v>60.500000000000014</v>
      </c>
      <c r="BW40" s="182">
        <f>BS40*$BW$35</f>
        <v>20</v>
      </c>
      <c r="BX40" s="182">
        <f>BV40*BW40</f>
        <v>1210.0000000000002</v>
      </c>
      <c r="BY40" s="5"/>
      <c r="BZ40" s="182">
        <f>BV40*$BZ$35</f>
        <v>60.500000000000014</v>
      </c>
      <c r="CA40" s="182">
        <f>BW40*$CA$35</f>
        <v>20</v>
      </c>
      <c r="CB40" s="182">
        <f>BZ40*CA40</f>
        <v>1210.0000000000002</v>
      </c>
      <c r="CC40" s="5"/>
      <c r="CD40" s="182">
        <f>BZ40*$CD$35</f>
        <v>60.500000000000014</v>
      </c>
      <c r="CE40" s="182">
        <f>CA40*$CE$35</f>
        <v>20</v>
      </c>
      <c r="CF40" s="182">
        <f>CD40*CE40</f>
        <v>1210.0000000000002</v>
      </c>
      <c r="CG40" s="5"/>
      <c r="CH40" s="182">
        <f>CD40*$CH$35</f>
        <v>60.500000000000014</v>
      </c>
      <c r="CI40" s="182">
        <f>CE40*$CI$35</f>
        <v>20</v>
      </c>
      <c r="CJ40" s="182">
        <f>CH40*CI40</f>
        <v>1210.0000000000002</v>
      </c>
      <c r="CK40" s="5"/>
      <c r="CL40" s="182">
        <f>CH40*$CL$35</f>
        <v>60.500000000000014</v>
      </c>
      <c r="CM40" s="182">
        <f>CI40*$CM$35</f>
        <v>20</v>
      </c>
      <c r="CN40" s="182">
        <f>CL40*CM40</f>
        <v>1210.0000000000002</v>
      </c>
      <c r="CO40" s="5"/>
      <c r="CP40" s="182">
        <f>CL40*$CP$35</f>
        <v>60.500000000000014</v>
      </c>
      <c r="CQ40" s="182">
        <f>CM40*$CQ$35</f>
        <v>20</v>
      </c>
      <c r="CR40" s="182">
        <f>CP40*CQ40</f>
        <v>1210.0000000000002</v>
      </c>
      <c r="CS40" s="5"/>
      <c r="CT40" s="182">
        <f>CP40*$CT$35</f>
        <v>60.500000000000014</v>
      </c>
      <c r="CU40" s="182">
        <f>CQ40*$CU$35</f>
        <v>20</v>
      </c>
      <c r="CV40" s="182">
        <f>CT40*CU40</f>
        <v>1210.0000000000002</v>
      </c>
      <c r="CW40" s="5"/>
      <c r="CX40" s="182">
        <f>CT40*$CX$35</f>
        <v>60.500000000000014</v>
      </c>
      <c r="CY40" s="182">
        <f>CU40*$CY$35</f>
        <v>20</v>
      </c>
      <c r="CZ40" s="182">
        <f>CX40*CY40</f>
        <v>1210.0000000000002</v>
      </c>
      <c r="DA40" s="5"/>
      <c r="DB40" s="183">
        <f>BF40+BJ40+BN40+BR40+BV40+BZ40+CD40+CH40+CL40+CP40+CT40+CX40</f>
        <v>726.00000000000011</v>
      </c>
      <c r="DC40" s="183">
        <f>(BG40+BK40+BO40+BS40+BW40+CA40+CE40+CI40+CM40+CQ40+CU40+CY40)/12</f>
        <v>20</v>
      </c>
      <c r="DD40" s="183">
        <f>BH40+BL40+BP40+BT40+BX40+CB40+CF40+CJ40+CN40+CR40+CV40+CZ40</f>
        <v>14520.000000000002</v>
      </c>
      <c r="DF40" s="182">
        <f>CX40*$DF$35</f>
        <v>66.550000000000026</v>
      </c>
      <c r="DG40" s="182">
        <f>CY40*$DG$35</f>
        <v>20</v>
      </c>
      <c r="DH40" s="182">
        <f>DF40*DG40</f>
        <v>1331.0000000000005</v>
      </c>
      <c r="DI40" s="5"/>
      <c r="DJ40" s="182">
        <f>DF40*$DJ$35</f>
        <v>66.550000000000026</v>
      </c>
      <c r="DK40" s="182">
        <f>DG40*$DK$35</f>
        <v>20</v>
      </c>
      <c r="DL40" s="182">
        <f>DJ40*DK40</f>
        <v>1331.0000000000005</v>
      </c>
      <c r="DM40" s="5"/>
      <c r="DN40" s="182">
        <f>DJ40*$DN$35</f>
        <v>66.550000000000026</v>
      </c>
      <c r="DO40" s="182">
        <f>DK40*$DO$35</f>
        <v>20</v>
      </c>
      <c r="DP40" s="182">
        <f>DN40*DO40</f>
        <v>1331.0000000000005</v>
      </c>
      <c r="DQ40" s="5"/>
      <c r="DR40" s="182">
        <f>DN40*$DR$35</f>
        <v>66.550000000000026</v>
      </c>
      <c r="DS40" s="182">
        <f>DO40*$DS$35</f>
        <v>20</v>
      </c>
      <c r="DT40" s="182">
        <f>DR40*DS40</f>
        <v>1331.0000000000005</v>
      </c>
      <c r="DU40" s="5"/>
      <c r="DV40" s="182">
        <f>DR40*$DV$35</f>
        <v>66.550000000000026</v>
      </c>
      <c r="DW40" s="182">
        <f>DS40*$DW$35</f>
        <v>20</v>
      </c>
      <c r="DX40" s="182">
        <f>DV40*DW40</f>
        <v>1331.0000000000005</v>
      </c>
      <c r="DY40" s="5"/>
      <c r="DZ40" s="182">
        <f>DV40*$DZ$35</f>
        <v>66.550000000000026</v>
      </c>
      <c r="EA40" s="182">
        <f>DW40*$EA$35</f>
        <v>20</v>
      </c>
      <c r="EB40" s="182">
        <f>DZ40*EA40</f>
        <v>1331.0000000000005</v>
      </c>
      <c r="EC40" s="5"/>
      <c r="ED40" s="182">
        <f>DZ40*$ED$35</f>
        <v>66.550000000000026</v>
      </c>
      <c r="EE40" s="182">
        <f>EA40*$EE$35</f>
        <v>20</v>
      </c>
      <c r="EF40" s="182">
        <f>ED40*EE40</f>
        <v>1331.0000000000005</v>
      </c>
      <c r="EG40" s="5"/>
      <c r="EH40" s="182">
        <f>ED40*$EH$35</f>
        <v>66.550000000000026</v>
      </c>
      <c r="EI40" s="182">
        <f>EE40*$EI$35</f>
        <v>20</v>
      </c>
      <c r="EJ40" s="182">
        <f>EH40*EI40</f>
        <v>1331.0000000000005</v>
      </c>
      <c r="EK40" s="5"/>
      <c r="EL40" s="182">
        <f>EH40*$EL$35</f>
        <v>66.550000000000026</v>
      </c>
      <c r="EM40" s="182">
        <f>EI40*$EM$35</f>
        <v>20</v>
      </c>
      <c r="EN40" s="182">
        <f>EL40*EM40</f>
        <v>1331.0000000000005</v>
      </c>
      <c r="EO40" s="5"/>
      <c r="EP40" s="182">
        <f>EL40*$EP$35</f>
        <v>66.550000000000026</v>
      </c>
      <c r="EQ40" s="182">
        <f>EM40*$EQ$35</f>
        <v>20</v>
      </c>
      <c r="ER40" s="182">
        <f>EP40*EQ40</f>
        <v>1331.0000000000005</v>
      </c>
      <c r="ES40" s="5"/>
      <c r="ET40" s="182">
        <f>EP40*$ET$35</f>
        <v>66.550000000000026</v>
      </c>
      <c r="EU40" s="182">
        <f>EQ40*$EU$35</f>
        <v>20</v>
      </c>
      <c r="EV40" s="182">
        <f>ET40*EU40</f>
        <v>1331.0000000000005</v>
      </c>
      <c r="EW40" s="5"/>
      <c r="EX40" s="182">
        <f>ET40*$EX$35</f>
        <v>66.550000000000026</v>
      </c>
      <c r="EY40" s="182">
        <f>EU40*$EY$35</f>
        <v>20</v>
      </c>
      <c r="EZ40" s="182">
        <f>EX40*EY40</f>
        <v>1331.0000000000005</v>
      </c>
      <c r="FA40" s="5"/>
      <c r="FB40" s="183">
        <f>DF40+DJ40+DN40+DR40+DV40+DZ40+ED40+EH40+EL40+EP40+ET40+EX40</f>
        <v>798.60000000000048</v>
      </c>
      <c r="FC40" s="183">
        <f>(DG40+DK40+DO40+DS40+DW40+EA40+EE40+EI40+EM40+EQ40+EU40+EY40)/12</f>
        <v>20</v>
      </c>
      <c r="FD40" s="183">
        <f>DH40+DL40+DP40+DT40+DX40+EB40+EF40+EJ40+EN40+ER40+EV40+EZ40</f>
        <v>15972.000000000002</v>
      </c>
      <c r="FF40" s="182">
        <f>EX40*$FF$35</f>
        <v>73.205000000000041</v>
      </c>
      <c r="FG40" s="182">
        <f>EY40*$FG$35</f>
        <v>20</v>
      </c>
      <c r="FH40" s="182">
        <f>FF40*FG40</f>
        <v>1464.1000000000008</v>
      </c>
      <c r="FI40" s="5"/>
      <c r="FJ40" s="182">
        <f>FF40*$FJ$35</f>
        <v>73.205000000000041</v>
      </c>
      <c r="FK40" s="182">
        <f>FG40*$FK$35</f>
        <v>20</v>
      </c>
      <c r="FL40" s="182">
        <f>FJ40*FK40</f>
        <v>1464.1000000000008</v>
      </c>
      <c r="FM40" s="5"/>
      <c r="FN40" s="182">
        <f>FJ40*$FN$35</f>
        <v>73.205000000000041</v>
      </c>
      <c r="FO40" s="182">
        <f>FK40*$FO$35</f>
        <v>20</v>
      </c>
      <c r="FP40" s="182">
        <f>FN40*FO40</f>
        <v>1464.1000000000008</v>
      </c>
      <c r="FQ40" s="5"/>
      <c r="FR40" s="182">
        <f>FN40*$FR$35</f>
        <v>73.205000000000041</v>
      </c>
      <c r="FS40" s="182">
        <f>FO40*$FS$35</f>
        <v>20</v>
      </c>
      <c r="FT40" s="182">
        <f>FR40*FS40</f>
        <v>1464.1000000000008</v>
      </c>
      <c r="FU40" s="5"/>
      <c r="FV40" s="182">
        <f>FR40*$FV$35</f>
        <v>73.205000000000041</v>
      </c>
      <c r="FW40" s="182">
        <f>FS40*$FW$35</f>
        <v>20</v>
      </c>
      <c r="FX40" s="182">
        <f>FV40*FW40</f>
        <v>1464.1000000000008</v>
      </c>
      <c r="FY40" s="5"/>
      <c r="FZ40" s="182">
        <f>FV40*$FZ$35</f>
        <v>73.205000000000041</v>
      </c>
      <c r="GA40" s="182">
        <f>FW40*$GA$35</f>
        <v>20</v>
      </c>
      <c r="GB40" s="182">
        <f>FZ40*GA40</f>
        <v>1464.1000000000008</v>
      </c>
      <c r="GC40" s="5"/>
      <c r="GD40" s="182">
        <f>FZ40*$GD$35</f>
        <v>73.205000000000041</v>
      </c>
      <c r="GE40" s="182">
        <f>GA40*$GE$35</f>
        <v>20</v>
      </c>
      <c r="GF40" s="182">
        <f>GD40*GE40</f>
        <v>1464.1000000000008</v>
      </c>
      <c r="GG40" s="5"/>
      <c r="GH40" s="182">
        <f>GD40*$GH$35</f>
        <v>73.205000000000041</v>
      </c>
      <c r="GI40" s="182">
        <f>GE40*$GI$35</f>
        <v>20</v>
      </c>
      <c r="GJ40" s="182">
        <f>GH40*GI40</f>
        <v>1464.1000000000008</v>
      </c>
      <c r="GK40" s="5"/>
      <c r="GL40" s="182">
        <f>GH40*$GL$35</f>
        <v>73.205000000000041</v>
      </c>
      <c r="GM40" s="182">
        <f>GI40*$GM$35</f>
        <v>20</v>
      </c>
      <c r="GN40" s="182">
        <f>GL40*GM40</f>
        <v>1464.1000000000008</v>
      </c>
      <c r="GO40" s="5"/>
      <c r="GP40" s="182">
        <f>GL40*$GP$35</f>
        <v>73.205000000000041</v>
      </c>
      <c r="GQ40" s="182">
        <f>GM40*$GQ$35</f>
        <v>20</v>
      </c>
      <c r="GR40" s="182">
        <f>GP40*GQ40</f>
        <v>1464.1000000000008</v>
      </c>
      <c r="GS40" s="5"/>
      <c r="GT40" s="182">
        <f>GP40*$GT$35</f>
        <v>73.205000000000041</v>
      </c>
      <c r="GU40" s="182">
        <f>GQ40*$GU$35</f>
        <v>20</v>
      </c>
      <c r="GV40" s="182">
        <f>GT40*GU40</f>
        <v>1464.1000000000008</v>
      </c>
      <c r="GW40" s="5"/>
      <c r="GX40" s="182">
        <f>GT40*$GX$35</f>
        <v>73.205000000000041</v>
      </c>
      <c r="GY40" s="182">
        <f>GU40*$GY$35</f>
        <v>20</v>
      </c>
      <c r="GZ40" s="182">
        <f>GX40*GY40</f>
        <v>1464.1000000000008</v>
      </c>
      <c r="HB40" s="183">
        <f>FF40+FJ40+FN40+FR40+FV40+FZ40+GD40+GH40+GL40+GP40+GT40+GX40</f>
        <v>878.46000000000049</v>
      </c>
      <c r="HC40" s="183">
        <f>(FG40+FK40+FO40+FS40+FW40+GA40+GE40+GI40+GM40+GQ40+GU40+GY40)/12</f>
        <v>20</v>
      </c>
      <c r="HD40" s="183">
        <f>FH40+FL40+FP40+FT40+FX40+GB40+GF40+GJ40+GN40+GR40+GV40+GZ40</f>
        <v>17569.200000000008</v>
      </c>
      <c r="HF40" s="182">
        <f>GX40*$HF$35</f>
        <v>80.525500000000051</v>
      </c>
      <c r="HG40" s="182">
        <f>GY40*$HG$35</f>
        <v>20</v>
      </c>
      <c r="HH40" s="182">
        <f>HF40*HG40</f>
        <v>1610.5100000000011</v>
      </c>
      <c r="HI40" s="5"/>
      <c r="HJ40" s="182">
        <f>HF40*$HJ$35</f>
        <v>80.525500000000051</v>
      </c>
      <c r="HK40" s="182">
        <f>HG40*$HK$35</f>
        <v>20</v>
      </c>
      <c r="HL40" s="182">
        <f>HJ40*HK40</f>
        <v>1610.5100000000011</v>
      </c>
      <c r="HM40" s="5"/>
      <c r="HN40" s="182">
        <f>HJ40*$HN$35</f>
        <v>80.525500000000051</v>
      </c>
      <c r="HO40" s="182">
        <f>HK40*$HO$35</f>
        <v>20</v>
      </c>
      <c r="HP40" s="182">
        <f>HN40*HO40</f>
        <v>1610.5100000000011</v>
      </c>
      <c r="HQ40" s="5"/>
      <c r="HR40" s="182">
        <f>HN40*$HR$35</f>
        <v>80.525500000000051</v>
      </c>
      <c r="HS40" s="182">
        <f>HO40*$HS$35</f>
        <v>20</v>
      </c>
      <c r="HT40" s="182">
        <f>HR40*HS40</f>
        <v>1610.5100000000011</v>
      </c>
      <c r="HU40" s="5"/>
      <c r="HV40" s="182">
        <f>HR40*$HV$35</f>
        <v>80.525500000000051</v>
      </c>
      <c r="HW40" s="182">
        <f>HS40*$HW$35</f>
        <v>20</v>
      </c>
      <c r="HX40" s="182">
        <f>HV40*HW40</f>
        <v>1610.5100000000011</v>
      </c>
      <c r="HY40" s="5"/>
      <c r="HZ40" s="182">
        <f>HV40*$HZ$35</f>
        <v>80.525500000000051</v>
      </c>
      <c r="IA40" s="182">
        <f>HW40*$IA$35</f>
        <v>20</v>
      </c>
      <c r="IB40" s="182">
        <f>HZ40*IA40</f>
        <v>1610.5100000000011</v>
      </c>
      <c r="IC40" s="5"/>
      <c r="ID40" s="182">
        <f>HZ40*$ID$35</f>
        <v>80.525500000000051</v>
      </c>
      <c r="IE40" s="182">
        <f>IA40*$IE$35</f>
        <v>20</v>
      </c>
      <c r="IF40" s="182">
        <f>ID40*IE40</f>
        <v>1610.5100000000011</v>
      </c>
      <c r="IG40" s="5"/>
      <c r="IH40" s="182">
        <f>ID40*$IH$35</f>
        <v>80.525500000000051</v>
      </c>
      <c r="II40" s="182">
        <f>IE40*$II$35</f>
        <v>20</v>
      </c>
      <c r="IJ40" s="182">
        <f>IH40*II40</f>
        <v>1610.5100000000011</v>
      </c>
      <c r="IK40" s="5"/>
      <c r="IL40" s="182">
        <f>IH40*$IL$35</f>
        <v>80.525500000000051</v>
      </c>
      <c r="IM40" s="182">
        <f>II40*$IM$35</f>
        <v>20</v>
      </c>
      <c r="IN40" s="182">
        <f>IL40*IM40</f>
        <v>1610.5100000000011</v>
      </c>
      <c r="IO40" s="5"/>
      <c r="IP40" s="182">
        <f>IL40*$IP$35</f>
        <v>80.525500000000051</v>
      </c>
      <c r="IQ40" s="182">
        <f>IM40*$IQ$35</f>
        <v>20</v>
      </c>
      <c r="IR40" s="182">
        <f>IP40*IQ40</f>
        <v>1610.5100000000011</v>
      </c>
      <c r="IS40" s="5"/>
      <c r="IT40" s="182">
        <f>IP40*$IT$35</f>
        <v>80.525500000000051</v>
      </c>
      <c r="IU40" s="182">
        <f>IQ40*$IU$35</f>
        <v>20</v>
      </c>
      <c r="IV40" s="182">
        <f>IT40*IU40</f>
        <v>1610.5100000000011</v>
      </c>
      <c r="IW40" s="5"/>
      <c r="IX40" s="182">
        <f>IT40*$IX$35</f>
        <v>80.525500000000051</v>
      </c>
      <c r="IY40" s="182">
        <f>IU40*$IY$35</f>
        <v>20</v>
      </c>
      <c r="IZ40" s="182">
        <f>IX40*IY40</f>
        <v>1610.5100000000011</v>
      </c>
      <c r="JB40" s="183">
        <f>HF40+HJ40+HN40+HR40+HV40+HZ40+ID40+IH40+IL40+IP40+IT40+IX40</f>
        <v>966.30600000000084</v>
      </c>
      <c r="JC40" s="183">
        <f>(HG40+HK40+HO40+HS40+HW40+IA40+IE40+II40+IM40+IQ40+IU40+IY40)/12</f>
        <v>20</v>
      </c>
      <c r="JD40" s="183">
        <f>HH40+HL40+HP40+HT40+HX40+IB40+IF40+IJ40+IN40+IR40+IV40+IZ40</f>
        <v>19326.120000000017</v>
      </c>
      <c r="JF40" s="182">
        <f>IX40*$JF$35</f>
        <v>88.578050000000061</v>
      </c>
      <c r="JG40" s="182">
        <f>IY40*$JG$35</f>
        <v>20</v>
      </c>
      <c r="JH40" s="182">
        <f>JF40*JG40</f>
        <v>1771.5610000000013</v>
      </c>
      <c r="JI40" s="5"/>
      <c r="JJ40" s="182">
        <f>JF40*$JJ$35</f>
        <v>88.578050000000061</v>
      </c>
      <c r="JK40" s="182">
        <f>JG40*$JK$35</f>
        <v>20</v>
      </c>
      <c r="JL40" s="182">
        <f>JJ40*JK40</f>
        <v>1771.5610000000013</v>
      </c>
      <c r="JM40" s="5"/>
      <c r="JN40" s="182">
        <f>JJ40*$JN$35</f>
        <v>88.578050000000061</v>
      </c>
      <c r="JO40" s="182">
        <f>JK40*$JO$35</f>
        <v>20</v>
      </c>
      <c r="JP40" s="182">
        <f>JN40*JO40</f>
        <v>1771.5610000000013</v>
      </c>
      <c r="JQ40" s="5"/>
      <c r="JR40" s="182">
        <f>JN40*$JR$35</f>
        <v>88.578050000000061</v>
      </c>
      <c r="JS40" s="182">
        <f>JO40*$JS$35</f>
        <v>20</v>
      </c>
      <c r="JT40" s="182">
        <f>JR40*JS40</f>
        <v>1771.5610000000013</v>
      </c>
      <c r="JU40" s="5"/>
      <c r="JV40" s="182">
        <f>JR40*$JV$35</f>
        <v>88.578050000000061</v>
      </c>
      <c r="JW40" s="182">
        <f>JS40*$JW$35</f>
        <v>20</v>
      </c>
      <c r="JX40" s="182">
        <f>JV40*JW40</f>
        <v>1771.5610000000013</v>
      </c>
      <c r="JY40" s="5"/>
      <c r="JZ40" s="182">
        <f>JV40*$JZ$35</f>
        <v>88.578050000000061</v>
      </c>
      <c r="KA40" s="182">
        <f>JW40*$KA$35</f>
        <v>20</v>
      </c>
      <c r="KB40" s="182">
        <f>JZ40*KA40</f>
        <v>1771.5610000000013</v>
      </c>
      <c r="KC40" s="5"/>
      <c r="KD40" s="182">
        <f>JZ40*$KD$35</f>
        <v>88.578050000000061</v>
      </c>
      <c r="KE40" s="182">
        <f>KA40*$KE$35</f>
        <v>20</v>
      </c>
      <c r="KF40" s="182">
        <f>KD40*KE40</f>
        <v>1771.5610000000013</v>
      </c>
      <c r="KG40" s="5"/>
      <c r="KH40" s="182">
        <f>KD40*$KH$35</f>
        <v>88.578050000000061</v>
      </c>
      <c r="KI40" s="182">
        <f>KE40*$KI$35</f>
        <v>20</v>
      </c>
      <c r="KJ40" s="182">
        <f>KH40*KI40</f>
        <v>1771.5610000000013</v>
      </c>
      <c r="KK40" s="5"/>
      <c r="KL40" s="182">
        <f>KH40*$KL$35</f>
        <v>88.578050000000061</v>
      </c>
      <c r="KM40" s="182">
        <f>KI40*$KM$35</f>
        <v>20</v>
      </c>
      <c r="KN40" s="182">
        <f>KL40*KM40</f>
        <v>1771.5610000000013</v>
      </c>
      <c r="KO40" s="5"/>
      <c r="KP40" s="182">
        <f>KL40*$KP$35</f>
        <v>88.578050000000061</v>
      </c>
      <c r="KQ40" s="182">
        <f>KM40*$KQ$35</f>
        <v>20</v>
      </c>
      <c r="KR40" s="182">
        <f>KP40*KQ40</f>
        <v>1771.5610000000013</v>
      </c>
      <c r="KS40" s="5"/>
      <c r="KT40" s="182">
        <f>KP40*$KT$35</f>
        <v>88.578050000000061</v>
      </c>
      <c r="KU40" s="182">
        <f>KQ40*$KU$35</f>
        <v>20</v>
      </c>
      <c r="KV40" s="182">
        <f>KT40*KU40</f>
        <v>1771.5610000000013</v>
      </c>
      <c r="KW40" s="5"/>
      <c r="KX40" s="182">
        <f>KT40*$KX$35</f>
        <v>88.578050000000061</v>
      </c>
      <c r="KY40" s="182">
        <f>KU40*$KY$35</f>
        <v>20</v>
      </c>
      <c r="KZ40" s="182">
        <f>KX40*KY40</f>
        <v>1771.5610000000013</v>
      </c>
      <c r="LB40" s="183">
        <f>JF40+JJ40+JN40+JR40+JV40+JZ40+KD40+KH40+KL40+KP40+KT40+KX40</f>
        <v>1062.9366000000007</v>
      </c>
      <c r="LC40" s="183">
        <f>(JG40+JK40+JO40+JS40+JW40+KA40+KE40+KI40+KM40+KQ40+KU40+KY40)/12</f>
        <v>20</v>
      </c>
      <c r="LD40" s="183">
        <f>JH40+JL40+JP40+JT40+JX40+KB40+KF40+KJ40+KN40+KR40+KV40+KZ40</f>
        <v>21258.732000000015</v>
      </c>
    </row>
    <row r="41" spans="2:316" ht="18.75">
      <c r="B41" s="172" t="s">
        <v>421</v>
      </c>
      <c r="C41" s="181"/>
      <c r="D41" s="180" t="e">
        <f>'A.I Revenue Streams - P1'!#REF!</f>
        <v>#REF!</v>
      </c>
      <c r="E41" s="184"/>
      <c r="F41" s="182">
        <f>'A.I Revenue Streams - P2'!G41*25</f>
        <v>25</v>
      </c>
      <c r="G41" s="182">
        <f>'A.I Revenue Streams - P2'!I41</f>
        <v>20</v>
      </c>
      <c r="H41" s="182">
        <f>F41*G41</f>
        <v>500</v>
      </c>
      <c r="I41" s="5"/>
      <c r="J41" s="182">
        <f>F41*$J$35</f>
        <v>27.500000000000004</v>
      </c>
      <c r="K41" s="182">
        <f>G41*$K$35</f>
        <v>20</v>
      </c>
      <c r="L41" s="182">
        <f>J41*K41</f>
        <v>550.00000000000011</v>
      </c>
      <c r="M41" s="5"/>
      <c r="N41" s="182">
        <f>J41*$N$35</f>
        <v>27.500000000000004</v>
      </c>
      <c r="O41" s="182">
        <f>K41*$O$35</f>
        <v>20</v>
      </c>
      <c r="P41" s="182">
        <f>N41*O41</f>
        <v>550.00000000000011</v>
      </c>
      <c r="Q41" s="5"/>
      <c r="R41" s="182">
        <f>N41*$R$35</f>
        <v>27.500000000000004</v>
      </c>
      <c r="S41" s="182">
        <f>O41*$S$35</f>
        <v>20</v>
      </c>
      <c r="T41" s="182">
        <f>R41*S41</f>
        <v>550.00000000000011</v>
      </c>
      <c r="U41" s="5"/>
      <c r="V41" s="182">
        <f>R41*$V$35</f>
        <v>27.500000000000004</v>
      </c>
      <c r="W41" s="182">
        <f>S41*$W$35</f>
        <v>20</v>
      </c>
      <c r="X41" s="182">
        <f>V41*W41</f>
        <v>550.00000000000011</v>
      </c>
      <c r="Y41" s="5"/>
      <c r="Z41" s="182">
        <f>V41*$Z$35</f>
        <v>27.500000000000004</v>
      </c>
      <c r="AA41" s="182">
        <f>W41*$AA$35</f>
        <v>20</v>
      </c>
      <c r="AB41" s="182">
        <f>Z41*AA41</f>
        <v>550.00000000000011</v>
      </c>
      <c r="AC41" s="5"/>
      <c r="AD41" s="182">
        <f>Z41*$AD$35</f>
        <v>27.500000000000004</v>
      </c>
      <c r="AE41" s="182">
        <f>AA41*$AE$35</f>
        <v>20</v>
      </c>
      <c r="AF41" s="182">
        <f>AD41*AE41</f>
        <v>550.00000000000011</v>
      </c>
      <c r="AG41" s="5"/>
      <c r="AH41" s="182">
        <f>AD41*$AH$35</f>
        <v>27.500000000000004</v>
      </c>
      <c r="AI41" s="182">
        <f>AE41*$AI$35</f>
        <v>20</v>
      </c>
      <c r="AJ41" s="182">
        <f>AH41*AI41</f>
        <v>550.00000000000011</v>
      </c>
      <c r="AK41" s="5"/>
      <c r="AL41" s="182">
        <f>AH41*$AL$35</f>
        <v>27.500000000000004</v>
      </c>
      <c r="AM41" s="182">
        <f>AI41*$AM$35</f>
        <v>20</v>
      </c>
      <c r="AN41" s="182">
        <f>AL41*AM41</f>
        <v>550.00000000000011</v>
      </c>
      <c r="AO41" s="5"/>
      <c r="AP41" s="182">
        <f t="shared" si="428"/>
        <v>27.500000000000004</v>
      </c>
      <c r="AQ41" s="182">
        <f t="shared" si="429"/>
        <v>20</v>
      </c>
      <c r="AR41" s="182">
        <f t="shared" si="430"/>
        <v>550.00000000000011</v>
      </c>
      <c r="AS41" s="5"/>
      <c r="AT41" s="182">
        <f t="shared" si="436"/>
        <v>27.500000000000004</v>
      </c>
      <c r="AU41" s="182">
        <f t="shared" si="431"/>
        <v>20</v>
      </c>
      <c r="AV41" s="182">
        <f t="shared" si="432"/>
        <v>550.00000000000011</v>
      </c>
      <c r="AW41" s="5"/>
      <c r="AX41" s="182">
        <f t="shared" si="433"/>
        <v>27.500000000000004</v>
      </c>
      <c r="AY41" s="182">
        <f t="shared" si="434"/>
        <v>20</v>
      </c>
      <c r="AZ41" s="182">
        <f t="shared" si="435"/>
        <v>550.00000000000011</v>
      </c>
      <c r="BA41" s="5"/>
      <c r="BB41" s="208">
        <f>SUMIF($F$6:$AZ$6,$BB$6,F41:AZ41)</f>
        <v>327.5</v>
      </c>
      <c r="BC41" s="208">
        <f>SUMIF($F$6:$AZ$6,$BC$6,F41:AZ41)/12</f>
        <v>20</v>
      </c>
      <c r="BD41" s="183">
        <f>H41+L41+P41+T41+X41+AB41+AF41+AJ41+AN41</f>
        <v>4900</v>
      </c>
      <c r="BE41" t="b">
        <f>(BB41*BC41)=BD41</f>
        <v>0</v>
      </c>
      <c r="BF41" s="182">
        <f>AX41*$BF$35</f>
        <v>30.250000000000007</v>
      </c>
      <c r="BG41" s="182">
        <f>AY41*$BG$35</f>
        <v>20</v>
      </c>
      <c r="BH41" s="182">
        <f>BF41*BG41</f>
        <v>605.00000000000011</v>
      </c>
      <c r="BI41" s="5"/>
      <c r="BJ41" s="182">
        <f>BF41*$BJ$35</f>
        <v>30.250000000000007</v>
      </c>
      <c r="BK41" s="182">
        <f>BG41*$BK$35</f>
        <v>20</v>
      </c>
      <c r="BL41" s="182">
        <f>BJ41*BK41</f>
        <v>605.00000000000011</v>
      </c>
      <c r="BM41" s="5"/>
      <c r="BN41" s="182">
        <f>BJ41*$BN$35</f>
        <v>30.250000000000007</v>
      </c>
      <c r="BO41" s="182">
        <f>BK41*$BO$35</f>
        <v>20</v>
      </c>
      <c r="BP41" s="182">
        <f>BN41*BO41</f>
        <v>605.00000000000011</v>
      </c>
      <c r="BQ41" s="5"/>
      <c r="BR41" s="182">
        <f>BN41*$BR$35</f>
        <v>30.250000000000007</v>
      </c>
      <c r="BS41" s="182">
        <f>BO41*$BS$35</f>
        <v>20</v>
      </c>
      <c r="BT41" s="182">
        <f>BR41*BS41</f>
        <v>605.00000000000011</v>
      </c>
      <c r="BU41" s="5"/>
      <c r="BV41" s="182">
        <f>BR41*$BV$35</f>
        <v>30.250000000000007</v>
      </c>
      <c r="BW41" s="182">
        <f>BS41*$BW$35</f>
        <v>20</v>
      </c>
      <c r="BX41" s="182">
        <f>BV41*BW41</f>
        <v>605.00000000000011</v>
      </c>
      <c r="BY41" s="5"/>
      <c r="BZ41" s="182">
        <f>BV41*$BZ$35</f>
        <v>30.250000000000007</v>
      </c>
      <c r="CA41" s="182">
        <f>BW41*$CA$35</f>
        <v>20</v>
      </c>
      <c r="CB41" s="182">
        <f>BZ41*CA41</f>
        <v>605.00000000000011</v>
      </c>
      <c r="CC41" s="5"/>
      <c r="CD41" s="182">
        <f>BZ41*$CD$35</f>
        <v>30.250000000000007</v>
      </c>
      <c r="CE41" s="182">
        <f>CA41*$CE$35</f>
        <v>20</v>
      </c>
      <c r="CF41" s="182">
        <f>CD41*CE41</f>
        <v>605.00000000000011</v>
      </c>
      <c r="CG41" s="5"/>
      <c r="CH41" s="182">
        <f>CD41*$CH$35</f>
        <v>30.250000000000007</v>
      </c>
      <c r="CI41" s="182">
        <f>CE41*$CI$35</f>
        <v>20</v>
      </c>
      <c r="CJ41" s="182">
        <f>CH41*CI41</f>
        <v>605.00000000000011</v>
      </c>
      <c r="CK41" s="5"/>
      <c r="CL41" s="182">
        <f>CH41*$CL$35</f>
        <v>30.250000000000007</v>
      </c>
      <c r="CM41" s="182">
        <f>CI41*$CM$35</f>
        <v>20</v>
      </c>
      <c r="CN41" s="182">
        <f>CL41*CM41</f>
        <v>605.00000000000011</v>
      </c>
      <c r="CO41" s="5"/>
      <c r="CP41" s="182">
        <f>CL41*$CP$35</f>
        <v>30.250000000000007</v>
      </c>
      <c r="CQ41" s="182">
        <f>CM41*$CQ$35</f>
        <v>20</v>
      </c>
      <c r="CR41" s="182">
        <f>CP41*CQ41</f>
        <v>605.00000000000011</v>
      </c>
      <c r="CS41" s="5"/>
      <c r="CT41" s="182">
        <f>CP41*$CT$35</f>
        <v>30.250000000000007</v>
      </c>
      <c r="CU41" s="182">
        <f>CQ41*$CU$35</f>
        <v>20</v>
      </c>
      <c r="CV41" s="182">
        <f>CT41*CU41</f>
        <v>605.00000000000011</v>
      </c>
      <c r="CW41" s="5"/>
      <c r="CX41" s="182">
        <f>CT41*$CX$35</f>
        <v>30.250000000000007</v>
      </c>
      <c r="CY41" s="182">
        <f>CU41*$CY$35</f>
        <v>20</v>
      </c>
      <c r="CZ41" s="182">
        <f>CX41*CY41</f>
        <v>605.00000000000011</v>
      </c>
      <c r="DA41" s="5"/>
      <c r="DB41" s="183">
        <f>BF41+BJ41+BN41+BR41+BV41+BZ41+CD41+CH41+CL41+CP41+CT41+CX41</f>
        <v>363.00000000000006</v>
      </c>
      <c r="DC41" s="183">
        <f>(BG41+BK41+BO41+BS41+BW41+CA41+CE41+CI41+CM41+CQ41+CU41+CY41)/12</f>
        <v>20</v>
      </c>
      <c r="DD41" s="183">
        <f>BH41+BL41+BP41+BT41+BX41+CB41+CF41+CJ41+CN41+CR41+CV41+CZ41</f>
        <v>7260.0000000000009</v>
      </c>
      <c r="DF41" s="182">
        <f>CX41*$DF$35</f>
        <v>33.275000000000013</v>
      </c>
      <c r="DG41" s="182">
        <f>CY41*$DG$35</f>
        <v>20</v>
      </c>
      <c r="DH41" s="182">
        <f>DF41*DG41</f>
        <v>665.50000000000023</v>
      </c>
      <c r="DI41" s="5"/>
      <c r="DJ41" s="182">
        <f>DF41*$DJ$35</f>
        <v>33.275000000000013</v>
      </c>
      <c r="DK41" s="182">
        <f>DG41*$DK$35</f>
        <v>20</v>
      </c>
      <c r="DL41" s="182">
        <f>DJ41*DK41</f>
        <v>665.50000000000023</v>
      </c>
      <c r="DM41" s="5"/>
      <c r="DN41" s="182">
        <f>DJ41*$DN$35</f>
        <v>33.275000000000013</v>
      </c>
      <c r="DO41" s="182">
        <f>DK41*$DO$35</f>
        <v>20</v>
      </c>
      <c r="DP41" s="182">
        <f>DN41*DO41</f>
        <v>665.50000000000023</v>
      </c>
      <c r="DQ41" s="5"/>
      <c r="DR41" s="182">
        <f>DN41*$DR$35</f>
        <v>33.275000000000013</v>
      </c>
      <c r="DS41" s="182">
        <f>DO41*$DS$35</f>
        <v>20</v>
      </c>
      <c r="DT41" s="182">
        <f>DR41*DS41</f>
        <v>665.50000000000023</v>
      </c>
      <c r="DU41" s="5"/>
      <c r="DV41" s="182">
        <f>DR41*$DV$35</f>
        <v>33.275000000000013</v>
      </c>
      <c r="DW41" s="182">
        <f>DS41*$DW$35</f>
        <v>20</v>
      </c>
      <c r="DX41" s="182">
        <f>DV41*DW41</f>
        <v>665.50000000000023</v>
      </c>
      <c r="DY41" s="5"/>
      <c r="DZ41" s="182">
        <f>DV41*$DZ$35</f>
        <v>33.275000000000013</v>
      </c>
      <c r="EA41" s="182">
        <f>DW41*$EA$35</f>
        <v>20</v>
      </c>
      <c r="EB41" s="182">
        <f>DZ41*EA41</f>
        <v>665.50000000000023</v>
      </c>
      <c r="EC41" s="5"/>
      <c r="ED41" s="182">
        <f>DZ41*$ED$35</f>
        <v>33.275000000000013</v>
      </c>
      <c r="EE41" s="182">
        <f>EA41*$EE$35</f>
        <v>20</v>
      </c>
      <c r="EF41" s="182">
        <f>ED41*EE41</f>
        <v>665.50000000000023</v>
      </c>
      <c r="EG41" s="5"/>
      <c r="EH41" s="182">
        <f>ED41*$EH$35</f>
        <v>33.275000000000013</v>
      </c>
      <c r="EI41" s="182">
        <f>EE41*$EI$35</f>
        <v>20</v>
      </c>
      <c r="EJ41" s="182">
        <f>EH41*EI41</f>
        <v>665.50000000000023</v>
      </c>
      <c r="EK41" s="5"/>
      <c r="EL41" s="182">
        <f>EH41*$EL$35</f>
        <v>33.275000000000013</v>
      </c>
      <c r="EM41" s="182">
        <f>EI41*$EM$35</f>
        <v>20</v>
      </c>
      <c r="EN41" s="182">
        <f>EL41*EM41</f>
        <v>665.50000000000023</v>
      </c>
      <c r="EO41" s="5"/>
      <c r="EP41" s="182">
        <f>EL41*$EP$35</f>
        <v>33.275000000000013</v>
      </c>
      <c r="EQ41" s="182">
        <f>EM41*$EQ$35</f>
        <v>20</v>
      </c>
      <c r="ER41" s="182">
        <f>EP41*EQ41</f>
        <v>665.50000000000023</v>
      </c>
      <c r="ES41" s="5"/>
      <c r="ET41" s="182">
        <f>EP41*$ET$35</f>
        <v>33.275000000000013</v>
      </c>
      <c r="EU41" s="182">
        <f>EQ41*$EU$35</f>
        <v>20</v>
      </c>
      <c r="EV41" s="182">
        <f>ET41*EU41</f>
        <v>665.50000000000023</v>
      </c>
      <c r="EW41" s="5"/>
      <c r="EX41" s="182">
        <f>ET41*$EX$35</f>
        <v>33.275000000000013</v>
      </c>
      <c r="EY41" s="182">
        <f>EU41*$EY$35</f>
        <v>20</v>
      </c>
      <c r="EZ41" s="182">
        <f>EX41*EY41</f>
        <v>665.50000000000023</v>
      </c>
      <c r="FA41" s="5"/>
      <c r="FB41" s="183">
        <f>DF41+DJ41+DN41+DR41+DV41+DZ41+ED41+EH41+EL41+EP41+ET41+EX41</f>
        <v>399.30000000000024</v>
      </c>
      <c r="FC41" s="183">
        <f>(DG41+DK41+DO41+DS41+DW41+EA41+EE41+EI41+EM41+EQ41+EU41+EY41)/12</f>
        <v>20</v>
      </c>
      <c r="FD41" s="183">
        <f>DH41+DL41+DP41+DT41+DX41+EB41+EF41+EJ41+EN41+ER41+EV41+EZ41</f>
        <v>7986.0000000000009</v>
      </c>
      <c r="FF41" s="182">
        <f>EX41*$FF$35</f>
        <v>36.60250000000002</v>
      </c>
      <c r="FG41" s="182">
        <f>EY41*$FG$35</f>
        <v>20</v>
      </c>
      <c r="FH41" s="182">
        <f>FF41*FG41</f>
        <v>732.05000000000041</v>
      </c>
      <c r="FI41" s="5"/>
      <c r="FJ41" s="182">
        <f>FF41*$FJ$35</f>
        <v>36.60250000000002</v>
      </c>
      <c r="FK41" s="182">
        <f>FG41*$FK$35</f>
        <v>20</v>
      </c>
      <c r="FL41" s="182">
        <f>FJ41*FK41</f>
        <v>732.05000000000041</v>
      </c>
      <c r="FM41" s="5"/>
      <c r="FN41" s="182">
        <f>FJ41*$FN$35</f>
        <v>36.60250000000002</v>
      </c>
      <c r="FO41" s="182">
        <f>FK41*$FO$35</f>
        <v>20</v>
      </c>
      <c r="FP41" s="182">
        <f>FN41*FO41</f>
        <v>732.05000000000041</v>
      </c>
      <c r="FQ41" s="5"/>
      <c r="FR41" s="182">
        <f>FN41*$FR$35</f>
        <v>36.60250000000002</v>
      </c>
      <c r="FS41" s="182">
        <f>FO41*$FS$35</f>
        <v>20</v>
      </c>
      <c r="FT41" s="182">
        <f>FR41*FS41</f>
        <v>732.05000000000041</v>
      </c>
      <c r="FU41" s="5"/>
      <c r="FV41" s="182">
        <f>FR41*$FV$35</f>
        <v>36.60250000000002</v>
      </c>
      <c r="FW41" s="182">
        <f>FS41*$FW$35</f>
        <v>20</v>
      </c>
      <c r="FX41" s="182">
        <f>FV41*FW41</f>
        <v>732.05000000000041</v>
      </c>
      <c r="FY41" s="5"/>
      <c r="FZ41" s="182">
        <f>FV41*$FZ$35</f>
        <v>36.60250000000002</v>
      </c>
      <c r="GA41" s="182">
        <f>FW41*$GA$35</f>
        <v>20</v>
      </c>
      <c r="GB41" s="182">
        <f>FZ41*GA41</f>
        <v>732.05000000000041</v>
      </c>
      <c r="GC41" s="5"/>
      <c r="GD41" s="182">
        <f>FZ41*$GD$35</f>
        <v>36.60250000000002</v>
      </c>
      <c r="GE41" s="182">
        <f>GA41*$GE$35</f>
        <v>20</v>
      </c>
      <c r="GF41" s="182">
        <f>GD41*GE41</f>
        <v>732.05000000000041</v>
      </c>
      <c r="GG41" s="5"/>
      <c r="GH41" s="182">
        <f>GD41*$GH$35</f>
        <v>36.60250000000002</v>
      </c>
      <c r="GI41" s="182">
        <f>GE41*$GI$35</f>
        <v>20</v>
      </c>
      <c r="GJ41" s="182">
        <f>GH41*GI41</f>
        <v>732.05000000000041</v>
      </c>
      <c r="GK41" s="5"/>
      <c r="GL41" s="182">
        <f>GH41*$GL$35</f>
        <v>36.60250000000002</v>
      </c>
      <c r="GM41" s="182">
        <f>GI41*$GM$35</f>
        <v>20</v>
      </c>
      <c r="GN41" s="182">
        <f>GL41*GM41</f>
        <v>732.05000000000041</v>
      </c>
      <c r="GO41" s="5"/>
      <c r="GP41" s="182">
        <f>GL41*$GP$35</f>
        <v>36.60250000000002</v>
      </c>
      <c r="GQ41" s="182">
        <f>GM41*$GQ$35</f>
        <v>20</v>
      </c>
      <c r="GR41" s="182">
        <f>GP41*GQ41</f>
        <v>732.05000000000041</v>
      </c>
      <c r="GS41" s="5"/>
      <c r="GT41" s="182">
        <f>GP41*$GT$35</f>
        <v>36.60250000000002</v>
      </c>
      <c r="GU41" s="182">
        <f>GQ41*$GU$35</f>
        <v>20</v>
      </c>
      <c r="GV41" s="182">
        <f>GT41*GU41</f>
        <v>732.05000000000041</v>
      </c>
      <c r="GW41" s="5"/>
      <c r="GX41" s="182">
        <f>GT41*$GX$35</f>
        <v>36.60250000000002</v>
      </c>
      <c r="GY41" s="182">
        <f>GU41*$GY$35</f>
        <v>20</v>
      </c>
      <c r="GZ41" s="182">
        <f>GX41*GY41</f>
        <v>732.05000000000041</v>
      </c>
      <c r="HB41" s="183">
        <f>FF41+FJ41+FN41+FR41+FV41+FZ41+GD41+GH41+GL41+GP41+GT41+GX41</f>
        <v>439.23000000000025</v>
      </c>
      <c r="HC41" s="183">
        <f>(FG41+FK41+FO41+FS41+FW41+GA41+GE41+GI41+GM41+GQ41+GU41+GY41)/12</f>
        <v>20</v>
      </c>
      <c r="HD41" s="183">
        <f>FH41+FL41+FP41+FT41+FX41+GB41+GF41+GJ41+GN41+GR41+GV41+GZ41</f>
        <v>8784.600000000004</v>
      </c>
      <c r="HF41" s="182">
        <f>GX41*$HF$35</f>
        <v>40.262750000000025</v>
      </c>
      <c r="HG41" s="182">
        <f>GY41*$HG$35</f>
        <v>20</v>
      </c>
      <c r="HH41" s="182">
        <f>HF41*HG41</f>
        <v>805.25500000000056</v>
      </c>
      <c r="HI41" s="5"/>
      <c r="HJ41" s="182">
        <f>HF41*$HJ$35</f>
        <v>40.262750000000025</v>
      </c>
      <c r="HK41" s="182">
        <f>HG41*$HK$35</f>
        <v>20</v>
      </c>
      <c r="HL41" s="182">
        <f>HJ41*HK41</f>
        <v>805.25500000000056</v>
      </c>
      <c r="HM41" s="5"/>
      <c r="HN41" s="182">
        <f>HJ41*$HN$35</f>
        <v>40.262750000000025</v>
      </c>
      <c r="HO41" s="182">
        <f>HK41*$HO$35</f>
        <v>20</v>
      </c>
      <c r="HP41" s="182">
        <f>HN41*HO41</f>
        <v>805.25500000000056</v>
      </c>
      <c r="HQ41" s="5"/>
      <c r="HR41" s="182">
        <f>HN41*$HR$35</f>
        <v>40.262750000000025</v>
      </c>
      <c r="HS41" s="182">
        <f>HO41*$HS$35</f>
        <v>20</v>
      </c>
      <c r="HT41" s="182">
        <f>HR41*HS41</f>
        <v>805.25500000000056</v>
      </c>
      <c r="HU41" s="5"/>
      <c r="HV41" s="182">
        <f>HR41*$HV$35</f>
        <v>40.262750000000025</v>
      </c>
      <c r="HW41" s="182">
        <f>HS41*$HW$35</f>
        <v>20</v>
      </c>
      <c r="HX41" s="182">
        <f>HV41*HW41</f>
        <v>805.25500000000056</v>
      </c>
      <c r="HY41" s="5"/>
      <c r="HZ41" s="182">
        <f>HV41*$HZ$35</f>
        <v>40.262750000000025</v>
      </c>
      <c r="IA41" s="182">
        <f>HW41*$IA$35</f>
        <v>20</v>
      </c>
      <c r="IB41" s="182">
        <f>HZ41*IA41</f>
        <v>805.25500000000056</v>
      </c>
      <c r="IC41" s="5"/>
      <c r="ID41" s="182">
        <f>HZ41*$ID$35</f>
        <v>40.262750000000025</v>
      </c>
      <c r="IE41" s="182">
        <f>IA41*$IE$35</f>
        <v>20</v>
      </c>
      <c r="IF41" s="182">
        <f>ID41*IE41</f>
        <v>805.25500000000056</v>
      </c>
      <c r="IG41" s="5"/>
      <c r="IH41" s="182">
        <f>ID41*$IH$35</f>
        <v>40.262750000000025</v>
      </c>
      <c r="II41" s="182">
        <f>IE41*$II$35</f>
        <v>20</v>
      </c>
      <c r="IJ41" s="182">
        <f>IH41*II41</f>
        <v>805.25500000000056</v>
      </c>
      <c r="IK41" s="5"/>
      <c r="IL41" s="182">
        <f>IH41*$IL$35</f>
        <v>40.262750000000025</v>
      </c>
      <c r="IM41" s="182">
        <f>II41*$IM$35</f>
        <v>20</v>
      </c>
      <c r="IN41" s="182">
        <f>IL41*IM41</f>
        <v>805.25500000000056</v>
      </c>
      <c r="IO41" s="5"/>
      <c r="IP41" s="182">
        <f>IL41*$IP$35</f>
        <v>40.262750000000025</v>
      </c>
      <c r="IQ41" s="182">
        <f>IM41*$IQ$35</f>
        <v>20</v>
      </c>
      <c r="IR41" s="182">
        <f>IP41*IQ41</f>
        <v>805.25500000000056</v>
      </c>
      <c r="IS41" s="5"/>
      <c r="IT41" s="182">
        <f>IP41*$IT$35</f>
        <v>40.262750000000025</v>
      </c>
      <c r="IU41" s="182">
        <f>IQ41*$IU$35</f>
        <v>20</v>
      </c>
      <c r="IV41" s="182">
        <f>IT41*IU41</f>
        <v>805.25500000000056</v>
      </c>
      <c r="IW41" s="5"/>
      <c r="IX41" s="182">
        <f>IT41*$IX$35</f>
        <v>40.262750000000025</v>
      </c>
      <c r="IY41" s="182">
        <f>IU41*$IY$35</f>
        <v>20</v>
      </c>
      <c r="IZ41" s="182">
        <f>IX41*IY41</f>
        <v>805.25500000000056</v>
      </c>
      <c r="JB41" s="183">
        <f>HF41+HJ41+HN41+HR41+HV41+HZ41+ID41+IH41+IL41+IP41+IT41+IX41</f>
        <v>483.15300000000042</v>
      </c>
      <c r="JC41" s="183">
        <f>(HG41+HK41+HO41+HS41+HW41+IA41+IE41+II41+IM41+IQ41+IU41+IY41)/12</f>
        <v>20</v>
      </c>
      <c r="JD41" s="183">
        <f>HH41+HL41+HP41+HT41+HX41+IB41+IF41+IJ41+IN41+IR41+IV41+IZ41</f>
        <v>9663.0600000000086</v>
      </c>
      <c r="JF41" s="182">
        <f>IX41*$JF$35</f>
        <v>44.289025000000031</v>
      </c>
      <c r="JG41" s="182">
        <f>IY41*$JG$35</f>
        <v>20</v>
      </c>
      <c r="JH41" s="182">
        <f>JF41*JG41</f>
        <v>885.78050000000064</v>
      </c>
      <c r="JI41" s="5"/>
      <c r="JJ41" s="182">
        <f>JF41*$JJ$35</f>
        <v>44.289025000000031</v>
      </c>
      <c r="JK41" s="182">
        <f>JG41*$JK$35</f>
        <v>20</v>
      </c>
      <c r="JL41" s="182">
        <f>JJ41*JK41</f>
        <v>885.78050000000064</v>
      </c>
      <c r="JM41" s="5"/>
      <c r="JN41" s="182">
        <f>JJ41*$JN$35</f>
        <v>44.289025000000031</v>
      </c>
      <c r="JO41" s="182">
        <f>JK41*$JO$35</f>
        <v>20</v>
      </c>
      <c r="JP41" s="182">
        <f>JN41*JO41</f>
        <v>885.78050000000064</v>
      </c>
      <c r="JQ41" s="5"/>
      <c r="JR41" s="182">
        <f>JN41*$JR$35</f>
        <v>44.289025000000031</v>
      </c>
      <c r="JS41" s="182">
        <f>JO41*$JS$35</f>
        <v>20</v>
      </c>
      <c r="JT41" s="182">
        <f>JR41*JS41</f>
        <v>885.78050000000064</v>
      </c>
      <c r="JU41" s="5"/>
      <c r="JV41" s="182">
        <f>JR41*$JV$35</f>
        <v>44.289025000000031</v>
      </c>
      <c r="JW41" s="182">
        <f>JS41*$JW$35</f>
        <v>20</v>
      </c>
      <c r="JX41" s="182">
        <f>JV41*JW41</f>
        <v>885.78050000000064</v>
      </c>
      <c r="JY41" s="5"/>
      <c r="JZ41" s="182">
        <f>JV41*$JZ$35</f>
        <v>44.289025000000031</v>
      </c>
      <c r="KA41" s="182">
        <f>JW41*$KA$35</f>
        <v>20</v>
      </c>
      <c r="KB41" s="182">
        <f>JZ41*KA41</f>
        <v>885.78050000000064</v>
      </c>
      <c r="KC41" s="5"/>
      <c r="KD41" s="182">
        <f>JZ41*$KD$35</f>
        <v>44.289025000000031</v>
      </c>
      <c r="KE41" s="182">
        <f>KA41*$KE$35</f>
        <v>20</v>
      </c>
      <c r="KF41" s="182">
        <f>KD41*KE41</f>
        <v>885.78050000000064</v>
      </c>
      <c r="KG41" s="5"/>
      <c r="KH41" s="182">
        <f>KD41*$KH$35</f>
        <v>44.289025000000031</v>
      </c>
      <c r="KI41" s="182">
        <f>KE41*$KI$35</f>
        <v>20</v>
      </c>
      <c r="KJ41" s="182">
        <f>KH41*KI41</f>
        <v>885.78050000000064</v>
      </c>
      <c r="KK41" s="5"/>
      <c r="KL41" s="182">
        <f>KH41*$KL$35</f>
        <v>44.289025000000031</v>
      </c>
      <c r="KM41" s="182">
        <f>KI41*$KM$35</f>
        <v>20</v>
      </c>
      <c r="KN41" s="182">
        <f>KL41*KM41</f>
        <v>885.78050000000064</v>
      </c>
      <c r="KO41" s="5"/>
      <c r="KP41" s="182">
        <f>KL41*$KP$35</f>
        <v>44.289025000000031</v>
      </c>
      <c r="KQ41" s="182">
        <f>KM41*$KQ$35</f>
        <v>20</v>
      </c>
      <c r="KR41" s="182">
        <f>KP41*KQ41</f>
        <v>885.78050000000064</v>
      </c>
      <c r="KS41" s="5"/>
      <c r="KT41" s="182">
        <f>KP41*$KT$35</f>
        <v>44.289025000000031</v>
      </c>
      <c r="KU41" s="182">
        <f>KQ41*$KU$35</f>
        <v>20</v>
      </c>
      <c r="KV41" s="182">
        <f>KT41*KU41</f>
        <v>885.78050000000064</v>
      </c>
      <c r="KW41" s="5"/>
      <c r="KX41" s="182">
        <f>KT41*$KX$35</f>
        <v>44.289025000000031</v>
      </c>
      <c r="KY41" s="182">
        <f>KU41*$KY$35</f>
        <v>20</v>
      </c>
      <c r="KZ41" s="182">
        <f>KX41*KY41</f>
        <v>885.78050000000064</v>
      </c>
      <c r="LB41" s="183">
        <f>JF41+JJ41+JN41+JR41+JV41+JZ41+KD41+KH41+KL41+KP41+KT41+KX41</f>
        <v>531.46830000000034</v>
      </c>
      <c r="LC41" s="183">
        <f>(JG41+JK41+JO41+JS41+JW41+KA41+KE41+KI41+KM41+KQ41+KU41+KY41)/12</f>
        <v>20</v>
      </c>
      <c r="LD41" s="183">
        <f>JH41+JL41+JP41+JT41+JX41+KB41+KF41+KJ41+KN41+KR41+KV41+KZ41</f>
        <v>10629.366000000007</v>
      </c>
    </row>
    <row r="42" spans="2:316" ht="18.75">
      <c r="B42" s="362" t="s">
        <v>164</v>
      </c>
      <c r="C42" s="362"/>
      <c r="D42" s="362"/>
      <c r="E42" s="184"/>
      <c r="F42" s="188">
        <f>SUM(F37:F41)</f>
        <v>375</v>
      </c>
      <c r="G42" s="188"/>
      <c r="H42" s="188">
        <f>SUM(H37:H41)</f>
        <v>7500</v>
      </c>
      <c r="I42" s="188"/>
      <c r="J42" s="188">
        <f>SUM(J37:J41)</f>
        <v>412.5</v>
      </c>
      <c r="K42" s="188"/>
      <c r="L42" s="188">
        <f>SUM(L37:L41)</f>
        <v>8250</v>
      </c>
      <c r="M42" s="188"/>
      <c r="N42" s="188">
        <f>SUM(N37:N41)</f>
        <v>412.5</v>
      </c>
      <c r="O42" s="188"/>
      <c r="P42" s="188">
        <f>SUM(P37:P41)</f>
        <v>8250</v>
      </c>
      <c r="Q42" s="188"/>
      <c r="R42" s="188">
        <f>SUM(R37:R41)</f>
        <v>412.5</v>
      </c>
      <c r="S42" s="188"/>
      <c r="T42" s="188">
        <f>SUM(T37:T41)</f>
        <v>8250</v>
      </c>
      <c r="U42" s="188"/>
      <c r="V42" s="188">
        <f>SUM(V37:V41)</f>
        <v>412.5</v>
      </c>
      <c r="W42" s="188"/>
      <c r="X42" s="188">
        <f>SUM(X37:X41)</f>
        <v>8250</v>
      </c>
      <c r="Y42" s="188"/>
      <c r="Z42" s="188">
        <f>SUM(Z37:Z41)</f>
        <v>412.5</v>
      </c>
      <c r="AA42" s="188"/>
      <c r="AB42" s="188">
        <f>SUM(AB37:AB41)</f>
        <v>8250</v>
      </c>
      <c r="AC42" s="188"/>
      <c r="AD42" s="188">
        <f>SUM(AD37:AD41)</f>
        <v>412.5</v>
      </c>
      <c r="AE42" s="188"/>
      <c r="AF42" s="188">
        <f>SUM(AF37:AF41)</f>
        <v>8250</v>
      </c>
      <c r="AG42" s="188"/>
      <c r="AH42" s="188">
        <f>SUM(AH37:AH41)</f>
        <v>412.5</v>
      </c>
      <c r="AI42" s="188"/>
      <c r="AJ42" s="188">
        <f>SUM(AJ37:AJ41)</f>
        <v>8250</v>
      </c>
      <c r="AK42" s="188"/>
      <c r="AL42" s="188">
        <f>SUM(AL37:AL41)</f>
        <v>412.5</v>
      </c>
      <c r="AM42" s="188"/>
      <c r="AN42" s="188">
        <f>SUM(AN37:AN41)</f>
        <v>8250</v>
      </c>
      <c r="AO42" s="188"/>
      <c r="AP42" s="188">
        <f>SUM(AP37:AP41)</f>
        <v>412.5</v>
      </c>
      <c r="AQ42" s="188"/>
      <c r="AR42" s="188">
        <f>SUM(AR37:AR41)</f>
        <v>8250</v>
      </c>
      <c r="AS42" s="188"/>
      <c r="AT42" s="188">
        <f>SUM(AT37:AT41)</f>
        <v>412.5</v>
      </c>
      <c r="AU42" s="188"/>
      <c r="AV42" s="188">
        <f>SUM(AV37:AV41)</f>
        <v>8250</v>
      </c>
      <c r="AW42" s="188"/>
      <c r="AX42" s="188">
        <f>SUM(AX37:AX41)</f>
        <v>412.5</v>
      </c>
      <c r="AY42" s="188"/>
      <c r="AZ42" s="188">
        <f>SUM(AZ37:AZ41)</f>
        <v>8250</v>
      </c>
      <c r="BA42" s="188"/>
      <c r="BB42" s="188">
        <f>SUM(BB37:BB41)</f>
        <v>4912.5</v>
      </c>
      <c r="BC42" s="188"/>
      <c r="BD42" s="188">
        <f>SUM(BD37:BD41)</f>
        <v>73500</v>
      </c>
      <c r="BE42" s="3"/>
      <c r="BF42" s="188">
        <f>SUM(BF37:BF41)</f>
        <v>453.75</v>
      </c>
      <c r="BG42" s="188"/>
      <c r="BH42" s="188">
        <f>SUM(BH37:BH41)</f>
        <v>9075</v>
      </c>
      <c r="BI42" s="188"/>
      <c r="BJ42" s="188">
        <f>SUM(BJ37:BJ41)</f>
        <v>453.75</v>
      </c>
      <c r="BK42" s="188"/>
      <c r="BL42" s="188">
        <f>SUM(BL37:BL41)</f>
        <v>9075</v>
      </c>
      <c r="BM42" s="188"/>
      <c r="BN42" s="188">
        <f>SUM(BN37:BN41)</f>
        <v>453.75</v>
      </c>
      <c r="BO42" s="188"/>
      <c r="BP42" s="188">
        <f>SUM(BP37:BP41)</f>
        <v>9075</v>
      </c>
      <c r="BQ42" s="188"/>
      <c r="BR42" s="188">
        <f>SUM(BR37:BR41)</f>
        <v>453.75</v>
      </c>
      <c r="BS42" s="188"/>
      <c r="BT42" s="188">
        <f>SUM(BT37:BT41)</f>
        <v>9075</v>
      </c>
      <c r="BU42" s="188"/>
      <c r="BV42" s="188">
        <f>SUM(BV37:BV41)</f>
        <v>453.75</v>
      </c>
      <c r="BW42" s="188"/>
      <c r="BX42" s="188">
        <f>SUM(BX37:BX41)</f>
        <v>9075</v>
      </c>
      <c r="BY42" s="188"/>
      <c r="BZ42" s="188">
        <f>SUM(BZ37:BZ41)</f>
        <v>453.75</v>
      </c>
      <c r="CA42" s="188"/>
      <c r="CB42" s="188">
        <f>SUM(CB37:CB41)</f>
        <v>9075</v>
      </c>
      <c r="CC42" s="188"/>
      <c r="CD42" s="188">
        <f>SUM(CD37:CD41)</f>
        <v>453.75</v>
      </c>
      <c r="CE42" s="188"/>
      <c r="CF42" s="188">
        <f>SUM(CF37:CF41)</f>
        <v>9075</v>
      </c>
      <c r="CG42" s="188"/>
      <c r="CH42" s="188">
        <f>SUM(CH37:CH41)</f>
        <v>453.75</v>
      </c>
      <c r="CI42" s="188"/>
      <c r="CJ42" s="188">
        <f>SUM(CJ37:CJ41)</f>
        <v>9075</v>
      </c>
      <c r="CK42" s="188"/>
      <c r="CL42" s="188">
        <f>SUM(CL37:CL41)</f>
        <v>453.75</v>
      </c>
      <c r="CM42" s="188"/>
      <c r="CN42" s="188">
        <f>SUM(CN37:CN41)</f>
        <v>9075</v>
      </c>
      <c r="CO42" s="188"/>
      <c r="CP42" s="188">
        <f>SUM(CP37:CP41)</f>
        <v>453.75</v>
      </c>
      <c r="CQ42" s="188"/>
      <c r="CR42" s="188">
        <f>SUM(CR37:CR41)</f>
        <v>9075</v>
      </c>
      <c r="CS42" s="188"/>
      <c r="CT42" s="188">
        <f>SUM(CT37:CT41)</f>
        <v>453.75</v>
      </c>
      <c r="CU42" s="188"/>
      <c r="CV42" s="188">
        <f>SUM(CV37:CV41)</f>
        <v>9075</v>
      </c>
      <c r="CW42" s="188"/>
      <c r="CX42" s="188">
        <f>SUM(CX37:CX41)</f>
        <v>453.75</v>
      </c>
      <c r="CY42" s="188"/>
      <c r="CZ42" s="188">
        <f>SUM(CZ37:CZ41)</f>
        <v>9075</v>
      </c>
      <c r="DA42" s="188"/>
      <c r="DB42" s="188">
        <f>SUM(DB37:DB41)</f>
        <v>5445</v>
      </c>
      <c r="DC42" s="188"/>
      <c r="DD42" s="188">
        <f>SUM(DD37:DD41)</f>
        <v>108900</v>
      </c>
      <c r="DE42" s="3"/>
      <c r="DF42" s="188">
        <f>SUM(DF37:DF41)</f>
        <v>499.12500000000011</v>
      </c>
      <c r="DG42" s="188"/>
      <c r="DH42" s="188">
        <f>SUM(DH37:DH41)</f>
        <v>9982.5000000000018</v>
      </c>
      <c r="DI42" s="188"/>
      <c r="DJ42" s="188">
        <f>SUM(DJ37:DJ41)</f>
        <v>499.12500000000011</v>
      </c>
      <c r="DK42" s="188"/>
      <c r="DL42" s="188">
        <f>SUM(DL37:DL41)</f>
        <v>9982.5000000000018</v>
      </c>
      <c r="DM42" s="188"/>
      <c r="DN42" s="188">
        <f>SUM(DN37:DN41)</f>
        <v>499.12500000000011</v>
      </c>
      <c r="DO42" s="188"/>
      <c r="DP42" s="188">
        <f>SUM(DP37:DP41)</f>
        <v>9982.5000000000018</v>
      </c>
      <c r="DQ42" s="188"/>
      <c r="DR42" s="188">
        <f>SUM(DR37:DR41)</f>
        <v>499.12500000000011</v>
      </c>
      <c r="DS42" s="188"/>
      <c r="DT42" s="188">
        <f>SUM(DT37:DT41)</f>
        <v>9982.5000000000018</v>
      </c>
      <c r="DU42" s="188"/>
      <c r="DV42" s="188">
        <f>SUM(DV37:DV41)</f>
        <v>499.12500000000011</v>
      </c>
      <c r="DW42" s="188"/>
      <c r="DX42" s="188">
        <f>SUM(DX37:DX41)</f>
        <v>9982.5000000000018</v>
      </c>
      <c r="DY42" s="188"/>
      <c r="DZ42" s="188">
        <f>SUM(DZ37:DZ41)</f>
        <v>499.12500000000011</v>
      </c>
      <c r="EA42" s="188"/>
      <c r="EB42" s="188">
        <f>SUM(EB37:EB41)</f>
        <v>9982.5000000000018</v>
      </c>
      <c r="EC42" s="188"/>
      <c r="ED42" s="188">
        <f>SUM(ED37:ED41)</f>
        <v>499.12500000000011</v>
      </c>
      <c r="EE42" s="188"/>
      <c r="EF42" s="188">
        <f>SUM(EF37:EF41)</f>
        <v>9982.5000000000018</v>
      </c>
      <c r="EG42" s="188"/>
      <c r="EH42" s="188">
        <f>SUM(EH37:EH41)</f>
        <v>499.12500000000011</v>
      </c>
      <c r="EI42" s="188"/>
      <c r="EJ42" s="188">
        <f>SUM(EJ37:EJ41)</f>
        <v>9982.5000000000018</v>
      </c>
      <c r="EK42" s="188"/>
      <c r="EL42" s="188">
        <f>SUM(EL37:EL41)</f>
        <v>499.12500000000011</v>
      </c>
      <c r="EM42" s="188"/>
      <c r="EN42" s="188">
        <f>SUM(EN37:EN41)</f>
        <v>9982.5000000000018</v>
      </c>
      <c r="EO42" s="188"/>
      <c r="EP42" s="188">
        <f>SUM(EP37:EP41)</f>
        <v>499.12500000000011</v>
      </c>
      <c r="EQ42" s="188"/>
      <c r="ER42" s="188">
        <f>SUM(ER37:ER41)</f>
        <v>9982.5000000000018</v>
      </c>
      <c r="ES42" s="188"/>
      <c r="ET42" s="188">
        <f>SUM(ET37:ET41)</f>
        <v>499.12500000000011</v>
      </c>
      <c r="EU42" s="188"/>
      <c r="EV42" s="188">
        <f>SUM(EV37:EV41)</f>
        <v>9982.5000000000018</v>
      </c>
      <c r="EW42" s="188"/>
      <c r="EX42" s="188">
        <f>SUM(EX37:EX41)</f>
        <v>499.12500000000011</v>
      </c>
      <c r="EY42" s="188"/>
      <c r="EZ42" s="188">
        <f>SUM(EZ37:EZ41)</f>
        <v>9982.5000000000018</v>
      </c>
      <c r="FA42" s="188"/>
      <c r="FB42" s="188">
        <f>SUM(FB37:FB41)</f>
        <v>5989.5000000000018</v>
      </c>
      <c r="FC42" s="188"/>
      <c r="FD42" s="188">
        <f>SUM(FD37:FD41)</f>
        <v>119790</v>
      </c>
      <c r="FE42" s="3"/>
      <c r="FF42" s="188">
        <f>SUM(FF37:FF41)</f>
        <v>549.03750000000014</v>
      </c>
      <c r="FG42" s="188"/>
      <c r="FH42" s="188">
        <f>SUM(FH37:FH41)</f>
        <v>10980.750000000004</v>
      </c>
      <c r="FI42" s="188"/>
      <c r="FJ42" s="188">
        <f>SUM(FJ37:FJ41)</f>
        <v>549.03750000000014</v>
      </c>
      <c r="FK42" s="188"/>
      <c r="FL42" s="188">
        <f>SUM(FL37:FL41)</f>
        <v>10980.750000000004</v>
      </c>
      <c r="FM42" s="188"/>
      <c r="FN42" s="188">
        <f>SUM(FN37:FN41)</f>
        <v>549.03750000000014</v>
      </c>
      <c r="FO42" s="188"/>
      <c r="FP42" s="188">
        <f>SUM(FP37:FP41)</f>
        <v>10980.750000000004</v>
      </c>
      <c r="FQ42" s="188"/>
      <c r="FR42" s="188">
        <f>SUM(FR37:FR41)</f>
        <v>549.03750000000014</v>
      </c>
      <c r="FS42" s="188"/>
      <c r="FT42" s="188">
        <f>SUM(FT37:FT41)</f>
        <v>10980.750000000004</v>
      </c>
      <c r="FU42" s="188"/>
      <c r="FV42" s="188">
        <f>SUM(FV37:FV41)</f>
        <v>549.03750000000014</v>
      </c>
      <c r="FW42" s="188"/>
      <c r="FX42" s="188">
        <f>SUM(FX37:FX41)</f>
        <v>10980.750000000004</v>
      </c>
      <c r="FY42" s="188"/>
      <c r="FZ42" s="188">
        <f>SUM(FZ37:FZ41)</f>
        <v>549.03750000000014</v>
      </c>
      <c r="GA42" s="188"/>
      <c r="GB42" s="188">
        <f>SUM(GB37:GB41)</f>
        <v>10980.750000000004</v>
      </c>
      <c r="GC42" s="188"/>
      <c r="GD42" s="188">
        <f>SUM(GD37:GD41)</f>
        <v>549.03750000000014</v>
      </c>
      <c r="GE42" s="188"/>
      <c r="GF42" s="188">
        <f>SUM(GF37:GF41)</f>
        <v>10980.750000000004</v>
      </c>
      <c r="GG42" s="188"/>
      <c r="GH42" s="188">
        <f>SUM(GH37:GH41)</f>
        <v>549.03750000000014</v>
      </c>
      <c r="GI42" s="188"/>
      <c r="GJ42" s="188">
        <f>SUM(GJ37:GJ41)</f>
        <v>10980.750000000004</v>
      </c>
      <c r="GK42" s="188"/>
      <c r="GL42" s="188">
        <f>SUM(GL37:GL41)</f>
        <v>549.03750000000014</v>
      </c>
      <c r="GM42" s="188"/>
      <c r="GN42" s="188">
        <f>SUM(GN37:GN41)</f>
        <v>10980.750000000004</v>
      </c>
      <c r="GO42" s="188"/>
      <c r="GP42" s="188">
        <f>SUM(GP37:GP41)</f>
        <v>549.03750000000014</v>
      </c>
      <c r="GQ42" s="188"/>
      <c r="GR42" s="188">
        <f>SUM(GR37:GR41)</f>
        <v>10980.750000000004</v>
      </c>
      <c r="GS42" s="188"/>
      <c r="GT42" s="188">
        <f>SUM(GT37:GT41)</f>
        <v>549.03750000000014</v>
      </c>
      <c r="GU42" s="188"/>
      <c r="GV42" s="188">
        <f>SUM(GV37:GV41)</f>
        <v>10980.750000000004</v>
      </c>
      <c r="GW42" s="188"/>
      <c r="GX42" s="188">
        <f>SUM(GX37:GX41)</f>
        <v>549.03750000000014</v>
      </c>
      <c r="GY42" s="188"/>
      <c r="GZ42" s="188">
        <f>SUM(GZ37:GZ41)</f>
        <v>10980.750000000004</v>
      </c>
      <c r="HA42" s="3"/>
      <c r="HB42" s="188">
        <f>SUM(HB37:HB41)</f>
        <v>6588.4500000000035</v>
      </c>
      <c r="HC42" s="188"/>
      <c r="HD42" s="188">
        <f>SUM(HD37:HD41)</f>
        <v>131769.00000000006</v>
      </c>
      <c r="HE42" s="3"/>
      <c r="HF42" s="188">
        <f>SUM(HF37:HF41)</f>
        <v>603.9412500000002</v>
      </c>
      <c r="HG42" s="188"/>
      <c r="HH42" s="188">
        <f>SUM(HH37:HH41)</f>
        <v>12078.825000000004</v>
      </c>
      <c r="HI42" s="188"/>
      <c r="HJ42" s="188">
        <f>SUM(HJ37:HJ41)</f>
        <v>603.9412500000002</v>
      </c>
      <c r="HK42" s="188"/>
      <c r="HL42" s="188">
        <f>SUM(HL37:HL41)</f>
        <v>12078.825000000004</v>
      </c>
      <c r="HM42" s="188"/>
      <c r="HN42" s="188">
        <f>SUM(HN37:HN41)</f>
        <v>603.9412500000002</v>
      </c>
      <c r="HO42" s="188"/>
      <c r="HP42" s="188">
        <f>SUM(HP37:HP41)</f>
        <v>12078.825000000004</v>
      </c>
      <c r="HQ42" s="188"/>
      <c r="HR42" s="188">
        <f>SUM(HR37:HR41)</f>
        <v>603.9412500000002</v>
      </c>
      <c r="HS42" s="188"/>
      <c r="HT42" s="188">
        <f>SUM(HT37:HT41)</f>
        <v>12078.825000000004</v>
      </c>
      <c r="HU42" s="188"/>
      <c r="HV42" s="188">
        <f>SUM(HV37:HV41)</f>
        <v>603.9412500000002</v>
      </c>
      <c r="HW42" s="188"/>
      <c r="HX42" s="188">
        <f>SUM(HX37:HX41)</f>
        <v>12078.825000000004</v>
      </c>
      <c r="HY42" s="188"/>
      <c r="HZ42" s="188">
        <f>SUM(HZ37:HZ41)</f>
        <v>603.9412500000002</v>
      </c>
      <c r="IA42" s="188"/>
      <c r="IB42" s="188">
        <f>SUM(IB37:IB41)</f>
        <v>12078.825000000004</v>
      </c>
      <c r="IC42" s="188"/>
      <c r="ID42" s="188">
        <f>SUM(ID37:ID41)</f>
        <v>603.9412500000002</v>
      </c>
      <c r="IE42" s="188"/>
      <c r="IF42" s="188">
        <f>SUM(IF37:IF41)</f>
        <v>12078.825000000004</v>
      </c>
      <c r="IG42" s="188"/>
      <c r="IH42" s="188">
        <f>SUM(IH37:IH41)</f>
        <v>603.9412500000002</v>
      </c>
      <c r="II42" s="188"/>
      <c r="IJ42" s="188">
        <f>SUM(IJ37:IJ41)</f>
        <v>12078.825000000004</v>
      </c>
      <c r="IK42" s="188"/>
      <c r="IL42" s="188">
        <f>SUM(IL37:IL41)</f>
        <v>603.9412500000002</v>
      </c>
      <c r="IM42" s="188"/>
      <c r="IN42" s="188">
        <f>SUM(IN37:IN41)</f>
        <v>12078.825000000004</v>
      </c>
      <c r="IO42" s="188"/>
      <c r="IP42" s="188">
        <f>SUM(IP37:IP41)</f>
        <v>603.9412500000002</v>
      </c>
      <c r="IQ42" s="188"/>
      <c r="IR42" s="188">
        <f>SUM(IR37:IR41)</f>
        <v>12078.825000000004</v>
      </c>
      <c r="IS42" s="188"/>
      <c r="IT42" s="188">
        <f>SUM(IT37:IT41)</f>
        <v>603.9412500000002</v>
      </c>
      <c r="IU42" s="188"/>
      <c r="IV42" s="188">
        <f>SUM(IV37:IV41)</f>
        <v>12078.825000000004</v>
      </c>
      <c r="IW42" s="188"/>
      <c r="IX42" s="188">
        <f>SUM(IX37:IX41)</f>
        <v>603.9412500000002</v>
      </c>
      <c r="IY42" s="188"/>
      <c r="IZ42" s="188">
        <f>SUM(IZ37:IZ41)</f>
        <v>12078.825000000004</v>
      </c>
      <c r="JA42" s="3"/>
      <c r="JB42" s="188">
        <f>SUM(JB37:JB41)</f>
        <v>7247.2950000000037</v>
      </c>
      <c r="JC42" s="188"/>
      <c r="JD42" s="188">
        <f>SUM(JD37:JD41)</f>
        <v>144945.90000000005</v>
      </c>
      <c r="JE42" s="3"/>
      <c r="JF42" s="188">
        <f>SUM(JF37:JF41)</f>
        <v>664.33537500000034</v>
      </c>
      <c r="JG42" s="188"/>
      <c r="JH42" s="188">
        <f>SUM(JH37:JH41)</f>
        <v>13286.707500000008</v>
      </c>
      <c r="JI42" s="188"/>
      <c r="JJ42" s="188">
        <f>SUM(JJ37:JJ41)</f>
        <v>664.33537500000034</v>
      </c>
      <c r="JK42" s="188"/>
      <c r="JL42" s="188">
        <f>SUM(JL37:JL41)</f>
        <v>13286.707500000008</v>
      </c>
      <c r="JM42" s="188"/>
      <c r="JN42" s="188">
        <f>SUM(JN37:JN41)</f>
        <v>664.33537500000034</v>
      </c>
      <c r="JO42" s="188"/>
      <c r="JP42" s="188">
        <f>SUM(JP37:JP41)</f>
        <v>13286.707500000008</v>
      </c>
      <c r="JQ42" s="188"/>
      <c r="JR42" s="188">
        <f>SUM(JR37:JR41)</f>
        <v>664.33537500000034</v>
      </c>
      <c r="JS42" s="188"/>
      <c r="JT42" s="188">
        <f>SUM(JT37:JT41)</f>
        <v>13286.707500000008</v>
      </c>
      <c r="JU42" s="188"/>
      <c r="JV42" s="188">
        <f>SUM(JV37:JV41)</f>
        <v>664.33537500000034</v>
      </c>
      <c r="JW42" s="188"/>
      <c r="JX42" s="188">
        <f>SUM(JX37:JX41)</f>
        <v>13286.707500000008</v>
      </c>
      <c r="JY42" s="188"/>
      <c r="JZ42" s="188">
        <f>SUM(JZ37:JZ41)</f>
        <v>664.33537500000034</v>
      </c>
      <c r="KA42" s="188"/>
      <c r="KB42" s="188">
        <f>SUM(KB37:KB41)</f>
        <v>13286.707500000008</v>
      </c>
      <c r="KC42" s="188"/>
      <c r="KD42" s="188">
        <f>SUM(KD37:KD41)</f>
        <v>664.33537500000034</v>
      </c>
      <c r="KE42" s="188"/>
      <c r="KF42" s="188">
        <f>SUM(KF37:KF41)</f>
        <v>13286.707500000008</v>
      </c>
      <c r="KG42" s="188"/>
      <c r="KH42" s="188">
        <f>SUM(KH37:KH41)</f>
        <v>664.33537500000034</v>
      </c>
      <c r="KI42" s="188"/>
      <c r="KJ42" s="188">
        <f>SUM(KJ37:KJ41)</f>
        <v>13286.707500000008</v>
      </c>
      <c r="KK42" s="188"/>
      <c r="KL42" s="188">
        <f>SUM(KL37:KL41)</f>
        <v>664.33537500000034</v>
      </c>
      <c r="KM42" s="188"/>
      <c r="KN42" s="188">
        <f>SUM(KN37:KN41)</f>
        <v>13286.707500000008</v>
      </c>
      <c r="KO42" s="188"/>
      <c r="KP42" s="188">
        <f>SUM(KP37:KP41)</f>
        <v>664.33537500000034</v>
      </c>
      <c r="KQ42" s="188"/>
      <c r="KR42" s="188">
        <f>SUM(KR37:KR41)</f>
        <v>13286.707500000008</v>
      </c>
      <c r="KS42" s="188"/>
      <c r="KT42" s="188">
        <f>SUM(KT37:KT41)</f>
        <v>664.33537500000034</v>
      </c>
      <c r="KU42" s="188"/>
      <c r="KV42" s="188">
        <f>SUM(KV37:KV41)</f>
        <v>13286.707500000008</v>
      </c>
      <c r="KW42" s="188"/>
      <c r="KX42" s="188">
        <f>SUM(KX37:KX41)</f>
        <v>664.33537500000034</v>
      </c>
      <c r="KY42" s="188"/>
      <c r="KZ42" s="188">
        <f>SUM(KZ37:KZ41)</f>
        <v>13286.707500000008</v>
      </c>
      <c r="LA42" s="3"/>
      <c r="LB42" s="188">
        <f>SUM(LB37:LB41)</f>
        <v>7972.024500000005</v>
      </c>
      <c r="LC42" s="188"/>
      <c r="LD42" s="188">
        <f>SUM(LD37:LD41)</f>
        <v>159440.49000000011</v>
      </c>
    </row>
    <row r="43" spans="2:316" ht="9.75" customHeight="1">
      <c r="B43" s="3"/>
      <c r="C43" s="179"/>
      <c r="D43" s="184"/>
      <c r="E43" s="184"/>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B43" s="5"/>
      <c r="HC43" s="5"/>
      <c r="HD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B43" s="5"/>
      <c r="JC43" s="5"/>
      <c r="JD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B43" s="5"/>
      <c r="LC43" s="5"/>
      <c r="LD43" s="5"/>
    </row>
    <row r="44" spans="2:316" ht="18.75">
      <c r="B44" s="3"/>
      <c r="C44" s="179"/>
      <c r="D44" s="179"/>
      <c r="E44" s="179"/>
      <c r="F44" s="179"/>
      <c r="J44" s="207">
        <f>'A.I Revenue Streams - P2'!K46+100%</f>
        <v>1.1000000000000001</v>
      </c>
      <c r="K44" s="207">
        <f>$K$8</f>
        <v>1</v>
      </c>
      <c r="L44" s="178"/>
      <c r="M44" s="178"/>
      <c r="N44" s="207">
        <v>1</v>
      </c>
      <c r="O44" s="207">
        <v>1</v>
      </c>
      <c r="P44" s="178"/>
      <c r="Q44" s="178"/>
      <c r="R44" s="207">
        <f>N44</f>
        <v>1</v>
      </c>
      <c r="S44" s="207">
        <v>1</v>
      </c>
      <c r="T44" s="178"/>
      <c r="U44" s="178"/>
      <c r="V44" s="207">
        <f>R44</f>
        <v>1</v>
      </c>
      <c r="W44" s="207">
        <v>1</v>
      </c>
      <c r="X44" s="178"/>
      <c r="Y44" s="178"/>
      <c r="Z44" s="207">
        <f>V44</f>
        <v>1</v>
      </c>
      <c r="AA44" s="207">
        <v>1</v>
      </c>
      <c r="AB44" s="178"/>
      <c r="AC44" s="178"/>
      <c r="AD44" s="207">
        <f>Z44</f>
        <v>1</v>
      </c>
      <c r="AE44" s="207">
        <v>1</v>
      </c>
      <c r="AF44" s="178"/>
      <c r="AG44" s="178"/>
      <c r="AH44" s="207">
        <f>AD44</f>
        <v>1</v>
      </c>
      <c r="AI44" s="207">
        <v>1</v>
      </c>
      <c r="AJ44" s="178"/>
      <c r="AK44" s="178"/>
      <c r="AL44" s="207">
        <f>AH44</f>
        <v>1</v>
      </c>
      <c r="AM44" s="207">
        <v>1</v>
      </c>
      <c r="AN44" s="178"/>
      <c r="AO44" s="5"/>
      <c r="AP44" s="207">
        <f>AL44</f>
        <v>1</v>
      </c>
      <c r="AQ44" s="207">
        <v>1</v>
      </c>
      <c r="AR44" s="178"/>
      <c r="AS44" s="178"/>
      <c r="AT44" s="207">
        <f>AP44</f>
        <v>1</v>
      </c>
      <c r="AU44" s="207">
        <v>1</v>
      </c>
      <c r="AV44" s="178"/>
      <c r="AW44" s="178"/>
      <c r="AX44" s="207">
        <f>AT44</f>
        <v>1</v>
      </c>
      <c r="AY44" s="207">
        <v>1</v>
      </c>
      <c r="AZ44" s="178"/>
      <c r="BA44" s="5"/>
      <c r="BB44" s="5"/>
      <c r="BC44" s="5"/>
      <c r="BD44" s="5"/>
      <c r="BF44" s="207">
        <f>'A.I Revenue Streams - P2'!M46+100%</f>
        <v>1.1000000000000001</v>
      </c>
      <c r="BG44" s="207">
        <v>1</v>
      </c>
      <c r="BH44" s="178"/>
      <c r="BJ44" s="207">
        <v>1</v>
      </c>
      <c r="BK44" s="207">
        <v>1</v>
      </c>
      <c r="BL44" s="178"/>
      <c r="BM44" s="178"/>
      <c r="BN44" s="207">
        <f>BJ44</f>
        <v>1</v>
      </c>
      <c r="BO44" s="207">
        <v>1</v>
      </c>
      <c r="BP44" s="178"/>
      <c r="BQ44" s="178"/>
      <c r="BR44" s="250">
        <f>BN44</f>
        <v>1</v>
      </c>
      <c r="BS44" s="250">
        <v>1</v>
      </c>
      <c r="BT44" s="178"/>
      <c r="BU44" s="178"/>
      <c r="BV44" s="207">
        <f>BR44</f>
        <v>1</v>
      </c>
      <c r="BW44" s="207">
        <v>1</v>
      </c>
      <c r="BX44" s="178"/>
      <c r="BY44" s="178"/>
      <c r="BZ44" s="207">
        <f>BV44</f>
        <v>1</v>
      </c>
      <c r="CA44" s="207">
        <v>1</v>
      </c>
      <c r="CB44" s="178"/>
      <c r="CC44" s="178"/>
      <c r="CD44" s="250">
        <f>BZ44</f>
        <v>1</v>
      </c>
      <c r="CE44" s="250">
        <v>1</v>
      </c>
      <c r="CF44" s="178"/>
      <c r="CG44" s="178"/>
      <c r="CH44" s="207">
        <f>CD44</f>
        <v>1</v>
      </c>
      <c r="CI44" s="207">
        <v>1</v>
      </c>
      <c r="CJ44" s="178"/>
      <c r="CK44" s="178"/>
      <c r="CL44" s="207">
        <f>CH44</f>
        <v>1</v>
      </c>
      <c r="CM44" s="207">
        <v>1</v>
      </c>
      <c r="CN44" s="178"/>
      <c r="CO44" s="178"/>
      <c r="CP44" s="207">
        <f>CL44</f>
        <v>1</v>
      </c>
      <c r="CQ44" s="207">
        <v>1</v>
      </c>
      <c r="CR44" s="178"/>
      <c r="CS44" s="178"/>
      <c r="CT44" s="207">
        <f>CP44</f>
        <v>1</v>
      </c>
      <c r="CU44" s="207">
        <v>1</v>
      </c>
      <c r="CV44" s="178"/>
      <c r="CW44" s="178"/>
      <c r="CX44" s="250">
        <f>CT44</f>
        <v>1</v>
      </c>
      <c r="CY44" s="250">
        <v>1</v>
      </c>
      <c r="CZ44" s="178"/>
      <c r="DA44" s="178"/>
      <c r="DB44" s="207">
        <f>'A.I Revenue Streams - P2'!M46+100%</f>
        <v>1.1000000000000001</v>
      </c>
      <c r="DC44" s="207">
        <f>$DC$8</f>
        <v>1</v>
      </c>
      <c r="DD44" s="5"/>
      <c r="DF44" s="207">
        <f>'A.I Revenue Streams - P2'!O46+100%</f>
        <v>1.1000000000000001</v>
      </c>
      <c r="DG44" s="207">
        <v>1</v>
      </c>
      <c r="DH44" s="178"/>
      <c r="DJ44" s="207">
        <v>1</v>
      </c>
      <c r="DK44" s="207">
        <v>1</v>
      </c>
      <c r="DL44" s="178"/>
      <c r="DM44" s="178"/>
      <c r="DN44" s="207">
        <f>DJ44</f>
        <v>1</v>
      </c>
      <c r="DO44" s="207">
        <v>1</v>
      </c>
      <c r="DP44" s="178"/>
      <c r="DQ44" s="178"/>
      <c r="DR44" s="250">
        <f>DN44</f>
        <v>1</v>
      </c>
      <c r="DS44" s="250">
        <v>1</v>
      </c>
      <c r="DT44" s="178"/>
      <c r="DU44" s="178"/>
      <c r="DV44" s="207">
        <f>DR44</f>
        <v>1</v>
      </c>
      <c r="DW44" s="207">
        <v>1</v>
      </c>
      <c r="DX44" s="178"/>
      <c r="DY44" s="178"/>
      <c r="DZ44" s="207">
        <f>DV44</f>
        <v>1</v>
      </c>
      <c r="EA44" s="207">
        <v>1</v>
      </c>
      <c r="EB44" s="178"/>
      <c r="EC44" s="178"/>
      <c r="ED44" s="250">
        <f>DZ44</f>
        <v>1</v>
      </c>
      <c r="EE44" s="250">
        <v>1</v>
      </c>
      <c r="EF44" s="178"/>
      <c r="EG44" s="178"/>
      <c r="EH44" s="207">
        <f>ED44</f>
        <v>1</v>
      </c>
      <c r="EI44" s="207">
        <v>1</v>
      </c>
      <c r="EJ44" s="178"/>
      <c r="EK44" s="178"/>
      <c r="EL44" s="207">
        <f>EH44</f>
        <v>1</v>
      </c>
      <c r="EM44" s="207">
        <v>1</v>
      </c>
      <c r="EN44" s="178"/>
      <c r="EO44" s="178"/>
      <c r="EP44" s="207">
        <f>EL44</f>
        <v>1</v>
      </c>
      <c r="EQ44" s="207">
        <v>1</v>
      </c>
      <c r="ER44" s="178"/>
      <c r="ES44" s="178"/>
      <c r="ET44" s="207">
        <f>EP44</f>
        <v>1</v>
      </c>
      <c r="EU44" s="207">
        <v>1</v>
      </c>
      <c r="EV44" s="178"/>
      <c r="EW44" s="178"/>
      <c r="EX44" s="250">
        <f>ET44</f>
        <v>1</v>
      </c>
      <c r="EY44" s="250">
        <v>1</v>
      </c>
      <c r="EZ44" s="178"/>
      <c r="FA44" s="178"/>
      <c r="FB44" s="207">
        <f>'A.I Revenue Streams - P2'!O46+100%</f>
        <v>1.1000000000000001</v>
      </c>
      <c r="FC44" s="207">
        <v>1</v>
      </c>
      <c r="FD44" s="5"/>
      <c r="FE44" s="179"/>
      <c r="FF44" s="207">
        <f>'A.I Revenue Streams - P2'!Q46+100%</f>
        <v>1.1000000000000001</v>
      </c>
      <c r="FG44" s="207">
        <v>1</v>
      </c>
      <c r="FH44" s="178"/>
      <c r="FJ44" s="207">
        <v>1</v>
      </c>
      <c r="FK44" s="207">
        <v>1</v>
      </c>
      <c r="FL44" s="178"/>
      <c r="FM44" s="178"/>
      <c r="FN44" s="207">
        <f>FJ44</f>
        <v>1</v>
      </c>
      <c r="FO44" s="207">
        <v>1</v>
      </c>
      <c r="FP44" s="178"/>
      <c r="FQ44" s="178"/>
      <c r="FR44" s="250">
        <f>FN44</f>
        <v>1</v>
      </c>
      <c r="FS44" s="250">
        <v>1</v>
      </c>
      <c r="FT44" s="178"/>
      <c r="FU44" s="178"/>
      <c r="FV44" s="207">
        <f>FR44</f>
        <v>1</v>
      </c>
      <c r="FW44" s="207">
        <v>1</v>
      </c>
      <c r="FX44" s="178"/>
      <c r="FY44" s="178"/>
      <c r="FZ44" s="207">
        <f>FV44</f>
        <v>1</v>
      </c>
      <c r="GA44" s="207">
        <v>1</v>
      </c>
      <c r="GB44" s="178"/>
      <c r="GC44" s="178"/>
      <c r="GD44" s="250">
        <f>FZ44</f>
        <v>1</v>
      </c>
      <c r="GE44" s="250">
        <v>1</v>
      </c>
      <c r="GF44" s="178"/>
      <c r="GG44" s="178"/>
      <c r="GH44" s="207">
        <f>GD44</f>
        <v>1</v>
      </c>
      <c r="GI44" s="207">
        <v>1</v>
      </c>
      <c r="GJ44" s="178"/>
      <c r="GK44" s="178"/>
      <c r="GL44" s="207">
        <f>GH44</f>
        <v>1</v>
      </c>
      <c r="GM44" s="207">
        <v>1</v>
      </c>
      <c r="GN44" s="178"/>
      <c r="GO44" s="178"/>
      <c r="GP44" s="207">
        <f>GL44</f>
        <v>1</v>
      </c>
      <c r="GQ44" s="207">
        <v>1</v>
      </c>
      <c r="GR44" s="178"/>
      <c r="GS44" s="178"/>
      <c r="GT44" s="207">
        <f>GP44</f>
        <v>1</v>
      </c>
      <c r="GU44" s="207">
        <v>1</v>
      </c>
      <c r="GV44" s="178"/>
      <c r="GW44" s="178"/>
      <c r="GX44" s="250">
        <f>GT44</f>
        <v>1</v>
      </c>
      <c r="GY44" s="250">
        <v>1</v>
      </c>
      <c r="GZ44" s="178"/>
      <c r="HA44" s="179"/>
      <c r="HB44" s="207">
        <f>'A.I Revenue Streams - P2'!Q46+100%</f>
        <v>1.1000000000000001</v>
      </c>
      <c r="HC44" s="207">
        <v>1</v>
      </c>
      <c r="HD44" s="5"/>
      <c r="HE44" s="179"/>
      <c r="HF44" s="207">
        <f>'A.I Revenue Streams - P2'!S46+100%</f>
        <v>1.1000000000000001</v>
      </c>
      <c r="HG44" s="207">
        <v>1</v>
      </c>
      <c r="HH44" s="178"/>
      <c r="HJ44" s="207">
        <v>1</v>
      </c>
      <c r="HK44" s="207">
        <v>1</v>
      </c>
      <c r="HL44" s="178"/>
      <c r="HM44" s="178"/>
      <c r="HN44" s="207">
        <f>HJ44</f>
        <v>1</v>
      </c>
      <c r="HO44" s="207">
        <v>1</v>
      </c>
      <c r="HP44" s="178"/>
      <c r="HQ44" s="178"/>
      <c r="HR44" s="250">
        <f>HN44</f>
        <v>1</v>
      </c>
      <c r="HS44" s="250">
        <v>1</v>
      </c>
      <c r="HT44" s="178"/>
      <c r="HU44" s="178"/>
      <c r="HV44" s="207">
        <f>HR44</f>
        <v>1</v>
      </c>
      <c r="HW44" s="207">
        <v>1</v>
      </c>
      <c r="HX44" s="178"/>
      <c r="HY44" s="178"/>
      <c r="HZ44" s="207">
        <f>HV44</f>
        <v>1</v>
      </c>
      <c r="IA44" s="207">
        <v>1</v>
      </c>
      <c r="IB44" s="178"/>
      <c r="IC44" s="178"/>
      <c r="ID44" s="250">
        <f>HZ44</f>
        <v>1</v>
      </c>
      <c r="IE44" s="250">
        <v>1</v>
      </c>
      <c r="IF44" s="178"/>
      <c r="IG44" s="178"/>
      <c r="IH44" s="207">
        <f>ID44</f>
        <v>1</v>
      </c>
      <c r="II44" s="207">
        <v>1</v>
      </c>
      <c r="IJ44" s="178"/>
      <c r="IK44" s="178"/>
      <c r="IL44" s="207">
        <f>IH44</f>
        <v>1</v>
      </c>
      <c r="IM44" s="207">
        <v>1</v>
      </c>
      <c r="IN44" s="178"/>
      <c r="IO44" s="178"/>
      <c r="IP44" s="207">
        <f>IL44</f>
        <v>1</v>
      </c>
      <c r="IQ44" s="207">
        <v>1</v>
      </c>
      <c r="IR44" s="178"/>
      <c r="IS44" s="178"/>
      <c r="IT44" s="207">
        <f>IP44</f>
        <v>1</v>
      </c>
      <c r="IU44" s="207">
        <v>1</v>
      </c>
      <c r="IV44" s="178"/>
      <c r="IW44" s="178"/>
      <c r="IX44" s="250">
        <f>IT44</f>
        <v>1</v>
      </c>
      <c r="IY44" s="250">
        <v>1</v>
      </c>
      <c r="IZ44" s="178"/>
      <c r="JA44" s="179"/>
      <c r="JB44" s="207">
        <f>'A.I Revenue Streams - P2'!S46+100%</f>
        <v>1.1000000000000001</v>
      </c>
      <c r="JC44" s="207">
        <v>1</v>
      </c>
      <c r="JD44" s="5"/>
      <c r="JE44" s="179"/>
      <c r="JF44" s="207">
        <f>'A.I Revenue Streams - P2'!U46+100%</f>
        <v>1.1000000000000001</v>
      </c>
      <c r="JG44" s="207">
        <v>1</v>
      </c>
      <c r="JH44" s="178"/>
      <c r="JJ44" s="207">
        <v>1</v>
      </c>
      <c r="JK44" s="207">
        <v>1</v>
      </c>
      <c r="JL44" s="178"/>
      <c r="JM44" s="178"/>
      <c r="JN44" s="207">
        <f>JJ44</f>
        <v>1</v>
      </c>
      <c r="JO44" s="207">
        <v>1</v>
      </c>
      <c r="JP44" s="178"/>
      <c r="JQ44" s="178"/>
      <c r="JR44" s="250">
        <f>JN44</f>
        <v>1</v>
      </c>
      <c r="JS44" s="250">
        <v>1</v>
      </c>
      <c r="JT44" s="178"/>
      <c r="JU44" s="178"/>
      <c r="JV44" s="207">
        <f>JR44</f>
        <v>1</v>
      </c>
      <c r="JW44" s="207">
        <v>1</v>
      </c>
      <c r="JX44" s="178"/>
      <c r="JY44" s="178"/>
      <c r="JZ44" s="207">
        <f>JV44</f>
        <v>1</v>
      </c>
      <c r="KA44" s="207">
        <v>1</v>
      </c>
      <c r="KB44" s="178"/>
      <c r="KC44" s="178"/>
      <c r="KD44" s="250">
        <f>JZ44</f>
        <v>1</v>
      </c>
      <c r="KE44" s="250">
        <v>1</v>
      </c>
      <c r="KF44" s="178"/>
      <c r="KG44" s="178"/>
      <c r="KH44" s="207">
        <f>KD44</f>
        <v>1</v>
      </c>
      <c r="KI44" s="207">
        <v>1</v>
      </c>
      <c r="KJ44" s="178"/>
      <c r="KK44" s="178"/>
      <c r="KL44" s="207">
        <f>KH44</f>
        <v>1</v>
      </c>
      <c r="KM44" s="207">
        <v>1</v>
      </c>
      <c r="KN44" s="178"/>
      <c r="KO44" s="178"/>
      <c r="KP44" s="207">
        <f>KL44</f>
        <v>1</v>
      </c>
      <c r="KQ44" s="207">
        <v>1</v>
      </c>
      <c r="KR44" s="178"/>
      <c r="KS44" s="178"/>
      <c r="KT44" s="207">
        <f>KP44</f>
        <v>1</v>
      </c>
      <c r="KU44" s="207">
        <v>1</v>
      </c>
      <c r="KV44" s="178"/>
      <c r="KW44" s="178"/>
      <c r="KX44" s="250">
        <f>KT44</f>
        <v>1</v>
      </c>
      <c r="KY44" s="250">
        <v>1</v>
      </c>
      <c r="KZ44" s="178"/>
      <c r="LA44" s="179"/>
      <c r="LB44" s="207">
        <f>'A.I Revenue Streams - P2'!U46+100%</f>
        <v>1.1000000000000001</v>
      </c>
      <c r="LC44" s="207">
        <v>1</v>
      </c>
      <c r="LD44" s="5"/>
    </row>
    <row r="45" spans="2:316" ht="18.75">
      <c r="B45" s="172">
        <v>5</v>
      </c>
      <c r="C45" s="181" t="str">
        <f>'A.I Revenue Streams - P1'!D182</f>
        <v>Other Services</v>
      </c>
      <c r="D45" s="181"/>
      <c r="E45" s="179"/>
      <c r="F45" s="182"/>
      <c r="G45" s="182"/>
      <c r="H45" s="182"/>
      <c r="I45" s="5"/>
      <c r="J45" s="182"/>
      <c r="K45" s="182"/>
      <c r="L45" s="182"/>
      <c r="M45" s="5"/>
      <c r="N45" s="182"/>
      <c r="O45" s="182"/>
      <c r="P45" s="182"/>
      <c r="Q45" s="5"/>
      <c r="R45" s="182"/>
      <c r="S45" s="182"/>
      <c r="T45" s="182"/>
      <c r="U45" s="5"/>
      <c r="V45" s="182"/>
      <c r="W45" s="182"/>
      <c r="X45" s="182"/>
      <c r="Y45" s="5"/>
      <c r="Z45" s="182"/>
      <c r="AA45" s="182"/>
      <c r="AB45" s="182"/>
      <c r="AC45" s="5"/>
      <c r="AD45" s="182"/>
      <c r="AE45" s="182"/>
      <c r="AF45" s="182"/>
      <c r="AG45" s="5"/>
      <c r="AH45" s="182"/>
      <c r="AI45" s="182"/>
      <c r="AJ45" s="182"/>
      <c r="AK45" s="5"/>
      <c r="AL45" s="182"/>
      <c r="AM45" s="182"/>
      <c r="AN45" s="182"/>
      <c r="AO45" s="5"/>
      <c r="AP45" s="182"/>
      <c r="AQ45" s="182"/>
      <c r="AR45" s="182"/>
      <c r="AS45" s="5"/>
      <c r="AT45" s="182"/>
      <c r="AU45" s="182"/>
      <c r="AV45" s="182"/>
      <c r="AW45" s="5"/>
      <c r="AX45" s="182"/>
      <c r="AY45" s="182"/>
      <c r="AZ45" s="182"/>
      <c r="BA45" s="5"/>
      <c r="BB45" s="183"/>
      <c r="BC45" s="183"/>
      <c r="BD45" s="183"/>
      <c r="BF45" s="182"/>
      <c r="BG45" s="182"/>
      <c r="BH45" s="182"/>
      <c r="BI45" s="5"/>
      <c r="BJ45" s="182"/>
      <c r="BK45" s="182"/>
      <c r="BL45" s="182"/>
      <c r="BM45" s="5"/>
      <c r="BN45" s="182"/>
      <c r="BO45" s="182"/>
      <c r="BP45" s="182"/>
      <c r="BQ45" s="5"/>
      <c r="BR45" s="182"/>
      <c r="BS45" s="182"/>
      <c r="BT45" s="182"/>
      <c r="BU45" s="5"/>
      <c r="BV45" s="182"/>
      <c r="BW45" s="182"/>
      <c r="BX45" s="182"/>
      <c r="BY45" s="5"/>
      <c r="BZ45" s="182"/>
      <c r="CA45" s="182"/>
      <c r="CB45" s="182"/>
      <c r="CC45" s="5"/>
      <c r="CD45" s="182"/>
      <c r="CE45" s="182"/>
      <c r="CF45" s="182"/>
      <c r="CG45" s="5"/>
      <c r="CH45" s="182"/>
      <c r="CI45" s="182"/>
      <c r="CJ45" s="182"/>
      <c r="CK45" s="5"/>
      <c r="CL45" s="182"/>
      <c r="CM45" s="182"/>
      <c r="CN45" s="182"/>
      <c r="CO45" s="5"/>
      <c r="CP45" s="182"/>
      <c r="CQ45" s="182"/>
      <c r="CR45" s="182"/>
      <c r="CS45" s="5"/>
      <c r="CT45" s="182"/>
      <c r="CU45" s="182"/>
      <c r="CV45" s="182"/>
      <c r="CW45" s="5"/>
      <c r="CX45" s="182"/>
      <c r="CY45" s="182"/>
      <c r="CZ45" s="182"/>
      <c r="DA45" s="5"/>
      <c r="DB45" s="183"/>
      <c r="DC45" s="183"/>
      <c r="DD45" s="183"/>
      <c r="DF45" s="182"/>
      <c r="DG45" s="182"/>
      <c r="DH45" s="182"/>
      <c r="DI45" s="5"/>
      <c r="DJ45" s="182"/>
      <c r="DK45" s="182"/>
      <c r="DL45" s="182"/>
      <c r="DM45" s="5"/>
      <c r="DN45" s="182"/>
      <c r="DO45" s="182"/>
      <c r="DP45" s="182"/>
      <c r="DQ45" s="5"/>
      <c r="DR45" s="182"/>
      <c r="DS45" s="182"/>
      <c r="DT45" s="182"/>
      <c r="DU45" s="5"/>
      <c r="DV45" s="182"/>
      <c r="DW45" s="182"/>
      <c r="DX45" s="182"/>
      <c r="DY45" s="5"/>
      <c r="DZ45" s="182"/>
      <c r="EA45" s="182"/>
      <c r="EB45" s="182"/>
      <c r="EC45" s="5"/>
      <c r="ED45" s="182"/>
      <c r="EE45" s="182"/>
      <c r="EF45" s="182"/>
      <c r="EG45" s="5"/>
      <c r="EH45" s="182"/>
      <c r="EI45" s="182"/>
      <c r="EJ45" s="182"/>
      <c r="EK45" s="5"/>
      <c r="EL45" s="182"/>
      <c r="EM45" s="182"/>
      <c r="EN45" s="182"/>
      <c r="EO45" s="5"/>
      <c r="EP45" s="182"/>
      <c r="EQ45" s="182"/>
      <c r="ER45" s="182"/>
      <c r="ES45" s="5"/>
      <c r="ET45" s="182"/>
      <c r="EU45" s="182"/>
      <c r="EV45" s="182"/>
      <c r="EW45" s="5"/>
      <c r="EX45" s="182"/>
      <c r="EY45" s="182"/>
      <c r="EZ45" s="182"/>
      <c r="FA45" s="5"/>
      <c r="FB45" s="183"/>
      <c r="FC45" s="183"/>
      <c r="FD45" s="183"/>
      <c r="FF45" s="182"/>
      <c r="FG45" s="182"/>
      <c r="FH45" s="182"/>
      <c r="FI45" s="5"/>
      <c r="FJ45" s="182"/>
      <c r="FK45" s="182"/>
      <c r="FL45" s="182"/>
      <c r="FM45" s="5"/>
      <c r="FN45" s="182"/>
      <c r="FO45" s="182"/>
      <c r="FP45" s="182"/>
      <c r="FQ45" s="5"/>
      <c r="FR45" s="182"/>
      <c r="FS45" s="182"/>
      <c r="FT45" s="182"/>
      <c r="FU45" s="5"/>
      <c r="FV45" s="182"/>
      <c r="FW45" s="182"/>
      <c r="FX45" s="182"/>
      <c r="FY45" s="5"/>
      <c r="FZ45" s="182"/>
      <c r="GA45" s="182"/>
      <c r="GB45" s="182"/>
      <c r="GC45" s="5"/>
      <c r="GD45" s="182"/>
      <c r="GE45" s="182"/>
      <c r="GF45" s="182"/>
      <c r="GG45" s="5"/>
      <c r="GH45" s="182"/>
      <c r="GI45" s="182"/>
      <c r="GJ45" s="182"/>
      <c r="GK45" s="5"/>
      <c r="GL45" s="182"/>
      <c r="GM45" s="182"/>
      <c r="GN45" s="182"/>
      <c r="GO45" s="5"/>
      <c r="GP45" s="182"/>
      <c r="GQ45" s="182"/>
      <c r="GR45" s="182"/>
      <c r="GS45" s="5"/>
      <c r="GT45" s="182"/>
      <c r="GU45" s="182"/>
      <c r="GV45" s="182"/>
      <c r="GW45" s="5"/>
      <c r="GX45" s="182"/>
      <c r="GY45" s="182"/>
      <c r="GZ45" s="182"/>
      <c r="HB45" s="183"/>
      <c r="HC45" s="183"/>
      <c r="HD45" s="183"/>
      <c r="HF45" s="182"/>
      <c r="HG45" s="182"/>
      <c r="HH45" s="182"/>
      <c r="HI45" s="5"/>
      <c r="HJ45" s="182"/>
      <c r="HK45" s="182"/>
      <c r="HL45" s="182"/>
      <c r="HM45" s="5"/>
      <c r="HN45" s="182"/>
      <c r="HO45" s="182"/>
      <c r="HP45" s="182"/>
      <c r="HQ45" s="5"/>
      <c r="HR45" s="182"/>
      <c r="HS45" s="182"/>
      <c r="HT45" s="182"/>
      <c r="HU45" s="5"/>
      <c r="HV45" s="182"/>
      <c r="HW45" s="182"/>
      <c r="HX45" s="182"/>
      <c r="HY45" s="5"/>
      <c r="HZ45" s="182"/>
      <c r="IA45" s="182"/>
      <c r="IB45" s="182"/>
      <c r="IC45" s="5"/>
      <c r="ID45" s="182"/>
      <c r="IE45" s="182"/>
      <c r="IF45" s="182"/>
      <c r="IG45" s="5"/>
      <c r="IH45" s="182"/>
      <c r="II45" s="182"/>
      <c r="IJ45" s="182"/>
      <c r="IK45" s="5"/>
      <c r="IL45" s="182"/>
      <c r="IM45" s="182"/>
      <c r="IN45" s="182"/>
      <c r="IO45" s="5"/>
      <c r="IP45" s="182"/>
      <c r="IQ45" s="182"/>
      <c r="IR45" s="182"/>
      <c r="IS45" s="5"/>
      <c r="IT45" s="182"/>
      <c r="IU45" s="182"/>
      <c r="IV45" s="182"/>
      <c r="IW45" s="5"/>
      <c r="IX45" s="182"/>
      <c r="IY45" s="182"/>
      <c r="IZ45" s="182"/>
      <c r="JB45" s="183"/>
      <c r="JC45" s="183"/>
      <c r="JD45" s="183"/>
      <c r="JF45" s="182"/>
      <c r="JG45" s="182"/>
      <c r="JH45" s="182"/>
      <c r="JI45" s="5"/>
      <c r="JJ45" s="182"/>
      <c r="JK45" s="182"/>
      <c r="JL45" s="182"/>
      <c r="JM45" s="5"/>
      <c r="JN45" s="182"/>
      <c r="JO45" s="182"/>
      <c r="JP45" s="182"/>
      <c r="JQ45" s="5"/>
      <c r="JR45" s="182"/>
      <c r="JS45" s="182"/>
      <c r="JT45" s="182"/>
      <c r="JU45" s="5"/>
      <c r="JV45" s="182"/>
      <c r="JW45" s="182"/>
      <c r="JX45" s="182"/>
      <c r="JY45" s="5"/>
      <c r="JZ45" s="182"/>
      <c r="KA45" s="182"/>
      <c r="KB45" s="182"/>
      <c r="KC45" s="5"/>
      <c r="KD45" s="182"/>
      <c r="KE45" s="182"/>
      <c r="KF45" s="182"/>
      <c r="KG45" s="5"/>
      <c r="KH45" s="182"/>
      <c r="KI45" s="182"/>
      <c r="KJ45" s="182"/>
      <c r="KK45" s="5"/>
      <c r="KL45" s="182"/>
      <c r="KM45" s="182"/>
      <c r="KN45" s="182"/>
      <c r="KO45" s="5"/>
      <c r="KP45" s="182"/>
      <c r="KQ45" s="182"/>
      <c r="KR45" s="182"/>
      <c r="KS45" s="5"/>
      <c r="KT45" s="182"/>
      <c r="KU45" s="182"/>
      <c r="KV45" s="182"/>
      <c r="KW45" s="5"/>
      <c r="KX45" s="182"/>
      <c r="KY45" s="182"/>
      <c r="KZ45" s="182"/>
      <c r="LB45" s="183"/>
      <c r="LC45" s="183"/>
      <c r="LD45" s="183"/>
    </row>
    <row r="46" spans="2:316" ht="18.75">
      <c r="B46" s="172" t="s">
        <v>276</v>
      </c>
      <c r="C46" s="181"/>
      <c r="D46" s="180" t="str">
        <f>'A.I Revenue Streams - P1'!F183</f>
        <v>Tele Consultation</v>
      </c>
      <c r="E46" s="184"/>
      <c r="F46" s="182">
        <f>'A.I Revenue Streams - P2'!G46*25</f>
        <v>125</v>
      </c>
      <c r="G46" s="182">
        <f>'A.I Revenue Streams - P2'!I46</f>
        <v>20</v>
      </c>
      <c r="H46" s="182">
        <f>F46*G46</f>
        <v>2500</v>
      </c>
      <c r="I46" s="5"/>
      <c r="J46" s="182">
        <f>F46*$J$44</f>
        <v>137.5</v>
      </c>
      <c r="K46" s="182">
        <f>G46*$K$44</f>
        <v>20</v>
      </c>
      <c r="L46" s="182">
        <f>J46*K46</f>
        <v>2750</v>
      </c>
      <c r="M46" s="5"/>
      <c r="N46" s="182">
        <f>J46*$N$44</f>
        <v>137.5</v>
      </c>
      <c r="O46" s="182">
        <f>K46*$O$44</f>
        <v>20</v>
      </c>
      <c r="P46" s="182">
        <f>N46*O46</f>
        <v>2750</v>
      </c>
      <c r="Q46" s="5"/>
      <c r="R46" s="182">
        <f>N46*$R$44</f>
        <v>137.5</v>
      </c>
      <c r="S46" s="182">
        <f>O46*$S$44</f>
        <v>20</v>
      </c>
      <c r="T46" s="182">
        <f>R46*S46</f>
        <v>2750</v>
      </c>
      <c r="U46" s="5"/>
      <c r="V46" s="182">
        <f>R46*$V$44</f>
        <v>137.5</v>
      </c>
      <c r="W46" s="182">
        <f>S46*$W$44</f>
        <v>20</v>
      </c>
      <c r="X46" s="182">
        <f>V46*W46</f>
        <v>2750</v>
      </c>
      <c r="Y46" s="5"/>
      <c r="Z46" s="182">
        <f>V46*$Z$44</f>
        <v>137.5</v>
      </c>
      <c r="AA46" s="182">
        <f>W46*$AA$44</f>
        <v>20</v>
      </c>
      <c r="AB46" s="182">
        <f>Z46*AA46</f>
        <v>2750</v>
      </c>
      <c r="AC46" s="5"/>
      <c r="AD46" s="182">
        <f>Z46*$AD$44</f>
        <v>137.5</v>
      </c>
      <c r="AE46" s="182">
        <f>AA46*$AE$44</f>
        <v>20</v>
      </c>
      <c r="AF46" s="182">
        <f>AD46*AE46</f>
        <v>2750</v>
      </c>
      <c r="AG46" s="5"/>
      <c r="AH46" s="182">
        <f>AD46*$AH$44</f>
        <v>137.5</v>
      </c>
      <c r="AI46" s="182">
        <f>AE46*$AI$44</f>
        <v>20</v>
      </c>
      <c r="AJ46" s="182">
        <f>AH46*AI46</f>
        <v>2750</v>
      </c>
      <c r="AK46" s="5"/>
      <c r="AL46" s="182">
        <f>AH46*$AL$44</f>
        <v>137.5</v>
      </c>
      <c r="AM46" s="182">
        <f>AI46*$AM$44</f>
        <v>20</v>
      </c>
      <c r="AN46" s="182">
        <f>AL46*AM46</f>
        <v>2750</v>
      </c>
      <c r="AO46" s="5"/>
      <c r="AP46" s="182">
        <f>AL46*$AP$44</f>
        <v>137.5</v>
      </c>
      <c r="AQ46" s="182">
        <f>AM46*$AQ$44</f>
        <v>20</v>
      </c>
      <c r="AR46" s="182">
        <f>AP46*AQ46</f>
        <v>2750</v>
      </c>
      <c r="AS46" s="5"/>
      <c r="AT46" s="182">
        <f>AP46*$AT$44</f>
        <v>137.5</v>
      </c>
      <c r="AU46" s="182">
        <f>AQ46*$AU$44</f>
        <v>20</v>
      </c>
      <c r="AV46" s="182">
        <f>AT46*AU46</f>
        <v>2750</v>
      </c>
      <c r="AW46" s="5"/>
      <c r="AX46" s="182">
        <f>AT46*$AX$44</f>
        <v>137.5</v>
      </c>
      <c r="AY46" s="182">
        <f>AU46*$AY$44</f>
        <v>20</v>
      </c>
      <c r="AZ46" s="182">
        <f>AX46*AY46</f>
        <v>2750</v>
      </c>
      <c r="BA46" s="5"/>
      <c r="BB46" s="208">
        <f>SUMIF($F$6:$AZ$6,$BB$6,F46:AZ46)</f>
        <v>1637.5</v>
      </c>
      <c r="BC46" s="208">
        <f>SUMIF($F$6:$AZ$6,$BC$6,F46:AZ46)/12</f>
        <v>20</v>
      </c>
      <c r="BD46" s="183">
        <f>H46+L46+P46+T46+X46+AB46+AF46+AJ46+AN46</f>
        <v>24500</v>
      </c>
      <c r="BE46" t="b">
        <f>(BB46*BC46)=BD46</f>
        <v>0</v>
      </c>
      <c r="BF46" s="182">
        <f>AX46*$BF$44</f>
        <v>151.25</v>
      </c>
      <c r="BG46" s="182">
        <f>AY46*$BG$44</f>
        <v>20</v>
      </c>
      <c r="BH46" s="182">
        <f>BF46*BG46</f>
        <v>3025</v>
      </c>
      <c r="BI46" s="5"/>
      <c r="BJ46" s="182">
        <f>BF46*$BJ$44</f>
        <v>151.25</v>
      </c>
      <c r="BK46" s="182">
        <f>BG46*$BK$44</f>
        <v>20</v>
      </c>
      <c r="BL46" s="182">
        <f>BJ46*BK46</f>
        <v>3025</v>
      </c>
      <c r="BM46" s="5"/>
      <c r="BN46" s="182">
        <f>BJ46*$BN$44</f>
        <v>151.25</v>
      </c>
      <c r="BO46" s="182">
        <f>BK46*$BO$44</f>
        <v>20</v>
      </c>
      <c r="BP46" s="182">
        <f>BN46*BO46</f>
        <v>3025</v>
      </c>
      <c r="BQ46" s="5"/>
      <c r="BR46" s="182">
        <f>BN46*$BR$44</f>
        <v>151.25</v>
      </c>
      <c r="BS46" s="182">
        <f>BO46*$BS$44</f>
        <v>20</v>
      </c>
      <c r="BT46" s="182">
        <f>BR46*BS46</f>
        <v>3025</v>
      </c>
      <c r="BU46" s="5"/>
      <c r="BV46" s="182">
        <f>BR46*$BV$44</f>
        <v>151.25</v>
      </c>
      <c r="BW46" s="182">
        <f>BS46*$BW$44</f>
        <v>20</v>
      </c>
      <c r="BX46" s="182">
        <f>BV46*BW46</f>
        <v>3025</v>
      </c>
      <c r="BY46" s="5"/>
      <c r="BZ46" s="182">
        <f>BV46*$BZ$44</f>
        <v>151.25</v>
      </c>
      <c r="CA46" s="182">
        <f>BW46*$CA$44</f>
        <v>20</v>
      </c>
      <c r="CB46" s="182">
        <f>BZ46*CA46</f>
        <v>3025</v>
      </c>
      <c r="CC46" s="5"/>
      <c r="CD46" s="182">
        <f>BZ46*$CD$44</f>
        <v>151.25</v>
      </c>
      <c r="CE46" s="182">
        <f>CA46*$CE$44</f>
        <v>20</v>
      </c>
      <c r="CF46" s="182">
        <f>CD46*CE46</f>
        <v>3025</v>
      </c>
      <c r="CG46" s="5"/>
      <c r="CH46" s="182">
        <f>CD46*$CH$44</f>
        <v>151.25</v>
      </c>
      <c r="CI46" s="182">
        <f>CE46*$CI$44</f>
        <v>20</v>
      </c>
      <c r="CJ46" s="182">
        <f>CH46*CI46</f>
        <v>3025</v>
      </c>
      <c r="CK46" s="5"/>
      <c r="CL46" s="182">
        <f>CH46*$CL$44</f>
        <v>151.25</v>
      </c>
      <c r="CM46" s="182">
        <f>CI46*$CM$44</f>
        <v>20</v>
      </c>
      <c r="CN46" s="182">
        <f>CL46*CM46</f>
        <v>3025</v>
      </c>
      <c r="CO46" s="5"/>
      <c r="CP46" s="182">
        <f>CL46*$CP$44</f>
        <v>151.25</v>
      </c>
      <c r="CQ46" s="182">
        <f>CM46*$CQ$44</f>
        <v>20</v>
      </c>
      <c r="CR46" s="182">
        <f>CP46*CQ46</f>
        <v>3025</v>
      </c>
      <c r="CS46" s="5"/>
      <c r="CT46" s="182">
        <f>CP46*$CT$44</f>
        <v>151.25</v>
      </c>
      <c r="CU46" s="182">
        <f>CQ46*$CU$44</f>
        <v>20</v>
      </c>
      <c r="CV46" s="182">
        <f>CT46*CU46</f>
        <v>3025</v>
      </c>
      <c r="CW46" s="5"/>
      <c r="CX46" s="182">
        <f>CT46*$CX$44</f>
        <v>151.25</v>
      </c>
      <c r="CY46" s="182">
        <f>CU46*$CY$44</f>
        <v>20</v>
      </c>
      <c r="CZ46" s="182">
        <f>CX46*CY46</f>
        <v>3025</v>
      </c>
      <c r="DA46" s="5"/>
      <c r="DB46" s="183">
        <f>BF46+BJ46+BN46+BR46+BV46+BZ46+CD46+CH46+CL46+CP46+CT46+CX46</f>
        <v>1815</v>
      </c>
      <c r="DC46" s="183">
        <f>(BG46+BK46+BO46+BS46+BW46+CA46+CE46+CI46+CM46+CQ46+CU46+CY46)/12</f>
        <v>20</v>
      </c>
      <c r="DD46" s="183">
        <f>BH46+BL46+BP46+BT46+BX46+CB46+CF46+CJ46+CN46+CR46+CV46+CZ46</f>
        <v>36300</v>
      </c>
      <c r="DF46" s="182">
        <f>CX46*$DF$44</f>
        <v>166.375</v>
      </c>
      <c r="DG46" s="182">
        <f>CY46*$DG$44</f>
        <v>20</v>
      </c>
      <c r="DH46" s="182">
        <f>DF46*DG46</f>
        <v>3327.5</v>
      </c>
      <c r="DI46" s="5"/>
      <c r="DJ46" s="182">
        <f>DF46*$DJ$44</f>
        <v>166.375</v>
      </c>
      <c r="DK46" s="182">
        <f>DG46*$DK$44</f>
        <v>20</v>
      </c>
      <c r="DL46" s="182">
        <f>DJ46*DK46</f>
        <v>3327.5</v>
      </c>
      <c r="DM46" s="5"/>
      <c r="DN46" s="182">
        <f>DJ46*$DN$44</f>
        <v>166.375</v>
      </c>
      <c r="DO46" s="182">
        <f>DK46*$DO$44</f>
        <v>20</v>
      </c>
      <c r="DP46" s="182">
        <f>DN46*DO46</f>
        <v>3327.5</v>
      </c>
      <c r="DQ46" s="5"/>
      <c r="DR46" s="182">
        <f>DN46*$DR$44</f>
        <v>166.375</v>
      </c>
      <c r="DS46" s="182">
        <f>DO46*$DS$44</f>
        <v>20</v>
      </c>
      <c r="DT46" s="182">
        <f>DR46*DS46</f>
        <v>3327.5</v>
      </c>
      <c r="DU46" s="5"/>
      <c r="DV46" s="182">
        <f>DR46*$DV$44</f>
        <v>166.375</v>
      </c>
      <c r="DW46" s="182">
        <f>DS46*$DW$44</f>
        <v>20</v>
      </c>
      <c r="DX46" s="182">
        <f>DV46*DW46</f>
        <v>3327.5</v>
      </c>
      <c r="DY46" s="5"/>
      <c r="DZ46" s="182">
        <f>DV46*$DZ$44</f>
        <v>166.375</v>
      </c>
      <c r="EA46" s="182">
        <f>DW46*$EA$44</f>
        <v>20</v>
      </c>
      <c r="EB46" s="182">
        <f>DZ46*EA46</f>
        <v>3327.5</v>
      </c>
      <c r="EC46" s="5"/>
      <c r="ED46" s="182">
        <f>DZ46*$ED$44</f>
        <v>166.375</v>
      </c>
      <c r="EE46" s="182">
        <f>EA46*$EE$44</f>
        <v>20</v>
      </c>
      <c r="EF46" s="182">
        <f>ED46*EE46</f>
        <v>3327.5</v>
      </c>
      <c r="EG46" s="5"/>
      <c r="EH46" s="182">
        <f>ED46*$EH$44</f>
        <v>166.375</v>
      </c>
      <c r="EI46" s="182">
        <f>EE46*$EI$44</f>
        <v>20</v>
      </c>
      <c r="EJ46" s="182">
        <f>EH46*EI46</f>
        <v>3327.5</v>
      </c>
      <c r="EK46" s="5"/>
      <c r="EL46" s="182">
        <f>EH46*$EL$44</f>
        <v>166.375</v>
      </c>
      <c r="EM46" s="182">
        <f>EI46*$EM$44</f>
        <v>20</v>
      </c>
      <c r="EN46" s="182">
        <f>EL46*EM46</f>
        <v>3327.5</v>
      </c>
      <c r="EO46" s="5"/>
      <c r="EP46" s="182">
        <f>EL46*$EP$44</f>
        <v>166.375</v>
      </c>
      <c r="EQ46" s="182">
        <f>EM46*$EQ$44</f>
        <v>20</v>
      </c>
      <c r="ER46" s="182">
        <f>EP46*EQ46</f>
        <v>3327.5</v>
      </c>
      <c r="ES46" s="5"/>
      <c r="ET46" s="182">
        <f>EP46*$ET$44</f>
        <v>166.375</v>
      </c>
      <c r="EU46" s="182">
        <f>EQ46*$EU$44</f>
        <v>20</v>
      </c>
      <c r="EV46" s="182">
        <f>ET46*EU46</f>
        <v>3327.5</v>
      </c>
      <c r="EW46" s="5"/>
      <c r="EX46" s="182">
        <f>ET46*$EX$44</f>
        <v>166.375</v>
      </c>
      <c r="EY46" s="182">
        <f>EU46*$EY$44</f>
        <v>20</v>
      </c>
      <c r="EZ46" s="182">
        <f>EX46*EY46</f>
        <v>3327.5</v>
      </c>
      <c r="FA46" s="5"/>
      <c r="FB46" s="183">
        <f>DF46+DJ46+DN46+DR46+DV46+DZ46+ED46+EH46+EL46+EP46+ET46+EX46</f>
        <v>1996.5</v>
      </c>
      <c r="FC46" s="183">
        <f>(DG46+DK46+DO46+DS46+DW46+EA46+EE46+EI46+EM46+EQ46+EU46+EY46)/12</f>
        <v>20</v>
      </c>
      <c r="FD46" s="183">
        <f>DH46+DL46+DP46+DT46+DX46+EB46+EF46+EJ46+EN46+ER46+EV46+EZ46</f>
        <v>39930</v>
      </c>
      <c r="FF46" s="182">
        <f>EX46*$FF$44</f>
        <v>183.01250000000002</v>
      </c>
      <c r="FG46" s="182">
        <f>EY46*$FG$44</f>
        <v>20</v>
      </c>
      <c r="FH46" s="182">
        <f>FF46*FG46</f>
        <v>3660.2500000000005</v>
      </c>
      <c r="FI46" s="5"/>
      <c r="FJ46" s="182">
        <f>FF46*$FJ$44</f>
        <v>183.01250000000002</v>
      </c>
      <c r="FK46" s="182">
        <f>FG46*$FK$44</f>
        <v>20</v>
      </c>
      <c r="FL46" s="182">
        <f>FJ46*FK46</f>
        <v>3660.2500000000005</v>
      </c>
      <c r="FM46" s="5"/>
      <c r="FN46" s="182">
        <f>FJ46*$FN$44</f>
        <v>183.01250000000002</v>
      </c>
      <c r="FO46" s="182">
        <f>FK46*$FO$44</f>
        <v>20</v>
      </c>
      <c r="FP46" s="182">
        <f>FN46*FO46</f>
        <v>3660.2500000000005</v>
      </c>
      <c r="FQ46" s="5"/>
      <c r="FR46" s="182">
        <f>FN46*$FR$44</f>
        <v>183.01250000000002</v>
      </c>
      <c r="FS46" s="182">
        <f>FO46*$FS$44</f>
        <v>20</v>
      </c>
      <c r="FT46" s="182">
        <f>FR46*FS46</f>
        <v>3660.2500000000005</v>
      </c>
      <c r="FU46" s="5"/>
      <c r="FV46" s="182">
        <f>FR46*$FV$44</f>
        <v>183.01250000000002</v>
      </c>
      <c r="FW46" s="182">
        <f>FS46*$FW$44</f>
        <v>20</v>
      </c>
      <c r="FX46" s="182">
        <f>FV46*FW46</f>
        <v>3660.2500000000005</v>
      </c>
      <c r="FY46" s="5"/>
      <c r="FZ46" s="182">
        <f>FV46*$FZ$44</f>
        <v>183.01250000000002</v>
      </c>
      <c r="GA46" s="182">
        <f>FW46*$GA$44</f>
        <v>20</v>
      </c>
      <c r="GB46" s="182">
        <f>FZ46*GA46</f>
        <v>3660.2500000000005</v>
      </c>
      <c r="GC46" s="5"/>
      <c r="GD46" s="182">
        <f>FZ46*$GD$44</f>
        <v>183.01250000000002</v>
      </c>
      <c r="GE46" s="182">
        <f>GA46*$GE$44</f>
        <v>20</v>
      </c>
      <c r="GF46" s="182">
        <f>GD46*GE46</f>
        <v>3660.2500000000005</v>
      </c>
      <c r="GG46" s="5"/>
      <c r="GH46" s="182">
        <f>GD46*$GH$44</f>
        <v>183.01250000000002</v>
      </c>
      <c r="GI46" s="182">
        <f>GE46*$GI$44</f>
        <v>20</v>
      </c>
      <c r="GJ46" s="182">
        <f>GH46*GI46</f>
        <v>3660.2500000000005</v>
      </c>
      <c r="GK46" s="5"/>
      <c r="GL46" s="182">
        <f>GH46*$GL$44</f>
        <v>183.01250000000002</v>
      </c>
      <c r="GM46" s="182">
        <f>GI46*$GM$44</f>
        <v>20</v>
      </c>
      <c r="GN46" s="182">
        <f>GL46*GM46</f>
        <v>3660.2500000000005</v>
      </c>
      <c r="GO46" s="5"/>
      <c r="GP46" s="182">
        <f>GL46*$GP$44</f>
        <v>183.01250000000002</v>
      </c>
      <c r="GQ46" s="182">
        <f>GM46*$GQ$44</f>
        <v>20</v>
      </c>
      <c r="GR46" s="182">
        <f>GP46*GQ46</f>
        <v>3660.2500000000005</v>
      </c>
      <c r="GS46" s="5"/>
      <c r="GT46" s="182">
        <f>GP46*$GT$44</f>
        <v>183.01250000000002</v>
      </c>
      <c r="GU46" s="182">
        <f>GQ46*$GU$44</f>
        <v>20</v>
      </c>
      <c r="GV46" s="182">
        <f>GT46*GU46</f>
        <v>3660.2500000000005</v>
      </c>
      <c r="GW46" s="5"/>
      <c r="GX46" s="182">
        <f>GT46*$GX$44</f>
        <v>183.01250000000002</v>
      </c>
      <c r="GY46" s="182">
        <f>GU46*$GY$44</f>
        <v>20</v>
      </c>
      <c r="GZ46" s="182">
        <f>GX46*GY46</f>
        <v>3660.2500000000005</v>
      </c>
      <c r="HB46" s="183">
        <f>FF46+FJ46+FN46+FR46+FV46+FZ46+GD46+GH46+GL46+GP46+GT46+GX46</f>
        <v>2196.15</v>
      </c>
      <c r="HC46" s="183">
        <f>(FG46+FK46+FO46+FS46+FW46+GA46+GE46+GI46+GM46+GQ46+GU46+GY46)/12</f>
        <v>20</v>
      </c>
      <c r="HD46" s="183">
        <f>FH46+FL46+FP46+FT46+FX46+GB46+GF46+GJ46+GN46+GR46+GV46+GZ46</f>
        <v>43923.000000000007</v>
      </c>
      <c r="HF46" s="182">
        <f>GX46*$HF$44</f>
        <v>201.31375000000003</v>
      </c>
      <c r="HG46" s="182">
        <f>GY46*$HG$44</f>
        <v>20</v>
      </c>
      <c r="HH46" s="182">
        <f>HF46*HG46</f>
        <v>4026.2750000000005</v>
      </c>
      <c r="HI46" s="5"/>
      <c r="HJ46" s="182">
        <f>HF46*$HJ$44</f>
        <v>201.31375000000003</v>
      </c>
      <c r="HK46" s="182">
        <f>HG46*$HK$44</f>
        <v>20</v>
      </c>
      <c r="HL46" s="182">
        <f>HJ46*HK46</f>
        <v>4026.2750000000005</v>
      </c>
      <c r="HM46" s="5"/>
      <c r="HN46" s="182">
        <f>HJ46*$HN$44</f>
        <v>201.31375000000003</v>
      </c>
      <c r="HO46" s="182">
        <f>HK46*$HO$44</f>
        <v>20</v>
      </c>
      <c r="HP46" s="182">
        <f>HN46*HO46</f>
        <v>4026.2750000000005</v>
      </c>
      <c r="HQ46" s="5"/>
      <c r="HR46" s="182">
        <f>HN46*$HR$44</f>
        <v>201.31375000000003</v>
      </c>
      <c r="HS46" s="182">
        <f>HO46*$HS$44</f>
        <v>20</v>
      </c>
      <c r="HT46" s="182">
        <f>HR46*HS46</f>
        <v>4026.2750000000005</v>
      </c>
      <c r="HU46" s="5"/>
      <c r="HV46" s="182">
        <f>HR46*$HV$44</f>
        <v>201.31375000000003</v>
      </c>
      <c r="HW46" s="182">
        <f>HS46*$HW$44</f>
        <v>20</v>
      </c>
      <c r="HX46" s="182">
        <f>HV46*HW46</f>
        <v>4026.2750000000005</v>
      </c>
      <c r="HY46" s="5"/>
      <c r="HZ46" s="182">
        <f>HV46*$HZ$44</f>
        <v>201.31375000000003</v>
      </c>
      <c r="IA46" s="182">
        <f>HW46*$IA$44</f>
        <v>20</v>
      </c>
      <c r="IB46" s="182">
        <f>HZ46*IA46</f>
        <v>4026.2750000000005</v>
      </c>
      <c r="IC46" s="5"/>
      <c r="ID46" s="182">
        <f>HZ46*$ID$44</f>
        <v>201.31375000000003</v>
      </c>
      <c r="IE46" s="182">
        <f>IA46*$IE$44</f>
        <v>20</v>
      </c>
      <c r="IF46" s="182">
        <f>ID46*IE46</f>
        <v>4026.2750000000005</v>
      </c>
      <c r="IG46" s="5"/>
      <c r="IH46" s="182">
        <f>ID46*$IH$44</f>
        <v>201.31375000000003</v>
      </c>
      <c r="II46" s="182">
        <f>IE46*$II$44</f>
        <v>20</v>
      </c>
      <c r="IJ46" s="182">
        <f>IH46*II46</f>
        <v>4026.2750000000005</v>
      </c>
      <c r="IK46" s="5"/>
      <c r="IL46" s="182">
        <f>IH46*$IL$44</f>
        <v>201.31375000000003</v>
      </c>
      <c r="IM46" s="182">
        <f>II46*$IM$44</f>
        <v>20</v>
      </c>
      <c r="IN46" s="182">
        <f>IL46*IM46</f>
        <v>4026.2750000000005</v>
      </c>
      <c r="IO46" s="5"/>
      <c r="IP46" s="182">
        <f>IL46*$IP$44</f>
        <v>201.31375000000003</v>
      </c>
      <c r="IQ46" s="182">
        <f>IM46*$IQ$44</f>
        <v>20</v>
      </c>
      <c r="IR46" s="182">
        <f>IP46*IQ46</f>
        <v>4026.2750000000005</v>
      </c>
      <c r="IS46" s="5"/>
      <c r="IT46" s="182">
        <f>IP46*$IT$44</f>
        <v>201.31375000000003</v>
      </c>
      <c r="IU46" s="182">
        <f>IQ46*$IU$44</f>
        <v>20</v>
      </c>
      <c r="IV46" s="182">
        <f>IT46*IU46</f>
        <v>4026.2750000000005</v>
      </c>
      <c r="IW46" s="5"/>
      <c r="IX46" s="182">
        <f>IT46*$IX$44</f>
        <v>201.31375000000003</v>
      </c>
      <c r="IY46" s="182">
        <f>IU46*$IY$44</f>
        <v>20</v>
      </c>
      <c r="IZ46" s="182">
        <f>IX46*IY46</f>
        <v>4026.2750000000005</v>
      </c>
      <c r="JB46" s="183">
        <f>HF46+HJ46+HN46+HR46+HV46+HZ46+ID46+IH46+IL46+IP46+IT46+IX46</f>
        <v>2415.7650000000003</v>
      </c>
      <c r="JC46" s="183">
        <f>(HG46+HK46+HO46+HS46+HW46+IA46+IE46+II46+IM46+IQ46+IU46+IY46)/12</f>
        <v>20</v>
      </c>
      <c r="JD46" s="183">
        <f>HH46+HL46+HP46+HT46+HX46+IB46+IF46+IJ46+IN46+IR46+IV46+IZ46</f>
        <v>48315.30000000001</v>
      </c>
      <c r="JF46" s="182">
        <f>IX46*$JF$44</f>
        <v>221.44512500000005</v>
      </c>
      <c r="JG46" s="182">
        <f>IY46*$JG$44</f>
        <v>20</v>
      </c>
      <c r="JH46" s="182">
        <f>JF46*JG46</f>
        <v>4428.9025000000011</v>
      </c>
      <c r="JI46" s="5"/>
      <c r="JJ46" s="182">
        <f>JF46*$JJ$44</f>
        <v>221.44512500000005</v>
      </c>
      <c r="JK46" s="182">
        <f>JG46*$JK$44</f>
        <v>20</v>
      </c>
      <c r="JL46" s="182">
        <f>JJ46*JK46</f>
        <v>4428.9025000000011</v>
      </c>
      <c r="JM46" s="5"/>
      <c r="JN46" s="182">
        <f>JJ46*$JN$44</f>
        <v>221.44512500000005</v>
      </c>
      <c r="JO46" s="182">
        <f>JK46*$JO$44</f>
        <v>20</v>
      </c>
      <c r="JP46" s="182">
        <f>JN46*JO46</f>
        <v>4428.9025000000011</v>
      </c>
      <c r="JQ46" s="5"/>
      <c r="JR46" s="182">
        <f>JN46*$JR$44</f>
        <v>221.44512500000005</v>
      </c>
      <c r="JS46" s="182">
        <f>JO46*$JS$44</f>
        <v>20</v>
      </c>
      <c r="JT46" s="182">
        <f>JR46*JS46</f>
        <v>4428.9025000000011</v>
      </c>
      <c r="JU46" s="5"/>
      <c r="JV46" s="182">
        <f>JR46*$JV$44</f>
        <v>221.44512500000005</v>
      </c>
      <c r="JW46" s="182">
        <f>JS46*$JW$44</f>
        <v>20</v>
      </c>
      <c r="JX46" s="182">
        <f>JV46*JW46</f>
        <v>4428.9025000000011</v>
      </c>
      <c r="JY46" s="5"/>
      <c r="JZ46" s="182">
        <f>JV46*$JZ$44</f>
        <v>221.44512500000005</v>
      </c>
      <c r="KA46" s="182">
        <f>JW46*$KA$44</f>
        <v>20</v>
      </c>
      <c r="KB46" s="182">
        <f>JZ46*KA46</f>
        <v>4428.9025000000011</v>
      </c>
      <c r="KC46" s="5"/>
      <c r="KD46" s="182">
        <f>JZ46*$KD$44</f>
        <v>221.44512500000005</v>
      </c>
      <c r="KE46" s="182">
        <f>KA46*$KE$44</f>
        <v>20</v>
      </c>
      <c r="KF46" s="182">
        <f>KD46*KE46</f>
        <v>4428.9025000000011</v>
      </c>
      <c r="KG46" s="5"/>
      <c r="KH46" s="182">
        <f>KD46*$KH$44</f>
        <v>221.44512500000005</v>
      </c>
      <c r="KI46" s="182">
        <f>KE46*$KI$44</f>
        <v>20</v>
      </c>
      <c r="KJ46" s="182">
        <f>KH46*KI46</f>
        <v>4428.9025000000011</v>
      </c>
      <c r="KK46" s="5"/>
      <c r="KL46" s="182">
        <f>KH46*$KL$44</f>
        <v>221.44512500000005</v>
      </c>
      <c r="KM46" s="182">
        <f>KI46*$KM$44</f>
        <v>20</v>
      </c>
      <c r="KN46" s="182">
        <f>KL46*KM46</f>
        <v>4428.9025000000011</v>
      </c>
      <c r="KO46" s="5"/>
      <c r="KP46" s="182">
        <f>KL46*$KP$44</f>
        <v>221.44512500000005</v>
      </c>
      <c r="KQ46" s="182">
        <f>KM46*$KQ$44</f>
        <v>20</v>
      </c>
      <c r="KR46" s="182">
        <f>KP46*KQ46</f>
        <v>4428.9025000000011</v>
      </c>
      <c r="KS46" s="5"/>
      <c r="KT46" s="182">
        <f>KP46*$KT$44</f>
        <v>221.44512500000005</v>
      </c>
      <c r="KU46" s="182">
        <f>KQ46*$KU$44</f>
        <v>20</v>
      </c>
      <c r="KV46" s="182">
        <f>KT46*KU46</f>
        <v>4428.9025000000011</v>
      </c>
      <c r="KW46" s="5"/>
      <c r="KX46" s="182">
        <f>KT46*$KX$44</f>
        <v>221.44512500000005</v>
      </c>
      <c r="KY46" s="182">
        <f>KU46*$KY$44</f>
        <v>20</v>
      </c>
      <c r="KZ46" s="182">
        <f>KX46*KY46</f>
        <v>4428.9025000000011</v>
      </c>
      <c r="LB46" s="183">
        <f>JF46+JJ46+JN46+JR46+JV46+JZ46+KD46+KH46+KL46+KP46+KT46+KX46</f>
        <v>2657.3415000000005</v>
      </c>
      <c r="LC46" s="183">
        <f>(JG46+JK46+JO46+JS46+JW46+KA46+KE46+KI46+KM46+KQ46+KU46+KY46)/12</f>
        <v>20</v>
      </c>
      <c r="LD46" s="183">
        <f>JH46+JL46+JP46+JT46+JX46+KB46+KF46+KJ46+KN46+KR46+KV46+KZ46</f>
        <v>53146.830000000024</v>
      </c>
    </row>
    <row r="47" spans="2:316" ht="18.75">
      <c r="B47" s="172" t="s">
        <v>278</v>
      </c>
      <c r="C47" s="181"/>
      <c r="D47" s="180" t="str">
        <f>'A.I Revenue Streams - P1'!F184</f>
        <v>Subscriptions - Clinic Retail</v>
      </c>
      <c r="E47" s="184"/>
      <c r="F47" s="182">
        <f>'A.I Revenue Streams - P2'!G47*25</f>
        <v>100</v>
      </c>
      <c r="G47" s="182">
        <f>'A.I Revenue Streams - P2'!I47</f>
        <v>20</v>
      </c>
      <c r="H47" s="182">
        <f>F47*G47</f>
        <v>2000</v>
      </c>
      <c r="I47" s="5"/>
      <c r="J47" s="182">
        <f>F47*$J$44</f>
        <v>110.00000000000001</v>
      </c>
      <c r="K47" s="182">
        <f>G47*$K$44</f>
        <v>20</v>
      </c>
      <c r="L47" s="182">
        <f>J47*K47</f>
        <v>2200.0000000000005</v>
      </c>
      <c r="M47" s="5"/>
      <c r="N47" s="182">
        <f>J47*$N$44</f>
        <v>110.00000000000001</v>
      </c>
      <c r="O47" s="182">
        <f>K47*$O$44</f>
        <v>20</v>
      </c>
      <c r="P47" s="182">
        <f>N47*O47</f>
        <v>2200.0000000000005</v>
      </c>
      <c r="Q47" s="5"/>
      <c r="R47" s="182">
        <f>N47*$R$44</f>
        <v>110.00000000000001</v>
      </c>
      <c r="S47" s="182">
        <f>O47*$S$44</f>
        <v>20</v>
      </c>
      <c r="T47" s="182">
        <f>R47*S47</f>
        <v>2200.0000000000005</v>
      </c>
      <c r="U47" s="5"/>
      <c r="V47" s="182">
        <f>R47*$V$44</f>
        <v>110.00000000000001</v>
      </c>
      <c r="W47" s="182">
        <f>S47*$W$44</f>
        <v>20</v>
      </c>
      <c r="X47" s="182">
        <f>V47*W47</f>
        <v>2200.0000000000005</v>
      </c>
      <c r="Y47" s="5"/>
      <c r="Z47" s="182">
        <f>V47*$Z$44</f>
        <v>110.00000000000001</v>
      </c>
      <c r="AA47" s="182">
        <f>W47*$AA$44</f>
        <v>20</v>
      </c>
      <c r="AB47" s="182">
        <f>Z47*AA47</f>
        <v>2200.0000000000005</v>
      </c>
      <c r="AC47" s="5"/>
      <c r="AD47" s="182">
        <f>Z47*$AD$44</f>
        <v>110.00000000000001</v>
      </c>
      <c r="AE47" s="182">
        <f>AA47*$AE$44</f>
        <v>20</v>
      </c>
      <c r="AF47" s="182">
        <f>AD47*AE47</f>
        <v>2200.0000000000005</v>
      </c>
      <c r="AG47" s="5"/>
      <c r="AH47" s="182">
        <f>AD47*$AH$44</f>
        <v>110.00000000000001</v>
      </c>
      <c r="AI47" s="182">
        <f>AE47*$AI$44</f>
        <v>20</v>
      </c>
      <c r="AJ47" s="182">
        <f>AH47*AI47</f>
        <v>2200.0000000000005</v>
      </c>
      <c r="AK47" s="5"/>
      <c r="AL47" s="182">
        <f>AH47*$AL$44</f>
        <v>110.00000000000001</v>
      </c>
      <c r="AM47" s="182">
        <f>AI47*$AM$44</f>
        <v>20</v>
      </c>
      <c r="AN47" s="182">
        <f>AL47*AM47</f>
        <v>2200.0000000000005</v>
      </c>
      <c r="AO47" s="5"/>
      <c r="AP47" s="182">
        <f t="shared" ref="AP47:AP50" si="437">AL47*$AP$44</f>
        <v>110.00000000000001</v>
      </c>
      <c r="AQ47" s="182">
        <f t="shared" ref="AQ47:AQ50" si="438">AM47*$AQ$44</f>
        <v>20</v>
      </c>
      <c r="AR47" s="182">
        <f t="shared" ref="AR47:AR50" si="439">AP47*AQ47</f>
        <v>2200.0000000000005</v>
      </c>
      <c r="AS47" s="5"/>
      <c r="AT47" s="182">
        <f t="shared" ref="AT47:AT50" si="440">AP47*$AT$44</f>
        <v>110.00000000000001</v>
      </c>
      <c r="AU47" s="182">
        <f t="shared" ref="AU47:AU50" si="441">AQ47*$AU$44</f>
        <v>20</v>
      </c>
      <c r="AV47" s="182">
        <f t="shared" ref="AV47:AV50" si="442">AT47*AU47</f>
        <v>2200.0000000000005</v>
      </c>
      <c r="AW47" s="5"/>
      <c r="AX47" s="182">
        <f t="shared" ref="AX47:AX50" si="443">AT47*$AX$44</f>
        <v>110.00000000000001</v>
      </c>
      <c r="AY47" s="182">
        <f t="shared" ref="AY47:AY50" si="444">AU47*$AY$44</f>
        <v>20</v>
      </c>
      <c r="AZ47" s="182">
        <f t="shared" ref="AZ47:AZ50" si="445">AX47*AY47</f>
        <v>2200.0000000000005</v>
      </c>
      <c r="BA47" s="5"/>
      <c r="BB47" s="208">
        <f>SUMIF($F$6:$AZ$6,$BB$6,F47:AZ47)</f>
        <v>1310</v>
      </c>
      <c r="BC47" s="208">
        <f>SUMIF($F$6:$AZ$6,$BC$6,F47:AZ47)/12</f>
        <v>20</v>
      </c>
      <c r="BD47" s="183">
        <f>H47+L47+P47+T47+X47+AB47+AF47+AJ47+AN47</f>
        <v>19600</v>
      </c>
      <c r="BE47" t="b">
        <f>(BB47*BC47)=BD47</f>
        <v>0</v>
      </c>
      <c r="BF47" s="182">
        <f>AX47*$BF$44</f>
        <v>121.00000000000003</v>
      </c>
      <c r="BG47" s="182">
        <f>AY47*$BG$44</f>
        <v>20</v>
      </c>
      <c r="BH47" s="182">
        <f>BF47*BG47</f>
        <v>2420.0000000000005</v>
      </c>
      <c r="BI47" s="5"/>
      <c r="BJ47" s="182">
        <f>BF47*$BJ$44</f>
        <v>121.00000000000003</v>
      </c>
      <c r="BK47" s="182">
        <f t="shared" ref="BK47:BK50" si="446">BG47*$BK$44</f>
        <v>20</v>
      </c>
      <c r="BL47" s="182">
        <f>BJ47*BK47</f>
        <v>2420.0000000000005</v>
      </c>
      <c r="BM47" s="5"/>
      <c r="BN47" s="182">
        <f t="shared" ref="BN47:BN50" si="447">BJ47*$BN$44</f>
        <v>121.00000000000003</v>
      </c>
      <c r="BO47" s="182">
        <f t="shared" ref="BO47:BO50" si="448">BK47*$BO$44</f>
        <v>20</v>
      </c>
      <c r="BP47" s="182">
        <f>BN47*BO47</f>
        <v>2420.0000000000005</v>
      </c>
      <c r="BQ47" s="5"/>
      <c r="BR47" s="182">
        <f t="shared" ref="BR47:BR50" si="449">BN47*$BR$44</f>
        <v>121.00000000000003</v>
      </c>
      <c r="BS47" s="182">
        <f t="shared" ref="BS47:BS50" si="450">BO47*$BS$44</f>
        <v>20</v>
      </c>
      <c r="BT47" s="182">
        <f>BR47*BS47</f>
        <v>2420.0000000000005</v>
      </c>
      <c r="BU47" s="5"/>
      <c r="BV47" s="182">
        <f t="shared" ref="BV47:BV50" si="451">BR47*$BV$44</f>
        <v>121.00000000000003</v>
      </c>
      <c r="BW47" s="182">
        <f t="shared" ref="BW47:BW50" si="452">BS47*$BW$44</f>
        <v>20</v>
      </c>
      <c r="BX47" s="182">
        <f>BV47*BW47</f>
        <v>2420.0000000000005</v>
      </c>
      <c r="BY47" s="5"/>
      <c r="BZ47" s="182">
        <f t="shared" ref="BZ47:BZ50" si="453">BV47*$BZ$44</f>
        <v>121.00000000000003</v>
      </c>
      <c r="CA47" s="182">
        <f t="shared" ref="CA47:CA50" si="454">BW47*$CA$44</f>
        <v>20</v>
      </c>
      <c r="CB47" s="182">
        <f>BZ47*CA47</f>
        <v>2420.0000000000005</v>
      </c>
      <c r="CC47" s="5"/>
      <c r="CD47" s="182">
        <f t="shared" ref="CD47:CD50" si="455">BZ47*$CD$44</f>
        <v>121.00000000000003</v>
      </c>
      <c r="CE47" s="182">
        <f t="shared" ref="CE47:CE50" si="456">CA47*$CE$44</f>
        <v>20</v>
      </c>
      <c r="CF47" s="182">
        <f>CD47*CE47</f>
        <v>2420.0000000000005</v>
      </c>
      <c r="CG47" s="5"/>
      <c r="CH47" s="182">
        <f t="shared" ref="CH47:CH50" si="457">CD47*$CH$44</f>
        <v>121.00000000000003</v>
      </c>
      <c r="CI47" s="182">
        <f t="shared" ref="CI47:CI50" si="458">CE47*$CI$44</f>
        <v>20</v>
      </c>
      <c r="CJ47" s="182">
        <f>CH47*CI47</f>
        <v>2420.0000000000005</v>
      </c>
      <c r="CK47" s="5"/>
      <c r="CL47" s="182">
        <f t="shared" ref="CL47:CL50" si="459">CH47*$CL$44</f>
        <v>121.00000000000003</v>
      </c>
      <c r="CM47" s="182">
        <f t="shared" ref="CM47:CM50" si="460">CI47*$CM$44</f>
        <v>20</v>
      </c>
      <c r="CN47" s="182">
        <f>CL47*CM47</f>
        <v>2420.0000000000005</v>
      </c>
      <c r="CO47" s="5"/>
      <c r="CP47" s="182">
        <f t="shared" ref="CP47:CP50" si="461">CL47*$CP$44</f>
        <v>121.00000000000003</v>
      </c>
      <c r="CQ47" s="182">
        <f t="shared" ref="CQ47:CQ50" si="462">CM47*$CQ$44</f>
        <v>20</v>
      </c>
      <c r="CR47" s="182">
        <f>CP47*CQ47</f>
        <v>2420.0000000000005</v>
      </c>
      <c r="CS47" s="5"/>
      <c r="CT47" s="182">
        <f t="shared" ref="CT47:CT50" si="463">CP47*$CT$44</f>
        <v>121.00000000000003</v>
      </c>
      <c r="CU47" s="182">
        <f t="shared" ref="CU47:CU50" si="464">CQ47*$CU$44</f>
        <v>20</v>
      </c>
      <c r="CV47" s="182">
        <f>CT47*CU47</f>
        <v>2420.0000000000005</v>
      </c>
      <c r="CW47" s="5"/>
      <c r="CX47" s="182">
        <f t="shared" ref="CX47:CX50" si="465">CT47*$CX$44</f>
        <v>121.00000000000003</v>
      </c>
      <c r="CY47" s="182">
        <f t="shared" ref="CY47:CY50" si="466">CU47*$CY$44</f>
        <v>20</v>
      </c>
      <c r="CZ47" s="182">
        <f>CX47*CY47</f>
        <v>2420.0000000000005</v>
      </c>
      <c r="DA47" s="5"/>
      <c r="DB47" s="183">
        <f>BF47+BJ47+BN47+BR47+BV47+BZ47+CD47+CH47+CL47+CP47+CT47+CX47</f>
        <v>1452.0000000000002</v>
      </c>
      <c r="DC47" s="183">
        <f>(BG47+BK47+BO47+BS47+BW47+CA47+CE47+CI47+CM47+CQ47+CU47+CY47)/12</f>
        <v>20</v>
      </c>
      <c r="DD47" s="183">
        <f>BH47+BL47+BP47+BT47+BX47+CB47+CF47+CJ47+CN47+CR47+CV47+CZ47</f>
        <v>29040.000000000004</v>
      </c>
      <c r="DF47" s="182">
        <f>CX47*$DF$44</f>
        <v>133.10000000000005</v>
      </c>
      <c r="DG47" s="182">
        <f t="shared" ref="DG47:DG50" si="467">CY47*$DG$44</f>
        <v>20</v>
      </c>
      <c r="DH47" s="182">
        <f>DF47*DG47</f>
        <v>2662.0000000000009</v>
      </c>
      <c r="DI47" s="5"/>
      <c r="DJ47" s="182">
        <f>DF47*$DJ$44</f>
        <v>133.10000000000005</v>
      </c>
      <c r="DK47" s="182">
        <f t="shared" ref="DK47" si="468">DG47*$DK$44</f>
        <v>20</v>
      </c>
      <c r="DL47" s="182">
        <f>DJ47*DK47</f>
        <v>2662.0000000000009</v>
      </c>
      <c r="DM47" s="5"/>
      <c r="DN47" s="182">
        <f t="shared" ref="DN47:DN50" si="469">DJ47*$DN$44</f>
        <v>133.10000000000005</v>
      </c>
      <c r="DO47" s="182">
        <f t="shared" ref="DO47:DO50" si="470">DK47*$DO$44</f>
        <v>20</v>
      </c>
      <c r="DP47" s="182">
        <f>DN47*DO47</f>
        <v>2662.0000000000009</v>
      </c>
      <c r="DQ47" s="5"/>
      <c r="DR47" s="182">
        <f t="shared" ref="DR47:DR50" si="471">DN47*$DR$44</f>
        <v>133.10000000000005</v>
      </c>
      <c r="DS47" s="182">
        <f t="shared" ref="DS47:DS50" si="472">DO47*$DS$44</f>
        <v>20</v>
      </c>
      <c r="DT47" s="182">
        <f>DR47*DS47</f>
        <v>2662.0000000000009</v>
      </c>
      <c r="DU47" s="5"/>
      <c r="DV47" s="182">
        <f t="shared" ref="DV47:DV50" si="473">DR47*$DV$44</f>
        <v>133.10000000000005</v>
      </c>
      <c r="DW47" s="182">
        <f t="shared" ref="DW47:DW50" si="474">DS47*$DW$44</f>
        <v>20</v>
      </c>
      <c r="DX47" s="182">
        <f>DV47*DW47</f>
        <v>2662.0000000000009</v>
      </c>
      <c r="DY47" s="5"/>
      <c r="DZ47" s="182">
        <f t="shared" ref="DZ47:DZ50" si="475">DV47*$DZ$44</f>
        <v>133.10000000000005</v>
      </c>
      <c r="EA47" s="182">
        <f t="shared" ref="EA47:EA50" si="476">DW47*$EA$44</f>
        <v>20</v>
      </c>
      <c r="EB47" s="182">
        <f>DZ47*EA47</f>
        <v>2662.0000000000009</v>
      </c>
      <c r="EC47" s="5"/>
      <c r="ED47" s="182">
        <f t="shared" ref="ED47:ED50" si="477">DZ47*$ED$44</f>
        <v>133.10000000000005</v>
      </c>
      <c r="EE47" s="182">
        <f>EA47*$EE$44</f>
        <v>20</v>
      </c>
      <c r="EF47" s="182">
        <f>ED47*EE47</f>
        <v>2662.0000000000009</v>
      </c>
      <c r="EG47" s="5"/>
      <c r="EH47" s="182">
        <f>ED47*$EH$44</f>
        <v>133.10000000000005</v>
      </c>
      <c r="EI47" s="182">
        <f>EE47*$EI$44</f>
        <v>20</v>
      </c>
      <c r="EJ47" s="182">
        <f>EH47*EI47</f>
        <v>2662.0000000000009</v>
      </c>
      <c r="EK47" s="5"/>
      <c r="EL47" s="182">
        <f t="shared" ref="EL47:EL50" si="478">EH47*$EL$44</f>
        <v>133.10000000000005</v>
      </c>
      <c r="EM47" s="182">
        <f t="shared" ref="EM47:EM50" si="479">EI47*$EM$44</f>
        <v>20</v>
      </c>
      <c r="EN47" s="182">
        <f>EL47*EM47</f>
        <v>2662.0000000000009</v>
      </c>
      <c r="EO47" s="5"/>
      <c r="EP47" s="182">
        <f t="shared" ref="EP47:EP50" si="480">EL47*$EP$44</f>
        <v>133.10000000000005</v>
      </c>
      <c r="EQ47" s="182">
        <f t="shared" ref="EQ47:EQ50" si="481">EM47*$EQ$44</f>
        <v>20</v>
      </c>
      <c r="ER47" s="182">
        <f>EP47*EQ47</f>
        <v>2662.0000000000009</v>
      </c>
      <c r="ES47" s="5"/>
      <c r="ET47" s="182">
        <f t="shared" ref="ET47:ET50" si="482">EP47*$ET$44</f>
        <v>133.10000000000005</v>
      </c>
      <c r="EU47" s="182">
        <f t="shared" ref="EU47:EU50" si="483">EQ47*$EU$44</f>
        <v>20</v>
      </c>
      <c r="EV47" s="182">
        <f>ET47*EU47</f>
        <v>2662.0000000000009</v>
      </c>
      <c r="EW47" s="5"/>
      <c r="EX47" s="182">
        <f t="shared" ref="EX47:EX50" si="484">ET47*$EX$44</f>
        <v>133.10000000000005</v>
      </c>
      <c r="EY47" s="182">
        <f t="shared" ref="EY47:EY50" si="485">EU47*$EY$44</f>
        <v>20</v>
      </c>
      <c r="EZ47" s="182">
        <f>EX47*EY47</f>
        <v>2662.0000000000009</v>
      </c>
      <c r="FA47" s="5"/>
      <c r="FB47" s="183">
        <f>DF47+DJ47+DN47+DR47+DV47+DZ47+ED47+EH47+EL47+EP47+ET47+EX47</f>
        <v>1597.200000000001</v>
      </c>
      <c r="FC47" s="183">
        <f>(DG47+DK47+DO47+DS47+DW47+EA47+EE47+EI47+EM47+EQ47+EU47+EY47)/12</f>
        <v>20</v>
      </c>
      <c r="FD47" s="183">
        <f>DH47+DL47+DP47+DT47+DX47+EB47+EF47+EJ47+EN47+ER47+EV47+EZ47</f>
        <v>31944.000000000004</v>
      </c>
      <c r="FF47" s="182">
        <f t="shared" ref="FF47:FF50" si="486">EX47*$FF$44</f>
        <v>146.41000000000008</v>
      </c>
      <c r="FG47" s="182">
        <f t="shared" ref="FG47:FG50" si="487">EY47*$FG$44</f>
        <v>20</v>
      </c>
      <c r="FH47" s="182">
        <f>FF47*FG47</f>
        <v>2928.2000000000016</v>
      </c>
      <c r="FI47" s="5"/>
      <c r="FJ47" s="182">
        <f t="shared" ref="FJ47:FJ50" si="488">FF47*$FJ$44</f>
        <v>146.41000000000008</v>
      </c>
      <c r="FK47" s="182">
        <f t="shared" ref="FK47:FK50" si="489">FG47*$FK$44</f>
        <v>20</v>
      </c>
      <c r="FL47" s="182">
        <f>FJ47*FK47</f>
        <v>2928.2000000000016</v>
      </c>
      <c r="FM47" s="5"/>
      <c r="FN47" s="182">
        <f t="shared" ref="FN47:FN50" si="490">FJ47*$FN$44</f>
        <v>146.41000000000008</v>
      </c>
      <c r="FO47" s="182">
        <f t="shared" ref="FO47:FO50" si="491">FK47*$FO$44</f>
        <v>20</v>
      </c>
      <c r="FP47" s="182">
        <f>FN47*FO47</f>
        <v>2928.2000000000016</v>
      </c>
      <c r="FQ47" s="5"/>
      <c r="FR47" s="182">
        <f t="shared" ref="FR47:FR50" si="492">FN47*$FR$44</f>
        <v>146.41000000000008</v>
      </c>
      <c r="FS47" s="182">
        <f t="shared" ref="FS47:FS50" si="493">FO47*$FS$44</f>
        <v>20</v>
      </c>
      <c r="FT47" s="182">
        <f>FR47*FS47</f>
        <v>2928.2000000000016</v>
      </c>
      <c r="FU47" s="5"/>
      <c r="FV47" s="182">
        <f t="shared" ref="FV47" si="494">FR47*$FV$44</f>
        <v>146.41000000000008</v>
      </c>
      <c r="FW47" s="182">
        <f>FS47*$FW$44</f>
        <v>20</v>
      </c>
      <c r="FX47" s="182">
        <f>FV47*FW47</f>
        <v>2928.2000000000016</v>
      </c>
      <c r="FY47" s="5"/>
      <c r="FZ47" s="182">
        <f t="shared" ref="FZ47:FZ50" si="495">FV47*$FZ$44</f>
        <v>146.41000000000008</v>
      </c>
      <c r="GA47" s="182">
        <f t="shared" ref="GA47" si="496">FW47*$GA$44</f>
        <v>20</v>
      </c>
      <c r="GB47" s="182">
        <f>FZ47*GA47</f>
        <v>2928.2000000000016</v>
      </c>
      <c r="GC47" s="5"/>
      <c r="GD47" s="182">
        <f t="shared" ref="GD47:GD50" si="497">FZ47*$GD$44</f>
        <v>146.41000000000008</v>
      </c>
      <c r="GE47" s="182">
        <f t="shared" ref="GE47:GE50" si="498">GA47*$GE$44</f>
        <v>20</v>
      </c>
      <c r="GF47" s="182">
        <f>GD47*GE47</f>
        <v>2928.2000000000016</v>
      </c>
      <c r="GG47" s="5"/>
      <c r="GH47" s="182">
        <f t="shared" ref="GH47" si="499">GD47*$GH$44</f>
        <v>146.41000000000008</v>
      </c>
      <c r="GI47" s="182">
        <f>GE47*$GI$44</f>
        <v>20</v>
      </c>
      <c r="GJ47" s="182">
        <f>GH47*GI47</f>
        <v>2928.2000000000016</v>
      </c>
      <c r="GK47" s="5"/>
      <c r="GL47" s="182">
        <f t="shared" ref="GL47:GL50" si="500">GH47*$GL$44</f>
        <v>146.41000000000008</v>
      </c>
      <c r="GM47" s="182">
        <f>GI47*$GM$44</f>
        <v>20</v>
      </c>
      <c r="GN47" s="182">
        <f>GL47*GM47</f>
        <v>2928.2000000000016</v>
      </c>
      <c r="GO47" s="5"/>
      <c r="GP47" s="182">
        <f t="shared" ref="GP47:GP50" si="501">GL47*$GP$44</f>
        <v>146.41000000000008</v>
      </c>
      <c r="GQ47" s="182">
        <f t="shared" ref="GQ47:GQ50" si="502">GM47*$GQ$44</f>
        <v>20</v>
      </c>
      <c r="GR47" s="182">
        <f>GP47*GQ47</f>
        <v>2928.2000000000016</v>
      </c>
      <c r="GS47" s="5"/>
      <c r="GT47" s="182">
        <f>GP47*$GT$44</f>
        <v>146.41000000000008</v>
      </c>
      <c r="GU47" s="182">
        <f>GQ47*$GU$44</f>
        <v>20</v>
      </c>
      <c r="GV47" s="182">
        <f>GT47*GU47</f>
        <v>2928.2000000000016</v>
      </c>
      <c r="GW47" s="5"/>
      <c r="GX47" s="182">
        <f t="shared" ref="GX47:GX50" si="503">GT47*$GX$44</f>
        <v>146.41000000000008</v>
      </c>
      <c r="GY47" s="182">
        <f t="shared" ref="GY47:GY50" si="504">GU47*$GY$44</f>
        <v>20</v>
      </c>
      <c r="GZ47" s="182">
        <f>GX47*GY47</f>
        <v>2928.2000000000016</v>
      </c>
      <c r="HB47" s="183">
        <f>FF47+FJ47+FN47+FR47+FV47+FZ47+GD47+GH47+GL47+GP47+GT47+GX47</f>
        <v>1756.920000000001</v>
      </c>
      <c r="HC47" s="183">
        <f>(FG47+FK47+FO47+FS47+FW47+GA47+GE47+GI47+GM47+GQ47+GU47+GY47)/12</f>
        <v>20</v>
      </c>
      <c r="HD47" s="183">
        <f>FH47+FL47+FP47+FT47+FX47+GB47+GF47+GJ47+GN47+GR47+GV47+GZ47</f>
        <v>35138.400000000016</v>
      </c>
      <c r="HF47" s="182">
        <f t="shared" ref="HF47:HF50" si="505">GX47*$HF$44</f>
        <v>161.0510000000001</v>
      </c>
      <c r="HG47" s="182">
        <f>GY47*$HG$44</f>
        <v>20</v>
      </c>
      <c r="HH47" s="182">
        <f>HF47*HG47</f>
        <v>3221.0200000000023</v>
      </c>
      <c r="HI47" s="5"/>
      <c r="HJ47" s="182">
        <f t="shared" ref="HJ47:HJ50" si="506">HF47*$HJ$44</f>
        <v>161.0510000000001</v>
      </c>
      <c r="HK47" s="182">
        <f t="shared" ref="HK47:HK50" si="507">HG47*$HK$44</f>
        <v>20</v>
      </c>
      <c r="HL47" s="182">
        <f>HJ47*HK47</f>
        <v>3221.0200000000023</v>
      </c>
      <c r="HM47" s="5"/>
      <c r="HN47" s="182">
        <f t="shared" ref="HN47:HN50" si="508">HJ47*$HN$44</f>
        <v>161.0510000000001</v>
      </c>
      <c r="HO47" s="182">
        <f t="shared" ref="HO47:HO50" si="509">HK47*$HO$44</f>
        <v>20</v>
      </c>
      <c r="HP47" s="182">
        <f>HN47*HO47</f>
        <v>3221.0200000000023</v>
      </c>
      <c r="HQ47" s="5"/>
      <c r="HR47" s="182">
        <f t="shared" ref="HR47:HR50" si="510">HN47*$HR$44</f>
        <v>161.0510000000001</v>
      </c>
      <c r="HS47" s="182">
        <f t="shared" ref="HS47:HS50" si="511">HO47*$HS$44</f>
        <v>20</v>
      </c>
      <c r="HT47" s="182">
        <f>HR47*HS47</f>
        <v>3221.0200000000023</v>
      </c>
      <c r="HU47" s="5"/>
      <c r="HV47" s="182">
        <f t="shared" ref="HV47:HV50" si="512">HR47*$HV$44</f>
        <v>161.0510000000001</v>
      </c>
      <c r="HW47" s="182">
        <f t="shared" ref="HW47:HW50" si="513">HS47*$HW$44</f>
        <v>20</v>
      </c>
      <c r="HX47" s="182">
        <f>HV47*HW47</f>
        <v>3221.0200000000023</v>
      </c>
      <c r="HY47" s="5"/>
      <c r="HZ47" s="182">
        <f t="shared" ref="HZ47:HZ50" si="514">HV47*$HZ$44</f>
        <v>161.0510000000001</v>
      </c>
      <c r="IA47" s="182">
        <f t="shared" ref="IA47:IA50" si="515">HW47*$IA$44</f>
        <v>20</v>
      </c>
      <c r="IB47" s="182">
        <f>HZ47*IA47</f>
        <v>3221.0200000000023</v>
      </c>
      <c r="IC47" s="5"/>
      <c r="ID47" s="182">
        <f t="shared" ref="ID47:ID50" si="516">HZ47*$ID$44</f>
        <v>161.0510000000001</v>
      </c>
      <c r="IE47" s="182">
        <f t="shared" ref="IE47:IE50" si="517">IA47*$IE$44</f>
        <v>20</v>
      </c>
      <c r="IF47" s="182">
        <f>ID47*IE47</f>
        <v>3221.0200000000023</v>
      </c>
      <c r="IG47" s="5"/>
      <c r="IH47" s="182">
        <f t="shared" ref="IH47:IH50" si="518">ID47*$IH$44</f>
        <v>161.0510000000001</v>
      </c>
      <c r="II47" s="182">
        <f t="shared" ref="II47:II50" si="519">IE47*$II$44</f>
        <v>20</v>
      </c>
      <c r="IJ47" s="182">
        <f>IH47*II47</f>
        <v>3221.0200000000023</v>
      </c>
      <c r="IK47" s="5"/>
      <c r="IL47" s="182">
        <f t="shared" ref="IL47:IL50" si="520">IH47*$IL$44</f>
        <v>161.0510000000001</v>
      </c>
      <c r="IM47" s="182">
        <f t="shared" ref="IM47:IM50" si="521">II47*$IM$44</f>
        <v>20</v>
      </c>
      <c r="IN47" s="182">
        <f>IL47*IM47</f>
        <v>3221.0200000000023</v>
      </c>
      <c r="IO47" s="5"/>
      <c r="IP47" s="182">
        <f t="shared" ref="IP47:IP50" si="522">IL47*$IP$44</f>
        <v>161.0510000000001</v>
      </c>
      <c r="IQ47" s="182">
        <f t="shared" ref="IQ47:IQ50" si="523">IM47*$IQ$44</f>
        <v>20</v>
      </c>
      <c r="IR47" s="182">
        <f>IP47*IQ47</f>
        <v>3221.0200000000023</v>
      </c>
      <c r="IS47" s="5"/>
      <c r="IT47" s="182">
        <f t="shared" ref="IT47:IT50" si="524">IP47*$IT$44</f>
        <v>161.0510000000001</v>
      </c>
      <c r="IU47" s="182">
        <f t="shared" ref="IU47:IU50" si="525">IQ47*$IU$44</f>
        <v>20</v>
      </c>
      <c r="IV47" s="182">
        <f>IT47*IU47</f>
        <v>3221.0200000000023</v>
      </c>
      <c r="IW47" s="5"/>
      <c r="IX47" s="182">
        <f t="shared" ref="IX47:IX50" si="526">IT47*$IX$44</f>
        <v>161.0510000000001</v>
      </c>
      <c r="IY47" s="182">
        <f t="shared" ref="IY47:IY50" si="527">IU47*$IY$44</f>
        <v>20</v>
      </c>
      <c r="IZ47" s="182">
        <f>IX47*IY47</f>
        <v>3221.0200000000023</v>
      </c>
      <c r="JB47" s="183">
        <f>HF47+HJ47+HN47+HR47+HV47+HZ47+ID47+IH47+IL47+IP47+IT47+IX47</f>
        <v>1932.6120000000017</v>
      </c>
      <c r="JC47" s="183">
        <f>(HG47+HK47+HO47+HS47+HW47+IA47+IE47+II47+IM47+IQ47+IU47+IY47)/12</f>
        <v>20</v>
      </c>
      <c r="JD47" s="183">
        <f>HH47+HL47+HP47+HT47+HX47+IB47+IF47+IJ47+IN47+IR47+IV47+IZ47</f>
        <v>38652.240000000034</v>
      </c>
      <c r="JF47" s="182">
        <f t="shared" ref="JF47:JF50" si="528">IX47*$JF$44</f>
        <v>177.15610000000012</v>
      </c>
      <c r="JG47" s="182">
        <f t="shared" ref="JG47:JG50" si="529">IY47*$JG$44</f>
        <v>20</v>
      </c>
      <c r="JH47" s="182">
        <f>JF47*JG47</f>
        <v>3543.1220000000026</v>
      </c>
      <c r="JI47" s="5"/>
      <c r="JJ47" s="182">
        <f t="shared" ref="JJ47:JJ50" si="530">JF47*$JJ$44</f>
        <v>177.15610000000012</v>
      </c>
      <c r="JK47" s="182">
        <f t="shared" ref="JK47:JK50" si="531">JG47*$JK$44</f>
        <v>20</v>
      </c>
      <c r="JL47" s="182">
        <f>JJ47*JK47</f>
        <v>3543.1220000000026</v>
      </c>
      <c r="JM47" s="5"/>
      <c r="JN47" s="182">
        <f t="shared" ref="JN47:JN50" si="532">JJ47*$JN$44</f>
        <v>177.15610000000012</v>
      </c>
      <c r="JO47" s="182">
        <f t="shared" ref="JO47:JO50" si="533">JK47*$JO$44</f>
        <v>20</v>
      </c>
      <c r="JP47" s="182">
        <f>JN47*JO47</f>
        <v>3543.1220000000026</v>
      </c>
      <c r="JQ47" s="5"/>
      <c r="JR47" s="182">
        <f t="shared" ref="JR47:JR50" si="534">JN47*$JR$44</f>
        <v>177.15610000000012</v>
      </c>
      <c r="JS47" s="182">
        <f t="shared" ref="JS47:JS50" si="535">JO47*$JS$44</f>
        <v>20</v>
      </c>
      <c r="JT47" s="182">
        <f>JR47*JS47</f>
        <v>3543.1220000000026</v>
      </c>
      <c r="JU47" s="5"/>
      <c r="JV47" s="182">
        <f t="shared" ref="JV47:JV50" si="536">JR47*$JV$44</f>
        <v>177.15610000000012</v>
      </c>
      <c r="JW47" s="182">
        <f t="shared" ref="JW47:JW50" si="537">JS47*$JW$44</f>
        <v>20</v>
      </c>
      <c r="JX47" s="182">
        <f>JV47*JW47</f>
        <v>3543.1220000000026</v>
      </c>
      <c r="JY47" s="5"/>
      <c r="JZ47" s="182">
        <f t="shared" ref="JZ47:JZ50" si="538">JV47*$JZ$44</f>
        <v>177.15610000000012</v>
      </c>
      <c r="KA47" s="182">
        <f t="shared" ref="KA47:KA50" si="539">JW47*$KA$44</f>
        <v>20</v>
      </c>
      <c r="KB47" s="182">
        <f>JZ47*KA47</f>
        <v>3543.1220000000026</v>
      </c>
      <c r="KC47" s="5"/>
      <c r="KD47" s="182">
        <f t="shared" ref="KD47:KD50" si="540">JZ47*$KD$44</f>
        <v>177.15610000000012</v>
      </c>
      <c r="KE47" s="182">
        <f t="shared" ref="KE47:KE50" si="541">KA47*$KE$44</f>
        <v>20</v>
      </c>
      <c r="KF47" s="182">
        <f>KD47*KE47</f>
        <v>3543.1220000000026</v>
      </c>
      <c r="KG47" s="5"/>
      <c r="KH47" s="182">
        <f t="shared" ref="KH47:KH50" si="542">KD47*$KH$44</f>
        <v>177.15610000000012</v>
      </c>
      <c r="KI47" s="182">
        <f t="shared" ref="KI47:KI50" si="543">KE47*$KI$44</f>
        <v>20</v>
      </c>
      <c r="KJ47" s="182">
        <f>KH47*KI47</f>
        <v>3543.1220000000026</v>
      </c>
      <c r="KK47" s="5"/>
      <c r="KL47" s="182">
        <f t="shared" ref="KL47:KL50" si="544">KH47*$KL$44</f>
        <v>177.15610000000012</v>
      </c>
      <c r="KM47" s="182">
        <f t="shared" ref="KM47:KM50" si="545">KI47*$KM$44</f>
        <v>20</v>
      </c>
      <c r="KN47" s="182">
        <f>KL47*KM47</f>
        <v>3543.1220000000026</v>
      </c>
      <c r="KO47" s="5"/>
      <c r="KP47" s="182">
        <f t="shared" ref="KP47:KP50" si="546">KL47*$KP$44</f>
        <v>177.15610000000012</v>
      </c>
      <c r="KQ47" s="182">
        <f t="shared" ref="KQ47:KQ50" si="547">KM47*$KQ$44</f>
        <v>20</v>
      </c>
      <c r="KR47" s="182">
        <f>KP47*KQ47</f>
        <v>3543.1220000000026</v>
      </c>
      <c r="KS47" s="5"/>
      <c r="KT47" s="182">
        <f t="shared" ref="KT47:KT50" si="548">KP47*$KT$44</f>
        <v>177.15610000000012</v>
      </c>
      <c r="KU47" s="182">
        <f t="shared" ref="KU47:KU50" si="549">KQ47*$KU$44</f>
        <v>20</v>
      </c>
      <c r="KV47" s="182">
        <f>KT47*KU47</f>
        <v>3543.1220000000026</v>
      </c>
      <c r="KW47" s="5"/>
      <c r="KX47" s="182">
        <f t="shared" ref="KX47:KX50" si="550">KT47*$KX$44</f>
        <v>177.15610000000012</v>
      </c>
      <c r="KY47" s="182">
        <f t="shared" ref="KY47:KY50" si="551">KU47*$KY$44</f>
        <v>20</v>
      </c>
      <c r="KZ47" s="182">
        <f>KX47*KY47</f>
        <v>3543.1220000000026</v>
      </c>
      <c r="LB47" s="183">
        <f>JF47+JJ47+JN47+JR47+JV47+JZ47+KD47+KH47+KL47+KP47+KT47+KX47</f>
        <v>2125.8732000000014</v>
      </c>
      <c r="LC47" s="183">
        <f>(JG47+JK47+JO47+JS47+JW47+KA47+KE47+KI47+KM47+KQ47+KU47+KY47)/12</f>
        <v>20</v>
      </c>
      <c r="LD47" s="183">
        <f>JH47+JL47+JP47+JT47+JX47+KB47+KF47+KJ47+KN47+KR47+KV47+KZ47</f>
        <v>42517.464000000029</v>
      </c>
    </row>
    <row r="48" spans="2:316" ht="18.75">
      <c r="B48" s="172" t="s">
        <v>280</v>
      </c>
      <c r="C48" s="181"/>
      <c r="D48" s="180" t="str">
        <f>'A.I Revenue Streams - P1'!F185</f>
        <v>Pharma Home Delivery</v>
      </c>
      <c r="E48" s="184"/>
      <c r="F48" s="182">
        <f>'A.I Revenue Streams - P2'!G48*25</f>
        <v>75</v>
      </c>
      <c r="G48" s="182">
        <f>'A.I Revenue Streams - P2'!I48</f>
        <v>20</v>
      </c>
      <c r="H48" s="182">
        <f>F48*G48</f>
        <v>1500</v>
      </c>
      <c r="I48" s="5"/>
      <c r="J48" s="182">
        <f>F48*$J$44</f>
        <v>82.5</v>
      </c>
      <c r="K48" s="182">
        <f>G48*$K$44</f>
        <v>20</v>
      </c>
      <c r="L48" s="182">
        <f>J48*K48</f>
        <v>1650</v>
      </c>
      <c r="M48" s="5"/>
      <c r="N48" s="182">
        <f>J48*$N$44</f>
        <v>82.5</v>
      </c>
      <c r="O48" s="182">
        <f>K48*$O$44</f>
        <v>20</v>
      </c>
      <c r="P48" s="182">
        <f>N48*O48</f>
        <v>1650</v>
      </c>
      <c r="Q48" s="5"/>
      <c r="R48" s="182">
        <f>N48*$R$44</f>
        <v>82.5</v>
      </c>
      <c r="S48" s="182">
        <f>O48*$S$44</f>
        <v>20</v>
      </c>
      <c r="T48" s="182">
        <f>R48*S48</f>
        <v>1650</v>
      </c>
      <c r="U48" s="5"/>
      <c r="V48" s="182">
        <f>R48*$V$44</f>
        <v>82.5</v>
      </c>
      <c r="W48" s="182">
        <f>S48*$W$44</f>
        <v>20</v>
      </c>
      <c r="X48" s="182">
        <f>V48*W48</f>
        <v>1650</v>
      </c>
      <c r="Y48" s="5"/>
      <c r="Z48" s="182">
        <f>V48*$Z$44</f>
        <v>82.5</v>
      </c>
      <c r="AA48" s="182">
        <f>W48*$AA$44</f>
        <v>20</v>
      </c>
      <c r="AB48" s="182">
        <f>Z48*AA48</f>
        <v>1650</v>
      </c>
      <c r="AC48" s="5"/>
      <c r="AD48" s="182">
        <f>Z48*$AD$44</f>
        <v>82.5</v>
      </c>
      <c r="AE48" s="182">
        <f>AA48*$AE$44</f>
        <v>20</v>
      </c>
      <c r="AF48" s="182">
        <f>AD48*AE48</f>
        <v>1650</v>
      </c>
      <c r="AG48" s="5"/>
      <c r="AH48" s="182">
        <f>AD48*$AH$44</f>
        <v>82.5</v>
      </c>
      <c r="AI48" s="182">
        <f>AE48*$AI$44</f>
        <v>20</v>
      </c>
      <c r="AJ48" s="182">
        <f>AH48*AI48</f>
        <v>1650</v>
      </c>
      <c r="AK48" s="5"/>
      <c r="AL48" s="182">
        <f>AH48*$AL$44</f>
        <v>82.5</v>
      </c>
      <c r="AM48" s="182">
        <f>AI48*$AM$44</f>
        <v>20</v>
      </c>
      <c r="AN48" s="182">
        <f>AL48*AM48</f>
        <v>1650</v>
      </c>
      <c r="AO48" s="5"/>
      <c r="AP48" s="182">
        <f t="shared" si="437"/>
        <v>82.5</v>
      </c>
      <c r="AQ48" s="182">
        <f t="shared" si="438"/>
        <v>20</v>
      </c>
      <c r="AR48" s="182">
        <f t="shared" si="439"/>
        <v>1650</v>
      </c>
      <c r="AS48" s="5"/>
      <c r="AT48" s="182">
        <f t="shared" si="440"/>
        <v>82.5</v>
      </c>
      <c r="AU48" s="182">
        <f t="shared" si="441"/>
        <v>20</v>
      </c>
      <c r="AV48" s="182">
        <f t="shared" si="442"/>
        <v>1650</v>
      </c>
      <c r="AW48" s="5"/>
      <c r="AX48" s="182">
        <f t="shared" si="443"/>
        <v>82.5</v>
      </c>
      <c r="AY48" s="182">
        <f t="shared" si="444"/>
        <v>20</v>
      </c>
      <c r="AZ48" s="182">
        <f t="shared" si="445"/>
        <v>1650</v>
      </c>
      <c r="BA48" s="5"/>
      <c r="BB48" s="208">
        <f>SUMIF($F$6:$AZ$6,$BB$6,F48:AZ48)</f>
        <v>982.5</v>
      </c>
      <c r="BC48" s="208">
        <f>SUMIF($F$6:$AZ$6,$BC$6,F48:AZ48)/12</f>
        <v>20</v>
      </c>
      <c r="BD48" s="183">
        <f>H48+L48+P48+T48+X48+AB48+AF48+AJ48+AN48</f>
        <v>14700</v>
      </c>
      <c r="BE48" t="b">
        <f>(BB48*BC48)=BD48</f>
        <v>0</v>
      </c>
      <c r="BF48" s="182">
        <f>AX48*$BF$44</f>
        <v>90.750000000000014</v>
      </c>
      <c r="BG48" s="182">
        <f>AY48*$BG$44</f>
        <v>20</v>
      </c>
      <c r="BH48" s="182">
        <f>BF48*BG48</f>
        <v>1815.0000000000002</v>
      </c>
      <c r="BI48" s="5"/>
      <c r="BJ48" s="182">
        <f t="shared" ref="BJ48:BJ50" si="552">BF48*$BJ$44</f>
        <v>90.750000000000014</v>
      </c>
      <c r="BK48" s="182">
        <f t="shared" si="446"/>
        <v>20</v>
      </c>
      <c r="BL48" s="182">
        <f>BJ48*BK48</f>
        <v>1815.0000000000002</v>
      </c>
      <c r="BM48" s="5"/>
      <c r="BN48" s="182">
        <f t="shared" si="447"/>
        <v>90.750000000000014</v>
      </c>
      <c r="BO48" s="182">
        <f t="shared" si="448"/>
        <v>20</v>
      </c>
      <c r="BP48" s="182">
        <f>BN48*BO48</f>
        <v>1815.0000000000002</v>
      </c>
      <c r="BQ48" s="5"/>
      <c r="BR48" s="182">
        <f t="shared" si="449"/>
        <v>90.750000000000014</v>
      </c>
      <c r="BS48" s="182">
        <f t="shared" si="450"/>
        <v>20</v>
      </c>
      <c r="BT48" s="182">
        <f>BR48*BS48</f>
        <v>1815.0000000000002</v>
      </c>
      <c r="BU48" s="5"/>
      <c r="BV48" s="182">
        <f t="shared" si="451"/>
        <v>90.750000000000014</v>
      </c>
      <c r="BW48" s="182">
        <f t="shared" si="452"/>
        <v>20</v>
      </c>
      <c r="BX48" s="182">
        <f>BV48*BW48</f>
        <v>1815.0000000000002</v>
      </c>
      <c r="BY48" s="5"/>
      <c r="BZ48" s="182">
        <f t="shared" si="453"/>
        <v>90.750000000000014</v>
      </c>
      <c r="CA48" s="182">
        <f t="shared" si="454"/>
        <v>20</v>
      </c>
      <c r="CB48" s="182">
        <f>BZ48*CA48</f>
        <v>1815.0000000000002</v>
      </c>
      <c r="CC48" s="5"/>
      <c r="CD48" s="182">
        <f t="shared" si="455"/>
        <v>90.750000000000014</v>
      </c>
      <c r="CE48" s="182">
        <f t="shared" si="456"/>
        <v>20</v>
      </c>
      <c r="CF48" s="182">
        <f>CD48*CE48</f>
        <v>1815.0000000000002</v>
      </c>
      <c r="CG48" s="5"/>
      <c r="CH48" s="182">
        <f t="shared" si="457"/>
        <v>90.750000000000014</v>
      </c>
      <c r="CI48" s="182">
        <f t="shared" si="458"/>
        <v>20</v>
      </c>
      <c r="CJ48" s="182">
        <f>CH48*CI48</f>
        <v>1815.0000000000002</v>
      </c>
      <c r="CK48" s="5"/>
      <c r="CL48" s="182">
        <f t="shared" si="459"/>
        <v>90.750000000000014</v>
      </c>
      <c r="CM48" s="182">
        <f t="shared" si="460"/>
        <v>20</v>
      </c>
      <c r="CN48" s="182">
        <f>CL48*CM48</f>
        <v>1815.0000000000002</v>
      </c>
      <c r="CO48" s="5"/>
      <c r="CP48" s="182">
        <f t="shared" si="461"/>
        <v>90.750000000000014</v>
      </c>
      <c r="CQ48" s="182">
        <f t="shared" si="462"/>
        <v>20</v>
      </c>
      <c r="CR48" s="182">
        <f>CP48*CQ48</f>
        <v>1815.0000000000002</v>
      </c>
      <c r="CS48" s="5"/>
      <c r="CT48" s="182">
        <f t="shared" si="463"/>
        <v>90.750000000000014</v>
      </c>
      <c r="CU48" s="182">
        <f t="shared" si="464"/>
        <v>20</v>
      </c>
      <c r="CV48" s="182">
        <f>CT48*CU48</f>
        <v>1815.0000000000002</v>
      </c>
      <c r="CW48" s="5"/>
      <c r="CX48" s="182">
        <f t="shared" si="465"/>
        <v>90.750000000000014</v>
      </c>
      <c r="CY48" s="182">
        <f t="shared" si="466"/>
        <v>20</v>
      </c>
      <c r="CZ48" s="182">
        <f>CX48*CY48</f>
        <v>1815.0000000000002</v>
      </c>
      <c r="DA48" s="5"/>
      <c r="DB48" s="183">
        <f>BF48+BJ48+BN48+BR48+BV48+BZ48+CD48+CH48+CL48+CP48+CT48+CX48</f>
        <v>1089.0000000000002</v>
      </c>
      <c r="DC48" s="183">
        <f>(BG48+BK48+BO48+BS48+BW48+CA48+CE48+CI48+CM48+CQ48+CU48+CY48)/12</f>
        <v>20</v>
      </c>
      <c r="DD48" s="183">
        <f>BH48+BL48+BP48+BT48+BX48+CB48+CF48+CJ48+CN48+CR48+CV48+CZ48</f>
        <v>21780.000000000004</v>
      </c>
      <c r="DF48" s="182">
        <f t="shared" ref="DF48:DF50" si="553">CX48*$DF$44</f>
        <v>99.825000000000017</v>
      </c>
      <c r="DG48" s="182">
        <f t="shared" si="467"/>
        <v>20</v>
      </c>
      <c r="DH48" s="182">
        <f>DF48*DG48</f>
        <v>1996.5000000000005</v>
      </c>
      <c r="DI48" s="5"/>
      <c r="DJ48" s="182">
        <f t="shared" ref="DJ48:DJ50" si="554">DF48*$DJ$44</f>
        <v>99.825000000000017</v>
      </c>
      <c r="DK48" s="182">
        <f>DG48*$DK$44</f>
        <v>20</v>
      </c>
      <c r="DL48" s="182">
        <f>DJ48*DK48</f>
        <v>1996.5000000000005</v>
      </c>
      <c r="DM48" s="5"/>
      <c r="DN48" s="182">
        <f t="shared" si="469"/>
        <v>99.825000000000017</v>
      </c>
      <c r="DO48" s="182">
        <f t="shared" si="470"/>
        <v>20</v>
      </c>
      <c r="DP48" s="182">
        <f>DN48*DO48</f>
        <v>1996.5000000000005</v>
      </c>
      <c r="DQ48" s="5"/>
      <c r="DR48" s="182">
        <f t="shared" si="471"/>
        <v>99.825000000000017</v>
      </c>
      <c r="DS48" s="182">
        <f t="shared" si="472"/>
        <v>20</v>
      </c>
      <c r="DT48" s="182">
        <f>DR48*DS48</f>
        <v>1996.5000000000005</v>
      </c>
      <c r="DU48" s="5"/>
      <c r="DV48" s="182">
        <f t="shared" si="473"/>
        <v>99.825000000000017</v>
      </c>
      <c r="DW48" s="182">
        <f t="shared" si="474"/>
        <v>20</v>
      </c>
      <c r="DX48" s="182">
        <f>DV48*DW48</f>
        <v>1996.5000000000005</v>
      </c>
      <c r="DY48" s="5"/>
      <c r="DZ48" s="182">
        <f t="shared" si="475"/>
        <v>99.825000000000017</v>
      </c>
      <c r="EA48" s="182">
        <f t="shared" si="476"/>
        <v>20</v>
      </c>
      <c r="EB48" s="182">
        <f>DZ48*EA48</f>
        <v>1996.5000000000005</v>
      </c>
      <c r="EC48" s="5"/>
      <c r="ED48" s="182">
        <f t="shared" si="477"/>
        <v>99.825000000000017</v>
      </c>
      <c r="EE48" s="182">
        <f>EA48*$EE$44</f>
        <v>20</v>
      </c>
      <c r="EF48" s="182">
        <f>ED48*EE48</f>
        <v>1996.5000000000005</v>
      </c>
      <c r="EG48" s="5"/>
      <c r="EH48" s="182">
        <f t="shared" ref="EH48:EH50" si="555">ED48*$EH$44</f>
        <v>99.825000000000017</v>
      </c>
      <c r="EI48" s="182">
        <f t="shared" ref="EI48:EI50" si="556">EE48*$EI$44</f>
        <v>20</v>
      </c>
      <c r="EJ48" s="182">
        <f>EH48*EI48</f>
        <v>1996.5000000000005</v>
      </c>
      <c r="EK48" s="5"/>
      <c r="EL48" s="182">
        <f t="shared" si="478"/>
        <v>99.825000000000017</v>
      </c>
      <c r="EM48" s="182">
        <f t="shared" si="479"/>
        <v>20</v>
      </c>
      <c r="EN48" s="182">
        <f>EL48*EM48</f>
        <v>1996.5000000000005</v>
      </c>
      <c r="EO48" s="5"/>
      <c r="EP48" s="182">
        <f t="shared" si="480"/>
        <v>99.825000000000017</v>
      </c>
      <c r="EQ48" s="182">
        <f t="shared" si="481"/>
        <v>20</v>
      </c>
      <c r="ER48" s="182">
        <f>EP48*EQ48</f>
        <v>1996.5000000000005</v>
      </c>
      <c r="ES48" s="5"/>
      <c r="ET48" s="182">
        <f t="shared" si="482"/>
        <v>99.825000000000017</v>
      </c>
      <c r="EU48" s="182">
        <f t="shared" si="483"/>
        <v>20</v>
      </c>
      <c r="EV48" s="182">
        <f>ET48*EU48</f>
        <v>1996.5000000000005</v>
      </c>
      <c r="EW48" s="5"/>
      <c r="EX48" s="182">
        <f t="shared" si="484"/>
        <v>99.825000000000017</v>
      </c>
      <c r="EY48" s="182">
        <f t="shared" si="485"/>
        <v>20</v>
      </c>
      <c r="EZ48" s="182">
        <f>EX48*EY48</f>
        <v>1996.5000000000005</v>
      </c>
      <c r="FA48" s="5"/>
      <c r="FB48" s="183">
        <f>DF48+DJ48+DN48+DR48+DV48+DZ48+ED48+EH48+EL48+EP48+ET48+EX48</f>
        <v>1197.9000000000003</v>
      </c>
      <c r="FC48" s="183">
        <f>(DG48+DK48+DO48+DS48+DW48+EA48+EE48+EI48+EM48+EQ48+EU48+EY48)/12</f>
        <v>20</v>
      </c>
      <c r="FD48" s="183">
        <f>DH48+DL48+DP48+DT48+DX48+EB48+EF48+EJ48+EN48+ER48+EV48+EZ48</f>
        <v>23958.000000000004</v>
      </c>
      <c r="FF48" s="182">
        <f t="shared" si="486"/>
        <v>109.80750000000003</v>
      </c>
      <c r="FG48" s="182">
        <f t="shared" si="487"/>
        <v>20</v>
      </c>
      <c r="FH48" s="182">
        <f>FF48*FG48</f>
        <v>2196.1500000000005</v>
      </c>
      <c r="FI48" s="5"/>
      <c r="FJ48" s="182">
        <f t="shared" si="488"/>
        <v>109.80750000000003</v>
      </c>
      <c r="FK48" s="182">
        <f t="shared" si="489"/>
        <v>20</v>
      </c>
      <c r="FL48" s="182">
        <f>FJ48*FK48</f>
        <v>2196.1500000000005</v>
      </c>
      <c r="FM48" s="5"/>
      <c r="FN48" s="182">
        <f t="shared" si="490"/>
        <v>109.80750000000003</v>
      </c>
      <c r="FO48" s="182">
        <f t="shared" si="491"/>
        <v>20</v>
      </c>
      <c r="FP48" s="182">
        <f>FN48*FO48</f>
        <v>2196.1500000000005</v>
      </c>
      <c r="FQ48" s="5"/>
      <c r="FR48" s="182">
        <f t="shared" si="492"/>
        <v>109.80750000000003</v>
      </c>
      <c r="FS48" s="182">
        <f t="shared" si="493"/>
        <v>20</v>
      </c>
      <c r="FT48" s="182">
        <f>FR48*FS48</f>
        <v>2196.1500000000005</v>
      </c>
      <c r="FU48" s="5"/>
      <c r="FV48" s="182">
        <f>FR48*$FV$44</f>
        <v>109.80750000000003</v>
      </c>
      <c r="FW48" s="182">
        <f>FS48*$FW$44</f>
        <v>20</v>
      </c>
      <c r="FX48" s="182">
        <f>FV48*FW48</f>
        <v>2196.1500000000005</v>
      </c>
      <c r="FY48" s="5"/>
      <c r="FZ48" s="182">
        <f t="shared" si="495"/>
        <v>109.80750000000003</v>
      </c>
      <c r="GA48" s="182">
        <f>FW48*$GA$44</f>
        <v>20</v>
      </c>
      <c r="GB48" s="182">
        <f>FZ48*GA48</f>
        <v>2196.1500000000005</v>
      </c>
      <c r="GC48" s="5"/>
      <c r="GD48" s="182">
        <f t="shared" si="497"/>
        <v>109.80750000000003</v>
      </c>
      <c r="GE48" s="182">
        <f t="shared" si="498"/>
        <v>20</v>
      </c>
      <c r="GF48" s="182">
        <f>GD48*GE48</f>
        <v>2196.1500000000005</v>
      </c>
      <c r="GG48" s="5"/>
      <c r="GH48" s="182">
        <f>GD48*$GH$44</f>
        <v>109.80750000000003</v>
      </c>
      <c r="GI48" s="182">
        <f>GE48*$GI$44</f>
        <v>20</v>
      </c>
      <c r="GJ48" s="182">
        <f>GH48*GI48</f>
        <v>2196.1500000000005</v>
      </c>
      <c r="GK48" s="5"/>
      <c r="GL48" s="182">
        <f t="shared" si="500"/>
        <v>109.80750000000003</v>
      </c>
      <c r="GM48" s="182">
        <f>GI48*$GM$44</f>
        <v>20</v>
      </c>
      <c r="GN48" s="182">
        <f>GL48*GM48</f>
        <v>2196.1500000000005</v>
      </c>
      <c r="GO48" s="5"/>
      <c r="GP48" s="182">
        <f t="shared" si="501"/>
        <v>109.80750000000003</v>
      </c>
      <c r="GQ48" s="182">
        <f t="shared" si="502"/>
        <v>20</v>
      </c>
      <c r="GR48" s="182">
        <f>GP48*GQ48</f>
        <v>2196.1500000000005</v>
      </c>
      <c r="GS48" s="5"/>
      <c r="GT48" s="182">
        <f>GP48*$GT$44</f>
        <v>109.80750000000003</v>
      </c>
      <c r="GU48" s="182">
        <f>GQ48*$GU$44</f>
        <v>20</v>
      </c>
      <c r="GV48" s="182">
        <f>GT48*GU48</f>
        <v>2196.1500000000005</v>
      </c>
      <c r="GW48" s="5"/>
      <c r="GX48" s="182">
        <f t="shared" si="503"/>
        <v>109.80750000000003</v>
      </c>
      <c r="GY48" s="182">
        <f t="shared" si="504"/>
        <v>20</v>
      </c>
      <c r="GZ48" s="182">
        <f>GX48*GY48</f>
        <v>2196.1500000000005</v>
      </c>
      <c r="HB48" s="183">
        <f>FF48+FJ48+FN48+FR48+FV48+FZ48+GD48+GH48+GL48+GP48+GT48+GX48</f>
        <v>1317.6900000000005</v>
      </c>
      <c r="HC48" s="183">
        <f>(FG48+FK48+FO48+FS48+FW48+GA48+GE48+GI48+GM48+GQ48+GU48+GY48)/12</f>
        <v>20</v>
      </c>
      <c r="HD48" s="183">
        <f>FH48+FL48+FP48+FT48+FX48+GB48+GF48+GJ48+GN48+GR48+GV48+GZ48</f>
        <v>26353.800000000014</v>
      </c>
      <c r="HF48" s="182">
        <f t="shared" si="505"/>
        <v>120.78825000000005</v>
      </c>
      <c r="HG48" s="182">
        <f t="shared" ref="HG48:HG50" si="557">GY48*$HG$44</f>
        <v>20</v>
      </c>
      <c r="HH48" s="182">
        <f>HF48*HG48</f>
        <v>2415.7650000000008</v>
      </c>
      <c r="HI48" s="5"/>
      <c r="HJ48" s="182">
        <f t="shared" si="506"/>
        <v>120.78825000000005</v>
      </c>
      <c r="HK48" s="182">
        <f t="shared" si="507"/>
        <v>20</v>
      </c>
      <c r="HL48" s="182">
        <f>HJ48*HK48</f>
        <v>2415.7650000000008</v>
      </c>
      <c r="HM48" s="5"/>
      <c r="HN48" s="182">
        <f t="shared" si="508"/>
        <v>120.78825000000005</v>
      </c>
      <c r="HO48" s="182">
        <f t="shared" si="509"/>
        <v>20</v>
      </c>
      <c r="HP48" s="182">
        <f>HN48*HO48</f>
        <v>2415.7650000000008</v>
      </c>
      <c r="HQ48" s="5"/>
      <c r="HR48" s="182">
        <f t="shared" si="510"/>
        <v>120.78825000000005</v>
      </c>
      <c r="HS48" s="182">
        <f t="shared" si="511"/>
        <v>20</v>
      </c>
      <c r="HT48" s="182">
        <f>HR48*HS48</f>
        <v>2415.7650000000008</v>
      </c>
      <c r="HU48" s="5"/>
      <c r="HV48" s="182">
        <f t="shared" si="512"/>
        <v>120.78825000000005</v>
      </c>
      <c r="HW48" s="182">
        <f t="shared" si="513"/>
        <v>20</v>
      </c>
      <c r="HX48" s="182">
        <f>HV48*HW48</f>
        <v>2415.7650000000008</v>
      </c>
      <c r="HY48" s="5"/>
      <c r="HZ48" s="182">
        <f t="shared" si="514"/>
        <v>120.78825000000005</v>
      </c>
      <c r="IA48" s="182">
        <f t="shared" si="515"/>
        <v>20</v>
      </c>
      <c r="IB48" s="182">
        <f>HZ48*IA48</f>
        <v>2415.7650000000008</v>
      </c>
      <c r="IC48" s="5"/>
      <c r="ID48" s="182">
        <f t="shared" si="516"/>
        <v>120.78825000000005</v>
      </c>
      <c r="IE48" s="182">
        <f t="shared" si="517"/>
        <v>20</v>
      </c>
      <c r="IF48" s="182">
        <f>ID48*IE48</f>
        <v>2415.7650000000008</v>
      </c>
      <c r="IG48" s="5"/>
      <c r="IH48" s="182">
        <f t="shared" si="518"/>
        <v>120.78825000000005</v>
      </c>
      <c r="II48" s="182">
        <f t="shared" si="519"/>
        <v>20</v>
      </c>
      <c r="IJ48" s="182">
        <f>IH48*II48</f>
        <v>2415.7650000000008</v>
      </c>
      <c r="IK48" s="5"/>
      <c r="IL48" s="182">
        <f t="shared" si="520"/>
        <v>120.78825000000005</v>
      </c>
      <c r="IM48" s="182">
        <f t="shared" si="521"/>
        <v>20</v>
      </c>
      <c r="IN48" s="182">
        <f>IL48*IM48</f>
        <v>2415.7650000000008</v>
      </c>
      <c r="IO48" s="5"/>
      <c r="IP48" s="182">
        <f t="shared" si="522"/>
        <v>120.78825000000005</v>
      </c>
      <c r="IQ48" s="182">
        <f t="shared" si="523"/>
        <v>20</v>
      </c>
      <c r="IR48" s="182">
        <f>IP48*IQ48</f>
        <v>2415.7650000000008</v>
      </c>
      <c r="IS48" s="5"/>
      <c r="IT48" s="182">
        <f t="shared" si="524"/>
        <v>120.78825000000005</v>
      </c>
      <c r="IU48" s="182">
        <f t="shared" si="525"/>
        <v>20</v>
      </c>
      <c r="IV48" s="182">
        <f>IT48*IU48</f>
        <v>2415.7650000000008</v>
      </c>
      <c r="IW48" s="5"/>
      <c r="IX48" s="182">
        <f t="shared" si="526"/>
        <v>120.78825000000005</v>
      </c>
      <c r="IY48" s="182">
        <f t="shared" si="527"/>
        <v>20</v>
      </c>
      <c r="IZ48" s="182">
        <f>IX48*IY48</f>
        <v>2415.7650000000008</v>
      </c>
      <c r="JB48" s="183">
        <f>HF48+HJ48+HN48+HR48+HV48+HZ48+ID48+IH48+IL48+IP48+IT48+IX48</f>
        <v>1449.4590000000005</v>
      </c>
      <c r="JC48" s="183">
        <f>(HG48+HK48+HO48+HS48+HW48+IA48+IE48+II48+IM48+IQ48+IU48+IY48)/12</f>
        <v>20</v>
      </c>
      <c r="JD48" s="183">
        <f>HH48+HL48+HP48+HT48+HX48+IB48+IF48+IJ48+IN48+IR48+IV48+IZ48</f>
        <v>28989.180000000004</v>
      </c>
      <c r="JF48" s="182">
        <f t="shared" si="528"/>
        <v>132.86707500000006</v>
      </c>
      <c r="JG48" s="182">
        <f t="shared" si="529"/>
        <v>20</v>
      </c>
      <c r="JH48" s="182">
        <f>JF48*JG48</f>
        <v>2657.3415000000014</v>
      </c>
      <c r="JI48" s="5"/>
      <c r="JJ48" s="182">
        <f t="shared" si="530"/>
        <v>132.86707500000006</v>
      </c>
      <c r="JK48" s="182">
        <f t="shared" si="531"/>
        <v>20</v>
      </c>
      <c r="JL48" s="182">
        <f>JJ48*JK48</f>
        <v>2657.3415000000014</v>
      </c>
      <c r="JM48" s="5"/>
      <c r="JN48" s="182">
        <f t="shared" si="532"/>
        <v>132.86707500000006</v>
      </c>
      <c r="JO48" s="182">
        <f t="shared" si="533"/>
        <v>20</v>
      </c>
      <c r="JP48" s="182">
        <f>JN48*JO48</f>
        <v>2657.3415000000014</v>
      </c>
      <c r="JQ48" s="5"/>
      <c r="JR48" s="182">
        <f t="shared" si="534"/>
        <v>132.86707500000006</v>
      </c>
      <c r="JS48" s="182">
        <f t="shared" si="535"/>
        <v>20</v>
      </c>
      <c r="JT48" s="182">
        <f>JR48*JS48</f>
        <v>2657.3415000000014</v>
      </c>
      <c r="JU48" s="5"/>
      <c r="JV48" s="182">
        <f t="shared" si="536"/>
        <v>132.86707500000006</v>
      </c>
      <c r="JW48" s="182">
        <f t="shared" si="537"/>
        <v>20</v>
      </c>
      <c r="JX48" s="182">
        <f>JV48*JW48</f>
        <v>2657.3415000000014</v>
      </c>
      <c r="JY48" s="5"/>
      <c r="JZ48" s="182">
        <f t="shared" si="538"/>
        <v>132.86707500000006</v>
      </c>
      <c r="KA48" s="182">
        <f t="shared" si="539"/>
        <v>20</v>
      </c>
      <c r="KB48" s="182">
        <f>JZ48*KA48</f>
        <v>2657.3415000000014</v>
      </c>
      <c r="KC48" s="5"/>
      <c r="KD48" s="182">
        <f t="shared" si="540"/>
        <v>132.86707500000006</v>
      </c>
      <c r="KE48" s="182">
        <f t="shared" si="541"/>
        <v>20</v>
      </c>
      <c r="KF48" s="182">
        <f>KD48*KE48</f>
        <v>2657.3415000000014</v>
      </c>
      <c r="KG48" s="5"/>
      <c r="KH48" s="182">
        <f t="shared" si="542"/>
        <v>132.86707500000006</v>
      </c>
      <c r="KI48" s="182">
        <f t="shared" si="543"/>
        <v>20</v>
      </c>
      <c r="KJ48" s="182">
        <f>KH48*KI48</f>
        <v>2657.3415000000014</v>
      </c>
      <c r="KK48" s="5"/>
      <c r="KL48" s="182">
        <f t="shared" si="544"/>
        <v>132.86707500000006</v>
      </c>
      <c r="KM48" s="182">
        <f t="shared" si="545"/>
        <v>20</v>
      </c>
      <c r="KN48" s="182">
        <f>KL48*KM48</f>
        <v>2657.3415000000014</v>
      </c>
      <c r="KO48" s="5"/>
      <c r="KP48" s="182">
        <f t="shared" si="546"/>
        <v>132.86707500000006</v>
      </c>
      <c r="KQ48" s="182">
        <f t="shared" si="547"/>
        <v>20</v>
      </c>
      <c r="KR48" s="182">
        <f>KP48*KQ48</f>
        <v>2657.3415000000014</v>
      </c>
      <c r="KS48" s="5"/>
      <c r="KT48" s="182">
        <f t="shared" si="548"/>
        <v>132.86707500000006</v>
      </c>
      <c r="KU48" s="182">
        <f t="shared" si="549"/>
        <v>20</v>
      </c>
      <c r="KV48" s="182">
        <f>KT48*KU48</f>
        <v>2657.3415000000014</v>
      </c>
      <c r="KW48" s="5"/>
      <c r="KX48" s="182">
        <f t="shared" si="550"/>
        <v>132.86707500000006</v>
      </c>
      <c r="KY48" s="182">
        <f t="shared" si="551"/>
        <v>20</v>
      </c>
      <c r="KZ48" s="182">
        <f>KX48*KY48</f>
        <v>2657.3415000000014</v>
      </c>
      <c r="LB48" s="183">
        <f>JF48+JJ48+JN48+JR48+JV48+JZ48+KD48+KH48+KL48+KP48+KT48+KX48</f>
        <v>1594.4049000000011</v>
      </c>
      <c r="LC48" s="183">
        <f>(JG48+JK48+JO48+JS48+JW48+KA48+KE48+KI48+KM48+KQ48+KU48+KY48)/12</f>
        <v>20</v>
      </c>
      <c r="LD48" s="183">
        <f>JH48+JL48+JP48+JT48+JX48+KB48+KF48+KJ48+KN48+KR48+KV48+KZ48</f>
        <v>31888.098000000024</v>
      </c>
    </row>
    <row r="49" spans="2:316" ht="18.75">
      <c r="B49" s="172" t="s">
        <v>282</v>
      </c>
      <c r="C49" s="181"/>
      <c r="D49" s="180" t="str">
        <f>'A.I Revenue Streams - P1'!F186</f>
        <v>Lab Home Sample Collection</v>
      </c>
      <c r="E49" s="184"/>
      <c r="F49" s="182">
        <f>'A.I Revenue Streams - P2'!G49*25</f>
        <v>50</v>
      </c>
      <c r="G49" s="182">
        <f>'A.I Revenue Streams - P2'!I49</f>
        <v>20</v>
      </c>
      <c r="H49" s="182">
        <f>F49*G49</f>
        <v>1000</v>
      </c>
      <c r="I49" s="5"/>
      <c r="J49" s="182">
        <f>F49*$J$44</f>
        <v>55.000000000000007</v>
      </c>
      <c r="K49" s="182">
        <f>G49*$K$44</f>
        <v>20</v>
      </c>
      <c r="L49" s="182">
        <f>J49*K49</f>
        <v>1100.0000000000002</v>
      </c>
      <c r="M49" s="5"/>
      <c r="N49" s="182">
        <f>J49*$N$44</f>
        <v>55.000000000000007</v>
      </c>
      <c r="O49" s="182">
        <f>K49*$O$44</f>
        <v>20</v>
      </c>
      <c r="P49" s="182">
        <f>N49*O49</f>
        <v>1100.0000000000002</v>
      </c>
      <c r="Q49" s="5"/>
      <c r="R49" s="182">
        <f>N49*$R$44</f>
        <v>55.000000000000007</v>
      </c>
      <c r="S49" s="182">
        <f>O49*$S$44</f>
        <v>20</v>
      </c>
      <c r="T49" s="182">
        <f>R49*S49</f>
        <v>1100.0000000000002</v>
      </c>
      <c r="U49" s="5"/>
      <c r="V49" s="182">
        <f>R49*$V$44</f>
        <v>55.000000000000007</v>
      </c>
      <c r="W49" s="182">
        <f>S49*$W$44</f>
        <v>20</v>
      </c>
      <c r="X49" s="182">
        <f>V49*W49</f>
        <v>1100.0000000000002</v>
      </c>
      <c r="Y49" s="5"/>
      <c r="Z49" s="182">
        <f>V49*$Z$44</f>
        <v>55.000000000000007</v>
      </c>
      <c r="AA49" s="182">
        <f>W49*$AA$44</f>
        <v>20</v>
      </c>
      <c r="AB49" s="182">
        <f>Z49*AA49</f>
        <v>1100.0000000000002</v>
      </c>
      <c r="AC49" s="5"/>
      <c r="AD49" s="182">
        <f>Z49*$AD$44</f>
        <v>55.000000000000007</v>
      </c>
      <c r="AE49" s="182">
        <f>AA49*$AE$44</f>
        <v>20</v>
      </c>
      <c r="AF49" s="182">
        <f>AD49*AE49</f>
        <v>1100.0000000000002</v>
      </c>
      <c r="AG49" s="5"/>
      <c r="AH49" s="182">
        <f>AD49*$AH$44</f>
        <v>55.000000000000007</v>
      </c>
      <c r="AI49" s="182">
        <f>AE49*$AI$44</f>
        <v>20</v>
      </c>
      <c r="AJ49" s="182">
        <f>AH49*AI49</f>
        <v>1100.0000000000002</v>
      </c>
      <c r="AK49" s="5"/>
      <c r="AL49" s="182">
        <f>AH49*$AL$44</f>
        <v>55.000000000000007</v>
      </c>
      <c r="AM49" s="182">
        <f>AI49*$AM$44</f>
        <v>20</v>
      </c>
      <c r="AN49" s="182">
        <f>AL49*AM49</f>
        <v>1100.0000000000002</v>
      </c>
      <c r="AO49" s="5"/>
      <c r="AP49" s="182">
        <f t="shared" si="437"/>
        <v>55.000000000000007</v>
      </c>
      <c r="AQ49" s="182">
        <f t="shared" si="438"/>
        <v>20</v>
      </c>
      <c r="AR49" s="182">
        <f t="shared" si="439"/>
        <v>1100.0000000000002</v>
      </c>
      <c r="AS49" s="5"/>
      <c r="AT49" s="182">
        <f t="shared" si="440"/>
        <v>55.000000000000007</v>
      </c>
      <c r="AU49" s="182">
        <f t="shared" si="441"/>
        <v>20</v>
      </c>
      <c r="AV49" s="182">
        <f t="shared" si="442"/>
        <v>1100.0000000000002</v>
      </c>
      <c r="AW49" s="5"/>
      <c r="AX49" s="182">
        <f t="shared" si="443"/>
        <v>55.000000000000007</v>
      </c>
      <c r="AY49" s="182">
        <f t="shared" si="444"/>
        <v>20</v>
      </c>
      <c r="AZ49" s="182">
        <f t="shared" si="445"/>
        <v>1100.0000000000002</v>
      </c>
      <c r="BA49" s="5"/>
      <c r="BB49" s="208">
        <f>SUMIF($F$6:$AZ$6,$BB$6,F49:AZ49)</f>
        <v>655</v>
      </c>
      <c r="BC49" s="208">
        <f>SUMIF($F$6:$AZ$6,$BC$6,F49:AZ49)/12</f>
        <v>20</v>
      </c>
      <c r="BD49" s="183">
        <f>H49+L49+P49+T49+X49+AB49+AF49+AJ49+AN49</f>
        <v>9800</v>
      </c>
      <c r="BE49" t="b">
        <f>(BB49*BC49)=BD49</f>
        <v>0</v>
      </c>
      <c r="BF49" s="182">
        <f>AX49*$BF$44</f>
        <v>60.500000000000014</v>
      </c>
      <c r="BG49" s="182">
        <f>AY49*$BG$44</f>
        <v>20</v>
      </c>
      <c r="BH49" s="182">
        <f>BF49*BG49</f>
        <v>1210.0000000000002</v>
      </c>
      <c r="BI49" s="5"/>
      <c r="BJ49" s="182">
        <f t="shared" si="552"/>
        <v>60.500000000000014</v>
      </c>
      <c r="BK49" s="182">
        <f>BG49*$BK$44</f>
        <v>20</v>
      </c>
      <c r="BL49" s="182">
        <f>BJ49*BK49</f>
        <v>1210.0000000000002</v>
      </c>
      <c r="BM49" s="5"/>
      <c r="BN49" s="182">
        <f t="shared" si="447"/>
        <v>60.500000000000014</v>
      </c>
      <c r="BO49" s="182">
        <f t="shared" si="448"/>
        <v>20</v>
      </c>
      <c r="BP49" s="182">
        <f>BN49*BO49</f>
        <v>1210.0000000000002</v>
      </c>
      <c r="BQ49" s="5"/>
      <c r="BR49" s="182">
        <f t="shared" si="449"/>
        <v>60.500000000000014</v>
      </c>
      <c r="BS49" s="182">
        <f t="shared" si="450"/>
        <v>20</v>
      </c>
      <c r="BT49" s="182">
        <f>BR49*BS49</f>
        <v>1210.0000000000002</v>
      </c>
      <c r="BU49" s="5"/>
      <c r="BV49" s="182">
        <f t="shared" si="451"/>
        <v>60.500000000000014</v>
      </c>
      <c r="BW49" s="182">
        <f t="shared" si="452"/>
        <v>20</v>
      </c>
      <c r="BX49" s="182">
        <f>BV49*BW49</f>
        <v>1210.0000000000002</v>
      </c>
      <c r="BY49" s="5"/>
      <c r="BZ49" s="182">
        <f t="shared" si="453"/>
        <v>60.500000000000014</v>
      </c>
      <c r="CA49" s="182">
        <f t="shared" si="454"/>
        <v>20</v>
      </c>
      <c r="CB49" s="182">
        <f>BZ49*CA49</f>
        <v>1210.0000000000002</v>
      </c>
      <c r="CC49" s="5"/>
      <c r="CD49" s="182">
        <f t="shared" si="455"/>
        <v>60.500000000000014</v>
      </c>
      <c r="CE49" s="182">
        <f t="shared" si="456"/>
        <v>20</v>
      </c>
      <c r="CF49" s="182">
        <f>CD49*CE49</f>
        <v>1210.0000000000002</v>
      </c>
      <c r="CG49" s="5"/>
      <c r="CH49" s="182">
        <f t="shared" si="457"/>
        <v>60.500000000000014</v>
      </c>
      <c r="CI49" s="182">
        <f t="shared" si="458"/>
        <v>20</v>
      </c>
      <c r="CJ49" s="182">
        <f>CH49*CI49</f>
        <v>1210.0000000000002</v>
      </c>
      <c r="CK49" s="5"/>
      <c r="CL49" s="182">
        <f t="shared" si="459"/>
        <v>60.500000000000014</v>
      </c>
      <c r="CM49" s="182">
        <f t="shared" si="460"/>
        <v>20</v>
      </c>
      <c r="CN49" s="182">
        <f>CL49*CM49</f>
        <v>1210.0000000000002</v>
      </c>
      <c r="CO49" s="5"/>
      <c r="CP49" s="182">
        <f t="shared" si="461"/>
        <v>60.500000000000014</v>
      </c>
      <c r="CQ49" s="182">
        <f t="shared" si="462"/>
        <v>20</v>
      </c>
      <c r="CR49" s="182">
        <f>CP49*CQ49</f>
        <v>1210.0000000000002</v>
      </c>
      <c r="CS49" s="5"/>
      <c r="CT49" s="182">
        <f t="shared" si="463"/>
        <v>60.500000000000014</v>
      </c>
      <c r="CU49" s="182">
        <f t="shared" si="464"/>
        <v>20</v>
      </c>
      <c r="CV49" s="182">
        <f>CT49*CU49</f>
        <v>1210.0000000000002</v>
      </c>
      <c r="CW49" s="5"/>
      <c r="CX49" s="182">
        <f t="shared" si="465"/>
        <v>60.500000000000014</v>
      </c>
      <c r="CY49" s="182">
        <f t="shared" si="466"/>
        <v>20</v>
      </c>
      <c r="CZ49" s="182">
        <f>CX49*CY49</f>
        <v>1210.0000000000002</v>
      </c>
      <c r="DA49" s="5"/>
      <c r="DB49" s="183">
        <f>BF49+BJ49+BN49+BR49+BV49+BZ49+CD49+CH49+CL49+CP49+CT49+CX49</f>
        <v>726.00000000000011</v>
      </c>
      <c r="DC49" s="183">
        <f>(BG49+BK49+BO49+BS49+BW49+CA49+CE49+CI49+CM49+CQ49+CU49+CY49)/12</f>
        <v>20</v>
      </c>
      <c r="DD49" s="183">
        <f>BH49+BL49+BP49+BT49+BX49+CB49+CF49+CJ49+CN49+CR49+CV49+CZ49</f>
        <v>14520.000000000002</v>
      </c>
      <c r="DF49" s="182">
        <f t="shared" si="553"/>
        <v>66.550000000000026</v>
      </c>
      <c r="DG49" s="182">
        <f t="shared" si="467"/>
        <v>20</v>
      </c>
      <c r="DH49" s="182">
        <f>DF49*DG49</f>
        <v>1331.0000000000005</v>
      </c>
      <c r="DI49" s="5"/>
      <c r="DJ49" s="182">
        <f t="shared" si="554"/>
        <v>66.550000000000026</v>
      </c>
      <c r="DK49" s="182">
        <f>DG49*$DK$44</f>
        <v>20</v>
      </c>
      <c r="DL49" s="182">
        <f>DJ49*DK49</f>
        <v>1331.0000000000005</v>
      </c>
      <c r="DM49" s="5"/>
      <c r="DN49" s="182">
        <f t="shared" si="469"/>
        <v>66.550000000000026</v>
      </c>
      <c r="DO49" s="182">
        <f t="shared" si="470"/>
        <v>20</v>
      </c>
      <c r="DP49" s="182">
        <f>DN49*DO49</f>
        <v>1331.0000000000005</v>
      </c>
      <c r="DQ49" s="5"/>
      <c r="DR49" s="182">
        <f t="shared" si="471"/>
        <v>66.550000000000026</v>
      </c>
      <c r="DS49" s="182">
        <f t="shared" si="472"/>
        <v>20</v>
      </c>
      <c r="DT49" s="182">
        <f>DR49*DS49</f>
        <v>1331.0000000000005</v>
      </c>
      <c r="DU49" s="5"/>
      <c r="DV49" s="182">
        <f t="shared" si="473"/>
        <v>66.550000000000026</v>
      </c>
      <c r="DW49" s="182">
        <f t="shared" si="474"/>
        <v>20</v>
      </c>
      <c r="DX49" s="182">
        <f>DV49*DW49</f>
        <v>1331.0000000000005</v>
      </c>
      <c r="DY49" s="5"/>
      <c r="DZ49" s="182">
        <f t="shared" si="475"/>
        <v>66.550000000000026</v>
      </c>
      <c r="EA49" s="182">
        <f t="shared" si="476"/>
        <v>20</v>
      </c>
      <c r="EB49" s="182">
        <f>DZ49*EA49</f>
        <v>1331.0000000000005</v>
      </c>
      <c r="EC49" s="5"/>
      <c r="ED49" s="182">
        <f t="shared" si="477"/>
        <v>66.550000000000026</v>
      </c>
      <c r="EE49" s="182">
        <f>EA49*$EE$44</f>
        <v>20</v>
      </c>
      <c r="EF49" s="182">
        <f>ED49*EE49</f>
        <v>1331.0000000000005</v>
      </c>
      <c r="EG49" s="5"/>
      <c r="EH49" s="182">
        <f t="shared" si="555"/>
        <v>66.550000000000026</v>
      </c>
      <c r="EI49" s="182">
        <f t="shared" si="556"/>
        <v>20</v>
      </c>
      <c r="EJ49" s="182">
        <f>EH49*EI49</f>
        <v>1331.0000000000005</v>
      </c>
      <c r="EK49" s="5"/>
      <c r="EL49" s="182">
        <f t="shared" si="478"/>
        <v>66.550000000000026</v>
      </c>
      <c r="EM49" s="182">
        <f t="shared" si="479"/>
        <v>20</v>
      </c>
      <c r="EN49" s="182">
        <f>EL49*EM49</f>
        <v>1331.0000000000005</v>
      </c>
      <c r="EO49" s="5"/>
      <c r="EP49" s="182">
        <f t="shared" si="480"/>
        <v>66.550000000000026</v>
      </c>
      <c r="EQ49" s="182">
        <f t="shared" si="481"/>
        <v>20</v>
      </c>
      <c r="ER49" s="182">
        <f>EP49*EQ49</f>
        <v>1331.0000000000005</v>
      </c>
      <c r="ES49" s="5"/>
      <c r="ET49" s="182">
        <f t="shared" si="482"/>
        <v>66.550000000000026</v>
      </c>
      <c r="EU49" s="182">
        <f t="shared" si="483"/>
        <v>20</v>
      </c>
      <c r="EV49" s="182">
        <f>ET49*EU49</f>
        <v>1331.0000000000005</v>
      </c>
      <c r="EW49" s="5"/>
      <c r="EX49" s="182">
        <f t="shared" si="484"/>
        <v>66.550000000000026</v>
      </c>
      <c r="EY49" s="182">
        <f t="shared" si="485"/>
        <v>20</v>
      </c>
      <c r="EZ49" s="182">
        <f>EX49*EY49</f>
        <v>1331.0000000000005</v>
      </c>
      <c r="FA49" s="5"/>
      <c r="FB49" s="183">
        <f>DF49+DJ49+DN49+DR49+DV49+DZ49+ED49+EH49+EL49+EP49+ET49+EX49</f>
        <v>798.60000000000048</v>
      </c>
      <c r="FC49" s="183">
        <f>(DG49+DK49+DO49+DS49+DW49+EA49+EE49+EI49+EM49+EQ49+EU49+EY49)/12</f>
        <v>20</v>
      </c>
      <c r="FD49" s="183">
        <f>DH49+DL49+DP49+DT49+DX49+EB49+EF49+EJ49+EN49+ER49+EV49+EZ49</f>
        <v>15972.000000000002</v>
      </c>
      <c r="FF49" s="182">
        <f t="shared" si="486"/>
        <v>73.205000000000041</v>
      </c>
      <c r="FG49" s="182">
        <f t="shared" si="487"/>
        <v>20</v>
      </c>
      <c r="FH49" s="182">
        <f>FF49*FG49</f>
        <v>1464.1000000000008</v>
      </c>
      <c r="FI49" s="5"/>
      <c r="FJ49" s="182">
        <f t="shared" si="488"/>
        <v>73.205000000000041</v>
      </c>
      <c r="FK49" s="182">
        <f t="shared" si="489"/>
        <v>20</v>
      </c>
      <c r="FL49" s="182">
        <f>FJ49*FK49</f>
        <v>1464.1000000000008</v>
      </c>
      <c r="FM49" s="5"/>
      <c r="FN49" s="182">
        <f t="shared" si="490"/>
        <v>73.205000000000041</v>
      </c>
      <c r="FO49" s="182">
        <f t="shared" si="491"/>
        <v>20</v>
      </c>
      <c r="FP49" s="182">
        <f>FN49*FO49</f>
        <v>1464.1000000000008</v>
      </c>
      <c r="FQ49" s="5"/>
      <c r="FR49" s="182">
        <f t="shared" si="492"/>
        <v>73.205000000000041</v>
      </c>
      <c r="FS49" s="182">
        <f t="shared" si="493"/>
        <v>20</v>
      </c>
      <c r="FT49" s="182">
        <f>FR49*FS49</f>
        <v>1464.1000000000008</v>
      </c>
      <c r="FU49" s="5"/>
      <c r="FV49" s="182">
        <f>FR49*$FV$44</f>
        <v>73.205000000000041</v>
      </c>
      <c r="FW49" s="182">
        <f>FS49*$FW$44</f>
        <v>20</v>
      </c>
      <c r="FX49" s="182">
        <f>FV49*FW49</f>
        <v>1464.1000000000008</v>
      </c>
      <c r="FY49" s="5"/>
      <c r="FZ49" s="182">
        <f t="shared" si="495"/>
        <v>73.205000000000041</v>
      </c>
      <c r="GA49" s="182">
        <f>FW49*$GA$44</f>
        <v>20</v>
      </c>
      <c r="GB49" s="182">
        <f>FZ49*GA49</f>
        <v>1464.1000000000008</v>
      </c>
      <c r="GC49" s="5"/>
      <c r="GD49" s="182">
        <f t="shared" si="497"/>
        <v>73.205000000000041</v>
      </c>
      <c r="GE49" s="182">
        <f t="shared" si="498"/>
        <v>20</v>
      </c>
      <c r="GF49" s="182">
        <f>GD49*GE49</f>
        <v>1464.1000000000008</v>
      </c>
      <c r="GG49" s="5"/>
      <c r="GH49" s="182">
        <f>GD49*$GH$44</f>
        <v>73.205000000000041</v>
      </c>
      <c r="GI49" s="182">
        <f>GE49*$GI$44</f>
        <v>20</v>
      </c>
      <c r="GJ49" s="182">
        <f>GH49*GI49</f>
        <v>1464.1000000000008</v>
      </c>
      <c r="GK49" s="5"/>
      <c r="GL49" s="182">
        <f t="shared" si="500"/>
        <v>73.205000000000041</v>
      </c>
      <c r="GM49" s="182">
        <f>GI49*$GM$44</f>
        <v>20</v>
      </c>
      <c r="GN49" s="182">
        <f>GL49*GM49</f>
        <v>1464.1000000000008</v>
      </c>
      <c r="GO49" s="5"/>
      <c r="GP49" s="182">
        <f t="shared" si="501"/>
        <v>73.205000000000041</v>
      </c>
      <c r="GQ49" s="182">
        <f t="shared" si="502"/>
        <v>20</v>
      </c>
      <c r="GR49" s="182">
        <f>GP49*GQ49</f>
        <v>1464.1000000000008</v>
      </c>
      <c r="GS49" s="5"/>
      <c r="GT49" s="182">
        <f>GP49*$GT$44</f>
        <v>73.205000000000041</v>
      </c>
      <c r="GU49" s="182">
        <f>GQ49*$GU$44</f>
        <v>20</v>
      </c>
      <c r="GV49" s="182">
        <f>GT49*GU49</f>
        <v>1464.1000000000008</v>
      </c>
      <c r="GW49" s="5"/>
      <c r="GX49" s="182">
        <f t="shared" si="503"/>
        <v>73.205000000000041</v>
      </c>
      <c r="GY49" s="182">
        <f t="shared" si="504"/>
        <v>20</v>
      </c>
      <c r="GZ49" s="182">
        <f>GX49*GY49</f>
        <v>1464.1000000000008</v>
      </c>
      <c r="HB49" s="183">
        <f>FF49+FJ49+FN49+FR49+FV49+FZ49+GD49+GH49+GL49+GP49+GT49+GX49</f>
        <v>878.46000000000049</v>
      </c>
      <c r="HC49" s="183">
        <f>(FG49+FK49+FO49+FS49+FW49+GA49+GE49+GI49+GM49+GQ49+GU49+GY49)/12</f>
        <v>20</v>
      </c>
      <c r="HD49" s="183">
        <f>FH49+FL49+FP49+FT49+FX49+GB49+GF49+GJ49+GN49+GR49+GV49+GZ49</f>
        <v>17569.200000000008</v>
      </c>
      <c r="HF49" s="182">
        <f t="shared" si="505"/>
        <v>80.525500000000051</v>
      </c>
      <c r="HG49" s="182">
        <f t="shared" si="557"/>
        <v>20</v>
      </c>
      <c r="HH49" s="182">
        <f>HF49*HG49</f>
        <v>1610.5100000000011</v>
      </c>
      <c r="HI49" s="5"/>
      <c r="HJ49" s="182">
        <f t="shared" si="506"/>
        <v>80.525500000000051</v>
      </c>
      <c r="HK49" s="182">
        <f t="shared" si="507"/>
        <v>20</v>
      </c>
      <c r="HL49" s="182">
        <f>HJ49*HK49</f>
        <v>1610.5100000000011</v>
      </c>
      <c r="HM49" s="5"/>
      <c r="HN49" s="182">
        <f t="shared" si="508"/>
        <v>80.525500000000051</v>
      </c>
      <c r="HO49" s="182">
        <f t="shared" si="509"/>
        <v>20</v>
      </c>
      <c r="HP49" s="182">
        <f>HN49*HO49</f>
        <v>1610.5100000000011</v>
      </c>
      <c r="HQ49" s="5"/>
      <c r="HR49" s="182">
        <f t="shared" si="510"/>
        <v>80.525500000000051</v>
      </c>
      <c r="HS49" s="182">
        <f t="shared" si="511"/>
        <v>20</v>
      </c>
      <c r="HT49" s="182">
        <f>HR49*HS49</f>
        <v>1610.5100000000011</v>
      </c>
      <c r="HU49" s="5"/>
      <c r="HV49" s="182">
        <f t="shared" si="512"/>
        <v>80.525500000000051</v>
      </c>
      <c r="HW49" s="182">
        <f t="shared" si="513"/>
        <v>20</v>
      </c>
      <c r="HX49" s="182">
        <f>HV49*HW49</f>
        <v>1610.5100000000011</v>
      </c>
      <c r="HY49" s="5"/>
      <c r="HZ49" s="182">
        <f t="shared" si="514"/>
        <v>80.525500000000051</v>
      </c>
      <c r="IA49" s="182">
        <f t="shared" si="515"/>
        <v>20</v>
      </c>
      <c r="IB49" s="182">
        <f>HZ49*IA49</f>
        <v>1610.5100000000011</v>
      </c>
      <c r="IC49" s="5"/>
      <c r="ID49" s="182">
        <f t="shared" si="516"/>
        <v>80.525500000000051</v>
      </c>
      <c r="IE49" s="182">
        <f t="shared" si="517"/>
        <v>20</v>
      </c>
      <c r="IF49" s="182">
        <f>ID49*IE49</f>
        <v>1610.5100000000011</v>
      </c>
      <c r="IG49" s="5"/>
      <c r="IH49" s="182">
        <f t="shared" si="518"/>
        <v>80.525500000000051</v>
      </c>
      <c r="II49" s="182">
        <f t="shared" si="519"/>
        <v>20</v>
      </c>
      <c r="IJ49" s="182">
        <f>IH49*II49</f>
        <v>1610.5100000000011</v>
      </c>
      <c r="IK49" s="5"/>
      <c r="IL49" s="182">
        <f t="shared" si="520"/>
        <v>80.525500000000051</v>
      </c>
      <c r="IM49" s="182">
        <f t="shared" si="521"/>
        <v>20</v>
      </c>
      <c r="IN49" s="182">
        <f>IL49*IM49</f>
        <v>1610.5100000000011</v>
      </c>
      <c r="IO49" s="5"/>
      <c r="IP49" s="182">
        <f t="shared" si="522"/>
        <v>80.525500000000051</v>
      </c>
      <c r="IQ49" s="182">
        <f t="shared" si="523"/>
        <v>20</v>
      </c>
      <c r="IR49" s="182">
        <f>IP49*IQ49</f>
        <v>1610.5100000000011</v>
      </c>
      <c r="IS49" s="5"/>
      <c r="IT49" s="182">
        <f t="shared" si="524"/>
        <v>80.525500000000051</v>
      </c>
      <c r="IU49" s="182">
        <f t="shared" si="525"/>
        <v>20</v>
      </c>
      <c r="IV49" s="182">
        <f>IT49*IU49</f>
        <v>1610.5100000000011</v>
      </c>
      <c r="IW49" s="5"/>
      <c r="IX49" s="182">
        <f t="shared" si="526"/>
        <v>80.525500000000051</v>
      </c>
      <c r="IY49" s="182">
        <f t="shared" si="527"/>
        <v>20</v>
      </c>
      <c r="IZ49" s="182">
        <f>IX49*IY49</f>
        <v>1610.5100000000011</v>
      </c>
      <c r="JB49" s="183">
        <f>HF49+HJ49+HN49+HR49+HV49+HZ49+ID49+IH49+IL49+IP49+IT49+IX49</f>
        <v>966.30600000000084</v>
      </c>
      <c r="JC49" s="183">
        <f>(HG49+HK49+HO49+HS49+HW49+IA49+IE49+II49+IM49+IQ49+IU49+IY49)/12</f>
        <v>20</v>
      </c>
      <c r="JD49" s="183">
        <f>HH49+HL49+HP49+HT49+HX49+IB49+IF49+IJ49+IN49+IR49+IV49+IZ49</f>
        <v>19326.120000000017</v>
      </c>
      <c r="JF49" s="182">
        <f t="shared" si="528"/>
        <v>88.578050000000061</v>
      </c>
      <c r="JG49" s="182">
        <f t="shared" si="529"/>
        <v>20</v>
      </c>
      <c r="JH49" s="182">
        <f>JF49*JG49</f>
        <v>1771.5610000000013</v>
      </c>
      <c r="JI49" s="5"/>
      <c r="JJ49" s="182">
        <f t="shared" si="530"/>
        <v>88.578050000000061</v>
      </c>
      <c r="JK49" s="182">
        <f t="shared" si="531"/>
        <v>20</v>
      </c>
      <c r="JL49" s="182">
        <f>JJ49*JK49</f>
        <v>1771.5610000000013</v>
      </c>
      <c r="JM49" s="5"/>
      <c r="JN49" s="182">
        <f t="shared" si="532"/>
        <v>88.578050000000061</v>
      </c>
      <c r="JO49" s="182">
        <f t="shared" si="533"/>
        <v>20</v>
      </c>
      <c r="JP49" s="182">
        <f>JN49*JO49</f>
        <v>1771.5610000000013</v>
      </c>
      <c r="JQ49" s="5"/>
      <c r="JR49" s="182">
        <f t="shared" si="534"/>
        <v>88.578050000000061</v>
      </c>
      <c r="JS49" s="182">
        <f t="shared" si="535"/>
        <v>20</v>
      </c>
      <c r="JT49" s="182">
        <f>JR49*JS49</f>
        <v>1771.5610000000013</v>
      </c>
      <c r="JU49" s="5"/>
      <c r="JV49" s="182">
        <f t="shared" si="536"/>
        <v>88.578050000000061</v>
      </c>
      <c r="JW49" s="182">
        <f t="shared" si="537"/>
        <v>20</v>
      </c>
      <c r="JX49" s="182">
        <f>JV49*JW49</f>
        <v>1771.5610000000013</v>
      </c>
      <c r="JY49" s="5"/>
      <c r="JZ49" s="182">
        <f t="shared" si="538"/>
        <v>88.578050000000061</v>
      </c>
      <c r="KA49" s="182">
        <f t="shared" si="539"/>
        <v>20</v>
      </c>
      <c r="KB49" s="182">
        <f>JZ49*KA49</f>
        <v>1771.5610000000013</v>
      </c>
      <c r="KC49" s="5"/>
      <c r="KD49" s="182">
        <f t="shared" si="540"/>
        <v>88.578050000000061</v>
      </c>
      <c r="KE49" s="182">
        <f t="shared" si="541"/>
        <v>20</v>
      </c>
      <c r="KF49" s="182">
        <f>KD49*KE49</f>
        <v>1771.5610000000013</v>
      </c>
      <c r="KG49" s="5"/>
      <c r="KH49" s="182">
        <f t="shared" si="542"/>
        <v>88.578050000000061</v>
      </c>
      <c r="KI49" s="182">
        <f t="shared" si="543"/>
        <v>20</v>
      </c>
      <c r="KJ49" s="182">
        <f>KH49*KI49</f>
        <v>1771.5610000000013</v>
      </c>
      <c r="KK49" s="5"/>
      <c r="KL49" s="182">
        <f t="shared" si="544"/>
        <v>88.578050000000061</v>
      </c>
      <c r="KM49" s="182">
        <f t="shared" si="545"/>
        <v>20</v>
      </c>
      <c r="KN49" s="182">
        <f>KL49*KM49</f>
        <v>1771.5610000000013</v>
      </c>
      <c r="KO49" s="5"/>
      <c r="KP49" s="182">
        <f t="shared" si="546"/>
        <v>88.578050000000061</v>
      </c>
      <c r="KQ49" s="182">
        <f t="shared" si="547"/>
        <v>20</v>
      </c>
      <c r="KR49" s="182">
        <f>KP49*KQ49</f>
        <v>1771.5610000000013</v>
      </c>
      <c r="KS49" s="5"/>
      <c r="KT49" s="182">
        <f t="shared" si="548"/>
        <v>88.578050000000061</v>
      </c>
      <c r="KU49" s="182">
        <f t="shared" si="549"/>
        <v>20</v>
      </c>
      <c r="KV49" s="182">
        <f>KT49*KU49</f>
        <v>1771.5610000000013</v>
      </c>
      <c r="KW49" s="5"/>
      <c r="KX49" s="182">
        <f t="shared" si="550"/>
        <v>88.578050000000061</v>
      </c>
      <c r="KY49" s="182">
        <f t="shared" si="551"/>
        <v>20</v>
      </c>
      <c r="KZ49" s="182">
        <f>KX49*KY49</f>
        <v>1771.5610000000013</v>
      </c>
      <c r="LB49" s="183">
        <f>JF49+JJ49+JN49+JR49+JV49+JZ49+KD49+KH49+KL49+KP49+KT49+KX49</f>
        <v>1062.9366000000007</v>
      </c>
      <c r="LC49" s="183">
        <f>(JG49+JK49+JO49+JS49+JW49+KA49+KE49+KI49+KM49+KQ49+KU49+KY49)/12</f>
        <v>20</v>
      </c>
      <c r="LD49" s="183">
        <f>JH49+JL49+JP49+JT49+JX49+KB49+KF49+KJ49+KN49+KR49+KV49+KZ49</f>
        <v>21258.732000000015</v>
      </c>
    </row>
    <row r="50" spans="2:316" ht="18.75">
      <c r="B50" s="172" t="s">
        <v>423</v>
      </c>
      <c r="C50" s="181"/>
      <c r="D50" s="180" t="e">
        <f>'A.I Revenue Streams - P1'!#REF!</f>
        <v>#REF!</v>
      </c>
      <c r="E50" s="184"/>
      <c r="F50" s="182">
        <f>'A.I Revenue Streams - P2'!G50*25</f>
        <v>25</v>
      </c>
      <c r="G50" s="182">
        <f>'A.I Revenue Streams - P2'!I50</f>
        <v>20</v>
      </c>
      <c r="H50" s="182">
        <f>F50*G50</f>
        <v>500</v>
      </c>
      <c r="I50" s="5"/>
      <c r="J50" s="182">
        <f>F50*$J$44</f>
        <v>27.500000000000004</v>
      </c>
      <c r="K50" s="182">
        <f>G50*$K$44</f>
        <v>20</v>
      </c>
      <c r="L50" s="182">
        <f>J50*K50</f>
        <v>550.00000000000011</v>
      </c>
      <c r="M50" s="5"/>
      <c r="N50" s="182">
        <f>J50*$N$44</f>
        <v>27.500000000000004</v>
      </c>
      <c r="O50" s="182">
        <f>K50*$O$44</f>
        <v>20</v>
      </c>
      <c r="P50" s="182">
        <f>N50*O50</f>
        <v>550.00000000000011</v>
      </c>
      <c r="Q50" s="5"/>
      <c r="R50" s="182">
        <f>N50*$R$44</f>
        <v>27.500000000000004</v>
      </c>
      <c r="S50" s="182">
        <f>O50*$S$44</f>
        <v>20</v>
      </c>
      <c r="T50" s="182">
        <f>R50*S50</f>
        <v>550.00000000000011</v>
      </c>
      <c r="U50" s="5"/>
      <c r="V50" s="182">
        <f>R50*$V$44</f>
        <v>27.500000000000004</v>
      </c>
      <c r="W50" s="182">
        <f>S50*$W$44</f>
        <v>20</v>
      </c>
      <c r="X50" s="182">
        <f>V50*W50</f>
        <v>550.00000000000011</v>
      </c>
      <c r="Y50" s="5"/>
      <c r="Z50" s="182">
        <f>V50*$Z$44</f>
        <v>27.500000000000004</v>
      </c>
      <c r="AA50" s="182">
        <f>W50*$AA$44</f>
        <v>20</v>
      </c>
      <c r="AB50" s="182">
        <f>Z50*AA50</f>
        <v>550.00000000000011</v>
      </c>
      <c r="AC50" s="5"/>
      <c r="AD50" s="182">
        <f>Z50*$AD$44</f>
        <v>27.500000000000004</v>
      </c>
      <c r="AE50" s="182">
        <f>AA50*$AE$44</f>
        <v>20</v>
      </c>
      <c r="AF50" s="182">
        <f>AD50*AE50</f>
        <v>550.00000000000011</v>
      </c>
      <c r="AG50" s="5"/>
      <c r="AH50" s="182">
        <f>AD50*$AH$44</f>
        <v>27.500000000000004</v>
      </c>
      <c r="AI50" s="182">
        <f>AE50*$AI$44</f>
        <v>20</v>
      </c>
      <c r="AJ50" s="182">
        <f>AH50*AI50</f>
        <v>550.00000000000011</v>
      </c>
      <c r="AK50" s="5"/>
      <c r="AL50" s="182">
        <f>AH50*$AL$44</f>
        <v>27.500000000000004</v>
      </c>
      <c r="AM50" s="182">
        <f>AI50*$AM$44</f>
        <v>20</v>
      </c>
      <c r="AN50" s="182">
        <f>AL50*AM50</f>
        <v>550.00000000000011</v>
      </c>
      <c r="AO50" s="5"/>
      <c r="AP50" s="182">
        <f t="shared" si="437"/>
        <v>27.500000000000004</v>
      </c>
      <c r="AQ50" s="182">
        <f t="shared" si="438"/>
        <v>20</v>
      </c>
      <c r="AR50" s="182">
        <f t="shared" si="439"/>
        <v>550.00000000000011</v>
      </c>
      <c r="AS50" s="5"/>
      <c r="AT50" s="182">
        <f t="shared" si="440"/>
        <v>27.500000000000004</v>
      </c>
      <c r="AU50" s="182">
        <f t="shared" si="441"/>
        <v>20</v>
      </c>
      <c r="AV50" s="182">
        <f t="shared" si="442"/>
        <v>550.00000000000011</v>
      </c>
      <c r="AW50" s="5"/>
      <c r="AX50" s="182">
        <f t="shared" si="443"/>
        <v>27.500000000000004</v>
      </c>
      <c r="AY50" s="182">
        <f t="shared" si="444"/>
        <v>20</v>
      </c>
      <c r="AZ50" s="182">
        <f t="shared" si="445"/>
        <v>550.00000000000011</v>
      </c>
      <c r="BA50" s="5"/>
      <c r="BB50" s="208">
        <f>SUMIF($F$6:$AZ$6,$BB$6,F50:AZ50)</f>
        <v>327.5</v>
      </c>
      <c r="BC50" s="208">
        <f>SUMIF($F$6:$AZ$6,$BC$6,F50:AZ50)/12</f>
        <v>20</v>
      </c>
      <c r="BD50" s="183">
        <f>H50+L50+P50+T50+X50+AB50+AF50+AJ50+AN50</f>
        <v>4900</v>
      </c>
      <c r="BE50" t="b">
        <f>(BB50*BC50)=BD50</f>
        <v>0</v>
      </c>
      <c r="BF50" s="182">
        <f>AX50*$BF$44</f>
        <v>30.250000000000007</v>
      </c>
      <c r="BG50" s="182">
        <f>AY50*$BG$44</f>
        <v>20</v>
      </c>
      <c r="BH50" s="182">
        <f>BF50*BG50</f>
        <v>605.00000000000011</v>
      </c>
      <c r="BI50" s="5"/>
      <c r="BJ50" s="182">
        <f t="shared" si="552"/>
        <v>30.250000000000007</v>
      </c>
      <c r="BK50" s="182">
        <f t="shared" si="446"/>
        <v>20</v>
      </c>
      <c r="BL50" s="182">
        <f>BJ50*BK50</f>
        <v>605.00000000000011</v>
      </c>
      <c r="BM50" s="5"/>
      <c r="BN50" s="182">
        <f t="shared" si="447"/>
        <v>30.250000000000007</v>
      </c>
      <c r="BO50" s="182">
        <f t="shared" si="448"/>
        <v>20</v>
      </c>
      <c r="BP50" s="182">
        <f>BN50*BO50</f>
        <v>605.00000000000011</v>
      </c>
      <c r="BQ50" s="5"/>
      <c r="BR50" s="182">
        <f t="shared" si="449"/>
        <v>30.250000000000007</v>
      </c>
      <c r="BS50" s="182">
        <f t="shared" si="450"/>
        <v>20</v>
      </c>
      <c r="BT50" s="182">
        <f>BR50*BS50</f>
        <v>605.00000000000011</v>
      </c>
      <c r="BU50" s="5"/>
      <c r="BV50" s="182">
        <f t="shared" si="451"/>
        <v>30.250000000000007</v>
      </c>
      <c r="BW50" s="182">
        <f t="shared" si="452"/>
        <v>20</v>
      </c>
      <c r="BX50" s="182">
        <f>BV50*BW50</f>
        <v>605.00000000000011</v>
      </c>
      <c r="BY50" s="5"/>
      <c r="BZ50" s="182">
        <f t="shared" si="453"/>
        <v>30.250000000000007</v>
      </c>
      <c r="CA50" s="182">
        <f t="shared" si="454"/>
        <v>20</v>
      </c>
      <c r="CB50" s="182">
        <f>BZ50*CA50</f>
        <v>605.00000000000011</v>
      </c>
      <c r="CC50" s="5"/>
      <c r="CD50" s="182">
        <f t="shared" si="455"/>
        <v>30.250000000000007</v>
      </c>
      <c r="CE50" s="182">
        <f t="shared" si="456"/>
        <v>20</v>
      </c>
      <c r="CF50" s="182">
        <f>CD50*CE50</f>
        <v>605.00000000000011</v>
      </c>
      <c r="CG50" s="5"/>
      <c r="CH50" s="182">
        <f t="shared" si="457"/>
        <v>30.250000000000007</v>
      </c>
      <c r="CI50" s="182">
        <f t="shared" si="458"/>
        <v>20</v>
      </c>
      <c r="CJ50" s="182">
        <f>CH50*CI50</f>
        <v>605.00000000000011</v>
      </c>
      <c r="CK50" s="5"/>
      <c r="CL50" s="182">
        <f t="shared" si="459"/>
        <v>30.250000000000007</v>
      </c>
      <c r="CM50" s="182">
        <f t="shared" si="460"/>
        <v>20</v>
      </c>
      <c r="CN50" s="182">
        <f>CL50*CM50</f>
        <v>605.00000000000011</v>
      </c>
      <c r="CO50" s="5"/>
      <c r="CP50" s="182">
        <f t="shared" si="461"/>
        <v>30.250000000000007</v>
      </c>
      <c r="CQ50" s="182">
        <f t="shared" si="462"/>
        <v>20</v>
      </c>
      <c r="CR50" s="182">
        <f>CP50*CQ50</f>
        <v>605.00000000000011</v>
      </c>
      <c r="CS50" s="5"/>
      <c r="CT50" s="182">
        <f t="shared" si="463"/>
        <v>30.250000000000007</v>
      </c>
      <c r="CU50" s="182">
        <f t="shared" si="464"/>
        <v>20</v>
      </c>
      <c r="CV50" s="182">
        <f>CT50*CU50</f>
        <v>605.00000000000011</v>
      </c>
      <c r="CW50" s="5"/>
      <c r="CX50" s="182">
        <f t="shared" si="465"/>
        <v>30.250000000000007</v>
      </c>
      <c r="CY50" s="182">
        <f t="shared" si="466"/>
        <v>20</v>
      </c>
      <c r="CZ50" s="182">
        <f>CX50*CY50</f>
        <v>605.00000000000011</v>
      </c>
      <c r="DA50" s="5"/>
      <c r="DB50" s="183">
        <f>BF50+BJ50+BN50+BR50+BV50+BZ50+CD50+CH50+CL50+CP50+CT50+CX50</f>
        <v>363.00000000000006</v>
      </c>
      <c r="DC50" s="183">
        <f>(BG50+BK50+BO50+BS50+BW50+CA50+CE50+CI50+CM50+CQ50+CU50+CY50)/12</f>
        <v>20</v>
      </c>
      <c r="DD50" s="183">
        <f>BH50+BL50+BP50+BT50+BX50+CB50+CF50+CJ50+CN50+CR50+CV50+CZ50</f>
        <v>7260.0000000000009</v>
      </c>
      <c r="DF50" s="182">
        <f t="shared" si="553"/>
        <v>33.275000000000013</v>
      </c>
      <c r="DG50" s="182">
        <f t="shared" si="467"/>
        <v>20</v>
      </c>
      <c r="DH50" s="182">
        <f>DF50*DG50</f>
        <v>665.50000000000023</v>
      </c>
      <c r="DI50" s="5"/>
      <c r="DJ50" s="182">
        <f t="shared" si="554"/>
        <v>33.275000000000013</v>
      </c>
      <c r="DK50" s="182">
        <f>DG50*$DK$44</f>
        <v>20</v>
      </c>
      <c r="DL50" s="182">
        <f>DJ50*DK50</f>
        <v>665.50000000000023</v>
      </c>
      <c r="DM50" s="5"/>
      <c r="DN50" s="182">
        <f t="shared" si="469"/>
        <v>33.275000000000013</v>
      </c>
      <c r="DO50" s="182">
        <f t="shared" si="470"/>
        <v>20</v>
      </c>
      <c r="DP50" s="182">
        <f>DN50*DO50</f>
        <v>665.50000000000023</v>
      </c>
      <c r="DQ50" s="5"/>
      <c r="DR50" s="182">
        <f t="shared" si="471"/>
        <v>33.275000000000013</v>
      </c>
      <c r="DS50" s="182">
        <f t="shared" si="472"/>
        <v>20</v>
      </c>
      <c r="DT50" s="182">
        <f>DR50*DS50</f>
        <v>665.50000000000023</v>
      </c>
      <c r="DU50" s="5"/>
      <c r="DV50" s="182">
        <f t="shared" si="473"/>
        <v>33.275000000000013</v>
      </c>
      <c r="DW50" s="182">
        <f t="shared" si="474"/>
        <v>20</v>
      </c>
      <c r="DX50" s="182">
        <f>DV50*DW50</f>
        <v>665.50000000000023</v>
      </c>
      <c r="DY50" s="5"/>
      <c r="DZ50" s="182">
        <f t="shared" si="475"/>
        <v>33.275000000000013</v>
      </c>
      <c r="EA50" s="182">
        <f t="shared" si="476"/>
        <v>20</v>
      </c>
      <c r="EB50" s="182">
        <f>DZ50*EA50</f>
        <v>665.50000000000023</v>
      </c>
      <c r="EC50" s="5"/>
      <c r="ED50" s="182">
        <f t="shared" si="477"/>
        <v>33.275000000000013</v>
      </c>
      <c r="EE50" s="182">
        <f>EA50*$EE$44</f>
        <v>20</v>
      </c>
      <c r="EF50" s="182">
        <f>ED50*EE50</f>
        <v>665.50000000000023</v>
      </c>
      <c r="EG50" s="5"/>
      <c r="EH50" s="182">
        <f t="shared" si="555"/>
        <v>33.275000000000013</v>
      </c>
      <c r="EI50" s="182">
        <f t="shared" si="556"/>
        <v>20</v>
      </c>
      <c r="EJ50" s="182">
        <f>EH50*EI50</f>
        <v>665.50000000000023</v>
      </c>
      <c r="EK50" s="5"/>
      <c r="EL50" s="182">
        <f t="shared" si="478"/>
        <v>33.275000000000013</v>
      </c>
      <c r="EM50" s="182">
        <f t="shared" si="479"/>
        <v>20</v>
      </c>
      <c r="EN50" s="182">
        <f>EL50*EM50</f>
        <v>665.50000000000023</v>
      </c>
      <c r="EO50" s="5"/>
      <c r="EP50" s="182">
        <f t="shared" si="480"/>
        <v>33.275000000000013</v>
      </c>
      <c r="EQ50" s="182">
        <f t="shared" si="481"/>
        <v>20</v>
      </c>
      <c r="ER50" s="182">
        <f>EP50*EQ50</f>
        <v>665.50000000000023</v>
      </c>
      <c r="ES50" s="5"/>
      <c r="ET50" s="182">
        <f t="shared" si="482"/>
        <v>33.275000000000013</v>
      </c>
      <c r="EU50" s="182">
        <f t="shared" si="483"/>
        <v>20</v>
      </c>
      <c r="EV50" s="182">
        <f>ET50*EU50</f>
        <v>665.50000000000023</v>
      </c>
      <c r="EW50" s="5"/>
      <c r="EX50" s="182">
        <f t="shared" si="484"/>
        <v>33.275000000000013</v>
      </c>
      <c r="EY50" s="182">
        <f t="shared" si="485"/>
        <v>20</v>
      </c>
      <c r="EZ50" s="182">
        <f>EX50*EY50</f>
        <v>665.50000000000023</v>
      </c>
      <c r="FA50" s="5"/>
      <c r="FB50" s="183">
        <f>DF50+DJ50+DN50+DR50+DV50+DZ50+ED50+EH50+EL50+EP50+ET50+EX50</f>
        <v>399.30000000000024</v>
      </c>
      <c r="FC50" s="183">
        <f>(DG50+DK50+DO50+DS50+DW50+EA50+EE50+EI50+EM50+EQ50+EU50+EY50)/12</f>
        <v>20</v>
      </c>
      <c r="FD50" s="183">
        <f>DH50+DL50+DP50+DT50+DX50+EB50+EF50+EJ50+EN50+ER50+EV50+EZ50</f>
        <v>7986.0000000000009</v>
      </c>
      <c r="FF50" s="182">
        <f t="shared" si="486"/>
        <v>36.60250000000002</v>
      </c>
      <c r="FG50" s="182">
        <f t="shared" si="487"/>
        <v>20</v>
      </c>
      <c r="FH50" s="182">
        <f>FF50*FG50</f>
        <v>732.05000000000041</v>
      </c>
      <c r="FI50" s="5"/>
      <c r="FJ50" s="182">
        <f t="shared" si="488"/>
        <v>36.60250000000002</v>
      </c>
      <c r="FK50" s="182">
        <f t="shared" si="489"/>
        <v>20</v>
      </c>
      <c r="FL50" s="182">
        <f>FJ50*FK50</f>
        <v>732.05000000000041</v>
      </c>
      <c r="FM50" s="5"/>
      <c r="FN50" s="182">
        <f t="shared" si="490"/>
        <v>36.60250000000002</v>
      </c>
      <c r="FO50" s="182">
        <f t="shared" si="491"/>
        <v>20</v>
      </c>
      <c r="FP50" s="182">
        <f>FN50*FO50</f>
        <v>732.05000000000041</v>
      </c>
      <c r="FQ50" s="5"/>
      <c r="FR50" s="182">
        <f t="shared" si="492"/>
        <v>36.60250000000002</v>
      </c>
      <c r="FS50" s="182">
        <f t="shared" si="493"/>
        <v>20</v>
      </c>
      <c r="FT50" s="182">
        <f>FR50*FS50</f>
        <v>732.05000000000041</v>
      </c>
      <c r="FU50" s="5"/>
      <c r="FV50" s="182">
        <f>FR50*$FV$44</f>
        <v>36.60250000000002</v>
      </c>
      <c r="FW50" s="182">
        <f>FS50*$FW$44</f>
        <v>20</v>
      </c>
      <c r="FX50" s="182">
        <f>FV50*FW50</f>
        <v>732.05000000000041</v>
      </c>
      <c r="FY50" s="5"/>
      <c r="FZ50" s="182">
        <f t="shared" si="495"/>
        <v>36.60250000000002</v>
      </c>
      <c r="GA50" s="182">
        <f>FW50*$GA$44</f>
        <v>20</v>
      </c>
      <c r="GB50" s="182">
        <f>FZ50*GA50</f>
        <v>732.05000000000041</v>
      </c>
      <c r="GC50" s="5"/>
      <c r="GD50" s="182">
        <f t="shared" si="497"/>
        <v>36.60250000000002</v>
      </c>
      <c r="GE50" s="182">
        <f t="shared" si="498"/>
        <v>20</v>
      </c>
      <c r="GF50" s="182">
        <f>GD50*GE50</f>
        <v>732.05000000000041</v>
      </c>
      <c r="GG50" s="5"/>
      <c r="GH50" s="182">
        <f>GD50*$GH$44</f>
        <v>36.60250000000002</v>
      </c>
      <c r="GI50" s="182">
        <f>GE50*$GI$44</f>
        <v>20</v>
      </c>
      <c r="GJ50" s="182">
        <f>GH50*GI50</f>
        <v>732.05000000000041</v>
      </c>
      <c r="GK50" s="5"/>
      <c r="GL50" s="182">
        <f t="shared" si="500"/>
        <v>36.60250000000002</v>
      </c>
      <c r="GM50" s="182">
        <f>GI50*$GM$44</f>
        <v>20</v>
      </c>
      <c r="GN50" s="182">
        <f>GL50*GM50</f>
        <v>732.05000000000041</v>
      </c>
      <c r="GO50" s="5"/>
      <c r="GP50" s="182">
        <f t="shared" si="501"/>
        <v>36.60250000000002</v>
      </c>
      <c r="GQ50" s="182">
        <f t="shared" si="502"/>
        <v>20</v>
      </c>
      <c r="GR50" s="182">
        <f>GP50*GQ50</f>
        <v>732.05000000000041</v>
      </c>
      <c r="GS50" s="5"/>
      <c r="GT50" s="182">
        <f>GP50*$GT$44</f>
        <v>36.60250000000002</v>
      </c>
      <c r="GU50" s="182">
        <f>GQ50*$GU$44</f>
        <v>20</v>
      </c>
      <c r="GV50" s="182">
        <f>GT50*GU50</f>
        <v>732.05000000000041</v>
      </c>
      <c r="GW50" s="5"/>
      <c r="GX50" s="182">
        <f t="shared" si="503"/>
        <v>36.60250000000002</v>
      </c>
      <c r="GY50" s="182">
        <f t="shared" si="504"/>
        <v>20</v>
      </c>
      <c r="GZ50" s="182">
        <f>GX50*GY50</f>
        <v>732.05000000000041</v>
      </c>
      <c r="HB50" s="183">
        <f>FF50+FJ50+FN50+FR50+FV50+FZ50+GD50+GH50+GL50+GP50+GT50+GX50</f>
        <v>439.23000000000025</v>
      </c>
      <c r="HC50" s="183">
        <f>(FG50+FK50+FO50+FS50+FW50+GA50+GE50+GI50+GM50+GQ50+GU50+GY50)/12</f>
        <v>20</v>
      </c>
      <c r="HD50" s="183">
        <f>FH50+FL50+FP50+FT50+FX50+GB50+GF50+GJ50+GN50+GR50+GV50+GZ50</f>
        <v>8784.600000000004</v>
      </c>
      <c r="HF50" s="182">
        <f t="shared" si="505"/>
        <v>40.262750000000025</v>
      </c>
      <c r="HG50" s="182">
        <f t="shared" si="557"/>
        <v>20</v>
      </c>
      <c r="HH50" s="182">
        <f>HF50*HG50</f>
        <v>805.25500000000056</v>
      </c>
      <c r="HI50" s="5"/>
      <c r="HJ50" s="182">
        <f t="shared" si="506"/>
        <v>40.262750000000025</v>
      </c>
      <c r="HK50" s="182">
        <f t="shared" si="507"/>
        <v>20</v>
      </c>
      <c r="HL50" s="182">
        <f>HJ50*HK50</f>
        <v>805.25500000000056</v>
      </c>
      <c r="HM50" s="5"/>
      <c r="HN50" s="182">
        <f t="shared" si="508"/>
        <v>40.262750000000025</v>
      </c>
      <c r="HO50" s="182">
        <f t="shared" si="509"/>
        <v>20</v>
      </c>
      <c r="HP50" s="182">
        <f>HN50*HO50</f>
        <v>805.25500000000056</v>
      </c>
      <c r="HQ50" s="5"/>
      <c r="HR50" s="182">
        <f t="shared" si="510"/>
        <v>40.262750000000025</v>
      </c>
      <c r="HS50" s="182">
        <f t="shared" si="511"/>
        <v>20</v>
      </c>
      <c r="HT50" s="182">
        <f>HR50*HS50</f>
        <v>805.25500000000056</v>
      </c>
      <c r="HU50" s="5"/>
      <c r="HV50" s="182">
        <f t="shared" si="512"/>
        <v>40.262750000000025</v>
      </c>
      <c r="HW50" s="182">
        <f t="shared" si="513"/>
        <v>20</v>
      </c>
      <c r="HX50" s="182">
        <f>HV50*HW50</f>
        <v>805.25500000000056</v>
      </c>
      <c r="HY50" s="5"/>
      <c r="HZ50" s="182">
        <f t="shared" si="514"/>
        <v>40.262750000000025</v>
      </c>
      <c r="IA50" s="182">
        <f t="shared" si="515"/>
        <v>20</v>
      </c>
      <c r="IB50" s="182">
        <f>HZ50*IA50</f>
        <v>805.25500000000056</v>
      </c>
      <c r="IC50" s="5"/>
      <c r="ID50" s="182">
        <f t="shared" si="516"/>
        <v>40.262750000000025</v>
      </c>
      <c r="IE50" s="182">
        <f t="shared" si="517"/>
        <v>20</v>
      </c>
      <c r="IF50" s="182">
        <f>ID50*IE50</f>
        <v>805.25500000000056</v>
      </c>
      <c r="IG50" s="5"/>
      <c r="IH50" s="182">
        <f t="shared" si="518"/>
        <v>40.262750000000025</v>
      </c>
      <c r="II50" s="182">
        <f t="shared" si="519"/>
        <v>20</v>
      </c>
      <c r="IJ50" s="182">
        <f>IH50*II50</f>
        <v>805.25500000000056</v>
      </c>
      <c r="IK50" s="5"/>
      <c r="IL50" s="182">
        <f t="shared" si="520"/>
        <v>40.262750000000025</v>
      </c>
      <c r="IM50" s="182">
        <f t="shared" si="521"/>
        <v>20</v>
      </c>
      <c r="IN50" s="182">
        <f>IL50*IM50</f>
        <v>805.25500000000056</v>
      </c>
      <c r="IO50" s="5"/>
      <c r="IP50" s="182">
        <f t="shared" si="522"/>
        <v>40.262750000000025</v>
      </c>
      <c r="IQ50" s="182">
        <f t="shared" si="523"/>
        <v>20</v>
      </c>
      <c r="IR50" s="182">
        <f>IP50*IQ50</f>
        <v>805.25500000000056</v>
      </c>
      <c r="IS50" s="5"/>
      <c r="IT50" s="182">
        <f t="shared" si="524"/>
        <v>40.262750000000025</v>
      </c>
      <c r="IU50" s="182">
        <f t="shared" si="525"/>
        <v>20</v>
      </c>
      <c r="IV50" s="182">
        <f>IT50*IU50</f>
        <v>805.25500000000056</v>
      </c>
      <c r="IW50" s="5"/>
      <c r="IX50" s="182">
        <f t="shared" si="526"/>
        <v>40.262750000000025</v>
      </c>
      <c r="IY50" s="182">
        <f t="shared" si="527"/>
        <v>20</v>
      </c>
      <c r="IZ50" s="182">
        <f>IX50*IY50</f>
        <v>805.25500000000056</v>
      </c>
      <c r="JB50" s="183">
        <f>HF50+HJ50+HN50+HR50+HV50+HZ50+ID50+IH50+IL50+IP50+IT50+IX50</f>
        <v>483.15300000000042</v>
      </c>
      <c r="JC50" s="183">
        <f>(HG50+HK50+HO50+HS50+HW50+IA50+IE50+II50+IM50+IQ50+IU50+IY50)/12</f>
        <v>20</v>
      </c>
      <c r="JD50" s="183">
        <f>HH50+HL50+HP50+HT50+HX50+IB50+IF50+IJ50+IN50+IR50+IV50+IZ50</f>
        <v>9663.0600000000086</v>
      </c>
      <c r="JF50" s="182">
        <f t="shared" si="528"/>
        <v>44.289025000000031</v>
      </c>
      <c r="JG50" s="182">
        <f t="shared" si="529"/>
        <v>20</v>
      </c>
      <c r="JH50" s="182">
        <f>JF50*JG50</f>
        <v>885.78050000000064</v>
      </c>
      <c r="JI50" s="5"/>
      <c r="JJ50" s="182">
        <f t="shared" si="530"/>
        <v>44.289025000000031</v>
      </c>
      <c r="JK50" s="182">
        <f t="shared" si="531"/>
        <v>20</v>
      </c>
      <c r="JL50" s="182">
        <f>JJ50*JK50</f>
        <v>885.78050000000064</v>
      </c>
      <c r="JM50" s="5"/>
      <c r="JN50" s="182">
        <f t="shared" si="532"/>
        <v>44.289025000000031</v>
      </c>
      <c r="JO50" s="182">
        <f t="shared" si="533"/>
        <v>20</v>
      </c>
      <c r="JP50" s="182">
        <f>JN50*JO50</f>
        <v>885.78050000000064</v>
      </c>
      <c r="JQ50" s="5"/>
      <c r="JR50" s="182">
        <f t="shared" si="534"/>
        <v>44.289025000000031</v>
      </c>
      <c r="JS50" s="182">
        <f t="shared" si="535"/>
        <v>20</v>
      </c>
      <c r="JT50" s="182">
        <f>JR50*JS50</f>
        <v>885.78050000000064</v>
      </c>
      <c r="JU50" s="5"/>
      <c r="JV50" s="182">
        <f t="shared" si="536"/>
        <v>44.289025000000031</v>
      </c>
      <c r="JW50" s="182">
        <f t="shared" si="537"/>
        <v>20</v>
      </c>
      <c r="JX50" s="182">
        <f>JV50*JW50</f>
        <v>885.78050000000064</v>
      </c>
      <c r="JY50" s="5"/>
      <c r="JZ50" s="182">
        <f t="shared" si="538"/>
        <v>44.289025000000031</v>
      </c>
      <c r="KA50" s="182">
        <f t="shared" si="539"/>
        <v>20</v>
      </c>
      <c r="KB50" s="182">
        <f>JZ50*KA50</f>
        <v>885.78050000000064</v>
      </c>
      <c r="KC50" s="5"/>
      <c r="KD50" s="182">
        <f t="shared" si="540"/>
        <v>44.289025000000031</v>
      </c>
      <c r="KE50" s="182">
        <f t="shared" si="541"/>
        <v>20</v>
      </c>
      <c r="KF50" s="182">
        <f>KD50*KE50</f>
        <v>885.78050000000064</v>
      </c>
      <c r="KG50" s="5"/>
      <c r="KH50" s="182">
        <f t="shared" si="542"/>
        <v>44.289025000000031</v>
      </c>
      <c r="KI50" s="182">
        <f t="shared" si="543"/>
        <v>20</v>
      </c>
      <c r="KJ50" s="182">
        <f>KH50*KI50</f>
        <v>885.78050000000064</v>
      </c>
      <c r="KK50" s="5"/>
      <c r="KL50" s="182">
        <f t="shared" si="544"/>
        <v>44.289025000000031</v>
      </c>
      <c r="KM50" s="182">
        <f t="shared" si="545"/>
        <v>20</v>
      </c>
      <c r="KN50" s="182">
        <f>KL50*KM50</f>
        <v>885.78050000000064</v>
      </c>
      <c r="KO50" s="5"/>
      <c r="KP50" s="182">
        <f t="shared" si="546"/>
        <v>44.289025000000031</v>
      </c>
      <c r="KQ50" s="182">
        <f t="shared" si="547"/>
        <v>20</v>
      </c>
      <c r="KR50" s="182">
        <f>KP50*KQ50</f>
        <v>885.78050000000064</v>
      </c>
      <c r="KS50" s="5"/>
      <c r="KT50" s="182">
        <f t="shared" si="548"/>
        <v>44.289025000000031</v>
      </c>
      <c r="KU50" s="182">
        <f t="shared" si="549"/>
        <v>20</v>
      </c>
      <c r="KV50" s="182">
        <f>KT50*KU50</f>
        <v>885.78050000000064</v>
      </c>
      <c r="KW50" s="5"/>
      <c r="KX50" s="182">
        <f t="shared" si="550"/>
        <v>44.289025000000031</v>
      </c>
      <c r="KY50" s="182">
        <f t="shared" si="551"/>
        <v>20</v>
      </c>
      <c r="KZ50" s="182">
        <f>KX50*KY50</f>
        <v>885.78050000000064</v>
      </c>
      <c r="LB50" s="183">
        <f>JF50+JJ50+JN50+JR50+JV50+JZ50+KD50+KH50+KL50+KP50+KT50+KX50</f>
        <v>531.46830000000034</v>
      </c>
      <c r="LC50" s="183">
        <f>(JG50+JK50+JO50+JS50+JW50+KA50+KE50+KI50+KM50+KQ50+KU50+KY50)/12</f>
        <v>20</v>
      </c>
      <c r="LD50" s="183">
        <f>JH50+JL50+JP50+JT50+JX50+KB50+KF50+KJ50+KN50+KR50+KV50+KZ50</f>
        <v>10629.366000000007</v>
      </c>
    </row>
    <row r="51" spans="2:316" ht="18.75">
      <c r="B51" s="362" t="s">
        <v>164</v>
      </c>
      <c r="C51" s="362"/>
      <c r="D51" s="362"/>
      <c r="E51" s="184"/>
      <c r="F51" s="188">
        <f>SUM(F46:F50)</f>
        <v>375</v>
      </c>
      <c r="G51" s="188"/>
      <c r="H51" s="188">
        <f>SUM(H46:H50)</f>
        <v>7500</v>
      </c>
      <c r="I51" s="188"/>
      <c r="J51" s="188">
        <f>SUM(J46:J50)</f>
        <v>412.5</v>
      </c>
      <c r="K51" s="188"/>
      <c r="L51" s="188">
        <f>SUM(L46:L50)</f>
        <v>8250</v>
      </c>
      <c r="M51" s="188"/>
      <c r="N51" s="188">
        <f>SUM(N46:N50)</f>
        <v>412.5</v>
      </c>
      <c r="O51" s="188"/>
      <c r="P51" s="188">
        <f>SUM(P46:P50)</f>
        <v>8250</v>
      </c>
      <c r="Q51" s="188"/>
      <c r="R51" s="188">
        <f>SUM(R46:R50)</f>
        <v>412.5</v>
      </c>
      <c r="S51" s="188"/>
      <c r="T51" s="188">
        <f>SUM(T46:T50)</f>
        <v>8250</v>
      </c>
      <c r="U51" s="188"/>
      <c r="V51" s="188">
        <f>SUM(V46:V50)</f>
        <v>412.5</v>
      </c>
      <c r="W51" s="188"/>
      <c r="X51" s="188">
        <f>SUM(X46:X50)</f>
        <v>8250</v>
      </c>
      <c r="Y51" s="188"/>
      <c r="Z51" s="188">
        <f>SUM(Z46:Z50)</f>
        <v>412.5</v>
      </c>
      <c r="AA51" s="188"/>
      <c r="AB51" s="188">
        <f>SUM(AB46:AB50)</f>
        <v>8250</v>
      </c>
      <c r="AC51" s="188"/>
      <c r="AD51" s="188">
        <f>SUM(AD46:AD50)</f>
        <v>412.5</v>
      </c>
      <c r="AE51" s="188"/>
      <c r="AF51" s="188">
        <f>SUM(AF46:AF50)</f>
        <v>8250</v>
      </c>
      <c r="AG51" s="188"/>
      <c r="AH51" s="188">
        <f>SUM(AH46:AH50)</f>
        <v>412.5</v>
      </c>
      <c r="AI51" s="188"/>
      <c r="AJ51" s="188">
        <f>SUM(AJ46:AJ50)</f>
        <v>8250</v>
      </c>
      <c r="AK51" s="188"/>
      <c r="AL51" s="188">
        <f>SUM(AL46:AL50)</f>
        <v>412.5</v>
      </c>
      <c r="AM51" s="188"/>
      <c r="AN51" s="188">
        <f>SUM(AN46:AN50)</f>
        <v>8250</v>
      </c>
      <c r="AO51" s="188"/>
      <c r="AP51" s="188">
        <f>SUM(AP46:AP50)</f>
        <v>412.5</v>
      </c>
      <c r="AQ51" s="188"/>
      <c r="AR51" s="188">
        <f>SUM(AR46:AR50)</f>
        <v>8250</v>
      </c>
      <c r="AS51" s="188"/>
      <c r="AT51" s="188">
        <f>SUM(AT46:AT50)</f>
        <v>412.5</v>
      </c>
      <c r="AU51" s="188"/>
      <c r="AV51" s="188">
        <f>SUM(AV46:AV50)</f>
        <v>8250</v>
      </c>
      <c r="AW51" s="188"/>
      <c r="AX51" s="188">
        <f>SUM(AX46:AX50)</f>
        <v>412.5</v>
      </c>
      <c r="AY51" s="188"/>
      <c r="AZ51" s="188">
        <f>SUM(AZ46:AZ50)</f>
        <v>8250</v>
      </c>
      <c r="BA51" s="188"/>
      <c r="BB51" s="188">
        <f>SUM(BB46:BB50)</f>
        <v>4912.5</v>
      </c>
      <c r="BC51" s="188"/>
      <c r="BD51" s="188">
        <f>SUM(BD46:BD50)</f>
        <v>73500</v>
      </c>
      <c r="BE51" s="3"/>
      <c r="BF51" s="188">
        <f>SUM(BF46:BF50)</f>
        <v>453.75</v>
      </c>
      <c r="BG51" s="188"/>
      <c r="BH51" s="188">
        <f>SUM(BH46:BH50)</f>
        <v>9075</v>
      </c>
      <c r="BI51" s="188"/>
      <c r="BJ51" s="188">
        <f>SUM(BJ46:BJ50)</f>
        <v>453.75</v>
      </c>
      <c r="BK51" s="188"/>
      <c r="BL51" s="188">
        <f>SUM(BL46:BL50)</f>
        <v>9075</v>
      </c>
      <c r="BM51" s="188"/>
      <c r="BN51" s="188">
        <f>SUM(BN46:BN50)</f>
        <v>453.75</v>
      </c>
      <c r="BO51" s="188"/>
      <c r="BP51" s="188">
        <f>SUM(BP46:BP50)</f>
        <v>9075</v>
      </c>
      <c r="BQ51" s="188"/>
      <c r="BR51" s="188">
        <f>SUM(BR46:BR50)</f>
        <v>453.75</v>
      </c>
      <c r="BS51" s="188"/>
      <c r="BT51" s="188">
        <f>SUM(BT46:BT50)</f>
        <v>9075</v>
      </c>
      <c r="BU51" s="188"/>
      <c r="BV51" s="188">
        <f>SUM(BV46:BV50)</f>
        <v>453.75</v>
      </c>
      <c r="BW51" s="188"/>
      <c r="BX51" s="188">
        <f>SUM(BX46:BX50)</f>
        <v>9075</v>
      </c>
      <c r="BY51" s="188"/>
      <c r="BZ51" s="188">
        <f>SUM(BZ46:BZ50)</f>
        <v>453.75</v>
      </c>
      <c r="CA51" s="188"/>
      <c r="CB51" s="188">
        <f>SUM(CB46:CB50)</f>
        <v>9075</v>
      </c>
      <c r="CC51" s="188"/>
      <c r="CD51" s="188">
        <f>SUM(CD46:CD50)</f>
        <v>453.75</v>
      </c>
      <c r="CE51" s="188"/>
      <c r="CF51" s="188">
        <f>SUM(CF46:CF50)</f>
        <v>9075</v>
      </c>
      <c r="CG51" s="188"/>
      <c r="CH51" s="188">
        <f>SUM(CH46:CH50)</f>
        <v>453.75</v>
      </c>
      <c r="CI51" s="188"/>
      <c r="CJ51" s="188">
        <f>SUM(CJ46:CJ50)</f>
        <v>9075</v>
      </c>
      <c r="CK51" s="188"/>
      <c r="CL51" s="188">
        <f>SUM(CL46:CL50)</f>
        <v>453.75</v>
      </c>
      <c r="CM51" s="188"/>
      <c r="CN51" s="188">
        <f>SUM(CN46:CN50)</f>
        <v>9075</v>
      </c>
      <c r="CO51" s="188"/>
      <c r="CP51" s="188">
        <f>SUM(CP46:CP50)</f>
        <v>453.75</v>
      </c>
      <c r="CQ51" s="188"/>
      <c r="CR51" s="188">
        <f>SUM(CR46:CR50)</f>
        <v>9075</v>
      </c>
      <c r="CS51" s="188"/>
      <c r="CT51" s="188">
        <f>SUM(CT46:CT50)</f>
        <v>453.75</v>
      </c>
      <c r="CU51" s="188"/>
      <c r="CV51" s="188">
        <f>SUM(CV46:CV50)</f>
        <v>9075</v>
      </c>
      <c r="CW51" s="188"/>
      <c r="CX51" s="188">
        <f>SUM(CX46:CX50)</f>
        <v>453.75</v>
      </c>
      <c r="CY51" s="188"/>
      <c r="CZ51" s="188">
        <f>SUM(CZ46:CZ50)</f>
        <v>9075</v>
      </c>
      <c r="DA51" s="188"/>
      <c r="DB51" s="188">
        <f>SUM(DB46:DB50)</f>
        <v>5445</v>
      </c>
      <c r="DC51" s="188"/>
      <c r="DD51" s="188">
        <f>SUM(DD46:DD50)</f>
        <v>108900</v>
      </c>
      <c r="DE51" s="3"/>
      <c r="DF51" s="188">
        <f>SUM(DF46:DF50)</f>
        <v>499.12500000000011</v>
      </c>
      <c r="DG51" s="188"/>
      <c r="DH51" s="188">
        <f>SUM(DH46:DH50)</f>
        <v>9982.5000000000018</v>
      </c>
      <c r="DI51" s="188"/>
      <c r="DJ51" s="188">
        <f>SUM(DJ46:DJ50)</f>
        <v>499.12500000000011</v>
      </c>
      <c r="DK51" s="188"/>
      <c r="DL51" s="188">
        <f>SUM(DL46:DL50)</f>
        <v>9982.5000000000018</v>
      </c>
      <c r="DM51" s="188"/>
      <c r="DN51" s="188">
        <f>SUM(DN46:DN50)</f>
        <v>499.12500000000011</v>
      </c>
      <c r="DO51" s="188"/>
      <c r="DP51" s="188">
        <f>SUM(DP46:DP50)</f>
        <v>9982.5000000000018</v>
      </c>
      <c r="DQ51" s="188"/>
      <c r="DR51" s="188">
        <f>SUM(DR46:DR50)</f>
        <v>499.12500000000011</v>
      </c>
      <c r="DS51" s="188"/>
      <c r="DT51" s="188">
        <f>SUM(DT46:DT50)</f>
        <v>9982.5000000000018</v>
      </c>
      <c r="DU51" s="188"/>
      <c r="DV51" s="188">
        <f>SUM(DV46:DV50)</f>
        <v>499.12500000000011</v>
      </c>
      <c r="DW51" s="188"/>
      <c r="DX51" s="188">
        <f>SUM(DX46:DX50)</f>
        <v>9982.5000000000018</v>
      </c>
      <c r="DY51" s="188"/>
      <c r="DZ51" s="188">
        <f>SUM(DZ46:DZ50)</f>
        <v>499.12500000000011</v>
      </c>
      <c r="EA51" s="188"/>
      <c r="EB51" s="188">
        <f>SUM(EB46:EB50)</f>
        <v>9982.5000000000018</v>
      </c>
      <c r="EC51" s="188"/>
      <c r="ED51" s="188">
        <f>SUM(ED46:ED50)</f>
        <v>499.12500000000011</v>
      </c>
      <c r="EE51" s="188"/>
      <c r="EF51" s="188">
        <f>SUM(EF46:EF50)</f>
        <v>9982.5000000000018</v>
      </c>
      <c r="EG51" s="188"/>
      <c r="EH51" s="188">
        <f>SUM(EH46:EH50)</f>
        <v>499.12500000000011</v>
      </c>
      <c r="EI51" s="188"/>
      <c r="EJ51" s="188">
        <f>SUM(EJ46:EJ50)</f>
        <v>9982.5000000000018</v>
      </c>
      <c r="EK51" s="188"/>
      <c r="EL51" s="188">
        <f>SUM(EL46:EL50)</f>
        <v>499.12500000000011</v>
      </c>
      <c r="EM51" s="188"/>
      <c r="EN51" s="188">
        <f>SUM(EN46:EN50)</f>
        <v>9982.5000000000018</v>
      </c>
      <c r="EO51" s="188"/>
      <c r="EP51" s="188">
        <f>SUM(EP46:EP50)</f>
        <v>499.12500000000011</v>
      </c>
      <c r="EQ51" s="188"/>
      <c r="ER51" s="188">
        <f>SUM(ER46:ER50)</f>
        <v>9982.5000000000018</v>
      </c>
      <c r="ES51" s="188"/>
      <c r="ET51" s="188">
        <f>SUM(ET46:ET50)</f>
        <v>499.12500000000011</v>
      </c>
      <c r="EU51" s="188"/>
      <c r="EV51" s="188">
        <f>SUM(EV46:EV50)</f>
        <v>9982.5000000000018</v>
      </c>
      <c r="EW51" s="188"/>
      <c r="EX51" s="188">
        <f>SUM(EX46:EX50)</f>
        <v>499.12500000000011</v>
      </c>
      <c r="EY51" s="188"/>
      <c r="EZ51" s="188">
        <f>SUM(EZ46:EZ50)</f>
        <v>9982.5000000000018</v>
      </c>
      <c r="FA51" s="188"/>
      <c r="FB51" s="188">
        <f>SUM(FB46:FB50)</f>
        <v>5989.5000000000018</v>
      </c>
      <c r="FC51" s="188"/>
      <c r="FD51" s="188">
        <f>SUM(FD46:FD50)</f>
        <v>119790</v>
      </c>
      <c r="FE51" s="3"/>
      <c r="FF51" s="188">
        <f>SUM(FF46:FF50)</f>
        <v>549.03750000000014</v>
      </c>
      <c r="FG51" s="188"/>
      <c r="FH51" s="188">
        <f>SUM(FH46:FH50)</f>
        <v>10980.750000000004</v>
      </c>
      <c r="FI51" s="188"/>
      <c r="FJ51" s="188">
        <f>SUM(FJ46:FJ50)</f>
        <v>549.03750000000014</v>
      </c>
      <c r="FK51" s="188"/>
      <c r="FL51" s="188">
        <f>SUM(FL46:FL50)</f>
        <v>10980.750000000004</v>
      </c>
      <c r="FM51" s="188"/>
      <c r="FN51" s="188">
        <f>SUM(FN46:FN50)</f>
        <v>549.03750000000014</v>
      </c>
      <c r="FO51" s="188"/>
      <c r="FP51" s="188">
        <f>SUM(FP46:FP50)</f>
        <v>10980.750000000004</v>
      </c>
      <c r="FQ51" s="188"/>
      <c r="FR51" s="188">
        <f>SUM(FR46:FR50)</f>
        <v>549.03750000000014</v>
      </c>
      <c r="FS51" s="188"/>
      <c r="FT51" s="188">
        <f>SUM(FT46:FT50)</f>
        <v>10980.750000000004</v>
      </c>
      <c r="FU51" s="188"/>
      <c r="FV51" s="188">
        <f>SUM(FV46:FV50)</f>
        <v>549.03750000000014</v>
      </c>
      <c r="FW51" s="188"/>
      <c r="FX51" s="188">
        <f>SUM(FX46:FX50)</f>
        <v>10980.750000000004</v>
      </c>
      <c r="FY51" s="188"/>
      <c r="FZ51" s="188">
        <f>SUM(FZ46:FZ50)</f>
        <v>549.03750000000014</v>
      </c>
      <c r="GA51" s="188"/>
      <c r="GB51" s="188">
        <f>SUM(GB46:GB50)</f>
        <v>10980.750000000004</v>
      </c>
      <c r="GC51" s="188"/>
      <c r="GD51" s="188">
        <f>SUM(GD46:GD50)</f>
        <v>549.03750000000014</v>
      </c>
      <c r="GE51" s="188"/>
      <c r="GF51" s="188">
        <f>SUM(GF46:GF50)</f>
        <v>10980.750000000004</v>
      </c>
      <c r="GG51" s="188"/>
      <c r="GH51" s="188">
        <f>SUM(GH46:GH50)</f>
        <v>549.03750000000014</v>
      </c>
      <c r="GI51" s="188"/>
      <c r="GJ51" s="188">
        <f>SUM(GJ46:GJ50)</f>
        <v>10980.750000000004</v>
      </c>
      <c r="GK51" s="188"/>
      <c r="GL51" s="188">
        <f>SUM(GL46:GL50)</f>
        <v>549.03750000000014</v>
      </c>
      <c r="GM51" s="188"/>
      <c r="GN51" s="188">
        <f>SUM(GN46:GN50)</f>
        <v>10980.750000000004</v>
      </c>
      <c r="GO51" s="188"/>
      <c r="GP51" s="188">
        <f>SUM(GP46:GP50)</f>
        <v>549.03750000000014</v>
      </c>
      <c r="GQ51" s="188"/>
      <c r="GR51" s="188">
        <f>SUM(GR46:GR50)</f>
        <v>10980.750000000004</v>
      </c>
      <c r="GS51" s="188"/>
      <c r="GT51" s="188">
        <f>SUM(GT46:GT50)</f>
        <v>549.03750000000014</v>
      </c>
      <c r="GU51" s="188"/>
      <c r="GV51" s="188">
        <f>SUM(GV46:GV50)</f>
        <v>10980.750000000004</v>
      </c>
      <c r="GW51" s="188"/>
      <c r="GX51" s="188">
        <f>SUM(GX46:GX50)</f>
        <v>549.03750000000014</v>
      </c>
      <c r="GY51" s="188"/>
      <c r="GZ51" s="188">
        <f>SUM(GZ46:GZ50)</f>
        <v>10980.750000000004</v>
      </c>
      <c r="HA51" s="3"/>
      <c r="HB51" s="188">
        <f>SUM(HB46:HB50)</f>
        <v>6588.4500000000035</v>
      </c>
      <c r="HC51" s="188"/>
      <c r="HD51" s="188">
        <f>SUM(HD46:HD50)</f>
        <v>131769.00000000006</v>
      </c>
      <c r="HE51" s="3"/>
      <c r="HF51" s="188">
        <f>SUM(HF46:HF50)</f>
        <v>603.9412500000002</v>
      </c>
      <c r="HG51" s="188"/>
      <c r="HH51" s="188">
        <f>SUM(HH46:HH50)</f>
        <v>12078.825000000004</v>
      </c>
      <c r="HI51" s="188"/>
      <c r="HJ51" s="188">
        <f>SUM(HJ46:HJ50)</f>
        <v>603.9412500000002</v>
      </c>
      <c r="HK51" s="188"/>
      <c r="HL51" s="188">
        <f>SUM(HL46:HL50)</f>
        <v>12078.825000000004</v>
      </c>
      <c r="HM51" s="188"/>
      <c r="HN51" s="188">
        <f>SUM(HN46:HN50)</f>
        <v>603.9412500000002</v>
      </c>
      <c r="HO51" s="188"/>
      <c r="HP51" s="188">
        <f>SUM(HP46:HP50)</f>
        <v>12078.825000000004</v>
      </c>
      <c r="HQ51" s="188"/>
      <c r="HR51" s="188">
        <f>SUM(HR46:HR50)</f>
        <v>603.9412500000002</v>
      </c>
      <c r="HS51" s="188"/>
      <c r="HT51" s="188">
        <f>SUM(HT46:HT50)</f>
        <v>12078.825000000004</v>
      </c>
      <c r="HU51" s="188"/>
      <c r="HV51" s="188">
        <f>SUM(HV46:HV50)</f>
        <v>603.9412500000002</v>
      </c>
      <c r="HW51" s="188"/>
      <c r="HX51" s="188">
        <f>SUM(HX46:HX50)</f>
        <v>12078.825000000004</v>
      </c>
      <c r="HY51" s="188"/>
      <c r="HZ51" s="188">
        <f>SUM(HZ46:HZ50)</f>
        <v>603.9412500000002</v>
      </c>
      <c r="IA51" s="188"/>
      <c r="IB51" s="188">
        <f>SUM(IB46:IB50)</f>
        <v>12078.825000000004</v>
      </c>
      <c r="IC51" s="188"/>
      <c r="ID51" s="188">
        <f>SUM(ID46:ID50)</f>
        <v>603.9412500000002</v>
      </c>
      <c r="IE51" s="188"/>
      <c r="IF51" s="188">
        <f>SUM(IF46:IF50)</f>
        <v>12078.825000000004</v>
      </c>
      <c r="IG51" s="188"/>
      <c r="IH51" s="188">
        <f>SUM(IH46:IH50)</f>
        <v>603.9412500000002</v>
      </c>
      <c r="II51" s="188"/>
      <c r="IJ51" s="188">
        <f>SUM(IJ46:IJ50)</f>
        <v>12078.825000000004</v>
      </c>
      <c r="IK51" s="188"/>
      <c r="IL51" s="188">
        <f>SUM(IL46:IL50)</f>
        <v>603.9412500000002</v>
      </c>
      <c r="IM51" s="188"/>
      <c r="IN51" s="188">
        <f>SUM(IN46:IN50)</f>
        <v>12078.825000000004</v>
      </c>
      <c r="IO51" s="188"/>
      <c r="IP51" s="188">
        <f>SUM(IP46:IP50)</f>
        <v>603.9412500000002</v>
      </c>
      <c r="IQ51" s="188"/>
      <c r="IR51" s="188">
        <f>SUM(IR46:IR50)</f>
        <v>12078.825000000004</v>
      </c>
      <c r="IS51" s="188"/>
      <c r="IT51" s="188">
        <f>SUM(IT46:IT50)</f>
        <v>603.9412500000002</v>
      </c>
      <c r="IU51" s="188"/>
      <c r="IV51" s="188">
        <f>SUM(IV46:IV50)</f>
        <v>12078.825000000004</v>
      </c>
      <c r="IW51" s="188"/>
      <c r="IX51" s="188">
        <f>SUM(IX46:IX50)</f>
        <v>603.9412500000002</v>
      </c>
      <c r="IY51" s="188"/>
      <c r="IZ51" s="188">
        <f>SUM(IZ46:IZ50)</f>
        <v>12078.825000000004</v>
      </c>
      <c r="JA51" s="3"/>
      <c r="JB51" s="188">
        <f>SUM(JB46:JB50)</f>
        <v>7247.2950000000037</v>
      </c>
      <c r="JC51" s="188"/>
      <c r="JD51" s="188">
        <f>SUM(JD46:JD50)</f>
        <v>144945.90000000005</v>
      </c>
      <c r="JE51" s="3"/>
      <c r="JF51" s="188">
        <f>SUM(JF46:JF50)</f>
        <v>664.33537500000034</v>
      </c>
      <c r="JG51" s="188"/>
      <c r="JH51" s="188">
        <f>SUM(JH46:JH50)</f>
        <v>13286.707500000008</v>
      </c>
      <c r="JI51" s="188"/>
      <c r="JJ51" s="188">
        <f>SUM(JJ46:JJ50)</f>
        <v>664.33537500000034</v>
      </c>
      <c r="JK51" s="188"/>
      <c r="JL51" s="188">
        <f>SUM(JL46:JL50)</f>
        <v>13286.707500000008</v>
      </c>
      <c r="JM51" s="188"/>
      <c r="JN51" s="188">
        <f>SUM(JN46:JN50)</f>
        <v>664.33537500000034</v>
      </c>
      <c r="JO51" s="188"/>
      <c r="JP51" s="188">
        <f>SUM(JP46:JP50)</f>
        <v>13286.707500000008</v>
      </c>
      <c r="JQ51" s="188"/>
      <c r="JR51" s="188">
        <f>SUM(JR46:JR50)</f>
        <v>664.33537500000034</v>
      </c>
      <c r="JS51" s="188"/>
      <c r="JT51" s="188">
        <f>SUM(JT46:JT50)</f>
        <v>13286.707500000008</v>
      </c>
      <c r="JU51" s="188"/>
      <c r="JV51" s="188">
        <f>SUM(JV46:JV50)</f>
        <v>664.33537500000034</v>
      </c>
      <c r="JW51" s="188"/>
      <c r="JX51" s="188">
        <f>SUM(JX46:JX50)</f>
        <v>13286.707500000008</v>
      </c>
      <c r="JY51" s="188"/>
      <c r="JZ51" s="188">
        <f>SUM(JZ46:JZ50)</f>
        <v>664.33537500000034</v>
      </c>
      <c r="KA51" s="188"/>
      <c r="KB51" s="188">
        <f>SUM(KB46:KB50)</f>
        <v>13286.707500000008</v>
      </c>
      <c r="KC51" s="188"/>
      <c r="KD51" s="188">
        <f>SUM(KD46:KD50)</f>
        <v>664.33537500000034</v>
      </c>
      <c r="KE51" s="188"/>
      <c r="KF51" s="188">
        <f>SUM(KF46:KF50)</f>
        <v>13286.707500000008</v>
      </c>
      <c r="KG51" s="188"/>
      <c r="KH51" s="188">
        <f>SUM(KH46:KH50)</f>
        <v>664.33537500000034</v>
      </c>
      <c r="KI51" s="188"/>
      <c r="KJ51" s="188">
        <f>SUM(KJ46:KJ50)</f>
        <v>13286.707500000008</v>
      </c>
      <c r="KK51" s="188"/>
      <c r="KL51" s="188">
        <f>SUM(KL46:KL50)</f>
        <v>664.33537500000034</v>
      </c>
      <c r="KM51" s="188"/>
      <c r="KN51" s="188">
        <f>SUM(KN46:KN50)</f>
        <v>13286.707500000008</v>
      </c>
      <c r="KO51" s="188"/>
      <c r="KP51" s="188">
        <f>SUM(KP46:KP50)</f>
        <v>664.33537500000034</v>
      </c>
      <c r="KQ51" s="188"/>
      <c r="KR51" s="188">
        <f>SUM(KR46:KR50)</f>
        <v>13286.707500000008</v>
      </c>
      <c r="KS51" s="188"/>
      <c r="KT51" s="188">
        <f>SUM(KT46:KT50)</f>
        <v>664.33537500000034</v>
      </c>
      <c r="KU51" s="188"/>
      <c r="KV51" s="188">
        <f>SUM(KV46:KV50)</f>
        <v>13286.707500000008</v>
      </c>
      <c r="KW51" s="188"/>
      <c r="KX51" s="188">
        <f>SUM(KX46:KX50)</f>
        <v>664.33537500000034</v>
      </c>
      <c r="KY51" s="188"/>
      <c r="KZ51" s="188">
        <f>SUM(KZ46:KZ50)</f>
        <v>13286.707500000008</v>
      </c>
      <c r="LA51" s="3"/>
      <c r="LB51" s="188">
        <f>SUM(LB46:LB50)</f>
        <v>7972.024500000005</v>
      </c>
      <c r="LC51" s="188"/>
      <c r="LD51" s="188">
        <f>SUM(LD46:LD50)</f>
        <v>159440.49000000011</v>
      </c>
    </row>
    <row r="52" spans="2:316" ht="18.75">
      <c r="B52" s="3"/>
      <c r="C52" s="174"/>
      <c r="G52" s="5"/>
      <c r="H52" s="5"/>
      <c r="I52" s="5"/>
      <c r="K52" s="5"/>
      <c r="L52" s="5"/>
      <c r="M52" s="5"/>
      <c r="O52" s="5"/>
      <c r="P52" s="5"/>
      <c r="Q52" s="5"/>
      <c r="S52" s="5"/>
      <c r="T52" s="5"/>
      <c r="U52" s="5"/>
      <c r="W52" s="5"/>
      <c r="X52" s="5"/>
      <c r="Y52" s="5"/>
      <c r="AA52" s="5"/>
      <c r="AB52" s="5"/>
      <c r="AC52" s="5"/>
      <c r="AE52" s="5"/>
      <c r="AF52" s="5"/>
      <c r="AG52" s="5"/>
      <c r="AI52" s="5"/>
      <c r="AJ52" s="5"/>
      <c r="AK52" s="5"/>
      <c r="AM52" s="5"/>
      <c r="AN52" s="5"/>
      <c r="AO52" s="5"/>
      <c r="AQ52" s="5"/>
      <c r="AR52" s="5"/>
      <c r="AS52" s="5"/>
      <c r="AU52" s="5"/>
      <c r="AV52" s="5"/>
      <c r="AW52" s="5"/>
      <c r="AY52" s="5"/>
      <c r="AZ52" s="5"/>
      <c r="BA52" s="5"/>
      <c r="BB52" s="5"/>
      <c r="BC52" s="5"/>
      <c r="BD52" s="5"/>
      <c r="BG52" s="5"/>
      <c r="BH52" s="5"/>
      <c r="BI52" s="5"/>
      <c r="BK52" s="5"/>
      <c r="BL52" s="5"/>
      <c r="BM52" s="5"/>
      <c r="BO52" s="5"/>
      <c r="BP52" s="5"/>
      <c r="BQ52" s="5"/>
      <c r="BS52" s="5"/>
      <c r="BT52" s="5"/>
      <c r="BU52" s="5"/>
      <c r="BW52" s="5"/>
      <c r="BX52" s="5"/>
      <c r="BY52" s="5"/>
      <c r="CA52" s="5"/>
      <c r="CB52" s="5"/>
      <c r="CC52" s="5"/>
      <c r="CE52" s="5"/>
      <c r="CF52" s="5"/>
      <c r="CG52" s="5"/>
      <c r="CI52" s="5"/>
      <c r="CJ52" s="5"/>
      <c r="CK52" s="5"/>
      <c r="CM52" s="5"/>
      <c r="CN52" s="5"/>
      <c r="CO52" s="5"/>
      <c r="CQ52" s="5"/>
      <c r="CR52" s="5"/>
      <c r="CS52" s="5"/>
      <c r="CU52" s="5"/>
      <c r="CV52" s="5"/>
      <c r="CW52" s="5"/>
      <c r="CY52" s="5"/>
      <c r="CZ52" s="5"/>
      <c r="DA52" s="5"/>
      <c r="DC52" s="5"/>
      <c r="DD52" s="5"/>
      <c r="DG52" s="5"/>
      <c r="DH52" s="5"/>
      <c r="DI52" s="5"/>
      <c r="DK52" s="5"/>
      <c r="DL52" s="5"/>
      <c r="DM52" s="5"/>
      <c r="DO52" s="5"/>
      <c r="DP52" s="5"/>
      <c r="DQ52" s="5"/>
      <c r="DS52" s="5"/>
      <c r="DT52" s="5"/>
      <c r="DU52" s="5"/>
      <c r="DW52" s="5"/>
      <c r="DX52" s="5"/>
      <c r="DY52" s="5"/>
      <c r="EA52" s="5"/>
      <c r="EB52" s="5"/>
      <c r="EC52" s="5"/>
      <c r="EE52" s="5"/>
      <c r="EF52" s="5"/>
      <c r="EG52" s="5"/>
      <c r="EI52" s="5"/>
      <c r="EJ52" s="5"/>
      <c r="EK52" s="5"/>
      <c r="EM52" s="5"/>
      <c r="EN52" s="5"/>
      <c r="EO52" s="5"/>
      <c r="EQ52" s="5"/>
      <c r="ER52" s="5"/>
      <c r="ES52" s="5"/>
      <c r="EU52" s="5"/>
      <c r="EV52" s="5"/>
      <c r="EW52" s="5"/>
      <c r="EY52" s="5"/>
      <c r="EZ52" s="5"/>
      <c r="FA52" s="5"/>
      <c r="FC52" s="5"/>
      <c r="FD52" s="5"/>
      <c r="FG52" s="5"/>
      <c r="FH52" s="5"/>
      <c r="FI52" s="5"/>
      <c r="FK52" s="5"/>
      <c r="FL52" s="5"/>
      <c r="FM52" s="5"/>
      <c r="FO52" s="5"/>
      <c r="FP52" s="5"/>
      <c r="FQ52" s="5"/>
      <c r="FS52" s="5"/>
      <c r="FT52" s="5"/>
      <c r="FU52" s="5"/>
      <c r="FW52" s="5"/>
      <c r="FX52" s="5"/>
      <c r="FY52" s="5"/>
      <c r="GA52" s="5"/>
      <c r="GB52" s="5"/>
      <c r="GC52" s="5"/>
      <c r="GE52" s="5"/>
      <c r="GF52" s="5"/>
      <c r="GG52" s="5"/>
      <c r="GI52" s="5"/>
      <c r="GJ52" s="5"/>
      <c r="GK52" s="5"/>
      <c r="GM52" s="5"/>
      <c r="GN52" s="5"/>
      <c r="GO52" s="5"/>
      <c r="GQ52" s="5"/>
      <c r="GR52" s="5"/>
      <c r="GS52" s="5"/>
      <c r="GU52" s="5"/>
      <c r="GV52" s="5"/>
      <c r="GW52" s="5"/>
      <c r="GY52" s="5"/>
      <c r="GZ52" s="5"/>
      <c r="HC52" s="5"/>
      <c r="HD52" s="5"/>
      <c r="HG52" s="5"/>
      <c r="HH52" s="5"/>
      <c r="HI52" s="5"/>
      <c r="HK52" s="5"/>
      <c r="HL52" s="5"/>
      <c r="HM52" s="5"/>
      <c r="HO52" s="5"/>
      <c r="HP52" s="5"/>
      <c r="HQ52" s="5"/>
      <c r="HS52" s="5"/>
      <c r="HT52" s="5"/>
      <c r="HU52" s="5"/>
      <c r="HW52" s="5"/>
      <c r="HX52" s="5"/>
      <c r="HY52" s="5"/>
      <c r="IA52" s="5"/>
      <c r="IB52" s="5"/>
      <c r="IC52" s="5"/>
      <c r="IE52" s="5"/>
      <c r="IF52" s="5"/>
      <c r="IG52" s="5"/>
      <c r="II52" s="5"/>
      <c r="IJ52" s="5"/>
      <c r="IK52" s="5"/>
      <c r="IM52" s="5"/>
      <c r="IN52" s="5"/>
      <c r="IO52" s="5"/>
      <c r="IQ52" s="5"/>
      <c r="IR52" s="5"/>
      <c r="IS52" s="5"/>
      <c r="IU52" s="5"/>
      <c r="IV52" s="5"/>
      <c r="IW52" s="5"/>
      <c r="IY52" s="5"/>
      <c r="IZ52" s="5"/>
      <c r="JC52" s="5"/>
      <c r="JD52" s="5"/>
      <c r="JG52" s="5"/>
      <c r="JH52" s="5"/>
      <c r="JI52" s="5"/>
      <c r="JK52" s="5"/>
      <c r="JL52" s="5"/>
      <c r="JM52" s="5"/>
      <c r="JO52" s="5"/>
      <c r="JP52" s="5"/>
      <c r="JQ52" s="5"/>
      <c r="JS52" s="5"/>
      <c r="JT52" s="5"/>
      <c r="JU52" s="5"/>
      <c r="JW52" s="5"/>
      <c r="JX52" s="5"/>
      <c r="JY52" s="5"/>
      <c r="KA52" s="5"/>
      <c r="KB52" s="5"/>
      <c r="KC52" s="5"/>
      <c r="KE52" s="5"/>
      <c r="KF52" s="5"/>
      <c r="KG52" s="5"/>
      <c r="KI52" s="5"/>
      <c r="KJ52" s="5"/>
      <c r="KK52" s="5"/>
      <c r="KM52" s="5"/>
      <c r="KN52" s="5"/>
      <c r="KO52" s="5"/>
      <c r="KQ52" s="5"/>
      <c r="KR52" s="5"/>
      <c r="KS52" s="5"/>
      <c r="KU52" s="5"/>
      <c r="KV52" s="5"/>
      <c r="KW52" s="5"/>
      <c r="KY52" s="5"/>
      <c r="KZ52" s="5"/>
      <c r="LC52" s="5"/>
      <c r="LD52" s="5"/>
    </row>
    <row r="53" spans="2:316" ht="18.75">
      <c r="B53" s="3"/>
      <c r="C53" s="174"/>
      <c r="G53" s="5"/>
      <c r="H53" s="5"/>
      <c r="I53" s="5"/>
      <c r="K53" s="5"/>
      <c r="L53" s="5"/>
      <c r="M53" s="5"/>
      <c r="O53" s="5"/>
      <c r="P53" s="5"/>
      <c r="Q53" s="5"/>
      <c r="S53" s="5"/>
      <c r="T53" s="5"/>
      <c r="U53" s="5"/>
      <c r="W53" s="5"/>
      <c r="X53" s="5"/>
      <c r="Y53" s="5"/>
      <c r="AA53" s="5"/>
      <c r="AB53" s="5"/>
      <c r="AC53" s="5"/>
      <c r="AE53" s="5"/>
      <c r="AF53" s="5"/>
      <c r="AG53" s="5"/>
      <c r="AI53" s="5"/>
      <c r="AJ53" s="5"/>
      <c r="AK53" s="5"/>
      <c r="AM53" s="5"/>
      <c r="AN53" s="5"/>
      <c r="AO53" s="5"/>
      <c r="AQ53" s="5"/>
      <c r="AR53" s="5"/>
      <c r="AS53" s="5"/>
      <c r="AU53" s="5"/>
      <c r="AV53" s="5"/>
      <c r="AW53" s="5"/>
      <c r="AY53" s="5"/>
      <c r="AZ53" s="5"/>
      <c r="BA53" s="5"/>
      <c r="BB53" s="5"/>
      <c r="BC53" s="5"/>
      <c r="BD53" s="5"/>
      <c r="BG53" s="5"/>
      <c r="BH53" s="5"/>
      <c r="BI53" s="5"/>
      <c r="BK53" s="5"/>
      <c r="BL53" s="5"/>
      <c r="BM53" s="5"/>
      <c r="BO53" s="5"/>
      <c r="BP53" s="5"/>
      <c r="BQ53" s="5"/>
      <c r="BS53" s="5"/>
      <c r="BT53" s="5"/>
      <c r="BU53" s="5"/>
      <c r="BW53" s="5"/>
      <c r="BX53" s="5"/>
      <c r="BY53" s="5"/>
      <c r="CA53" s="5"/>
      <c r="CB53" s="5"/>
      <c r="CC53" s="5"/>
      <c r="CE53" s="5"/>
      <c r="CF53" s="5"/>
      <c r="CG53" s="5"/>
      <c r="CI53" s="5"/>
      <c r="CJ53" s="5"/>
      <c r="CK53" s="5"/>
      <c r="CM53" s="5"/>
      <c r="CN53" s="5"/>
      <c r="CO53" s="5"/>
      <c r="CQ53" s="5"/>
      <c r="CR53" s="5"/>
      <c r="CS53" s="5"/>
      <c r="CU53" s="5"/>
      <c r="CV53" s="5"/>
      <c r="CW53" s="5"/>
      <c r="CY53" s="5"/>
      <c r="CZ53" s="5"/>
      <c r="DA53" s="5"/>
      <c r="DC53" s="5"/>
      <c r="DD53" s="5"/>
      <c r="DG53" s="5"/>
      <c r="DH53" s="5"/>
      <c r="DI53" s="5"/>
      <c r="DK53" s="5"/>
      <c r="DL53" s="5"/>
      <c r="DM53" s="5"/>
      <c r="DO53" s="5"/>
      <c r="DP53" s="5"/>
      <c r="DQ53" s="5"/>
      <c r="DS53" s="5"/>
      <c r="DT53" s="5"/>
      <c r="DU53" s="5"/>
      <c r="DW53" s="5"/>
      <c r="DX53" s="5"/>
      <c r="DY53" s="5"/>
      <c r="EA53" s="5"/>
      <c r="EB53" s="5"/>
      <c r="EC53" s="5"/>
      <c r="EE53" s="5"/>
      <c r="EF53" s="5"/>
      <c r="EG53" s="5"/>
      <c r="EI53" s="5"/>
      <c r="EJ53" s="5"/>
      <c r="EK53" s="5"/>
      <c r="EM53" s="5"/>
      <c r="EN53" s="5"/>
      <c r="EO53" s="5"/>
      <c r="EQ53" s="5"/>
      <c r="ER53" s="5"/>
      <c r="ES53" s="5"/>
      <c r="EU53" s="5"/>
      <c r="EV53" s="5"/>
      <c r="EW53" s="5"/>
      <c r="EY53" s="5"/>
      <c r="EZ53" s="5"/>
      <c r="FA53" s="5"/>
      <c r="FC53" s="5"/>
      <c r="FD53" s="5"/>
      <c r="FG53" s="5"/>
      <c r="FH53" s="5"/>
      <c r="FI53" s="5"/>
      <c r="FK53" s="5"/>
      <c r="FL53" s="5"/>
      <c r="FM53" s="5"/>
      <c r="FO53" s="5"/>
      <c r="FP53" s="5"/>
      <c r="FQ53" s="5"/>
      <c r="FS53" s="5"/>
      <c r="FT53" s="5"/>
      <c r="FU53" s="5"/>
      <c r="FW53" s="5"/>
      <c r="FX53" s="5"/>
      <c r="FY53" s="5"/>
      <c r="GA53" s="5"/>
      <c r="GB53" s="5"/>
      <c r="GC53" s="5"/>
      <c r="GE53" s="5"/>
      <c r="GF53" s="5"/>
      <c r="GG53" s="5"/>
      <c r="GI53" s="5"/>
      <c r="GJ53" s="5"/>
      <c r="GK53" s="5"/>
      <c r="GM53" s="5"/>
      <c r="GN53" s="5"/>
      <c r="GO53" s="5"/>
      <c r="GQ53" s="5"/>
      <c r="GR53" s="5"/>
      <c r="GS53" s="5"/>
      <c r="GU53" s="5"/>
      <c r="GV53" s="5"/>
      <c r="GW53" s="5"/>
      <c r="GY53" s="5"/>
      <c r="GZ53" s="5"/>
      <c r="HC53" s="5"/>
      <c r="HD53" s="5"/>
      <c r="HG53" s="5"/>
      <c r="HH53" s="5"/>
      <c r="HI53" s="5"/>
      <c r="HK53" s="5"/>
      <c r="HL53" s="5"/>
      <c r="HM53" s="5"/>
      <c r="HO53" s="5"/>
      <c r="HP53" s="5"/>
      <c r="HQ53" s="5"/>
      <c r="HS53" s="5"/>
      <c r="HT53" s="5"/>
      <c r="HU53" s="5"/>
      <c r="HW53" s="5"/>
      <c r="HX53" s="5"/>
      <c r="HY53" s="5"/>
      <c r="IA53" s="5"/>
      <c r="IB53" s="5"/>
      <c r="IC53" s="5"/>
      <c r="IE53" s="5"/>
      <c r="IF53" s="5"/>
      <c r="IG53" s="5"/>
      <c r="II53" s="5"/>
      <c r="IJ53" s="5"/>
      <c r="IK53" s="5"/>
      <c r="IM53" s="5"/>
      <c r="IN53" s="5"/>
      <c r="IO53" s="5"/>
      <c r="IQ53" s="5"/>
      <c r="IR53" s="5"/>
      <c r="IS53" s="5"/>
      <c r="IU53" s="5"/>
      <c r="IV53" s="5"/>
      <c r="IW53" s="5"/>
      <c r="IY53" s="5"/>
      <c r="IZ53" s="5"/>
      <c r="JC53" s="5"/>
      <c r="JD53" s="5"/>
      <c r="JG53" s="5"/>
      <c r="JH53" s="5"/>
      <c r="JI53" s="5"/>
      <c r="JK53" s="5"/>
      <c r="JL53" s="5"/>
      <c r="JM53" s="5"/>
      <c r="JO53" s="5"/>
      <c r="JP53" s="5"/>
      <c r="JQ53" s="5"/>
      <c r="JS53" s="5"/>
      <c r="JT53" s="5"/>
      <c r="JU53" s="5"/>
      <c r="JW53" s="5"/>
      <c r="JX53" s="5"/>
      <c r="JY53" s="5"/>
      <c r="KA53" s="5"/>
      <c r="KB53" s="5"/>
      <c r="KC53" s="5"/>
      <c r="KE53" s="5"/>
      <c r="KF53" s="5"/>
      <c r="KG53" s="5"/>
      <c r="KI53" s="5"/>
      <c r="KJ53" s="5"/>
      <c r="KK53" s="5"/>
      <c r="KM53" s="5"/>
      <c r="KN53" s="5"/>
      <c r="KO53" s="5"/>
      <c r="KQ53" s="5"/>
      <c r="KR53" s="5"/>
      <c r="KS53" s="5"/>
      <c r="KU53" s="5"/>
      <c r="KV53" s="5"/>
      <c r="KW53" s="5"/>
      <c r="KY53" s="5"/>
      <c r="KZ53" s="5"/>
      <c r="LC53" s="5"/>
      <c r="LD53" s="5"/>
    </row>
    <row r="54" spans="2:316" s="3" customFormat="1">
      <c r="B54" s="366" t="s">
        <v>468</v>
      </c>
      <c r="C54" s="366"/>
      <c r="D54" s="366"/>
      <c r="F54" s="188">
        <f>F15+F24+F33+F42+F51</f>
        <v>1875</v>
      </c>
      <c r="H54" s="188">
        <f>H15+H24+H33+H42+H51</f>
        <v>37500</v>
      </c>
      <c r="J54" s="188">
        <f>J15+J24+J33+J42+J51</f>
        <v>2062.5</v>
      </c>
      <c r="L54" s="188">
        <f>L15+L24+L33+L42+L51</f>
        <v>41250</v>
      </c>
      <c r="N54" s="188">
        <f>N15+N24+N33+N42+N51</f>
        <v>2062.5</v>
      </c>
      <c r="P54" s="188">
        <f>P15+P24+P33+P42+P51</f>
        <v>41250</v>
      </c>
      <c r="R54" s="188">
        <f>R15+R24+R33+R42+R51</f>
        <v>2062.5</v>
      </c>
      <c r="T54" s="188">
        <f>T15+T24+T33+T42+T51</f>
        <v>41250</v>
      </c>
      <c r="V54" s="188">
        <f>V15+V24+V33+V42+V51</f>
        <v>2062.5</v>
      </c>
      <c r="X54" s="188">
        <f>X15+X24+X33+X42+X51</f>
        <v>41250</v>
      </c>
      <c r="Z54" s="188">
        <f>Z15+Z24+Z33+Z42+Z51</f>
        <v>2062.5</v>
      </c>
      <c r="AB54" s="188">
        <f>AB15+AB24+AB33+AB42+AB51</f>
        <v>41250</v>
      </c>
      <c r="AD54" s="188">
        <f>AD15+AD24+AD33+AD42+AD51</f>
        <v>2062.5</v>
      </c>
      <c r="AF54" s="188">
        <f>AF15+AF24+AF33+AF42+AF51</f>
        <v>41250</v>
      </c>
      <c r="AH54" s="188">
        <f>AH15+AH24+AH33+AH42+AH51</f>
        <v>2062.5</v>
      </c>
      <c r="AJ54" s="188">
        <f>AJ15+AJ24+AJ33+AJ42+AJ51</f>
        <v>41250</v>
      </c>
      <c r="AL54" s="188">
        <f>AL15+AL24+AL33+AL42+AL51</f>
        <v>2062.5</v>
      </c>
      <c r="AN54" s="188">
        <f>AN15+AN24+AN33+AN42+AN51</f>
        <v>41250</v>
      </c>
      <c r="AP54" s="188">
        <f>AP15+AP24+AP33+AP42+AP51</f>
        <v>2062.5</v>
      </c>
      <c r="AR54" s="188">
        <f>AR15+AR24+AR33+AR42+AR51</f>
        <v>41250</v>
      </c>
      <c r="AT54" s="188">
        <f>AT15+AT24+AT33+AT42+AT51</f>
        <v>2062.5</v>
      </c>
      <c r="AV54" s="188">
        <f>AV15+AV24+AV33+AV42+AV51</f>
        <v>41250</v>
      </c>
      <c r="AX54" s="188">
        <f>AX15+AX24+AX33+AX42+AX51</f>
        <v>2062.5</v>
      </c>
      <c r="AZ54" s="188">
        <f>AZ15+AZ24+AZ33+AZ42+AZ51</f>
        <v>41250</v>
      </c>
      <c r="BB54" s="188">
        <f>BB15+BB24+BB33+BB42+BB51</f>
        <v>24562.5</v>
      </c>
      <c r="BD54" s="188">
        <f>BD15+BD24+BD33+BD42+BD51</f>
        <v>367500</v>
      </c>
      <c r="BF54" s="188">
        <f>BF15+BF24+BF33+BF42+BF51</f>
        <v>2268.75</v>
      </c>
      <c r="BH54" s="188">
        <f>BH15+BH24+BH33+BH42+BH51</f>
        <v>45375</v>
      </c>
      <c r="BJ54" s="188">
        <f>BJ15+BJ24+BJ33+BJ42+BJ51</f>
        <v>2268.75</v>
      </c>
      <c r="BL54" s="188">
        <f>BL15+BL24+BL33+BL42+BL51</f>
        <v>45375</v>
      </c>
      <c r="BN54" s="188">
        <f>BN15+BN24+BN33+BN42+BN51</f>
        <v>2268.75</v>
      </c>
      <c r="BP54" s="188">
        <f>BP15+BP24+BP33+BP42+BP51</f>
        <v>45375</v>
      </c>
      <c r="BR54" s="188">
        <f>BR15+BR24+BR33+BR42+BR51</f>
        <v>2268.75</v>
      </c>
      <c r="BT54" s="188">
        <f>BT15+BT24+BT33+BT42+BT51</f>
        <v>45375</v>
      </c>
      <c r="BV54" s="188">
        <f>BV15+BV24+BV33+BV42+BV51</f>
        <v>2268.75</v>
      </c>
      <c r="BX54" s="188">
        <f>BX15+BX24+BX33+BX42+BX51</f>
        <v>45375</v>
      </c>
      <c r="BZ54" s="188">
        <f>BZ15+BZ24+BZ33+BZ42+BZ51</f>
        <v>2268.75</v>
      </c>
      <c r="CB54" s="188">
        <f>CB15+CB24+CB33+CB42+CB51</f>
        <v>45375</v>
      </c>
      <c r="CD54" s="188">
        <f>CD15+CD24+CD33+CD42+CD51</f>
        <v>2268.75</v>
      </c>
      <c r="CF54" s="188">
        <f>CF15+CF24+CF33+CF42+CF51</f>
        <v>45375</v>
      </c>
      <c r="CH54" s="188">
        <f>CH15+CH24+CH33+CH42+CH51</f>
        <v>2268.75</v>
      </c>
      <c r="CJ54" s="188">
        <f>CJ15+CJ24+CJ33+CJ42+CJ51</f>
        <v>45375</v>
      </c>
      <c r="CL54" s="188">
        <f>CL15+CL24+CL33+CL42+CL51</f>
        <v>2268.75</v>
      </c>
      <c r="CN54" s="188">
        <f>CN15+CN24+CN33+CN42+CN51</f>
        <v>45375</v>
      </c>
      <c r="CP54" s="188">
        <f>CP15+CP24+CP33+CP42+CP51</f>
        <v>2268.75</v>
      </c>
      <c r="CR54" s="188">
        <f>CR15+CR24+CR33+CR42+CR51</f>
        <v>45375</v>
      </c>
      <c r="CT54" s="188">
        <f>CT15+CT24+CT33+CT42+CT51</f>
        <v>2268.75</v>
      </c>
      <c r="CV54" s="188">
        <f>CV15+CV24+CV33+CV42+CV51</f>
        <v>45375</v>
      </c>
      <c r="CX54" s="188">
        <f>CX15+CX24+CX33+CX42+CX51</f>
        <v>2268.75</v>
      </c>
      <c r="CZ54" s="188">
        <f>CZ15+CZ24+CZ33+CZ42+CZ51</f>
        <v>45375</v>
      </c>
      <c r="DA54" s="188"/>
      <c r="DB54" s="188">
        <f>DB15+DB24+DB33+DB42+DB51</f>
        <v>27225</v>
      </c>
      <c r="DD54" s="188">
        <f>DD15+DD24+DD33+DD42+DD51</f>
        <v>544500</v>
      </c>
      <c r="DF54" s="188">
        <f>DF15+DF24+DF33+DF42+DF51</f>
        <v>2495.6250000000005</v>
      </c>
      <c r="DH54" s="188">
        <f>DH15+DH24+DH33+DH42+DH51</f>
        <v>49912.500000000007</v>
      </c>
      <c r="DJ54" s="188">
        <f>DJ15+DJ24+DJ33+DJ42+DJ51</f>
        <v>2495.6250000000005</v>
      </c>
      <c r="DL54" s="188">
        <f>DL15+DL24+DL33+DL42+DL51</f>
        <v>49912.500000000007</v>
      </c>
      <c r="DN54" s="188">
        <f>DN15+DN24+DN33+DN42+DN51</f>
        <v>2495.6250000000005</v>
      </c>
      <c r="DP54" s="188">
        <f>DP15+DP24+DP33+DP42+DP51</f>
        <v>49912.500000000007</v>
      </c>
      <c r="DR54" s="188">
        <f>DR15+DR24+DR33+DR42+DR51</f>
        <v>2495.6250000000005</v>
      </c>
      <c r="DT54" s="188">
        <f>DT15+DT24+DT33+DT42+DT51</f>
        <v>49912.500000000007</v>
      </c>
      <c r="DV54" s="188">
        <f>DV15+DV24+DV33+DV42+DV51</f>
        <v>2495.6250000000005</v>
      </c>
      <c r="DX54" s="188">
        <f>DX15+DX24+DX33+DX42+DX51</f>
        <v>49912.500000000007</v>
      </c>
      <c r="DZ54" s="188">
        <f>DZ15+DZ24+DZ33+DZ42+DZ51</f>
        <v>2495.6250000000005</v>
      </c>
      <c r="EB54" s="188">
        <f>EB15+EB24+EB33+EB42+EB51</f>
        <v>49912.500000000007</v>
      </c>
      <c r="ED54" s="188">
        <f>ED15+ED24+ED33+ED42+ED51</f>
        <v>2495.6250000000005</v>
      </c>
      <c r="EF54" s="188">
        <f>EF15+EF24+EF33+EF42+EF51</f>
        <v>49912.500000000007</v>
      </c>
      <c r="EH54" s="188">
        <f>EH15+EH24+EH33+EH42+EH51</f>
        <v>2495.6250000000005</v>
      </c>
      <c r="EJ54" s="188">
        <f>EJ15+EJ24+EJ33+EJ42+EJ51</f>
        <v>49912.500000000007</v>
      </c>
      <c r="EL54" s="188">
        <f>EL15+EL24+EL33+EL42+EL51</f>
        <v>2495.6250000000005</v>
      </c>
      <c r="EN54" s="188">
        <f>EN15+EN24+EN33+EN42+EN51</f>
        <v>49912.500000000007</v>
      </c>
      <c r="EP54" s="188">
        <f>EP15+EP24+EP33+EP42+EP51</f>
        <v>2495.6250000000005</v>
      </c>
      <c r="ER54" s="188">
        <f>ER15+ER24+ER33+ER42+ER51</f>
        <v>49912.500000000007</v>
      </c>
      <c r="ET54" s="188">
        <f>ET15+ET24+ET33+ET42+ET51</f>
        <v>2495.6250000000005</v>
      </c>
      <c r="EV54" s="188">
        <f>EV15+EV24+EV33+EV42+EV51</f>
        <v>49912.500000000007</v>
      </c>
      <c r="EX54" s="188">
        <f>EX15+EX24+EX33+EX42+EX51</f>
        <v>2495.6250000000005</v>
      </c>
      <c r="EZ54" s="188">
        <f>EZ15+EZ24+EZ33+EZ42+EZ51</f>
        <v>49912.500000000007</v>
      </c>
      <c r="FA54" s="188"/>
      <c r="FB54" s="188">
        <f>FB15+FB24+FB33+FB42+FB51</f>
        <v>29947.500000000007</v>
      </c>
      <c r="FD54" s="188">
        <f>FD15+FD24+FD33+FD42+FD51</f>
        <v>598950</v>
      </c>
      <c r="FF54" s="188">
        <f>FF15+FF24+FF33+FF42+FF51</f>
        <v>2745.1875000000009</v>
      </c>
      <c r="FH54" s="188">
        <f>FH15+FH24+FH33+FH42+FH51</f>
        <v>54903.750000000015</v>
      </c>
      <c r="FJ54" s="188">
        <f>FJ15+FJ24+FJ33+FJ42+FJ51</f>
        <v>2745.1875000000009</v>
      </c>
      <c r="FL54" s="188">
        <f>FL15+FL24+FL33+FL42+FL51</f>
        <v>54903.750000000015</v>
      </c>
      <c r="FN54" s="188">
        <f>FN15+FN24+FN33+FN42+FN51</f>
        <v>2745.1875000000009</v>
      </c>
      <c r="FP54" s="188">
        <f>FP15+FP24+FP33+FP42+FP51</f>
        <v>54903.750000000015</v>
      </c>
      <c r="FR54" s="188">
        <f>FR15+FR24+FR33+FR42+FR51</f>
        <v>2745.1875000000009</v>
      </c>
      <c r="FT54" s="188">
        <f>FT15+FT24+FT33+FT42+FT51</f>
        <v>54903.750000000015</v>
      </c>
      <c r="FV54" s="188">
        <f>FV15+FV24+FV33+FV42+FV51</f>
        <v>2745.1875000000009</v>
      </c>
      <c r="FX54" s="188">
        <f>FX15+FX24+FX33+FX42+FX51</f>
        <v>54903.750000000015</v>
      </c>
      <c r="FZ54" s="188">
        <f>FZ15+FZ24+FZ33+FZ42+FZ51</f>
        <v>2745.1875000000009</v>
      </c>
      <c r="GB54" s="188">
        <f>GB15+GB24+GB33+GB42+GB51</f>
        <v>54903.750000000015</v>
      </c>
      <c r="GD54" s="188">
        <f>GD15+GD24+GD33+GD42+GD51</f>
        <v>2745.1875000000009</v>
      </c>
      <c r="GF54" s="188">
        <f>GF15+GF24+GF33+GF42+GF51</f>
        <v>54903.750000000015</v>
      </c>
      <c r="GH54" s="188">
        <f>GH15+GH24+GH33+GH42+GH51</f>
        <v>2745.1875000000009</v>
      </c>
      <c r="GJ54" s="188">
        <f>GJ15+GJ24+GJ33+GJ42+GJ51</f>
        <v>54903.750000000015</v>
      </c>
      <c r="GL54" s="188">
        <f>GL15+GL24+GL33+GL42+GL51</f>
        <v>2745.1875000000009</v>
      </c>
      <c r="GN54" s="188">
        <f>GN15+GN24+GN33+GN42+GN51</f>
        <v>54903.750000000015</v>
      </c>
      <c r="GP54" s="188">
        <f>GP15+GP24+GP33+GP42+GP51</f>
        <v>2745.1875000000009</v>
      </c>
      <c r="GR54" s="188">
        <f>GR15+GR24+GR33+GR42+GR51</f>
        <v>54903.750000000015</v>
      </c>
      <c r="GT54" s="188">
        <f>GT15+GT24+GT33+GT42+GT51</f>
        <v>2745.1875000000009</v>
      </c>
      <c r="GV54" s="188">
        <f>GV15+GV24+GV33+GV42+GV51</f>
        <v>54903.750000000015</v>
      </c>
      <c r="GX54" s="188">
        <f>GX15+GX24+GX33+GX42+GX51</f>
        <v>2745.1875000000009</v>
      </c>
      <c r="GZ54" s="188">
        <f>GZ15+GZ24+GZ33+GZ42+GZ51</f>
        <v>54903.750000000015</v>
      </c>
      <c r="HB54" s="188">
        <f>HB15+HB24+HB33+HB42+HB51</f>
        <v>32942.250000000015</v>
      </c>
      <c r="HD54" s="188">
        <f>HD15+HD24+HD33+HD42+HD51</f>
        <v>658845.00000000023</v>
      </c>
      <c r="HF54" s="188">
        <f>HF15+HF24+HF33+HF42+HF51</f>
        <v>3019.7062500000011</v>
      </c>
      <c r="HH54" s="188">
        <f>HH15+HH24+HH33+HH42+HH51</f>
        <v>60394.125000000022</v>
      </c>
      <c r="HJ54" s="188">
        <f>HJ15+HJ24+HJ33+HJ42+HJ51</f>
        <v>3019.7062500000011</v>
      </c>
      <c r="HL54" s="188">
        <f>HL15+HL24+HL33+HL42+HL51</f>
        <v>60394.125000000022</v>
      </c>
      <c r="HN54" s="188">
        <f>HN15+HN24+HN33+HN42+HN51</f>
        <v>3019.7062500000011</v>
      </c>
      <c r="HP54" s="188">
        <f>HP15+HP24+HP33+HP42+HP51</f>
        <v>60394.125000000022</v>
      </c>
      <c r="HR54" s="188">
        <f>HR15+HR24+HR33+HR42+HR51</f>
        <v>3019.7062500000011</v>
      </c>
      <c r="HT54" s="188">
        <f>HT15+HT24+HT33+HT42+HT51</f>
        <v>60394.125000000022</v>
      </c>
      <c r="HV54" s="188">
        <f>HV15+HV24+HV33+HV42+HV51</f>
        <v>3019.7062500000011</v>
      </c>
      <c r="HX54" s="188">
        <f>HX15+HX24+HX33+HX42+HX51</f>
        <v>60394.125000000022</v>
      </c>
      <c r="HZ54" s="188">
        <f>HZ15+HZ24+HZ33+HZ42+HZ51</f>
        <v>3019.7062500000011</v>
      </c>
      <c r="IB54" s="188">
        <f>IB15+IB24+IB33+IB42+IB51</f>
        <v>60394.125000000022</v>
      </c>
      <c r="ID54" s="188">
        <f>ID15+ID24+ID33+ID42+ID51</f>
        <v>3019.7062500000011</v>
      </c>
      <c r="IF54" s="188">
        <f>IF15+IF24+IF33+IF42+IF51</f>
        <v>60394.125000000022</v>
      </c>
      <c r="IH54" s="188">
        <f>IH15+IH24+IH33+IH42+IH51</f>
        <v>3019.7062500000011</v>
      </c>
      <c r="IJ54" s="188">
        <f>IJ15+IJ24+IJ33+IJ42+IJ51</f>
        <v>60394.125000000022</v>
      </c>
      <c r="IL54" s="188">
        <f>IL15+IL24+IL33+IL42+IL51</f>
        <v>3019.7062500000011</v>
      </c>
      <c r="IN54" s="188">
        <f>IN15+IN24+IN33+IN42+IN51</f>
        <v>60394.125000000022</v>
      </c>
      <c r="IP54" s="188">
        <f>IP15+IP24+IP33+IP42+IP51</f>
        <v>3019.7062500000011</v>
      </c>
      <c r="IR54" s="188">
        <f>IR15+IR24+IR33+IR42+IR51</f>
        <v>60394.125000000022</v>
      </c>
      <c r="IT54" s="188">
        <f>IT15+IT24+IT33+IT42+IT51</f>
        <v>3019.7062500000011</v>
      </c>
      <c r="IV54" s="188">
        <f>IV15+IV24+IV33+IV42+IV51</f>
        <v>60394.125000000022</v>
      </c>
      <c r="IX54" s="188">
        <f>IX15+IX24+IX33+IX42+IX51</f>
        <v>3019.7062500000011</v>
      </c>
      <c r="IZ54" s="188">
        <f>IZ15+IZ24+IZ33+IZ42+IZ51</f>
        <v>60394.125000000022</v>
      </c>
      <c r="JB54" s="188">
        <f>JB15+JB24+JB33+JB42+JB51</f>
        <v>36236.47500000002</v>
      </c>
      <c r="JD54" s="188">
        <f>JD15+JD24+JD33+JD42+JD51</f>
        <v>724729.50000000023</v>
      </c>
      <c r="JF54" s="188">
        <f>JF15+JF24+JF33+JF42+JF51</f>
        <v>3321.6768750000019</v>
      </c>
      <c r="JH54" s="188">
        <f>JH15+JH24+JH33+JH42+JH51</f>
        <v>66433.537500000035</v>
      </c>
      <c r="JJ54" s="188">
        <f>JJ15+JJ24+JJ33+JJ42+JJ51</f>
        <v>3321.6768750000019</v>
      </c>
      <c r="JL54" s="188">
        <f>JL15+JL24+JL33+JL42+JL51</f>
        <v>66433.537500000035</v>
      </c>
      <c r="JN54" s="188">
        <f>JN15+JN24+JN33+JN42+JN51</f>
        <v>3321.6768750000019</v>
      </c>
      <c r="JP54" s="188">
        <f>JP15+JP24+JP33+JP42+JP51</f>
        <v>66433.537500000035</v>
      </c>
      <c r="JR54" s="188">
        <f>JR15+JR24+JR33+JR42+JR51</f>
        <v>3321.6768750000019</v>
      </c>
      <c r="JT54" s="188">
        <f>JT15+JT24+JT33+JT42+JT51</f>
        <v>66433.537500000035</v>
      </c>
      <c r="JV54" s="188">
        <f>JV15+JV24+JV33+JV42+JV51</f>
        <v>3321.6768750000019</v>
      </c>
      <c r="JX54" s="188">
        <f>JX15+JX24+JX33+JX42+JX51</f>
        <v>66433.537500000035</v>
      </c>
      <c r="JZ54" s="188">
        <f>JZ15+JZ24+JZ33+JZ42+JZ51</f>
        <v>3321.6768750000019</v>
      </c>
      <c r="KB54" s="188">
        <f>KB15+KB24+KB33+KB42+KB51</f>
        <v>66433.537500000035</v>
      </c>
      <c r="KD54" s="188">
        <f>KD15+KD24+KD33+KD42+KD51</f>
        <v>3321.6768750000019</v>
      </c>
      <c r="KF54" s="188">
        <f>KF15+KF24+KF33+KF42+KF51</f>
        <v>66433.537500000035</v>
      </c>
      <c r="KH54" s="188">
        <f>KH15+KH24+KH33+KH42+KH51</f>
        <v>3321.6768750000019</v>
      </c>
      <c r="KJ54" s="188">
        <f>KJ15+KJ24+KJ33+KJ42+KJ51</f>
        <v>66433.537500000035</v>
      </c>
      <c r="KL54" s="188">
        <f>KL15+KL24+KL33+KL42+KL51</f>
        <v>3321.6768750000019</v>
      </c>
      <c r="KN54" s="188">
        <f>KN15+KN24+KN33+KN42+KN51</f>
        <v>66433.537500000035</v>
      </c>
      <c r="KP54" s="188">
        <f>KP15+KP24+KP33+KP42+KP51</f>
        <v>3321.6768750000019</v>
      </c>
      <c r="KR54" s="188">
        <f>KR15+KR24+KR33+KR42+KR51</f>
        <v>66433.537500000035</v>
      </c>
      <c r="KT54" s="188">
        <f>KT15+KT24+KT33+KT42+KT51</f>
        <v>3321.6768750000019</v>
      </c>
      <c r="KV54" s="188">
        <f>KV15+KV24+KV33+KV42+KV51</f>
        <v>66433.537500000035</v>
      </c>
      <c r="KX54" s="188">
        <f>KX15+KX24+KX33+KX42+KX51</f>
        <v>3321.6768750000019</v>
      </c>
      <c r="KZ54" s="188">
        <f>KZ15+KZ24+KZ33+KZ42+KZ51</f>
        <v>66433.537500000035</v>
      </c>
      <c r="LB54" s="188">
        <f>LB15+LB24+LB33+LB42+LB51</f>
        <v>39860.122500000027</v>
      </c>
      <c r="LD54" s="188">
        <f>LD15+LD24+LD33+LD42+LD51</f>
        <v>797202.45000000054</v>
      </c>
    </row>
    <row r="55" spans="2:316">
      <c r="B55" s="366" t="s">
        <v>469</v>
      </c>
      <c r="C55" s="366"/>
      <c r="D55" s="366"/>
      <c r="BD55" s="5">
        <f>BD54/9</f>
        <v>40833.333333333336</v>
      </c>
      <c r="DD55" s="5">
        <f>DD54/12</f>
        <v>45375</v>
      </c>
      <c r="FD55" s="5">
        <f>FD54/12</f>
        <v>49912.5</v>
      </c>
      <c r="HD55" s="5">
        <f>HD54/12</f>
        <v>54903.750000000022</v>
      </c>
      <c r="JD55" s="5">
        <f>JD54/12</f>
        <v>60394.125000000022</v>
      </c>
      <c r="LD55" s="5">
        <f>LD54/12</f>
        <v>66433.537500000049</v>
      </c>
    </row>
    <row r="56" spans="2:316">
      <c r="B56" s="362" t="s">
        <v>470</v>
      </c>
      <c r="C56" s="362"/>
      <c r="D56" s="362"/>
      <c r="H56">
        <f ca="1">SUMIF($B$9:$D$54,"Grand Total",H9:H54)</f>
        <v>37500</v>
      </c>
      <c r="L56">
        <f ca="1">SUMIF($B$9:$D$54,"Grand Total",L9:L54)</f>
        <v>41250</v>
      </c>
      <c r="P56">
        <f ca="1">SUMIF($B$9:$D$54,"Grand Total",P9:P54)</f>
        <v>41250</v>
      </c>
      <c r="T56">
        <f ca="1">SUMIF($B$9:$D$54,"Grand Total",T9:T54)</f>
        <v>41250</v>
      </c>
      <c r="X56">
        <f ca="1">SUMIF($B$9:$D$54,"Grand Total",X9:X54)</f>
        <v>41250</v>
      </c>
      <c r="AB56">
        <f ca="1">SUMIF($B$9:$D$54,"Grand Total",AB9:AB54)</f>
        <v>41250</v>
      </c>
      <c r="AF56">
        <f ca="1">SUMIF($B$9:$D$54,"Grand Total",AF9:AF54)</f>
        <v>41250</v>
      </c>
      <c r="AJ56">
        <f ca="1">SUMIF($B$9:$D$54,"Grand Total",AJ9:AJ54)</f>
        <v>41250</v>
      </c>
      <c r="AN56">
        <f ca="1">SUMIF($B$9:$D$54,"Grand Total",AN9:AN54)</f>
        <v>41250</v>
      </c>
      <c r="AR56">
        <f ca="1">SUMIF($B$9:$D$54,"Grand Total",AR9:AR54)</f>
        <v>41250</v>
      </c>
      <c r="AV56">
        <f ca="1">SUMIF($B$9:$D$54,"Grand Total",AV9:AV54)</f>
        <v>41250</v>
      </c>
      <c r="AZ56">
        <f ca="1">SUMIF($B$9:$D$54,"Grand Total",AZ9:AZ54)</f>
        <v>41250</v>
      </c>
      <c r="BB56">
        <f ca="1">SUMIF($B$9:$D$54,"Grand Total",BB9:BB54)</f>
        <v>24562.5</v>
      </c>
      <c r="BD56">
        <f ca="1">SUMIF($B$9:$D$54,"Grand Total",BD9:BD54)</f>
        <v>367500</v>
      </c>
      <c r="BH56">
        <f ca="1">SUMIF($B$9:$D$54,"Grand Total",BH9:BH54)</f>
        <v>45375</v>
      </c>
      <c r="BL56">
        <f ca="1">SUMIF($B$9:$D$54,"Grand Total",BL9:BL54)</f>
        <v>45375</v>
      </c>
      <c r="BP56">
        <f ca="1">SUMIF($B$9:$D$54,"Grand Total",BP9:BP54)</f>
        <v>45375</v>
      </c>
      <c r="BT56">
        <f ca="1">SUMIF($B$9:$D$54,"Grand Total",BT9:BT54)</f>
        <v>45375</v>
      </c>
      <c r="BX56">
        <f ca="1">SUMIF($B$9:$D$54,"Grand Total",BX9:BX54)</f>
        <v>45375</v>
      </c>
      <c r="CB56">
        <f ca="1">SUMIF($B$9:$D$54,"Grand Total",CB9:CB54)</f>
        <v>45375</v>
      </c>
      <c r="CF56">
        <f ca="1">SUMIF($B$9:$D$54,"Grand Total",CF9:CF54)</f>
        <v>45375</v>
      </c>
      <c r="CJ56">
        <f ca="1">SUMIF($B$9:$D$54,"Grand Total",CJ9:CJ54)</f>
        <v>45375</v>
      </c>
      <c r="CN56">
        <f ca="1">SUMIF($B$9:$D$54,"Grand Total",CN9:CN54)</f>
        <v>45375</v>
      </c>
      <c r="CR56">
        <f ca="1">SUMIF($B$9:$D$54,"Grand Total",CR9:CR54)</f>
        <v>45375</v>
      </c>
      <c r="CV56">
        <f ca="1">SUMIF($B$9:$D$54,"Grand Total",CV9:CV54)</f>
        <v>45375</v>
      </c>
      <c r="CZ56">
        <f ca="1">SUMIF($B$9:$D$54,"Grand Total",CZ9:CZ54)</f>
        <v>45375</v>
      </c>
      <c r="DB56">
        <f ca="1">SUMIF($B$9:$D$54,"Grand Total",DB9:DB54)</f>
        <v>27225</v>
      </c>
      <c r="DD56">
        <f ca="1">SUMIF($B$9:$D$54,"Grand Total",DD9:DD54)</f>
        <v>544500</v>
      </c>
      <c r="DH56">
        <f ca="1">SUMIF($B$9:$D$54,"Grand Total",DH9:DH54)</f>
        <v>49912.500000000007</v>
      </c>
      <c r="DL56">
        <f ca="1">SUMIF($B$9:$D$54,"Grand Total",DL9:DL54)</f>
        <v>49912.500000000007</v>
      </c>
      <c r="DP56">
        <f ca="1">SUMIF($B$9:$D$54,"Grand Total",DP9:DP54)</f>
        <v>49912.500000000007</v>
      </c>
      <c r="DT56">
        <f ca="1">SUMIF($B$9:$D$54,"Grand Total",DT9:DT54)</f>
        <v>49912.500000000007</v>
      </c>
      <c r="DX56">
        <f ca="1">SUMIF($B$9:$D$54,"Grand Total",DX9:DX54)</f>
        <v>49912.500000000007</v>
      </c>
      <c r="EB56">
        <f ca="1">SUMIF($B$9:$D$54,"Grand Total",EB9:EB54)</f>
        <v>49912.500000000007</v>
      </c>
      <c r="EF56">
        <f ca="1">SUMIF($B$9:$D$54,"Grand Total",EF9:EF54)</f>
        <v>49912.500000000007</v>
      </c>
      <c r="EJ56">
        <f ca="1">SUMIF($B$9:$D$54,"Grand Total",EJ9:EJ54)</f>
        <v>49912.500000000007</v>
      </c>
      <c r="EN56">
        <f ca="1">SUMIF($B$9:$D$54,"Grand Total",EN9:EN54)</f>
        <v>49912.500000000007</v>
      </c>
      <c r="ER56">
        <f ca="1">SUMIF($B$9:$D$54,"Grand Total",ER9:ER54)</f>
        <v>49912.500000000007</v>
      </c>
      <c r="EV56">
        <f ca="1">SUMIF($B$9:$D$54,"Grand Total",EV9:EV54)</f>
        <v>49912.500000000007</v>
      </c>
      <c r="EZ56">
        <f ca="1">SUMIF($B$9:$D$54,"Grand Total",EZ9:EZ54)</f>
        <v>49912.500000000007</v>
      </c>
      <c r="FB56">
        <f ca="1">SUMIF($B$9:$D$54,"Grand Total",FB9:FB54)</f>
        <v>29947.500000000007</v>
      </c>
      <c r="FD56">
        <f ca="1">SUMIF($B$9:$D$54,"Grand Total",FD9:FD54)</f>
        <v>598950</v>
      </c>
      <c r="FH56">
        <f ca="1">SUMIF($B$9:$D$54,"Grand Total",FH9:FH54)</f>
        <v>54903.750000000015</v>
      </c>
      <c r="FL56">
        <f ca="1">SUMIF($B$9:$D$54,"Grand Total",FL9:FL54)</f>
        <v>54903.750000000015</v>
      </c>
      <c r="FP56">
        <f ca="1">SUMIF($B$9:$D$54,"Grand Total",FP9:FP54)</f>
        <v>54903.750000000015</v>
      </c>
      <c r="FT56">
        <f ca="1">SUMIF($B$9:$D$54,"Grand Total",FT9:FT54)</f>
        <v>54903.750000000015</v>
      </c>
      <c r="FX56">
        <f ca="1">SUMIF($B$9:$D$54,"Grand Total",FX9:FX54)</f>
        <v>54903.750000000015</v>
      </c>
      <c r="GB56">
        <f ca="1">SUMIF($B$9:$D$54,"Grand Total",GB9:GB54)</f>
        <v>54903.750000000015</v>
      </c>
      <c r="GF56">
        <f ca="1">SUMIF($B$9:$D$54,"Grand Total",GF9:GF54)</f>
        <v>54903.750000000015</v>
      </c>
      <c r="GJ56">
        <f ca="1">SUMIF($B$9:$D$54,"Grand Total",GJ9:GJ54)</f>
        <v>54903.750000000015</v>
      </c>
      <c r="GN56">
        <f ca="1">SUMIF($B$9:$D$54,"Grand Total",GN9:GN54)</f>
        <v>54903.750000000015</v>
      </c>
      <c r="GR56">
        <f ca="1">SUMIF($B$9:$D$54,"Grand Total",GR9:GR54)</f>
        <v>54903.750000000015</v>
      </c>
      <c r="GV56">
        <f ca="1">SUMIF($B$9:$D$54,"Grand Total",GV9:GV54)</f>
        <v>54903.750000000015</v>
      </c>
      <c r="GZ56">
        <f ca="1">SUMIF($B$9:$D$54,"Grand Total",GZ9:GZ54)</f>
        <v>54903.750000000015</v>
      </c>
      <c r="HB56">
        <f ca="1">SUMIF($B$9:$D$54,"Grand Total",HB9:HB54)</f>
        <v>32942.250000000015</v>
      </c>
      <c r="HD56">
        <f ca="1">SUMIF($B$9:$D$54,"Grand Total",HD9:HD54)</f>
        <v>658845.00000000023</v>
      </c>
      <c r="HH56">
        <f ca="1">SUMIF($B$9:$D$54,"Grand Total",HH9:HH54)</f>
        <v>60394.125000000022</v>
      </c>
      <c r="HL56">
        <f ca="1">SUMIF($B$9:$D$54,"Grand Total",HL9:HL54)</f>
        <v>60394.125000000022</v>
      </c>
      <c r="HP56">
        <f ca="1">SUMIF($B$9:$D$54,"Grand Total",HP9:HP54)</f>
        <v>60394.125000000022</v>
      </c>
      <c r="HT56">
        <f ca="1">SUMIF($B$9:$D$54,"Grand Total",HT9:HT54)</f>
        <v>60394.125000000022</v>
      </c>
      <c r="HX56">
        <f ca="1">SUMIF($B$9:$D$54,"Grand Total",HX9:HX54)</f>
        <v>60394.125000000022</v>
      </c>
      <c r="IB56">
        <f ca="1">SUMIF($B$9:$D$54,"Grand Total",IB9:IB54)</f>
        <v>60394.125000000022</v>
      </c>
      <c r="IF56">
        <f ca="1">SUMIF($B$9:$D$54,"Grand Total",IF9:IF54)</f>
        <v>60394.125000000022</v>
      </c>
      <c r="IJ56">
        <f ca="1">SUMIF($B$9:$D$54,"Grand Total",IJ9:IJ54)</f>
        <v>60394.125000000022</v>
      </c>
      <c r="IN56">
        <f ca="1">SUMIF($B$9:$D$54,"Grand Total",IN9:IN54)</f>
        <v>60394.125000000022</v>
      </c>
      <c r="IR56">
        <f ca="1">SUMIF($B$9:$D$54,"Grand Total",IR9:IR54)</f>
        <v>60394.125000000022</v>
      </c>
      <c r="IV56">
        <f ca="1">SUMIF($B$9:$D$54,"Grand Total",IV9:IV54)</f>
        <v>60394.125000000022</v>
      </c>
      <c r="IZ56">
        <f ca="1">SUMIF($B$9:$D$54,"Grand Total",IZ9:IZ54)</f>
        <v>60394.125000000022</v>
      </c>
      <c r="JB56">
        <f ca="1">SUMIF($B$9:$D$54,"Grand Total",JB9:JB54)</f>
        <v>36236.47500000002</v>
      </c>
      <c r="JD56">
        <f ca="1">SUMIF($B$9:$D$54,"Grand Total",JD9:JD54)</f>
        <v>724729.50000000023</v>
      </c>
      <c r="JH56">
        <f ca="1">SUMIF($B$9:$D$54,"Grand Total",JH9:JH54)</f>
        <v>66433.537500000035</v>
      </c>
      <c r="JL56">
        <f ca="1">SUMIF($B$9:$D$54,"Grand Total",JL9:JL54)</f>
        <v>66433.537500000035</v>
      </c>
      <c r="JP56">
        <f ca="1">SUMIF($B$9:$D$54,"Grand Total",JP9:JP54)</f>
        <v>66433.537500000035</v>
      </c>
      <c r="JT56">
        <f ca="1">SUMIF($B$9:$D$54,"Grand Total",JT9:JT54)</f>
        <v>66433.537500000035</v>
      </c>
      <c r="JX56">
        <f ca="1">SUMIF($B$9:$D$54,"Grand Total",JX9:JX54)</f>
        <v>66433.537500000035</v>
      </c>
      <c r="KB56">
        <f ca="1">SUMIF($B$9:$D$54,"Grand Total",KB9:KB54)</f>
        <v>66433.537500000035</v>
      </c>
      <c r="KF56">
        <f ca="1">SUMIF($B$9:$D$54,"Grand Total",KF9:KF54)</f>
        <v>66433.537500000035</v>
      </c>
      <c r="KJ56">
        <f ca="1">SUMIF($B$9:$D$54,"Grand Total",KJ9:KJ54)</f>
        <v>66433.537500000035</v>
      </c>
      <c r="KN56">
        <f ca="1">SUMIF($B$9:$D$54,"Grand Total",KN9:KN54)</f>
        <v>66433.537500000035</v>
      </c>
      <c r="KR56">
        <f ca="1">SUMIF($B$9:$D$54,"Grand Total",KR9:KR54)</f>
        <v>66433.537500000035</v>
      </c>
      <c r="KV56">
        <f ca="1">SUMIF($B$9:$D$54,"Grand Total",KV9:KV54)</f>
        <v>66433.537500000035</v>
      </c>
      <c r="KZ56">
        <f ca="1">SUMIF($B$9:$D$54,"Grand Total",KZ9:KZ54)</f>
        <v>66433.537500000035</v>
      </c>
      <c r="LB56">
        <f ca="1">SUMIF($B$9:$D$54,"Grand Total",LB9:LB54)</f>
        <v>39860.122500000027</v>
      </c>
      <c r="LD56">
        <f ca="1">SUMIF($B$9:$D$54,"Grand Total",LD9:LD54)</f>
        <v>797202.45000000054</v>
      </c>
    </row>
    <row r="57" spans="2:316">
      <c r="B57" s="211"/>
      <c r="C57" s="211"/>
      <c r="D57" s="211"/>
      <c r="BB57" t="str">
        <f ca="1">IF(BB54=BB56,"TRUE","FALSE")</f>
        <v>TRUE</v>
      </c>
      <c r="BD57" t="str">
        <f ca="1">IF(BD54=BD56,"TRUE","FALSE")</f>
        <v>TRUE</v>
      </c>
      <c r="DB57" t="str">
        <f ca="1">IF(DB54=DB56,"TRUE","FALSE")</f>
        <v>TRUE</v>
      </c>
      <c r="DD57" t="str">
        <f ca="1">IF(DD54=DD56,"TRUE","FALSE")</f>
        <v>TRUE</v>
      </c>
      <c r="FB57" t="str">
        <f ca="1">IF(FB54=FB56,"TRUE","FALSE")</f>
        <v>TRUE</v>
      </c>
      <c r="FD57" t="str">
        <f ca="1">IF(FD54=FD56,"TRUE","FALSE")</f>
        <v>TRUE</v>
      </c>
      <c r="HB57" t="str">
        <f ca="1">IF(HB54=HB56,"TRUE","FALSE")</f>
        <v>TRUE</v>
      </c>
      <c r="HD57" t="str">
        <f ca="1">IF(HD54=HD56,"TRUE","FALSE")</f>
        <v>TRUE</v>
      </c>
      <c r="JB57" t="str">
        <f ca="1">IF(JB54=JB56,"TRUE","FALSE")</f>
        <v>TRUE</v>
      </c>
      <c r="JD57" t="str">
        <f ca="1">IF(JD54=JD56,"TRUE","FALSE")</f>
        <v>TRUE</v>
      </c>
      <c r="LB57" t="str">
        <f ca="1">IF(LB54=LB56,"TRUE","FALSE")</f>
        <v>TRUE</v>
      </c>
      <c r="LD57" t="str">
        <f ca="1">IF(LD54=LD56,"TRUE","FALSE")</f>
        <v>TRUE</v>
      </c>
    </row>
    <row r="58" spans="2:316">
      <c r="B58" s="362" t="s">
        <v>471</v>
      </c>
      <c r="C58" s="362"/>
      <c r="D58" s="362"/>
      <c r="H58" s="5">
        <f ca="1">H54-H56</f>
        <v>0</v>
      </c>
      <c r="L58" s="5">
        <f ca="1">L54-L56</f>
        <v>0</v>
      </c>
      <c r="P58" s="5">
        <f ca="1">P54-P56</f>
        <v>0</v>
      </c>
      <c r="T58" s="5">
        <f ca="1">T54-T56</f>
        <v>0</v>
      </c>
      <c r="X58" s="5">
        <f ca="1">X54-X56</f>
        <v>0</v>
      </c>
      <c r="AB58" s="5">
        <f ca="1">AB54-AB56</f>
        <v>0</v>
      </c>
      <c r="AF58" s="5">
        <f ca="1">AF54-AF56</f>
        <v>0</v>
      </c>
      <c r="AJ58" s="5">
        <f ca="1">AJ54-AJ56</f>
        <v>0</v>
      </c>
      <c r="AN58" s="5">
        <f ca="1">AN54-AN56</f>
        <v>0</v>
      </c>
      <c r="AR58" s="5">
        <f ca="1">AR54-AR56</f>
        <v>0</v>
      </c>
      <c r="AV58" s="5">
        <f ca="1">AV54-AV56</f>
        <v>0</v>
      </c>
      <c r="AZ58" s="5">
        <f ca="1">AZ54-AZ56</f>
        <v>0</v>
      </c>
      <c r="BB58" s="5">
        <f ca="1">BB54-BB56</f>
        <v>0</v>
      </c>
      <c r="BD58" s="5">
        <f ca="1">BD54-BD56</f>
        <v>0</v>
      </c>
      <c r="BH58" s="5">
        <f ca="1">BH54-BH56</f>
        <v>0</v>
      </c>
      <c r="BL58" s="5">
        <f ca="1">BL54-BL56</f>
        <v>0</v>
      </c>
      <c r="BP58" s="5">
        <f ca="1">BP54-BP56</f>
        <v>0</v>
      </c>
      <c r="BT58" s="5">
        <f ca="1">BT54-BT56</f>
        <v>0</v>
      </c>
      <c r="BX58" s="5">
        <f ca="1">BX54-BX56</f>
        <v>0</v>
      </c>
      <c r="CB58" s="5">
        <f ca="1">CB54-CB56</f>
        <v>0</v>
      </c>
      <c r="CF58" s="5">
        <f ca="1">CF54-CF56</f>
        <v>0</v>
      </c>
      <c r="CJ58" s="5">
        <f ca="1">CJ54-CJ56</f>
        <v>0</v>
      </c>
      <c r="CN58" s="5">
        <f ca="1">CN54-CN56</f>
        <v>0</v>
      </c>
      <c r="CR58" s="5">
        <f ca="1">CR54-CR56</f>
        <v>0</v>
      </c>
      <c r="CV58" s="5">
        <f ca="1">CV54-CV56</f>
        <v>0</v>
      </c>
      <c r="CZ58" s="5">
        <f ca="1">CZ54-CZ56</f>
        <v>0</v>
      </c>
      <c r="DB58" s="5">
        <f ca="1">DB54-DB56</f>
        <v>0</v>
      </c>
      <c r="DD58" s="5">
        <f ca="1">DD54-DD56</f>
        <v>0</v>
      </c>
      <c r="DH58" s="5">
        <f ca="1">DH54-DH56</f>
        <v>0</v>
      </c>
      <c r="DL58" s="5">
        <f ca="1">DL54-DL56</f>
        <v>0</v>
      </c>
      <c r="DP58" s="5">
        <f ca="1">DP54-DP56</f>
        <v>0</v>
      </c>
      <c r="DT58" s="5">
        <f ca="1">DT54-DT56</f>
        <v>0</v>
      </c>
      <c r="DX58" s="5">
        <f ca="1">DX54-DX56</f>
        <v>0</v>
      </c>
      <c r="EB58" s="5">
        <f ca="1">EB54-EB56</f>
        <v>0</v>
      </c>
      <c r="EF58" s="5">
        <f ca="1">EF54-EF56</f>
        <v>0</v>
      </c>
      <c r="EJ58" s="5">
        <f ca="1">EJ54-EJ56</f>
        <v>0</v>
      </c>
      <c r="EN58" s="5">
        <f ca="1">EN54-EN56</f>
        <v>0</v>
      </c>
      <c r="ER58" s="5">
        <f ca="1">ER54-ER56</f>
        <v>0</v>
      </c>
      <c r="EV58" s="5">
        <f ca="1">EV54-EV56</f>
        <v>0</v>
      </c>
      <c r="EZ58" s="5">
        <f ca="1">EZ54-EZ56</f>
        <v>0</v>
      </c>
      <c r="FB58" s="5">
        <f ca="1">FB54-FB56</f>
        <v>0</v>
      </c>
      <c r="FD58" s="5">
        <f ca="1">FD54-FD56</f>
        <v>0</v>
      </c>
      <c r="FH58" s="5">
        <f ca="1">FH54-FH56</f>
        <v>0</v>
      </c>
      <c r="FL58" s="5">
        <f ca="1">FL54-FL56</f>
        <v>0</v>
      </c>
      <c r="FP58" s="5">
        <f ca="1">FP54-FP56</f>
        <v>0</v>
      </c>
      <c r="FT58" s="5">
        <f ca="1">FT54-FT56</f>
        <v>0</v>
      </c>
      <c r="FX58" s="5">
        <f ca="1">FX54-FX56</f>
        <v>0</v>
      </c>
      <c r="GB58" s="5">
        <f ca="1">GB54-GB56</f>
        <v>0</v>
      </c>
      <c r="GF58" s="5">
        <f ca="1">GF54-GF56</f>
        <v>0</v>
      </c>
      <c r="GJ58" s="5">
        <f ca="1">GJ54-GJ56</f>
        <v>0</v>
      </c>
      <c r="GN58" s="5">
        <f ca="1">GN54-GN56</f>
        <v>0</v>
      </c>
      <c r="GR58" s="5">
        <f ca="1">GR54-GR56</f>
        <v>0</v>
      </c>
      <c r="GV58" s="5">
        <f ca="1">GV54-GV56</f>
        <v>0</v>
      </c>
      <c r="GZ58" s="5">
        <f ca="1">GZ54-GZ56</f>
        <v>0</v>
      </c>
      <c r="HB58" s="5">
        <f ca="1">HB54-HB56</f>
        <v>0</v>
      </c>
      <c r="HD58" s="5">
        <f ca="1">HD54-HD56</f>
        <v>0</v>
      </c>
      <c r="HH58" s="5">
        <f ca="1">HH54-HH56</f>
        <v>0</v>
      </c>
      <c r="HL58" s="5">
        <f ca="1">HL54-HL56</f>
        <v>0</v>
      </c>
      <c r="HP58" s="5">
        <f ca="1">HP54-HP56</f>
        <v>0</v>
      </c>
      <c r="HT58" s="5">
        <f ca="1">HT54-HT56</f>
        <v>0</v>
      </c>
      <c r="HX58" s="5">
        <f ca="1">HX54-HX56</f>
        <v>0</v>
      </c>
      <c r="IB58" s="5">
        <f ca="1">IB54-IB56</f>
        <v>0</v>
      </c>
      <c r="IF58" s="5">
        <f ca="1">IF54-IF56</f>
        <v>0</v>
      </c>
      <c r="IJ58" s="5">
        <f ca="1">IJ54-IJ56</f>
        <v>0</v>
      </c>
      <c r="IN58" s="5">
        <f ca="1">IN54-IN56</f>
        <v>0</v>
      </c>
      <c r="IR58" s="5">
        <f ca="1">IR54-IR56</f>
        <v>0</v>
      </c>
      <c r="IV58" s="5">
        <f ca="1">IV54-IV56</f>
        <v>0</v>
      </c>
      <c r="IZ58" s="5">
        <f ca="1">IZ54-IZ56</f>
        <v>0</v>
      </c>
      <c r="JB58" s="5">
        <f ca="1">JB54-JB56</f>
        <v>0</v>
      </c>
      <c r="JD58" s="5">
        <f ca="1">JD54-JD56</f>
        <v>0</v>
      </c>
      <c r="JH58" s="5">
        <f ca="1">JH54-JH56</f>
        <v>0</v>
      </c>
      <c r="JL58" s="5">
        <f ca="1">JL54-JL56</f>
        <v>0</v>
      </c>
      <c r="JP58" s="5">
        <f ca="1">JP54-JP56</f>
        <v>0</v>
      </c>
      <c r="JT58" s="5">
        <f ca="1">JT54-JT56</f>
        <v>0</v>
      </c>
      <c r="JX58" s="5">
        <f ca="1">JX54-JX56</f>
        <v>0</v>
      </c>
      <c r="KB58" s="5">
        <f ca="1">KB54-KB56</f>
        <v>0</v>
      </c>
      <c r="KF58" s="5">
        <f ca="1">KF54-KF56</f>
        <v>0</v>
      </c>
      <c r="KJ58" s="5">
        <f ca="1">KJ54-KJ56</f>
        <v>0</v>
      </c>
      <c r="KN58" s="5">
        <f ca="1">KN54-KN56</f>
        <v>0</v>
      </c>
      <c r="KR58" s="5">
        <f ca="1">KR54-KR56</f>
        <v>0</v>
      </c>
      <c r="KV58" s="5">
        <f ca="1">KV54-KV56</f>
        <v>0</v>
      </c>
      <c r="KZ58" s="5">
        <f ca="1">KZ54-KZ56</f>
        <v>0</v>
      </c>
      <c r="LB58" s="5">
        <f ca="1">LB54-LB56</f>
        <v>0</v>
      </c>
      <c r="LD58" s="5">
        <f ca="1">LD54-LD56</f>
        <v>0</v>
      </c>
    </row>
    <row r="59" spans="2:316"/>
    <row r="60" spans="2:316"/>
    <row r="61" spans="2:316"/>
    <row r="62" spans="2:316"/>
    <row r="63" spans="2:316"/>
    <row r="64" spans="2:316"/>
    <row r="65"/>
    <row r="66"/>
    <row r="67"/>
    <row r="68"/>
    <row r="69"/>
    <row r="70"/>
    <row r="71"/>
    <row r="72"/>
    <row r="73"/>
    <row r="74"/>
    <row r="75"/>
    <row r="76"/>
    <row r="77"/>
    <row r="78"/>
    <row r="79"/>
    <row r="80"/>
    <row r="81"/>
    <row r="82"/>
    <row r="83"/>
    <row r="84"/>
    <row r="85"/>
    <row r="86"/>
    <row r="87"/>
    <row r="88"/>
  </sheetData>
  <mergeCells count="94">
    <mergeCell ref="B58:D58"/>
    <mergeCell ref="AP5:AR5"/>
    <mergeCell ref="AT5:AV5"/>
    <mergeCell ref="AX5:AZ5"/>
    <mergeCell ref="B33:D33"/>
    <mergeCell ref="B42:D42"/>
    <mergeCell ref="B51:D51"/>
    <mergeCell ref="B54:D54"/>
    <mergeCell ref="B55:D55"/>
    <mergeCell ref="B56:D56"/>
    <mergeCell ref="B24:D24"/>
    <mergeCell ref="F5:H5"/>
    <mergeCell ref="J5:L5"/>
    <mergeCell ref="N5:P5"/>
    <mergeCell ref="R5:T5"/>
    <mergeCell ref="V5:X5"/>
    <mergeCell ref="KT5:KV5"/>
    <mergeCell ref="KX5:KZ5"/>
    <mergeCell ref="LB5:LD5"/>
    <mergeCell ref="C6:D7"/>
    <mergeCell ref="B15:D15"/>
    <mergeCell ref="JV5:JX5"/>
    <mergeCell ref="JZ5:KB5"/>
    <mergeCell ref="KD5:KF5"/>
    <mergeCell ref="KH5:KJ5"/>
    <mergeCell ref="KL5:KN5"/>
    <mergeCell ref="KP5:KR5"/>
    <mergeCell ref="IX5:IZ5"/>
    <mergeCell ref="JB5:JD5"/>
    <mergeCell ref="JF5:JH5"/>
    <mergeCell ref="JJ5:JL5"/>
    <mergeCell ref="JN5:JP5"/>
    <mergeCell ref="JR5:JT5"/>
    <mergeCell ref="HZ5:IB5"/>
    <mergeCell ref="ID5:IF5"/>
    <mergeCell ref="IH5:IJ5"/>
    <mergeCell ref="IL5:IN5"/>
    <mergeCell ref="IP5:IR5"/>
    <mergeCell ref="IT5:IV5"/>
    <mergeCell ref="HV5:HX5"/>
    <mergeCell ref="GD5:GF5"/>
    <mergeCell ref="GH5:GJ5"/>
    <mergeCell ref="GL5:GN5"/>
    <mergeCell ref="GP5:GR5"/>
    <mergeCell ref="GT5:GV5"/>
    <mergeCell ref="GX5:GZ5"/>
    <mergeCell ref="HB5:HD5"/>
    <mergeCell ref="HF5:HH5"/>
    <mergeCell ref="HJ5:HL5"/>
    <mergeCell ref="HN5:HP5"/>
    <mergeCell ref="HR5:HT5"/>
    <mergeCell ref="FZ5:GB5"/>
    <mergeCell ref="EH5:EJ5"/>
    <mergeCell ref="EL5:EN5"/>
    <mergeCell ref="EP5:ER5"/>
    <mergeCell ref="ET5:EV5"/>
    <mergeCell ref="EX5:EZ5"/>
    <mergeCell ref="FB5:FD5"/>
    <mergeCell ref="FF5:FH5"/>
    <mergeCell ref="FJ5:FL5"/>
    <mergeCell ref="FN5:FP5"/>
    <mergeCell ref="FR5:FT5"/>
    <mergeCell ref="FV5:FX5"/>
    <mergeCell ref="BV5:BX5"/>
    <mergeCell ref="BZ5:CB5"/>
    <mergeCell ref="CD5:CF5"/>
    <mergeCell ref="ED5:EF5"/>
    <mergeCell ref="CL5:CN5"/>
    <mergeCell ref="CP5:CR5"/>
    <mergeCell ref="CT5:CV5"/>
    <mergeCell ref="CX5:CZ5"/>
    <mergeCell ref="DB5:DD5"/>
    <mergeCell ref="DF5:DH5"/>
    <mergeCell ref="DJ5:DL5"/>
    <mergeCell ref="DN5:DP5"/>
    <mergeCell ref="DR5:DT5"/>
    <mergeCell ref="DV5:DX5"/>
    <mergeCell ref="DZ5:EB5"/>
    <mergeCell ref="JB4:JD4"/>
    <mergeCell ref="LB4:LD4"/>
    <mergeCell ref="Z5:AB5"/>
    <mergeCell ref="BB4:BD4"/>
    <mergeCell ref="DB4:DD4"/>
    <mergeCell ref="FB4:FD4"/>
    <mergeCell ref="HB4:HD4"/>
    <mergeCell ref="CH5:CJ5"/>
    <mergeCell ref="AD5:AF5"/>
    <mergeCell ref="AH5:AJ5"/>
    <mergeCell ref="AL5:AN5"/>
    <mergeCell ref="BB5:BD5"/>
    <mergeCell ref="BF5:BH5"/>
    <mergeCell ref="BJ5:BL5"/>
    <mergeCell ref="BN5:BP5"/>
    <mergeCell ref="BR5:BT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4F8CC-DB32-4323-BC73-6D9496118509}">
  <sheetPr>
    <tabColor rgb="FF92D050"/>
  </sheetPr>
  <dimension ref="A2:BO178"/>
  <sheetViews>
    <sheetView showGridLines="0" zoomScale="93" workbookViewId="0">
      <pane xSplit="5" ySplit="6" topLeftCell="F7" activePane="bottomRight" state="frozen"/>
      <selection pane="bottomRight" activeCell="F5" sqref="F5:H5"/>
      <selection pane="bottomLeft"/>
      <selection pane="topRight"/>
    </sheetView>
  </sheetViews>
  <sheetFormatPr defaultRowHeight="15" customHeight="1"/>
  <cols>
    <col min="2" max="2" width="10.28515625" bestFit="1" customWidth="1"/>
    <col min="3" max="3" width="21.7109375" customWidth="1"/>
    <col min="4" max="4" width="44.28515625" bestFit="1" customWidth="1"/>
    <col min="5" max="5" width="3.7109375" customWidth="1"/>
    <col min="6" max="6" width="8.28515625" customWidth="1"/>
    <col min="7" max="7" width="11.5703125" customWidth="1"/>
    <col min="8" max="8" width="13.28515625" customWidth="1"/>
    <col min="9" max="9" width="2" customWidth="1"/>
    <col min="10" max="10" width="8.28515625" customWidth="1"/>
    <col min="11" max="11" width="11.5703125" customWidth="1"/>
    <col min="12" max="12" width="13.28515625" customWidth="1"/>
    <col min="13" max="13" width="2" customWidth="1"/>
    <col min="14" max="14" width="8.28515625" customWidth="1"/>
    <col min="15" max="15" width="11.5703125" customWidth="1"/>
    <col min="16" max="16" width="13.28515625" customWidth="1"/>
    <col min="17" max="17" width="2" customWidth="1"/>
    <col min="18" max="18" width="8.28515625" customWidth="1"/>
    <col min="19" max="19" width="11.5703125" customWidth="1"/>
    <col min="20" max="20" width="13.28515625" customWidth="1"/>
    <col min="21" max="21" width="2" customWidth="1"/>
    <col min="22" max="22" width="8.28515625" customWidth="1"/>
    <col min="23" max="23" width="11.5703125" customWidth="1"/>
    <col min="24" max="24" width="13.28515625" customWidth="1"/>
    <col min="25" max="25" width="2" customWidth="1"/>
    <col min="26" max="26" width="8.28515625" customWidth="1"/>
    <col min="27" max="27" width="11.5703125" customWidth="1"/>
    <col min="28" max="28" width="13.28515625" customWidth="1"/>
    <col min="29" max="29" width="2" customWidth="1"/>
    <col min="30" max="30" width="8.28515625" customWidth="1"/>
    <col min="31" max="31" width="11.5703125" customWidth="1"/>
    <col min="32" max="32" width="13.28515625" customWidth="1"/>
    <col min="33" max="33" width="2" customWidth="1"/>
    <col min="34" max="34" width="8.28515625" customWidth="1"/>
    <col min="35" max="35" width="11.5703125" customWidth="1"/>
    <col min="36" max="36" width="13.28515625" customWidth="1"/>
    <col min="37" max="37" width="2" customWidth="1"/>
    <col min="38" max="38" width="8.28515625" customWidth="1"/>
    <col min="39" max="39" width="11.5703125" customWidth="1"/>
    <col min="40" max="40" width="13.28515625" customWidth="1"/>
    <col min="41" max="41" width="2" customWidth="1"/>
    <col min="42" max="42" width="3.7109375" customWidth="1"/>
    <col min="43" max="43" width="8.28515625" customWidth="1"/>
    <col min="44" max="44" width="11.5703125" customWidth="1"/>
    <col min="45" max="45" width="13.28515625" customWidth="1"/>
    <col min="46" max="46" width="14.5703125" customWidth="1"/>
    <col min="47" max="47" width="8.28515625" customWidth="1"/>
    <col min="48" max="48" width="11.5703125" customWidth="1"/>
    <col min="49" max="49" width="13.28515625" customWidth="1"/>
    <col min="50" max="50" width="8.7109375" customWidth="1"/>
    <col min="51" max="51" width="8.28515625" customWidth="1"/>
    <col min="52" max="52" width="11.5703125" customWidth="1"/>
    <col min="53" max="53" width="14.28515625" customWidth="1"/>
    <col min="54" max="54" width="8.7109375" customWidth="1"/>
    <col min="55" max="55" width="8.28515625" customWidth="1"/>
    <col min="56" max="56" width="11.5703125" customWidth="1"/>
    <col min="57" max="57" width="13.28515625" customWidth="1"/>
    <col min="58" max="58" width="8.7109375" customWidth="1"/>
    <col min="59" max="59" width="8.28515625" customWidth="1"/>
    <col min="60" max="60" width="11.5703125" customWidth="1"/>
    <col min="61" max="61" width="14.28515625" customWidth="1"/>
    <col min="62" max="62" width="8.7109375" customWidth="1"/>
    <col min="63" max="63" width="12" customWidth="1"/>
    <col min="64" max="64" width="11.5703125" customWidth="1"/>
    <col min="65" max="65" width="15" customWidth="1"/>
    <col min="16367" max="16371" width="9.28515625" bestFit="1" customWidth="1"/>
  </cols>
  <sheetData>
    <row r="2" spans="2:66" ht="18.75">
      <c r="B2" s="3" t="s">
        <v>448</v>
      </c>
      <c r="C2" s="174"/>
      <c r="G2" s="5"/>
      <c r="H2" s="5"/>
      <c r="I2" s="5"/>
      <c r="K2" s="5"/>
      <c r="L2" s="5"/>
      <c r="M2" s="5"/>
      <c r="O2" s="5"/>
      <c r="P2" s="5"/>
      <c r="Q2" s="5"/>
      <c r="S2" s="5"/>
      <c r="T2" s="5"/>
      <c r="U2" s="5"/>
      <c r="W2" s="5"/>
      <c r="X2" s="5"/>
      <c r="Y2" s="5"/>
      <c r="AA2" s="5"/>
      <c r="AB2" s="5"/>
      <c r="AC2" s="5"/>
      <c r="AE2" s="5"/>
      <c r="AF2" s="5"/>
      <c r="AG2" s="5"/>
      <c r="AI2" s="5"/>
      <c r="AJ2" s="5"/>
      <c r="AK2" s="5"/>
      <c r="AM2" s="5"/>
      <c r="AN2" s="5"/>
      <c r="AO2" s="5"/>
      <c r="AP2" s="5"/>
      <c r="AQ2" s="5"/>
      <c r="AR2" s="5"/>
      <c r="AS2" s="5"/>
      <c r="AV2" s="5"/>
      <c r="AW2" s="5"/>
      <c r="AZ2" s="5"/>
      <c r="BA2" s="5"/>
      <c r="BD2" s="5"/>
      <c r="BE2" s="5"/>
      <c r="BH2" s="5"/>
      <c r="BI2" s="5"/>
      <c r="BL2" s="5"/>
      <c r="BM2" s="5"/>
    </row>
    <row r="3" spans="2:66" ht="18.75">
      <c r="B3" s="3"/>
      <c r="C3" s="174"/>
      <c r="G3" s="5"/>
      <c r="H3" s="5"/>
      <c r="I3" s="5"/>
      <c r="K3" s="5"/>
      <c r="L3" s="5"/>
      <c r="M3" s="5"/>
      <c r="O3" s="5"/>
      <c r="P3" s="5"/>
      <c r="Q3" s="5"/>
      <c r="S3" s="5"/>
      <c r="T3" s="5"/>
      <c r="U3" s="5"/>
      <c r="W3" s="5"/>
      <c r="X3" s="5"/>
      <c r="Y3" s="5"/>
      <c r="AA3" s="5"/>
      <c r="AB3" s="5"/>
      <c r="AC3" s="5"/>
      <c r="AE3" s="5"/>
      <c r="AF3" s="5"/>
      <c r="AG3" s="5"/>
      <c r="AI3" s="5"/>
      <c r="AJ3" s="5"/>
      <c r="AK3" s="5"/>
      <c r="AM3" s="5"/>
      <c r="AN3" s="5"/>
      <c r="AO3" s="5"/>
      <c r="AP3" s="5"/>
      <c r="AQ3" s="5"/>
      <c r="AR3" s="5"/>
      <c r="AS3" s="5"/>
      <c r="AV3" s="5"/>
      <c r="AW3" s="5"/>
      <c r="AZ3" s="5"/>
      <c r="BA3" s="5"/>
      <c r="BD3" s="5"/>
      <c r="BE3" s="5"/>
      <c r="BH3" s="5"/>
      <c r="BI3" s="5"/>
      <c r="BL3" s="5"/>
      <c r="BM3" s="5"/>
    </row>
    <row r="4" spans="2:66">
      <c r="B4" s="3"/>
      <c r="C4" s="175" t="s">
        <v>2</v>
      </c>
      <c r="D4" s="175"/>
      <c r="E4" s="176"/>
      <c r="F4" s="370" t="s">
        <v>481</v>
      </c>
      <c r="G4" s="370"/>
      <c r="H4" s="370"/>
      <c r="I4" s="185"/>
      <c r="J4" s="370" t="s">
        <v>482</v>
      </c>
      <c r="K4" s="370"/>
      <c r="L4" s="370"/>
      <c r="M4" s="185"/>
      <c r="N4" s="370" t="s">
        <v>483</v>
      </c>
      <c r="O4" s="370"/>
      <c r="P4" s="370"/>
      <c r="Q4" s="185"/>
      <c r="R4" s="370" t="s">
        <v>484</v>
      </c>
      <c r="S4" s="370"/>
      <c r="T4" s="370"/>
      <c r="U4" s="185"/>
      <c r="V4" s="370" t="s">
        <v>485</v>
      </c>
      <c r="W4" s="370"/>
      <c r="X4" s="370"/>
      <c r="Y4" s="185"/>
      <c r="Z4" s="370" t="s">
        <v>486</v>
      </c>
      <c r="AA4" s="370"/>
      <c r="AB4" s="370"/>
      <c r="AC4" s="185"/>
      <c r="AD4" s="370" t="s">
        <v>487</v>
      </c>
      <c r="AE4" s="370"/>
      <c r="AF4" s="370"/>
      <c r="AG4" s="185"/>
      <c r="AH4" s="370" t="s">
        <v>488</v>
      </c>
      <c r="AI4" s="370"/>
      <c r="AJ4" s="370"/>
      <c r="AK4" s="185"/>
      <c r="AL4" s="370" t="s">
        <v>489</v>
      </c>
      <c r="AM4" s="370"/>
      <c r="AN4" s="370"/>
      <c r="AO4" s="185"/>
      <c r="AP4" s="185"/>
      <c r="AQ4" s="370" t="s">
        <v>428</v>
      </c>
      <c r="AR4" s="370"/>
      <c r="AS4" s="370"/>
      <c r="AU4" s="370" t="s">
        <v>473</v>
      </c>
      <c r="AV4" s="370"/>
      <c r="AW4" s="370"/>
      <c r="AY4" s="370" t="s">
        <v>454</v>
      </c>
      <c r="AZ4" s="370"/>
      <c r="BA4" s="370"/>
      <c r="BC4" s="370" t="s">
        <v>455</v>
      </c>
      <c r="BD4" s="370"/>
      <c r="BE4" s="370"/>
      <c r="BG4" s="370" t="s">
        <v>456</v>
      </c>
      <c r="BH4" s="370"/>
      <c r="BI4" s="370"/>
      <c r="BK4" s="370" t="s">
        <v>457</v>
      </c>
      <c r="BL4" s="370"/>
      <c r="BM4" s="370"/>
    </row>
    <row r="5" spans="2:66">
      <c r="B5" s="3"/>
      <c r="C5" s="175"/>
      <c r="D5" s="175"/>
      <c r="E5" s="176"/>
      <c r="F5" s="369">
        <f>'2. Basics'!D16+30</f>
        <v>45900</v>
      </c>
      <c r="G5" s="369"/>
      <c r="H5" s="369"/>
      <c r="I5" s="177"/>
      <c r="J5" s="369">
        <f>F5+30</f>
        <v>45930</v>
      </c>
      <c r="K5" s="369"/>
      <c r="L5" s="369"/>
      <c r="M5" s="177"/>
      <c r="N5" s="369">
        <f>J5+30</f>
        <v>45960</v>
      </c>
      <c r="O5" s="369"/>
      <c r="P5" s="369"/>
      <c r="Q5" s="177"/>
      <c r="R5" s="369">
        <f>N5+30</f>
        <v>45990</v>
      </c>
      <c r="S5" s="369"/>
      <c r="T5" s="369"/>
      <c r="U5" s="177"/>
      <c r="V5" s="369">
        <f t="shared" ref="V5" si="0">R5+30</f>
        <v>46020</v>
      </c>
      <c r="W5" s="369"/>
      <c r="X5" s="369"/>
      <c r="Y5" s="177"/>
      <c r="Z5" s="369">
        <f t="shared" ref="Z5" si="1">V5+30</f>
        <v>46050</v>
      </c>
      <c r="AA5" s="369"/>
      <c r="AB5" s="369"/>
      <c r="AC5" s="177"/>
      <c r="AD5" s="369">
        <f t="shared" ref="AD5" si="2">Z5+30</f>
        <v>46080</v>
      </c>
      <c r="AE5" s="369"/>
      <c r="AF5" s="369"/>
      <c r="AG5" s="177"/>
      <c r="AH5" s="369">
        <f t="shared" ref="AH5" si="3">AD5+30</f>
        <v>46110</v>
      </c>
      <c r="AI5" s="369"/>
      <c r="AJ5" s="369"/>
      <c r="AK5" s="177"/>
      <c r="AL5" s="369">
        <f t="shared" ref="AL5" si="4">AH5+30</f>
        <v>46140</v>
      </c>
      <c r="AM5" s="369"/>
      <c r="AN5" s="369"/>
      <c r="AO5" s="177"/>
      <c r="AP5" s="177"/>
      <c r="AQ5" s="371" t="s">
        <v>474</v>
      </c>
      <c r="AR5" s="371"/>
      <c r="AS5" s="371"/>
      <c r="AU5" s="371" t="s">
        <v>475</v>
      </c>
      <c r="AV5" s="371"/>
      <c r="AW5" s="371"/>
      <c r="AY5" s="371" t="s">
        <v>476</v>
      </c>
      <c r="AZ5" s="371"/>
      <c r="BA5" s="371"/>
      <c r="BC5" s="371" t="s">
        <v>477</v>
      </c>
      <c r="BD5" s="371"/>
      <c r="BE5" s="371"/>
      <c r="BG5" s="371" t="s">
        <v>478</v>
      </c>
      <c r="BH5" s="371"/>
      <c r="BI5" s="371"/>
      <c r="BK5" s="371" t="s">
        <v>479</v>
      </c>
      <c r="BL5" s="371"/>
      <c r="BM5" s="371"/>
    </row>
    <row r="6" spans="2:66" s="203" customFormat="1">
      <c r="B6" s="202"/>
      <c r="C6" s="373" t="s">
        <v>490</v>
      </c>
      <c r="D6" s="373"/>
      <c r="E6" s="202"/>
      <c r="F6" s="205" t="s">
        <v>461</v>
      </c>
      <c r="G6" s="204" t="s">
        <v>462</v>
      </c>
      <c r="H6" s="204" t="s">
        <v>463</v>
      </c>
      <c r="I6" s="206"/>
      <c r="J6" s="205" t="s">
        <v>461</v>
      </c>
      <c r="K6" s="204" t="s">
        <v>462</v>
      </c>
      <c r="L6" s="204" t="s">
        <v>463</v>
      </c>
      <c r="M6" s="206"/>
      <c r="N6" s="205" t="s">
        <v>461</v>
      </c>
      <c r="O6" s="204" t="s">
        <v>462</v>
      </c>
      <c r="P6" s="204" t="s">
        <v>463</v>
      </c>
      <c r="Q6" s="206"/>
      <c r="R6" s="205" t="s">
        <v>461</v>
      </c>
      <c r="S6" s="204" t="s">
        <v>462</v>
      </c>
      <c r="T6" s="204" t="s">
        <v>463</v>
      </c>
      <c r="U6" s="206"/>
      <c r="V6" s="205" t="s">
        <v>461</v>
      </c>
      <c r="W6" s="204" t="s">
        <v>462</v>
      </c>
      <c r="X6" s="204" t="s">
        <v>463</v>
      </c>
      <c r="Y6" s="206"/>
      <c r="Z6" s="205" t="s">
        <v>461</v>
      </c>
      <c r="AA6" s="204" t="s">
        <v>462</v>
      </c>
      <c r="AB6" s="204" t="s">
        <v>463</v>
      </c>
      <c r="AC6" s="206"/>
      <c r="AD6" s="205" t="s">
        <v>461</v>
      </c>
      <c r="AE6" s="204" t="s">
        <v>462</v>
      </c>
      <c r="AF6" s="204" t="s">
        <v>463</v>
      </c>
      <c r="AG6" s="206"/>
      <c r="AH6" s="205" t="s">
        <v>461</v>
      </c>
      <c r="AI6" s="204" t="s">
        <v>462</v>
      </c>
      <c r="AJ6" s="204" t="s">
        <v>463</v>
      </c>
      <c r="AK6" s="206"/>
      <c r="AL6" s="205" t="s">
        <v>461</v>
      </c>
      <c r="AM6" s="204" t="s">
        <v>462</v>
      </c>
      <c r="AN6" s="204" t="s">
        <v>463</v>
      </c>
      <c r="AO6" s="206"/>
      <c r="AP6" s="206"/>
      <c r="AQ6" s="205" t="s">
        <v>461</v>
      </c>
      <c r="AR6" s="204" t="s">
        <v>462</v>
      </c>
      <c r="AS6" s="204" t="s">
        <v>463</v>
      </c>
      <c r="AU6" s="205" t="s">
        <v>461</v>
      </c>
      <c r="AV6" s="204" t="s">
        <v>462</v>
      </c>
      <c r="AW6" s="204" t="s">
        <v>463</v>
      </c>
      <c r="AY6" s="205" t="s">
        <v>461</v>
      </c>
      <c r="AZ6" s="204" t="s">
        <v>462</v>
      </c>
      <c r="BA6" s="204" t="s">
        <v>463</v>
      </c>
      <c r="BC6" s="205" t="s">
        <v>461</v>
      </c>
      <c r="BD6" s="204" t="s">
        <v>462</v>
      </c>
      <c r="BE6" s="204" t="s">
        <v>463</v>
      </c>
      <c r="BG6" s="205" t="s">
        <v>461</v>
      </c>
      <c r="BH6" s="204" t="s">
        <v>462</v>
      </c>
      <c r="BI6" s="204" t="s">
        <v>463</v>
      </c>
      <c r="BK6" s="205" t="s">
        <v>461</v>
      </c>
      <c r="BL6" s="204" t="s">
        <v>462</v>
      </c>
      <c r="BM6" s="204" t="s">
        <v>463</v>
      </c>
    </row>
    <row r="7" spans="2:66" s="203" customFormat="1" ht="9.75" customHeight="1">
      <c r="B7" s="202"/>
      <c r="C7" s="373"/>
      <c r="D7" s="373"/>
      <c r="E7" s="202"/>
      <c r="F7" s="209"/>
      <c r="G7" s="206"/>
      <c r="H7" s="206"/>
      <c r="I7" s="206"/>
      <c r="J7" s="209"/>
      <c r="K7" s="206"/>
      <c r="L7" s="206"/>
      <c r="M7" s="206"/>
      <c r="N7" s="209"/>
      <c r="O7" s="206"/>
      <c r="P7" s="206"/>
      <c r="Q7" s="206"/>
      <c r="R7" s="209"/>
      <c r="S7" s="206"/>
      <c r="T7" s="206"/>
      <c r="U7" s="206"/>
      <c r="V7" s="209"/>
      <c r="W7" s="206"/>
      <c r="X7" s="206"/>
      <c r="Y7" s="206"/>
      <c r="Z7" s="209"/>
      <c r="AA7" s="206"/>
      <c r="AB7" s="206"/>
      <c r="AC7" s="206"/>
      <c r="AD7" s="209"/>
      <c r="AE7" s="206"/>
      <c r="AF7" s="206"/>
      <c r="AG7" s="206"/>
      <c r="AH7" s="209"/>
      <c r="AI7" s="206"/>
      <c r="AJ7" s="206"/>
      <c r="AK7" s="206"/>
      <c r="AL7" s="209"/>
      <c r="AM7" s="206"/>
      <c r="AN7" s="206"/>
      <c r="AO7" s="206"/>
      <c r="AP7" s="206"/>
      <c r="AQ7" s="209"/>
      <c r="AR7" s="206"/>
      <c r="AS7" s="206"/>
      <c r="AU7" s="209"/>
      <c r="AV7" s="206"/>
      <c r="AW7" s="206"/>
      <c r="AY7" s="209"/>
      <c r="AZ7" s="206"/>
      <c r="BA7" s="206"/>
      <c r="BC7" s="209"/>
      <c r="BD7" s="206"/>
      <c r="BE7" s="206"/>
      <c r="BG7" s="209"/>
      <c r="BH7" s="206"/>
      <c r="BI7" s="206"/>
      <c r="BK7" s="209"/>
      <c r="BL7" s="206"/>
      <c r="BM7" s="206"/>
    </row>
    <row r="8" spans="2:66" s="179" customFormat="1" ht="18.75">
      <c r="B8" s="174"/>
      <c r="C8" s="174" t="s">
        <v>333</v>
      </c>
      <c r="D8" s="174" t="s">
        <v>334</v>
      </c>
      <c r="E8" s="174"/>
      <c r="F8" s="174"/>
      <c r="G8" s="178" t="s">
        <v>53</v>
      </c>
      <c r="H8" s="178"/>
      <c r="I8" s="178"/>
      <c r="J8" s="207">
        <v>1</v>
      </c>
      <c r="K8" s="207">
        <v>1</v>
      </c>
      <c r="L8" s="178"/>
      <c r="M8" s="178"/>
      <c r="N8" s="207">
        <v>1</v>
      </c>
      <c r="O8" s="207">
        <v>1</v>
      </c>
      <c r="P8" s="178"/>
      <c r="Q8" s="178"/>
      <c r="R8" s="207">
        <v>1</v>
      </c>
      <c r="S8" s="207">
        <v>1</v>
      </c>
      <c r="T8" s="178"/>
      <c r="U8" s="178"/>
      <c r="V8" s="207">
        <v>1</v>
      </c>
      <c r="W8" s="207">
        <v>1</v>
      </c>
      <c r="X8" s="178"/>
      <c r="Y8" s="178"/>
      <c r="Z8" s="207">
        <v>1</v>
      </c>
      <c r="AA8" s="207">
        <v>1</v>
      </c>
      <c r="AB8" s="178"/>
      <c r="AC8" s="178"/>
      <c r="AD8" s="207">
        <v>1</v>
      </c>
      <c r="AE8" s="207">
        <v>1</v>
      </c>
      <c r="AF8" s="178"/>
      <c r="AG8" s="178"/>
      <c r="AH8" s="207">
        <v>1</v>
      </c>
      <c r="AI8" s="207">
        <v>1</v>
      </c>
      <c r="AJ8" s="178"/>
      <c r="AK8" s="178"/>
      <c r="AL8" s="207">
        <v>1</v>
      </c>
      <c r="AM8" s="207">
        <v>1</v>
      </c>
      <c r="AN8" s="178"/>
      <c r="AO8" s="178"/>
      <c r="AP8" s="178"/>
      <c r="AQ8" s="178"/>
      <c r="AR8" s="178">
        <v>9</v>
      </c>
      <c r="AS8" s="178"/>
      <c r="AU8" s="207">
        <v>1.25</v>
      </c>
      <c r="AV8" s="207">
        <v>1.2</v>
      </c>
      <c r="AW8" s="207">
        <v>1.5</v>
      </c>
      <c r="AY8" s="207">
        <v>1.2</v>
      </c>
      <c r="AZ8" s="207">
        <v>1.2</v>
      </c>
      <c r="BA8" s="207">
        <v>1.2</v>
      </c>
      <c r="BC8" s="207">
        <v>1.2</v>
      </c>
      <c r="BD8" s="207">
        <v>1.25</v>
      </c>
      <c r="BE8" s="207">
        <v>1.2</v>
      </c>
      <c r="BG8" s="207">
        <v>1.25</v>
      </c>
      <c r="BH8" s="207">
        <v>1.25</v>
      </c>
      <c r="BI8" s="207">
        <v>1.2</v>
      </c>
      <c r="BK8" s="207">
        <v>1.1499999999999999</v>
      </c>
      <c r="BL8" s="207">
        <v>1.2</v>
      </c>
      <c r="BM8" s="207">
        <v>1.2</v>
      </c>
    </row>
    <row r="9" spans="2:66" ht="18.75">
      <c r="B9" s="172">
        <v>1</v>
      </c>
      <c r="C9" s="189" t="str">
        <f>A.IIOPEX!D10</f>
        <v>Utilities</v>
      </c>
      <c r="D9" s="181"/>
      <c r="E9" s="179"/>
      <c r="F9" s="182"/>
      <c r="G9" s="182"/>
      <c r="H9" s="182"/>
      <c r="I9" s="5"/>
      <c r="J9" s="182"/>
      <c r="K9" s="182"/>
      <c r="L9" s="182"/>
      <c r="M9" s="5"/>
      <c r="N9" s="182"/>
      <c r="O9" s="182"/>
      <c r="P9" s="182"/>
      <c r="Q9" s="5"/>
      <c r="R9" s="182"/>
      <c r="S9" s="182"/>
      <c r="T9" s="182"/>
      <c r="U9" s="5"/>
      <c r="V9" s="182"/>
      <c r="W9" s="182"/>
      <c r="X9" s="182"/>
      <c r="Y9" s="5"/>
      <c r="Z9" s="182"/>
      <c r="AA9" s="182"/>
      <c r="AB9" s="182"/>
      <c r="AC9" s="5"/>
      <c r="AD9" s="182"/>
      <c r="AE9" s="182"/>
      <c r="AF9" s="182"/>
      <c r="AG9" s="5"/>
      <c r="AH9" s="182"/>
      <c r="AI9" s="182"/>
      <c r="AJ9" s="182"/>
      <c r="AK9" s="5"/>
      <c r="AL9" s="182"/>
      <c r="AM9" s="182"/>
      <c r="AN9" s="182"/>
      <c r="AO9" s="5"/>
      <c r="AP9" s="5"/>
      <c r="AQ9" s="5"/>
      <c r="AR9" s="5"/>
      <c r="AS9" s="5"/>
      <c r="AU9" s="182"/>
      <c r="AV9" s="182"/>
      <c r="AW9" s="182"/>
      <c r="AY9" s="182"/>
      <c r="AZ9" s="182"/>
      <c r="BA9" s="182"/>
      <c r="BC9" s="182"/>
      <c r="BD9" s="182"/>
      <c r="BE9" s="182"/>
      <c r="BG9" s="182"/>
      <c r="BH9" s="182"/>
      <c r="BI9" s="182"/>
      <c r="BK9" s="182"/>
      <c r="BL9" s="182"/>
      <c r="BM9" s="182"/>
    </row>
    <row r="10" spans="2:66" ht="21" customHeight="1">
      <c r="B10" s="172" t="str">
        <f>A.IIOPEX!C11</f>
        <v>1a</v>
      </c>
      <c r="C10" s="180"/>
      <c r="D10" s="180" t="str">
        <f>A.IIOPEX!E11</f>
        <v>Rent</v>
      </c>
      <c r="E10" s="184"/>
      <c r="F10" s="182">
        <v>1</v>
      </c>
      <c r="G10" s="182">
        <v>350000</v>
      </c>
      <c r="H10" s="182">
        <f t="shared" ref="H10:H22" si="5">F10*G10</f>
        <v>350000</v>
      </c>
      <c r="I10" s="5"/>
      <c r="J10" s="182">
        <f t="shared" ref="J10:J22" si="6">F10*$J$8</f>
        <v>1</v>
      </c>
      <c r="K10" s="182">
        <f t="shared" ref="K10:K22" si="7">G10*$K$8</f>
        <v>350000</v>
      </c>
      <c r="L10" s="182">
        <f t="shared" ref="L10:L22" si="8">J10*K10</f>
        <v>350000</v>
      </c>
      <c r="M10" s="5"/>
      <c r="N10" s="182">
        <f t="shared" ref="N10:N22" si="9">J10*$N$8</f>
        <v>1</v>
      </c>
      <c r="O10" s="182">
        <f t="shared" ref="O10:O22" si="10">K10*$O$8</f>
        <v>350000</v>
      </c>
      <c r="P10" s="182">
        <f t="shared" ref="P10:P22" si="11">N10*O10</f>
        <v>350000</v>
      </c>
      <c r="Q10" s="5"/>
      <c r="R10" s="182">
        <f t="shared" ref="R10:R22" si="12">N10*$R$8</f>
        <v>1</v>
      </c>
      <c r="S10" s="182">
        <f t="shared" ref="S10:S22" si="13">O10*$S$8</f>
        <v>350000</v>
      </c>
      <c r="T10" s="182">
        <f t="shared" ref="T10:T22" si="14">R10*S10</f>
        <v>350000</v>
      </c>
      <c r="U10" s="5"/>
      <c r="V10" s="182">
        <f t="shared" ref="V10:V22" si="15">R10*$V$8</f>
        <v>1</v>
      </c>
      <c r="W10" s="182">
        <f t="shared" ref="W10:W22" si="16">S10*$W$8</f>
        <v>350000</v>
      </c>
      <c r="X10" s="182">
        <f t="shared" ref="X10:X22" si="17">V10*W10</f>
        <v>350000</v>
      </c>
      <c r="Y10" s="5"/>
      <c r="Z10" s="182">
        <f t="shared" ref="Z10:Z22" si="18">V10*$Z$8</f>
        <v>1</v>
      </c>
      <c r="AA10" s="182">
        <f t="shared" ref="AA10:AA22" si="19">W10*$AA$8</f>
        <v>350000</v>
      </c>
      <c r="AB10" s="182">
        <f t="shared" ref="AB10:AB22" si="20">Z10*AA10</f>
        <v>350000</v>
      </c>
      <c r="AC10" s="5"/>
      <c r="AD10" s="182">
        <f t="shared" ref="AD10:AD21" si="21">Z10*$AD$8</f>
        <v>1</v>
      </c>
      <c r="AE10" s="182">
        <f t="shared" ref="AE10:AE21" si="22">AA10*$AE$8</f>
        <v>350000</v>
      </c>
      <c r="AF10" s="182">
        <f t="shared" ref="AF10:AF22" si="23">AD10*AE10</f>
        <v>350000</v>
      </c>
      <c r="AG10" s="5"/>
      <c r="AH10" s="182">
        <f t="shared" ref="AH10:AH22" si="24">AD10*$AH$8</f>
        <v>1</v>
      </c>
      <c r="AI10" s="182">
        <f t="shared" ref="AI10:AI22" si="25">AE10*$AI$8</f>
        <v>350000</v>
      </c>
      <c r="AJ10" s="182">
        <f t="shared" ref="AJ10:AJ22" si="26">AH10*AI10</f>
        <v>350000</v>
      </c>
      <c r="AK10" s="5"/>
      <c r="AL10" s="182">
        <f t="shared" ref="AL10:AL22" si="27">AH10*$AL$8</f>
        <v>1</v>
      </c>
      <c r="AM10" s="182">
        <f t="shared" ref="AM10:AM22" si="28">AI10*$AM$8</f>
        <v>350000</v>
      </c>
      <c r="AN10" s="182">
        <f t="shared" ref="AN10:AN22" si="29">AL10*AM10</f>
        <v>350000</v>
      </c>
      <c r="AO10" s="5"/>
      <c r="AP10" s="5"/>
      <c r="AQ10" s="208">
        <f t="shared" ref="AQ10:AQ22" si="30">SUMIF($F$6:$AN$6,AQ$6,F10:AN10)</f>
        <v>9</v>
      </c>
      <c r="AR10" s="208">
        <f t="shared" ref="AR10:AR21" si="31">SUMIF($F$6:$AN$6,AR$6,F10:AN10)/$AR$8</f>
        <v>350000</v>
      </c>
      <c r="AS10" s="183">
        <f>AQ10*AR10</f>
        <v>3150000</v>
      </c>
      <c r="AT10" t="b">
        <f t="shared" ref="AT10:AT22" si="32">(AQ10*AR10)=AS10</f>
        <v>1</v>
      </c>
      <c r="AU10" s="182">
        <f t="shared" ref="AU10:AU22" si="33">(AQ10/$AR$8*12)*$AU$8</f>
        <v>15</v>
      </c>
      <c r="AV10" s="182">
        <f t="shared" ref="AV10:AV22" si="34">AR10*$AV$8</f>
        <v>420000</v>
      </c>
      <c r="AW10" s="182">
        <f t="shared" ref="AW10:AW22" si="35">AU10*AV10</f>
        <v>6300000</v>
      </c>
      <c r="AX10" t="b">
        <f t="shared" ref="AX10:AX22" si="36">(AU10*AV10)=AW10</f>
        <v>1</v>
      </c>
      <c r="AY10" s="182">
        <f t="shared" ref="AY10:AY22" si="37">AU10*$AY$8</f>
        <v>18</v>
      </c>
      <c r="AZ10" s="182">
        <f t="shared" ref="AZ10:AZ22" si="38">AV10*$AZ$8</f>
        <v>504000</v>
      </c>
      <c r="BA10" s="182">
        <f t="shared" ref="BA10:BA22" si="39">AY10*AZ10</f>
        <v>9072000</v>
      </c>
      <c r="BB10" t="b">
        <f t="shared" ref="BB10:BB22" si="40">(AY10*AZ10)=BA10</f>
        <v>1</v>
      </c>
      <c r="BC10" s="182">
        <f t="shared" ref="BC10:BC22" si="41">AY10*$BC$8</f>
        <v>21.599999999999998</v>
      </c>
      <c r="BD10" s="182">
        <f t="shared" ref="BD10:BD22" si="42">AZ10*$BD$8</f>
        <v>630000</v>
      </c>
      <c r="BE10" s="182">
        <f t="shared" ref="BE10:BE22" si="43">BC10*BD10</f>
        <v>13607999.999999998</v>
      </c>
      <c r="BF10" t="b">
        <f t="shared" ref="BF10:BF22" si="44">(BC10*BD10)=BE10</f>
        <v>1</v>
      </c>
      <c r="BG10" s="182">
        <f t="shared" ref="BG10:BG22" si="45">BC10*$BG$8</f>
        <v>26.999999999999996</v>
      </c>
      <c r="BH10" s="182">
        <f t="shared" ref="BH10:BH22" si="46">BD10*$BH$8</f>
        <v>787500</v>
      </c>
      <c r="BI10" s="182">
        <f>BG10*BH10</f>
        <v>21262499.999999996</v>
      </c>
      <c r="BJ10" t="b">
        <f t="shared" ref="BJ10:BJ22" si="47">(BG10*BH10)=BI10</f>
        <v>1</v>
      </c>
      <c r="BK10" s="182">
        <f t="shared" ref="BK10:BK22" si="48">BG10*$BK$8</f>
        <v>31.049999999999994</v>
      </c>
      <c r="BL10" s="182">
        <f t="shared" ref="BL10:BL22" si="49">BH10*$BL$8</f>
        <v>945000</v>
      </c>
      <c r="BM10" s="182">
        <f t="shared" ref="BM10:BM22" si="50">BK10*BL10</f>
        <v>29342249.999999993</v>
      </c>
      <c r="BN10" t="b">
        <f t="shared" ref="BN10:BN22" si="51">(BK10*BL10)=BM10</f>
        <v>1</v>
      </c>
    </row>
    <row r="11" spans="2:66" ht="18.75">
      <c r="B11" s="172" t="str">
        <f>A.IIOPEX!C12</f>
        <v>1b</v>
      </c>
      <c r="C11" s="180"/>
      <c r="D11" s="180" t="str">
        <f>A.IIOPEX!E12</f>
        <v>Electricity</v>
      </c>
      <c r="E11" s="184"/>
      <c r="F11" s="182">
        <v>1</v>
      </c>
      <c r="G11" s="182">
        <v>500000</v>
      </c>
      <c r="H11" s="182">
        <f t="shared" si="5"/>
        <v>500000</v>
      </c>
      <c r="I11" s="5"/>
      <c r="J11" s="182">
        <f t="shared" si="6"/>
        <v>1</v>
      </c>
      <c r="K11" s="182">
        <f t="shared" si="7"/>
        <v>500000</v>
      </c>
      <c r="L11" s="182">
        <f t="shared" si="8"/>
        <v>500000</v>
      </c>
      <c r="M11" s="5"/>
      <c r="N11" s="182">
        <f t="shared" si="9"/>
        <v>1</v>
      </c>
      <c r="O11" s="182">
        <f t="shared" si="10"/>
        <v>500000</v>
      </c>
      <c r="P11" s="182">
        <f t="shared" si="11"/>
        <v>500000</v>
      </c>
      <c r="Q11" s="5"/>
      <c r="R11" s="182">
        <f t="shared" si="12"/>
        <v>1</v>
      </c>
      <c r="S11" s="182">
        <f t="shared" si="13"/>
        <v>500000</v>
      </c>
      <c r="T11" s="182">
        <f t="shared" si="14"/>
        <v>500000</v>
      </c>
      <c r="U11" s="5"/>
      <c r="V11" s="182">
        <f t="shared" si="15"/>
        <v>1</v>
      </c>
      <c r="W11" s="182">
        <f t="shared" si="16"/>
        <v>500000</v>
      </c>
      <c r="X11" s="182">
        <f t="shared" si="17"/>
        <v>500000</v>
      </c>
      <c r="Y11" s="5"/>
      <c r="Z11" s="182">
        <f t="shared" si="18"/>
        <v>1</v>
      </c>
      <c r="AA11" s="182">
        <f t="shared" si="19"/>
        <v>500000</v>
      </c>
      <c r="AB11" s="182">
        <f t="shared" si="20"/>
        <v>500000</v>
      </c>
      <c r="AC11" s="5"/>
      <c r="AD11" s="182">
        <f t="shared" si="21"/>
        <v>1</v>
      </c>
      <c r="AE11" s="182">
        <f t="shared" si="22"/>
        <v>500000</v>
      </c>
      <c r="AF11" s="182">
        <f t="shared" si="23"/>
        <v>500000</v>
      </c>
      <c r="AG11" s="5"/>
      <c r="AH11" s="182">
        <f t="shared" si="24"/>
        <v>1</v>
      </c>
      <c r="AI11" s="182">
        <f t="shared" si="25"/>
        <v>500000</v>
      </c>
      <c r="AJ11" s="182">
        <f t="shared" si="26"/>
        <v>500000</v>
      </c>
      <c r="AK11" s="5"/>
      <c r="AL11" s="182">
        <f t="shared" si="27"/>
        <v>1</v>
      </c>
      <c r="AM11" s="182">
        <f t="shared" si="28"/>
        <v>500000</v>
      </c>
      <c r="AN11" s="182">
        <f t="shared" si="29"/>
        <v>500000</v>
      </c>
      <c r="AO11" s="5"/>
      <c r="AP11" s="5"/>
      <c r="AQ11" s="208">
        <f t="shared" si="30"/>
        <v>9</v>
      </c>
      <c r="AR11" s="208">
        <f t="shared" si="31"/>
        <v>500000</v>
      </c>
      <c r="AS11" s="183">
        <f t="shared" ref="AS11:AS22" si="52">H11+L11+P11+T11+X11+AB11+AF11+AJ11+AN11</f>
        <v>4500000</v>
      </c>
      <c r="AT11" t="b">
        <f t="shared" si="32"/>
        <v>1</v>
      </c>
      <c r="AU11" s="182">
        <f t="shared" si="33"/>
        <v>15</v>
      </c>
      <c r="AV11" s="182">
        <f t="shared" si="34"/>
        <v>600000</v>
      </c>
      <c r="AW11" s="182">
        <f t="shared" si="35"/>
        <v>9000000</v>
      </c>
      <c r="AX11" t="b">
        <f t="shared" si="36"/>
        <v>1</v>
      </c>
      <c r="AY11" s="182">
        <f t="shared" si="37"/>
        <v>18</v>
      </c>
      <c r="AZ11" s="182">
        <f t="shared" si="38"/>
        <v>720000</v>
      </c>
      <c r="BA11" s="182">
        <f t="shared" si="39"/>
        <v>12960000</v>
      </c>
      <c r="BB11" t="b">
        <f t="shared" si="40"/>
        <v>1</v>
      </c>
      <c r="BC11" s="182">
        <f t="shared" si="41"/>
        <v>21.599999999999998</v>
      </c>
      <c r="BD11" s="182">
        <f t="shared" si="42"/>
        <v>900000</v>
      </c>
      <c r="BE11" s="182">
        <f t="shared" si="43"/>
        <v>19439999.999999996</v>
      </c>
      <c r="BF11" t="b">
        <f t="shared" si="44"/>
        <v>1</v>
      </c>
      <c r="BG11" s="182">
        <f t="shared" si="45"/>
        <v>26.999999999999996</v>
      </c>
      <c r="BH11" s="182">
        <f t="shared" si="46"/>
        <v>1125000</v>
      </c>
      <c r="BI11" s="182">
        <f t="shared" ref="BI11:BI22" si="53">BG11*BH11</f>
        <v>30374999.999999996</v>
      </c>
      <c r="BJ11" t="b">
        <f t="shared" si="47"/>
        <v>1</v>
      </c>
      <c r="BK11" s="182">
        <f t="shared" si="48"/>
        <v>31.049999999999994</v>
      </c>
      <c r="BL11" s="182">
        <f t="shared" si="49"/>
        <v>1350000</v>
      </c>
      <c r="BM11" s="182">
        <f t="shared" si="50"/>
        <v>41917499.999999993</v>
      </c>
      <c r="BN11" t="b">
        <f t="shared" si="51"/>
        <v>1</v>
      </c>
    </row>
    <row r="12" spans="2:66" ht="18.75">
      <c r="B12" s="172" t="str">
        <f>A.IIOPEX!C13</f>
        <v>1c</v>
      </c>
      <c r="C12" s="180"/>
      <c r="D12" s="180" t="str">
        <f>A.IIOPEX!E13</f>
        <v>Internet &amp; Telephone</v>
      </c>
      <c r="E12" s="184"/>
      <c r="F12" s="182">
        <v>1</v>
      </c>
      <c r="G12" s="182">
        <v>700000</v>
      </c>
      <c r="H12" s="182">
        <f t="shared" si="5"/>
        <v>700000</v>
      </c>
      <c r="I12" s="5"/>
      <c r="J12" s="182">
        <f t="shared" si="6"/>
        <v>1</v>
      </c>
      <c r="K12" s="182">
        <f t="shared" si="7"/>
        <v>700000</v>
      </c>
      <c r="L12" s="182">
        <f t="shared" si="8"/>
        <v>700000</v>
      </c>
      <c r="M12" s="5"/>
      <c r="N12" s="182">
        <f t="shared" si="9"/>
        <v>1</v>
      </c>
      <c r="O12" s="182">
        <f t="shared" si="10"/>
        <v>700000</v>
      </c>
      <c r="P12" s="182">
        <f t="shared" si="11"/>
        <v>700000</v>
      </c>
      <c r="Q12" s="5"/>
      <c r="R12" s="182">
        <f t="shared" si="12"/>
        <v>1</v>
      </c>
      <c r="S12" s="182">
        <f t="shared" si="13"/>
        <v>700000</v>
      </c>
      <c r="T12" s="182">
        <f t="shared" si="14"/>
        <v>700000</v>
      </c>
      <c r="U12" s="5"/>
      <c r="V12" s="182">
        <f t="shared" si="15"/>
        <v>1</v>
      </c>
      <c r="W12" s="182">
        <f t="shared" si="16"/>
        <v>700000</v>
      </c>
      <c r="X12" s="182">
        <f t="shared" si="17"/>
        <v>700000</v>
      </c>
      <c r="Y12" s="5"/>
      <c r="Z12" s="182">
        <f t="shared" si="18"/>
        <v>1</v>
      </c>
      <c r="AA12" s="182">
        <f t="shared" si="19"/>
        <v>700000</v>
      </c>
      <c r="AB12" s="182">
        <f t="shared" si="20"/>
        <v>700000</v>
      </c>
      <c r="AC12" s="5"/>
      <c r="AD12" s="182">
        <f t="shared" si="21"/>
        <v>1</v>
      </c>
      <c r="AE12" s="182">
        <f t="shared" si="22"/>
        <v>700000</v>
      </c>
      <c r="AF12" s="182">
        <f t="shared" si="23"/>
        <v>700000</v>
      </c>
      <c r="AG12" s="5"/>
      <c r="AH12" s="182">
        <f t="shared" si="24"/>
        <v>1</v>
      </c>
      <c r="AI12" s="182">
        <f t="shared" si="25"/>
        <v>700000</v>
      </c>
      <c r="AJ12" s="182">
        <f t="shared" si="26"/>
        <v>700000</v>
      </c>
      <c r="AK12" s="5"/>
      <c r="AL12" s="182">
        <f t="shared" si="27"/>
        <v>1</v>
      </c>
      <c r="AM12" s="182">
        <f t="shared" si="28"/>
        <v>700000</v>
      </c>
      <c r="AN12" s="182">
        <f t="shared" si="29"/>
        <v>700000</v>
      </c>
      <c r="AO12" s="5"/>
      <c r="AP12" s="5"/>
      <c r="AQ12" s="208">
        <f t="shared" si="30"/>
        <v>9</v>
      </c>
      <c r="AR12" s="208">
        <f t="shared" si="31"/>
        <v>700000</v>
      </c>
      <c r="AS12" s="183">
        <f t="shared" si="52"/>
        <v>6300000</v>
      </c>
      <c r="AT12" t="b">
        <f t="shared" si="32"/>
        <v>1</v>
      </c>
      <c r="AU12" s="182">
        <f t="shared" si="33"/>
        <v>15</v>
      </c>
      <c r="AV12" s="182">
        <f t="shared" si="34"/>
        <v>840000</v>
      </c>
      <c r="AW12" s="182">
        <f t="shared" si="35"/>
        <v>12600000</v>
      </c>
      <c r="AX12" t="b">
        <f t="shared" si="36"/>
        <v>1</v>
      </c>
      <c r="AY12" s="182">
        <f t="shared" si="37"/>
        <v>18</v>
      </c>
      <c r="AZ12" s="182">
        <f t="shared" si="38"/>
        <v>1008000</v>
      </c>
      <c r="BA12" s="182">
        <f t="shared" si="39"/>
        <v>18144000</v>
      </c>
      <c r="BB12" t="b">
        <f t="shared" si="40"/>
        <v>1</v>
      </c>
      <c r="BC12" s="182">
        <f t="shared" si="41"/>
        <v>21.599999999999998</v>
      </c>
      <c r="BD12" s="182">
        <f t="shared" si="42"/>
        <v>1260000</v>
      </c>
      <c r="BE12" s="182">
        <f t="shared" si="43"/>
        <v>27215999.999999996</v>
      </c>
      <c r="BF12" t="b">
        <f t="shared" si="44"/>
        <v>1</v>
      </c>
      <c r="BG12" s="182">
        <f t="shared" si="45"/>
        <v>26.999999999999996</v>
      </c>
      <c r="BH12" s="182">
        <f t="shared" si="46"/>
        <v>1575000</v>
      </c>
      <c r="BI12" s="182">
        <f t="shared" si="53"/>
        <v>42524999.999999993</v>
      </c>
      <c r="BJ12" t="b">
        <f t="shared" si="47"/>
        <v>1</v>
      </c>
      <c r="BK12" s="182">
        <f t="shared" si="48"/>
        <v>31.049999999999994</v>
      </c>
      <c r="BL12" s="182">
        <f t="shared" si="49"/>
        <v>1890000</v>
      </c>
      <c r="BM12" s="182">
        <f t="shared" si="50"/>
        <v>58684499.999999985</v>
      </c>
      <c r="BN12" t="b">
        <f t="shared" si="51"/>
        <v>1</v>
      </c>
    </row>
    <row r="13" spans="2:66" ht="18.75">
      <c r="B13" s="172" t="str">
        <f>A.IIOPEX!C14</f>
        <v>1d</v>
      </c>
      <c r="C13" s="180"/>
      <c r="D13" s="180" t="str">
        <f>A.IIOPEX!E14</f>
        <v>Maintenance &amp; Repairs</v>
      </c>
      <c r="E13" s="184"/>
      <c r="F13" s="182">
        <v>4</v>
      </c>
      <c r="G13" s="182">
        <v>50000</v>
      </c>
      <c r="H13" s="182">
        <f t="shared" si="5"/>
        <v>200000</v>
      </c>
      <c r="I13" s="5"/>
      <c r="J13" s="182">
        <f t="shared" si="6"/>
        <v>4</v>
      </c>
      <c r="K13" s="182">
        <f t="shared" si="7"/>
        <v>50000</v>
      </c>
      <c r="L13" s="182">
        <f t="shared" si="8"/>
        <v>200000</v>
      </c>
      <c r="M13" s="5"/>
      <c r="N13" s="182">
        <f t="shared" si="9"/>
        <v>4</v>
      </c>
      <c r="O13" s="182">
        <f t="shared" si="10"/>
        <v>50000</v>
      </c>
      <c r="P13" s="182">
        <f t="shared" si="11"/>
        <v>200000</v>
      </c>
      <c r="Q13" s="5"/>
      <c r="R13" s="182">
        <f t="shared" si="12"/>
        <v>4</v>
      </c>
      <c r="S13" s="182">
        <f t="shared" si="13"/>
        <v>50000</v>
      </c>
      <c r="T13" s="182">
        <f t="shared" si="14"/>
        <v>200000</v>
      </c>
      <c r="U13" s="5"/>
      <c r="V13" s="182">
        <f t="shared" si="15"/>
        <v>4</v>
      </c>
      <c r="W13" s="182">
        <f t="shared" si="16"/>
        <v>50000</v>
      </c>
      <c r="X13" s="182">
        <f t="shared" si="17"/>
        <v>200000</v>
      </c>
      <c r="Y13" s="5"/>
      <c r="Z13" s="182">
        <f t="shared" si="18"/>
        <v>4</v>
      </c>
      <c r="AA13" s="182">
        <f t="shared" si="19"/>
        <v>50000</v>
      </c>
      <c r="AB13" s="182">
        <f t="shared" si="20"/>
        <v>200000</v>
      </c>
      <c r="AC13" s="5"/>
      <c r="AD13" s="182">
        <f t="shared" si="21"/>
        <v>4</v>
      </c>
      <c r="AE13" s="182">
        <f t="shared" si="22"/>
        <v>50000</v>
      </c>
      <c r="AF13" s="182">
        <f t="shared" si="23"/>
        <v>200000</v>
      </c>
      <c r="AG13" s="5"/>
      <c r="AH13" s="182">
        <f t="shared" si="24"/>
        <v>4</v>
      </c>
      <c r="AI13" s="182">
        <f t="shared" si="25"/>
        <v>50000</v>
      </c>
      <c r="AJ13" s="182">
        <f t="shared" si="26"/>
        <v>200000</v>
      </c>
      <c r="AK13" s="5"/>
      <c r="AL13" s="182">
        <f t="shared" si="27"/>
        <v>4</v>
      </c>
      <c r="AM13" s="182">
        <f t="shared" si="28"/>
        <v>50000</v>
      </c>
      <c r="AN13" s="182">
        <f t="shared" si="29"/>
        <v>200000</v>
      </c>
      <c r="AO13" s="5"/>
      <c r="AP13" s="5"/>
      <c r="AQ13" s="208">
        <f t="shared" si="30"/>
        <v>36</v>
      </c>
      <c r="AR13" s="208">
        <f t="shared" si="31"/>
        <v>50000</v>
      </c>
      <c r="AS13" s="183">
        <f t="shared" si="52"/>
        <v>1800000</v>
      </c>
      <c r="AT13" t="b">
        <f t="shared" si="32"/>
        <v>1</v>
      </c>
      <c r="AU13" s="182">
        <f t="shared" si="33"/>
        <v>60</v>
      </c>
      <c r="AV13" s="182">
        <f t="shared" si="34"/>
        <v>60000</v>
      </c>
      <c r="AW13" s="182">
        <f t="shared" si="35"/>
        <v>3600000</v>
      </c>
      <c r="AX13" t="b">
        <f t="shared" si="36"/>
        <v>1</v>
      </c>
      <c r="AY13" s="182">
        <f t="shared" si="37"/>
        <v>72</v>
      </c>
      <c r="AZ13" s="182">
        <f t="shared" si="38"/>
        <v>72000</v>
      </c>
      <c r="BA13" s="182">
        <f t="shared" si="39"/>
        <v>5184000</v>
      </c>
      <c r="BB13" t="b">
        <f t="shared" si="40"/>
        <v>1</v>
      </c>
      <c r="BC13" s="182">
        <f t="shared" si="41"/>
        <v>86.399999999999991</v>
      </c>
      <c r="BD13" s="182">
        <f t="shared" si="42"/>
        <v>90000</v>
      </c>
      <c r="BE13" s="182">
        <f t="shared" si="43"/>
        <v>7775999.9999999991</v>
      </c>
      <c r="BF13" t="b">
        <f t="shared" si="44"/>
        <v>1</v>
      </c>
      <c r="BG13" s="182">
        <f t="shared" si="45"/>
        <v>107.99999999999999</v>
      </c>
      <c r="BH13" s="182">
        <f t="shared" si="46"/>
        <v>112500</v>
      </c>
      <c r="BI13" s="182">
        <f>BG13*BH13</f>
        <v>12149999.999999998</v>
      </c>
      <c r="BJ13" t="b">
        <f t="shared" si="47"/>
        <v>1</v>
      </c>
      <c r="BK13" s="182">
        <f t="shared" si="48"/>
        <v>124.19999999999997</v>
      </c>
      <c r="BL13" s="182">
        <f t="shared" si="49"/>
        <v>135000</v>
      </c>
      <c r="BM13" s="182">
        <f t="shared" si="50"/>
        <v>16766999.999999996</v>
      </c>
      <c r="BN13" t="b">
        <f t="shared" si="51"/>
        <v>1</v>
      </c>
    </row>
    <row r="14" spans="2:66" ht="18.75">
      <c r="B14" s="172" t="str">
        <f>A.IIOPEX!C15</f>
        <v>1e</v>
      </c>
      <c r="C14" s="180"/>
      <c r="D14" s="180" t="str">
        <f>A.IIOPEX!E15</f>
        <v>Petty cash expense</v>
      </c>
      <c r="E14" s="184"/>
      <c r="F14" s="182">
        <v>1</v>
      </c>
      <c r="G14" s="182">
        <v>250000</v>
      </c>
      <c r="H14" s="182">
        <f t="shared" si="5"/>
        <v>250000</v>
      </c>
      <c r="I14" s="5"/>
      <c r="J14" s="182">
        <f t="shared" si="6"/>
        <v>1</v>
      </c>
      <c r="K14" s="182">
        <f t="shared" si="7"/>
        <v>250000</v>
      </c>
      <c r="L14" s="182">
        <f t="shared" si="8"/>
        <v>250000</v>
      </c>
      <c r="M14" s="5"/>
      <c r="N14" s="182">
        <f t="shared" si="9"/>
        <v>1</v>
      </c>
      <c r="O14" s="182">
        <f t="shared" si="10"/>
        <v>250000</v>
      </c>
      <c r="P14" s="182">
        <f t="shared" si="11"/>
        <v>250000</v>
      </c>
      <c r="Q14" s="5"/>
      <c r="R14" s="182">
        <f t="shared" si="12"/>
        <v>1</v>
      </c>
      <c r="S14" s="182">
        <f t="shared" si="13"/>
        <v>250000</v>
      </c>
      <c r="T14" s="182">
        <f t="shared" si="14"/>
        <v>250000</v>
      </c>
      <c r="U14" s="5"/>
      <c r="V14" s="182">
        <f t="shared" si="15"/>
        <v>1</v>
      </c>
      <c r="W14" s="182">
        <f t="shared" si="16"/>
        <v>250000</v>
      </c>
      <c r="X14" s="182">
        <f t="shared" si="17"/>
        <v>250000</v>
      </c>
      <c r="Y14" s="5"/>
      <c r="Z14" s="182">
        <f t="shared" si="18"/>
        <v>1</v>
      </c>
      <c r="AA14" s="182">
        <f t="shared" si="19"/>
        <v>250000</v>
      </c>
      <c r="AB14" s="182">
        <f t="shared" si="20"/>
        <v>250000</v>
      </c>
      <c r="AC14" s="5"/>
      <c r="AD14" s="182">
        <f t="shared" si="21"/>
        <v>1</v>
      </c>
      <c r="AE14" s="182">
        <f t="shared" si="22"/>
        <v>250000</v>
      </c>
      <c r="AF14" s="182">
        <f t="shared" si="23"/>
        <v>250000</v>
      </c>
      <c r="AG14" s="5"/>
      <c r="AH14" s="182">
        <f t="shared" si="24"/>
        <v>1</v>
      </c>
      <c r="AI14" s="182">
        <f t="shared" si="25"/>
        <v>250000</v>
      </c>
      <c r="AJ14" s="182">
        <f t="shared" si="26"/>
        <v>250000</v>
      </c>
      <c r="AK14" s="5"/>
      <c r="AL14" s="182">
        <f t="shared" si="27"/>
        <v>1</v>
      </c>
      <c r="AM14" s="182">
        <f t="shared" si="28"/>
        <v>250000</v>
      </c>
      <c r="AN14" s="182">
        <f t="shared" si="29"/>
        <v>250000</v>
      </c>
      <c r="AO14" s="5"/>
      <c r="AP14" s="5"/>
      <c r="AQ14" s="208">
        <f t="shared" si="30"/>
        <v>9</v>
      </c>
      <c r="AR14" s="208">
        <f t="shared" si="31"/>
        <v>250000</v>
      </c>
      <c r="AS14" s="183">
        <f t="shared" si="52"/>
        <v>2250000</v>
      </c>
      <c r="AT14" t="b">
        <f t="shared" si="32"/>
        <v>1</v>
      </c>
      <c r="AU14" s="182">
        <f t="shared" si="33"/>
        <v>15</v>
      </c>
      <c r="AV14" s="182">
        <f t="shared" si="34"/>
        <v>300000</v>
      </c>
      <c r="AW14" s="182">
        <f t="shared" si="35"/>
        <v>4500000</v>
      </c>
      <c r="AX14" t="b">
        <f t="shared" si="36"/>
        <v>1</v>
      </c>
      <c r="AY14" s="182">
        <f t="shared" si="37"/>
        <v>18</v>
      </c>
      <c r="AZ14" s="182">
        <f t="shared" si="38"/>
        <v>360000</v>
      </c>
      <c r="BA14" s="182">
        <f t="shared" si="39"/>
        <v>6480000</v>
      </c>
      <c r="BB14" t="b">
        <f t="shared" si="40"/>
        <v>1</v>
      </c>
      <c r="BC14" s="182">
        <f t="shared" si="41"/>
        <v>21.599999999999998</v>
      </c>
      <c r="BD14" s="182">
        <f t="shared" si="42"/>
        <v>450000</v>
      </c>
      <c r="BE14" s="182">
        <f t="shared" si="43"/>
        <v>9719999.9999999981</v>
      </c>
      <c r="BF14" t="b">
        <f t="shared" si="44"/>
        <v>1</v>
      </c>
      <c r="BG14" s="182">
        <f t="shared" si="45"/>
        <v>26.999999999999996</v>
      </c>
      <c r="BH14" s="182">
        <f t="shared" si="46"/>
        <v>562500</v>
      </c>
      <c r="BI14" s="182">
        <f t="shared" si="53"/>
        <v>15187499.999999998</v>
      </c>
      <c r="BJ14" t="b">
        <f t="shared" si="47"/>
        <v>1</v>
      </c>
      <c r="BK14" s="182">
        <f t="shared" si="48"/>
        <v>31.049999999999994</v>
      </c>
      <c r="BL14" s="182">
        <f t="shared" si="49"/>
        <v>675000</v>
      </c>
      <c r="BM14" s="182">
        <f t="shared" si="50"/>
        <v>20958749.999999996</v>
      </c>
      <c r="BN14" t="b">
        <f t="shared" si="51"/>
        <v>1</v>
      </c>
    </row>
    <row r="15" spans="2:66" ht="18.75">
      <c r="B15" s="172">
        <f>A.IIOPEX!C16</f>
        <v>0</v>
      </c>
      <c r="C15" s="180"/>
      <c r="D15" s="180">
        <f>A.IIOPEX!E16</f>
        <v>0</v>
      </c>
      <c r="E15" s="184"/>
      <c r="F15" s="182">
        <v>3</v>
      </c>
      <c r="G15" s="182">
        <v>50000</v>
      </c>
      <c r="H15" s="182">
        <f t="shared" si="5"/>
        <v>150000</v>
      </c>
      <c r="I15" s="5"/>
      <c r="J15" s="182">
        <f t="shared" si="6"/>
        <v>3</v>
      </c>
      <c r="K15" s="182">
        <f t="shared" si="7"/>
        <v>50000</v>
      </c>
      <c r="L15" s="182">
        <f t="shared" si="8"/>
        <v>150000</v>
      </c>
      <c r="M15" s="5"/>
      <c r="N15" s="182">
        <f t="shared" si="9"/>
        <v>3</v>
      </c>
      <c r="O15" s="182">
        <f t="shared" si="10"/>
        <v>50000</v>
      </c>
      <c r="P15" s="182">
        <f t="shared" si="11"/>
        <v>150000</v>
      </c>
      <c r="Q15" s="5"/>
      <c r="R15" s="182">
        <f t="shared" si="12"/>
        <v>3</v>
      </c>
      <c r="S15" s="182">
        <f t="shared" si="13"/>
        <v>50000</v>
      </c>
      <c r="T15" s="182">
        <f t="shared" si="14"/>
        <v>150000</v>
      </c>
      <c r="U15" s="5"/>
      <c r="V15" s="182">
        <f t="shared" si="15"/>
        <v>3</v>
      </c>
      <c r="W15" s="182">
        <f t="shared" si="16"/>
        <v>50000</v>
      </c>
      <c r="X15" s="182">
        <f t="shared" si="17"/>
        <v>150000</v>
      </c>
      <c r="Y15" s="5"/>
      <c r="Z15" s="182">
        <f t="shared" si="18"/>
        <v>3</v>
      </c>
      <c r="AA15" s="182">
        <f t="shared" si="19"/>
        <v>50000</v>
      </c>
      <c r="AB15" s="182">
        <f t="shared" si="20"/>
        <v>150000</v>
      </c>
      <c r="AC15" s="5"/>
      <c r="AD15" s="182">
        <f t="shared" si="21"/>
        <v>3</v>
      </c>
      <c r="AE15" s="182">
        <f t="shared" si="22"/>
        <v>50000</v>
      </c>
      <c r="AF15" s="182">
        <f t="shared" si="23"/>
        <v>150000</v>
      </c>
      <c r="AG15" s="5"/>
      <c r="AH15" s="182">
        <f t="shared" si="24"/>
        <v>3</v>
      </c>
      <c r="AI15" s="182">
        <f t="shared" si="25"/>
        <v>50000</v>
      </c>
      <c r="AJ15" s="182">
        <f t="shared" si="26"/>
        <v>150000</v>
      </c>
      <c r="AK15" s="5"/>
      <c r="AL15" s="182">
        <f t="shared" si="27"/>
        <v>3</v>
      </c>
      <c r="AM15" s="182">
        <f t="shared" si="28"/>
        <v>50000</v>
      </c>
      <c r="AN15" s="182">
        <f t="shared" si="29"/>
        <v>150000</v>
      </c>
      <c r="AO15" s="5"/>
      <c r="AP15" s="5"/>
      <c r="AQ15" s="208">
        <f t="shared" si="30"/>
        <v>27</v>
      </c>
      <c r="AR15" s="208">
        <f t="shared" si="31"/>
        <v>50000</v>
      </c>
      <c r="AS15" s="183">
        <f t="shared" si="52"/>
        <v>1350000</v>
      </c>
      <c r="AT15" t="b">
        <f t="shared" si="32"/>
        <v>1</v>
      </c>
      <c r="AU15" s="182">
        <f t="shared" si="33"/>
        <v>45</v>
      </c>
      <c r="AV15" s="182">
        <f t="shared" si="34"/>
        <v>60000</v>
      </c>
      <c r="AW15" s="182">
        <f t="shared" si="35"/>
        <v>2700000</v>
      </c>
      <c r="AX15" t="b">
        <f t="shared" si="36"/>
        <v>1</v>
      </c>
      <c r="AY15" s="182">
        <f t="shared" si="37"/>
        <v>54</v>
      </c>
      <c r="AZ15" s="182">
        <f t="shared" si="38"/>
        <v>72000</v>
      </c>
      <c r="BA15" s="182">
        <f t="shared" si="39"/>
        <v>3888000</v>
      </c>
      <c r="BB15" t="b">
        <f t="shared" si="40"/>
        <v>1</v>
      </c>
      <c r="BC15" s="182">
        <f t="shared" si="41"/>
        <v>64.8</v>
      </c>
      <c r="BD15" s="182">
        <f t="shared" si="42"/>
        <v>90000</v>
      </c>
      <c r="BE15" s="182">
        <f t="shared" si="43"/>
        <v>5832000</v>
      </c>
      <c r="BF15" t="b">
        <f t="shared" si="44"/>
        <v>1</v>
      </c>
      <c r="BG15" s="182">
        <f t="shared" si="45"/>
        <v>81</v>
      </c>
      <c r="BH15" s="182">
        <f t="shared" si="46"/>
        <v>112500</v>
      </c>
      <c r="BI15" s="182">
        <f t="shared" si="53"/>
        <v>9112500</v>
      </c>
      <c r="BJ15" t="b">
        <f t="shared" si="47"/>
        <v>1</v>
      </c>
      <c r="BK15" s="182">
        <f t="shared" si="48"/>
        <v>93.149999999999991</v>
      </c>
      <c r="BL15" s="182">
        <f t="shared" si="49"/>
        <v>135000</v>
      </c>
      <c r="BM15" s="182">
        <f t="shared" si="50"/>
        <v>12575249.999999998</v>
      </c>
      <c r="BN15" t="b">
        <f t="shared" si="51"/>
        <v>1</v>
      </c>
    </row>
    <row r="16" spans="2:66" ht="18.75">
      <c r="B16" s="172">
        <f>A.IIOPEX!C17</f>
        <v>0</v>
      </c>
      <c r="C16" s="180"/>
      <c r="D16" s="180">
        <f>A.IIOPEX!E17</f>
        <v>0</v>
      </c>
      <c r="E16" s="184"/>
      <c r="F16" s="182">
        <v>1</v>
      </c>
      <c r="G16" s="182">
        <v>400000</v>
      </c>
      <c r="H16" s="182">
        <f t="shared" si="5"/>
        <v>400000</v>
      </c>
      <c r="I16" s="5"/>
      <c r="J16" s="182">
        <f t="shared" si="6"/>
        <v>1</v>
      </c>
      <c r="K16" s="182">
        <f t="shared" si="7"/>
        <v>400000</v>
      </c>
      <c r="L16" s="182">
        <f t="shared" si="8"/>
        <v>400000</v>
      </c>
      <c r="M16" s="5"/>
      <c r="N16" s="182">
        <f t="shared" si="9"/>
        <v>1</v>
      </c>
      <c r="O16" s="182">
        <f t="shared" si="10"/>
        <v>400000</v>
      </c>
      <c r="P16" s="182">
        <f t="shared" si="11"/>
        <v>400000</v>
      </c>
      <c r="Q16" s="5"/>
      <c r="R16" s="182">
        <f t="shared" si="12"/>
        <v>1</v>
      </c>
      <c r="S16" s="182">
        <f t="shared" si="13"/>
        <v>400000</v>
      </c>
      <c r="T16" s="182">
        <f t="shared" si="14"/>
        <v>400000</v>
      </c>
      <c r="U16" s="5"/>
      <c r="V16" s="182">
        <f t="shared" si="15"/>
        <v>1</v>
      </c>
      <c r="W16" s="182">
        <f t="shared" si="16"/>
        <v>400000</v>
      </c>
      <c r="X16" s="182">
        <f t="shared" si="17"/>
        <v>400000</v>
      </c>
      <c r="Y16" s="5"/>
      <c r="Z16" s="182">
        <f t="shared" si="18"/>
        <v>1</v>
      </c>
      <c r="AA16" s="182">
        <f t="shared" si="19"/>
        <v>400000</v>
      </c>
      <c r="AB16" s="182">
        <f t="shared" si="20"/>
        <v>400000</v>
      </c>
      <c r="AC16" s="5"/>
      <c r="AD16" s="182">
        <f t="shared" si="21"/>
        <v>1</v>
      </c>
      <c r="AE16" s="182">
        <f t="shared" si="22"/>
        <v>400000</v>
      </c>
      <c r="AF16" s="182">
        <f t="shared" si="23"/>
        <v>400000</v>
      </c>
      <c r="AG16" s="5"/>
      <c r="AH16" s="182">
        <f t="shared" si="24"/>
        <v>1</v>
      </c>
      <c r="AI16" s="182">
        <f t="shared" si="25"/>
        <v>400000</v>
      </c>
      <c r="AJ16" s="182">
        <f t="shared" si="26"/>
        <v>400000</v>
      </c>
      <c r="AK16" s="5"/>
      <c r="AL16" s="182">
        <f t="shared" si="27"/>
        <v>1</v>
      </c>
      <c r="AM16" s="182">
        <f t="shared" si="28"/>
        <v>400000</v>
      </c>
      <c r="AN16" s="182">
        <f t="shared" si="29"/>
        <v>400000</v>
      </c>
      <c r="AO16" s="5"/>
      <c r="AP16" s="5"/>
      <c r="AQ16" s="208">
        <f t="shared" si="30"/>
        <v>9</v>
      </c>
      <c r="AR16" s="208">
        <f t="shared" si="31"/>
        <v>400000</v>
      </c>
      <c r="AS16" s="183">
        <f t="shared" si="52"/>
        <v>3600000</v>
      </c>
      <c r="AT16" t="b">
        <f t="shared" si="32"/>
        <v>1</v>
      </c>
      <c r="AU16" s="182">
        <f t="shared" si="33"/>
        <v>15</v>
      </c>
      <c r="AV16" s="182">
        <f t="shared" si="34"/>
        <v>480000</v>
      </c>
      <c r="AW16" s="182">
        <f t="shared" si="35"/>
        <v>7200000</v>
      </c>
      <c r="AX16" t="b">
        <f t="shared" si="36"/>
        <v>1</v>
      </c>
      <c r="AY16" s="182">
        <f t="shared" si="37"/>
        <v>18</v>
      </c>
      <c r="AZ16" s="182">
        <f t="shared" si="38"/>
        <v>576000</v>
      </c>
      <c r="BA16" s="182">
        <f t="shared" si="39"/>
        <v>10368000</v>
      </c>
      <c r="BB16" t="b">
        <f t="shared" si="40"/>
        <v>1</v>
      </c>
      <c r="BC16" s="182">
        <f t="shared" si="41"/>
        <v>21.599999999999998</v>
      </c>
      <c r="BD16" s="182">
        <f t="shared" si="42"/>
        <v>720000</v>
      </c>
      <c r="BE16" s="182">
        <f t="shared" si="43"/>
        <v>15551999.999999998</v>
      </c>
      <c r="BF16" t="b">
        <f t="shared" si="44"/>
        <v>1</v>
      </c>
      <c r="BG16" s="182">
        <f t="shared" si="45"/>
        <v>26.999999999999996</v>
      </c>
      <c r="BH16" s="182">
        <f t="shared" si="46"/>
        <v>900000</v>
      </c>
      <c r="BI16" s="182">
        <f>BG16*BH16</f>
        <v>24299999.999999996</v>
      </c>
      <c r="BJ16" t="b">
        <f t="shared" si="47"/>
        <v>1</v>
      </c>
      <c r="BK16" s="182">
        <f t="shared" si="48"/>
        <v>31.049999999999994</v>
      </c>
      <c r="BL16" s="182">
        <f t="shared" si="49"/>
        <v>1080000</v>
      </c>
      <c r="BM16" s="182">
        <f t="shared" si="50"/>
        <v>33533999.999999993</v>
      </c>
      <c r="BN16" t="b">
        <f t="shared" si="51"/>
        <v>1</v>
      </c>
    </row>
    <row r="17" spans="2:66" ht="18.75">
      <c r="B17" s="172" t="str">
        <f>A.IIOPEX!C18</f>
        <v>Grand Total</v>
      </c>
      <c r="C17" s="180"/>
      <c r="D17" s="180">
        <f>A.IIOPEX!E18</f>
        <v>0</v>
      </c>
      <c r="E17" s="184"/>
      <c r="F17" s="182">
        <v>2</v>
      </c>
      <c r="G17" s="182">
        <v>200000</v>
      </c>
      <c r="H17" s="182">
        <f t="shared" si="5"/>
        <v>400000</v>
      </c>
      <c r="I17" s="5"/>
      <c r="J17" s="182">
        <f t="shared" si="6"/>
        <v>2</v>
      </c>
      <c r="K17" s="182">
        <f t="shared" si="7"/>
        <v>200000</v>
      </c>
      <c r="L17" s="182">
        <f t="shared" si="8"/>
        <v>400000</v>
      </c>
      <c r="M17" s="5"/>
      <c r="N17" s="182">
        <f t="shared" si="9"/>
        <v>2</v>
      </c>
      <c r="O17" s="182">
        <f t="shared" si="10"/>
        <v>200000</v>
      </c>
      <c r="P17" s="182">
        <f t="shared" si="11"/>
        <v>400000</v>
      </c>
      <c r="Q17" s="5"/>
      <c r="R17" s="182">
        <f t="shared" si="12"/>
        <v>2</v>
      </c>
      <c r="S17" s="182">
        <f t="shared" si="13"/>
        <v>200000</v>
      </c>
      <c r="T17" s="182">
        <f t="shared" si="14"/>
        <v>400000</v>
      </c>
      <c r="U17" s="5"/>
      <c r="V17" s="182">
        <f t="shared" si="15"/>
        <v>2</v>
      </c>
      <c r="W17" s="182">
        <f t="shared" si="16"/>
        <v>200000</v>
      </c>
      <c r="X17" s="182">
        <f t="shared" si="17"/>
        <v>400000</v>
      </c>
      <c r="Y17" s="5"/>
      <c r="Z17" s="182">
        <f t="shared" si="18"/>
        <v>2</v>
      </c>
      <c r="AA17" s="182">
        <f t="shared" si="19"/>
        <v>200000</v>
      </c>
      <c r="AB17" s="182">
        <f t="shared" si="20"/>
        <v>400000</v>
      </c>
      <c r="AC17" s="5"/>
      <c r="AD17" s="182">
        <f t="shared" si="21"/>
        <v>2</v>
      </c>
      <c r="AE17" s="182">
        <f t="shared" si="22"/>
        <v>200000</v>
      </c>
      <c r="AF17" s="182">
        <f t="shared" si="23"/>
        <v>400000</v>
      </c>
      <c r="AG17" s="5"/>
      <c r="AH17" s="182">
        <f t="shared" si="24"/>
        <v>2</v>
      </c>
      <c r="AI17" s="182">
        <f t="shared" si="25"/>
        <v>200000</v>
      </c>
      <c r="AJ17" s="182">
        <f t="shared" si="26"/>
        <v>400000</v>
      </c>
      <c r="AK17" s="5"/>
      <c r="AL17" s="182">
        <f t="shared" si="27"/>
        <v>2</v>
      </c>
      <c r="AM17" s="182">
        <f t="shared" si="28"/>
        <v>200000</v>
      </c>
      <c r="AN17" s="182">
        <f t="shared" si="29"/>
        <v>400000</v>
      </c>
      <c r="AO17" s="5"/>
      <c r="AP17" s="5"/>
      <c r="AQ17" s="208">
        <f t="shared" si="30"/>
        <v>18</v>
      </c>
      <c r="AR17" s="208">
        <f t="shared" si="31"/>
        <v>200000</v>
      </c>
      <c r="AS17" s="183">
        <f t="shared" si="52"/>
        <v>3600000</v>
      </c>
      <c r="AT17" t="b">
        <f t="shared" si="32"/>
        <v>1</v>
      </c>
      <c r="AU17" s="182">
        <f t="shared" si="33"/>
        <v>30</v>
      </c>
      <c r="AV17" s="182">
        <f t="shared" si="34"/>
        <v>240000</v>
      </c>
      <c r="AW17" s="182">
        <f t="shared" si="35"/>
        <v>7200000</v>
      </c>
      <c r="AX17" t="b">
        <f t="shared" si="36"/>
        <v>1</v>
      </c>
      <c r="AY17" s="182">
        <f t="shared" si="37"/>
        <v>36</v>
      </c>
      <c r="AZ17" s="182">
        <f t="shared" si="38"/>
        <v>288000</v>
      </c>
      <c r="BA17" s="182">
        <f t="shared" si="39"/>
        <v>10368000</v>
      </c>
      <c r="BB17" t="b">
        <f t="shared" si="40"/>
        <v>1</v>
      </c>
      <c r="BC17" s="182">
        <f t="shared" si="41"/>
        <v>43.199999999999996</v>
      </c>
      <c r="BD17" s="182">
        <f t="shared" si="42"/>
        <v>360000</v>
      </c>
      <c r="BE17" s="182">
        <f t="shared" si="43"/>
        <v>15551999.999999998</v>
      </c>
      <c r="BF17" t="b">
        <f t="shared" si="44"/>
        <v>1</v>
      </c>
      <c r="BG17" s="182">
        <f t="shared" si="45"/>
        <v>53.999999999999993</v>
      </c>
      <c r="BH17" s="182">
        <f t="shared" si="46"/>
        <v>450000</v>
      </c>
      <c r="BI17" s="182">
        <f t="shared" si="53"/>
        <v>24299999.999999996</v>
      </c>
      <c r="BJ17" t="b">
        <f t="shared" si="47"/>
        <v>1</v>
      </c>
      <c r="BK17" s="182">
        <f t="shared" si="48"/>
        <v>62.099999999999987</v>
      </c>
      <c r="BL17" s="182">
        <f t="shared" si="49"/>
        <v>540000</v>
      </c>
      <c r="BM17" s="182">
        <f t="shared" si="50"/>
        <v>33533999.999999993</v>
      </c>
      <c r="BN17" t="b">
        <f t="shared" si="51"/>
        <v>1</v>
      </c>
    </row>
    <row r="18" spans="2:66" ht="18.75">
      <c r="B18" s="172"/>
      <c r="C18" s="180"/>
      <c r="D18" s="180" t="s">
        <v>491</v>
      </c>
      <c r="E18" s="184"/>
      <c r="F18" s="182">
        <v>1</v>
      </c>
      <c r="G18" s="182">
        <v>500000</v>
      </c>
      <c r="H18" s="182">
        <f t="shared" si="5"/>
        <v>500000</v>
      </c>
      <c r="I18" s="5"/>
      <c r="J18" s="182">
        <f t="shared" si="6"/>
        <v>1</v>
      </c>
      <c r="K18" s="182">
        <f t="shared" si="7"/>
        <v>500000</v>
      </c>
      <c r="L18" s="182">
        <f t="shared" si="8"/>
        <v>500000</v>
      </c>
      <c r="M18" s="5"/>
      <c r="N18" s="182">
        <f t="shared" si="9"/>
        <v>1</v>
      </c>
      <c r="O18" s="182">
        <f t="shared" si="10"/>
        <v>500000</v>
      </c>
      <c r="P18" s="182">
        <f t="shared" si="11"/>
        <v>500000</v>
      </c>
      <c r="Q18" s="5"/>
      <c r="R18" s="182">
        <f t="shared" si="12"/>
        <v>1</v>
      </c>
      <c r="S18" s="182">
        <f t="shared" si="13"/>
        <v>500000</v>
      </c>
      <c r="T18" s="182">
        <f t="shared" si="14"/>
        <v>500000</v>
      </c>
      <c r="U18" s="5"/>
      <c r="V18" s="182">
        <f t="shared" si="15"/>
        <v>1</v>
      </c>
      <c r="W18" s="182">
        <f t="shared" si="16"/>
        <v>500000</v>
      </c>
      <c r="X18" s="182">
        <f t="shared" si="17"/>
        <v>500000</v>
      </c>
      <c r="Y18" s="5"/>
      <c r="Z18" s="182">
        <f t="shared" si="18"/>
        <v>1</v>
      </c>
      <c r="AA18" s="182">
        <f t="shared" si="19"/>
        <v>500000</v>
      </c>
      <c r="AB18" s="182">
        <f t="shared" si="20"/>
        <v>500000</v>
      </c>
      <c r="AC18" s="5"/>
      <c r="AD18" s="182">
        <f t="shared" si="21"/>
        <v>1</v>
      </c>
      <c r="AE18" s="182">
        <f t="shared" si="22"/>
        <v>500000</v>
      </c>
      <c r="AF18" s="182">
        <f t="shared" si="23"/>
        <v>500000</v>
      </c>
      <c r="AG18" s="5"/>
      <c r="AH18" s="182">
        <f t="shared" si="24"/>
        <v>1</v>
      </c>
      <c r="AI18" s="182">
        <f t="shared" si="25"/>
        <v>500000</v>
      </c>
      <c r="AJ18" s="182">
        <f t="shared" si="26"/>
        <v>500000</v>
      </c>
      <c r="AK18" s="5"/>
      <c r="AL18" s="182">
        <f t="shared" si="27"/>
        <v>1</v>
      </c>
      <c r="AM18" s="182">
        <f t="shared" si="28"/>
        <v>500000</v>
      </c>
      <c r="AN18" s="182">
        <f t="shared" si="29"/>
        <v>500000</v>
      </c>
      <c r="AO18" s="5"/>
      <c r="AP18" s="5"/>
      <c r="AQ18" s="208">
        <f t="shared" si="30"/>
        <v>9</v>
      </c>
      <c r="AR18" s="208">
        <f t="shared" si="31"/>
        <v>500000</v>
      </c>
      <c r="AS18" s="183">
        <f t="shared" si="52"/>
        <v>4500000</v>
      </c>
      <c r="AT18" t="b">
        <f t="shared" si="32"/>
        <v>1</v>
      </c>
      <c r="AU18" s="182">
        <f t="shared" si="33"/>
        <v>15</v>
      </c>
      <c r="AV18" s="182">
        <f t="shared" si="34"/>
        <v>600000</v>
      </c>
      <c r="AW18" s="182">
        <f t="shared" si="35"/>
        <v>9000000</v>
      </c>
      <c r="AX18" t="b">
        <f t="shared" si="36"/>
        <v>1</v>
      </c>
      <c r="AY18" s="182">
        <f t="shared" si="37"/>
        <v>18</v>
      </c>
      <c r="AZ18" s="182">
        <f t="shared" si="38"/>
        <v>720000</v>
      </c>
      <c r="BA18" s="182">
        <f t="shared" si="39"/>
        <v>12960000</v>
      </c>
      <c r="BB18" t="b">
        <f t="shared" si="40"/>
        <v>1</v>
      </c>
      <c r="BC18" s="182">
        <f t="shared" si="41"/>
        <v>21.599999999999998</v>
      </c>
      <c r="BD18" s="182">
        <f t="shared" si="42"/>
        <v>900000</v>
      </c>
      <c r="BE18" s="182">
        <f t="shared" si="43"/>
        <v>19439999.999999996</v>
      </c>
      <c r="BF18" t="b">
        <f t="shared" si="44"/>
        <v>1</v>
      </c>
      <c r="BG18" s="182">
        <f t="shared" si="45"/>
        <v>26.999999999999996</v>
      </c>
      <c r="BH18" s="182">
        <f t="shared" si="46"/>
        <v>1125000</v>
      </c>
      <c r="BI18" s="182">
        <f t="shared" si="53"/>
        <v>30374999.999999996</v>
      </c>
      <c r="BJ18" t="b">
        <f t="shared" si="47"/>
        <v>1</v>
      </c>
      <c r="BK18" s="182">
        <f t="shared" si="48"/>
        <v>31.049999999999994</v>
      </c>
      <c r="BL18" s="182">
        <f t="shared" si="49"/>
        <v>1350000</v>
      </c>
      <c r="BM18" s="182">
        <f t="shared" si="50"/>
        <v>41917499.999999993</v>
      </c>
      <c r="BN18" t="b">
        <f t="shared" si="51"/>
        <v>1</v>
      </c>
    </row>
    <row r="19" spans="2:66" ht="18.75">
      <c r="B19" s="172"/>
      <c r="C19" s="180"/>
      <c r="D19" s="180" t="s">
        <v>492</v>
      </c>
      <c r="E19" s="184"/>
      <c r="F19" s="182">
        <v>1</v>
      </c>
      <c r="G19" s="182">
        <v>50000</v>
      </c>
      <c r="H19" s="182">
        <f t="shared" si="5"/>
        <v>50000</v>
      </c>
      <c r="I19" s="5"/>
      <c r="J19" s="182">
        <f t="shared" si="6"/>
        <v>1</v>
      </c>
      <c r="K19" s="182">
        <f t="shared" si="7"/>
        <v>50000</v>
      </c>
      <c r="L19" s="182">
        <f t="shared" si="8"/>
        <v>50000</v>
      </c>
      <c r="M19" s="5"/>
      <c r="N19" s="182">
        <f t="shared" si="9"/>
        <v>1</v>
      </c>
      <c r="O19" s="182">
        <f t="shared" si="10"/>
        <v>50000</v>
      </c>
      <c r="P19" s="182">
        <f t="shared" si="11"/>
        <v>50000</v>
      </c>
      <c r="Q19" s="5"/>
      <c r="R19" s="182">
        <f t="shared" si="12"/>
        <v>1</v>
      </c>
      <c r="S19" s="182">
        <f t="shared" si="13"/>
        <v>50000</v>
      </c>
      <c r="T19" s="182">
        <f t="shared" si="14"/>
        <v>50000</v>
      </c>
      <c r="U19" s="5"/>
      <c r="V19" s="182">
        <f t="shared" si="15"/>
        <v>1</v>
      </c>
      <c r="W19" s="182">
        <f t="shared" si="16"/>
        <v>50000</v>
      </c>
      <c r="X19" s="182">
        <f t="shared" si="17"/>
        <v>50000</v>
      </c>
      <c r="Y19" s="5"/>
      <c r="Z19" s="182">
        <f t="shared" si="18"/>
        <v>1</v>
      </c>
      <c r="AA19" s="182">
        <f t="shared" si="19"/>
        <v>50000</v>
      </c>
      <c r="AB19" s="182">
        <f t="shared" si="20"/>
        <v>50000</v>
      </c>
      <c r="AC19" s="5"/>
      <c r="AD19" s="182">
        <f t="shared" si="21"/>
        <v>1</v>
      </c>
      <c r="AE19" s="182">
        <f t="shared" si="22"/>
        <v>50000</v>
      </c>
      <c r="AF19" s="182">
        <f t="shared" si="23"/>
        <v>50000</v>
      </c>
      <c r="AG19" s="5"/>
      <c r="AH19" s="182">
        <f t="shared" si="24"/>
        <v>1</v>
      </c>
      <c r="AI19" s="182">
        <f t="shared" si="25"/>
        <v>50000</v>
      </c>
      <c r="AJ19" s="182">
        <f t="shared" si="26"/>
        <v>50000</v>
      </c>
      <c r="AK19" s="5"/>
      <c r="AL19" s="182">
        <f t="shared" si="27"/>
        <v>1</v>
      </c>
      <c r="AM19" s="182">
        <f t="shared" si="28"/>
        <v>50000</v>
      </c>
      <c r="AN19" s="182">
        <f t="shared" si="29"/>
        <v>50000</v>
      </c>
      <c r="AO19" s="5"/>
      <c r="AP19" s="5"/>
      <c r="AQ19" s="208">
        <f t="shared" si="30"/>
        <v>9</v>
      </c>
      <c r="AR19" s="208">
        <f t="shared" si="31"/>
        <v>50000</v>
      </c>
      <c r="AS19" s="183">
        <f t="shared" si="52"/>
        <v>450000</v>
      </c>
      <c r="AT19" t="b">
        <f t="shared" si="32"/>
        <v>1</v>
      </c>
      <c r="AU19" s="182">
        <f t="shared" si="33"/>
        <v>15</v>
      </c>
      <c r="AV19" s="182">
        <f t="shared" si="34"/>
        <v>60000</v>
      </c>
      <c r="AW19" s="182">
        <f t="shared" si="35"/>
        <v>900000</v>
      </c>
      <c r="AX19" t="b">
        <f t="shared" si="36"/>
        <v>1</v>
      </c>
      <c r="AY19" s="182">
        <f t="shared" si="37"/>
        <v>18</v>
      </c>
      <c r="AZ19" s="182">
        <f t="shared" si="38"/>
        <v>72000</v>
      </c>
      <c r="BA19" s="182">
        <f t="shared" si="39"/>
        <v>1296000</v>
      </c>
      <c r="BB19" t="b">
        <f t="shared" si="40"/>
        <v>1</v>
      </c>
      <c r="BC19" s="182">
        <f t="shared" si="41"/>
        <v>21.599999999999998</v>
      </c>
      <c r="BD19" s="182">
        <f t="shared" si="42"/>
        <v>90000</v>
      </c>
      <c r="BE19" s="182">
        <f t="shared" si="43"/>
        <v>1943999.9999999998</v>
      </c>
      <c r="BF19" t="b">
        <f t="shared" si="44"/>
        <v>1</v>
      </c>
      <c r="BG19" s="182">
        <f t="shared" si="45"/>
        <v>26.999999999999996</v>
      </c>
      <c r="BH19" s="182">
        <f t="shared" si="46"/>
        <v>112500</v>
      </c>
      <c r="BI19" s="182">
        <f>BG19*BH19</f>
        <v>3037499.9999999995</v>
      </c>
      <c r="BJ19" t="b">
        <f t="shared" si="47"/>
        <v>1</v>
      </c>
      <c r="BK19" s="182">
        <f t="shared" si="48"/>
        <v>31.049999999999994</v>
      </c>
      <c r="BL19" s="182">
        <f t="shared" si="49"/>
        <v>135000</v>
      </c>
      <c r="BM19" s="182">
        <f t="shared" si="50"/>
        <v>4191749.9999999991</v>
      </c>
      <c r="BN19" t="b">
        <f t="shared" si="51"/>
        <v>1</v>
      </c>
    </row>
    <row r="20" spans="2:66" ht="18.75">
      <c r="B20" s="172"/>
      <c r="C20" s="180"/>
      <c r="D20" s="180" t="s">
        <v>493</v>
      </c>
      <c r="E20" s="184"/>
      <c r="F20" s="182">
        <v>3</v>
      </c>
      <c r="G20" s="182">
        <v>35000</v>
      </c>
      <c r="H20" s="182">
        <f t="shared" si="5"/>
        <v>105000</v>
      </c>
      <c r="I20" s="5"/>
      <c r="J20" s="182">
        <f t="shared" si="6"/>
        <v>3</v>
      </c>
      <c r="K20" s="182">
        <f t="shared" si="7"/>
        <v>35000</v>
      </c>
      <c r="L20" s="182">
        <f t="shared" si="8"/>
        <v>105000</v>
      </c>
      <c r="M20" s="5"/>
      <c r="N20" s="182">
        <f t="shared" si="9"/>
        <v>3</v>
      </c>
      <c r="O20" s="182">
        <f t="shared" si="10"/>
        <v>35000</v>
      </c>
      <c r="P20" s="182">
        <f t="shared" si="11"/>
        <v>105000</v>
      </c>
      <c r="Q20" s="5"/>
      <c r="R20" s="182">
        <f t="shared" si="12"/>
        <v>3</v>
      </c>
      <c r="S20" s="182">
        <f t="shared" si="13"/>
        <v>35000</v>
      </c>
      <c r="T20" s="182">
        <f t="shared" si="14"/>
        <v>105000</v>
      </c>
      <c r="U20" s="5"/>
      <c r="V20" s="182">
        <f t="shared" si="15"/>
        <v>3</v>
      </c>
      <c r="W20" s="182">
        <f t="shared" si="16"/>
        <v>35000</v>
      </c>
      <c r="X20" s="182">
        <f t="shared" si="17"/>
        <v>105000</v>
      </c>
      <c r="Y20" s="5"/>
      <c r="Z20" s="182">
        <f t="shared" si="18"/>
        <v>3</v>
      </c>
      <c r="AA20" s="182">
        <f t="shared" si="19"/>
        <v>35000</v>
      </c>
      <c r="AB20" s="182">
        <f t="shared" si="20"/>
        <v>105000</v>
      </c>
      <c r="AC20" s="5"/>
      <c r="AD20" s="182">
        <f t="shared" si="21"/>
        <v>3</v>
      </c>
      <c r="AE20" s="182">
        <f t="shared" si="22"/>
        <v>35000</v>
      </c>
      <c r="AF20" s="182">
        <f t="shared" si="23"/>
        <v>105000</v>
      </c>
      <c r="AG20" s="5"/>
      <c r="AH20" s="182">
        <f t="shared" si="24"/>
        <v>3</v>
      </c>
      <c r="AI20" s="182">
        <f t="shared" si="25"/>
        <v>35000</v>
      </c>
      <c r="AJ20" s="182">
        <f t="shared" si="26"/>
        <v>105000</v>
      </c>
      <c r="AK20" s="5"/>
      <c r="AL20" s="182">
        <f t="shared" si="27"/>
        <v>3</v>
      </c>
      <c r="AM20" s="182">
        <f t="shared" si="28"/>
        <v>35000</v>
      </c>
      <c r="AN20" s="182">
        <f t="shared" si="29"/>
        <v>105000</v>
      </c>
      <c r="AO20" s="5"/>
      <c r="AP20" s="5"/>
      <c r="AQ20" s="208">
        <f t="shared" si="30"/>
        <v>27</v>
      </c>
      <c r="AR20" s="208">
        <f t="shared" si="31"/>
        <v>35000</v>
      </c>
      <c r="AS20" s="183">
        <f t="shared" si="52"/>
        <v>945000</v>
      </c>
      <c r="AT20" t="b">
        <f t="shared" si="32"/>
        <v>1</v>
      </c>
      <c r="AU20" s="182">
        <f t="shared" si="33"/>
        <v>45</v>
      </c>
      <c r="AV20" s="182">
        <f t="shared" si="34"/>
        <v>42000</v>
      </c>
      <c r="AW20" s="182">
        <f t="shared" si="35"/>
        <v>1890000</v>
      </c>
      <c r="AX20" t="b">
        <f t="shared" si="36"/>
        <v>1</v>
      </c>
      <c r="AY20" s="182">
        <f t="shared" si="37"/>
        <v>54</v>
      </c>
      <c r="AZ20" s="182">
        <f t="shared" si="38"/>
        <v>50400</v>
      </c>
      <c r="BA20" s="182">
        <f t="shared" si="39"/>
        <v>2721600</v>
      </c>
      <c r="BB20" t="b">
        <f t="shared" si="40"/>
        <v>1</v>
      </c>
      <c r="BC20" s="182">
        <f t="shared" si="41"/>
        <v>64.8</v>
      </c>
      <c r="BD20" s="182">
        <f t="shared" si="42"/>
        <v>63000</v>
      </c>
      <c r="BE20" s="182">
        <f t="shared" si="43"/>
        <v>4082400</v>
      </c>
      <c r="BF20" t="b">
        <f t="shared" si="44"/>
        <v>1</v>
      </c>
      <c r="BG20" s="182">
        <f t="shared" si="45"/>
        <v>81</v>
      </c>
      <c r="BH20" s="182">
        <f t="shared" si="46"/>
        <v>78750</v>
      </c>
      <c r="BI20" s="182">
        <f t="shared" si="53"/>
        <v>6378750</v>
      </c>
      <c r="BJ20" t="b">
        <f t="shared" si="47"/>
        <v>1</v>
      </c>
      <c r="BK20" s="182">
        <f t="shared" si="48"/>
        <v>93.149999999999991</v>
      </c>
      <c r="BL20" s="182">
        <f t="shared" si="49"/>
        <v>94500</v>
      </c>
      <c r="BM20" s="182">
        <f t="shared" si="50"/>
        <v>8802675</v>
      </c>
      <c r="BN20" t="b">
        <f t="shared" si="51"/>
        <v>1</v>
      </c>
    </row>
    <row r="21" spans="2:66" ht="18.75">
      <c r="B21" s="172"/>
      <c r="C21" s="180"/>
      <c r="D21" s="180" t="s">
        <v>494</v>
      </c>
      <c r="E21" s="184"/>
      <c r="F21" s="182">
        <v>1</v>
      </c>
      <c r="G21" s="182">
        <v>500000</v>
      </c>
      <c r="H21" s="182">
        <f t="shared" si="5"/>
        <v>500000</v>
      </c>
      <c r="I21" s="5"/>
      <c r="J21" s="182">
        <f t="shared" si="6"/>
        <v>1</v>
      </c>
      <c r="K21" s="182">
        <f t="shared" si="7"/>
        <v>500000</v>
      </c>
      <c r="L21" s="182">
        <f t="shared" si="8"/>
        <v>500000</v>
      </c>
      <c r="M21" s="5"/>
      <c r="N21" s="182">
        <f t="shared" si="9"/>
        <v>1</v>
      </c>
      <c r="O21" s="182">
        <f t="shared" si="10"/>
        <v>500000</v>
      </c>
      <c r="P21" s="182">
        <f t="shared" si="11"/>
        <v>500000</v>
      </c>
      <c r="Q21" s="5"/>
      <c r="R21" s="182">
        <f t="shared" si="12"/>
        <v>1</v>
      </c>
      <c r="S21" s="182">
        <f t="shared" si="13"/>
        <v>500000</v>
      </c>
      <c r="T21" s="182">
        <f t="shared" si="14"/>
        <v>500000</v>
      </c>
      <c r="U21" s="5"/>
      <c r="V21" s="182">
        <f t="shared" si="15"/>
        <v>1</v>
      </c>
      <c r="W21" s="182">
        <f t="shared" si="16"/>
        <v>500000</v>
      </c>
      <c r="X21" s="182">
        <f t="shared" si="17"/>
        <v>500000</v>
      </c>
      <c r="Y21" s="5"/>
      <c r="Z21" s="182">
        <f t="shared" si="18"/>
        <v>1</v>
      </c>
      <c r="AA21" s="182">
        <f t="shared" si="19"/>
        <v>500000</v>
      </c>
      <c r="AB21" s="182">
        <f t="shared" si="20"/>
        <v>500000</v>
      </c>
      <c r="AC21" s="5"/>
      <c r="AD21" s="182">
        <f t="shared" si="21"/>
        <v>1</v>
      </c>
      <c r="AE21" s="182">
        <f t="shared" si="22"/>
        <v>500000</v>
      </c>
      <c r="AF21" s="182">
        <f t="shared" si="23"/>
        <v>500000</v>
      </c>
      <c r="AG21" s="5"/>
      <c r="AH21" s="182">
        <f t="shared" si="24"/>
        <v>1</v>
      </c>
      <c r="AI21" s="182">
        <f t="shared" si="25"/>
        <v>500000</v>
      </c>
      <c r="AJ21" s="182">
        <f t="shared" si="26"/>
        <v>500000</v>
      </c>
      <c r="AK21" s="5"/>
      <c r="AL21" s="182">
        <f t="shared" si="27"/>
        <v>1</v>
      </c>
      <c r="AM21" s="182">
        <f t="shared" si="28"/>
        <v>500000</v>
      </c>
      <c r="AN21" s="182">
        <f t="shared" si="29"/>
        <v>500000</v>
      </c>
      <c r="AO21" s="5"/>
      <c r="AP21" s="5"/>
      <c r="AQ21" s="208">
        <f t="shared" si="30"/>
        <v>9</v>
      </c>
      <c r="AR21" s="208">
        <f t="shared" si="31"/>
        <v>500000</v>
      </c>
      <c r="AS21" s="183">
        <f t="shared" si="52"/>
        <v>4500000</v>
      </c>
      <c r="AT21" t="b">
        <f t="shared" si="32"/>
        <v>1</v>
      </c>
      <c r="AU21" s="182">
        <f t="shared" si="33"/>
        <v>15</v>
      </c>
      <c r="AV21" s="182">
        <f t="shared" si="34"/>
        <v>600000</v>
      </c>
      <c r="AW21" s="182">
        <f t="shared" si="35"/>
        <v>9000000</v>
      </c>
      <c r="AX21" t="b">
        <f t="shared" si="36"/>
        <v>1</v>
      </c>
      <c r="AY21" s="182">
        <f t="shared" si="37"/>
        <v>18</v>
      </c>
      <c r="AZ21" s="182">
        <f t="shared" si="38"/>
        <v>720000</v>
      </c>
      <c r="BA21" s="182">
        <f t="shared" si="39"/>
        <v>12960000</v>
      </c>
      <c r="BB21" t="b">
        <f t="shared" si="40"/>
        <v>1</v>
      </c>
      <c r="BC21" s="182">
        <f t="shared" si="41"/>
        <v>21.599999999999998</v>
      </c>
      <c r="BD21" s="182">
        <f t="shared" si="42"/>
        <v>900000</v>
      </c>
      <c r="BE21" s="182">
        <f t="shared" si="43"/>
        <v>19439999.999999996</v>
      </c>
      <c r="BF21" t="b">
        <f t="shared" si="44"/>
        <v>1</v>
      </c>
      <c r="BG21" s="182">
        <f t="shared" si="45"/>
        <v>26.999999999999996</v>
      </c>
      <c r="BH21" s="182">
        <f t="shared" si="46"/>
        <v>1125000</v>
      </c>
      <c r="BI21" s="182">
        <f t="shared" si="53"/>
        <v>30374999.999999996</v>
      </c>
      <c r="BJ21" t="b">
        <f t="shared" si="47"/>
        <v>1</v>
      </c>
      <c r="BK21" s="182">
        <f t="shared" si="48"/>
        <v>31.049999999999994</v>
      </c>
      <c r="BL21" s="182">
        <f t="shared" si="49"/>
        <v>1350000</v>
      </c>
      <c r="BM21" s="182">
        <f t="shared" si="50"/>
        <v>41917499.999999993</v>
      </c>
      <c r="BN21" t="b">
        <f t="shared" si="51"/>
        <v>1</v>
      </c>
    </row>
    <row r="22" spans="2:66" ht="18.75">
      <c r="B22" s="172"/>
      <c r="C22" s="180"/>
      <c r="D22" s="180" t="s">
        <v>495</v>
      </c>
      <c r="E22" s="184"/>
      <c r="F22" s="182">
        <v>0</v>
      </c>
      <c r="G22" s="182">
        <v>0</v>
      </c>
      <c r="H22" s="182">
        <f t="shared" si="5"/>
        <v>0</v>
      </c>
      <c r="I22" s="5"/>
      <c r="J22" s="182">
        <f t="shared" si="6"/>
        <v>0</v>
      </c>
      <c r="K22" s="182">
        <f t="shared" si="7"/>
        <v>0</v>
      </c>
      <c r="L22" s="182">
        <f t="shared" si="8"/>
        <v>0</v>
      </c>
      <c r="M22" s="5"/>
      <c r="N22" s="182">
        <f t="shared" si="9"/>
        <v>0</v>
      </c>
      <c r="O22" s="182">
        <f t="shared" si="10"/>
        <v>0</v>
      </c>
      <c r="P22" s="182">
        <f t="shared" si="11"/>
        <v>0</v>
      </c>
      <c r="Q22" s="5"/>
      <c r="R22" s="182">
        <f t="shared" si="12"/>
        <v>0</v>
      </c>
      <c r="S22" s="182">
        <f t="shared" si="13"/>
        <v>0</v>
      </c>
      <c r="T22" s="182">
        <f t="shared" si="14"/>
        <v>0</v>
      </c>
      <c r="U22" s="5"/>
      <c r="V22" s="182">
        <f t="shared" si="15"/>
        <v>0</v>
      </c>
      <c r="W22" s="182">
        <f t="shared" si="16"/>
        <v>0</v>
      </c>
      <c r="X22" s="182">
        <f t="shared" si="17"/>
        <v>0</v>
      </c>
      <c r="Y22" s="5"/>
      <c r="Z22" s="182">
        <f t="shared" si="18"/>
        <v>0</v>
      </c>
      <c r="AA22" s="182">
        <f t="shared" si="19"/>
        <v>0</v>
      </c>
      <c r="AB22" s="182">
        <f t="shared" si="20"/>
        <v>0</v>
      </c>
      <c r="AC22" s="5"/>
      <c r="AD22" s="182">
        <v>1</v>
      </c>
      <c r="AE22" s="182">
        <v>200000</v>
      </c>
      <c r="AF22" s="182">
        <f t="shared" si="23"/>
        <v>200000</v>
      </c>
      <c r="AG22" s="5"/>
      <c r="AH22" s="182">
        <f t="shared" si="24"/>
        <v>1</v>
      </c>
      <c r="AI22" s="182">
        <f t="shared" si="25"/>
        <v>200000</v>
      </c>
      <c r="AJ22" s="182">
        <f t="shared" si="26"/>
        <v>200000</v>
      </c>
      <c r="AK22" s="5"/>
      <c r="AL22" s="182">
        <f t="shared" si="27"/>
        <v>1</v>
      </c>
      <c r="AM22" s="182">
        <f t="shared" si="28"/>
        <v>200000</v>
      </c>
      <c r="AN22" s="182">
        <f t="shared" si="29"/>
        <v>200000</v>
      </c>
      <c r="AO22" s="5"/>
      <c r="AP22" s="5"/>
      <c r="AQ22" s="208">
        <f t="shared" si="30"/>
        <v>3</v>
      </c>
      <c r="AR22" s="208">
        <f>SUMIF($F$6:$AN$6,AR$6,F22:AN22)/$AQ$22</f>
        <v>200000</v>
      </c>
      <c r="AS22" s="183">
        <f t="shared" si="52"/>
        <v>600000</v>
      </c>
      <c r="AT22" t="b">
        <f t="shared" si="32"/>
        <v>1</v>
      </c>
      <c r="AU22" s="182">
        <f t="shared" si="33"/>
        <v>5</v>
      </c>
      <c r="AV22" s="182">
        <f t="shared" si="34"/>
        <v>240000</v>
      </c>
      <c r="AW22" s="182">
        <f t="shared" si="35"/>
        <v>1200000</v>
      </c>
      <c r="AX22" t="b">
        <f t="shared" si="36"/>
        <v>1</v>
      </c>
      <c r="AY22" s="182">
        <f t="shared" si="37"/>
        <v>6</v>
      </c>
      <c r="AZ22" s="182">
        <f t="shared" si="38"/>
        <v>288000</v>
      </c>
      <c r="BA22" s="182">
        <f t="shared" si="39"/>
        <v>1728000</v>
      </c>
      <c r="BB22" t="b">
        <f t="shared" si="40"/>
        <v>1</v>
      </c>
      <c r="BC22" s="182">
        <f t="shared" si="41"/>
        <v>7.1999999999999993</v>
      </c>
      <c r="BD22" s="182">
        <f t="shared" si="42"/>
        <v>360000</v>
      </c>
      <c r="BE22" s="182">
        <f t="shared" si="43"/>
        <v>2591999.9999999995</v>
      </c>
      <c r="BF22" t="b">
        <f t="shared" si="44"/>
        <v>1</v>
      </c>
      <c r="BG22" s="182">
        <f t="shared" si="45"/>
        <v>9</v>
      </c>
      <c r="BH22" s="182">
        <f t="shared" si="46"/>
        <v>450000</v>
      </c>
      <c r="BI22" s="182">
        <f t="shared" si="53"/>
        <v>4050000</v>
      </c>
      <c r="BJ22" t="b">
        <f t="shared" si="47"/>
        <v>1</v>
      </c>
      <c r="BK22" s="182">
        <f t="shared" si="48"/>
        <v>10.35</v>
      </c>
      <c r="BL22" s="182">
        <f t="shared" si="49"/>
        <v>540000</v>
      </c>
      <c r="BM22" s="182">
        <f t="shared" si="50"/>
        <v>5589000</v>
      </c>
      <c r="BN22" t="b">
        <f t="shared" si="51"/>
        <v>1</v>
      </c>
    </row>
    <row r="23" spans="2:66" ht="18.75">
      <c r="B23" s="172"/>
      <c r="C23" s="180"/>
      <c r="D23" s="180"/>
      <c r="E23" s="184"/>
      <c r="F23" s="182"/>
      <c r="G23" s="182"/>
      <c r="H23" s="182"/>
      <c r="I23" s="5"/>
      <c r="J23" s="182"/>
      <c r="K23" s="182"/>
      <c r="L23" s="182"/>
      <c r="M23" s="5"/>
      <c r="N23" s="182"/>
      <c r="O23" s="182"/>
      <c r="P23" s="182"/>
      <c r="Q23" s="5"/>
      <c r="R23" s="182"/>
      <c r="S23" s="182"/>
      <c r="T23" s="182"/>
      <c r="U23" s="5"/>
      <c r="V23" s="182"/>
      <c r="W23" s="182"/>
      <c r="X23" s="182"/>
      <c r="Y23" s="5"/>
      <c r="Z23" s="182"/>
      <c r="AA23" s="182"/>
      <c r="AB23" s="182"/>
      <c r="AC23" s="5"/>
      <c r="AD23" s="182"/>
      <c r="AE23" s="182"/>
      <c r="AF23" s="182"/>
      <c r="AG23" s="5"/>
      <c r="AH23" s="182"/>
      <c r="AI23" s="182"/>
      <c r="AJ23" s="182"/>
      <c r="AK23" s="5"/>
      <c r="AL23" s="182"/>
      <c r="AM23" s="182"/>
      <c r="AN23" s="182"/>
      <c r="AO23" s="5"/>
      <c r="AP23" s="5"/>
      <c r="AQ23" s="208">
        <f>SUMIF(F19:AN19,AQ19,F23:AN23)</f>
        <v>0</v>
      </c>
      <c r="AR23" s="208">
        <f>SUMIF($F$6:$AN$6,AR$6,F23:AN23)/$AR$8</f>
        <v>0</v>
      </c>
      <c r="AS23" s="183"/>
      <c r="AU23" s="182"/>
      <c r="AV23" s="182"/>
      <c r="AW23" s="182"/>
      <c r="AY23" s="182"/>
      <c r="AZ23" s="182"/>
      <c r="BA23" s="182"/>
      <c r="BC23" s="182"/>
      <c r="BD23" s="182"/>
      <c r="BE23" s="182"/>
      <c r="BG23" s="182"/>
      <c r="BH23" s="182"/>
      <c r="BI23" s="182"/>
      <c r="BK23" s="182"/>
      <c r="BL23" s="182"/>
      <c r="BM23" s="182"/>
    </row>
    <row r="24" spans="2:66" ht="18.75">
      <c r="B24" s="172"/>
      <c r="C24" s="180"/>
      <c r="D24" s="180"/>
      <c r="E24" s="184"/>
      <c r="F24" s="182"/>
      <c r="G24" s="182"/>
      <c r="H24" s="182"/>
      <c r="I24" s="5"/>
      <c r="J24" s="182"/>
      <c r="K24" s="182"/>
      <c r="L24" s="182"/>
      <c r="M24" s="5"/>
      <c r="N24" s="182"/>
      <c r="O24" s="182"/>
      <c r="P24" s="182"/>
      <c r="Q24" s="5"/>
      <c r="R24" s="182"/>
      <c r="S24" s="182"/>
      <c r="T24" s="182"/>
      <c r="U24" s="5"/>
      <c r="V24" s="182"/>
      <c r="W24" s="182"/>
      <c r="X24" s="182"/>
      <c r="Y24" s="5"/>
      <c r="Z24" s="182"/>
      <c r="AA24" s="182"/>
      <c r="AB24" s="182"/>
      <c r="AC24" s="5"/>
      <c r="AD24" s="182"/>
      <c r="AE24" s="182"/>
      <c r="AF24" s="182"/>
      <c r="AG24" s="5"/>
      <c r="AH24" s="182"/>
      <c r="AI24" s="182"/>
      <c r="AJ24" s="182"/>
      <c r="AK24" s="5"/>
      <c r="AL24" s="182"/>
      <c r="AM24" s="182"/>
      <c r="AN24" s="182"/>
      <c r="AO24" s="5"/>
      <c r="AP24" s="5"/>
      <c r="AQ24" s="208">
        <f>SUMIF(F20:AN20,AQ20,F24:AN24)</f>
        <v>0</v>
      </c>
      <c r="AR24" s="208">
        <f>SUMIF($F$6:$AN$6,AR$6,F24:AN24)/$AR$8</f>
        <v>0</v>
      </c>
      <c r="AS24" s="183"/>
      <c r="AU24" s="182"/>
      <c r="AV24" s="182"/>
      <c r="AW24" s="182"/>
      <c r="AY24" s="182"/>
      <c r="AZ24" s="182"/>
      <c r="BA24" s="182"/>
      <c r="BC24" s="182"/>
      <c r="BD24" s="182"/>
      <c r="BE24" s="182"/>
      <c r="BG24" s="182"/>
      <c r="BH24" s="182"/>
      <c r="BI24" s="182"/>
      <c r="BK24" s="182"/>
      <c r="BL24" s="182"/>
      <c r="BM24" s="182"/>
    </row>
    <row r="25" spans="2:66" ht="18.75">
      <c r="B25" s="172"/>
      <c r="C25" s="180"/>
      <c r="D25" s="180"/>
      <c r="E25" s="184"/>
      <c r="F25" s="182"/>
      <c r="G25" s="182"/>
      <c r="H25" s="182"/>
      <c r="I25" s="5"/>
      <c r="J25" s="182"/>
      <c r="K25" s="182"/>
      <c r="L25" s="182"/>
      <c r="M25" s="5"/>
      <c r="N25" s="182"/>
      <c r="O25" s="182"/>
      <c r="P25" s="182"/>
      <c r="Q25" s="5"/>
      <c r="R25" s="182"/>
      <c r="S25" s="182"/>
      <c r="T25" s="182"/>
      <c r="U25" s="5"/>
      <c r="V25" s="182"/>
      <c r="W25" s="182"/>
      <c r="X25" s="182"/>
      <c r="Y25" s="5"/>
      <c r="Z25" s="182"/>
      <c r="AA25" s="182"/>
      <c r="AB25" s="182"/>
      <c r="AC25" s="5"/>
      <c r="AD25" s="182"/>
      <c r="AE25" s="182"/>
      <c r="AF25" s="182"/>
      <c r="AG25" s="5"/>
      <c r="AH25" s="182"/>
      <c r="AI25" s="182"/>
      <c r="AJ25" s="182"/>
      <c r="AK25" s="5"/>
      <c r="AL25" s="182"/>
      <c r="AM25" s="182"/>
      <c r="AN25" s="182"/>
      <c r="AO25" s="5"/>
      <c r="AP25" s="5"/>
      <c r="AQ25" s="208">
        <f>SUMIF(F21:AN21,AQ21,F25:AN25)</f>
        <v>0</v>
      </c>
      <c r="AR25" s="208">
        <f>SUMIF($F$6:$AN$6,AR$6,F25:AN25)/$AR$8</f>
        <v>0</v>
      </c>
      <c r="AS25" s="183"/>
      <c r="AU25" s="182"/>
      <c r="AV25" s="182"/>
      <c r="AW25" s="182"/>
      <c r="AY25" s="182"/>
      <c r="AZ25" s="182"/>
      <c r="BA25" s="182"/>
      <c r="BC25" s="182"/>
      <c r="BD25" s="182"/>
      <c r="BE25" s="182"/>
      <c r="BG25" s="182"/>
      <c r="BH25" s="182"/>
      <c r="BI25" s="182"/>
      <c r="BK25" s="182"/>
      <c r="BL25" s="182"/>
      <c r="BM25" s="182"/>
    </row>
    <row r="26" spans="2:66" ht="18.75">
      <c r="B26" s="172"/>
      <c r="C26" s="180"/>
      <c r="D26" s="180"/>
      <c r="E26" s="184"/>
      <c r="F26" s="182"/>
      <c r="G26" s="182"/>
      <c r="H26" s="182"/>
      <c r="I26" s="5"/>
      <c r="J26" s="182"/>
      <c r="K26" s="182"/>
      <c r="L26" s="182"/>
      <c r="M26" s="5"/>
      <c r="N26" s="182"/>
      <c r="O26" s="182"/>
      <c r="P26" s="182"/>
      <c r="Q26" s="5"/>
      <c r="R26" s="182"/>
      <c r="S26" s="182"/>
      <c r="T26" s="182"/>
      <c r="U26" s="5"/>
      <c r="V26" s="182"/>
      <c r="W26" s="182"/>
      <c r="X26" s="182"/>
      <c r="Y26" s="5"/>
      <c r="Z26" s="182"/>
      <c r="AA26" s="182"/>
      <c r="AB26" s="182"/>
      <c r="AC26" s="5"/>
      <c r="AD26" s="182"/>
      <c r="AE26" s="182"/>
      <c r="AF26" s="182"/>
      <c r="AG26" s="5"/>
      <c r="AH26" s="182"/>
      <c r="AI26" s="182"/>
      <c r="AJ26" s="182"/>
      <c r="AK26" s="5"/>
      <c r="AL26" s="182"/>
      <c r="AM26" s="182"/>
      <c r="AN26" s="182"/>
      <c r="AO26" s="5"/>
      <c r="AP26" s="5"/>
      <c r="AQ26" s="208">
        <f>SUMIF(F22:AN22,AQ22,F26:AN26)</f>
        <v>0</v>
      </c>
      <c r="AR26" s="208">
        <f>SUMIF($F$6:$AN$6,AR$6,F26:AN26)/$AR$8</f>
        <v>0</v>
      </c>
      <c r="AS26" s="183"/>
      <c r="AU26" s="182"/>
      <c r="AV26" s="182"/>
      <c r="AW26" s="182"/>
      <c r="AY26" s="182"/>
      <c r="AZ26" s="182"/>
      <c r="BA26" s="182"/>
      <c r="BC26" s="182"/>
      <c r="BD26" s="182"/>
      <c r="BE26" s="182"/>
      <c r="BG26" s="182"/>
      <c r="BH26" s="182"/>
      <c r="BI26" s="182"/>
      <c r="BK26" s="182"/>
      <c r="BL26" s="182"/>
      <c r="BM26" s="182"/>
    </row>
    <row r="27" spans="2:66" ht="18.75">
      <c r="B27" s="172"/>
      <c r="C27" s="180"/>
      <c r="D27" s="180"/>
      <c r="E27" s="184"/>
      <c r="F27" s="182"/>
      <c r="G27" s="182"/>
      <c r="H27" s="182"/>
      <c r="I27" s="5"/>
      <c r="J27" s="182"/>
      <c r="K27" s="182"/>
      <c r="L27" s="182"/>
      <c r="M27" s="5"/>
      <c r="N27" s="182"/>
      <c r="O27" s="182"/>
      <c r="P27" s="182"/>
      <c r="Q27" s="5"/>
      <c r="R27" s="182"/>
      <c r="S27" s="182"/>
      <c r="T27" s="182"/>
      <c r="U27" s="5"/>
      <c r="V27" s="182"/>
      <c r="W27" s="182"/>
      <c r="X27" s="182"/>
      <c r="Y27" s="5"/>
      <c r="Z27" s="182"/>
      <c r="AA27" s="182"/>
      <c r="AB27" s="182"/>
      <c r="AC27" s="5"/>
      <c r="AD27" s="182"/>
      <c r="AE27" s="182"/>
      <c r="AF27" s="182"/>
      <c r="AG27" s="5"/>
      <c r="AH27" s="182"/>
      <c r="AI27" s="182"/>
      <c r="AJ27" s="182"/>
      <c r="AK27" s="5"/>
      <c r="AL27" s="182"/>
      <c r="AM27" s="182"/>
      <c r="AN27" s="182"/>
      <c r="AO27" s="5"/>
      <c r="AP27" s="5"/>
      <c r="AQ27" s="208">
        <f>SUMIF(F23:AN23,AQ23,F27:AN27)</f>
        <v>0</v>
      </c>
      <c r="AR27" s="208">
        <f>SUMIF($F$6:$AN$6,AR$6,F27:AN27)/$AR$8</f>
        <v>0</v>
      </c>
      <c r="AS27" s="183"/>
      <c r="AU27" s="182"/>
      <c r="AV27" s="182"/>
      <c r="AW27" s="182"/>
      <c r="AY27" s="182"/>
      <c r="AZ27" s="182"/>
      <c r="BA27" s="182"/>
      <c r="BC27" s="182"/>
      <c r="BD27" s="182"/>
      <c r="BE27" s="182"/>
      <c r="BG27" s="182"/>
      <c r="BH27" s="182"/>
      <c r="BI27" s="182"/>
      <c r="BK27" s="182"/>
      <c r="BL27" s="182"/>
      <c r="BM27" s="182"/>
    </row>
    <row r="28" spans="2:66" ht="18.75">
      <c r="B28" s="172" t="s">
        <v>344</v>
      </c>
      <c r="C28" s="180"/>
      <c r="D28" s="180">
        <v>0</v>
      </c>
      <c r="E28" s="184"/>
      <c r="F28" s="182"/>
      <c r="G28" s="182"/>
      <c r="H28" s="182"/>
      <c r="I28" s="5"/>
      <c r="J28" s="182"/>
      <c r="K28" s="182"/>
      <c r="L28" s="182"/>
      <c r="M28" s="5"/>
      <c r="N28" s="182"/>
      <c r="O28" s="182"/>
      <c r="P28" s="182"/>
      <c r="Q28" s="5"/>
      <c r="R28" s="182"/>
      <c r="S28" s="182"/>
      <c r="T28" s="182"/>
      <c r="U28" s="5"/>
      <c r="V28" s="182"/>
      <c r="W28" s="182"/>
      <c r="X28" s="182"/>
      <c r="Y28" s="5"/>
      <c r="Z28" s="182"/>
      <c r="AA28" s="182"/>
      <c r="AB28" s="182"/>
      <c r="AC28" s="5"/>
      <c r="AD28" s="182"/>
      <c r="AE28" s="182"/>
      <c r="AF28" s="182"/>
      <c r="AG28" s="5"/>
      <c r="AH28" s="182"/>
      <c r="AI28" s="182"/>
      <c r="AJ28" s="182"/>
      <c r="AK28" s="5"/>
      <c r="AL28" s="182"/>
      <c r="AM28" s="182"/>
      <c r="AN28" s="182"/>
      <c r="AO28" s="5"/>
      <c r="AP28" s="5"/>
      <c r="AQ28" s="5"/>
      <c r="AR28" s="5"/>
      <c r="AS28" s="5">
        <f>SUM(G28:G28)</f>
        <v>0</v>
      </c>
      <c r="AU28" s="182"/>
      <c r="AV28" s="182"/>
      <c r="AW28" s="182"/>
      <c r="AY28" s="182"/>
      <c r="AZ28" s="182"/>
      <c r="BA28" s="182"/>
      <c r="BC28" s="182"/>
      <c r="BD28" s="182"/>
      <c r="BE28" s="182"/>
      <c r="BG28" s="182"/>
      <c r="BH28" s="182"/>
      <c r="BI28" s="182"/>
      <c r="BK28" s="182"/>
      <c r="BL28" s="182"/>
      <c r="BM28" s="182"/>
    </row>
    <row r="29" spans="2:66" s="3" customFormat="1" ht="18.75">
      <c r="B29" s="362" t="s">
        <v>164</v>
      </c>
      <c r="C29" s="362"/>
      <c r="D29" s="362"/>
      <c r="E29" s="187"/>
      <c r="F29" s="188"/>
      <c r="G29" s="188"/>
      <c r="H29" s="188">
        <f>SUM(H10:H28)</f>
        <v>4105000</v>
      </c>
      <c r="I29" s="188"/>
      <c r="J29" s="188">
        <f>SUM(J10:J28)</f>
        <v>20</v>
      </c>
      <c r="K29" s="188"/>
      <c r="L29" s="188">
        <f>SUM(L10:L28)</f>
        <v>4105000</v>
      </c>
      <c r="M29" s="188"/>
      <c r="N29" s="188">
        <f>SUM(N10:N28)</f>
        <v>20</v>
      </c>
      <c r="O29" s="188"/>
      <c r="P29" s="188">
        <f>SUM(P10:P28)</f>
        <v>4105000</v>
      </c>
      <c r="Q29" s="188"/>
      <c r="R29" s="188">
        <f>SUM(R10:R28)</f>
        <v>20</v>
      </c>
      <c r="S29" s="188"/>
      <c r="T29" s="188">
        <f>SUM(T10:T28)</f>
        <v>4105000</v>
      </c>
      <c r="U29" s="188"/>
      <c r="V29" s="188">
        <f>SUM(V10:V28)</f>
        <v>20</v>
      </c>
      <c r="W29" s="188"/>
      <c r="X29" s="188">
        <f>SUM(X10:X28)</f>
        <v>4105000</v>
      </c>
      <c r="Y29" s="188"/>
      <c r="Z29" s="188">
        <f>SUM(Z10:Z28)</f>
        <v>20</v>
      </c>
      <c r="AA29" s="188"/>
      <c r="AB29" s="188">
        <f>SUM(AB10:AB28)</f>
        <v>4105000</v>
      </c>
      <c r="AC29" s="188"/>
      <c r="AD29" s="188">
        <f>SUM(AD10:AD28)</f>
        <v>21</v>
      </c>
      <c r="AE29" s="188"/>
      <c r="AF29" s="188">
        <f>SUM(AF10:AF28)</f>
        <v>4305000</v>
      </c>
      <c r="AG29" s="188"/>
      <c r="AH29" s="188">
        <f>SUM(AH10:AH28)</f>
        <v>21</v>
      </c>
      <c r="AI29" s="188"/>
      <c r="AJ29" s="188">
        <f>SUM(AJ10:AJ28)</f>
        <v>4305000</v>
      </c>
      <c r="AK29" s="188"/>
      <c r="AL29" s="188">
        <f>SUM(AL10:AL28)</f>
        <v>21</v>
      </c>
      <c r="AM29" s="188"/>
      <c r="AN29" s="188">
        <f>SUM(AN10:AN28)</f>
        <v>4305000</v>
      </c>
      <c r="AO29" s="188"/>
      <c r="AP29" s="188"/>
      <c r="AQ29" s="188">
        <f>SUM(AQ10:AQ28)</f>
        <v>183</v>
      </c>
      <c r="AR29" s="188"/>
      <c r="AS29" s="188">
        <f>SUM(AS10:AS28)/3</f>
        <v>12515000</v>
      </c>
      <c r="AT29" s="188"/>
      <c r="AU29" s="188">
        <f>SUM(AU10:AU28)</f>
        <v>305</v>
      </c>
      <c r="AV29" s="188"/>
      <c r="AW29" s="188">
        <f>SUM(AW10:AW28)</f>
        <v>75090000</v>
      </c>
      <c r="AY29" s="188">
        <f>SUM(AY10:AY28)</f>
        <v>366</v>
      </c>
      <c r="AZ29" s="188"/>
      <c r="BA29" s="188">
        <f>SUM(BA10:BA28)/1.2</f>
        <v>90108000</v>
      </c>
      <c r="BC29" s="188">
        <f>SUM(BC10:BC28)</f>
        <v>439.20000000000005</v>
      </c>
      <c r="BD29" s="188"/>
      <c r="BE29" s="188">
        <f>SUM(BE10:BE28)</f>
        <v>162194399.99999997</v>
      </c>
      <c r="BG29" s="188">
        <f>SUM(BG10:BG28)</f>
        <v>549</v>
      </c>
      <c r="BH29" s="188"/>
      <c r="BI29" s="188">
        <f>SUM(BI10:BI28)</f>
        <v>253428749.99999997</v>
      </c>
      <c r="BK29" s="188">
        <f>SUM(BK10:BK28)</f>
        <v>631.34999999999991</v>
      </c>
      <c r="BL29" s="188"/>
      <c r="BM29" s="188">
        <f>SUM(BM10:BM28)</f>
        <v>349731674.99999994</v>
      </c>
    </row>
    <row r="30" spans="2:66" ht="9.75" customHeight="1">
      <c r="B30" s="3"/>
      <c r="C30" s="184"/>
      <c r="D30" s="184"/>
      <c r="E30" s="184"/>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U30" s="5"/>
      <c r="AV30" s="5"/>
      <c r="AW30" s="5"/>
      <c r="AY30" s="5"/>
      <c r="AZ30" s="5"/>
      <c r="BA30" s="5"/>
      <c r="BC30" s="5"/>
      <c r="BD30" s="5"/>
      <c r="BE30" s="5"/>
      <c r="BG30" s="5"/>
      <c r="BH30" s="5"/>
      <c r="BI30" s="5"/>
      <c r="BK30" s="5"/>
      <c r="BL30" s="5"/>
      <c r="BM30" s="5"/>
    </row>
    <row r="31" spans="2:66" ht="18.75">
      <c r="B31" s="3"/>
      <c r="C31" s="184"/>
      <c r="D31" s="179"/>
      <c r="E31" s="179"/>
      <c r="F31" s="179"/>
      <c r="G31" s="5"/>
      <c r="H31" s="5"/>
      <c r="I31" s="5"/>
      <c r="J31" s="207">
        <f>$J$8</f>
        <v>1</v>
      </c>
      <c r="K31" s="207">
        <f>$K$8</f>
        <v>1</v>
      </c>
      <c r="L31" s="178"/>
      <c r="M31" s="178"/>
      <c r="N31" s="207">
        <f>$N$8</f>
        <v>1</v>
      </c>
      <c r="O31" s="207">
        <f>$O$8</f>
        <v>1</v>
      </c>
      <c r="P31" s="178"/>
      <c r="Q31" s="178"/>
      <c r="R31" s="207">
        <f>$R$8</f>
        <v>1</v>
      </c>
      <c r="S31" s="207">
        <f>$S$8</f>
        <v>1</v>
      </c>
      <c r="T31" s="178"/>
      <c r="U31" s="178"/>
      <c r="V31" s="207">
        <f>$V$8</f>
        <v>1</v>
      </c>
      <c r="W31" s="207">
        <f>$W$8</f>
        <v>1</v>
      </c>
      <c r="X31" s="178"/>
      <c r="Y31" s="178"/>
      <c r="Z31" s="207">
        <f>$Z$8</f>
        <v>1</v>
      </c>
      <c r="AA31" s="207">
        <f>$AA$8</f>
        <v>1</v>
      </c>
      <c r="AB31" s="178"/>
      <c r="AC31" s="178"/>
      <c r="AD31" s="207">
        <f>$AD$8</f>
        <v>1</v>
      </c>
      <c r="AE31" s="207">
        <f>$AE$8</f>
        <v>1</v>
      </c>
      <c r="AF31" s="178"/>
      <c r="AG31" s="178"/>
      <c r="AH31" s="207">
        <f>$AH$8</f>
        <v>1</v>
      </c>
      <c r="AI31" s="207">
        <f>$AI$8</f>
        <v>1</v>
      </c>
      <c r="AJ31" s="178"/>
      <c r="AK31" s="178"/>
      <c r="AL31" s="207">
        <f>$AL$8</f>
        <v>1</v>
      </c>
      <c r="AM31" s="207">
        <f>$AM$8</f>
        <v>1</v>
      </c>
      <c r="AN31" s="178"/>
      <c r="AO31" s="178"/>
      <c r="AP31" s="5"/>
      <c r="AQ31" s="5"/>
      <c r="AR31" s="5"/>
      <c r="AS31" s="5"/>
      <c r="AU31" s="207">
        <f>$AU$8</f>
        <v>1.25</v>
      </c>
      <c r="AV31" s="207">
        <f>$AV$8</f>
        <v>1.2</v>
      </c>
      <c r="AW31" s="5"/>
      <c r="AY31" s="207">
        <f>$AY$8</f>
        <v>1.2</v>
      </c>
      <c r="AZ31" s="207">
        <f>$AZ$8</f>
        <v>1.2</v>
      </c>
      <c r="BA31" s="178"/>
      <c r="BB31" s="179"/>
      <c r="BC31" s="207">
        <f>$BC$8</f>
        <v>1.2</v>
      </c>
      <c r="BD31" s="207">
        <f>$BD$8</f>
        <v>1.25</v>
      </c>
      <c r="BE31" s="178"/>
      <c r="BF31" s="179"/>
      <c r="BG31" s="207">
        <f>$BG$8</f>
        <v>1.25</v>
      </c>
      <c r="BH31" s="207">
        <f>$BH$8</f>
        <v>1.25</v>
      </c>
      <c r="BI31" s="178"/>
      <c r="BJ31" s="179"/>
      <c r="BK31" s="207">
        <f>$BK$8</f>
        <v>1.1499999999999999</v>
      </c>
      <c r="BL31" s="207">
        <f>$BL$8</f>
        <v>1.2</v>
      </c>
      <c r="BM31" s="178"/>
    </row>
    <row r="32" spans="2:66" ht="18.75">
      <c r="B32" s="172">
        <v>2</v>
      </c>
      <c r="C32" s="180" t="s">
        <v>496</v>
      </c>
      <c r="D32" s="181"/>
      <c r="E32" s="179"/>
      <c r="F32" s="182"/>
      <c r="G32" s="182"/>
      <c r="H32" s="182"/>
      <c r="I32" s="5"/>
      <c r="J32" s="182"/>
      <c r="K32" s="182"/>
      <c r="L32" s="182"/>
      <c r="M32" s="5"/>
      <c r="N32" s="182"/>
      <c r="O32" s="182"/>
      <c r="P32" s="182"/>
      <c r="Q32" s="5"/>
      <c r="R32" s="182"/>
      <c r="S32" s="182"/>
      <c r="T32" s="182"/>
      <c r="U32" s="5"/>
      <c r="V32" s="182"/>
      <c r="W32" s="182"/>
      <c r="X32" s="182"/>
      <c r="Y32" s="5"/>
      <c r="Z32" s="182"/>
      <c r="AA32" s="182"/>
      <c r="AB32" s="182"/>
      <c r="AC32" s="5"/>
      <c r="AD32" s="182"/>
      <c r="AE32" s="182"/>
      <c r="AF32" s="182"/>
      <c r="AG32" s="5"/>
      <c r="AH32" s="182"/>
      <c r="AI32" s="182"/>
      <c r="AJ32" s="182"/>
      <c r="AK32" s="5"/>
      <c r="AL32" s="182"/>
      <c r="AM32" s="182"/>
      <c r="AN32" s="182"/>
      <c r="AO32" s="5"/>
      <c r="AP32" s="5"/>
      <c r="AQ32" s="5"/>
      <c r="AR32" s="5"/>
      <c r="AS32" s="5"/>
      <c r="AU32" s="182"/>
      <c r="AV32" s="182"/>
      <c r="AW32" s="182"/>
      <c r="AY32" s="182"/>
      <c r="AZ32" s="182"/>
      <c r="BA32" s="182"/>
      <c r="BC32" s="182"/>
      <c r="BD32" s="182"/>
      <c r="BE32" s="182"/>
      <c r="BG32" s="182"/>
      <c r="BH32" s="182"/>
      <c r="BI32" s="182"/>
      <c r="BK32" s="182"/>
      <c r="BL32" s="182"/>
      <c r="BM32" s="182"/>
    </row>
    <row r="33" spans="2:66" ht="18.75">
      <c r="B33" s="172" t="s">
        <v>166</v>
      </c>
      <c r="C33" s="180"/>
      <c r="D33" s="180" t="s">
        <v>389</v>
      </c>
      <c r="E33" s="184"/>
      <c r="F33" s="182"/>
      <c r="G33" s="182"/>
      <c r="H33" s="182">
        <f>'B.I Sales - P1'!I179*85%</f>
        <v>0</v>
      </c>
      <c r="I33" s="5"/>
      <c r="J33" s="182">
        <f>F33*$J$31</f>
        <v>0</v>
      </c>
      <c r="K33" s="182">
        <f>G33*$K$31</f>
        <v>0</v>
      </c>
      <c r="L33" s="182">
        <f>'B.I Sales - P1'!M179*85%</f>
        <v>883645.83333333337</v>
      </c>
      <c r="M33" s="5"/>
      <c r="N33" s="182">
        <f>J33*$N$31</f>
        <v>0</v>
      </c>
      <c r="O33" s="182">
        <f>K33*$O$31</f>
        <v>0</v>
      </c>
      <c r="P33" s="182">
        <f>'B.I Sales - P1'!Q179*85%</f>
        <v>883645.83333333337</v>
      </c>
      <c r="Q33" s="5"/>
      <c r="R33" s="182">
        <f>N33*$R$31</f>
        <v>0</v>
      </c>
      <c r="S33" s="182">
        <f>O33*$S$31</f>
        <v>0</v>
      </c>
      <c r="T33" s="182">
        <f>'B.I Sales - P1'!U179*85%</f>
        <v>883645.83333333337</v>
      </c>
      <c r="U33" s="5"/>
      <c r="V33" s="182">
        <f>R33*$V$31</f>
        <v>0</v>
      </c>
      <c r="W33" s="182">
        <f>S33*$W$31</f>
        <v>0</v>
      </c>
      <c r="X33" s="182">
        <f>'B.I Sales - P1'!Y179*85%</f>
        <v>883645.83333333337</v>
      </c>
      <c r="Y33" s="5"/>
      <c r="Z33" s="182">
        <f>V33*$Z$31</f>
        <v>0</v>
      </c>
      <c r="AA33" s="182">
        <f>W33*$AA$31</f>
        <v>0</v>
      </c>
      <c r="AB33" s="182">
        <f>'B.I Sales - P1'!AC179*85%</f>
        <v>883645.83333333337</v>
      </c>
      <c r="AC33" s="5"/>
      <c r="AD33" s="182">
        <f>Z33*$AD$31</f>
        <v>0</v>
      </c>
      <c r="AE33" s="182">
        <f>AA33*$AE$31</f>
        <v>0</v>
      </c>
      <c r="AF33" s="182">
        <f>'B.I Sales - P1'!AG179*85%</f>
        <v>883645.83333333337</v>
      </c>
      <c r="AG33" s="5"/>
      <c r="AH33" s="182">
        <f>AD33*$AH$31</f>
        <v>0</v>
      </c>
      <c r="AI33" s="182">
        <f>AE33*$AI$31</f>
        <v>0</v>
      </c>
      <c r="AJ33" s="182">
        <f>'B.I Sales - P1'!AK179*85%</f>
        <v>1104557.2916666667</v>
      </c>
      <c r="AK33" s="5"/>
      <c r="AL33" s="182">
        <f>AH33*$AL$31</f>
        <v>0</v>
      </c>
      <c r="AM33" s="182">
        <f>AI33*$AM$31</f>
        <v>0</v>
      </c>
      <c r="AN33" s="182">
        <f>'B.I Sales - P1'!AO179*85%</f>
        <v>1104557.2916666667</v>
      </c>
      <c r="AO33" s="5"/>
      <c r="AP33" s="5"/>
      <c r="AQ33" s="208">
        <f>SUMIF($F$6:$AO$6,$AQ$6,F33:AO33)</f>
        <v>0</v>
      </c>
      <c r="AR33" s="208">
        <f>SUMIF($F$6:$AO$6,$AR$6,F33:AO33)/AR8</f>
        <v>0</v>
      </c>
      <c r="AS33" s="183">
        <f>H33+L33+P33+T33+X33+AB33+AF33+AJ33+AN33</f>
        <v>7510989.583333334</v>
      </c>
      <c r="AT33" t="b">
        <f>(AQ33*AR33)=AS33</f>
        <v>0</v>
      </c>
      <c r="AU33" s="182">
        <f>(AQ33/$AR$8*12)*$AU$31</f>
        <v>0</v>
      </c>
      <c r="AV33" s="182">
        <f>AR33*$AV$31</f>
        <v>0</v>
      </c>
      <c r="AW33" s="182" t="e">
        <f>'B.I Sales - P1'!#REF!*83%</f>
        <v>#REF!</v>
      </c>
      <c r="AY33" s="182">
        <f>AU33*$AY$31</f>
        <v>0</v>
      </c>
      <c r="AZ33" s="182">
        <f>AV33*$AZ$31</f>
        <v>0</v>
      </c>
      <c r="BA33" s="182" t="e">
        <f>'B.I Sales - P1'!#REF!*82%</f>
        <v>#REF!</v>
      </c>
      <c r="BC33" s="182">
        <f>AY33*$BC$31</f>
        <v>0</v>
      </c>
      <c r="BD33" s="182">
        <f>AZ33*$BD$31</f>
        <v>0</v>
      </c>
      <c r="BE33" s="182" t="e">
        <f>'B.I Sales - P1'!#REF!*81%</f>
        <v>#REF!</v>
      </c>
      <c r="BG33" s="182">
        <f>BC33*$BG$31</f>
        <v>0</v>
      </c>
      <c r="BH33" s="182">
        <f>BD33*$BH$31</f>
        <v>0</v>
      </c>
      <c r="BI33" s="182" t="e">
        <f>'B.I Sales - P1'!#REF!*85%</f>
        <v>#REF!</v>
      </c>
      <c r="BK33" s="182">
        <f>BG33*$BK$31</f>
        <v>0</v>
      </c>
      <c r="BL33" s="182">
        <f>BH33*$BL$31</f>
        <v>0</v>
      </c>
      <c r="BM33" s="182" t="e">
        <f>'B.I Sales - P1'!#REF!*85%</f>
        <v>#REF!</v>
      </c>
    </row>
    <row r="34" spans="2:66" ht="18.75">
      <c r="B34" s="172" t="s">
        <v>168</v>
      </c>
      <c r="C34" s="180"/>
      <c r="D34" s="180" t="s">
        <v>497</v>
      </c>
      <c r="E34" s="184"/>
      <c r="F34" s="182"/>
      <c r="G34" s="182"/>
      <c r="H34" s="182" t="e">
        <f>SUM('1. P&amp;L'!C11:C13)*3%/9</f>
        <v>#VALUE!</v>
      </c>
      <c r="I34" s="5"/>
      <c r="J34" s="182">
        <f>F34*$J$31</f>
        <v>0</v>
      </c>
      <c r="K34" s="182">
        <f>G34*$K$31</f>
        <v>0</v>
      </c>
      <c r="L34" s="182" t="e">
        <f>H34</f>
        <v>#VALUE!</v>
      </c>
      <c r="M34" s="5"/>
      <c r="N34" s="182">
        <f>J34*$N$31</f>
        <v>0</v>
      </c>
      <c r="O34" s="182">
        <f>K34*$O$31</f>
        <v>0</v>
      </c>
      <c r="P34" s="182" t="e">
        <f>L34</f>
        <v>#VALUE!</v>
      </c>
      <c r="Q34" s="5"/>
      <c r="R34" s="182">
        <f>N34*$R$31</f>
        <v>0</v>
      </c>
      <c r="S34" s="182">
        <f>O34*$S$31</f>
        <v>0</v>
      </c>
      <c r="T34" s="182" t="e">
        <f>P34</f>
        <v>#VALUE!</v>
      </c>
      <c r="U34" s="5"/>
      <c r="V34" s="182">
        <f>R34*$V$31</f>
        <v>0</v>
      </c>
      <c r="W34" s="182">
        <f>S34*$W$31</f>
        <v>0</v>
      </c>
      <c r="X34" s="182" t="e">
        <f>T34</f>
        <v>#VALUE!</v>
      </c>
      <c r="Y34" s="5"/>
      <c r="Z34" s="182">
        <f>V34*$Z$31</f>
        <v>0</v>
      </c>
      <c r="AA34" s="182">
        <f>W34*$AA$31</f>
        <v>0</v>
      </c>
      <c r="AB34" s="182" t="e">
        <f>X34</f>
        <v>#VALUE!</v>
      </c>
      <c r="AC34" s="5"/>
      <c r="AD34" s="182">
        <f>Z34*$AD$31</f>
        <v>0</v>
      </c>
      <c r="AE34" s="182">
        <f>AA34*$AE$31</f>
        <v>0</v>
      </c>
      <c r="AF34" s="182" t="e">
        <f>AB34</f>
        <v>#VALUE!</v>
      </c>
      <c r="AG34" s="5"/>
      <c r="AH34" s="182">
        <f>AD34*$AH$31</f>
        <v>0</v>
      </c>
      <c r="AI34" s="182">
        <f>AE34*$AI$31</f>
        <v>0</v>
      </c>
      <c r="AJ34" s="182" t="e">
        <f>AF34</f>
        <v>#VALUE!</v>
      </c>
      <c r="AK34" s="5"/>
      <c r="AL34" s="182">
        <f>AH34*$AL$31</f>
        <v>0</v>
      </c>
      <c r="AM34" s="182">
        <f>AI34*$AM$31</f>
        <v>0</v>
      </c>
      <c r="AN34" s="182" t="e">
        <f>AJ34</f>
        <v>#VALUE!</v>
      </c>
      <c r="AO34" s="5"/>
      <c r="AP34" s="5"/>
      <c r="AQ34" s="208">
        <f>SUMIF($F$6:$AO$6,$AQ$6,F34:AO34)</f>
        <v>0</v>
      </c>
      <c r="AR34" s="208">
        <f>SUMIF($F$6:$AO$6,$AR$6,F34:AO34)/AR8</f>
        <v>0</v>
      </c>
      <c r="AS34" s="183" t="e">
        <f>H34+L34+P34+T34+X34+AB34+AF34+AJ34+AN34</f>
        <v>#VALUE!</v>
      </c>
      <c r="AT34" t="e">
        <f>(AQ34*AR34)=AS34</f>
        <v>#VALUE!</v>
      </c>
      <c r="AU34" s="182">
        <f>(AQ34/$AR$8*12)*$AU$31</f>
        <v>0</v>
      </c>
      <c r="AV34" s="182">
        <f>AR34*$AV$31</f>
        <v>0</v>
      </c>
      <c r="AW34" s="182" t="e">
        <f>SUM('1. P&amp;L'!D11:D13)*AX34</f>
        <v>#VALUE!</v>
      </c>
      <c r="AX34" s="227">
        <v>0.03</v>
      </c>
      <c r="AY34" s="182">
        <f>AU34*$AY$31</f>
        <v>0</v>
      </c>
      <c r="AZ34" s="182">
        <f>AV34*$AZ$31</f>
        <v>0</v>
      </c>
      <c r="BA34" s="182" t="e">
        <f>SUM('1. P&amp;L'!E11:E13)*BB34</f>
        <v>#VALUE!</v>
      </c>
      <c r="BB34" s="227">
        <v>3.2500000000000001E-2</v>
      </c>
      <c r="BC34" s="182">
        <f>AY34*$BC$31</f>
        <v>0</v>
      </c>
      <c r="BD34" s="182">
        <f>AZ34*$BD$31</f>
        <v>0</v>
      </c>
      <c r="BE34" s="182" t="e">
        <f>SUM('1. P&amp;L'!F11:F13)*BF34</f>
        <v>#VALUE!</v>
      </c>
      <c r="BF34" s="227">
        <v>3.3500000000000002E-2</v>
      </c>
      <c r="BG34" s="182">
        <f>BC34*$BG$31</f>
        <v>0</v>
      </c>
      <c r="BH34" s="182">
        <f>BD34*$BH$31</f>
        <v>0</v>
      </c>
      <c r="BI34" s="182" t="e">
        <f>SUM('1. P&amp;L'!G11:G13)*BJ34</f>
        <v>#VALUE!</v>
      </c>
      <c r="BJ34" s="227">
        <v>3.15E-2</v>
      </c>
      <c r="BK34" s="182">
        <f>BG34*$BK$31</f>
        <v>0</v>
      </c>
      <c r="BL34" s="182">
        <f>BH34*$BL$31</f>
        <v>0</v>
      </c>
      <c r="BM34" s="182" t="e">
        <f>SUM('1. P&amp;L'!#REF!)*BN34</f>
        <v>#REF!</v>
      </c>
      <c r="BN34" s="227">
        <v>3.2300000000000002E-2</v>
      </c>
    </row>
    <row r="35" spans="2:66" ht="18.75">
      <c r="B35" s="172" t="s">
        <v>170</v>
      </c>
      <c r="C35" s="180"/>
      <c r="D35" s="180"/>
      <c r="E35" s="184"/>
      <c r="F35" s="182"/>
      <c r="G35" s="182"/>
      <c r="H35" s="182">
        <f t="shared" ref="H35:H36" si="54">F35*G35</f>
        <v>0</v>
      </c>
      <c r="I35" s="5"/>
      <c r="J35" s="182">
        <f>F35*$J$31</f>
        <v>0</v>
      </c>
      <c r="K35" s="182">
        <f>G35*$K$31</f>
        <v>0</v>
      </c>
      <c r="L35" s="182">
        <f>J35*K35</f>
        <v>0</v>
      </c>
      <c r="M35" s="5"/>
      <c r="N35" s="182">
        <f>J35*$N$31</f>
        <v>0</v>
      </c>
      <c r="O35" s="182">
        <f>K35*$O$31</f>
        <v>0</v>
      </c>
      <c r="P35" s="182">
        <f>N35*O35</f>
        <v>0</v>
      </c>
      <c r="Q35" s="5"/>
      <c r="R35" s="182">
        <f>N35*$R$31</f>
        <v>0</v>
      </c>
      <c r="S35" s="182">
        <f>O35*$S$31</f>
        <v>0</v>
      </c>
      <c r="T35" s="182">
        <f>R35*S35</f>
        <v>0</v>
      </c>
      <c r="U35" s="5"/>
      <c r="V35" s="182">
        <f>R35*$V$31</f>
        <v>0</v>
      </c>
      <c r="W35" s="182">
        <f>S35*$W$31</f>
        <v>0</v>
      </c>
      <c r="X35" s="182">
        <f>V35*W35</f>
        <v>0</v>
      </c>
      <c r="Y35" s="5"/>
      <c r="Z35" s="182">
        <f>V35*$Z$31</f>
        <v>0</v>
      </c>
      <c r="AA35" s="182">
        <f>W35*$AA$31</f>
        <v>0</v>
      </c>
      <c r="AB35" s="182">
        <f>Z35*AA35</f>
        <v>0</v>
      </c>
      <c r="AC35" s="5"/>
      <c r="AD35" s="182">
        <f>Z35*$AD$31</f>
        <v>0</v>
      </c>
      <c r="AE35" s="182">
        <f>AA35*$AE$31</f>
        <v>0</v>
      </c>
      <c r="AF35" s="182">
        <f>AD35*AE35</f>
        <v>0</v>
      </c>
      <c r="AG35" s="5"/>
      <c r="AH35" s="182">
        <f>AD35*$AH$31</f>
        <v>0</v>
      </c>
      <c r="AI35" s="182">
        <f>AE35*$AI$31</f>
        <v>0</v>
      </c>
      <c r="AJ35" s="182">
        <f>AH35*AI35</f>
        <v>0</v>
      </c>
      <c r="AK35" s="5"/>
      <c r="AL35" s="182">
        <f>AH35*$AL$31</f>
        <v>0</v>
      </c>
      <c r="AM35" s="182">
        <f>AI35*$AM$31</f>
        <v>0</v>
      </c>
      <c r="AN35" s="182">
        <f>AL35*AM35</f>
        <v>0</v>
      </c>
      <c r="AO35" s="5"/>
      <c r="AP35" s="5"/>
      <c r="AQ35" s="208">
        <f>SUMIF($F$6:$AO$6,$AQ$6,F35:AO35)</f>
        <v>0</v>
      </c>
      <c r="AR35" s="208">
        <f>SUMIF($F$6:$AO$6,$AR$6,F35:AO35)/AR8</f>
        <v>0</v>
      </c>
      <c r="AS35" s="183">
        <f>H35+L35+P35+T35+X35+AB35+AF35+AJ35+AN35</f>
        <v>0</v>
      </c>
      <c r="AT35" t="b">
        <f>(AQ35*AR35)=AS35</f>
        <v>1</v>
      </c>
      <c r="AU35" s="182">
        <f>(AQ35/$AR$8*12)*$AU$31</f>
        <v>0</v>
      </c>
      <c r="AV35" s="182">
        <f>AR35*$AV$31</f>
        <v>0</v>
      </c>
      <c r="AW35" s="182">
        <f>AU35*AV35</f>
        <v>0</v>
      </c>
      <c r="AY35" s="182">
        <f>AU35*$AY$31</f>
        <v>0</v>
      </c>
      <c r="AZ35" s="182">
        <f>AV35*$AZ$31</f>
        <v>0</v>
      </c>
      <c r="BA35" s="182">
        <f>AY35*AZ35</f>
        <v>0</v>
      </c>
      <c r="BC35" s="182">
        <f>AY35*$BC$31</f>
        <v>0</v>
      </c>
      <c r="BD35" s="182">
        <f>AZ35*$BD$31</f>
        <v>0</v>
      </c>
      <c r="BE35" s="182">
        <f>BC35*BD35</f>
        <v>0</v>
      </c>
      <c r="BG35" s="182">
        <f>BC35*$BG$31</f>
        <v>0</v>
      </c>
      <c r="BH35" s="182">
        <f>BD35*$BH$31</f>
        <v>0</v>
      </c>
      <c r="BI35" s="182">
        <f>BG35*BH35</f>
        <v>0</v>
      </c>
      <c r="BK35" s="182">
        <f>BG35*$BK$31</f>
        <v>0</v>
      </c>
      <c r="BL35" s="182">
        <f>BH35*$BL$31</f>
        <v>0</v>
      </c>
      <c r="BM35" s="182">
        <f>BK35*BL35</f>
        <v>0</v>
      </c>
    </row>
    <row r="36" spans="2:66" ht="18.75">
      <c r="B36" s="172" t="s">
        <v>172</v>
      </c>
      <c r="C36" s="180"/>
      <c r="D36" s="180"/>
      <c r="E36" s="184"/>
      <c r="F36" s="182"/>
      <c r="G36" s="182"/>
      <c r="H36" s="182">
        <f t="shared" si="54"/>
        <v>0</v>
      </c>
      <c r="I36" s="5"/>
      <c r="J36" s="182">
        <f>F36*$J$31</f>
        <v>0</v>
      </c>
      <c r="K36" s="182">
        <f>G36*$K$31</f>
        <v>0</v>
      </c>
      <c r="L36" s="182">
        <f>J36*K36</f>
        <v>0</v>
      </c>
      <c r="M36" s="5"/>
      <c r="N36" s="182">
        <f>J36*$N$31</f>
        <v>0</v>
      </c>
      <c r="O36" s="182">
        <f>K36*$O$31</f>
        <v>0</v>
      </c>
      <c r="P36" s="182">
        <f>N36*O36</f>
        <v>0</v>
      </c>
      <c r="Q36" s="5"/>
      <c r="R36" s="182">
        <f>N36*$R$31</f>
        <v>0</v>
      </c>
      <c r="S36" s="182">
        <f>O36*$S$31</f>
        <v>0</v>
      </c>
      <c r="T36" s="182">
        <f>R36*S36</f>
        <v>0</v>
      </c>
      <c r="U36" s="5"/>
      <c r="V36" s="182">
        <f>R36*$V$31</f>
        <v>0</v>
      </c>
      <c r="W36" s="182">
        <f>S36*$W$31</f>
        <v>0</v>
      </c>
      <c r="X36" s="182">
        <f>V36*W36</f>
        <v>0</v>
      </c>
      <c r="Y36" s="5"/>
      <c r="Z36" s="182">
        <f>V36*$Z$31</f>
        <v>0</v>
      </c>
      <c r="AA36" s="182">
        <f>W36*$AA$31</f>
        <v>0</v>
      </c>
      <c r="AB36" s="182">
        <f>Z36*AA36</f>
        <v>0</v>
      </c>
      <c r="AC36" s="5"/>
      <c r="AD36" s="182">
        <f>Z36*$AD$31</f>
        <v>0</v>
      </c>
      <c r="AE36" s="182">
        <f>AA36*$AE$31</f>
        <v>0</v>
      </c>
      <c r="AF36" s="182">
        <f>AD36*AE36</f>
        <v>0</v>
      </c>
      <c r="AG36" s="5"/>
      <c r="AH36" s="182">
        <f>AD36*$AH$31</f>
        <v>0</v>
      </c>
      <c r="AI36" s="182">
        <f>AE36*$AI$31</f>
        <v>0</v>
      </c>
      <c r="AJ36" s="182">
        <f>AH36*AI36</f>
        <v>0</v>
      </c>
      <c r="AK36" s="5"/>
      <c r="AL36" s="182">
        <f>AH36*$AL$31</f>
        <v>0</v>
      </c>
      <c r="AM36" s="182">
        <f>AI36*$AM$31</f>
        <v>0</v>
      </c>
      <c r="AN36" s="182">
        <f>AL36*AM36</f>
        <v>0</v>
      </c>
      <c r="AO36" s="5"/>
      <c r="AP36" s="5"/>
      <c r="AQ36" s="208">
        <f>SUMIF($F$6:$AO$6,$AQ$6,F36:AO36)</f>
        <v>0</v>
      </c>
      <c r="AR36" s="208">
        <f>SUMIF($F$6:$AO$6,$AR$6,F36:AO36)/AR8</f>
        <v>0</v>
      </c>
      <c r="AS36" s="183">
        <f>H36+L36+P36+T36+X36+AB36+AF36+AJ36+AN36</f>
        <v>0</v>
      </c>
      <c r="AT36" t="b">
        <f>(AQ36*AR36)=AS36</f>
        <v>1</v>
      </c>
      <c r="AU36" s="182">
        <f>(AQ36/$AR$8*12)*$AU$31</f>
        <v>0</v>
      </c>
      <c r="AV36" s="182">
        <f>AR36*$AV$31</f>
        <v>0</v>
      </c>
      <c r="AW36" s="182">
        <f>AU36*AV36</f>
        <v>0</v>
      </c>
      <c r="AY36" s="182">
        <f>AU36*$AY$31</f>
        <v>0</v>
      </c>
      <c r="AZ36" s="182">
        <f>AV36*$AZ$31</f>
        <v>0</v>
      </c>
      <c r="BA36" s="182">
        <f>AY36*AZ36</f>
        <v>0</v>
      </c>
      <c r="BC36" s="182">
        <f>AY36*$BC$31</f>
        <v>0</v>
      </c>
      <c r="BD36" s="182">
        <f>AZ36*$BD$31</f>
        <v>0</v>
      </c>
      <c r="BE36" s="182">
        <f>BC36*BD36</f>
        <v>0</v>
      </c>
      <c r="BG36" s="182">
        <f>BC36*$BG$31</f>
        <v>0</v>
      </c>
      <c r="BH36" s="182">
        <f>BD36*$BH$31</f>
        <v>0</v>
      </c>
      <c r="BI36" s="182">
        <f>BG36*BH36</f>
        <v>0</v>
      </c>
      <c r="BK36" s="182">
        <f>BG36*$BK$31</f>
        <v>0</v>
      </c>
      <c r="BL36" s="182">
        <f>BH36*$BL$31</f>
        <v>0</v>
      </c>
      <c r="BM36" s="182">
        <f>BK36*BL36</f>
        <v>0</v>
      </c>
    </row>
    <row r="37" spans="2:66" ht="18.75">
      <c r="B37" s="172" t="s">
        <v>174</v>
      </c>
      <c r="C37" s="180"/>
      <c r="D37" s="180">
        <v>0</v>
      </c>
      <c r="E37" s="184"/>
      <c r="F37" s="182"/>
      <c r="G37" s="182"/>
      <c r="H37" s="182"/>
      <c r="I37" s="5"/>
      <c r="J37" s="182"/>
      <c r="K37" s="182"/>
      <c r="L37" s="182"/>
      <c r="M37" s="5"/>
      <c r="N37" s="182"/>
      <c r="O37" s="182"/>
      <c r="P37" s="182"/>
      <c r="Q37" s="5"/>
      <c r="R37" s="182"/>
      <c r="S37" s="182"/>
      <c r="T37" s="182"/>
      <c r="U37" s="5"/>
      <c r="V37" s="182"/>
      <c r="W37" s="182"/>
      <c r="X37" s="182"/>
      <c r="Y37" s="5"/>
      <c r="Z37" s="182"/>
      <c r="AA37" s="182"/>
      <c r="AB37" s="182"/>
      <c r="AC37" s="5"/>
      <c r="AD37" s="182"/>
      <c r="AE37" s="182"/>
      <c r="AF37" s="182"/>
      <c r="AG37" s="5"/>
      <c r="AH37" s="182"/>
      <c r="AI37" s="182"/>
      <c r="AJ37" s="182"/>
      <c r="AK37" s="5"/>
      <c r="AL37" s="182"/>
      <c r="AM37" s="182"/>
      <c r="AN37" s="182"/>
      <c r="AO37" s="5"/>
      <c r="AP37" s="5"/>
      <c r="AQ37" s="5"/>
      <c r="AR37" s="5"/>
      <c r="AS37" s="183">
        <f t="shared" ref="AS37" si="55">G37*12</f>
        <v>0</v>
      </c>
      <c r="AU37" s="182"/>
      <c r="AV37" s="182"/>
      <c r="AW37" s="182"/>
      <c r="AY37" s="182"/>
      <c r="AZ37" s="182"/>
      <c r="BA37" s="182"/>
      <c r="BC37" s="182"/>
      <c r="BD37" s="182"/>
      <c r="BE37" s="182"/>
      <c r="BG37" s="182"/>
      <c r="BH37" s="182"/>
      <c r="BI37" s="182"/>
      <c r="BK37" s="182"/>
      <c r="BL37" s="182"/>
      <c r="BM37" s="182"/>
    </row>
    <row r="38" spans="2:66" ht="18.75">
      <c r="B38" s="362" t="s">
        <v>164</v>
      </c>
      <c r="C38" s="362"/>
      <c r="D38" s="362"/>
      <c r="E38" s="184"/>
      <c r="F38" s="188">
        <f>SUM(F33:F37)</f>
        <v>0</v>
      </c>
      <c r="G38" s="188"/>
      <c r="H38" s="188" t="e">
        <f>SUM(H33:H37)</f>
        <v>#VALUE!</v>
      </c>
      <c r="I38" s="188"/>
      <c r="J38" s="188">
        <f>SUM(J33:J37)</f>
        <v>0</v>
      </c>
      <c r="K38" s="188"/>
      <c r="L38" s="188" t="e">
        <f>SUM(L33:L37)</f>
        <v>#VALUE!</v>
      </c>
      <c r="M38" s="188"/>
      <c r="N38" s="188">
        <f>SUM(N33:N37)</f>
        <v>0</v>
      </c>
      <c r="O38" s="188"/>
      <c r="P38" s="188" t="e">
        <f>SUM(P33:P37)</f>
        <v>#VALUE!</v>
      </c>
      <c r="Q38" s="188"/>
      <c r="R38" s="188">
        <f>SUM(R33:R37)</f>
        <v>0</v>
      </c>
      <c r="S38" s="188"/>
      <c r="T38" s="188" t="e">
        <f>SUM(T33:T37)</f>
        <v>#VALUE!</v>
      </c>
      <c r="U38" s="188"/>
      <c r="V38" s="188">
        <f>SUM(V33:V37)</f>
        <v>0</v>
      </c>
      <c r="W38" s="188"/>
      <c r="X38" s="188" t="e">
        <f>SUM(X33:X37)</f>
        <v>#VALUE!</v>
      </c>
      <c r="Y38" s="188"/>
      <c r="Z38" s="188">
        <f>SUM(Z33:Z37)</f>
        <v>0</v>
      </c>
      <c r="AA38" s="188"/>
      <c r="AB38" s="188" t="e">
        <f>SUM(AB33:AB37)</f>
        <v>#VALUE!</v>
      </c>
      <c r="AC38" s="188"/>
      <c r="AD38" s="188">
        <f>SUM(AD33:AD37)</f>
        <v>0</v>
      </c>
      <c r="AE38" s="188"/>
      <c r="AF38" s="188" t="e">
        <f>SUM(AF33:AF37)</f>
        <v>#VALUE!</v>
      </c>
      <c r="AG38" s="188"/>
      <c r="AH38" s="188">
        <f>SUM(AH33:AH37)</f>
        <v>0</v>
      </c>
      <c r="AI38" s="188"/>
      <c r="AJ38" s="188" t="e">
        <f>SUM(AJ33:AJ37)</f>
        <v>#VALUE!</v>
      </c>
      <c r="AK38" s="188"/>
      <c r="AL38" s="188">
        <f>SUM(AL33:AL37)</f>
        <v>0</v>
      </c>
      <c r="AM38" s="188"/>
      <c r="AN38" s="188" t="e">
        <f>SUM(AN33:AN37)</f>
        <v>#VALUE!</v>
      </c>
      <c r="AO38" s="188"/>
      <c r="AP38" s="188"/>
      <c r="AQ38" s="188">
        <f>SUM(AQ33:AQ37)</f>
        <v>0</v>
      </c>
      <c r="AR38" s="188"/>
      <c r="AS38" s="188" t="e">
        <f>SUM(AS33:AS37)</f>
        <v>#VALUE!</v>
      </c>
      <c r="AT38" s="3"/>
      <c r="AU38" s="188">
        <f>SUM(AU33:AU37)</f>
        <v>0</v>
      </c>
      <c r="AV38" s="188"/>
      <c r="AW38" s="188" t="e">
        <f>SUM(AW33:AW37)</f>
        <v>#REF!</v>
      </c>
      <c r="AX38" s="3"/>
      <c r="AY38" s="188">
        <f>SUM(AY33:AY37)</f>
        <v>0</v>
      </c>
      <c r="AZ38" s="188"/>
      <c r="BA38" s="188" t="e">
        <f>SUM(BA33:BA37)</f>
        <v>#REF!</v>
      </c>
      <c r="BB38" s="3"/>
      <c r="BC38" s="188">
        <f>SUM(BC33:BC37)</f>
        <v>0</v>
      </c>
      <c r="BD38" s="188"/>
      <c r="BE38" s="188" t="e">
        <f>SUM(BE33:BE37)</f>
        <v>#REF!</v>
      </c>
      <c r="BF38" s="3"/>
      <c r="BG38" s="188">
        <f>SUM(BG33:BG37)</f>
        <v>0</v>
      </c>
      <c r="BH38" s="188"/>
      <c r="BI38" s="188" t="e">
        <f>SUM(BI33:BI37)</f>
        <v>#REF!</v>
      </c>
      <c r="BJ38" s="3"/>
      <c r="BK38" s="188">
        <f>SUM(BK33:BK37)</f>
        <v>0</v>
      </c>
      <c r="BL38" s="188"/>
      <c r="BM38" s="188" t="e">
        <f>SUM(BM33:BM37)</f>
        <v>#REF!</v>
      </c>
    </row>
    <row r="39" spans="2:66" ht="9.75" customHeight="1">
      <c r="B39" s="3"/>
      <c r="C39" s="184"/>
      <c r="D39" s="184"/>
      <c r="E39" s="184"/>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U39" s="5"/>
      <c r="AV39" s="5"/>
      <c r="AW39" s="5"/>
      <c r="AY39" s="5"/>
      <c r="AZ39" s="5"/>
      <c r="BA39" s="5"/>
      <c r="BC39" s="5"/>
      <c r="BD39" s="5"/>
      <c r="BE39" s="5"/>
      <c r="BG39" s="5"/>
      <c r="BH39" s="5"/>
      <c r="BI39" s="5"/>
      <c r="BK39" s="5"/>
      <c r="BL39" s="5"/>
      <c r="BM39" s="5"/>
    </row>
    <row r="40" spans="2:66" ht="18.75">
      <c r="B40" s="3"/>
      <c r="C40" s="184"/>
      <c r="D40" s="179"/>
      <c r="E40" s="179"/>
      <c r="F40" s="179"/>
      <c r="G40" s="5"/>
      <c r="H40" s="5"/>
      <c r="I40" s="5"/>
      <c r="J40" s="207">
        <f>$J$8</f>
        <v>1</v>
      </c>
      <c r="K40" s="207">
        <v>1.2</v>
      </c>
      <c r="L40" s="178"/>
      <c r="M40" s="178"/>
      <c r="N40" s="207">
        <f>$N$8</f>
        <v>1</v>
      </c>
      <c r="O40" s="207">
        <v>1.2</v>
      </c>
      <c r="P40" s="178"/>
      <c r="Q40" s="178"/>
      <c r="R40" s="207">
        <f>$R$8</f>
        <v>1</v>
      </c>
      <c r="S40" s="207">
        <v>1.2</v>
      </c>
      <c r="T40" s="178"/>
      <c r="U40" s="178"/>
      <c r="V40" s="207">
        <f>$V$8</f>
        <v>1</v>
      </c>
      <c r="W40" s="207">
        <f>$W$8</f>
        <v>1</v>
      </c>
      <c r="X40" s="178"/>
      <c r="Y40" s="178"/>
      <c r="Z40" s="207">
        <f>$Z$8</f>
        <v>1</v>
      </c>
      <c r="AA40" s="207">
        <f>$AA$8</f>
        <v>1</v>
      </c>
      <c r="AB40" s="178"/>
      <c r="AC40" s="178"/>
      <c r="AD40" s="207">
        <f>$AD$8</f>
        <v>1</v>
      </c>
      <c r="AE40" s="207">
        <f>$AE$8</f>
        <v>1</v>
      </c>
      <c r="AF40" s="178"/>
      <c r="AG40" s="178"/>
      <c r="AH40" s="207">
        <f>$AH$8</f>
        <v>1</v>
      </c>
      <c r="AI40" s="207">
        <f>$AI$8</f>
        <v>1</v>
      </c>
      <c r="AJ40" s="178"/>
      <c r="AK40" s="178"/>
      <c r="AL40" s="207">
        <f>$AL$8</f>
        <v>1</v>
      </c>
      <c r="AM40" s="207">
        <f>$AM$8</f>
        <v>1</v>
      </c>
      <c r="AN40" s="178"/>
      <c r="AO40" s="178"/>
      <c r="AP40" s="5"/>
      <c r="AQ40" s="5"/>
      <c r="AR40" s="5"/>
      <c r="AS40" s="5"/>
      <c r="AU40" s="207">
        <v>1</v>
      </c>
      <c r="AV40" s="207">
        <v>1.05</v>
      </c>
      <c r="AW40" s="5"/>
      <c r="AY40" s="207">
        <v>1</v>
      </c>
      <c r="AZ40" s="207">
        <v>1.05</v>
      </c>
      <c r="BA40" s="178"/>
      <c r="BB40" s="179"/>
      <c r="BC40" s="207">
        <v>1</v>
      </c>
      <c r="BD40" s="207">
        <v>1.05</v>
      </c>
      <c r="BE40" s="178"/>
      <c r="BF40" s="179"/>
      <c r="BG40" s="207">
        <v>1</v>
      </c>
      <c r="BH40" s="207">
        <v>1.05</v>
      </c>
      <c r="BI40" s="178"/>
      <c r="BJ40" s="179"/>
      <c r="BK40" s="207">
        <v>1</v>
      </c>
      <c r="BL40" s="207">
        <v>1.05</v>
      </c>
      <c r="BM40" s="178"/>
    </row>
    <row r="41" spans="2:66" ht="18.75">
      <c r="B41" s="172">
        <v>3</v>
      </c>
      <c r="C41" s="180" t="s">
        <v>339</v>
      </c>
      <c r="D41" s="181"/>
      <c r="E41" s="179"/>
      <c r="F41" s="182"/>
      <c r="G41" s="182"/>
      <c r="H41" s="182"/>
      <c r="I41" s="5"/>
      <c r="J41" s="182"/>
      <c r="K41" s="182"/>
      <c r="L41" s="182"/>
      <c r="M41" s="5"/>
      <c r="N41" s="182"/>
      <c r="O41" s="182"/>
      <c r="P41" s="182"/>
      <c r="Q41" s="5"/>
      <c r="R41" s="182"/>
      <c r="S41" s="182"/>
      <c r="T41" s="182"/>
      <c r="U41" s="5"/>
      <c r="V41" s="182"/>
      <c r="W41" s="182"/>
      <c r="X41" s="182"/>
      <c r="Y41" s="5"/>
      <c r="Z41" s="182"/>
      <c r="AA41" s="182"/>
      <c r="AB41" s="182"/>
      <c r="AC41" s="5"/>
      <c r="AD41" s="182"/>
      <c r="AE41" s="182"/>
      <c r="AF41" s="182"/>
      <c r="AG41" s="5"/>
      <c r="AH41" s="182"/>
      <c r="AI41" s="182"/>
      <c r="AJ41" s="182"/>
      <c r="AK41" s="5"/>
      <c r="AL41" s="182"/>
      <c r="AM41" s="182"/>
      <c r="AN41" s="182"/>
      <c r="AO41" s="5"/>
      <c r="AP41" s="5"/>
      <c r="AQ41" s="5"/>
      <c r="AR41" s="5"/>
      <c r="AS41" s="5"/>
      <c r="AU41" s="182"/>
      <c r="AV41" s="182"/>
      <c r="AW41" s="182">
        <f>AU41*AV41</f>
        <v>0</v>
      </c>
      <c r="AY41" s="182"/>
      <c r="AZ41" s="182"/>
      <c r="BA41" s="182"/>
      <c r="BC41" s="182"/>
      <c r="BD41" s="182"/>
      <c r="BE41" s="182"/>
      <c r="BG41" s="182"/>
      <c r="BH41" s="182"/>
      <c r="BI41" s="182"/>
      <c r="BK41" s="182"/>
      <c r="BL41" s="182"/>
      <c r="BM41" s="182"/>
    </row>
    <row r="42" spans="2:66" ht="18.75">
      <c r="B42" s="172" t="s">
        <v>178</v>
      </c>
      <c r="C42" s="180"/>
      <c r="D42" s="180" t="s">
        <v>340</v>
      </c>
      <c r="E42" s="184"/>
      <c r="F42" s="372" t="s">
        <v>498</v>
      </c>
      <c r="G42" s="372"/>
      <c r="H42" s="182">
        <v>0</v>
      </c>
      <c r="I42" s="5"/>
      <c r="J42" s="372" t="s">
        <v>498</v>
      </c>
      <c r="K42" s="372"/>
      <c r="L42" s="182">
        <v>0</v>
      </c>
      <c r="M42" s="5"/>
      <c r="N42" s="372" t="s">
        <v>498</v>
      </c>
      <c r="O42" s="372"/>
      <c r="P42" s="182">
        <v>0</v>
      </c>
      <c r="Q42" s="5"/>
      <c r="R42" s="372" t="s">
        <v>498</v>
      </c>
      <c r="S42" s="372"/>
      <c r="T42" s="182">
        <v>0</v>
      </c>
      <c r="U42" s="5"/>
      <c r="V42" s="372" t="s">
        <v>498</v>
      </c>
      <c r="W42" s="372"/>
      <c r="X42" s="182">
        <v>0</v>
      </c>
      <c r="Y42" s="5"/>
      <c r="Z42" s="372" t="s">
        <v>498</v>
      </c>
      <c r="AA42" s="372"/>
      <c r="AB42" s="182">
        <v>0</v>
      </c>
      <c r="AC42" s="5"/>
      <c r="AD42" s="372" t="s">
        <v>498</v>
      </c>
      <c r="AE42" s="372"/>
      <c r="AF42" s="182">
        <v>0</v>
      </c>
      <c r="AG42" s="5"/>
      <c r="AH42" s="182">
        <v>1</v>
      </c>
      <c r="AI42" s="182">
        <f>4700000*118%</f>
        <v>5546000</v>
      </c>
      <c r="AJ42" s="182">
        <f>AH42*AI42</f>
        <v>5546000</v>
      </c>
      <c r="AK42" s="5"/>
      <c r="AL42" s="182">
        <f>AH42*$AL$40</f>
        <v>1</v>
      </c>
      <c r="AM42" s="182">
        <f>AI42*$AM$40</f>
        <v>5546000</v>
      </c>
      <c r="AN42" s="182">
        <f>AL42*AM42</f>
        <v>5546000</v>
      </c>
      <c r="AO42" s="5"/>
      <c r="AP42" s="5"/>
      <c r="AQ42" s="208">
        <v>2</v>
      </c>
      <c r="AR42" s="208">
        <f>4700000*118%</f>
        <v>5546000</v>
      </c>
      <c r="AS42" s="183">
        <f>H42+L42+P42+T42+X42+AB42+AF42+AJ42+AN42</f>
        <v>11092000</v>
      </c>
      <c r="AT42" t="b">
        <f>(AQ42*AR42)=AS42</f>
        <v>1</v>
      </c>
      <c r="AU42" s="182">
        <v>12</v>
      </c>
      <c r="AV42" s="182">
        <f>AR42*$AV$40</f>
        <v>5823300</v>
      </c>
      <c r="AW42" s="182">
        <f>AU42*AV42</f>
        <v>69879600</v>
      </c>
      <c r="AY42" s="182">
        <v>12</v>
      </c>
      <c r="AZ42" s="182">
        <f>AV42*$AZ$40</f>
        <v>6114465</v>
      </c>
      <c r="BA42" s="182">
        <f>AY42*AZ42</f>
        <v>73373580</v>
      </c>
      <c r="BC42" s="182">
        <v>12</v>
      </c>
      <c r="BD42" s="182">
        <f>AZ42*$BD$40</f>
        <v>6420188.25</v>
      </c>
      <c r="BE42" s="182">
        <f>BC42*BD42</f>
        <v>77042259</v>
      </c>
      <c r="BG42" s="182">
        <v>12</v>
      </c>
      <c r="BH42" s="182">
        <f>BD42*$BH$40</f>
        <v>6741197.6625000006</v>
      </c>
      <c r="BI42" s="182">
        <f>BG42*BH42</f>
        <v>80894371.950000003</v>
      </c>
      <c r="BK42" s="182">
        <v>12</v>
      </c>
      <c r="BL42" s="182">
        <f>BH42*$BL$40</f>
        <v>7078257.5456250012</v>
      </c>
      <c r="BM42" s="182">
        <f>BK42*BL42</f>
        <v>84939090.547500014</v>
      </c>
    </row>
    <row r="43" spans="2:66" ht="18.75">
      <c r="B43" s="172" t="s">
        <v>354</v>
      </c>
      <c r="C43" s="180"/>
      <c r="D43" s="180" t="s">
        <v>499</v>
      </c>
      <c r="E43" s="184"/>
      <c r="F43" s="182">
        <v>1</v>
      </c>
      <c r="G43" s="182">
        <v>500000</v>
      </c>
      <c r="H43" s="182">
        <f t="shared" ref="H43:H44" si="56">F43*G43</f>
        <v>500000</v>
      </c>
      <c r="I43" s="5"/>
      <c r="J43" s="182">
        <f>F43*$J$40</f>
        <v>1</v>
      </c>
      <c r="K43" s="182">
        <v>500000</v>
      </c>
      <c r="L43" s="182">
        <f t="shared" ref="L43:L44" si="57">J43*K43</f>
        <v>500000</v>
      </c>
      <c r="M43" s="5"/>
      <c r="N43" s="182">
        <f>J43*$N$40</f>
        <v>1</v>
      </c>
      <c r="O43" s="182">
        <v>500000</v>
      </c>
      <c r="P43" s="182">
        <f t="shared" ref="P43:P44" si="58">N43*O43</f>
        <v>500000</v>
      </c>
      <c r="Q43" s="5"/>
      <c r="R43" s="182">
        <f>N43*$R$40</f>
        <v>1</v>
      </c>
      <c r="S43" s="182">
        <v>600000</v>
      </c>
      <c r="T43" s="182">
        <f t="shared" ref="T43:T44" si="59">R43*S43</f>
        <v>600000</v>
      </c>
      <c r="U43" s="5"/>
      <c r="V43" s="182">
        <f>R43*$V$40</f>
        <v>1</v>
      </c>
      <c r="W43" s="182">
        <v>600000</v>
      </c>
      <c r="X43" s="182">
        <f t="shared" ref="X43:X44" si="60">V43*W43</f>
        <v>600000</v>
      </c>
      <c r="Y43" s="5"/>
      <c r="Z43" s="182">
        <f>V43*$Z$40</f>
        <v>1</v>
      </c>
      <c r="AA43" s="182">
        <f>W43*$AA$40</f>
        <v>600000</v>
      </c>
      <c r="AB43" s="182">
        <f t="shared" ref="AB43:AB44" si="61">Z43*AA43</f>
        <v>600000</v>
      </c>
      <c r="AC43" s="5"/>
      <c r="AD43" s="182">
        <f>Z43*$AD$40</f>
        <v>1</v>
      </c>
      <c r="AE43" s="182">
        <f>AA43*$AE$40</f>
        <v>600000</v>
      </c>
      <c r="AF43" s="182">
        <f t="shared" ref="AF43:AF44" si="62">AD43*AE43</f>
        <v>600000</v>
      </c>
      <c r="AG43" s="5"/>
      <c r="AH43" s="182">
        <f>AD43*$AH$40</f>
        <v>1</v>
      </c>
      <c r="AI43" s="182">
        <f>AE43*$AI$40</f>
        <v>600000</v>
      </c>
      <c r="AJ43" s="182">
        <f t="shared" ref="AJ43:AJ44" si="63">AH43*AI43</f>
        <v>600000</v>
      </c>
      <c r="AK43" s="5"/>
      <c r="AL43" s="182">
        <f>AH43*$AL$40</f>
        <v>1</v>
      </c>
      <c r="AM43" s="182">
        <f>AI43*$AM$40</f>
        <v>600000</v>
      </c>
      <c r="AN43" s="182">
        <f t="shared" ref="AN43:AN44" si="64">AL43*AM43</f>
        <v>600000</v>
      </c>
      <c r="AO43" s="5"/>
      <c r="AP43" s="5"/>
      <c r="AQ43" s="208">
        <f>SUMIF($F$6:$AO$6,$AQ$6,F43:AO43)</f>
        <v>9</v>
      </c>
      <c r="AR43" s="208">
        <f>SUMIF($F$6:$AO$6,$AR$6,F43:AO43)/AR8</f>
        <v>566666.66666666663</v>
      </c>
      <c r="AS43" s="183">
        <f>H43+L43+P43+T43+X43+AB43+AF43+AJ43+AN43</f>
        <v>5100000</v>
      </c>
      <c r="AT43" t="b">
        <f>(AQ43*AR43)=AS43</f>
        <v>1</v>
      </c>
      <c r="AU43" s="182">
        <f>(AQ43/AR8*12)*$AU$40</f>
        <v>12</v>
      </c>
      <c r="AV43" s="182">
        <f>AR43*110%</f>
        <v>623333.33333333337</v>
      </c>
      <c r="AW43" s="182">
        <f>AU43*AV43</f>
        <v>7480000</v>
      </c>
      <c r="AY43" s="182">
        <f>AU43*$AY$40</f>
        <v>12</v>
      </c>
      <c r="AZ43" s="182">
        <f>AV43*120%</f>
        <v>748000</v>
      </c>
      <c r="BA43" s="182">
        <f>AY43*AZ43</f>
        <v>8976000</v>
      </c>
      <c r="BC43" s="182">
        <f>AY43*$BC$40</f>
        <v>12</v>
      </c>
      <c r="BD43" s="182">
        <f>AZ43</f>
        <v>748000</v>
      </c>
      <c r="BE43" s="182">
        <f>BC43*BD43</f>
        <v>8976000</v>
      </c>
      <c r="BG43" s="182">
        <f>BC43*$BG$40</f>
        <v>12</v>
      </c>
      <c r="BH43" s="182">
        <f>BD43*120%</f>
        <v>897600</v>
      </c>
      <c r="BI43" s="182">
        <f>BG43*BH43</f>
        <v>10771200</v>
      </c>
      <c r="BK43" s="182">
        <f>BG43*$BK$40</f>
        <v>12</v>
      </c>
      <c r="BL43" s="182">
        <f>BH43*$BL$40</f>
        <v>942480</v>
      </c>
      <c r="BM43" s="182">
        <f>BK43*BL43</f>
        <v>11309760</v>
      </c>
    </row>
    <row r="44" spans="2:66" ht="18.75">
      <c r="B44" s="172" t="s">
        <v>356</v>
      </c>
      <c r="C44" s="180"/>
      <c r="D44" s="180" t="s">
        <v>500</v>
      </c>
      <c r="E44" s="184"/>
      <c r="F44" s="182">
        <v>1</v>
      </c>
      <c r="G44" s="182">
        <v>300000</v>
      </c>
      <c r="H44" s="182">
        <f t="shared" si="56"/>
        <v>300000</v>
      </c>
      <c r="I44" s="5"/>
      <c r="J44" s="182">
        <f>F44*$J$40</f>
        <v>1</v>
      </c>
      <c r="K44" s="182">
        <f>G44*$K$40</f>
        <v>360000</v>
      </c>
      <c r="L44" s="182">
        <f t="shared" si="57"/>
        <v>360000</v>
      </c>
      <c r="M44" s="5"/>
      <c r="N44" s="182">
        <f>J44*$N$40</f>
        <v>1</v>
      </c>
      <c r="O44" s="182">
        <f>K44*$O$40</f>
        <v>432000</v>
      </c>
      <c r="P44" s="182">
        <f t="shared" si="58"/>
        <v>432000</v>
      </c>
      <c r="Q44" s="5"/>
      <c r="R44" s="182">
        <f>N44*$R$40</f>
        <v>1</v>
      </c>
      <c r="S44" s="182">
        <f>O44*$S$40</f>
        <v>518400</v>
      </c>
      <c r="T44" s="182">
        <f t="shared" si="59"/>
        <v>518400</v>
      </c>
      <c r="U44" s="5"/>
      <c r="V44" s="182">
        <f>R44*$V$40</f>
        <v>1</v>
      </c>
      <c r="W44" s="182">
        <f>S44*$W$40</f>
        <v>518400</v>
      </c>
      <c r="X44" s="182">
        <f t="shared" si="60"/>
        <v>518400</v>
      </c>
      <c r="Y44" s="5"/>
      <c r="Z44" s="182">
        <f>V44*$Z$40</f>
        <v>1</v>
      </c>
      <c r="AA44" s="182">
        <f>W44*$AA$40</f>
        <v>518400</v>
      </c>
      <c r="AB44" s="182">
        <f t="shared" si="61"/>
        <v>518400</v>
      </c>
      <c r="AC44" s="5"/>
      <c r="AD44" s="182">
        <f>Z44*$AD$40</f>
        <v>1</v>
      </c>
      <c r="AE44" s="182">
        <f>AA44*$AE$40*105%</f>
        <v>544320</v>
      </c>
      <c r="AF44" s="182">
        <f t="shared" si="62"/>
        <v>544320</v>
      </c>
      <c r="AG44" s="5"/>
      <c r="AH44" s="182">
        <f>AD44*$AH$40</f>
        <v>1</v>
      </c>
      <c r="AI44" s="182">
        <f>AE44*$AI$40</f>
        <v>544320</v>
      </c>
      <c r="AJ44" s="182">
        <f t="shared" si="63"/>
        <v>544320</v>
      </c>
      <c r="AK44" s="5"/>
      <c r="AL44" s="182">
        <f>AH44*$AL$40</f>
        <v>1</v>
      </c>
      <c r="AM44" s="182">
        <f>AI44*$AM$40</f>
        <v>544320</v>
      </c>
      <c r="AN44" s="182">
        <f t="shared" si="64"/>
        <v>544320</v>
      </c>
      <c r="AO44" s="5"/>
      <c r="AP44" s="5"/>
      <c r="AQ44" s="208">
        <f>SUMIF($F$6:$AO$6,$AQ$6,F44:AO44)</f>
        <v>9</v>
      </c>
      <c r="AR44" s="208">
        <f>SUMIF($F$6:$AO$6,$AR$6,F44:AO44)/AR8</f>
        <v>475573.33333333331</v>
      </c>
      <c r="AS44" s="183">
        <f>H44+L44+P44+T44+X44+AB44+AF44+AJ44+AN44</f>
        <v>4280160</v>
      </c>
      <c r="AT44" t="b">
        <f>(AQ44*AR44)=AS44</f>
        <v>1</v>
      </c>
      <c r="AU44" s="182">
        <f>(AQ44/AR8*12)*$AU$40</f>
        <v>12</v>
      </c>
      <c r="AV44" s="182">
        <f>AR44*120%</f>
        <v>570688</v>
      </c>
      <c r="AW44" s="182">
        <f>AU44*AV44</f>
        <v>6848256</v>
      </c>
      <c r="AY44" s="182">
        <f>AU44*$AY$40</f>
        <v>12</v>
      </c>
      <c r="AZ44" s="182">
        <f>AV44*$AZ$40</f>
        <v>599222.4</v>
      </c>
      <c r="BA44" s="182">
        <f>AY44*AZ44</f>
        <v>7190668.8000000007</v>
      </c>
      <c r="BC44" s="182">
        <f>AY44*$BC$40</f>
        <v>12</v>
      </c>
      <c r="BD44" s="182">
        <f>AZ44*110%</f>
        <v>659144.64000000013</v>
      </c>
      <c r="BE44" s="182">
        <f>BC44*BD44</f>
        <v>7909735.6800000016</v>
      </c>
      <c r="BG44" s="182">
        <f>BC44*$BG$40</f>
        <v>12</v>
      </c>
      <c r="BH44" s="182">
        <f>BD44*$BH$40</f>
        <v>692101.87200000021</v>
      </c>
      <c r="BI44" s="182">
        <f>BG44*BH44</f>
        <v>8305222.4640000025</v>
      </c>
      <c r="BK44" s="182">
        <f>BG44*$BK$40</f>
        <v>12</v>
      </c>
      <c r="BL44" s="182">
        <f>BH44*$BL$40</f>
        <v>726706.96560000023</v>
      </c>
      <c r="BM44" s="182">
        <f>BK44*BL44</f>
        <v>8720483.5872000027</v>
      </c>
    </row>
    <row r="45" spans="2:66" ht="18.75">
      <c r="B45" s="172" t="s">
        <v>356</v>
      </c>
      <c r="C45" s="180"/>
      <c r="D45" s="180" t="s">
        <v>501</v>
      </c>
      <c r="E45" s="184"/>
      <c r="F45" s="182"/>
      <c r="G45" s="182"/>
      <c r="H45" s="182"/>
      <c r="I45" s="5"/>
      <c r="J45" s="182"/>
      <c r="K45" s="182"/>
      <c r="L45" s="182"/>
      <c r="M45" s="5"/>
      <c r="N45" s="182"/>
      <c r="O45" s="182"/>
      <c r="P45" s="182"/>
      <c r="Q45" s="5"/>
      <c r="R45" s="182"/>
      <c r="S45" s="182"/>
      <c r="T45" s="182"/>
      <c r="U45" s="5"/>
      <c r="V45" s="182"/>
      <c r="W45" s="182"/>
      <c r="X45" s="182"/>
      <c r="Y45" s="5"/>
      <c r="Z45" s="182"/>
      <c r="AA45" s="182"/>
      <c r="AB45" s="182"/>
      <c r="AC45" s="5"/>
      <c r="AD45" s="182"/>
      <c r="AE45" s="182"/>
      <c r="AF45" s="182"/>
      <c r="AG45" s="5"/>
      <c r="AH45" s="182"/>
      <c r="AI45" s="182"/>
      <c r="AJ45" s="182"/>
      <c r="AK45" s="5"/>
      <c r="AL45" s="182"/>
      <c r="AM45" s="182"/>
      <c r="AN45" s="182"/>
      <c r="AO45" s="5"/>
      <c r="AP45" s="5"/>
      <c r="AQ45" s="208"/>
      <c r="AR45" s="208"/>
      <c r="AS45" s="183"/>
      <c r="AU45" s="182"/>
      <c r="AV45" s="182"/>
      <c r="AW45" s="182"/>
      <c r="AY45" s="182"/>
      <c r="AZ45" s="182"/>
      <c r="BA45" s="182"/>
      <c r="BC45" s="182"/>
      <c r="BD45" s="182"/>
      <c r="BE45" s="182"/>
      <c r="BG45" s="182"/>
      <c r="BH45" s="182"/>
      <c r="BI45" s="182"/>
      <c r="BK45" s="182"/>
      <c r="BL45" s="182"/>
      <c r="BM45" s="182"/>
    </row>
    <row r="46" spans="2:66" ht="18.75">
      <c r="B46" s="172" t="s">
        <v>358</v>
      </c>
      <c r="C46" s="180"/>
      <c r="D46" s="180"/>
      <c r="E46" s="184"/>
      <c r="F46" s="182"/>
      <c r="G46" s="182"/>
      <c r="H46" s="182"/>
      <c r="I46" s="5"/>
      <c r="J46" s="182"/>
      <c r="K46" s="182"/>
      <c r="L46" s="182"/>
      <c r="M46" s="5"/>
      <c r="N46" s="182"/>
      <c r="O46" s="182"/>
      <c r="P46" s="182"/>
      <c r="Q46" s="5"/>
      <c r="R46" s="182"/>
      <c r="S46" s="182"/>
      <c r="T46" s="182"/>
      <c r="U46" s="5"/>
      <c r="V46" s="182"/>
      <c r="W46" s="182"/>
      <c r="X46" s="182"/>
      <c r="Y46" s="5"/>
      <c r="Z46" s="182"/>
      <c r="AA46" s="182"/>
      <c r="AB46" s="182"/>
      <c r="AC46" s="5"/>
      <c r="AD46" s="182"/>
      <c r="AE46" s="182"/>
      <c r="AF46" s="182"/>
      <c r="AG46" s="5"/>
      <c r="AH46" s="182"/>
      <c r="AI46" s="182"/>
      <c r="AJ46" s="182"/>
      <c r="AK46" s="5"/>
      <c r="AL46" s="182"/>
      <c r="AM46" s="182"/>
      <c r="AN46" s="182"/>
      <c r="AO46" s="5"/>
      <c r="AP46" s="5"/>
      <c r="AQ46" s="5"/>
      <c r="AR46" s="5"/>
      <c r="AS46" s="183">
        <f t="shared" ref="AS46" si="65">G46*12</f>
        <v>0</v>
      </c>
      <c r="AU46" s="182"/>
      <c r="AV46" s="182"/>
      <c r="AW46" s="182"/>
      <c r="AY46" s="182"/>
      <c r="AZ46" s="182"/>
      <c r="BA46" s="182"/>
      <c r="BC46" s="182"/>
      <c r="BD46" s="182"/>
      <c r="BE46" s="182"/>
      <c r="BG46" s="182"/>
      <c r="BH46" s="182"/>
      <c r="BI46" s="182"/>
      <c r="BK46" s="182"/>
      <c r="BL46" s="182"/>
      <c r="BM46" s="182"/>
    </row>
    <row r="47" spans="2:66" ht="18.75">
      <c r="B47" s="362" t="s">
        <v>164</v>
      </c>
      <c r="C47" s="362"/>
      <c r="D47" s="362"/>
      <c r="E47" s="184"/>
      <c r="F47" s="188">
        <f>SUM(F41:F46)</f>
        <v>2</v>
      </c>
      <c r="G47" s="188"/>
      <c r="H47" s="188">
        <f>SUM(H41:H46)</f>
        <v>800000</v>
      </c>
      <c r="I47" s="188"/>
      <c r="J47" s="188">
        <f>SUM(J41:J46)</f>
        <v>2</v>
      </c>
      <c r="K47" s="188"/>
      <c r="L47" s="188">
        <f>SUM(L41:L46)</f>
        <v>860000</v>
      </c>
      <c r="M47" s="188"/>
      <c r="N47" s="188">
        <f>SUM(N41:N46)</f>
        <v>2</v>
      </c>
      <c r="O47" s="188"/>
      <c r="P47" s="188">
        <f>SUM(P41:P46)</f>
        <v>932000</v>
      </c>
      <c r="Q47" s="188"/>
      <c r="R47" s="188">
        <f>SUM(R41:R46)</f>
        <v>2</v>
      </c>
      <c r="S47" s="188"/>
      <c r="T47" s="188">
        <f>SUM(T41:T46)</f>
        <v>1118400</v>
      </c>
      <c r="U47" s="188"/>
      <c r="V47" s="188">
        <f>SUM(V41:V46)</f>
        <v>2</v>
      </c>
      <c r="W47" s="188"/>
      <c r="X47" s="188">
        <f>SUM(X41:X46)</f>
        <v>1118400</v>
      </c>
      <c r="Y47" s="188"/>
      <c r="Z47" s="188">
        <f>SUM(Z41:Z46)</f>
        <v>2</v>
      </c>
      <c r="AA47" s="188"/>
      <c r="AB47" s="188">
        <f>SUM(AB41:AB46)</f>
        <v>1118400</v>
      </c>
      <c r="AC47" s="188"/>
      <c r="AD47" s="188">
        <f>SUM(AD41:AD46)</f>
        <v>2</v>
      </c>
      <c r="AE47" s="188"/>
      <c r="AF47" s="188">
        <f>SUM(AF41:AF46)</f>
        <v>1144320</v>
      </c>
      <c r="AG47" s="188"/>
      <c r="AH47" s="188">
        <f>SUM(AH41:AH46)</f>
        <v>3</v>
      </c>
      <c r="AI47" s="188"/>
      <c r="AJ47" s="188">
        <f>SUM(AJ41:AJ46)</f>
        <v>6690320</v>
      </c>
      <c r="AK47" s="188"/>
      <c r="AL47" s="188">
        <f>SUM(AL41:AL46)</f>
        <v>3</v>
      </c>
      <c r="AM47" s="188"/>
      <c r="AN47" s="188">
        <f>SUM(AN41:AN46)</f>
        <v>6690320</v>
      </c>
      <c r="AO47" s="188"/>
      <c r="AP47" s="188"/>
      <c r="AQ47" s="188">
        <f>SUM(AQ41:AQ46)</f>
        <v>20</v>
      </c>
      <c r="AR47" s="188"/>
      <c r="AS47" s="188">
        <f>SUM(AS41:AS46)</f>
        <v>20472160</v>
      </c>
      <c r="AT47" s="3"/>
      <c r="AU47" s="188">
        <f>SUM(AU41:AU46)</f>
        <v>36</v>
      </c>
      <c r="AV47" s="188"/>
      <c r="AW47" s="188">
        <f>SUM(AW41:AW46)</f>
        <v>84207856</v>
      </c>
      <c r="AX47" s="3"/>
      <c r="AY47" s="188">
        <f>SUM(AY41:AY46)</f>
        <v>36</v>
      </c>
      <c r="AZ47" s="188"/>
      <c r="BA47" s="188">
        <f>SUM(BA41:BA46)</f>
        <v>89540248.799999997</v>
      </c>
      <c r="BB47" s="3"/>
      <c r="BC47" s="188">
        <f>SUM(BC41:BC46)</f>
        <v>36</v>
      </c>
      <c r="BD47" s="188"/>
      <c r="BE47" s="188">
        <f>SUM(BE41:BE46)</f>
        <v>93927994.680000007</v>
      </c>
      <c r="BF47" s="3"/>
      <c r="BG47" s="188">
        <f>SUM(BG41:BG46)</f>
        <v>36</v>
      </c>
      <c r="BH47" s="188"/>
      <c r="BI47" s="188">
        <f>SUM(BI41:BI46)</f>
        <v>99970794.414000005</v>
      </c>
      <c r="BJ47" s="3"/>
      <c r="BK47" s="188">
        <f>SUM(BK41:BK46)</f>
        <v>36</v>
      </c>
      <c r="BL47" s="188"/>
      <c r="BM47" s="188">
        <f>SUM(BM41:BM46)</f>
        <v>104969334.13470002</v>
      </c>
    </row>
    <row r="48" spans="2:66" ht="9.75" customHeight="1">
      <c r="B48" s="3"/>
      <c r="C48" s="184"/>
      <c r="D48" s="184"/>
      <c r="E48" s="184"/>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U48" s="5"/>
      <c r="AV48" s="5"/>
      <c r="AW48" s="5"/>
      <c r="AY48" s="5"/>
      <c r="AZ48" s="5"/>
      <c r="BA48" s="5"/>
      <c r="BC48" s="5"/>
      <c r="BD48" s="5"/>
      <c r="BE48" s="5"/>
      <c r="BG48" s="5"/>
      <c r="BH48" s="5"/>
      <c r="BI48" s="5"/>
      <c r="BK48" s="5"/>
      <c r="BL48" s="5"/>
      <c r="BM48" s="5"/>
    </row>
    <row r="49" spans="2:65" ht="18.75">
      <c r="B49" s="3"/>
      <c r="C49" s="184"/>
      <c r="D49" s="179"/>
      <c r="E49" s="179"/>
      <c r="F49" s="179"/>
      <c r="G49" s="5"/>
      <c r="H49" s="115">
        <v>0.25</v>
      </c>
      <c r="I49" s="5"/>
      <c r="J49" s="207">
        <f>$J$8</f>
        <v>1</v>
      </c>
      <c r="K49" s="207">
        <f>$K$8</f>
        <v>1</v>
      </c>
      <c r="L49" s="115">
        <v>0.25</v>
      </c>
      <c r="M49" s="178"/>
      <c r="N49" s="207">
        <f>$N$8</f>
        <v>1</v>
      </c>
      <c r="O49" s="207">
        <f>$O$8</f>
        <v>1</v>
      </c>
      <c r="P49" s="115">
        <v>0.25</v>
      </c>
      <c r="Q49" s="178"/>
      <c r="R49" s="207">
        <f>$R$8</f>
        <v>1</v>
      </c>
      <c r="S49" s="207">
        <f>$S$8</f>
        <v>1</v>
      </c>
      <c r="T49" s="115">
        <v>0.25</v>
      </c>
      <c r="U49" s="178"/>
      <c r="V49" s="207">
        <f>$V$8</f>
        <v>1</v>
      </c>
      <c r="W49" s="207">
        <f>$W$8</f>
        <v>1</v>
      </c>
      <c r="X49" s="115">
        <v>0.25</v>
      </c>
      <c r="Y49" s="178"/>
      <c r="Z49" s="207">
        <f>$Z$8</f>
        <v>1</v>
      </c>
      <c r="AA49" s="207">
        <f>$AA$8</f>
        <v>1</v>
      </c>
      <c r="AB49" s="115">
        <v>0.25</v>
      </c>
      <c r="AC49" s="178"/>
      <c r="AD49" s="207">
        <f>$AD$8</f>
        <v>1</v>
      </c>
      <c r="AE49" s="207">
        <f>$AE$8</f>
        <v>1</v>
      </c>
      <c r="AF49" s="115">
        <v>0.25</v>
      </c>
      <c r="AG49" s="178"/>
      <c r="AH49" s="207">
        <f>$AH$8</f>
        <v>1</v>
      </c>
      <c r="AI49" s="207">
        <f>$AI$8</f>
        <v>1</v>
      </c>
      <c r="AJ49" s="115">
        <v>0.25</v>
      </c>
      <c r="AK49" s="178"/>
      <c r="AL49" s="207">
        <f>$AL$8</f>
        <v>1</v>
      </c>
      <c r="AM49" s="207">
        <f>$AM$8</f>
        <v>1</v>
      </c>
      <c r="AN49" s="115">
        <v>0.25</v>
      </c>
      <c r="AO49" s="178"/>
      <c r="AP49" s="5"/>
      <c r="AQ49" s="5"/>
      <c r="AR49" s="5"/>
      <c r="AS49" s="5"/>
      <c r="AU49" s="207">
        <f>$AU$8</f>
        <v>1.25</v>
      </c>
      <c r="AV49" s="207">
        <f>$AV$8</f>
        <v>1.2</v>
      </c>
      <c r="AW49" s="115">
        <v>0.35</v>
      </c>
      <c r="AY49" s="207">
        <f>$AY$8</f>
        <v>1.2</v>
      </c>
      <c r="AZ49" s="207">
        <f>$AZ$8</f>
        <v>1.2</v>
      </c>
      <c r="BA49" s="115">
        <v>0.4</v>
      </c>
      <c r="BB49" s="179"/>
      <c r="BC49" s="207">
        <f>$BC$8</f>
        <v>1.2</v>
      </c>
      <c r="BD49" s="207">
        <f>$BD$8</f>
        <v>1.25</v>
      </c>
      <c r="BE49" s="115">
        <v>0.32</v>
      </c>
      <c r="BF49" s="179"/>
      <c r="BG49" s="207">
        <f>$BG$8</f>
        <v>1.25</v>
      </c>
      <c r="BH49" s="207">
        <f>$BH$8</f>
        <v>1.25</v>
      </c>
      <c r="BI49" s="115">
        <v>0.3</v>
      </c>
      <c r="BJ49" s="179"/>
      <c r="BK49" s="207">
        <f>$BK$8</f>
        <v>1.1499999999999999</v>
      </c>
      <c r="BL49" s="207">
        <f>$BL$8</f>
        <v>1.2</v>
      </c>
      <c r="BM49" s="115">
        <v>0.25</v>
      </c>
    </row>
    <row r="50" spans="2:65" ht="18.75">
      <c r="B50" s="172">
        <v>4</v>
      </c>
      <c r="C50" s="180" t="s">
        <v>502</v>
      </c>
      <c r="D50" s="181"/>
      <c r="E50" s="179"/>
      <c r="F50" s="182"/>
      <c r="G50" s="182"/>
      <c r="H50" s="182"/>
      <c r="I50" s="5"/>
      <c r="J50" s="182"/>
      <c r="K50" s="182"/>
      <c r="L50" s="182"/>
      <c r="M50" s="5"/>
      <c r="N50" s="182"/>
      <c r="O50" s="182"/>
      <c r="P50" s="182"/>
      <c r="Q50" s="5"/>
      <c r="R50" s="182"/>
      <c r="S50" s="182"/>
      <c r="T50" s="182"/>
      <c r="U50" s="5"/>
      <c r="V50" s="182"/>
      <c r="W50" s="182"/>
      <c r="X50" s="182"/>
      <c r="Y50" s="5"/>
      <c r="Z50" s="182"/>
      <c r="AA50" s="182"/>
      <c r="AB50" s="182"/>
      <c r="AC50" s="5"/>
      <c r="AD50" s="182"/>
      <c r="AE50" s="182"/>
      <c r="AF50" s="182"/>
      <c r="AG50" s="5"/>
      <c r="AH50" s="182"/>
      <c r="AI50" s="182"/>
      <c r="AJ50" s="182"/>
      <c r="AK50" s="5"/>
      <c r="AL50" s="182"/>
      <c r="AM50" s="182"/>
      <c r="AN50" s="182"/>
      <c r="AO50" s="5"/>
      <c r="AP50" s="5"/>
      <c r="AQ50" s="5"/>
      <c r="AR50" s="5"/>
      <c r="AS50" s="5"/>
      <c r="AU50" s="182"/>
      <c r="AV50" s="182"/>
      <c r="AW50" s="182"/>
      <c r="AY50" s="182"/>
      <c r="AZ50" s="182"/>
      <c r="BA50" s="182"/>
      <c r="BC50" s="182"/>
      <c r="BD50" s="182"/>
      <c r="BE50" s="182"/>
      <c r="BG50" s="182"/>
      <c r="BH50" s="182"/>
      <c r="BI50" s="182"/>
      <c r="BK50" s="182"/>
      <c r="BL50" s="182"/>
      <c r="BM50" s="182"/>
    </row>
    <row r="51" spans="2:65" ht="18.75">
      <c r="B51" s="172" t="s">
        <v>269</v>
      </c>
      <c r="C51" s="181"/>
      <c r="D51" s="181" t="s">
        <v>503</v>
      </c>
      <c r="E51" s="184"/>
      <c r="F51" s="182">
        <v>10</v>
      </c>
      <c r="G51" s="182">
        <v>20000</v>
      </c>
      <c r="H51" s="182">
        <f t="shared" ref="H51:H56" si="66">F51*G51</f>
        <v>200000</v>
      </c>
      <c r="I51" s="5"/>
      <c r="J51" s="182">
        <f>F51*$J$49</f>
        <v>10</v>
      </c>
      <c r="K51" s="182">
        <f>G51*$K$49</f>
        <v>20000</v>
      </c>
      <c r="L51" s="182">
        <f t="shared" ref="L51:L56" si="67">J51*K51</f>
        <v>200000</v>
      </c>
      <c r="M51" s="5"/>
      <c r="N51" s="182">
        <f>J51*$N$49</f>
        <v>10</v>
      </c>
      <c r="O51" s="182">
        <f>K51*$O$49</f>
        <v>20000</v>
      </c>
      <c r="P51" s="182">
        <f t="shared" ref="P51:P56" si="68">N51*O51</f>
        <v>200000</v>
      </c>
      <c r="Q51" s="5"/>
      <c r="R51" s="182">
        <f>N51*$R$49</f>
        <v>10</v>
      </c>
      <c r="S51" s="182">
        <f>O51*$S$49</f>
        <v>20000</v>
      </c>
      <c r="T51" s="182">
        <f t="shared" ref="T51:T56" si="69">R51*S51</f>
        <v>200000</v>
      </c>
      <c r="U51" s="5"/>
      <c r="V51" s="182">
        <f>R51*$V$49</f>
        <v>10</v>
      </c>
      <c r="W51" s="182">
        <f>S51*$W$49</f>
        <v>20000</v>
      </c>
      <c r="X51" s="182">
        <f t="shared" ref="X51:X56" si="70">V51*W51</f>
        <v>200000</v>
      </c>
      <c r="Y51" s="5"/>
      <c r="Z51" s="182">
        <f>V51*$Z$49</f>
        <v>10</v>
      </c>
      <c r="AA51" s="182">
        <f>W51*$AA$49</f>
        <v>20000</v>
      </c>
      <c r="AB51" s="182">
        <f t="shared" ref="AB51:AB56" si="71">Z51*AA51</f>
        <v>200000</v>
      </c>
      <c r="AC51" s="5"/>
      <c r="AD51" s="182">
        <f>Z51*$AD$49</f>
        <v>10</v>
      </c>
      <c r="AE51" s="182">
        <f>AA51*$AE$49</f>
        <v>20000</v>
      </c>
      <c r="AF51" s="182">
        <f t="shared" ref="AF51:AF56" si="72">AD51*AE51</f>
        <v>200000</v>
      </c>
      <c r="AG51" s="5"/>
      <c r="AH51" s="182">
        <f>AD51*$AH$49</f>
        <v>10</v>
      </c>
      <c r="AI51" s="182">
        <f>AE51*$AI$49</f>
        <v>20000</v>
      </c>
      <c r="AJ51" s="182">
        <f t="shared" ref="AJ51:AJ56" si="73">AH51*AI51</f>
        <v>200000</v>
      </c>
      <c r="AK51" s="5"/>
      <c r="AL51" s="182">
        <f>AH51*$AL$49</f>
        <v>10</v>
      </c>
      <c r="AM51" s="182">
        <f>AI51*$AM$49</f>
        <v>20000</v>
      </c>
      <c r="AN51" s="182">
        <f t="shared" ref="AN51:AN56" si="74">AL51*AM51</f>
        <v>200000</v>
      </c>
      <c r="AO51" s="5"/>
      <c r="AP51" s="5"/>
      <c r="AQ51" s="208"/>
      <c r="AR51" s="208"/>
      <c r="AS51" s="183">
        <f t="shared" ref="AS51:AS57" si="75">SUMIF($F$6:$AN$6,$AS$6,F51:AN51)</f>
        <v>1800000</v>
      </c>
      <c r="AT51" t="b">
        <f>(AQ51*AR51)=AS51</f>
        <v>0</v>
      </c>
      <c r="AU51" s="182">
        <f>(AQ51/AR8*12)*$AU$49</f>
        <v>0</v>
      </c>
      <c r="AV51" s="182">
        <f>AR51*$AV$49</f>
        <v>0</v>
      </c>
      <c r="AW51" s="182">
        <f>AS51+(AS51*$AW$49)</f>
        <v>2430000</v>
      </c>
      <c r="AX51" s="5"/>
      <c r="AY51" s="182">
        <f>AU51*$AY$49</f>
        <v>0</v>
      </c>
      <c r="AZ51" s="182">
        <f>AV51*$AZ$49</f>
        <v>0</v>
      </c>
      <c r="BA51" s="182">
        <f t="shared" ref="BA51:BA57" si="76">AW51+(AW51*$BA$49)</f>
        <v>3402000</v>
      </c>
      <c r="BC51" s="182">
        <f>AY51*$BC$49</f>
        <v>0</v>
      </c>
      <c r="BD51" s="182">
        <f>AZ51*$BD$49</f>
        <v>0</v>
      </c>
      <c r="BE51" s="182">
        <f t="shared" ref="BE51:BE57" si="77">BA51+(BA51*$BE$49)</f>
        <v>4490640</v>
      </c>
      <c r="BG51" s="182">
        <f>BC51*$BG$49</f>
        <v>0</v>
      </c>
      <c r="BH51" s="182">
        <f>BD51*$BH$49</f>
        <v>0</v>
      </c>
      <c r="BI51" s="182">
        <f t="shared" ref="BI51:BI57" si="78">BE51+(BE51*$BI$49)</f>
        <v>5837832</v>
      </c>
      <c r="BK51" s="182">
        <f>BG51*$BK$49</f>
        <v>0</v>
      </c>
      <c r="BL51" s="182">
        <f>BH51*$BL$49</f>
        <v>0</v>
      </c>
      <c r="BM51" s="182">
        <f t="shared" ref="BM51:BM57" si="79">BI51+(BI51*$BM$49)</f>
        <v>7297290</v>
      </c>
    </row>
    <row r="52" spans="2:65" ht="18.75">
      <c r="B52" s="172" t="s">
        <v>271</v>
      </c>
      <c r="C52" s="181"/>
      <c r="D52" s="181" t="s">
        <v>504</v>
      </c>
      <c r="E52" s="184"/>
      <c r="F52" s="182">
        <v>10</v>
      </c>
      <c r="G52" s="182">
        <v>15000</v>
      </c>
      <c r="H52" s="182">
        <f t="shared" si="66"/>
        <v>150000</v>
      </c>
      <c r="I52" s="5"/>
      <c r="J52" s="182">
        <v>10</v>
      </c>
      <c r="K52" s="182">
        <v>15000</v>
      </c>
      <c r="L52" s="182">
        <f t="shared" si="67"/>
        <v>150000</v>
      </c>
      <c r="M52" s="5"/>
      <c r="N52" s="182">
        <v>10</v>
      </c>
      <c r="O52" s="182">
        <v>15000</v>
      </c>
      <c r="P52" s="182">
        <f t="shared" si="68"/>
        <v>150000</v>
      </c>
      <c r="Q52" s="5"/>
      <c r="R52" s="182">
        <v>10</v>
      </c>
      <c r="S52" s="182">
        <v>15000</v>
      </c>
      <c r="T52" s="182">
        <f t="shared" si="69"/>
        <v>150000</v>
      </c>
      <c r="U52" s="5"/>
      <c r="V52" s="182">
        <v>10</v>
      </c>
      <c r="W52" s="182">
        <v>15000</v>
      </c>
      <c r="X52" s="182">
        <f t="shared" si="70"/>
        <v>150000</v>
      </c>
      <c r="Y52" s="5"/>
      <c r="Z52" s="182">
        <v>10</v>
      </c>
      <c r="AA52" s="182">
        <v>15000</v>
      </c>
      <c r="AB52" s="182">
        <f t="shared" si="71"/>
        <v>150000</v>
      </c>
      <c r="AC52" s="5"/>
      <c r="AD52" s="182">
        <v>10</v>
      </c>
      <c r="AE52" s="182">
        <v>15000</v>
      </c>
      <c r="AF52" s="182">
        <f t="shared" si="72"/>
        <v>150000</v>
      </c>
      <c r="AG52" s="5"/>
      <c r="AH52" s="182">
        <v>10</v>
      </c>
      <c r="AI52" s="182">
        <v>15000</v>
      </c>
      <c r="AJ52" s="182">
        <f t="shared" si="73"/>
        <v>150000</v>
      </c>
      <c r="AK52" s="5"/>
      <c r="AL52" s="182">
        <v>10</v>
      </c>
      <c r="AM52" s="182">
        <v>15000</v>
      </c>
      <c r="AN52" s="182">
        <f t="shared" si="74"/>
        <v>150000</v>
      </c>
      <c r="AO52" s="5"/>
      <c r="AP52" s="5"/>
      <c r="AQ52" s="208"/>
      <c r="AR52" s="208"/>
      <c r="AS52" s="183">
        <f t="shared" si="75"/>
        <v>1350000</v>
      </c>
      <c r="AU52" s="182"/>
      <c r="AV52" s="182"/>
      <c r="AW52" s="182">
        <f t="shared" ref="AW52:AW57" si="80">AS52+(AS52*$AW$49)</f>
        <v>1822500</v>
      </c>
      <c r="AY52" s="182"/>
      <c r="AZ52" s="182"/>
      <c r="BA52" s="182">
        <f t="shared" si="76"/>
        <v>2551500</v>
      </c>
      <c r="BC52" s="182"/>
      <c r="BD52" s="182"/>
      <c r="BE52" s="182">
        <f t="shared" si="77"/>
        <v>3367980</v>
      </c>
      <c r="BG52" s="182"/>
      <c r="BH52" s="182"/>
      <c r="BI52" s="182">
        <f t="shared" si="78"/>
        <v>4378374</v>
      </c>
      <c r="BK52" s="182"/>
      <c r="BL52" s="182"/>
      <c r="BM52" s="182">
        <f t="shared" si="79"/>
        <v>5472967.5</v>
      </c>
    </row>
    <row r="53" spans="2:65" ht="18.75">
      <c r="B53" s="172" t="s">
        <v>273</v>
      </c>
      <c r="C53" s="181"/>
      <c r="D53" s="181" t="s">
        <v>505</v>
      </c>
      <c r="E53" s="184"/>
      <c r="F53" s="182">
        <v>10</v>
      </c>
      <c r="G53" s="182">
        <v>15000</v>
      </c>
      <c r="H53" s="182">
        <f t="shared" si="66"/>
        <v>150000</v>
      </c>
      <c r="I53" s="5"/>
      <c r="J53" s="182">
        <v>10</v>
      </c>
      <c r="K53" s="182">
        <v>15000</v>
      </c>
      <c r="L53" s="182">
        <f t="shared" si="67"/>
        <v>150000</v>
      </c>
      <c r="M53" s="5"/>
      <c r="N53" s="182">
        <v>10</v>
      </c>
      <c r="O53" s="182">
        <v>15000</v>
      </c>
      <c r="P53" s="182">
        <f t="shared" si="68"/>
        <v>150000</v>
      </c>
      <c r="Q53" s="5"/>
      <c r="R53" s="182">
        <v>10</v>
      </c>
      <c r="S53" s="182">
        <v>15000</v>
      </c>
      <c r="T53" s="182">
        <f t="shared" si="69"/>
        <v>150000</v>
      </c>
      <c r="U53" s="5"/>
      <c r="V53" s="182">
        <v>10</v>
      </c>
      <c r="W53" s="182">
        <v>15000</v>
      </c>
      <c r="X53" s="182">
        <f t="shared" si="70"/>
        <v>150000</v>
      </c>
      <c r="Y53" s="5"/>
      <c r="Z53" s="182">
        <v>10</v>
      </c>
      <c r="AA53" s="182">
        <v>15000</v>
      </c>
      <c r="AB53" s="182">
        <f t="shared" si="71"/>
        <v>150000</v>
      </c>
      <c r="AC53" s="5"/>
      <c r="AD53" s="182">
        <v>10</v>
      </c>
      <c r="AE53" s="182">
        <v>15000</v>
      </c>
      <c r="AF53" s="182">
        <f t="shared" si="72"/>
        <v>150000</v>
      </c>
      <c r="AG53" s="5"/>
      <c r="AH53" s="182">
        <v>10</v>
      </c>
      <c r="AI53" s="182">
        <v>15000</v>
      </c>
      <c r="AJ53" s="182">
        <f t="shared" si="73"/>
        <v>150000</v>
      </c>
      <c r="AK53" s="5"/>
      <c r="AL53" s="182">
        <v>10</v>
      </c>
      <c r="AM53" s="182">
        <v>15000</v>
      </c>
      <c r="AN53" s="182">
        <f t="shared" si="74"/>
        <v>150000</v>
      </c>
      <c r="AO53" s="5"/>
      <c r="AP53" s="5"/>
      <c r="AQ53" s="208"/>
      <c r="AR53" s="208"/>
      <c r="AS53" s="183">
        <f t="shared" si="75"/>
        <v>1350000</v>
      </c>
      <c r="AU53" s="182"/>
      <c r="AV53" s="182"/>
      <c r="AW53" s="182">
        <f t="shared" si="80"/>
        <v>1822500</v>
      </c>
      <c r="AY53" s="182"/>
      <c r="AZ53" s="182"/>
      <c r="BA53" s="182">
        <f t="shared" si="76"/>
        <v>2551500</v>
      </c>
      <c r="BC53" s="182"/>
      <c r="BD53" s="182"/>
      <c r="BE53" s="182">
        <f t="shared" si="77"/>
        <v>3367980</v>
      </c>
      <c r="BG53" s="182"/>
      <c r="BH53" s="182"/>
      <c r="BI53" s="182">
        <f t="shared" si="78"/>
        <v>4378374</v>
      </c>
      <c r="BK53" s="182"/>
      <c r="BL53" s="182"/>
      <c r="BM53" s="182">
        <f t="shared" si="79"/>
        <v>5472967.5</v>
      </c>
    </row>
    <row r="54" spans="2:65" ht="18.75">
      <c r="B54" s="172"/>
      <c r="C54" s="181"/>
      <c r="D54" s="181" t="s">
        <v>506</v>
      </c>
      <c r="E54" s="184"/>
      <c r="F54" s="182">
        <v>3</v>
      </c>
      <c r="G54" s="182">
        <v>15000</v>
      </c>
      <c r="H54" s="182">
        <f t="shared" si="66"/>
        <v>45000</v>
      </c>
      <c r="I54" s="5"/>
      <c r="J54" s="182">
        <v>3</v>
      </c>
      <c r="K54" s="182">
        <v>15000</v>
      </c>
      <c r="L54" s="182">
        <f t="shared" si="67"/>
        <v>45000</v>
      </c>
      <c r="M54" s="5"/>
      <c r="N54" s="182">
        <v>3</v>
      </c>
      <c r="O54" s="182">
        <v>15000</v>
      </c>
      <c r="P54" s="182">
        <f t="shared" si="68"/>
        <v>45000</v>
      </c>
      <c r="Q54" s="5"/>
      <c r="R54" s="182">
        <v>3</v>
      </c>
      <c r="S54" s="182">
        <v>15000</v>
      </c>
      <c r="T54" s="182">
        <f t="shared" si="69"/>
        <v>45000</v>
      </c>
      <c r="U54" s="5"/>
      <c r="V54" s="182">
        <v>3</v>
      </c>
      <c r="W54" s="182">
        <v>15000</v>
      </c>
      <c r="X54" s="182">
        <f t="shared" si="70"/>
        <v>45000</v>
      </c>
      <c r="Y54" s="5"/>
      <c r="Z54" s="182">
        <v>3</v>
      </c>
      <c r="AA54" s="182">
        <v>15000</v>
      </c>
      <c r="AB54" s="182">
        <f t="shared" si="71"/>
        <v>45000</v>
      </c>
      <c r="AC54" s="5"/>
      <c r="AD54" s="182">
        <v>3</v>
      </c>
      <c r="AE54" s="182">
        <v>15000</v>
      </c>
      <c r="AF54" s="182">
        <f t="shared" si="72"/>
        <v>45000</v>
      </c>
      <c r="AG54" s="5"/>
      <c r="AH54" s="182">
        <v>3</v>
      </c>
      <c r="AI54" s="182">
        <v>15000</v>
      </c>
      <c r="AJ54" s="182">
        <f t="shared" si="73"/>
        <v>45000</v>
      </c>
      <c r="AK54" s="5"/>
      <c r="AL54" s="182">
        <v>3</v>
      </c>
      <c r="AM54" s="182">
        <v>15000</v>
      </c>
      <c r="AN54" s="182">
        <f t="shared" si="74"/>
        <v>45000</v>
      </c>
      <c r="AO54" s="5"/>
      <c r="AP54" s="5"/>
      <c r="AQ54" s="208"/>
      <c r="AR54" s="208"/>
      <c r="AS54" s="183">
        <f t="shared" si="75"/>
        <v>405000</v>
      </c>
      <c r="AU54" s="182"/>
      <c r="AV54" s="182"/>
      <c r="AW54" s="182">
        <f t="shared" si="80"/>
        <v>546750</v>
      </c>
      <c r="AY54" s="182"/>
      <c r="AZ54" s="182"/>
      <c r="BA54" s="182">
        <f t="shared" si="76"/>
        <v>765450</v>
      </c>
      <c r="BC54" s="182"/>
      <c r="BD54" s="182"/>
      <c r="BE54" s="182">
        <f t="shared" si="77"/>
        <v>1010394</v>
      </c>
      <c r="BG54" s="182"/>
      <c r="BH54" s="182"/>
      <c r="BI54" s="182">
        <f t="shared" si="78"/>
        <v>1313512.2</v>
      </c>
      <c r="BK54" s="182"/>
      <c r="BL54" s="182"/>
      <c r="BM54" s="182">
        <f t="shared" si="79"/>
        <v>1641890.25</v>
      </c>
    </row>
    <row r="55" spans="2:65" ht="18.75">
      <c r="B55" s="172"/>
      <c r="C55" s="181"/>
      <c r="D55" s="181" t="s">
        <v>507</v>
      </c>
      <c r="E55" s="184"/>
      <c r="F55" s="182">
        <v>3</v>
      </c>
      <c r="G55" s="182">
        <v>15000</v>
      </c>
      <c r="H55" s="182">
        <f t="shared" si="66"/>
        <v>45000</v>
      </c>
      <c r="I55" s="5"/>
      <c r="J55" s="182">
        <v>3</v>
      </c>
      <c r="K55" s="182">
        <v>15000</v>
      </c>
      <c r="L55" s="182">
        <f t="shared" si="67"/>
        <v>45000</v>
      </c>
      <c r="M55" s="5"/>
      <c r="N55" s="182">
        <v>3</v>
      </c>
      <c r="O55" s="182">
        <v>15000</v>
      </c>
      <c r="P55" s="182">
        <f t="shared" si="68"/>
        <v>45000</v>
      </c>
      <c r="Q55" s="5"/>
      <c r="R55" s="182">
        <v>3</v>
      </c>
      <c r="S55" s="182">
        <v>15000</v>
      </c>
      <c r="T55" s="182">
        <f t="shared" si="69"/>
        <v>45000</v>
      </c>
      <c r="U55" s="5"/>
      <c r="V55" s="182">
        <v>3</v>
      </c>
      <c r="W55" s="182">
        <v>15000</v>
      </c>
      <c r="X55" s="182">
        <f t="shared" si="70"/>
        <v>45000</v>
      </c>
      <c r="Y55" s="5"/>
      <c r="Z55" s="182">
        <v>3</v>
      </c>
      <c r="AA55" s="182">
        <v>15000</v>
      </c>
      <c r="AB55" s="182">
        <f t="shared" si="71"/>
        <v>45000</v>
      </c>
      <c r="AC55" s="5"/>
      <c r="AD55" s="182">
        <v>3</v>
      </c>
      <c r="AE55" s="182">
        <v>15000</v>
      </c>
      <c r="AF55" s="182">
        <f t="shared" si="72"/>
        <v>45000</v>
      </c>
      <c r="AG55" s="5"/>
      <c r="AH55" s="182">
        <v>3</v>
      </c>
      <c r="AI55" s="182">
        <v>15000</v>
      </c>
      <c r="AJ55" s="182">
        <f t="shared" si="73"/>
        <v>45000</v>
      </c>
      <c r="AK55" s="5"/>
      <c r="AL55" s="182">
        <v>3</v>
      </c>
      <c r="AM55" s="182">
        <v>15000</v>
      </c>
      <c r="AN55" s="182">
        <f t="shared" si="74"/>
        <v>45000</v>
      </c>
      <c r="AO55" s="5"/>
      <c r="AP55" s="5"/>
      <c r="AQ55" s="208"/>
      <c r="AR55" s="208"/>
      <c r="AS55" s="183">
        <f t="shared" si="75"/>
        <v>405000</v>
      </c>
      <c r="AU55" s="182"/>
      <c r="AV55" s="182"/>
      <c r="AW55" s="182">
        <f t="shared" si="80"/>
        <v>546750</v>
      </c>
      <c r="AY55" s="182"/>
      <c r="AZ55" s="182"/>
      <c r="BA55" s="182">
        <f t="shared" si="76"/>
        <v>765450</v>
      </c>
      <c r="BC55" s="182"/>
      <c r="BD55" s="182"/>
      <c r="BE55" s="182">
        <f t="shared" si="77"/>
        <v>1010394</v>
      </c>
      <c r="BG55" s="182"/>
      <c r="BH55" s="182"/>
      <c r="BI55" s="182">
        <f t="shared" si="78"/>
        <v>1313512.2</v>
      </c>
      <c r="BK55" s="182"/>
      <c r="BL55" s="182"/>
      <c r="BM55" s="182">
        <f t="shared" si="79"/>
        <v>1641890.25</v>
      </c>
    </row>
    <row r="56" spans="2:65" ht="18.75">
      <c r="B56" s="172" t="s">
        <v>363</v>
      </c>
      <c r="C56" s="181"/>
      <c r="D56" s="180" t="s">
        <v>508</v>
      </c>
      <c r="E56" s="184"/>
      <c r="F56" s="182">
        <v>2</v>
      </c>
      <c r="G56" s="182">
        <v>30000</v>
      </c>
      <c r="H56" s="182">
        <f t="shared" si="66"/>
        <v>60000</v>
      </c>
      <c r="I56" s="5"/>
      <c r="J56" s="182">
        <v>2</v>
      </c>
      <c r="K56" s="182">
        <v>30000</v>
      </c>
      <c r="L56" s="182">
        <f t="shared" si="67"/>
        <v>60000</v>
      </c>
      <c r="M56" s="5"/>
      <c r="N56" s="182">
        <v>2</v>
      </c>
      <c r="O56" s="182">
        <v>30000</v>
      </c>
      <c r="P56" s="182">
        <f t="shared" si="68"/>
        <v>60000</v>
      </c>
      <c r="Q56" s="5"/>
      <c r="R56" s="182">
        <v>2</v>
      </c>
      <c r="S56" s="182">
        <v>30000</v>
      </c>
      <c r="T56" s="182">
        <f t="shared" si="69"/>
        <v>60000</v>
      </c>
      <c r="U56" s="5"/>
      <c r="V56" s="182">
        <v>2</v>
      </c>
      <c r="W56" s="182">
        <v>30000</v>
      </c>
      <c r="X56" s="182">
        <f t="shared" si="70"/>
        <v>60000</v>
      </c>
      <c r="Y56" s="5"/>
      <c r="Z56" s="182">
        <v>2</v>
      </c>
      <c r="AA56" s="182">
        <v>30000</v>
      </c>
      <c r="AB56" s="182">
        <f t="shared" si="71"/>
        <v>60000</v>
      </c>
      <c r="AC56" s="5"/>
      <c r="AD56" s="182">
        <v>2</v>
      </c>
      <c r="AE56" s="182">
        <v>30000</v>
      </c>
      <c r="AF56" s="182">
        <f t="shared" si="72"/>
        <v>60000</v>
      </c>
      <c r="AG56" s="5"/>
      <c r="AH56" s="182">
        <v>2</v>
      </c>
      <c r="AI56" s="182">
        <v>30000</v>
      </c>
      <c r="AJ56" s="182">
        <f t="shared" si="73"/>
        <v>60000</v>
      </c>
      <c r="AK56" s="5"/>
      <c r="AL56" s="182">
        <v>2</v>
      </c>
      <c r="AM56" s="182">
        <v>30000</v>
      </c>
      <c r="AN56" s="182">
        <f t="shared" si="74"/>
        <v>60000</v>
      </c>
      <c r="AO56" s="5"/>
      <c r="AP56" s="5"/>
      <c r="AQ56" s="208"/>
      <c r="AR56" s="208"/>
      <c r="AS56" s="183">
        <f t="shared" si="75"/>
        <v>540000</v>
      </c>
      <c r="AU56" s="182"/>
      <c r="AV56" s="182"/>
      <c r="AW56" s="182">
        <f t="shared" si="80"/>
        <v>729000</v>
      </c>
      <c r="AY56" s="182"/>
      <c r="AZ56" s="182"/>
      <c r="BA56" s="182">
        <f t="shared" si="76"/>
        <v>1020600</v>
      </c>
      <c r="BC56" s="182"/>
      <c r="BD56" s="182"/>
      <c r="BE56" s="182">
        <f t="shared" si="77"/>
        <v>1347192</v>
      </c>
      <c r="BG56" s="182"/>
      <c r="BH56" s="182"/>
      <c r="BI56" s="182">
        <f t="shared" si="78"/>
        <v>1751349.6</v>
      </c>
      <c r="BK56" s="182"/>
      <c r="BL56" s="182"/>
      <c r="BM56" s="182">
        <f t="shared" si="79"/>
        <v>2189187</v>
      </c>
    </row>
    <row r="57" spans="2:65" ht="18.75">
      <c r="B57" s="172" t="s">
        <v>421</v>
      </c>
      <c r="C57" s="181"/>
      <c r="D57" s="180">
        <v>0</v>
      </c>
      <c r="E57" s="184"/>
      <c r="F57" s="182"/>
      <c r="G57" s="182"/>
      <c r="H57" s="182"/>
      <c r="I57" s="5"/>
      <c r="J57" s="182"/>
      <c r="K57" s="182"/>
      <c r="L57" s="182"/>
      <c r="M57" s="5"/>
      <c r="N57" s="182"/>
      <c r="O57" s="182"/>
      <c r="P57" s="182"/>
      <c r="Q57" s="5"/>
      <c r="R57" s="182"/>
      <c r="S57" s="182"/>
      <c r="T57" s="182"/>
      <c r="U57" s="5"/>
      <c r="V57" s="182"/>
      <c r="W57" s="182"/>
      <c r="X57" s="182"/>
      <c r="Y57" s="5"/>
      <c r="Z57" s="182"/>
      <c r="AA57" s="182"/>
      <c r="AB57" s="182"/>
      <c r="AC57" s="5"/>
      <c r="AD57" s="182"/>
      <c r="AE57" s="182"/>
      <c r="AF57" s="182"/>
      <c r="AG57" s="5"/>
      <c r="AH57" s="182"/>
      <c r="AI57" s="182"/>
      <c r="AJ57" s="182"/>
      <c r="AK57" s="5"/>
      <c r="AL57" s="182"/>
      <c r="AM57" s="182"/>
      <c r="AN57" s="182"/>
      <c r="AO57" s="5"/>
      <c r="AP57" s="5"/>
      <c r="AQ57" s="208"/>
      <c r="AR57" s="208"/>
      <c r="AS57" s="183">
        <f t="shared" si="75"/>
        <v>0</v>
      </c>
      <c r="AU57" s="182"/>
      <c r="AV57" s="182"/>
      <c r="AW57" s="182">
        <f t="shared" si="80"/>
        <v>0</v>
      </c>
      <c r="AY57" s="182"/>
      <c r="AZ57" s="182"/>
      <c r="BA57" s="182">
        <f t="shared" si="76"/>
        <v>0</v>
      </c>
      <c r="BC57" s="182"/>
      <c r="BD57" s="182"/>
      <c r="BE57" s="182">
        <f t="shared" si="77"/>
        <v>0</v>
      </c>
      <c r="BG57" s="182"/>
      <c r="BH57" s="182"/>
      <c r="BI57" s="182">
        <f t="shared" si="78"/>
        <v>0</v>
      </c>
      <c r="BK57" s="182"/>
      <c r="BL57" s="182"/>
      <c r="BM57" s="182">
        <f t="shared" si="79"/>
        <v>0</v>
      </c>
    </row>
    <row r="58" spans="2:65" ht="18.75">
      <c r="B58" s="362" t="s">
        <v>164</v>
      </c>
      <c r="C58" s="362"/>
      <c r="D58" s="362"/>
      <c r="E58" s="184"/>
      <c r="F58" s="188">
        <f>SUM(F51:F57)</f>
        <v>38</v>
      </c>
      <c r="G58" s="188"/>
      <c r="H58" s="188">
        <f>SUM(H51:H57)</f>
        <v>650000</v>
      </c>
      <c r="I58" s="188"/>
      <c r="J58" s="188">
        <f>SUM(J51:J57)</f>
        <v>38</v>
      </c>
      <c r="K58" s="188"/>
      <c r="L58" s="188">
        <f>SUM(L51:L57)</f>
        <v>650000</v>
      </c>
      <c r="M58" s="188"/>
      <c r="N58" s="188">
        <f>SUM(N51:N57)</f>
        <v>38</v>
      </c>
      <c r="O58" s="188"/>
      <c r="P58" s="188">
        <f>SUM(P51:P57)</f>
        <v>650000</v>
      </c>
      <c r="Q58" s="188"/>
      <c r="R58" s="188">
        <f>SUM(R51:R57)</f>
        <v>38</v>
      </c>
      <c r="S58" s="188"/>
      <c r="T58" s="188">
        <f>SUM(T51:T57)</f>
        <v>650000</v>
      </c>
      <c r="U58" s="188"/>
      <c r="V58" s="188">
        <f>SUM(V51:V57)</f>
        <v>38</v>
      </c>
      <c r="W58" s="188"/>
      <c r="X58" s="188">
        <f>SUM(X51:X57)</f>
        <v>650000</v>
      </c>
      <c r="Y58" s="188"/>
      <c r="Z58" s="188">
        <f>SUM(Z51:Z57)</f>
        <v>38</v>
      </c>
      <c r="AA58" s="188"/>
      <c r="AB58" s="188">
        <f>SUM(AB51:AB57)</f>
        <v>650000</v>
      </c>
      <c r="AC58" s="188"/>
      <c r="AD58" s="188">
        <f>SUM(AD51:AD57)</f>
        <v>38</v>
      </c>
      <c r="AE58" s="188"/>
      <c r="AF58" s="188">
        <f>SUM(AF51:AF57)</f>
        <v>650000</v>
      </c>
      <c r="AG58" s="188"/>
      <c r="AH58" s="188">
        <f>SUM(AH51:AH57)</f>
        <v>38</v>
      </c>
      <c r="AI58" s="188"/>
      <c r="AJ58" s="188">
        <f>SUM(AJ51:AJ57)</f>
        <v>650000</v>
      </c>
      <c r="AK58" s="188"/>
      <c r="AL58" s="188">
        <f>SUM(AL51:AL57)</f>
        <v>38</v>
      </c>
      <c r="AM58" s="188"/>
      <c r="AN58" s="188">
        <f>SUM(AN51:AN57)</f>
        <v>650000</v>
      </c>
      <c r="AO58" s="188"/>
      <c r="AP58" s="188"/>
      <c r="AQ58" s="188">
        <f>SUM(AQ51:AQ57)</f>
        <v>0</v>
      </c>
      <c r="AR58" s="188"/>
      <c r="AS58" s="188">
        <f>SUM(AS51:AS57)</f>
        <v>5850000</v>
      </c>
      <c r="AT58" s="3"/>
      <c r="AU58" s="188">
        <f>SUM(AU51:AU57)</f>
        <v>0</v>
      </c>
      <c r="AV58" s="188"/>
      <c r="AW58" s="188">
        <f>SUM(AW51:AW57)</f>
        <v>7897500</v>
      </c>
      <c r="AX58" s="3"/>
      <c r="AY58" s="188">
        <f>SUM(AY51:AY57)</f>
        <v>0</v>
      </c>
      <c r="AZ58" s="188"/>
      <c r="BA58" s="188">
        <f>SUM(BA51:BA57)</f>
        <v>11056500</v>
      </c>
      <c r="BB58" s="3"/>
      <c r="BC58" s="188">
        <f>SUM(BC51:BC57)</f>
        <v>0</v>
      </c>
      <c r="BD58" s="188"/>
      <c r="BE58" s="188">
        <f>SUM(BE51:BE57)</f>
        <v>14594580</v>
      </c>
      <c r="BF58" s="3"/>
      <c r="BG58" s="188">
        <f>SUM(BG51:BG57)</f>
        <v>0</v>
      </c>
      <c r="BH58" s="188"/>
      <c r="BI58" s="188">
        <f>SUM(BI51:BI57)</f>
        <v>18972954</v>
      </c>
      <c r="BJ58" s="3"/>
      <c r="BK58" s="188">
        <f>SUM(BK51:BK57)</f>
        <v>0</v>
      </c>
      <c r="BL58" s="188"/>
      <c r="BM58" s="188">
        <f>SUM(BM51:BM57)</f>
        <v>23716192.5</v>
      </c>
    </row>
    <row r="59" spans="2:65" ht="9.75" customHeight="1">
      <c r="B59" s="3"/>
      <c r="C59" s="179"/>
      <c r="D59" s="184"/>
      <c r="E59" s="184"/>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U59" s="5"/>
      <c r="AV59" s="5"/>
      <c r="AW59" s="5"/>
      <c r="AY59" s="5"/>
      <c r="AZ59" s="5"/>
      <c r="BA59" s="5"/>
      <c r="BC59" s="5"/>
      <c r="BD59" s="5"/>
      <c r="BE59" s="5"/>
      <c r="BG59" s="5"/>
      <c r="BH59" s="5"/>
      <c r="BI59" s="5"/>
      <c r="BK59" s="5"/>
      <c r="BL59" s="5"/>
      <c r="BM59" s="5"/>
    </row>
    <row r="60" spans="2:65" ht="18.75">
      <c r="B60" s="3"/>
      <c r="C60" s="179"/>
      <c r="D60" s="179"/>
      <c r="E60" s="179"/>
      <c r="F60" s="179"/>
      <c r="J60" s="207">
        <f>$J$8</f>
        <v>1</v>
      </c>
      <c r="K60" s="207">
        <f>$K$8</f>
        <v>1</v>
      </c>
      <c r="L60" s="178"/>
      <c r="M60" s="178"/>
      <c r="N60" s="207">
        <f>$N$8</f>
        <v>1</v>
      </c>
      <c r="O60" s="207">
        <f>$O$8</f>
        <v>1</v>
      </c>
      <c r="P60" s="178"/>
      <c r="Q60" s="178"/>
      <c r="R60" s="207">
        <f>$R$8</f>
        <v>1</v>
      </c>
      <c r="S60" s="207">
        <f>$S$8</f>
        <v>1</v>
      </c>
      <c r="T60" s="178"/>
      <c r="U60" s="178"/>
      <c r="V60" s="207">
        <f>$V$8</f>
        <v>1</v>
      </c>
      <c r="W60" s="207">
        <f>$W$8</f>
        <v>1</v>
      </c>
      <c r="X60" s="178"/>
      <c r="Y60" s="178"/>
      <c r="Z60" s="207">
        <f>$Z$8</f>
        <v>1</v>
      </c>
      <c r="AA60" s="207">
        <f>$AA$8</f>
        <v>1</v>
      </c>
      <c r="AB60" s="178"/>
      <c r="AC60" s="178"/>
      <c r="AD60" s="207">
        <f>$AD$8</f>
        <v>1</v>
      </c>
      <c r="AE60" s="207">
        <f>$AE$8</f>
        <v>1</v>
      </c>
      <c r="AF60" s="178"/>
      <c r="AG60" s="178"/>
      <c r="AH60" s="207">
        <f>$AH$8</f>
        <v>1</v>
      </c>
      <c r="AI60" s="207">
        <f>$AI$8</f>
        <v>1</v>
      </c>
      <c r="AJ60" s="178"/>
      <c r="AK60" s="178"/>
      <c r="AL60" s="207">
        <f>$AL$8</f>
        <v>1</v>
      </c>
      <c r="AM60" s="207">
        <f>$AM$8</f>
        <v>1</v>
      </c>
      <c r="AN60" s="178"/>
      <c r="AO60" s="178"/>
      <c r="AP60" s="5"/>
      <c r="AQ60" s="5"/>
      <c r="AR60" s="5"/>
      <c r="AS60" s="5"/>
      <c r="AU60" s="207">
        <f>$AU$8</f>
        <v>1.25</v>
      </c>
      <c r="AV60" s="207">
        <f>$AV$8</f>
        <v>1.2</v>
      </c>
      <c r="AW60" s="5"/>
      <c r="AY60" s="207">
        <f>$AY$8</f>
        <v>1.2</v>
      </c>
      <c r="AZ60" s="207">
        <f>$AZ$8</f>
        <v>1.2</v>
      </c>
      <c r="BA60" s="178"/>
      <c r="BB60" s="179"/>
      <c r="BC60" s="207">
        <f>$BC$8</f>
        <v>1.2</v>
      </c>
      <c r="BD60" s="207">
        <f>$BD$8</f>
        <v>1.25</v>
      </c>
      <c r="BE60" s="178"/>
      <c r="BF60" s="179"/>
      <c r="BG60" s="207">
        <f>$BG$8</f>
        <v>1.25</v>
      </c>
      <c r="BH60" s="207">
        <f>$BH$8</f>
        <v>1.25</v>
      </c>
      <c r="BI60" s="178"/>
      <c r="BJ60" s="179"/>
      <c r="BK60" s="207">
        <f>$BK$8</f>
        <v>1.1499999999999999</v>
      </c>
      <c r="BL60" s="207">
        <f>$BL$8</f>
        <v>1.2</v>
      </c>
      <c r="BM60" s="178"/>
    </row>
    <row r="61" spans="2:65" ht="18.75">
      <c r="B61" s="172">
        <v>5</v>
      </c>
      <c r="C61" s="181" t="s">
        <v>509</v>
      </c>
      <c r="D61" s="181"/>
      <c r="E61" s="179"/>
      <c r="F61" s="182"/>
      <c r="G61" s="182"/>
      <c r="H61" s="182"/>
      <c r="I61" s="5"/>
      <c r="J61" s="182"/>
      <c r="K61" s="182"/>
      <c r="L61" s="182"/>
      <c r="M61" s="5"/>
      <c r="N61" s="182"/>
      <c r="O61" s="182"/>
      <c r="P61" s="182"/>
      <c r="Q61" s="5"/>
      <c r="R61" s="182"/>
      <c r="S61" s="182"/>
      <c r="T61" s="182"/>
      <c r="U61" s="5"/>
      <c r="V61" s="182"/>
      <c r="W61" s="182"/>
      <c r="X61" s="182"/>
      <c r="Y61" s="5"/>
      <c r="Z61" s="182"/>
      <c r="AA61" s="182"/>
      <c r="AB61" s="182"/>
      <c r="AC61" s="5"/>
      <c r="AD61" s="182"/>
      <c r="AE61" s="182"/>
      <c r="AF61" s="182"/>
      <c r="AG61" s="5"/>
      <c r="AH61" s="182"/>
      <c r="AI61" s="182"/>
      <c r="AJ61" s="182"/>
      <c r="AK61" s="5"/>
      <c r="AL61" s="182"/>
      <c r="AM61" s="182"/>
      <c r="AN61" s="182"/>
      <c r="AO61" s="5"/>
      <c r="AP61" s="5"/>
      <c r="AQ61" s="5"/>
      <c r="AR61" s="5"/>
      <c r="AS61" s="183">
        <f>SUMIF($F$6:$AN$6,$AS$6,F61:AN61)</f>
        <v>0</v>
      </c>
      <c r="AU61" s="182"/>
      <c r="AV61" s="182"/>
      <c r="AW61" s="182"/>
      <c r="AY61" s="182"/>
      <c r="AZ61" s="182"/>
      <c r="BA61" s="182"/>
      <c r="BC61" s="182"/>
      <c r="BD61" s="182"/>
      <c r="BE61" s="182"/>
      <c r="BG61" s="182"/>
      <c r="BH61" s="182"/>
      <c r="BI61" s="182"/>
      <c r="BK61" s="182"/>
      <c r="BL61" s="182"/>
      <c r="BM61" s="182"/>
    </row>
    <row r="62" spans="2:65" ht="18.75">
      <c r="B62" s="172" t="s">
        <v>276</v>
      </c>
      <c r="C62" s="181"/>
      <c r="D62" s="180" t="s">
        <v>510</v>
      </c>
      <c r="E62" s="184"/>
      <c r="F62" s="182"/>
      <c r="G62" s="182"/>
      <c r="H62" s="182"/>
      <c r="I62" s="5"/>
      <c r="J62" s="182">
        <f>F62*$J$60</f>
        <v>0</v>
      </c>
      <c r="K62" s="182">
        <f>G62*$K$60</f>
        <v>0</v>
      </c>
      <c r="L62" s="182">
        <f>J62*K62</f>
        <v>0</v>
      </c>
      <c r="M62" s="5"/>
      <c r="N62" s="182">
        <f>J62*$N$60</f>
        <v>0</v>
      </c>
      <c r="O62" s="182">
        <f>K62*$O$60</f>
        <v>0</v>
      </c>
      <c r="P62" s="182">
        <f>N62*O62</f>
        <v>0</v>
      </c>
      <c r="Q62" s="5"/>
      <c r="R62" s="182">
        <f>N62*$R$60</f>
        <v>0</v>
      </c>
      <c r="S62" s="182">
        <f>O62*$S$60</f>
        <v>0</v>
      </c>
      <c r="T62" s="182">
        <f>R62*S62</f>
        <v>0</v>
      </c>
      <c r="U62" s="5"/>
      <c r="V62" s="182">
        <f>R62*$V$60</f>
        <v>0</v>
      </c>
      <c r="W62" s="182">
        <f>S62*$W$60</f>
        <v>0</v>
      </c>
      <c r="X62" s="182">
        <f>V62*W62</f>
        <v>0</v>
      </c>
      <c r="Y62" s="5"/>
      <c r="Z62" s="182">
        <f>V62*$Z$60</f>
        <v>0</v>
      </c>
      <c r="AA62" s="182">
        <f>W62*$AA$60</f>
        <v>0</v>
      </c>
      <c r="AB62" s="182">
        <f>Z62*AA62</f>
        <v>0</v>
      </c>
      <c r="AC62" s="5"/>
      <c r="AD62" s="182">
        <f>Z62*$AD$60</f>
        <v>0</v>
      </c>
      <c r="AE62" s="182">
        <f>AA62*$AE$60</f>
        <v>0</v>
      </c>
      <c r="AF62" s="182">
        <f>AD62*AE62</f>
        <v>0</v>
      </c>
      <c r="AG62" s="5"/>
      <c r="AH62" s="182">
        <f>AD62*$AH$60</f>
        <v>0</v>
      </c>
      <c r="AI62" s="182">
        <f>AE62*$AI$60</f>
        <v>0</v>
      </c>
      <c r="AJ62" s="182">
        <f>AH62*AI62</f>
        <v>0</v>
      </c>
      <c r="AK62" s="5"/>
      <c r="AL62" s="182">
        <f>AH62*$AL$60</f>
        <v>0</v>
      </c>
      <c r="AM62" s="182">
        <f>AI62*$AM$60</f>
        <v>0</v>
      </c>
      <c r="AN62" s="182">
        <f>AL62*AM62</f>
        <v>0</v>
      </c>
      <c r="AO62" s="5"/>
      <c r="AP62" s="5"/>
      <c r="AQ62" s="5"/>
      <c r="AR62" s="5"/>
      <c r="AS62" s="183">
        <f>H62+L62+P62+T62+X62+AB62+AF62+AJ62+AN62</f>
        <v>0</v>
      </c>
      <c r="AU62" s="182">
        <f>AQ62*$AU$60</f>
        <v>0</v>
      </c>
      <c r="AV62" s="182">
        <f>AR62*$AV$60</f>
        <v>0</v>
      </c>
      <c r="AW62" s="182">
        <f>SUM('Phase 1'!F10:F14)</f>
        <v>14740387.851684997</v>
      </c>
      <c r="AY62" s="182">
        <f>AU62*$AY$60</f>
        <v>0</v>
      </c>
      <c r="AZ62" s="182">
        <f>AV62*$AZ$60</f>
        <v>0</v>
      </c>
      <c r="BA62" s="182">
        <f>SUM('Phase 1'!F15:F26)+SUM('Phase 2'!F10:F20)</f>
        <v>66537051.596719354</v>
      </c>
      <c r="BC62" s="182">
        <f>AY62*$BC$60</f>
        <v>0</v>
      </c>
      <c r="BD62" s="182">
        <f>AZ62*$BD$60</f>
        <v>0</v>
      </c>
      <c r="BE62" s="182">
        <f>SUM('Phase 1'!F27:F38)+SUM('Phase 2'!F21:F32)</f>
        <v>61303991.375892416</v>
      </c>
      <c r="BG62" s="182">
        <f>BC62*$BG$60</f>
        <v>0</v>
      </c>
      <c r="BH62" s="182">
        <f>BD62*$BH$60</f>
        <v>0</v>
      </c>
      <c r="BI62" s="182">
        <f>SUM('Phase 1'!F39:F50)+SUM('Phase 2'!F33:F44)</f>
        <v>52022434.102833241</v>
      </c>
      <c r="BK62" s="182">
        <f>BG62*$BK$60</f>
        <v>0</v>
      </c>
      <c r="BL62" s="182">
        <f>BH62*$BL$60</f>
        <v>0</v>
      </c>
      <c r="BM62" s="182">
        <f>SUM('Phase 1'!F51:F62)+SUM('Phase 2'!F45:F56)</f>
        <v>41870202.736432821</v>
      </c>
    </row>
    <row r="63" spans="2:65" ht="18.75">
      <c r="B63" s="172" t="s">
        <v>278</v>
      </c>
      <c r="C63" s="181"/>
      <c r="D63" s="180"/>
      <c r="E63" s="184"/>
      <c r="F63" s="182"/>
      <c r="G63" s="182"/>
      <c r="H63" s="182"/>
      <c r="I63" s="5"/>
      <c r="J63" s="182">
        <f>F63*$J$60</f>
        <v>0</v>
      </c>
      <c r="K63" s="182">
        <f>G63*$K$60</f>
        <v>0</v>
      </c>
      <c r="L63" s="182">
        <f>J63*K63</f>
        <v>0</v>
      </c>
      <c r="M63" s="5"/>
      <c r="N63" s="182">
        <f>J63*$N$60</f>
        <v>0</v>
      </c>
      <c r="O63" s="182">
        <f>K63*$O$60</f>
        <v>0</v>
      </c>
      <c r="P63" s="182">
        <f>N63*O63</f>
        <v>0</v>
      </c>
      <c r="Q63" s="5"/>
      <c r="R63" s="182">
        <f>N63*$R$60</f>
        <v>0</v>
      </c>
      <c r="S63" s="182">
        <f>O63*$S$60</f>
        <v>0</v>
      </c>
      <c r="T63" s="182">
        <f>R63*S63</f>
        <v>0</v>
      </c>
      <c r="U63" s="5"/>
      <c r="V63" s="182">
        <f>R63*$V$60</f>
        <v>0</v>
      </c>
      <c r="W63" s="182">
        <f>S63*$W$60</f>
        <v>0</v>
      </c>
      <c r="X63" s="182">
        <f>V63*W63</f>
        <v>0</v>
      </c>
      <c r="Y63" s="5"/>
      <c r="Z63" s="182">
        <f>V63*$Z$60</f>
        <v>0</v>
      </c>
      <c r="AA63" s="182">
        <f>W63*$AA$60</f>
        <v>0</v>
      </c>
      <c r="AB63" s="182">
        <f>Z63*AA63</f>
        <v>0</v>
      </c>
      <c r="AC63" s="5"/>
      <c r="AD63" s="182">
        <f>Z63*$AD$60</f>
        <v>0</v>
      </c>
      <c r="AE63" s="182">
        <f>AA63*$AE$60</f>
        <v>0</v>
      </c>
      <c r="AF63" s="182">
        <f>AD63*AE63</f>
        <v>0</v>
      </c>
      <c r="AG63" s="5"/>
      <c r="AH63" s="182">
        <f>AD63*$AH$60</f>
        <v>0</v>
      </c>
      <c r="AI63" s="182">
        <f>AE63*$AI$60</f>
        <v>0</v>
      </c>
      <c r="AJ63" s="182">
        <f>AH63*AI63</f>
        <v>0</v>
      </c>
      <c r="AK63" s="5"/>
      <c r="AL63" s="182">
        <f>AH63*$AL$60</f>
        <v>0</v>
      </c>
      <c r="AM63" s="182">
        <f>AI63*$AM$60</f>
        <v>0</v>
      </c>
      <c r="AN63" s="182">
        <f>AL63*AM63</f>
        <v>0</v>
      </c>
      <c r="AO63" s="5"/>
      <c r="AP63" s="5"/>
      <c r="AQ63" s="5"/>
      <c r="AR63" s="5"/>
      <c r="AS63" s="183">
        <f>H63+L63+P63+T63+X63+AB63+AF63+AJ63+AN63</f>
        <v>0</v>
      </c>
      <c r="AU63" s="182">
        <f>AQ63*$AU$60</f>
        <v>0</v>
      </c>
      <c r="AV63" s="182">
        <f>AR63*$AV$60</f>
        <v>0</v>
      </c>
      <c r="AW63" s="182">
        <f>AU63*AV63</f>
        <v>0</v>
      </c>
      <c r="AY63" s="182">
        <f>AU63*$AY$60</f>
        <v>0</v>
      </c>
      <c r="AZ63" s="182">
        <f>AV63*$AZ$60</f>
        <v>0</v>
      </c>
      <c r="BA63" s="182">
        <f>AY63*AZ63</f>
        <v>0</v>
      </c>
      <c r="BC63" s="182">
        <f>AY63*$BC$60</f>
        <v>0</v>
      </c>
      <c r="BD63" s="182">
        <f>AZ63*$BD$60</f>
        <v>0</v>
      </c>
      <c r="BE63" s="182">
        <f>BC63*BD63</f>
        <v>0</v>
      </c>
      <c r="BG63" s="182">
        <f>BC63*$BG$60</f>
        <v>0</v>
      </c>
      <c r="BH63" s="182">
        <f>BD63*$BH$60</f>
        <v>0</v>
      </c>
      <c r="BI63" s="182">
        <f>BG63*BH63</f>
        <v>0</v>
      </c>
      <c r="BK63" s="182">
        <f>BG63*$BK$60</f>
        <v>0</v>
      </c>
      <c r="BL63" s="182">
        <f>BH63*$BL$60</f>
        <v>0</v>
      </c>
      <c r="BM63" s="182">
        <f>BK63*BL63</f>
        <v>0</v>
      </c>
    </row>
    <row r="64" spans="2:65" ht="18.75">
      <c r="B64" s="172" t="s">
        <v>280</v>
      </c>
      <c r="C64" s="181"/>
      <c r="D64" s="180"/>
      <c r="E64" s="184"/>
      <c r="F64" s="182"/>
      <c r="G64" s="182"/>
      <c r="H64" s="182"/>
      <c r="I64" s="5"/>
      <c r="J64" s="182">
        <f>F64*$J$60</f>
        <v>0</v>
      </c>
      <c r="K64" s="182">
        <f>G64*$K$60</f>
        <v>0</v>
      </c>
      <c r="L64" s="182">
        <f>J64*K64</f>
        <v>0</v>
      </c>
      <c r="M64" s="5"/>
      <c r="N64" s="182">
        <f>J64*$N$60</f>
        <v>0</v>
      </c>
      <c r="O64" s="182">
        <f>K64*$O$60</f>
        <v>0</v>
      </c>
      <c r="P64" s="182">
        <f>N64*O64</f>
        <v>0</v>
      </c>
      <c r="Q64" s="5"/>
      <c r="R64" s="182">
        <f>N64*$R$60</f>
        <v>0</v>
      </c>
      <c r="S64" s="182">
        <f>O64*$S$60</f>
        <v>0</v>
      </c>
      <c r="T64" s="182">
        <f>R64*S64</f>
        <v>0</v>
      </c>
      <c r="U64" s="5"/>
      <c r="V64" s="182">
        <f>R64*$V$60</f>
        <v>0</v>
      </c>
      <c r="W64" s="182">
        <f>S64*$W$60</f>
        <v>0</v>
      </c>
      <c r="X64" s="182">
        <f>V64*W64</f>
        <v>0</v>
      </c>
      <c r="Y64" s="5"/>
      <c r="Z64" s="182">
        <f>V64*$Z$60</f>
        <v>0</v>
      </c>
      <c r="AA64" s="182">
        <f>W64*$AA$60</f>
        <v>0</v>
      </c>
      <c r="AB64" s="182">
        <f>Z64*AA64</f>
        <v>0</v>
      </c>
      <c r="AC64" s="5"/>
      <c r="AD64" s="182">
        <f>Z64*$AD$60</f>
        <v>0</v>
      </c>
      <c r="AE64" s="182">
        <f>AA64*$AE$60</f>
        <v>0</v>
      </c>
      <c r="AF64" s="182">
        <f>AD64*AE64</f>
        <v>0</v>
      </c>
      <c r="AG64" s="5"/>
      <c r="AH64" s="182">
        <f>AD64*$AH$60</f>
        <v>0</v>
      </c>
      <c r="AI64" s="182">
        <f>AE64*$AI$60</f>
        <v>0</v>
      </c>
      <c r="AJ64" s="182">
        <f>AH64*AI64</f>
        <v>0</v>
      </c>
      <c r="AK64" s="5"/>
      <c r="AL64" s="182">
        <f>AH64*$AL$60</f>
        <v>0</v>
      </c>
      <c r="AM64" s="182">
        <f>AI64*$AM$60</f>
        <v>0</v>
      </c>
      <c r="AN64" s="182">
        <f>AL64*AM64</f>
        <v>0</v>
      </c>
      <c r="AO64" s="5"/>
      <c r="AP64" s="5"/>
      <c r="AQ64" s="5"/>
      <c r="AR64" s="5"/>
      <c r="AS64" s="183">
        <f>H64+L64+P64+T64+X64+AB64+AF64+AJ64+AN64</f>
        <v>0</v>
      </c>
      <c r="AU64" s="182">
        <f>AQ64*$AU$60</f>
        <v>0</v>
      </c>
      <c r="AV64" s="182">
        <f>AR64*$AV$60</f>
        <v>0</v>
      </c>
      <c r="AW64" s="182">
        <f>AU64*AV64</f>
        <v>0</v>
      </c>
      <c r="AY64" s="182">
        <f>AU64*$AY$60</f>
        <v>0</v>
      </c>
      <c r="AZ64" s="182">
        <f>AV64*$AZ$60</f>
        <v>0</v>
      </c>
      <c r="BA64" s="182">
        <f>AY64*AZ64</f>
        <v>0</v>
      </c>
      <c r="BC64" s="182">
        <f>AY64*$BC$60</f>
        <v>0</v>
      </c>
      <c r="BD64" s="182">
        <f>AZ64*$BD$60</f>
        <v>0</v>
      </c>
      <c r="BE64" s="182">
        <f>BC64*BD64</f>
        <v>0</v>
      </c>
      <c r="BG64" s="182">
        <f>BC64*$BG$60</f>
        <v>0</v>
      </c>
      <c r="BH64" s="182">
        <f>BD64*$BH$60</f>
        <v>0</v>
      </c>
      <c r="BI64" s="182">
        <f>BG64*BH64</f>
        <v>0</v>
      </c>
      <c r="BK64" s="182">
        <f>BG64*$BK$60</f>
        <v>0</v>
      </c>
      <c r="BL64" s="182">
        <f>BH64*$BL$60</f>
        <v>0</v>
      </c>
      <c r="BM64" s="182">
        <f>BK64*BL64</f>
        <v>0</v>
      </c>
    </row>
    <row r="65" spans="2:65" ht="18.75">
      <c r="B65" s="172" t="s">
        <v>282</v>
      </c>
      <c r="C65" s="181"/>
      <c r="D65" s="180"/>
      <c r="E65" s="184"/>
      <c r="F65" s="182"/>
      <c r="G65" s="182"/>
      <c r="H65" s="182"/>
      <c r="I65" s="5"/>
      <c r="J65" s="182"/>
      <c r="K65" s="182"/>
      <c r="L65" s="182"/>
      <c r="M65" s="5"/>
      <c r="N65" s="182"/>
      <c r="O65" s="182"/>
      <c r="P65" s="182"/>
      <c r="Q65" s="5"/>
      <c r="R65" s="182"/>
      <c r="S65" s="182"/>
      <c r="T65" s="182"/>
      <c r="U65" s="5"/>
      <c r="V65" s="182"/>
      <c r="W65" s="182"/>
      <c r="X65" s="182"/>
      <c r="Y65" s="5"/>
      <c r="Z65" s="182"/>
      <c r="AA65" s="182"/>
      <c r="AB65" s="182"/>
      <c r="AC65" s="5"/>
      <c r="AD65" s="182"/>
      <c r="AE65" s="182"/>
      <c r="AF65" s="182"/>
      <c r="AG65" s="5"/>
      <c r="AH65" s="182"/>
      <c r="AI65" s="182"/>
      <c r="AJ65" s="182"/>
      <c r="AK65" s="5"/>
      <c r="AL65" s="182"/>
      <c r="AM65" s="182"/>
      <c r="AN65" s="182"/>
      <c r="AO65" s="5"/>
      <c r="AP65" s="5"/>
      <c r="AQ65" s="5"/>
      <c r="AR65" s="5"/>
      <c r="AS65" s="183">
        <f>H65+L65+P65+T65+X65+AB65+AF65+AJ65+AN65</f>
        <v>0</v>
      </c>
      <c r="AU65" s="182"/>
      <c r="AV65" s="182"/>
      <c r="AW65" s="182"/>
      <c r="AY65" s="182"/>
      <c r="AZ65" s="182"/>
      <c r="BA65" s="182"/>
      <c r="BC65" s="182"/>
      <c r="BD65" s="182"/>
      <c r="BE65" s="182"/>
      <c r="BG65" s="182"/>
      <c r="BH65" s="182"/>
      <c r="BI65" s="182"/>
      <c r="BK65" s="182"/>
      <c r="BL65" s="182"/>
      <c r="BM65" s="182"/>
    </row>
    <row r="66" spans="2:65" ht="18.75">
      <c r="B66" s="172" t="s">
        <v>423</v>
      </c>
      <c r="C66" s="181"/>
      <c r="D66" s="180">
        <v>0</v>
      </c>
      <c r="E66" s="184"/>
      <c r="F66" s="182"/>
      <c r="G66" s="182"/>
      <c r="H66" s="182"/>
      <c r="I66" s="5"/>
      <c r="J66" s="182"/>
      <c r="K66" s="182"/>
      <c r="L66" s="182"/>
      <c r="M66" s="5"/>
      <c r="N66" s="182"/>
      <c r="O66" s="182"/>
      <c r="P66" s="182"/>
      <c r="Q66" s="5"/>
      <c r="R66" s="182"/>
      <c r="S66" s="182"/>
      <c r="T66" s="182"/>
      <c r="U66" s="5"/>
      <c r="V66" s="182"/>
      <c r="W66" s="182"/>
      <c r="X66" s="182"/>
      <c r="Y66" s="5"/>
      <c r="Z66" s="182"/>
      <c r="AA66" s="182"/>
      <c r="AB66" s="182"/>
      <c r="AC66" s="5"/>
      <c r="AD66" s="182"/>
      <c r="AE66" s="182"/>
      <c r="AF66" s="182"/>
      <c r="AG66" s="5"/>
      <c r="AH66" s="182"/>
      <c r="AI66" s="182"/>
      <c r="AJ66" s="182"/>
      <c r="AK66" s="5"/>
      <c r="AL66" s="182"/>
      <c r="AM66" s="182"/>
      <c r="AN66" s="182"/>
      <c r="AO66" s="5"/>
      <c r="AP66" s="5"/>
      <c r="AQ66" s="5"/>
      <c r="AR66" s="5"/>
      <c r="AS66" s="183">
        <f t="shared" ref="AS66" si="81">G66*12</f>
        <v>0</v>
      </c>
      <c r="AU66" s="182"/>
      <c r="AV66" s="182"/>
      <c r="AW66" s="182"/>
      <c r="AY66" s="182"/>
      <c r="AZ66" s="182"/>
      <c r="BA66" s="182"/>
      <c r="BC66" s="182"/>
      <c r="BD66" s="182"/>
      <c r="BE66" s="182"/>
      <c r="BG66" s="182"/>
      <c r="BH66" s="182"/>
      <c r="BI66" s="182"/>
      <c r="BK66" s="182"/>
      <c r="BL66" s="182"/>
      <c r="BM66" s="182"/>
    </row>
    <row r="67" spans="2:65" ht="18.75">
      <c r="B67" s="362" t="s">
        <v>164</v>
      </c>
      <c r="C67" s="362"/>
      <c r="D67" s="362"/>
      <c r="E67" s="184"/>
      <c r="F67" s="188">
        <f>SUM(F62:F66)</f>
        <v>0</v>
      </c>
      <c r="G67" s="188"/>
      <c r="H67" s="188">
        <f>SUM(H62:H66)</f>
        <v>0</v>
      </c>
      <c r="I67" s="188"/>
      <c r="J67" s="188">
        <f>SUM(J62:J66)</f>
        <v>0</v>
      </c>
      <c r="K67" s="188"/>
      <c r="L67" s="188">
        <f>SUM(L62:L66)</f>
        <v>0</v>
      </c>
      <c r="M67" s="188"/>
      <c r="N67" s="188">
        <f>SUM(N62:N66)</f>
        <v>0</v>
      </c>
      <c r="O67" s="188"/>
      <c r="P67" s="188">
        <f>SUM(P62:P66)</f>
        <v>0</v>
      </c>
      <c r="Q67" s="188"/>
      <c r="R67" s="188">
        <f>SUM(R62:R66)</f>
        <v>0</v>
      </c>
      <c r="S67" s="188"/>
      <c r="T67" s="188">
        <f>SUM(T62:T66)</f>
        <v>0</v>
      </c>
      <c r="U67" s="188"/>
      <c r="V67" s="188">
        <f>SUM(V62:V66)</f>
        <v>0</v>
      </c>
      <c r="W67" s="188"/>
      <c r="X67" s="188">
        <f>SUM(X62:X66)</f>
        <v>0</v>
      </c>
      <c r="Y67" s="188"/>
      <c r="Z67" s="188">
        <f>SUM(Z62:Z66)</f>
        <v>0</v>
      </c>
      <c r="AA67" s="188"/>
      <c r="AB67" s="188">
        <f>SUM(AB62:AB66)</f>
        <v>0</v>
      </c>
      <c r="AC67" s="188"/>
      <c r="AD67" s="188">
        <f>SUM(AD62:AD66)</f>
        <v>0</v>
      </c>
      <c r="AE67" s="188"/>
      <c r="AF67" s="188">
        <f>SUM(AF62:AF66)</f>
        <v>0</v>
      </c>
      <c r="AG67" s="188"/>
      <c r="AH67" s="188">
        <f>SUM(AH62:AH66)</f>
        <v>0</v>
      </c>
      <c r="AI67" s="188"/>
      <c r="AJ67" s="188">
        <f>SUM(AJ62:AJ66)</f>
        <v>0</v>
      </c>
      <c r="AK67" s="188"/>
      <c r="AL67" s="188">
        <f>SUM(AL62:AL66)</f>
        <v>0</v>
      </c>
      <c r="AM67" s="188"/>
      <c r="AN67" s="188">
        <f>SUM(AN62:AN66)</f>
        <v>0</v>
      </c>
      <c r="AO67" s="188"/>
      <c r="AP67" s="188"/>
      <c r="AQ67" s="188">
        <f>SUM(AQ62:AQ66)</f>
        <v>0</v>
      </c>
      <c r="AR67" s="188"/>
      <c r="AS67" s="188">
        <f>SUM(AS62:AS66)</f>
        <v>0</v>
      </c>
      <c r="AT67" s="3"/>
      <c r="AU67" s="188">
        <f>SUM(AU62:AU66)</f>
        <v>0</v>
      </c>
      <c r="AV67" s="188"/>
      <c r="AW67" s="188">
        <f>SUM(AW62:AW66)</f>
        <v>14740387.851684997</v>
      </c>
      <c r="AX67" s="3"/>
      <c r="AY67" s="188">
        <f>SUM(AY62:AY66)</f>
        <v>0</v>
      </c>
      <c r="AZ67" s="188"/>
      <c r="BA67" s="188">
        <f>SUM(BA62:BA66)</f>
        <v>66537051.596719354</v>
      </c>
      <c r="BB67" s="3"/>
      <c r="BC67" s="188">
        <f>SUM(BC62:BC66)</f>
        <v>0</v>
      </c>
      <c r="BD67" s="188"/>
      <c r="BE67" s="188">
        <f>SUM(BE62:BE66)</f>
        <v>61303991.375892416</v>
      </c>
      <c r="BF67" s="3"/>
      <c r="BG67" s="188">
        <f>SUM(BG62:BG66)</f>
        <v>0</v>
      </c>
      <c r="BH67" s="188"/>
      <c r="BI67" s="188">
        <f>SUM(BI62:BI66)</f>
        <v>52022434.102833241</v>
      </c>
      <c r="BJ67" s="3"/>
      <c r="BK67" s="188">
        <f>SUM(BK62:BK66)</f>
        <v>0</v>
      </c>
      <c r="BL67" s="188"/>
      <c r="BM67" s="188">
        <f>SUM(BM62:BM66)</f>
        <v>41870202.736432821</v>
      </c>
    </row>
    <row r="68" spans="2:65" ht="18.75">
      <c r="B68" s="211"/>
      <c r="C68" s="211"/>
      <c r="D68" s="211"/>
      <c r="E68" s="184"/>
      <c r="F68" s="179"/>
      <c r="J68" s="207">
        <f>$J$8</f>
        <v>1</v>
      </c>
      <c r="K68" s="207">
        <f>$K$8</f>
        <v>1</v>
      </c>
      <c r="L68" s="178"/>
      <c r="M68" s="178"/>
      <c r="N68" s="207">
        <f>$N$8</f>
        <v>1</v>
      </c>
      <c r="O68" s="207">
        <f>$O$8</f>
        <v>1</v>
      </c>
      <c r="P68" s="178"/>
      <c r="Q68" s="178"/>
      <c r="R68" s="207">
        <f>$R$8</f>
        <v>1</v>
      </c>
      <c r="S68" s="207">
        <f>$S$8</f>
        <v>1</v>
      </c>
      <c r="T68" s="178"/>
      <c r="U68" s="178"/>
      <c r="V68" s="207">
        <f>$V$8</f>
        <v>1</v>
      </c>
      <c r="W68" s="207">
        <f>$W$8</f>
        <v>1</v>
      </c>
      <c r="X68" s="178"/>
      <c r="Y68" s="178"/>
      <c r="Z68" s="207">
        <f>$Z$8</f>
        <v>1</v>
      </c>
      <c r="AA68" s="207">
        <f>$AA$8</f>
        <v>1</v>
      </c>
      <c r="AB68" s="178"/>
      <c r="AC68" s="178"/>
      <c r="AD68" s="207">
        <f>$AD$8</f>
        <v>1</v>
      </c>
      <c r="AE68" s="207">
        <f>$AE$8</f>
        <v>1</v>
      </c>
      <c r="AF68" s="178"/>
      <c r="AG68" s="178"/>
      <c r="AH68" s="207">
        <f>$AH$8</f>
        <v>1</v>
      </c>
      <c r="AI68" s="207">
        <f>$AI$8</f>
        <v>1</v>
      </c>
      <c r="AJ68" s="178"/>
      <c r="AK68" s="178"/>
      <c r="AL68" s="207">
        <f>$AL$8</f>
        <v>1</v>
      </c>
      <c r="AM68" s="207">
        <f>$AM$8</f>
        <v>1</v>
      </c>
      <c r="AN68" s="178"/>
      <c r="AO68" s="178"/>
      <c r="AP68" s="5"/>
      <c r="AQ68" s="5"/>
      <c r="AR68" s="5"/>
      <c r="AS68" s="5"/>
      <c r="AU68" s="207">
        <f>$AU$8</f>
        <v>1.25</v>
      </c>
      <c r="AV68" s="207">
        <f>$AV$8</f>
        <v>1.2</v>
      </c>
      <c r="AW68" s="5"/>
      <c r="AY68" s="207">
        <f>$AY$8</f>
        <v>1.2</v>
      </c>
      <c r="AZ68" s="207">
        <f>$AZ$8</f>
        <v>1.2</v>
      </c>
      <c r="BA68" s="178"/>
      <c r="BB68" s="179"/>
      <c r="BC68" s="207">
        <f>$BC$8</f>
        <v>1.2</v>
      </c>
      <c r="BD68" s="207">
        <f>$BD$8</f>
        <v>1.25</v>
      </c>
      <c r="BE68" s="178"/>
      <c r="BF68" s="179"/>
      <c r="BG68" s="207">
        <f>$BG$8</f>
        <v>1.25</v>
      </c>
      <c r="BH68" s="207">
        <f>$BH$8</f>
        <v>1.25</v>
      </c>
      <c r="BI68" s="178"/>
      <c r="BJ68" s="179"/>
      <c r="BK68" s="207">
        <f>$BK$8</f>
        <v>1.1499999999999999</v>
      </c>
      <c r="BL68" s="207">
        <f>$BL$8</f>
        <v>1.2</v>
      </c>
      <c r="BM68" s="178"/>
    </row>
    <row r="69" spans="2:65" ht="18.75">
      <c r="B69" s="172">
        <v>6</v>
      </c>
      <c r="C69" s="181" t="s">
        <v>511</v>
      </c>
      <c r="D69" s="181"/>
      <c r="E69" s="184"/>
      <c r="F69" s="182"/>
      <c r="G69" s="182"/>
      <c r="H69" s="182"/>
      <c r="I69" s="5"/>
      <c r="J69" s="182"/>
      <c r="K69" s="182"/>
      <c r="L69" s="182"/>
      <c r="M69" s="5"/>
      <c r="N69" s="182"/>
      <c r="O69" s="182"/>
      <c r="P69" s="182"/>
      <c r="Q69" s="5"/>
      <c r="R69" s="182"/>
      <c r="S69" s="182"/>
      <c r="T69" s="182"/>
      <c r="U69" s="5"/>
      <c r="V69" s="182"/>
      <c r="W69" s="182"/>
      <c r="X69" s="182"/>
      <c r="Y69" s="5"/>
      <c r="Z69" s="182"/>
      <c r="AA69" s="182"/>
      <c r="AB69" s="182"/>
      <c r="AC69" s="5"/>
      <c r="AD69" s="182"/>
      <c r="AE69" s="182"/>
      <c r="AF69" s="182"/>
      <c r="AG69" s="5"/>
      <c r="AH69" s="182"/>
      <c r="AI69" s="182"/>
      <c r="AJ69" s="182"/>
      <c r="AK69" s="5"/>
      <c r="AL69" s="182"/>
      <c r="AM69" s="182"/>
      <c r="AN69" s="182"/>
      <c r="AO69" s="5"/>
      <c r="AP69" s="5"/>
      <c r="AQ69" s="5"/>
      <c r="AR69" s="5"/>
      <c r="AS69" s="183">
        <f t="shared" ref="AS69:AS74" si="82">SUMIF($F$6:$AN$6,$AS$6,F69:AN69)</f>
        <v>0</v>
      </c>
      <c r="AU69" s="182"/>
      <c r="AV69" s="182"/>
      <c r="AW69" s="182"/>
      <c r="AY69" s="182"/>
      <c r="AZ69" s="182"/>
      <c r="BA69" s="182"/>
      <c r="BC69" s="182"/>
      <c r="BD69" s="182"/>
      <c r="BE69" s="182"/>
      <c r="BG69" s="182"/>
      <c r="BH69" s="182"/>
      <c r="BI69" s="182"/>
      <c r="BK69" s="182"/>
      <c r="BL69" s="182"/>
      <c r="BM69" s="182"/>
    </row>
    <row r="70" spans="2:65" ht="18.75">
      <c r="B70" s="172" t="s">
        <v>286</v>
      </c>
      <c r="C70" s="181"/>
      <c r="D70" s="180" t="s">
        <v>512</v>
      </c>
      <c r="E70" s="184"/>
      <c r="F70" s="182"/>
      <c r="G70" s="182"/>
      <c r="H70" s="182" t="e">
        <f>SUM('1. P&amp;L'!$C$11:$C$13)*0.7%/9</f>
        <v>#VALUE!</v>
      </c>
      <c r="I70" s="5"/>
      <c r="J70" s="182">
        <f>F70*$J$60</f>
        <v>0</v>
      </c>
      <c r="K70" s="182">
        <f>G70*$K$60</f>
        <v>0</v>
      </c>
      <c r="L70" s="182" t="e">
        <f>SUM('1. P&amp;L'!$C$11:$C$13)*0.72%/9</f>
        <v>#VALUE!</v>
      </c>
      <c r="M70" s="5"/>
      <c r="N70" s="182">
        <f>J70*$N$60</f>
        <v>0</v>
      </c>
      <c r="O70" s="182">
        <f>K70*$O$60</f>
        <v>0</v>
      </c>
      <c r="P70" s="182" t="e">
        <f>SUM('1. P&amp;L'!$C$11:$C$13)*0.82%/9</f>
        <v>#VALUE!</v>
      </c>
      <c r="Q70" s="5"/>
      <c r="R70" s="182">
        <f>N70*$R$60</f>
        <v>0</v>
      </c>
      <c r="S70" s="182">
        <f>O70*$S$60</f>
        <v>0</v>
      </c>
      <c r="T70" s="182" t="e">
        <f>SUM('1. P&amp;L'!$C$11:$C$13)*0.96%/9</f>
        <v>#VALUE!</v>
      </c>
      <c r="U70" s="5"/>
      <c r="V70" s="182">
        <f>R70*$V$60</f>
        <v>0</v>
      </c>
      <c r="W70" s="182">
        <f>S70*$W$60</f>
        <v>0</v>
      </c>
      <c r="X70" s="182" t="e">
        <f>SUM('1. P&amp;L'!$C$11:$C$13)*1%/9</f>
        <v>#VALUE!</v>
      </c>
      <c r="Y70" s="5"/>
      <c r="Z70" s="182">
        <f>V70*$Z$60</f>
        <v>0</v>
      </c>
      <c r="AA70" s="182">
        <f>W70*$AA$60</f>
        <v>0</v>
      </c>
      <c r="AB70" s="182" t="e">
        <f>SUM('1. P&amp;L'!$C$11:$C$13)*1%/9</f>
        <v>#VALUE!</v>
      </c>
      <c r="AC70" s="5"/>
      <c r="AD70" s="182">
        <f>Z70*$AD$60</f>
        <v>0</v>
      </c>
      <c r="AE70" s="182">
        <f>AA70*$AE$60</f>
        <v>0</v>
      </c>
      <c r="AF70" s="182" t="e">
        <f>SUM('1. P&amp;L'!$C$11:$C$13)*1%/9</f>
        <v>#VALUE!</v>
      </c>
      <c r="AG70" s="5"/>
      <c r="AH70" s="182">
        <f>AD70*$AH$60</f>
        <v>0</v>
      </c>
      <c r="AI70" s="182">
        <f>AE70*$AI$60</f>
        <v>0</v>
      </c>
      <c r="AJ70" s="182" t="e">
        <f>SUM('1. P&amp;L'!$C$11:$C$13)*1%/9</f>
        <v>#VALUE!</v>
      </c>
      <c r="AK70" s="5"/>
      <c r="AL70" s="182">
        <f>AH70*$AL$60</f>
        <v>0</v>
      </c>
      <c r="AM70" s="182">
        <f>AI70*$AM$60</f>
        <v>0</v>
      </c>
      <c r="AN70" s="182" t="e">
        <f>SUM('1. P&amp;L'!$C$11:$C$13)*1%/9</f>
        <v>#VALUE!</v>
      </c>
      <c r="AO70" s="5"/>
      <c r="AP70" s="5"/>
      <c r="AQ70" s="5"/>
      <c r="AR70" s="5"/>
      <c r="AS70" s="183" t="e">
        <f t="shared" si="82"/>
        <v>#VALUE!</v>
      </c>
      <c r="AU70" s="182">
        <f>AQ70*$AU$60</f>
        <v>0</v>
      </c>
      <c r="AV70" s="182">
        <f>AR70*$AV$60</f>
        <v>0</v>
      </c>
      <c r="AW70" s="182" t="e">
        <f>SUM('1. P&amp;L'!$D$11:$D$13)*1.25%</f>
        <v>#VALUE!</v>
      </c>
      <c r="AY70" s="182">
        <f>AU70*$AY$60</f>
        <v>0</v>
      </c>
      <c r="AZ70" s="182">
        <f>AV70*$AZ$60</f>
        <v>0</v>
      </c>
      <c r="BA70" s="182" t="e">
        <f>SUM('1. P&amp;L'!$E$11:$E$13)*1.3%</f>
        <v>#VALUE!</v>
      </c>
      <c r="BC70" s="182">
        <f>AY70*$BC$60</f>
        <v>0</v>
      </c>
      <c r="BD70" s="182">
        <f>AZ70*$BD$60</f>
        <v>0</v>
      </c>
      <c r="BE70" s="182" t="e">
        <f>SUM('1. P&amp;L'!$F$11:$F$13)*0.89%</f>
        <v>#VALUE!</v>
      </c>
      <c r="BG70" s="182">
        <f>BC70*$BG$60</f>
        <v>0</v>
      </c>
      <c r="BH70" s="182">
        <f>BD70*$BH$60</f>
        <v>0</v>
      </c>
      <c r="BI70" s="182" t="e">
        <f>SUM('1. P&amp;L'!$G$11:$G$13)*0.75%</f>
        <v>#VALUE!</v>
      </c>
      <c r="BK70" s="182">
        <f>BG70*$BK$60</f>
        <v>0</v>
      </c>
      <c r="BL70" s="182">
        <f>BH70*$BL$60</f>
        <v>0</v>
      </c>
      <c r="BM70" s="182" t="e">
        <f>SUM('1. P&amp;L'!#REF!)*0.59%</f>
        <v>#REF!</v>
      </c>
    </row>
    <row r="71" spans="2:65" ht="18.75">
      <c r="B71" s="172" t="s">
        <v>288</v>
      </c>
      <c r="C71" s="181"/>
      <c r="D71" s="180" t="s">
        <v>513</v>
      </c>
      <c r="E71" s="184"/>
      <c r="F71" s="182"/>
      <c r="G71" s="182"/>
      <c r="H71" s="182" t="e">
        <f>SUM('1. P&amp;L'!$C$11:$C$13)*0.98%/9</f>
        <v>#VALUE!</v>
      </c>
      <c r="I71" s="5"/>
      <c r="J71" s="182">
        <f>F71*$J$60</f>
        <v>0</v>
      </c>
      <c r="K71" s="182">
        <f>G71*$K$60</f>
        <v>0</v>
      </c>
      <c r="L71" s="182" t="e">
        <f>SUM('1. P&amp;L'!$C$11:$C$13)*0.95%/9</f>
        <v>#VALUE!</v>
      </c>
      <c r="M71" s="5"/>
      <c r="N71" s="182">
        <f>J71*$N$60</f>
        <v>0</v>
      </c>
      <c r="O71" s="182">
        <f>K71*$O$60</f>
        <v>0</v>
      </c>
      <c r="P71" s="182" t="e">
        <f>SUM('1. P&amp;L'!$C$11:$C$13)*0.98%/9</f>
        <v>#VALUE!</v>
      </c>
      <c r="Q71" s="5"/>
      <c r="R71" s="182">
        <f>N71*$R$60</f>
        <v>0</v>
      </c>
      <c r="S71" s="182">
        <f>O71*$S$60</f>
        <v>0</v>
      </c>
      <c r="T71" s="182" t="e">
        <f>SUM('1. P&amp;L'!$C$11:$C$13)*0.99%/9</f>
        <v>#VALUE!</v>
      </c>
      <c r="U71" s="5"/>
      <c r="V71" s="182">
        <f>R71*$V$60</f>
        <v>0</v>
      </c>
      <c r="W71" s="182">
        <f>S71*$W$60</f>
        <v>0</v>
      </c>
      <c r="X71" s="182" t="e">
        <f>SUM('1. P&amp;L'!$C$11:$C$13)*1%/9</f>
        <v>#VALUE!</v>
      </c>
      <c r="Y71" s="5"/>
      <c r="Z71" s="182">
        <f>V71*$Z$60</f>
        <v>0</v>
      </c>
      <c r="AA71" s="182">
        <f>W71*$AA$60</f>
        <v>0</v>
      </c>
      <c r="AB71" s="182" t="e">
        <f>SUM('1. P&amp;L'!$C$11:$C$13)*1%/9</f>
        <v>#VALUE!</v>
      </c>
      <c r="AC71" s="5"/>
      <c r="AD71" s="182">
        <f>Z71*$AD$60</f>
        <v>0</v>
      </c>
      <c r="AE71" s="182">
        <f>AA71*$AE$60</f>
        <v>0</v>
      </c>
      <c r="AF71" s="182" t="e">
        <f>SUM('1. P&amp;L'!$C$11:$C$13)*1%/9</f>
        <v>#VALUE!</v>
      </c>
      <c r="AG71" s="5"/>
      <c r="AH71" s="182">
        <f>AD71*$AH$60</f>
        <v>0</v>
      </c>
      <c r="AI71" s="182">
        <f>AE71*$AI$60</f>
        <v>0</v>
      </c>
      <c r="AJ71" s="182" t="e">
        <f>SUM('1. P&amp;L'!$C$11:$C$13)*1%/9</f>
        <v>#VALUE!</v>
      </c>
      <c r="AK71" s="5"/>
      <c r="AL71" s="182">
        <f>AH71*$AL$60</f>
        <v>0</v>
      </c>
      <c r="AM71" s="182">
        <f>AI71*$AM$60</f>
        <v>0</v>
      </c>
      <c r="AN71" s="182" t="e">
        <f>SUM('1. P&amp;L'!$C$11:$C$13)*1%/9</f>
        <v>#VALUE!</v>
      </c>
      <c r="AO71" s="5"/>
      <c r="AP71" s="5"/>
      <c r="AQ71" s="5"/>
      <c r="AR71" s="5"/>
      <c r="AS71" s="183" t="e">
        <f t="shared" si="82"/>
        <v>#VALUE!</v>
      </c>
      <c r="AU71" s="182">
        <f>AQ71*$AU$60</f>
        <v>0</v>
      </c>
      <c r="AV71" s="182">
        <f>AR71*$AV$60</f>
        <v>0</v>
      </c>
      <c r="AW71" s="182" t="e">
        <f>SUM('1. P&amp;L'!$D$11:$D$13)*0.76%</f>
        <v>#VALUE!</v>
      </c>
      <c r="AY71" s="182">
        <f>AU71*$AY$60</f>
        <v>0</v>
      </c>
      <c r="AZ71" s="182">
        <f>AV71*$AZ$60</f>
        <v>0</v>
      </c>
      <c r="BA71" s="182" t="e">
        <f>SUM('1. P&amp;L'!$E$11:$E$13)*0.85%</f>
        <v>#VALUE!</v>
      </c>
      <c r="BC71" s="182">
        <f>AY71*$BC$60</f>
        <v>0</v>
      </c>
      <c r="BD71" s="182">
        <f>AZ71*$BD$60</f>
        <v>0</v>
      </c>
      <c r="BE71" s="182" t="e">
        <f>SUM('1. P&amp;L'!$F$11:$F$13)*0.85%</f>
        <v>#VALUE!</v>
      </c>
      <c r="BG71" s="182">
        <f>BC71*$BG$60</f>
        <v>0</v>
      </c>
      <c r="BH71" s="182">
        <f>BD71*$BH$60</f>
        <v>0</v>
      </c>
      <c r="BI71" s="182" t="e">
        <f>SUM('1. P&amp;L'!$G$11:$G$13)*0.65%</f>
        <v>#VALUE!</v>
      </c>
      <c r="BK71" s="182">
        <f>BG71*$BK$60</f>
        <v>0</v>
      </c>
      <c r="BL71" s="182">
        <f>BH71*$BL$60</f>
        <v>0</v>
      </c>
      <c r="BM71" s="182" t="e">
        <f>SUM('1. P&amp;L'!#REF!)*0.59%</f>
        <v>#REF!</v>
      </c>
    </row>
    <row r="72" spans="2:65" ht="18.75">
      <c r="B72" s="172" t="s">
        <v>290</v>
      </c>
      <c r="C72" s="181"/>
      <c r="D72" s="180" t="s">
        <v>514</v>
      </c>
      <c r="E72" s="184"/>
      <c r="F72" s="182"/>
      <c r="G72" s="182"/>
      <c r="H72" s="182" t="e">
        <f>SUM('1. P&amp;L'!$C$11:$C$13)*0.85%/9</f>
        <v>#VALUE!</v>
      </c>
      <c r="I72" s="5"/>
      <c r="J72" s="182">
        <f>F72*$J$60</f>
        <v>0</v>
      </c>
      <c r="K72" s="182">
        <f>G72*$K$60</f>
        <v>0</v>
      </c>
      <c r="L72" s="182" t="e">
        <f>SUM('1. P&amp;L'!$C$11:$C$13)*0.89%/9</f>
        <v>#VALUE!</v>
      </c>
      <c r="M72" s="5"/>
      <c r="N72" s="182">
        <f>J72*$N$60</f>
        <v>0</v>
      </c>
      <c r="O72" s="182">
        <f>K72*$O$60</f>
        <v>0</v>
      </c>
      <c r="P72" s="182" t="e">
        <f>SUM('1. P&amp;L'!$C$11:$C$13)*0.92%/9</f>
        <v>#VALUE!</v>
      </c>
      <c r="Q72" s="5"/>
      <c r="R72" s="182">
        <f>N72*$R$60</f>
        <v>0</v>
      </c>
      <c r="S72" s="182">
        <f>O72*$S$60</f>
        <v>0</v>
      </c>
      <c r="T72" s="182" t="e">
        <f>SUM('1. P&amp;L'!$C$11:$C$13)*0.96%/9</f>
        <v>#VALUE!</v>
      </c>
      <c r="U72" s="5"/>
      <c r="V72" s="182">
        <f>R72*$V$60</f>
        <v>0</v>
      </c>
      <c r="W72" s="182">
        <f>S72*$W$60</f>
        <v>0</v>
      </c>
      <c r="X72" s="182" t="e">
        <f>SUM('1. P&amp;L'!$C$11:$C$13)*1%/9</f>
        <v>#VALUE!</v>
      </c>
      <c r="Y72" s="5"/>
      <c r="Z72" s="182">
        <f>V72*$Z$60</f>
        <v>0</v>
      </c>
      <c r="AA72" s="182">
        <f>W72*$AA$60</f>
        <v>0</v>
      </c>
      <c r="AB72" s="182" t="e">
        <f>SUM('1. P&amp;L'!$C$11:$C$13)*1%/9</f>
        <v>#VALUE!</v>
      </c>
      <c r="AC72" s="5"/>
      <c r="AD72" s="182">
        <f>Z72*$AD$60</f>
        <v>0</v>
      </c>
      <c r="AE72" s="182">
        <f>AA72*$AE$60</f>
        <v>0</v>
      </c>
      <c r="AF72" s="182" t="e">
        <f>SUM('1. P&amp;L'!$C$11:$C$13)*1%/9</f>
        <v>#VALUE!</v>
      </c>
      <c r="AG72" s="5"/>
      <c r="AH72" s="182">
        <f>AD72*$AH$60</f>
        <v>0</v>
      </c>
      <c r="AI72" s="182">
        <f>AE72*$AI$60</f>
        <v>0</v>
      </c>
      <c r="AJ72" s="182" t="e">
        <f>SUM('1. P&amp;L'!$C$11:$C$13)*1%/9</f>
        <v>#VALUE!</v>
      </c>
      <c r="AK72" s="5"/>
      <c r="AL72" s="182">
        <f>AH72*$AL$60</f>
        <v>0</v>
      </c>
      <c r="AM72" s="182">
        <f>AI72*$AM$60</f>
        <v>0</v>
      </c>
      <c r="AN72" s="182" t="e">
        <f>SUM('1. P&amp;L'!$C$11:$C$13)*1%/9</f>
        <v>#VALUE!</v>
      </c>
      <c r="AO72" s="5"/>
      <c r="AP72" s="5"/>
      <c r="AQ72" s="5"/>
      <c r="AR72" s="5"/>
      <c r="AS72" s="183" t="e">
        <f t="shared" si="82"/>
        <v>#VALUE!</v>
      </c>
      <c r="AU72" s="182">
        <f>AQ72*$AU$60</f>
        <v>0</v>
      </c>
      <c r="AV72" s="182">
        <f>AR72*$AV$60</f>
        <v>0</v>
      </c>
      <c r="AW72" s="182" t="e">
        <f>SUM('1. P&amp;L'!$D$11:$D$13)*0.91%</f>
        <v>#VALUE!</v>
      </c>
      <c r="AY72" s="182">
        <f>AU72*$AY$60</f>
        <v>0</v>
      </c>
      <c r="AZ72" s="182">
        <f>AV72*$AZ$60</f>
        <v>0</v>
      </c>
      <c r="BA72" s="182" t="e">
        <f>SUM('1. P&amp;L'!$E$11:$E$13)*0.93%</f>
        <v>#VALUE!</v>
      </c>
      <c r="BC72" s="182">
        <f>AY72*$BC$60</f>
        <v>0</v>
      </c>
      <c r="BD72" s="182">
        <f>AZ72*$BD$60</f>
        <v>0</v>
      </c>
      <c r="BE72" s="182" t="e">
        <f>SUM('1. P&amp;L'!$F$11:$F$13)*0.9%</f>
        <v>#VALUE!</v>
      </c>
      <c r="BG72" s="182">
        <f>BC72*$BG$60</f>
        <v>0</v>
      </c>
      <c r="BH72" s="182">
        <f>BD72*$BH$60</f>
        <v>0</v>
      </c>
      <c r="BI72" s="182" t="e">
        <f>SUM('1. P&amp;L'!$G$11:$G$13)*0.72%</f>
        <v>#VALUE!</v>
      </c>
      <c r="BK72" s="182">
        <f>BG72*$BK$60</f>
        <v>0</v>
      </c>
      <c r="BL72" s="182">
        <f>BH72*$BL$60</f>
        <v>0</v>
      </c>
      <c r="BM72" s="182" t="e">
        <f>SUM('1. P&amp;L'!#REF!)*0.72%</f>
        <v>#REF!</v>
      </c>
    </row>
    <row r="73" spans="2:65" ht="18.75">
      <c r="B73" s="172" t="s">
        <v>373</v>
      </c>
      <c r="C73" s="181"/>
      <c r="D73" s="180" t="s">
        <v>515</v>
      </c>
      <c r="F73" s="182"/>
      <c r="G73" s="182"/>
      <c r="H73" s="182" t="e">
        <f>SUM('1. P&amp;L'!$C$11:$C$13)*0.45%/9</f>
        <v>#VALUE!</v>
      </c>
      <c r="I73" s="5"/>
      <c r="J73" s="182"/>
      <c r="K73" s="182"/>
      <c r="L73" s="182" t="e">
        <f>SUM('1. P&amp;L'!$C$11:$C$13)*0.5%/9</f>
        <v>#VALUE!</v>
      </c>
      <c r="M73" s="5"/>
      <c r="N73" s="182"/>
      <c r="O73" s="182"/>
      <c r="P73" s="182" t="e">
        <f>SUM('1. P&amp;L'!$C$11:$C$13)*0.65%/9</f>
        <v>#VALUE!</v>
      </c>
      <c r="Q73" s="5"/>
      <c r="R73" s="182"/>
      <c r="S73" s="182"/>
      <c r="T73" s="182" t="e">
        <f>SUM('1. P&amp;L'!$C$11:$C$13)*0.8%/9</f>
        <v>#VALUE!</v>
      </c>
      <c r="U73" s="5"/>
      <c r="V73" s="182"/>
      <c r="W73" s="182"/>
      <c r="X73" s="182" t="e">
        <f>SUM('1. P&amp;L'!$C$11:$C$13)*1%/9</f>
        <v>#VALUE!</v>
      </c>
      <c r="Y73" s="5"/>
      <c r="Z73" s="182"/>
      <c r="AA73" s="182"/>
      <c r="AB73" s="182" t="e">
        <f>SUM('1. P&amp;L'!$C$11:$C$13)*1%/9</f>
        <v>#VALUE!</v>
      </c>
      <c r="AC73" s="5"/>
      <c r="AD73" s="182"/>
      <c r="AE73" s="182"/>
      <c r="AF73" s="182" t="e">
        <f>SUM('1. P&amp;L'!$C$11:$C$13)*1%/9</f>
        <v>#VALUE!</v>
      </c>
      <c r="AG73" s="5"/>
      <c r="AH73" s="182"/>
      <c r="AI73" s="182"/>
      <c r="AJ73" s="182" t="e">
        <f>SUM('1. P&amp;L'!$C$11:$C$13)*1%/9</f>
        <v>#VALUE!</v>
      </c>
      <c r="AK73" s="5"/>
      <c r="AL73" s="182"/>
      <c r="AM73" s="182"/>
      <c r="AN73" s="182" t="e">
        <f>SUM('1. P&amp;L'!$C$11:$C$13)*1%/9</f>
        <v>#VALUE!</v>
      </c>
      <c r="AO73" s="5"/>
      <c r="AP73" s="5"/>
      <c r="AQ73" s="5"/>
      <c r="AR73" s="5"/>
      <c r="AS73" s="183" t="e">
        <f t="shared" si="82"/>
        <v>#VALUE!</v>
      </c>
      <c r="AU73" s="182"/>
      <c r="AV73" s="182"/>
      <c r="AW73" s="182" t="e">
        <f>SUM('1. P&amp;L'!$D$11:$D$13)*1.1%</f>
        <v>#VALUE!</v>
      </c>
      <c r="AY73" s="182"/>
      <c r="AZ73" s="182"/>
      <c r="BA73" s="182" t="e">
        <f>SUM('1. P&amp;L'!$E$11:$E$13)*0.79%</f>
        <v>#VALUE!</v>
      </c>
      <c r="BC73" s="182"/>
      <c r="BD73" s="182"/>
      <c r="BE73" s="182" t="e">
        <f>SUM('1. P&amp;L'!$F$11:$F$13)*0.79%</f>
        <v>#VALUE!</v>
      </c>
      <c r="BG73" s="182"/>
      <c r="BH73" s="182"/>
      <c r="BI73" s="182" t="e">
        <f>SUM('1. P&amp;L'!$G$11:$G$13)*0.8%</f>
        <v>#VALUE!</v>
      </c>
      <c r="BK73" s="182"/>
      <c r="BL73" s="182"/>
      <c r="BM73" s="182" t="e">
        <f>SUM('1. P&amp;L'!#REF!)*0.65%</f>
        <v>#REF!</v>
      </c>
    </row>
    <row r="74" spans="2:65" ht="18.75">
      <c r="B74" s="172" t="s">
        <v>516</v>
      </c>
      <c r="C74" s="181"/>
      <c r="D74" s="180">
        <v>0</v>
      </c>
      <c r="F74" s="182"/>
      <c r="G74" s="182"/>
      <c r="H74" s="182"/>
      <c r="I74" s="5"/>
      <c r="J74" s="182"/>
      <c r="K74" s="182"/>
      <c r="L74" s="182"/>
      <c r="M74" s="5"/>
      <c r="N74" s="182"/>
      <c r="O74" s="182"/>
      <c r="P74" s="182"/>
      <c r="Q74" s="5"/>
      <c r="R74" s="182"/>
      <c r="S74" s="182"/>
      <c r="T74" s="182"/>
      <c r="U74" s="5"/>
      <c r="V74" s="182"/>
      <c r="W74" s="182"/>
      <c r="X74" s="182"/>
      <c r="Y74" s="5"/>
      <c r="Z74" s="182"/>
      <c r="AA74" s="182"/>
      <c r="AB74" s="182"/>
      <c r="AC74" s="5"/>
      <c r="AD74" s="182"/>
      <c r="AE74" s="182"/>
      <c r="AF74" s="182"/>
      <c r="AG74" s="5"/>
      <c r="AH74" s="182"/>
      <c r="AI74" s="182"/>
      <c r="AJ74" s="182"/>
      <c r="AK74" s="5"/>
      <c r="AL74" s="182"/>
      <c r="AM74" s="182"/>
      <c r="AN74" s="182"/>
      <c r="AO74" s="5"/>
      <c r="AP74" s="5"/>
      <c r="AQ74" s="5"/>
      <c r="AR74" s="5"/>
      <c r="AS74" s="183">
        <f t="shared" si="82"/>
        <v>0</v>
      </c>
      <c r="AU74" s="182"/>
      <c r="AV74" s="182"/>
      <c r="AW74" s="182"/>
      <c r="AY74" s="182"/>
      <c r="AZ74" s="182"/>
      <c r="BA74" s="182"/>
      <c r="BC74" s="182"/>
      <c r="BD74" s="182"/>
      <c r="BE74" s="182"/>
      <c r="BG74" s="182"/>
      <c r="BH74" s="182"/>
      <c r="BI74" s="182"/>
      <c r="BK74" s="182"/>
      <c r="BL74" s="182"/>
      <c r="BM74" s="182"/>
    </row>
    <row r="75" spans="2:65" ht="15" customHeight="1">
      <c r="B75" s="362" t="s">
        <v>164</v>
      </c>
      <c r="C75" s="362"/>
      <c r="D75" s="362"/>
      <c r="E75" s="211"/>
      <c r="F75" s="188">
        <f>SUM(F70:F74)</f>
        <v>0</v>
      </c>
      <c r="G75" s="188"/>
      <c r="H75" s="188" t="e">
        <f>SUM(H70:H74)</f>
        <v>#VALUE!</v>
      </c>
      <c r="I75" s="188"/>
      <c r="J75" s="188">
        <f>SUM(J70:J74)</f>
        <v>0</v>
      </c>
      <c r="K75" s="188"/>
      <c r="L75" s="188" t="e">
        <f>SUM(L70:L74)</f>
        <v>#VALUE!</v>
      </c>
      <c r="M75" s="188"/>
      <c r="N75" s="188">
        <f>SUM(N70:N74)</f>
        <v>0</v>
      </c>
      <c r="O75" s="188"/>
      <c r="P75" s="188" t="e">
        <f>SUM(P70:P74)</f>
        <v>#VALUE!</v>
      </c>
      <c r="Q75" s="188"/>
      <c r="R75" s="188">
        <f>SUM(R70:R74)</f>
        <v>0</v>
      </c>
      <c r="S75" s="188"/>
      <c r="T75" s="188" t="e">
        <f>SUM(T70:T74)</f>
        <v>#VALUE!</v>
      </c>
      <c r="U75" s="188"/>
      <c r="V75" s="188">
        <f>SUM(V70:V74)</f>
        <v>0</v>
      </c>
      <c r="W75" s="188"/>
      <c r="X75" s="188" t="e">
        <f>SUM(X70:X74)</f>
        <v>#VALUE!</v>
      </c>
      <c r="Y75" s="188"/>
      <c r="Z75" s="188">
        <f>SUM(Z70:Z74)</f>
        <v>0</v>
      </c>
      <c r="AA75" s="188"/>
      <c r="AB75" s="188" t="e">
        <f>SUM(AB70:AB74)</f>
        <v>#VALUE!</v>
      </c>
      <c r="AC75" s="188"/>
      <c r="AD75" s="188">
        <f>SUM(AD70:AD74)</f>
        <v>0</v>
      </c>
      <c r="AE75" s="188"/>
      <c r="AF75" s="188" t="e">
        <f>SUM(AF70:AF74)</f>
        <v>#VALUE!</v>
      </c>
      <c r="AG75" s="188"/>
      <c r="AH75" s="188">
        <f>SUM(AH70:AH74)</f>
        <v>0</v>
      </c>
      <c r="AI75" s="188"/>
      <c r="AJ75" s="188" t="e">
        <f>SUM(AJ70:AJ74)</f>
        <v>#VALUE!</v>
      </c>
      <c r="AK75" s="188"/>
      <c r="AL75" s="188">
        <f>SUM(AL70:AL74)</f>
        <v>0</v>
      </c>
      <c r="AM75" s="188"/>
      <c r="AN75" s="188" t="e">
        <f>SUM(AN70:AN74)</f>
        <v>#VALUE!</v>
      </c>
      <c r="AO75" s="188"/>
      <c r="AP75" s="188"/>
      <c r="AQ75" s="188">
        <f>SUM(AQ70:AQ74)</f>
        <v>0</v>
      </c>
      <c r="AR75" s="188"/>
      <c r="AS75" s="188" t="e">
        <f>SUM(AS70:AS74)</f>
        <v>#VALUE!</v>
      </c>
      <c r="AT75" s="3"/>
      <c r="AU75" s="188">
        <f>SUM(AU70:AU74)</f>
        <v>0</v>
      </c>
      <c r="AV75" s="188"/>
      <c r="AW75" s="188" t="e">
        <f>SUM(AW70:AW74)</f>
        <v>#VALUE!</v>
      </c>
      <c r="AX75" s="3"/>
      <c r="AY75" s="188">
        <f>SUM(AY70:AY74)</f>
        <v>0</v>
      </c>
      <c r="AZ75" s="188"/>
      <c r="BA75" s="188" t="e">
        <f>SUM(BA70:BA74)</f>
        <v>#VALUE!</v>
      </c>
      <c r="BB75" s="3"/>
      <c r="BC75" s="188">
        <f>SUM(BC70:BC74)</f>
        <v>0</v>
      </c>
      <c r="BD75" s="188"/>
      <c r="BE75" s="188" t="e">
        <f>SUM(BE70:BE74)</f>
        <v>#VALUE!</v>
      </c>
      <c r="BF75" s="3"/>
      <c r="BG75" s="188">
        <f>SUM(BG70:BG74)</f>
        <v>0</v>
      </c>
      <c r="BH75" s="188"/>
      <c r="BI75" s="188" t="e">
        <f>SUM(BI70:BI74)</f>
        <v>#VALUE!</v>
      </c>
      <c r="BJ75" s="3"/>
      <c r="BK75" s="188">
        <f>SUM(BK70:BK74)</f>
        <v>0</v>
      </c>
      <c r="BL75" s="188"/>
      <c r="BM75" s="188" t="e">
        <f>SUM(BM70:BM74)</f>
        <v>#REF!</v>
      </c>
    </row>
    <row r="76" spans="2:65" ht="18.75">
      <c r="B76" s="3"/>
      <c r="C76" s="179"/>
      <c r="D76" s="184"/>
      <c r="G76" s="5"/>
      <c r="H76" s="5"/>
      <c r="I76" s="5"/>
      <c r="K76" s="5"/>
      <c r="L76" s="5"/>
      <c r="M76" s="5"/>
      <c r="O76" s="5"/>
      <c r="P76" s="5"/>
      <c r="Q76" s="5"/>
      <c r="S76" s="5"/>
      <c r="T76" s="5"/>
      <c r="U76" s="5"/>
      <c r="W76" s="5"/>
      <c r="X76" s="5"/>
      <c r="Y76" s="5"/>
      <c r="AA76" s="5"/>
      <c r="AB76" s="5"/>
      <c r="AC76" s="5"/>
      <c r="AE76" s="5"/>
      <c r="AF76" s="5"/>
      <c r="AG76" s="5"/>
      <c r="AI76" s="5"/>
      <c r="AJ76" s="5"/>
      <c r="AK76" s="5"/>
      <c r="AM76" s="5"/>
      <c r="AN76" s="5"/>
      <c r="AO76" s="5"/>
      <c r="AP76" s="5"/>
      <c r="AQ76" s="5"/>
      <c r="AR76" s="5"/>
      <c r="AS76" s="5"/>
      <c r="AV76" s="5"/>
      <c r="AW76" s="5"/>
      <c r="AZ76" s="5"/>
      <c r="BA76" s="5"/>
      <c r="BD76" s="5"/>
      <c r="BE76" s="5"/>
      <c r="BH76" s="5"/>
      <c r="BI76" s="5"/>
      <c r="BL76" s="5"/>
      <c r="BM76" s="5"/>
    </row>
    <row r="77" spans="2:65" ht="18.75">
      <c r="B77" s="3"/>
      <c r="C77" s="179"/>
      <c r="D77" s="184"/>
      <c r="G77" s="5"/>
      <c r="H77" s="5"/>
      <c r="I77" s="5"/>
      <c r="K77" s="5"/>
      <c r="L77" s="5"/>
      <c r="M77" s="5"/>
      <c r="O77" s="5"/>
      <c r="P77" s="5"/>
      <c r="Q77" s="5"/>
      <c r="S77" s="5"/>
      <c r="T77" s="5"/>
      <c r="U77" s="5"/>
      <c r="W77" s="5"/>
      <c r="X77" s="5"/>
      <c r="Y77" s="5"/>
      <c r="AA77" s="5"/>
      <c r="AB77" s="5"/>
      <c r="AC77" s="5"/>
      <c r="AE77" s="5"/>
      <c r="AF77" s="5"/>
      <c r="AG77" s="5"/>
      <c r="AI77" s="5"/>
      <c r="AJ77" s="5"/>
      <c r="AK77" s="5"/>
      <c r="AM77" s="5"/>
      <c r="AN77" s="5"/>
      <c r="AO77" s="5"/>
      <c r="AP77" s="5"/>
      <c r="AQ77" s="5"/>
      <c r="AR77" s="5"/>
      <c r="AS77" s="5"/>
      <c r="AV77" s="5"/>
      <c r="AW77" s="5"/>
      <c r="AZ77" s="5"/>
      <c r="BA77" s="5"/>
      <c r="BD77" s="5"/>
      <c r="BE77" s="5"/>
      <c r="BH77" s="5"/>
      <c r="BI77" s="5"/>
      <c r="BL77" s="5"/>
      <c r="BM77" s="5"/>
    </row>
    <row r="78" spans="2:65" s="3" customFormat="1" ht="18.75" customHeight="1">
      <c r="B78" s="362" t="s">
        <v>164</v>
      </c>
      <c r="C78" s="362"/>
      <c r="D78" s="362"/>
      <c r="F78" s="188">
        <f>F29+F38+F47+F58+F67</f>
        <v>40</v>
      </c>
      <c r="H78" s="188" t="e">
        <f>H29+H38+H47+H58+H67</f>
        <v>#VALUE!</v>
      </c>
      <c r="J78" s="188">
        <f>J29+J38+J47+J58+J67</f>
        <v>60</v>
      </c>
      <c r="L78" s="188" t="e">
        <f>L29+L38+L47+L58+L67</f>
        <v>#VALUE!</v>
      </c>
      <c r="N78" s="188">
        <f>N29+N38+N47+N58+N67</f>
        <v>60</v>
      </c>
      <c r="P78" s="188" t="e">
        <f>P29+P38+P47+P58+P67</f>
        <v>#VALUE!</v>
      </c>
      <c r="R78" s="188">
        <f>R29+R38+R47+R58+R67</f>
        <v>60</v>
      </c>
      <c r="T78" s="188" t="e">
        <f>T29+T38+T47+T58+T67</f>
        <v>#VALUE!</v>
      </c>
      <c r="V78" s="188">
        <f>V29+V38+V47+V58+V67</f>
        <v>60</v>
      </c>
      <c r="X78" s="188" t="e">
        <f>X29+X38+X47+X58+X67</f>
        <v>#VALUE!</v>
      </c>
      <c r="Z78" s="188">
        <f>Z29+Z38+Z47+Z58+Z67</f>
        <v>60</v>
      </c>
      <c r="AB78" s="188" t="e">
        <f>AB29+AB38+AB47+AB58+AB67</f>
        <v>#VALUE!</v>
      </c>
      <c r="AD78" s="188">
        <f>AD29+AD38+AD47+AD58+AD67</f>
        <v>61</v>
      </c>
      <c r="AF78" s="188" t="e">
        <f>AF29+AF38+AF47+AF58+AF67</f>
        <v>#VALUE!</v>
      </c>
      <c r="AH78" s="188">
        <f>AH29+AH38+AH47+AH58+AH67</f>
        <v>62</v>
      </c>
      <c r="AJ78" s="188" t="e">
        <f>AJ29+AJ38+AJ47+AJ58+AJ67</f>
        <v>#VALUE!</v>
      </c>
      <c r="AL78" s="188">
        <f>AL29+AL38+AL47+AL58+AL67</f>
        <v>62</v>
      </c>
      <c r="AN78" s="188" t="e">
        <f>AN29+AN38+AN47+AN58+AN67</f>
        <v>#VALUE!</v>
      </c>
      <c r="AQ78" s="188">
        <f>AQ29+AQ38+AQ47+AQ58+AQ67</f>
        <v>203</v>
      </c>
      <c r="AS78" s="188" t="e">
        <f>AS29+AS38+AS47+AS58+AS67</f>
        <v>#VALUE!</v>
      </c>
      <c r="AU78" s="188">
        <f>AU29+AU38+AU47+AU58+AU67</f>
        <v>341</v>
      </c>
      <c r="AW78" s="188" t="e">
        <f>AW29+AW38+AW47+AW58+AW67</f>
        <v>#REF!</v>
      </c>
      <c r="AY78" s="188">
        <f>AY29+AY38+AY47+AY58+AY67</f>
        <v>402</v>
      </c>
      <c r="BA78" s="188" t="e">
        <f>BA29+BA38+BA47+BA58+BA67</f>
        <v>#REF!</v>
      </c>
      <c r="BC78" s="188">
        <f>BC29+BC38+BC47+BC58+BC67</f>
        <v>475.20000000000005</v>
      </c>
      <c r="BE78" s="188" t="e">
        <f>BE29+BE38+BE47+BE58+BE67</f>
        <v>#REF!</v>
      </c>
      <c r="BG78" s="188">
        <f>BG29+BG38+BG47+BG58+BG67</f>
        <v>585</v>
      </c>
      <c r="BI78" s="188" t="e">
        <f>BI29+BI38+BI47+BI58+BI67</f>
        <v>#REF!</v>
      </c>
      <c r="BK78" s="188">
        <f>BK29+BK38+BK47+BK58+BK67</f>
        <v>667.34999999999991</v>
      </c>
      <c r="BM78" s="188" t="e">
        <f>BM29+BM38+BM47+BM58+BM67</f>
        <v>#REF!</v>
      </c>
    </row>
    <row r="79" spans="2:65">
      <c r="B79" s="366" t="s">
        <v>469</v>
      </c>
      <c r="C79" s="366"/>
      <c r="D79" s="366"/>
      <c r="AS79" s="5" t="e">
        <f>AS78/19</f>
        <v>#VALUE!</v>
      </c>
      <c r="AW79" s="5" t="e">
        <f>AW78/12</f>
        <v>#REF!</v>
      </c>
      <c r="BA79" s="5" t="e">
        <f>BA78/12</f>
        <v>#REF!</v>
      </c>
      <c r="BE79" s="5" t="e">
        <f>BE78/12</f>
        <v>#REF!</v>
      </c>
      <c r="BI79" s="5" t="e">
        <f>BI78/12</f>
        <v>#REF!</v>
      </c>
      <c r="BM79" s="5" t="e">
        <f>BM78/12</f>
        <v>#REF!</v>
      </c>
    </row>
    <row r="80" spans="2:65"/>
    <row r="81" spans="1:67"/>
    <row r="82" spans="1:67"/>
    <row r="83" spans="1:67">
      <c r="A83" s="203"/>
      <c r="B83" s="202"/>
      <c r="C83" s="373" t="s">
        <v>517</v>
      </c>
      <c r="D83" s="373"/>
      <c r="E83" s="202"/>
      <c r="F83" s="205" t="s">
        <v>461</v>
      </c>
      <c r="G83" s="204" t="s">
        <v>462</v>
      </c>
      <c r="H83" s="204" t="s">
        <v>463</v>
      </c>
      <c r="I83" s="206"/>
      <c r="J83" s="205" t="s">
        <v>461</v>
      </c>
      <c r="K83" s="204" t="s">
        <v>462</v>
      </c>
      <c r="L83" s="204" t="s">
        <v>463</v>
      </c>
      <c r="M83" s="206"/>
      <c r="N83" s="205" t="s">
        <v>461</v>
      </c>
      <c r="O83" s="204" t="s">
        <v>462</v>
      </c>
      <c r="P83" s="204" t="s">
        <v>463</v>
      </c>
      <c r="Q83" s="206"/>
      <c r="R83" s="205" t="s">
        <v>461</v>
      </c>
      <c r="S83" s="204" t="s">
        <v>462</v>
      </c>
      <c r="T83" s="204" t="s">
        <v>463</v>
      </c>
      <c r="U83" s="206"/>
      <c r="V83" s="205" t="s">
        <v>461</v>
      </c>
      <c r="W83" s="204" t="s">
        <v>462</v>
      </c>
      <c r="X83" s="204" t="s">
        <v>463</v>
      </c>
      <c r="Y83" s="206"/>
      <c r="Z83" s="205" t="s">
        <v>461</v>
      </c>
      <c r="AA83" s="204" t="s">
        <v>462</v>
      </c>
      <c r="AB83" s="204" t="s">
        <v>463</v>
      </c>
      <c r="AC83" s="206"/>
      <c r="AD83" s="205" t="s">
        <v>461</v>
      </c>
      <c r="AE83" s="204" t="s">
        <v>462</v>
      </c>
      <c r="AF83" s="204" t="s">
        <v>463</v>
      </c>
      <c r="AG83" s="206"/>
      <c r="AH83" s="205" t="s">
        <v>461</v>
      </c>
      <c r="AI83" s="204" t="s">
        <v>462</v>
      </c>
      <c r="AJ83" s="204" t="s">
        <v>463</v>
      </c>
      <c r="AK83" s="206"/>
      <c r="AL83" s="205" t="s">
        <v>461</v>
      </c>
      <c r="AM83" s="204" t="s">
        <v>462</v>
      </c>
      <c r="AN83" s="204" t="s">
        <v>463</v>
      </c>
      <c r="AO83" s="206"/>
      <c r="AP83" s="206"/>
      <c r="AQ83" s="205" t="s">
        <v>461</v>
      </c>
      <c r="AR83" s="204" t="s">
        <v>462</v>
      </c>
      <c r="AS83" s="204" t="s">
        <v>463</v>
      </c>
      <c r="AT83" s="203"/>
      <c r="AU83" s="205" t="s">
        <v>461</v>
      </c>
      <c r="AV83" s="204" t="s">
        <v>462</v>
      </c>
      <c r="AW83" s="204" t="s">
        <v>463</v>
      </c>
      <c r="AX83" s="203"/>
      <c r="AY83" s="205" t="s">
        <v>461</v>
      </c>
      <c r="AZ83" s="204" t="s">
        <v>462</v>
      </c>
      <c r="BA83" s="204" t="s">
        <v>463</v>
      </c>
      <c r="BB83" s="203"/>
      <c r="BC83" s="205" t="s">
        <v>461</v>
      </c>
      <c r="BD83" s="204" t="s">
        <v>462</v>
      </c>
      <c r="BE83" s="204" t="s">
        <v>463</v>
      </c>
      <c r="BF83" s="203"/>
      <c r="BG83" s="205" t="s">
        <v>461</v>
      </c>
      <c r="BH83" s="204" t="s">
        <v>462</v>
      </c>
      <c r="BI83" s="204" t="s">
        <v>463</v>
      </c>
      <c r="BJ83" s="203"/>
      <c r="BK83" s="205" t="s">
        <v>461</v>
      </c>
      <c r="BL83" s="204" t="s">
        <v>462</v>
      </c>
      <c r="BM83" s="204" t="s">
        <v>463</v>
      </c>
      <c r="BN83" s="203"/>
      <c r="BO83" s="203"/>
    </row>
    <row r="84" spans="1:67">
      <c r="A84" s="203"/>
      <c r="B84" s="202"/>
      <c r="C84" s="373"/>
      <c r="D84" s="373"/>
      <c r="E84" s="202"/>
      <c r="F84" s="209"/>
      <c r="G84" s="206"/>
      <c r="H84" s="206"/>
      <c r="I84" s="206"/>
      <c r="J84" s="209"/>
      <c r="K84" s="206"/>
      <c r="L84" s="206"/>
      <c r="M84" s="206"/>
      <c r="N84" s="209"/>
      <c r="O84" s="206"/>
      <c r="P84" s="206"/>
      <c r="Q84" s="206"/>
      <c r="R84" s="209"/>
      <c r="S84" s="206"/>
      <c r="T84" s="206"/>
      <c r="U84" s="206"/>
      <c r="V84" s="209"/>
      <c r="W84" s="206"/>
      <c r="X84" s="206"/>
      <c r="Y84" s="206"/>
      <c r="Z84" s="209"/>
      <c r="AA84" s="206"/>
      <c r="AB84" s="206"/>
      <c r="AC84" s="206"/>
      <c r="AD84" s="209"/>
      <c r="AE84" s="206"/>
      <c r="AF84" s="206"/>
      <c r="AG84" s="206"/>
      <c r="AH84" s="209"/>
      <c r="AI84" s="206"/>
      <c r="AJ84" s="206"/>
      <c r="AK84" s="206"/>
      <c r="AL84" s="209"/>
      <c r="AM84" s="206"/>
      <c r="AN84" s="206"/>
      <c r="AO84" s="206"/>
      <c r="AP84" s="206"/>
      <c r="AQ84" s="209"/>
      <c r="AR84" s="206"/>
      <c r="AS84" s="206"/>
      <c r="AT84" s="203"/>
      <c r="AU84" s="209"/>
      <c r="AV84" s="206"/>
      <c r="AW84" s="206"/>
      <c r="AX84" s="203"/>
      <c r="AY84" s="209"/>
      <c r="AZ84" s="206"/>
      <c r="BA84" s="206"/>
      <c r="BB84" s="203"/>
      <c r="BC84" s="209"/>
      <c r="BD84" s="206"/>
      <c r="BE84" s="206"/>
      <c r="BF84" s="203"/>
      <c r="BG84" s="209"/>
      <c r="BH84" s="206"/>
      <c r="BI84" s="206"/>
      <c r="BJ84" s="203"/>
      <c r="BK84" s="209"/>
      <c r="BL84" s="206"/>
      <c r="BM84" s="206"/>
      <c r="BN84" s="203"/>
      <c r="BO84" s="203"/>
    </row>
    <row r="85" spans="1:67" ht="18.75">
      <c r="A85" s="179"/>
      <c r="B85" s="174"/>
      <c r="C85" s="174" t="s">
        <v>333</v>
      </c>
      <c r="D85" s="174" t="s">
        <v>334</v>
      </c>
      <c r="E85" s="174"/>
      <c r="F85" s="174"/>
      <c r="G85" s="178" t="s">
        <v>53</v>
      </c>
      <c r="H85" s="178"/>
      <c r="I85" s="178"/>
      <c r="J85" s="207">
        <v>1</v>
      </c>
      <c r="K85" s="207">
        <v>1</v>
      </c>
      <c r="L85" s="178"/>
      <c r="M85" s="178"/>
      <c r="N85" s="207">
        <v>1</v>
      </c>
      <c r="O85" s="207">
        <v>1</v>
      </c>
      <c r="P85" s="178"/>
      <c r="Q85" s="178"/>
      <c r="R85" s="207">
        <v>1</v>
      </c>
      <c r="S85" s="207">
        <v>1</v>
      </c>
      <c r="T85" s="178"/>
      <c r="U85" s="178"/>
      <c r="V85" s="207">
        <v>1</v>
      </c>
      <c r="W85" s="207">
        <v>1</v>
      </c>
      <c r="X85" s="178"/>
      <c r="Y85" s="178"/>
      <c r="Z85" s="207">
        <v>1</v>
      </c>
      <c r="AA85" s="207">
        <v>1</v>
      </c>
      <c r="AB85" s="178"/>
      <c r="AC85" s="178"/>
      <c r="AD85" s="207">
        <v>1</v>
      </c>
      <c r="AE85" s="207">
        <v>1</v>
      </c>
      <c r="AF85" s="178"/>
      <c r="AG85" s="178"/>
      <c r="AH85" s="207">
        <v>1</v>
      </c>
      <c r="AI85" s="207">
        <v>1</v>
      </c>
      <c r="AJ85" s="178"/>
      <c r="AK85" s="178"/>
      <c r="AL85" s="207">
        <v>1</v>
      </c>
      <c r="AM85" s="207">
        <v>1</v>
      </c>
      <c r="AN85" s="178"/>
      <c r="AO85" s="178"/>
      <c r="AP85" s="178"/>
      <c r="AQ85" s="178"/>
      <c r="AR85" s="178">
        <v>9</v>
      </c>
      <c r="AS85" s="178"/>
      <c r="AT85" s="179"/>
      <c r="AU85" s="207">
        <v>1.25</v>
      </c>
      <c r="AV85" s="207">
        <v>1.2</v>
      </c>
      <c r="AW85" s="207">
        <v>1.5</v>
      </c>
      <c r="AX85" s="179"/>
      <c r="AY85" s="207">
        <v>1.2</v>
      </c>
      <c r="AZ85" s="207">
        <v>1.2</v>
      </c>
      <c r="BA85" s="207">
        <v>1.2</v>
      </c>
      <c r="BB85" s="179"/>
      <c r="BC85" s="207">
        <v>1.2</v>
      </c>
      <c r="BD85" s="207">
        <v>1.25</v>
      </c>
      <c r="BE85" s="207">
        <v>1.2</v>
      </c>
      <c r="BF85" s="179"/>
      <c r="BG85" s="207">
        <v>1.25</v>
      </c>
      <c r="BH85" s="207">
        <v>1.25</v>
      </c>
      <c r="BI85" s="207">
        <v>1.2</v>
      </c>
      <c r="BJ85" s="179"/>
      <c r="BK85" s="207">
        <v>1.1499999999999999</v>
      </c>
      <c r="BL85" s="207">
        <v>1.2</v>
      </c>
      <c r="BM85" s="207">
        <v>1.2</v>
      </c>
      <c r="BN85" s="179"/>
      <c r="BO85" s="179"/>
    </row>
    <row r="86" spans="1:67" ht="18.75">
      <c r="B86" s="172">
        <v>1</v>
      </c>
      <c r="C86" s="189" t="s">
        <v>348</v>
      </c>
      <c r="D86" s="181"/>
      <c r="E86" s="179"/>
      <c r="F86" s="186"/>
      <c r="G86" s="186"/>
      <c r="H86" s="186"/>
      <c r="I86" s="186"/>
      <c r="J86" s="186"/>
      <c r="K86" s="186"/>
      <c r="L86" s="186"/>
      <c r="M86" s="186"/>
      <c r="N86" s="186"/>
      <c r="O86" s="186"/>
      <c r="P86" s="186"/>
      <c r="Q86" s="186"/>
      <c r="R86" s="186"/>
      <c r="S86" s="186"/>
      <c r="T86" s="186"/>
      <c r="U86" s="186"/>
      <c r="V86" s="186"/>
      <c r="W86" s="186"/>
      <c r="X86" s="186"/>
      <c r="Y86" s="186"/>
      <c r="Z86" s="186"/>
      <c r="AA86" s="186"/>
      <c r="AB86" s="186"/>
      <c r="AC86" s="186"/>
      <c r="AD86" s="186"/>
      <c r="AE86" s="186"/>
      <c r="AF86" s="186"/>
      <c r="AG86" s="186"/>
      <c r="AH86" s="186"/>
      <c r="AI86" s="186"/>
      <c r="AJ86" s="186"/>
      <c r="AK86" s="186"/>
      <c r="AL86" s="186"/>
      <c r="AM86" s="186"/>
      <c r="AN86" s="186"/>
      <c r="AO86" s="5"/>
      <c r="AP86" s="5"/>
      <c r="AQ86" s="5"/>
      <c r="AR86" s="5"/>
      <c r="AS86" s="5"/>
      <c r="AU86" s="182"/>
      <c r="AV86" s="182"/>
      <c r="AW86" s="182"/>
      <c r="AY86" s="182"/>
      <c r="AZ86" s="182"/>
      <c r="BA86" s="182"/>
      <c r="BC86" s="182"/>
      <c r="BD86" s="182"/>
      <c r="BE86" s="182"/>
      <c r="BG86" s="182"/>
      <c r="BH86" s="182"/>
      <c r="BI86" s="182"/>
      <c r="BK86" s="182"/>
      <c r="BL86" s="182"/>
      <c r="BM86" s="182"/>
    </row>
    <row r="87" spans="1:67" ht="18.75">
      <c r="B87" s="172" t="s">
        <v>106</v>
      </c>
      <c r="C87" s="180"/>
      <c r="D87" s="180" t="s">
        <v>518</v>
      </c>
      <c r="E87" s="184"/>
      <c r="F87" s="186"/>
      <c r="G87" s="186"/>
      <c r="H87" s="186">
        <f t="shared" ref="H87:H99" si="83">F87*G87</f>
        <v>0</v>
      </c>
      <c r="I87" s="186"/>
      <c r="J87" s="186">
        <f t="shared" ref="J87:J99" si="84">F87*$J$8</f>
        <v>0</v>
      </c>
      <c r="K87" s="186">
        <f t="shared" ref="K87:K99" si="85">G87*$K$8</f>
        <v>0</v>
      </c>
      <c r="L87" s="186">
        <f t="shared" ref="L87:L99" si="86">J87*K87</f>
        <v>0</v>
      </c>
      <c r="M87" s="186"/>
      <c r="N87" s="186">
        <f t="shared" ref="N87:N99" si="87">J87*$N$8</f>
        <v>0</v>
      </c>
      <c r="O87" s="186">
        <f t="shared" ref="O87:O99" si="88">K87*$O$8</f>
        <v>0</v>
      </c>
      <c r="P87" s="186">
        <f t="shared" ref="P87:P99" si="89">N87*O87</f>
        <v>0</v>
      </c>
      <c r="Q87" s="186"/>
      <c r="R87" s="186">
        <f t="shared" ref="R87:R99" si="90">N87*$R$8</f>
        <v>0</v>
      </c>
      <c r="S87" s="186">
        <f t="shared" ref="S87:S99" si="91">O87*$S$8</f>
        <v>0</v>
      </c>
      <c r="T87" s="186">
        <f t="shared" ref="T87:T99" si="92">R87*S87</f>
        <v>0</v>
      </c>
      <c r="U87" s="186"/>
      <c r="V87" s="186">
        <f t="shared" ref="V87:V99" si="93">R87*$V$8</f>
        <v>0</v>
      </c>
      <c r="W87" s="186">
        <f t="shared" ref="W87:W99" si="94">S87*$W$8</f>
        <v>0</v>
      </c>
      <c r="X87" s="186">
        <f t="shared" ref="X87:X99" si="95">V87*W87</f>
        <v>0</v>
      </c>
      <c r="Y87" s="186"/>
      <c r="Z87" s="186">
        <f t="shared" ref="Z87:Z99" si="96">V87*$Z$8</f>
        <v>0</v>
      </c>
      <c r="AA87" s="186">
        <f t="shared" ref="AA87:AA99" si="97">W87*$AA$8</f>
        <v>0</v>
      </c>
      <c r="AB87" s="186">
        <f t="shared" ref="AB87:AB99" si="98">Z87*AA87</f>
        <v>0</v>
      </c>
      <c r="AC87" s="186"/>
      <c r="AD87" s="186">
        <f t="shared" ref="AD87:AD98" si="99">Z87*$AD$8</f>
        <v>0</v>
      </c>
      <c r="AE87" s="186">
        <f t="shared" ref="AE87:AE98" si="100">AA87*$AE$8</f>
        <v>0</v>
      </c>
      <c r="AF87" s="186">
        <f t="shared" ref="AF87:AF99" si="101">AD87*AE87</f>
        <v>0</v>
      </c>
      <c r="AG87" s="186"/>
      <c r="AH87" s="186">
        <f t="shared" ref="AH87:AH99" si="102">AD87*$AH$8</f>
        <v>0</v>
      </c>
      <c r="AI87" s="186">
        <f t="shared" ref="AI87:AI99" si="103">AE87*$AI$8</f>
        <v>0</v>
      </c>
      <c r="AJ87" s="186">
        <f t="shared" ref="AJ87:AJ99" si="104">AH87*AI87</f>
        <v>0</v>
      </c>
      <c r="AK87" s="186"/>
      <c r="AL87" s="186">
        <f t="shared" ref="AL87:AL99" si="105">AH87*$AL$8</f>
        <v>0</v>
      </c>
      <c r="AM87" s="186">
        <f t="shared" ref="AM87:AM99" si="106">AI87*$AM$8</f>
        <v>0</v>
      </c>
      <c r="AN87" s="186">
        <f t="shared" ref="AN87:AN99" si="107">AL87*AM87</f>
        <v>0</v>
      </c>
      <c r="AO87" s="5"/>
      <c r="AP87" s="5"/>
      <c r="AQ87" s="208">
        <f t="shared" ref="AQ87:AQ99" si="108">SUMIF($F$6:$AN$6,AQ$6,F87:AN87)</f>
        <v>0</v>
      </c>
      <c r="AR87" s="208">
        <f t="shared" ref="AR87:AR98" si="109">SUMIF($F$6:$AN$6,AR$6,F87:AN87)/$AR$8</f>
        <v>0</v>
      </c>
      <c r="AS87" s="183">
        <f>AQ87*AR87</f>
        <v>0</v>
      </c>
      <c r="AT87" t="b">
        <f t="shared" ref="AT87:AT99" si="110">(AQ87*AR87)=AS87</f>
        <v>1</v>
      </c>
      <c r="AU87" s="182">
        <f>5*3</f>
        <v>15</v>
      </c>
      <c r="AV87" s="182">
        <v>350000</v>
      </c>
      <c r="AW87" s="182">
        <f t="shared" ref="AW87:AW99" si="111">AU87*AV87</f>
        <v>5250000</v>
      </c>
      <c r="AX87" t="b">
        <f t="shared" ref="AX87:AX99" si="112">(AU87*AV87)=AW87</f>
        <v>1</v>
      </c>
      <c r="AY87" s="182">
        <f t="shared" ref="AY87:AY99" si="113">AU87*$AY$8</f>
        <v>18</v>
      </c>
      <c r="AZ87" s="182">
        <f t="shared" ref="AZ87:AZ99" si="114">AV87*$AZ$8</f>
        <v>420000</v>
      </c>
      <c r="BA87" s="182">
        <f t="shared" ref="BA87:BA99" si="115">AY87*AZ87</f>
        <v>7560000</v>
      </c>
      <c r="BB87" t="b">
        <f t="shared" ref="BB87:BB99" si="116">(AY87*AZ87)=BA87</f>
        <v>1</v>
      </c>
      <c r="BC87" s="182">
        <f t="shared" ref="BC87:BC99" si="117">AY87*$BC$8</f>
        <v>21.599999999999998</v>
      </c>
      <c r="BD87" s="182">
        <f t="shared" ref="BD87:BD99" si="118">AZ87*$BD$8</f>
        <v>525000</v>
      </c>
      <c r="BE87" s="182">
        <f t="shared" ref="BE87:BE99" si="119">BC87*BD87</f>
        <v>11339999.999999998</v>
      </c>
      <c r="BF87" t="b">
        <f t="shared" ref="BF87:BF99" si="120">(BC87*BD87)=BE87</f>
        <v>1</v>
      </c>
      <c r="BG87" s="182">
        <f t="shared" ref="BG87:BG99" si="121">BC87*$BG$8</f>
        <v>26.999999999999996</v>
      </c>
      <c r="BH87" s="182">
        <f t="shared" ref="BH87:BH99" si="122">BD87*$BH$8</f>
        <v>656250</v>
      </c>
      <c r="BI87" s="182">
        <f>BG87*BH87</f>
        <v>17718749.999999996</v>
      </c>
      <c r="BJ87" t="b">
        <f t="shared" ref="BJ87:BJ99" si="123">(BG87*BH87)=BI87</f>
        <v>1</v>
      </c>
      <c r="BK87" s="182">
        <f t="shared" ref="BK87:BK99" si="124">BG87*$BK$8</f>
        <v>31.049999999999994</v>
      </c>
      <c r="BL87" s="182">
        <f t="shared" ref="BL87:BL99" si="125">BH87*$BL$8</f>
        <v>787500</v>
      </c>
      <c r="BM87" s="182">
        <f t="shared" ref="BM87:BM99" si="126">BK87*BL87</f>
        <v>24451874.999999996</v>
      </c>
      <c r="BN87" t="b">
        <f t="shared" ref="BN87:BN99" si="127">(BK87*BL87)=BM87</f>
        <v>1</v>
      </c>
    </row>
    <row r="88" spans="1:67" ht="18.75">
      <c r="B88" s="172" t="s">
        <v>109</v>
      </c>
      <c r="C88" s="180"/>
      <c r="D88" s="180" t="s">
        <v>519</v>
      </c>
      <c r="E88" s="184"/>
      <c r="F88" s="186"/>
      <c r="G88" s="186"/>
      <c r="H88" s="186">
        <f t="shared" si="83"/>
        <v>0</v>
      </c>
      <c r="I88" s="186"/>
      <c r="J88" s="186">
        <f t="shared" si="84"/>
        <v>0</v>
      </c>
      <c r="K88" s="186">
        <f t="shared" si="85"/>
        <v>0</v>
      </c>
      <c r="L88" s="186">
        <f t="shared" si="86"/>
        <v>0</v>
      </c>
      <c r="M88" s="186"/>
      <c r="N88" s="186">
        <f t="shared" si="87"/>
        <v>0</v>
      </c>
      <c r="O88" s="186">
        <f t="shared" si="88"/>
        <v>0</v>
      </c>
      <c r="P88" s="186">
        <f t="shared" si="89"/>
        <v>0</v>
      </c>
      <c r="Q88" s="186"/>
      <c r="R88" s="186">
        <f t="shared" si="90"/>
        <v>0</v>
      </c>
      <c r="S88" s="186">
        <f t="shared" si="91"/>
        <v>0</v>
      </c>
      <c r="T88" s="186">
        <f t="shared" si="92"/>
        <v>0</v>
      </c>
      <c r="U88" s="186"/>
      <c r="V88" s="186">
        <f t="shared" si="93"/>
        <v>0</v>
      </c>
      <c r="W88" s="186">
        <f t="shared" si="94"/>
        <v>0</v>
      </c>
      <c r="X88" s="186">
        <f t="shared" si="95"/>
        <v>0</v>
      </c>
      <c r="Y88" s="186"/>
      <c r="Z88" s="186">
        <f t="shared" si="96"/>
        <v>0</v>
      </c>
      <c r="AA88" s="186">
        <f t="shared" si="97"/>
        <v>0</v>
      </c>
      <c r="AB88" s="186">
        <f t="shared" si="98"/>
        <v>0</v>
      </c>
      <c r="AC88" s="186"/>
      <c r="AD88" s="186">
        <f t="shared" si="99"/>
        <v>0</v>
      </c>
      <c r="AE88" s="186">
        <f t="shared" si="100"/>
        <v>0</v>
      </c>
      <c r="AF88" s="186">
        <f t="shared" si="101"/>
        <v>0</v>
      </c>
      <c r="AG88" s="186"/>
      <c r="AH88" s="186">
        <f t="shared" si="102"/>
        <v>0</v>
      </c>
      <c r="AI88" s="186">
        <f t="shared" si="103"/>
        <v>0</v>
      </c>
      <c r="AJ88" s="186">
        <f t="shared" si="104"/>
        <v>0</v>
      </c>
      <c r="AK88" s="186"/>
      <c r="AL88" s="186">
        <f t="shared" si="105"/>
        <v>0</v>
      </c>
      <c r="AM88" s="186">
        <f t="shared" si="106"/>
        <v>0</v>
      </c>
      <c r="AN88" s="186">
        <f t="shared" si="107"/>
        <v>0</v>
      </c>
      <c r="AO88" s="5"/>
      <c r="AP88" s="5"/>
      <c r="AQ88" s="208">
        <f t="shared" si="108"/>
        <v>0</v>
      </c>
      <c r="AR88" s="208">
        <f t="shared" si="109"/>
        <v>0</v>
      </c>
      <c r="AS88" s="183">
        <f t="shared" ref="AS88:AS99" si="128">H88+L88+P88+T88+X88+AB88+AF88+AJ88+AN88</f>
        <v>0</v>
      </c>
      <c r="AT88" t="b">
        <f t="shared" si="110"/>
        <v>1</v>
      </c>
      <c r="AU88" s="182">
        <f t="shared" ref="AU88:AU99" si="129">(AQ88/$AR$8*12)*$AU$8</f>
        <v>0</v>
      </c>
      <c r="AV88" s="182">
        <f t="shared" ref="AV88:AV99" si="130">AR88*$AV$8</f>
        <v>0</v>
      </c>
      <c r="AW88" s="182" t="e">
        <f>'B.I Sales - P1'!#REF!*30%</f>
        <v>#REF!</v>
      </c>
      <c r="AX88" t="e">
        <f t="shared" si="112"/>
        <v>#REF!</v>
      </c>
      <c r="AY88" s="182">
        <f t="shared" si="113"/>
        <v>0</v>
      </c>
      <c r="AZ88" s="182">
        <f t="shared" si="114"/>
        <v>0</v>
      </c>
      <c r="BA88" s="182" t="e">
        <f>'B.I Sales - P1'!#REF!*30%</f>
        <v>#REF!</v>
      </c>
      <c r="BB88" t="e">
        <f t="shared" si="116"/>
        <v>#REF!</v>
      </c>
      <c r="BC88" s="182">
        <f t="shared" si="117"/>
        <v>0</v>
      </c>
      <c r="BD88" s="182">
        <f t="shared" si="118"/>
        <v>0</v>
      </c>
      <c r="BE88" s="182" t="e">
        <f>'B.I Sales - P1'!#REF!*30%</f>
        <v>#REF!</v>
      </c>
      <c r="BF88" t="e">
        <f t="shared" si="120"/>
        <v>#REF!</v>
      </c>
      <c r="BG88" s="182">
        <f t="shared" si="121"/>
        <v>0</v>
      </c>
      <c r="BH88" s="182">
        <f t="shared" si="122"/>
        <v>0</v>
      </c>
      <c r="BI88" s="182" t="e">
        <f>'B.I Sales - P1'!#REF!*30%</f>
        <v>#REF!</v>
      </c>
      <c r="BJ88" t="e">
        <f t="shared" si="123"/>
        <v>#REF!</v>
      </c>
      <c r="BK88" s="182">
        <f t="shared" si="124"/>
        <v>0</v>
      </c>
      <c r="BL88" s="182">
        <f t="shared" si="125"/>
        <v>0</v>
      </c>
      <c r="BM88" s="182" t="e">
        <f>'B.I Sales - P1'!#REF!*30%</f>
        <v>#REF!</v>
      </c>
      <c r="BN88" t="e">
        <f t="shared" si="127"/>
        <v>#REF!</v>
      </c>
    </row>
    <row r="89" spans="1:67" ht="18.75">
      <c r="B89" s="172" t="s">
        <v>113</v>
      </c>
      <c r="C89" s="180"/>
      <c r="D89" s="180" t="s">
        <v>520</v>
      </c>
      <c r="E89" s="184"/>
      <c r="F89" s="186"/>
      <c r="G89" s="186"/>
      <c r="H89" s="186">
        <f t="shared" si="83"/>
        <v>0</v>
      </c>
      <c r="I89" s="186"/>
      <c r="J89" s="186">
        <f t="shared" si="84"/>
        <v>0</v>
      </c>
      <c r="K89" s="186">
        <f t="shared" si="85"/>
        <v>0</v>
      </c>
      <c r="L89" s="186">
        <f t="shared" si="86"/>
        <v>0</v>
      </c>
      <c r="M89" s="186"/>
      <c r="N89" s="186">
        <f t="shared" si="87"/>
        <v>0</v>
      </c>
      <c r="O89" s="186">
        <f t="shared" si="88"/>
        <v>0</v>
      </c>
      <c r="P89" s="186">
        <f t="shared" si="89"/>
        <v>0</v>
      </c>
      <c r="Q89" s="186"/>
      <c r="R89" s="186">
        <f t="shared" si="90"/>
        <v>0</v>
      </c>
      <c r="S89" s="186">
        <f t="shared" si="91"/>
        <v>0</v>
      </c>
      <c r="T89" s="186">
        <f t="shared" si="92"/>
        <v>0</v>
      </c>
      <c r="U89" s="186"/>
      <c r="V89" s="186">
        <f t="shared" si="93"/>
        <v>0</v>
      </c>
      <c r="W89" s="186">
        <f t="shared" si="94"/>
        <v>0</v>
      </c>
      <c r="X89" s="186">
        <f t="shared" si="95"/>
        <v>0</v>
      </c>
      <c r="Y89" s="186"/>
      <c r="Z89" s="186">
        <f t="shared" si="96"/>
        <v>0</v>
      </c>
      <c r="AA89" s="186">
        <f t="shared" si="97"/>
        <v>0</v>
      </c>
      <c r="AB89" s="186">
        <f t="shared" si="98"/>
        <v>0</v>
      </c>
      <c r="AC89" s="186"/>
      <c r="AD89" s="186">
        <f t="shared" si="99"/>
        <v>0</v>
      </c>
      <c r="AE89" s="186">
        <f t="shared" si="100"/>
        <v>0</v>
      </c>
      <c r="AF89" s="186">
        <f t="shared" si="101"/>
        <v>0</v>
      </c>
      <c r="AG89" s="186"/>
      <c r="AH89" s="186">
        <f t="shared" si="102"/>
        <v>0</v>
      </c>
      <c r="AI89" s="186">
        <f t="shared" si="103"/>
        <v>0</v>
      </c>
      <c r="AJ89" s="186">
        <f t="shared" si="104"/>
        <v>0</v>
      </c>
      <c r="AK89" s="186"/>
      <c r="AL89" s="186">
        <f t="shared" si="105"/>
        <v>0</v>
      </c>
      <c r="AM89" s="186">
        <f t="shared" si="106"/>
        <v>0</v>
      </c>
      <c r="AN89" s="186">
        <f t="shared" si="107"/>
        <v>0</v>
      </c>
      <c r="AO89" s="5"/>
      <c r="AP89" s="5"/>
      <c r="AQ89" s="208">
        <f t="shared" si="108"/>
        <v>0</v>
      </c>
      <c r="AR89" s="208">
        <f t="shared" si="109"/>
        <v>0</v>
      </c>
      <c r="AS89" s="183">
        <f t="shared" si="128"/>
        <v>0</v>
      </c>
      <c r="AT89" t="b">
        <f t="shared" si="110"/>
        <v>1</v>
      </c>
      <c r="AU89" s="182">
        <f t="shared" si="129"/>
        <v>0</v>
      </c>
      <c r="AV89" s="182">
        <f t="shared" si="130"/>
        <v>0</v>
      </c>
      <c r="AW89" s="182" t="e">
        <f>'B.I Sales - P1'!#REF!*30%</f>
        <v>#REF!</v>
      </c>
      <c r="AX89" t="e">
        <f t="shared" si="112"/>
        <v>#REF!</v>
      </c>
      <c r="AY89" s="182">
        <f t="shared" si="113"/>
        <v>0</v>
      </c>
      <c r="AZ89" s="182">
        <f t="shared" si="114"/>
        <v>0</v>
      </c>
      <c r="BA89" s="182" t="e">
        <f>'B.I Sales - P1'!#REF!*30%</f>
        <v>#REF!</v>
      </c>
      <c r="BB89" t="e">
        <f t="shared" si="116"/>
        <v>#REF!</v>
      </c>
      <c r="BC89" s="182">
        <f t="shared" si="117"/>
        <v>0</v>
      </c>
      <c r="BD89" s="182">
        <f t="shared" si="118"/>
        <v>0</v>
      </c>
      <c r="BE89" s="182" t="e">
        <f>'B.I Sales - P1'!#REF!*30%</f>
        <v>#REF!</v>
      </c>
      <c r="BF89" t="e">
        <f t="shared" si="120"/>
        <v>#REF!</v>
      </c>
      <c r="BG89" s="182">
        <f t="shared" si="121"/>
        <v>0</v>
      </c>
      <c r="BH89" s="182">
        <f t="shared" si="122"/>
        <v>0</v>
      </c>
      <c r="BI89" s="182" t="e">
        <f>'B.I Sales - P1'!#REF!*30%</f>
        <v>#REF!</v>
      </c>
      <c r="BJ89" t="e">
        <f t="shared" si="123"/>
        <v>#REF!</v>
      </c>
      <c r="BK89" s="182">
        <f t="shared" si="124"/>
        <v>0</v>
      </c>
      <c r="BL89" s="182">
        <f t="shared" si="125"/>
        <v>0</v>
      </c>
      <c r="BM89" s="182" t="e">
        <f>'B.I Sales - P1'!#REF!*30%</f>
        <v>#REF!</v>
      </c>
      <c r="BN89" t="e">
        <f t="shared" si="127"/>
        <v>#REF!</v>
      </c>
    </row>
    <row r="90" spans="1:67" ht="18.75">
      <c r="B90" s="172" t="s">
        <v>344</v>
      </c>
      <c r="C90" s="180"/>
      <c r="D90" s="180" t="s">
        <v>521</v>
      </c>
      <c r="E90" s="184"/>
      <c r="F90" s="186"/>
      <c r="G90" s="186"/>
      <c r="H90" s="186">
        <f t="shared" si="83"/>
        <v>0</v>
      </c>
      <c r="I90" s="186"/>
      <c r="J90" s="186">
        <f t="shared" si="84"/>
        <v>0</v>
      </c>
      <c r="K90" s="186">
        <f t="shared" si="85"/>
        <v>0</v>
      </c>
      <c r="L90" s="186">
        <f t="shared" si="86"/>
        <v>0</v>
      </c>
      <c r="M90" s="186"/>
      <c r="N90" s="186">
        <f t="shared" si="87"/>
        <v>0</v>
      </c>
      <c r="O90" s="186">
        <f t="shared" si="88"/>
        <v>0</v>
      </c>
      <c r="P90" s="186">
        <f t="shared" si="89"/>
        <v>0</v>
      </c>
      <c r="Q90" s="186"/>
      <c r="R90" s="186">
        <f t="shared" si="90"/>
        <v>0</v>
      </c>
      <c r="S90" s="186">
        <f t="shared" si="91"/>
        <v>0</v>
      </c>
      <c r="T90" s="186">
        <f t="shared" si="92"/>
        <v>0</v>
      </c>
      <c r="U90" s="186"/>
      <c r="V90" s="186">
        <f t="shared" si="93"/>
        <v>0</v>
      </c>
      <c r="W90" s="186">
        <f t="shared" si="94"/>
        <v>0</v>
      </c>
      <c r="X90" s="186">
        <f t="shared" si="95"/>
        <v>0</v>
      </c>
      <c r="Y90" s="186"/>
      <c r="Z90" s="186">
        <f t="shared" si="96"/>
        <v>0</v>
      </c>
      <c r="AA90" s="186">
        <f t="shared" si="97"/>
        <v>0</v>
      </c>
      <c r="AB90" s="186">
        <f t="shared" si="98"/>
        <v>0</v>
      </c>
      <c r="AC90" s="186"/>
      <c r="AD90" s="186">
        <f t="shared" si="99"/>
        <v>0</v>
      </c>
      <c r="AE90" s="186">
        <f t="shared" si="100"/>
        <v>0</v>
      </c>
      <c r="AF90" s="186">
        <f t="shared" si="101"/>
        <v>0</v>
      </c>
      <c r="AG90" s="186"/>
      <c r="AH90" s="186">
        <f t="shared" si="102"/>
        <v>0</v>
      </c>
      <c r="AI90" s="186">
        <f t="shared" si="103"/>
        <v>0</v>
      </c>
      <c r="AJ90" s="186">
        <f t="shared" si="104"/>
        <v>0</v>
      </c>
      <c r="AK90" s="186"/>
      <c r="AL90" s="186">
        <f t="shared" si="105"/>
        <v>0</v>
      </c>
      <c r="AM90" s="186">
        <f t="shared" si="106"/>
        <v>0</v>
      </c>
      <c r="AN90" s="186">
        <f t="shared" si="107"/>
        <v>0</v>
      </c>
      <c r="AO90" s="5"/>
      <c r="AP90" s="5"/>
      <c r="AQ90" s="208">
        <f t="shared" si="108"/>
        <v>0</v>
      </c>
      <c r="AR90" s="208">
        <f t="shared" si="109"/>
        <v>0</v>
      </c>
      <c r="AS90" s="183">
        <f t="shared" si="128"/>
        <v>0</v>
      </c>
      <c r="AT90" t="b">
        <f t="shared" si="110"/>
        <v>1</v>
      </c>
      <c r="AU90" s="182">
        <f t="shared" si="129"/>
        <v>0</v>
      </c>
      <c r="AV90" s="182">
        <f t="shared" si="130"/>
        <v>0</v>
      </c>
      <c r="AW90" s="182" t="e">
        <f>'B.I Sales - P1'!#REF!*30%</f>
        <v>#REF!</v>
      </c>
      <c r="AX90" t="e">
        <f t="shared" si="112"/>
        <v>#REF!</v>
      </c>
      <c r="AY90" s="182">
        <f t="shared" si="113"/>
        <v>0</v>
      </c>
      <c r="AZ90" s="182">
        <f t="shared" si="114"/>
        <v>0</v>
      </c>
      <c r="BA90" s="182" t="e">
        <f>'B.I Sales - P1'!#REF!*30%</f>
        <v>#REF!</v>
      </c>
      <c r="BB90" t="e">
        <f t="shared" si="116"/>
        <v>#REF!</v>
      </c>
      <c r="BC90" s="182">
        <f t="shared" si="117"/>
        <v>0</v>
      </c>
      <c r="BD90" s="182">
        <f t="shared" si="118"/>
        <v>0</v>
      </c>
      <c r="BE90" s="182" t="e">
        <f>'B.I Sales - P1'!#REF!*30%</f>
        <v>#REF!</v>
      </c>
      <c r="BF90" t="e">
        <f t="shared" si="120"/>
        <v>#REF!</v>
      </c>
      <c r="BG90" s="182">
        <f t="shared" si="121"/>
        <v>0</v>
      </c>
      <c r="BH90" s="182">
        <f t="shared" si="122"/>
        <v>0</v>
      </c>
      <c r="BI90" s="182" t="e">
        <f>'B.I Sales - P1'!#REF!*30%</f>
        <v>#REF!</v>
      </c>
      <c r="BJ90" t="e">
        <f t="shared" si="123"/>
        <v>#REF!</v>
      </c>
      <c r="BK90" s="182">
        <f t="shared" si="124"/>
        <v>0</v>
      </c>
      <c r="BL90" s="182">
        <f t="shared" si="125"/>
        <v>0</v>
      </c>
      <c r="BM90" s="182" t="e">
        <f>'B.I Sales - P1'!#REF!*30%</f>
        <v>#REF!</v>
      </c>
      <c r="BN90" t="e">
        <f t="shared" si="127"/>
        <v>#REF!</v>
      </c>
    </row>
    <row r="91" spans="1:67" ht="18.75">
      <c r="B91" s="172" t="s">
        <v>522</v>
      </c>
      <c r="C91" s="180"/>
      <c r="D91" s="180" t="s">
        <v>523</v>
      </c>
      <c r="E91" s="184"/>
      <c r="F91" s="186"/>
      <c r="G91" s="186"/>
      <c r="H91" s="186">
        <f t="shared" si="83"/>
        <v>0</v>
      </c>
      <c r="I91" s="186"/>
      <c r="J91" s="186">
        <f t="shared" si="84"/>
        <v>0</v>
      </c>
      <c r="K91" s="186">
        <f t="shared" si="85"/>
        <v>0</v>
      </c>
      <c r="L91" s="186">
        <f t="shared" si="86"/>
        <v>0</v>
      </c>
      <c r="M91" s="186"/>
      <c r="N91" s="186">
        <f t="shared" si="87"/>
        <v>0</v>
      </c>
      <c r="O91" s="186">
        <f t="shared" si="88"/>
        <v>0</v>
      </c>
      <c r="P91" s="186">
        <f t="shared" si="89"/>
        <v>0</v>
      </c>
      <c r="Q91" s="186"/>
      <c r="R91" s="186">
        <f t="shared" si="90"/>
        <v>0</v>
      </c>
      <c r="S91" s="186">
        <f t="shared" si="91"/>
        <v>0</v>
      </c>
      <c r="T91" s="186">
        <f t="shared" si="92"/>
        <v>0</v>
      </c>
      <c r="U91" s="186"/>
      <c r="V91" s="186">
        <f t="shared" si="93"/>
        <v>0</v>
      </c>
      <c r="W91" s="186">
        <f t="shared" si="94"/>
        <v>0</v>
      </c>
      <c r="X91" s="186">
        <f t="shared" si="95"/>
        <v>0</v>
      </c>
      <c r="Y91" s="186"/>
      <c r="Z91" s="186">
        <f t="shared" si="96"/>
        <v>0</v>
      </c>
      <c r="AA91" s="186">
        <f t="shared" si="97"/>
        <v>0</v>
      </c>
      <c r="AB91" s="186">
        <f t="shared" si="98"/>
        <v>0</v>
      </c>
      <c r="AC91" s="186"/>
      <c r="AD91" s="186">
        <f t="shared" si="99"/>
        <v>0</v>
      </c>
      <c r="AE91" s="186">
        <f t="shared" si="100"/>
        <v>0</v>
      </c>
      <c r="AF91" s="186">
        <f t="shared" si="101"/>
        <v>0</v>
      </c>
      <c r="AG91" s="186"/>
      <c r="AH91" s="186">
        <f t="shared" si="102"/>
        <v>0</v>
      </c>
      <c r="AI91" s="186">
        <f t="shared" si="103"/>
        <v>0</v>
      </c>
      <c r="AJ91" s="186">
        <f t="shared" si="104"/>
        <v>0</v>
      </c>
      <c r="AK91" s="186"/>
      <c r="AL91" s="186">
        <f t="shared" si="105"/>
        <v>0</v>
      </c>
      <c r="AM91" s="186">
        <f t="shared" si="106"/>
        <v>0</v>
      </c>
      <c r="AN91" s="186">
        <f t="shared" si="107"/>
        <v>0</v>
      </c>
      <c r="AO91" s="5"/>
      <c r="AP91" s="5"/>
      <c r="AQ91" s="208">
        <f t="shared" si="108"/>
        <v>0</v>
      </c>
      <c r="AR91" s="208">
        <f t="shared" si="109"/>
        <v>0</v>
      </c>
      <c r="AS91" s="183">
        <f t="shared" si="128"/>
        <v>0</v>
      </c>
      <c r="AT91" t="b">
        <f t="shared" si="110"/>
        <v>1</v>
      </c>
      <c r="AU91" s="182">
        <f t="shared" si="129"/>
        <v>0</v>
      </c>
      <c r="AV91" s="182">
        <f t="shared" si="130"/>
        <v>0</v>
      </c>
      <c r="AW91" s="182" t="e">
        <f>'B.I Sales - P1'!#REF!*30%</f>
        <v>#REF!</v>
      </c>
      <c r="AX91" t="e">
        <f t="shared" si="112"/>
        <v>#REF!</v>
      </c>
      <c r="AY91" s="182">
        <f t="shared" si="113"/>
        <v>0</v>
      </c>
      <c r="AZ91" s="182">
        <f t="shared" si="114"/>
        <v>0</v>
      </c>
      <c r="BA91" s="182" t="e">
        <f>'B.I Sales - P1'!#REF!*30%</f>
        <v>#REF!</v>
      </c>
      <c r="BB91" t="e">
        <f t="shared" si="116"/>
        <v>#REF!</v>
      </c>
      <c r="BC91" s="182">
        <f t="shared" si="117"/>
        <v>0</v>
      </c>
      <c r="BD91" s="182">
        <f t="shared" si="118"/>
        <v>0</v>
      </c>
      <c r="BE91" s="182" t="e">
        <f>'B.I Sales - P1'!#REF!*30%</f>
        <v>#REF!</v>
      </c>
      <c r="BF91" t="e">
        <f t="shared" si="120"/>
        <v>#REF!</v>
      </c>
      <c r="BG91" s="182">
        <f t="shared" si="121"/>
        <v>0</v>
      </c>
      <c r="BH91" s="182">
        <f t="shared" si="122"/>
        <v>0</v>
      </c>
      <c r="BI91" s="182" t="e">
        <f>'B.I Sales - P1'!#REF!*30%</f>
        <v>#REF!</v>
      </c>
      <c r="BJ91" t="e">
        <f t="shared" si="123"/>
        <v>#REF!</v>
      </c>
      <c r="BK91" s="182">
        <f t="shared" si="124"/>
        <v>0</v>
      </c>
      <c r="BL91" s="182">
        <f t="shared" si="125"/>
        <v>0</v>
      </c>
      <c r="BM91" s="182" t="e">
        <f>'B.I Sales - P1'!#REF!*30%</f>
        <v>#REF!</v>
      </c>
      <c r="BN91" t="e">
        <f t="shared" si="127"/>
        <v>#REF!</v>
      </c>
    </row>
    <row r="92" spans="1:67" ht="18.75">
      <c r="B92" s="172"/>
      <c r="C92" s="180"/>
      <c r="D92" s="180"/>
      <c r="E92" s="184"/>
      <c r="F92" s="186"/>
      <c r="G92" s="186"/>
      <c r="H92" s="186">
        <f t="shared" si="83"/>
        <v>0</v>
      </c>
      <c r="I92" s="186"/>
      <c r="J92" s="186">
        <f t="shared" si="84"/>
        <v>0</v>
      </c>
      <c r="K92" s="186">
        <f t="shared" si="85"/>
        <v>0</v>
      </c>
      <c r="L92" s="186">
        <f t="shared" si="86"/>
        <v>0</v>
      </c>
      <c r="M92" s="186"/>
      <c r="N92" s="186">
        <f t="shared" si="87"/>
        <v>0</v>
      </c>
      <c r="O92" s="186">
        <f t="shared" si="88"/>
        <v>0</v>
      </c>
      <c r="P92" s="186">
        <f t="shared" si="89"/>
        <v>0</v>
      </c>
      <c r="Q92" s="186"/>
      <c r="R92" s="186">
        <f t="shared" si="90"/>
        <v>0</v>
      </c>
      <c r="S92" s="186">
        <f t="shared" si="91"/>
        <v>0</v>
      </c>
      <c r="T92" s="186">
        <f t="shared" si="92"/>
        <v>0</v>
      </c>
      <c r="U92" s="186"/>
      <c r="V92" s="186">
        <f t="shared" si="93"/>
        <v>0</v>
      </c>
      <c r="W92" s="186">
        <f t="shared" si="94"/>
        <v>0</v>
      </c>
      <c r="X92" s="186">
        <f t="shared" si="95"/>
        <v>0</v>
      </c>
      <c r="Y92" s="186"/>
      <c r="Z92" s="186">
        <f t="shared" si="96"/>
        <v>0</v>
      </c>
      <c r="AA92" s="186">
        <f t="shared" si="97"/>
        <v>0</v>
      </c>
      <c r="AB92" s="186">
        <f t="shared" si="98"/>
        <v>0</v>
      </c>
      <c r="AC92" s="186"/>
      <c r="AD92" s="186">
        <f t="shared" si="99"/>
        <v>0</v>
      </c>
      <c r="AE92" s="186">
        <f t="shared" si="100"/>
        <v>0</v>
      </c>
      <c r="AF92" s="186">
        <f t="shared" si="101"/>
        <v>0</v>
      </c>
      <c r="AG92" s="186"/>
      <c r="AH92" s="186">
        <f t="shared" si="102"/>
        <v>0</v>
      </c>
      <c r="AI92" s="186">
        <f t="shared" si="103"/>
        <v>0</v>
      </c>
      <c r="AJ92" s="186">
        <f t="shared" si="104"/>
        <v>0</v>
      </c>
      <c r="AK92" s="186"/>
      <c r="AL92" s="186">
        <f t="shared" si="105"/>
        <v>0</v>
      </c>
      <c r="AM92" s="186">
        <f t="shared" si="106"/>
        <v>0</v>
      </c>
      <c r="AN92" s="186">
        <f t="shared" si="107"/>
        <v>0</v>
      </c>
      <c r="AO92" s="5"/>
      <c r="AP92" s="5"/>
      <c r="AQ92" s="208">
        <f t="shared" si="108"/>
        <v>0</v>
      </c>
      <c r="AR92" s="208">
        <f t="shared" si="109"/>
        <v>0</v>
      </c>
      <c r="AS92" s="183">
        <f t="shared" si="128"/>
        <v>0</v>
      </c>
      <c r="AT92" t="b">
        <f t="shared" si="110"/>
        <v>1</v>
      </c>
      <c r="AU92" s="182">
        <f t="shared" si="129"/>
        <v>0</v>
      </c>
      <c r="AV92" s="182">
        <f t="shared" si="130"/>
        <v>0</v>
      </c>
      <c r="AW92" s="182">
        <f t="shared" si="111"/>
        <v>0</v>
      </c>
      <c r="AX92" t="b">
        <f t="shared" si="112"/>
        <v>1</v>
      </c>
      <c r="AY92" s="182">
        <f t="shared" si="113"/>
        <v>0</v>
      </c>
      <c r="AZ92" s="182">
        <f t="shared" si="114"/>
        <v>0</v>
      </c>
      <c r="BA92" s="182">
        <f t="shared" si="115"/>
        <v>0</v>
      </c>
      <c r="BB92" t="b">
        <f t="shared" si="116"/>
        <v>1</v>
      </c>
      <c r="BC92" s="182">
        <f t="shared" si="117"/>
        <v>0</v>
      </c>
      <c r="BD92" s="182">
        <f t="shared" si="118"/>
        <v>0</v>
      </c>
      <c r="BE92" s="182">
        <f t="shared" si="119"/>
        <v>0</v>
      </c>
      <c r="BF92" t="b">
        <f t="shared" si="120"/>
        <v>1</v>
      </c>
      <c r="BG92" s="182">
        <f t="shared" si="121"/>
        <v>0</v>
      </c>
      <c r="BH92" s="182">
        <f t="shared" si="122"/>
        <v>0</v>
      </c>
      <c r="BI92" s="182">
        <f t="shared" ref="BI92" si="131">BG92*BH92</f>
        <v>0</v>
      </c>
      <c r="BJ92" t="b">
        <f t="shared" si="123"/>
        <v>1</v>
      </c>
      <c r="BK92" s="182">
        <f t="shared" si="124"/>
        <v>0</v>
      </c>
      <c r="BL92" s="182">
        <f t="shared" si="125"/>
        <v>0</v>
      </c>
      <c r="BM92" s="182">
        <f t="shared" si="126"/>
        <v>0</v>
      </c>
      <c r="BN92" t="b">
        <f t="shared" si="127"/>
        <v>1</v>
      </c>
    </row>
    <row r="93" spans="1:67" ht="18.75">
      <c r="B93" s="172"/>
      <c r="C93" s="180"/>
      <c r="D93" s="180"/>
      <c r="E93" s="184"/>
      <c r="F93" s="186"/>
      <c r="G93" s="186"/>
      <c r="H93" s="186">
        <f t="shared" si="83"/>
        <v>0</v>
      </c>
      <c r="I93" s="186"/>
      <c r="J93" s="186">
        <f t="shared" si="84"/>
        <v>0</v>
      </c>
      <c r="K93" s="186">
        <f t="shared" si="85"/>
        <v>0</v>
      </c>
      <c r="L93" s="186">
        <f t="shared" si="86"/>
        <v>0</v>
      </c>
      <c r="M93" s="186"/>
      <c r="N93" s="186">
        <f t="shared" si="87"/>
        <v>0</v>
      </c>
      <c r="O93" s="186">
        <f t="shared" si="88"/>
        <v>0</v>
      </c>
      <c r="P93" s="186">
        <f t="shared" si="89"/>
        <v>0</v>
      </c>
      <c r="Q93" s="186"/>
      <c r="R93" s="186">
        <f t="shared" si="90"/>
        <v>0</v>
      </c>
      <c r="S93" s="186">
        <f t="shared" si="91"/>
        <v>0</v>
      </c>
      <c r="T93" s="186">
        <f t="shared" si="92"/>
        <v>0</v>
      </c>
      <c r="U93" s="186"/>
      <c r="V93" s="186">
        <f t="shared" si="93"/>
        <v>0</v>
      </c>
      <c r="W93" s="186">
        <f t="shared" si="94"/>
        <v>0</v>
      </c>
      <c r="X93" s="186">
        <f t="shared" si="95"/>
        <v>0</v>
      </c>
      <c r="Y93" s="186"/>
      <c r="Z93" s="186">
        <f t="shared" si="96"/>
        <v>0</v>
      </c>
      <c r="AA93" s="186">
        <f t="shared" si="97"/>
        <v>0</v>
      </c>
      <c r="AB93" s="186">
        <f t="shared" si="98"/>
        <v>0</v>
      </c>
      <c r="AC93" s="186"/>
      <c r="AD93" s="186">
        <f t="shared" si="99"/>
        <v>0</v>
      </c>
      <c r="AE93" s="186">
        <f t="shared" si="100"/>
        <v>0</v>
      </c>
      <c r="AF93" s="186">
        <f t="shared" si="101"/>
        <v>0</v>
      </c>
      <c r="AG93" s="186"/>
      <c r="AH93" s="186">
        <f t="shared" si="102"/>
        <v>0</v>
      </c>
      <c r="AI93" s="186">
        <f t="shared" si="103"/>
        <v>0</v>
      </c>
      <c r="AJ93" s="186">
        <f t="shared" si="104"/>
        <v>0</v>
      </c>
      <c r="AK93" s="186"/>
      <c r="AL93" s="186">
        <f t="shared" si="105"/>
        <v>0</v>
      </c>
      <c r="AM93" s="186">
        <f t="shared" si="106"/>
        <v>0</v>
      </c>
      <c r="AN93" s="186">
        <f t="shared" si="107"/>
        <v>0</v>
      </c>
      <c r="AO93" s="5"/>
      <c r="AP93" s="5"/>
      <c r="AQ93" s="208">
        <f t="shared" si="108"/>
        <v>0</v>
      </c>
      <c r="AR93" s="208">
        <f t="shared" si="109"/>
        <v>0</v>
      </c>
      <c r="AS93" s="183">
        <f t="shared" si="128"/>
        <v>0</v>
      </c>
      <c r="AT93" t="b">
        <f t="shared" si="110"/>
        <v>1</v>
      </c>
      <c r="AU93" s="182">
        <f t="shared" si="129"/>
        <v>0</v>
      </c>
      <c r="AV93" s="182">
        <f t="shared" si="130"/>
        <v>0</v>
      </c>
      <c r="AW93" s="182">
        <f t="shared" si="111"/>
        <v>0</v>
      </c>
      <c r="AX93" t="b">
        <f t="shared" si="112"/>
        <v>1</v>
      </c>
      <c r="AY93" s="182">
        <f t="shared" si="113"/>
        <v>0</v>
      </c>
      <c r="AZ93" s="182">
        <f t="shared" si="114"/>
        <v>0</v>
      </c>
      <c r="BA93" s="182">
        <f t="shared" si="115"/>
        <v>0</v>
      </c>
      <c r="BB93" t="b">
        <f t="shared" si="116"/>
        <v>1</v>
      </c>
      <c r="BC93" s="182">
        <f t="shared" si="117"/>
        <v>0</v>
      </c>
      <c r="BD93" s="182">
        <f t="shared" si="118"/>
        <v>0</v>
      </c>
      <c r="BE93" s="182">
        <f t="shared" si="119"/>
        <v>0</v>
      </c>
      <c r="BF93" t="b">
        <f t="shared" si="120"/>
        <v>1</v>
      </c>
      <c r="BG93" s="182">
        <f t="shared" si="121"/>
        <v>0</v>
      </c>
      <c r="BH93" s="182">
        <f t="shared" si="122"/>
        <v>0</v>
      </c>
      <c r="BI93" s="182">
        <f>BG93*BH93</f>
        <v>0</v>
      </c>
      <c r="BJ93" t="b">
        <f t="shared" si="123"/>
        <v>1</v>
      </c>
      <c r="BK93" s="182">
        <f t="shared" si="124"/>
        <v>0</v>
      </c>
      <c r="BL93" s="182">
        <f t="shared" si="125"/>
        <v>0</v>
      </c>
      <c r="BM93" s="182">
        <f t="shared" si="126"/>
        <v>0</v>
      </c>
      <c r="BN93" t="b">
        <f t="shared" si="127"/>
        <v>1</v>
      </c>
    </row>
    <row r="94" spans="1:67" ht="18.75">
      <c r="B94" s="172"/>
      <c r="C94" s="180"/>
      <c r="D94" s="180"/>
      <c r="E94" s="184"/>
      <c r="F94" s="186"/>
      <c r="G94" s="186"/>
      <c r="H94" s="186">
        <f t="shared" si="83"/>
        <v>0</v>
      </c>
      <c r="I94" s="186"/>
      <c r="J94" s="186">
        <f t="shared" si="84"/>
        <v>0</v>
      </c>
      <c r="K94" s="186">
        <f t="shared" si="85"/>
        <v>0</v>
      </c>
      <c r="L94" s="186">
        <f t="shared" si="86"/>
        <v>0</v>
      </c>
      <c r="M94" s="186"/>
      <c r="N94" s="186">
        <f t="shared" si="87"/>
        <v>0</v>
      </c>
      <c r="O94" s="186">
        <f t="shared" si="88"/>
        <v>0</v>
      </c>
      <c r="P94" s="186">
        <f t="shared" si="89"/>
        <v>0</v>
      </c>
      <c r="Q94" s="186"/>
      <c r="R94" s="186">
        <f t="shared" si="90"/>
        <v>0</v>
      </c>
      <c r="S94" s="186">
        <f t="shared" si="91"/>
        <v>0</v>
      </c>
      <c r="T94" s="186">
        <f t="shared" si="92"/>
        <v>0</v>
      </c>
      <c r="U94" s="186"/>
      <c r="V94" s="186">
        <f t="shared" si="93"/>
        <v>0</v>
      </c>
      <c r="W94" s="186">
        <f t="shared" si="94"/>
        <v>0</v>
      </c>
      <c r="X94" s="186">
        <f t="shared" si="95"/>
        <v>0</v>
      </c>
      <c r="Y94" s="186"/>
      <c r="Z94" s="186">
        <f t="shared" si="96"/>
        <v>0</v>
      </c>
      <c r="AA94" s="186">
        <f t="shared" si="97"/>
        <v>0</v>
      </c>
      <c r="AB94" s="186">
        <f t="shared" si="98"/>
        <v>0</v>
      </c>
      <c r="AC94" s="186"/>
      <c r="AD94" s="186">
        <f t="shared" si="99"/>
        <v>0</v>
      </c>
      <c r="AE94" s="186">
        <f t="shared" si="100"/>
        <v>0</v>
      </c>
      <c r="AF94" s="186">
        <f t="shared" si="101"/>
        <v>0</v>
      </c>
      <c r="AG94" s="186"/>
      <c r="AH94" s="186">
        <f t="shared" si="102"/>
        <v>0</v>
      </c>
      <c r="AI94" s="186">
        <f t="shared" si="103"/>
        <v>0</v>
      </c>
      <c r="AJ94" s="186">
        <f t="shared" si="104"/>
        <v>0</v>
      </c>
      <c r="AK94" s="186"/>
      <c r="AL94" s="186">
        <f t="shared" si="105"/>
        <v>0</v>
      </c>
      <c r="AM94" s="186">
        <f t="shared" si="106"/>
        <v>0</v>
      </c>
      <c r="AN94" s="186">
        <f t="shared" si="107"/>
        <v>0</v>
      </c>
      <c r="AO94" s="5"/>
      <c r="AP94" s="5"/>
      <c r="AQ94" s="208">
        <f t="shared" si="108"/>
        <v>0</v>
      </c>
      <c r="AR94" s="208">
        <f t="shared" si="109"/>
        <v>0</v>
      </c>
      <c r="AS94" s="183">
        <f t="shared" si="128"/>
        <v>0</v>
      </c>
      <c r="AT94" t="b">
        <f t="shared" si="110"/>
        <v>1</v>
      </c>
      <c r="AU94" s="182">
        <f t="shared" si="129"/>
        <v>0</v>
      </c>
      <c r="AV94" s="182">
        <f t="shared" si="130"/>
        <v>0</v>
      </c>
      <c r="AW94" s="182">
        <f t="shared" si="111"/>
        <v>0</v>
      </c>
      <c r="AX94" t="b">
        <f t="shared" si="112"/>
        <v>1</v>
      </c>
      <c r="AY94" s="182">
        <f t="shared" si="113"/>
        <v>0</v>
      </c>
      <c r="AZ94" s="182">
        <f t="shared" si="114"/>
        <v>0</v>
      </c>
      <c r="BA94" s="182">
        <f t="shared" si="115"/>
        <v>0</v>
      </c>
      <c r="BB94" t="b">
        <f t="shared" si="116"/>
        <v>1</v>
      </c>
      <c r="BC94" s="182">
        <f t="shared" si="117"/>
        <v>0</v>
      </c>
      <c r="BD94" s="182">
        <f t="shared" si="118"/>
        <v>0</v>
      </c>
      <c r="BE94" s="182">
        <f t="shared" si="119"/>
        <v>0</v>
      </c>
      <c r="BF94" t="b">
        <f t="shared" si="120"/>
        <v>1</v>
      </c>
      <c r="BG94" s="182">
        <f t="shared" si="121"/>
        <v>0</v>
      </c>
      <c r="BH94" s="182">
        <f t="shared" si="122"/>
        <v>0</v>
      </c>
      <c r="BI94" s="182">
        <f t="shared" ref="BI94:BI95" si="132">BG94*BH94</f>
        <v>0</v>
      </c>
      <c r="BJ94" t="b">
        <f t="shared" si="123"/>
        <v>1</v>
      </c>
      <c r="BK94" s="182">
        <f t="shared" si="124"/>
        <v>0</v>
      </c>
      <c r="BL94" s="182">
        <f t="shared" si="125"/>
        <v>0</v>
      </c>
      <c r="BM94" s="182">
        <f t="shared" si="126"/>
        <v>0</v>
      </c>
      <c r="BN94" t="b">
        <f t="shared" si="127"/>
        <v>1</v>
      </c>
    </row>
    <row r="95" spans="1:67" ht="18.75">
      <c r="B95" s="172"/>
      <c r="C95" s="180"/>
      <c r="D95" s="180"/>
      <c r="E95" s="184"/>
      <c r="F95" s="186"/>
      <c r="G95" s="186"/>
      <c r="H95" s="186">
        <f t="shared" si="83"/>
        <v>0</v>
      </c>
      <c r="I95" s="186"/>
      <c r="J95" s="186">
        <f t="shared" si="84"/>
        <v>0</v>
      </c>
      <c r="K95" s="186">
        <f t="shared" si="85"/>
        <v>0</v>
      </c>
      <c r="L95" s="186">
        <f t="shared" si="86"/>
        <v>0</v>
      </c>
      <c r="M95" s="186"/>
      <c r="N95" s="186">
        <f t="shared" si="87"/>
        <v>0</v>
      </c>
      <c r="O95" s="186">
        <f t="shared" si="88"/>
        <v>0</v>
      </c>
      <c r="P95" s="186">
        <f t="shared" si="89"/>
        <v>0</v>
      </c>
      <c r="Q95" s="186"/>
      <c r="R95" s="186">
        <f t="shared" si="90"/>
        <v>0</v>
      </c>
      <c r="S95" s="186">
        <f t="shared" si="91"/>
        <v>0</v>
      </c>
      <c r="T95" s="186">
        <f t="shared" si="92"/>
        <v>0</v>
      </c>
      <c r="U95" s="186"/>
      <c r="V95" s="186">
        <f t="shared" si="93"/>
        <v>0</v>
      </c>
      <c r="W95" s="186">
        <f t="shared" si="94"/>
        <v>0</v>
      </c>
      <c r="X95" s="186">
        <f t="shared" si="95"/>
        <v>0</v>
      </c>
      <c r="Y95" s="186"/>
      <c r="Z95" s="186">
        <f t="shared" si="96"/>
        <v>0</v>
      </c>
      <c r="AA95" s="186">
        <f t="shared" si="97"/>
        <v>0</v>
      </c>
      <c r="AB95" s="186">
        <f t="shared" si="98"/>
        <v>0</v>
      </c>
      <c r="AC95" s="186"/>
      <c r="AD95" s="186">
        <f t="shared" si="99"/>
        <v>0</v>
      </c>
      <c r="AE95" s="186">
        <f t="shared" si="100"/>
        <v>0</v>
      </c>
      <c r="AF95" s="186">
        <f t="shared" si="101"/>
        <v>0</v>
      </c>
      <c r="AG95" s="186"/>
      <c r="AH95" s="186">
        <f t="shared" si="102"/>
        <v>0</v>
      </c>
      <c r="AI95" s="186">
        <f t="shared" si="103"/>
        <v>0</v>
      </c>
      <c r="AJ95" s="186">
        <f t="shared" si="104"/>
        <v>0</v>
      </c>
      <c r="AK95" s="186"/>
      <c r="AL95" s="186">
        <f t="shared" si="105"/>
        <v>0</v>
      </c>
      <c r="AM95" s="186">
        <f t="shared" si="106"/>
        <v>0</v>
      </c>
      <c r="AN95" s="186">
        <f t="shared" si="107"/>
        <v>0</v>
      </c>
      <c r="AO95" s="5"/>
      <c r="AP95" s="5"/>
      <c r="AQ95" s="208">
        <f t="shared" si="108"/>
        <v>0</v>
      </c>
      <c r="AR95" s="208">
        <f t="shared" si="109"/>
        <v>0</v>
      </c>
      <c r="AS95" s="183">
        <f t="shared" si="128"/>
        <v>0</v>
      </c>
      <c r="AT95" t="b">
        <f t="shared" si="110"/>
        <v>1</v>
      </c>
      <c r="AU95" s="182">
        <f t="shared" si="129"/>
        <v>0</v>
      </c>
      <c r="AV95" s="182">
        <f t="shared" si="130"/>
        <v>0</v>
      </c>
      <c r="AW95" s="182">
        <f t="shared" si="111"/>
        <v>0</v>
      </c>
      <c r="AX95" t="b">
        <f t="shared" si="112"/>
        <v>1</v>
      </c>
      <c r="AY95" s="182">
        <f t="shared" si="113"/>
        <v>0</v>
      </c>
      <c r="AZ95" s="182">
        <f t="shared" si="114"/>
        <v>0</v>
      </c>
      <c r="BA95" s="182">
        <f t="shared" si="115"/>
        <v>0</v>
      </c>
      <c r="BB95" t="b">
        <f t="shared" si="116"/>
        <v>1</v>
      </c>
      <c r="BC95" s="182">
        <f t="shared" si="117"/>
        <v>0</v>
      </c>
      <c r="BD95" s="182">
        <f t="shared" si="118"/>
        <v>0</v>
      </c>
      <c r="BE95" s="182">
        <f t="shared" si="119"/>
        <v>0</v>
      </c>
      <c r="BF95" t="b">
        <f t="shared" si="120"/>
        <v>1</v>
      </c>
      <c r="BG95" s="182">
        <f t="shared" si="121"/>
        <v>0</v>
      </c>
      <c r="BH95" s="182">
        <f t="shared" si="122"/>
        <v>0</v>
      </c>
      <c r="BI95" s="182">
        <f t="shared" si="132"/>
        <v>0</v>
      </c>
      <c r="BJ95" t="b">
        <f t="shared" si="123"/>
        <v>1</v>
      </c>
      <c r="BK95" s="182">
        <f t="shared" si="124"/>
        <v>0</v>
      </c>
      <c r="BL95" s="182">
        <f t="shared" si="125"/>
        <v>0</v>
      </c>
      <c r="BM95" s="182">
        <f t="shared" si="126"/>
        <v>0</v>
      </c>
      <c r="BN95" t="b">
        <f t="shared" si="127"/>
        <v>1</v>
      </c>
    </row>
    <row r="96" spans="1:67" ht="18.75">
      <c r="B96" s="172"/>
      <c r="C96" s="180"/>
      <c r="D96" s="180"/>
      <c r="E96" s="184"/>
      <c r="F96" s="186"/>
      <c r="G96" s="186"/>
      <c r="H96" s="186">
        <f t="shared" si="83"/>
        <v>0</v>
      </c>
      <c r="I96" s="186"/>
      <c r="J96" s="186">
        <f t="shared" si="84"/>
        <v>0</v>
      </c>
      <c r="K96" s="186">
        <f t="shared" si="85"/>
        <v>0</v>
      </c>
      <c r="L96" s="186">
        <f t="shared" si="86"/>
        <v>0</v>
      </c>
      <c r="M96" s="186"/>
      <c r="N96" s="186">
        <f t="shared" si="87"/>
        <v>0</v>
      </c>
      <c r="O96" s="186">
        <f t="shared" si="88"/>
        <v>0</v>
      </c>
      <c r="P96" s="186">
        <f t="shared" si="89"/>
        <v>0</v>
      </c>
      <c r="Q96" s="186"/>
      <c r="R96" s="186">
        <f t="shared" si="90"/>
        <v>0</v>
      </c>
      <c r="S96" s="186">
        <f t="shared" si="91"/>
        <v>0</v>
      </c>
      <c r="T96" s="186">
        <f t="shared" si="92"/>
        <v>0</v>
      </c>
      <c r="U96" s="186"/>
      <c r="V96" s="186">
        <f t="shared" si="93"/>
        <v>0</v>
      </c>
      <c r="W96" s="186">
        <f t="shared" si="94"/>
        <v>0</v>
      </c>
      <c r="X96" s="186">
        <f t="shared" si="95"/>
        <v>0</v>
      </c>
      <c r="Y96" s="186"/>
      <c r="Z96" s="186">
        <f t="shared" si="96"/>
        <v>0</v>
      </c>
      <c r="AA96" s="186">
        <f t="shared" si="97"/>
        <v>0</v>
      </c>
      <c r="AB96" s="186">
        <f t="shared" si="98"/>
        <v>0</v>
      </c>
      <c r="AC96" s="186"/>
      <c r="AD96" s="186">
        <f t="shared" si="99"/>
        <v>0</v>
      </c>
      <c r="AE96" s="186">
        <f t="shared" si="100"/>
        <v>0</v>
      </c>
      <c r="AF96" s="186">
        <f t="shared" si="101"/>
        <v>0</v>
      </c>
      <c r="AG96" s="186"/>
      <c r="AH96" s="186">
        <f t="shared" si="102"/>
        <v>0</v>
      </c>
      <c r="AI96" s="186">
        <f t="shared" si="103"/>
        <v>0</v>
      </c>
      <c r="AJ96" s="186">
        <f t="shared" si="104"/>
        <v>0</v>
      </c>
      <c r="AK96" s="186"/>
      <c r="AL96" s="186">
        <f t="shared" si="105"/>
        <v>0</v>
      </c>
      <c r="AM96" s="186">
        <f t="shared" si="106"/>
        <v>0</v>
      </c>
      <c r="AN96" s="186">
        <f t="shared" si="107"/>
        <v>0</v>
      </c>
      <c r="AO96" s="5"/>
      <c r="AP96" s="5"/>
      <c r="AQ96" s="208">
        <f t="shared" si="108"/>
        <v>0</v>
      </c>
      <c r="AR96" s="208">
        <f t="shared" si="109"/>
        <v>0</v>
      </c>
      <c r="AS96" s="183">
        <f t="shared" si="128"/>
        <v>0</v>
      </c>
      <c r="AT96" t="b">
        <f t="shared" si="110"/>
        <v>1</v>
      </c>
      <c r="AU96" s="182">
        <f t="shared" si="129"/>
        <v>0</v>
      </c>
      <c r="AV96" s="182">
        <f t="shared" si="130"/>
        <v>0</v>
      </c>
      <c r="AW96" s="182">
        <f t="shared" si="111"/>
        <v>0</v>
      </c>
      <c r="AX96" t="b">
        <f t="shared" si="112"/>
        <v>1</v>
      </c>
      <c r="AY96" s="182">
        <f t="shared" si="113"/>
        <v>0</v>
      </c>
      <c r="AZ96" s="182">
        <f t="shared" si="114"/>
        <v>0</v>
      </c>
      <c r="BA96" s="182">
        <f t="shared" si="115"/>
        <v>0</v>
      </c>
      <c r="BB96" t="b">
        <f t="shared" si="116"/>
        <v>1</v>
      </c>
      <c r="BC96" s="182">
        <f t="shared" si="117"/>
        <v>0</v>
      </c>
      <c r="BD96" s="182">
        <f t="shared" si="118"/>
        <v>0</v>
      </c>
      <c r="BE96" s="182">
        <f t="shared" si="119"/>
        <v>0</v>
      </c>
      <c r="BF96" t="b">
        <f t="shared" si="120"/>
        <v>1</v>
      </c>
      <c r="BG96" s="182">
        <f t="shared" si="121"/>
        <v>0</v>
      </c>
      <c r="BH96" s="182">
        <f t="shared" si="122"/>
        <v>0</v>
      </c>
      <c r="BI96" s="182">
        <f>BG96*BH96</f>
        <v>0</v>
      </c>
      <c r="BJ96" t="b">
        <f t="shared" si="123"/>
        <v>1</v>
      </c>
      <c r="BK96" s="182">
        <f t="shared" si="124"/>
        <v>0</v>
      </c>
      <c r="BL96" s="182">
        <f t="shared" si="125"/>
        <v>0</v>
      </c>
      <c r="BM96" s="182">
        <f t="shared" si="126"/>
        <v>0</v>
      </c>
      <c r="BN96" t="b">
        <f t="shared" si="127"/>
        <v>1</v>
      </c>
    </row>
    <row r="97" spans="1:67" ht="18.75">
      <c r="B97" s="172"/>
      <c r="C97" s="180"/>
      <c r="D97" s="180"/>
      <c r="E97" s="184"/>
      <c r="F97" s="186"/>
      <c r="G97" s="186"/>
      <c r="H97" s="186">
        <f t="shared" si="83"/>
        <v>0</v>
      </c>
      <c r="I97" s="186"/>
      <c r="J97" s="186">
        <f t="shared" si="84"/>
        <v>0</v>
      </c>
      <c r="K97" s="186">
        <f t="shared" si="85"/>
        <v>0</v>
      </c>
      <c r="L97" s="186">
        <f t="shared" si="86"/>
        <v>0</v>
      </c>
      <c r="M97" s="186"/>
      <c r="N97" s="186">
        <f t="shared" si="87"/>
        <v>0</v>
      </c>
      <c r="O97" s="186">
        <f t="shared" si="88"/>
        <v>0</v>
      </c>
      <c r="P97" s="186">
        <f t="shared" si="89"/>
        <v>0</v>
      </c>
      <c r="Q97" s="186"/>
      <c r="R97" s="186">
        <f t="shared" si="90"/>
        <v>0</v>
      </c>
      <c r="S97" s="186">
        <f t="shared" si="91"/>
        <v>0</v>
      </c>
      <c r="T97" s="186">
        <f t="shared" si="92"/>
        <v>0</v>
      </c>
      <c r="U97" s="186"/>
      <c r="V97" s="186">
        <f t="shared" si="93"/>
        <v>0</v>
      </c>
      <c r="W97" s="186">
        <f t="shared" si="94"/>
        <v>0</v>
      </c>
      <c r="X97" s="186">
        <f t="shared" si="95"/>
        <v>0</v>
      </c>
      <c r="Y97" s="186"/>
      <c r="Z97" s="186">
        <f t="shared" si="96"/>
        <v>0</v>
      </c>
      <c r="AA97" s="186">
        <f t="shared" si="97"/>
        <v>0</v>
      </c>
      <c r="AB97" s="186">
        <f t="shared" si="98"/>
        <v>0</v>
      </c>
      <c r="AC97" s="186"/>
      <c r="AD97" s="186">
        <f t="shared" si="99"/>
        <v>0</v>
      </c>
      <c r="AE97" s="186">
        <f t="shared" si="100"/>
        <v>0</v>
      </c>
      <c r="AF97" s="186">
        <f t="shared" si="101"/>
        <v>0</v>
      </c>
      <c r="AG97" s="186"/>
      <c r="AH97" s="186">
        <f t="shared" si="102"/>
        <v>0</v>
      </c>
      <c r="AI97" s="186">
        <f t="shared" si="103"/>
        <v>0</v>
      </c>
      <c r="AJ97" s="186">
        <f t="shared" si="104"/>
        <v>0</v>
      </c>
      <c r="AK97" s="186"/>
      <c r="AL97" s="186">
        <f t="shared" si="105"/>
        <v>0</v>
      </c>
      <c r="AM97" s="186">
        <f t="shared" si="106"/>
        <v>0</v>
      </c>
      <c r="AN97" s="186">
        <f t="shared" si="107"/>
        <v>0</v>
      </c>
      <c r="AO97" s="5"/>
      <c r="AP97" s="5"/>
      <c r="AQ97" s="208">
        <f t="shared" si="108"/>
        <v>0</v>
      </c>
      <c r="AR97" s="208">
        <f t="shared" si="109"/>
        <v>0</v>
      </c>
      <c r="AS97" s="183">
        <f t="shared" si="128"/>
        <v>0</v>
      </c>
      <c r="AT97" t="b">
        <f t="shared" si="110"/>
        <v>1</v>
      </c>
      <c r="AU97" s="182">
        <f t="shared" si="129"/>
        <v>0</v>
      </c>
      <c r="AV97" s="182">
        <f t="shared" si="130"/>
        <v>0</v>
      </c>
      <c r="AW97" s="182">
        <f t="shared" si="111"/>
        <v>0</v>
      </c>
      <c r="AX97" t="b">
        <f t="shared" si="112"/>
        <v>1</v>
      </c>
      <c r="AY97" s="182">
        <f t="shared" si="113"/>
        <v>0</v>
      </c>
      <c r="AZ97" s="182">
        <f t="shared" si="114"/>
        <v>0</v>
      </c>
      <c r="BA97" s="182">
        <f t="shared" si="115"/>
        <v>0</v>
      </c>
      <c r="BB97" t="b">
        <f t="shared" si="116"/>
        <v>1</v>
      </c>
      <c r="BC97" s="182">
        <f t="shared" si="117"/>
        <v>0</v>
      </c>
      <c r="BD97" s="182">
        <f t="shared" si="118"/>
        <v>0</v>
      </c>
      <c r="BE97" s="182">
        <f t="shared" si="119"/>
        <v>0</v>
      </c>
      <c r="BF97" t="b">
        <f t="shared" si="120"/>
        <v>1</v>
      </c>
      <c r="BG97" s="182">
        <f t="shared" si="121"/>
        <v>0</v>
      </c>
      <c r="BH97" s="182">
        <f t="shared" si="122"/>
        <v>0</v>
      </c>
      <c r="BI97" s="182">
        <f t="shared" ref="BI97:BI99" si="133">BG97*BH97</f>
        <v>0</v>
      </c>
      <c r="BJ97" t="b">
        <f t="shared" si="123"/>
        <v>1</v>
      </c>
      <c r="BK97" s="182">
        <f t="shared" si="124"/>
        <v>0</v>
      </c>
      <c r="BL97" s="182">
        <f t="shared" si="125"/>
        <v>0</v>
      </c>
      <c r="BM97" s="182">
        <f t="shared" si="126"/>
        <v>0</v>
      </c>
      <c r="BN97" t="b">
        <f t="shared" si="127"/>
        <v>1</v>
      </c>
    </row>
    <row r="98" spans="1:67" ht="18.75">
      <c r="B98" s="172"/>
      <c r="C98" s="180"/>
      <c r="D98" s="180"/>
      <c r="E98" s="184"/>
      <c r="F98" s="186"/>
      <c r="G98" s="186"/>
      <c r="H98" s="186">
        <f t="shared" si="83"/>
        <v>0</v>
      </c>
      <c r="I98" s="186"/>
      <c r="J98" s="186">
        <f t="shared" si="84"/>
        <v>0</v>
      </c>
      <c r="K98" s="186">
        <f t="shared" si="85"/>
        <v>0</v>
      </c>
      <c r="L98" s="186">
        <f t="shared" si="86"/>
        <v>0</v>
      </c>
      <c r="M98" s="186"/>
      <c r="N98" s="186">
        <f t="shared" si="87"/>
        <v>0</v>
      </c>
      <c r="O98" s="186">
        <f t="shared" si="88"/>
        <v>0</v>
      </c>
      <c r="P98" s="186">
        <f t="shared" si="89"/>
        <v>0</v>
      </c>
      <c r="Q98" s="186"/>
      <c r="R98" s="186">
        <f t="shared" si="90"/>
        <v>0</v>
      </c>
      <c r="S98" s="186">
        <f t="shared" si="91"/>
        <v>0</v>
      </c>
      <c r="T98" s="186">
        <f t="shared" si="92"/>
        <v>0</v>
      </c>
      <c r="U98" s="186"/>
      <c r="V98" s="186">
        <f t="shared" si="93"/>
        <v>0</v>
      </c>
      <c r="W98" s="186">
        <f t="shared" si="94"/>
        <v>0</v>
      </c>
      <c r="X98" s="186">
        <f t="shared" si="95"/>
        <v>0</v>
      </c>
      <c r="Y98" s="186"/>
      <c r="Z98" s="186">
        <f t="shared" si="96"/>
        <v>0</v>
      </c>
      <c r="AA98" s="186">
        <f t="shared" si="97"/>
        <v>0</v>
      </c>
      <c r="AB98" s="186">
        <f t="shared" si="98"/>
        <v>0</v>
      </c>
      <c r="AC98" s="186"/>
      <c r="AD98" s="186">
        <f t="shared" si="99"/>
        <v>0</v>
      </c>
      <c r="AE98" s="186">
        <f t="shared" si="100"/>
        <v>0</v>
      </c>
      <c r="AF98" s="186">
        <f t="shared" si="101"/>
        <v>0</v>
      </c>
      <c r="AG98" s="186"/>
      <c r="AH98" s="186">
        <f t="shared" si="102"/>
        <v>0</v>
      </c>
      <c r="AI98" s="186">
        <f t="shared" si="103"/>
        <v>0</v>
      </c>
      <c r="AJ98" s="186">
        <f t="shared" si="104"/>
        <v>0</v>
      </c>
      <c r="AK98" s="186"/>
      <c r="AL98" s="186">
        <f t="shared" si="105"/>
        <v>0</v>
      </c>
      <c r="AM98" s="186">
        <f t="shared" si="106"/>
        <v>0</v>
      </c>
      <c r="AN98" s="186">
        <f t="shared" si="107"/>
        <v>0</v>
      </c>
      <c r="AO98" s="5"/>
      <c r="AP98" s="5"/>
      <c r="AQ98" s="208">
        <f t="shared" si="108"/>
        <v>0</v>
      </c>
      <c r="AR98" s="208">
        <f t="shared" si="109"/>
        <v>0</v>
      </c>
      <c r="AS98" s="183">
        <f t="shared" si="128"/>
        <v>0</v>
      </c>
      <c r="AT98" t="b">
        <f t="shared" si="110"/>
        <v>1</v>
      </c>
      <c r="AU98" s="182">
        <f t="shared" si="129"/>
        <v>0</v>
      </c>
      <c r="AV98" s="182">
        <f t="shared" si="130"/>
        <v>0</v>
      </c>
      <c r="AW98" s="182">
        <f t="shared" si="111"/>
        <v>0</v>
      </c>
      <c r="AX98" t="b">
        <f t="shared" si="112"/>
        <v>1</v>
      </c>
      <c r="AY98" s="182">
        <f t="shared" si="113"/>
        <v>0</v>
      </c>
      <c r="AZ98" s="182">
        <f t="shared" si="114"/>
        <v>0</v>
      </c>
      <c r="BA98" s="182">
        <f t="shared" si="115"/>
        <v>0</v>
      </c>
      <c r="BB98" t="b">
        <f t="shared" si="116"/>
        <v>1</v>
      </c>
      <c r="BC98" s="182">
        <f t="shared" si="117"/>
        <v>0</v>
      </c>
      <c r="BD98" s="182">
        <f t="shared" si="118"/>
        <v>0</v>
      </c>
      <c r="BE98" s="182">
        <f t="shared" si="119"/>
        <v>0</v>
      </c>
      <c r="BF98" t="b">
        <f t="shared" si="120"/>
        <v>1</v>
      </c>
      <c r="BG98" s="182">
        <f t="shared" si="121"/>
        <v>0</v>
      </c>
      <c r="BH98" s="182">
        <f t="shared" si="122"/>
        <v>0</v>
      </c>
      <c r="BI98" s="182">
        <f t="shared" si="133"/>
        <v>0</v>
      </c>
      <c r="BJ98" t="b">
        <f t="shared" si="123"/>
        <v>1</v>
      </c>
      <c r="BK98" s="182">
        <f t="shared" si="124"/>
        <v>0</v>
      </c>
      <c r="BL98" s="182">
        <f t="shared" si="125"/>
        <v>0</v>
      </c>
      <c r="BM98" s="182">
        <f t="shared" si="126"/>
        <v>0</v>
      </c>
      <c r="BN98" t="b">
        <f t="shared" si="127"/>
        <v>1</v>
      </c>
    </row>
    <row r="99" spans="1:67" ht="18.75">
      <c r="B99" s="172"/>
      <c r="C99" s="180"/>
      <c r="D99" s="180"/>
      <c r="E99" s="184"/>
      <c r="F99" s="186">
        <v>0</v>
      </c>
      <c r="G99" s="186">
        <v>0</v>
      </c>
      <c r="H99" s="186">
        <f t="shared" si="83"/>
        <v>0</v>
      </c>
      <c r="I99" s="186"/>
      <c r="J99" s="186">
        <f t="shared" si="84"/>
        <v>0</v>
      </c>
      <c r="K99" s="186">
        <f t="shared" si="85"/>
        <v>0</v>
      </c>
      <c r="L99" s="186">
        <f t="shared" si="86"/>
        <v>0</v>
      </c>
      <c r="M99" s="186"/>
      <c r="N99" s="186">
        <f t="shared" si="87"/>
        <v>0</v>
      </c>
      <c r="O99" s="186">
        <f t="shared" si="88"/>
        <v>0</v>
      </c>
      <c r="P99" s="186">
        <f t="shared" si="89"/>
        <v>0</v>
      </c>
      <c r="Q99" s="186"/>
      <c r="R99" s="186">
        <f t="shared" si="90"/>
        <v>0</v>
      </c>
      <c r="S99" s="186">
        <f t="shared" si="91"/>
        <v>0</v>
      </c>
      <c r="T99" s="186">
        <f t="shared" si="92"/>
        <v>0</v>
      </c>
      <c r="U99" s="186"/>
      <c r="V99" s="186">
        <f t="shared" si="93"/>
        <v>0</v>
      </c>
      <c r="W99" s="186">
        <f t="shared" si="94"/>
        <v>0</v>
      </c>
      <c r="X99" s="186">
        <f t="shared" si="95"/>
        <v>0</v>
      </c>
      <c r="Y99" s="186"/>
      <c r="Z99" s="186">
        <f t="shared" si="96"/>
        <v>0</v>
      </c>
      <c r="AA99" s="186">
        <f t="shared" si="97"/>
        <v>0</v>
      </c>
      <c r="AB99" s="186">
        <f t="shared" si="98"/>
        <v>0</v>
      </c>
      <c r="AC99" s="186"/>
      <c r="AD99" s="186"/>
      <c r="AE99" s="186"/>
      <c r="AF99" s="186">
        <f t="shared" si="101"/>
        <v>0</v>
      </c>
      <c r="AG99" s="186"/>
      <c r="AH99" s="186">
        <f t="shared" si="102"/>
        <v>0</v>
      </c>
      <c r="AI99" s="186">
        <f t="shared" si="103"/>
        <v>0</v>
      </c>
      <c r="AJ99" s="186">
        <f t="shared" si="104"/>
        <v>0</v>
      </c>
      <c r="AK99" s="186"/>
      <c r="AL99" s="186">
        <f t="shared" si="105"/>
        <v>0</v>
      </c>
      <c r="AM99" s="186">
        <f t="shared" si="106"/>
        <v>0</v>
      </c>
      <c r="AN99" s="186">
        <f t="shared" si="107"/>
        <v>0</v>
      </c>
      <c r="AO99" s="5"/>
      <c r="AP99" s="5"/>
      <c r="AQ99" s="208">
        <f t="shared" si="108"/>
        <v>0</v>
      </c>
      <c r="AR99" s="208">
        <f>SUMIF($F$6:$AN$6,AR$6,F99:AN99)/$AQ$22</f>
        <v>0</v>
      </c>
      <c r="AS99" s="183">
        <f t="shared" si="128"/>
        <v>0</v>
      </c>
      <c r="AT99" t="b">
        <f t="shared" si="110"/>
        <v>1</v>
      </c>
      <c r="AU99" s="182">
        <f t="shared" si="129"/>
        <v>0</v>
      </c>
      <c r="AV99" s="182">
        <f t="shared" si="130"/>
        <v>0</v>
      </c>
      <c r="AW99" s="182">
        <f t="shared" si="111"/>
        <v>0</v>
      </c>
      <c r="AX99" t="b">
        <f t="shared" si="112"/>
        <v>1</v>
      </c>
      <c r="AY99" s="182">
        <f t="shared" si="113"/>
        <v>0</v>
      </c>
      <c r="AZ99" s="182">
        <f t="shared" si="114"/>
        <v>0</v>
      </c>
      <c r="BA99" s="182">
        <f t="shared" si="115"/>
        <v>0</v>
      </c>
      <c r="BB99" t="b">
        <f t="shared" si="116"/>
        <v>1</v>
      </c>
      <c r="BC99" s="182">
        <f t="shared" si="117"/>
        <v>0</v>
      </c>
      <c r="BD99" s="182">
        <f t="shared" si="118"/>
        <v>0</v>
      </c>
      <c r="BE99" s="182">
        <f t="shared" si="119"/>
        <v>0</v>
      </c>
      <c r="BF99" t="b">
        <f t="shared" si="120"/>
        <v>1</v>
      </c>
      <c r="BG99" s="182">
        <f t="shared" si="121"/>
        <v>0</v>
      </c>
      <c r="BH99" s="182">
        <f t="shared" si="122"/>
        <v>0</v>
      </c>
      <c r="BI99" s="182">
        <f t="shared" si="133"/>
        <v>0</v>
      </c>
      <c r="BJ99" t="b">
        <f t="shared" si="123"/>
        <v>1</v>
      </c>
      <c r="BK99" s="182">
        <f t="shared" si="124"/>
        <v>0</v>
      </c>
      <c r="BL99" s="182">
        <f t="shared" si="125"/>
        <v>0</v>
      </c>
      <c r="BM99" s="182">
        <f t="shared" si="126"/>
        <v>0</v>
      </c>
      <c r="BN99" t="b">
        <f t="shared" si="127"/>
        <v>1</v>
      </c>
    </row>
    <row r="100" spans="1:67" ht="18.75">
      <c r="A100" s="3"/>
      <c r="B100" s="362" t="s">
        <v>164</v>
      </c>
      <c r="C100" s="362"/>
      <c r="D100" s="362"/>
      <c r="E100" s="187"/>
      <c r="F100" s="188"/>
      <c r="G100" s="188"/>
      <c r="H100" s="188">
        <f>SUM(H87:H99)</f>
        <v>0</v>
      </c>
      <c r="I100" s="188"/>
      <c r="J100" s="188">
        <f>SUM(J87:J99)</f>
        <v>0</v>
      </c>
      <c r="K100" s="188"/>
      <c r="L100" s="188">
        <f>SUM(L87:L99)</f>
        <v>0</v>
      </c>
      <c r="M100" s="188"/>
      <c r="N100" s="188">
        <f>SUM(N87:N99)</f>
        <v>0</v>
      </c>
      <c r="O100" s="188"/>
      <c r="P100" s="188">
        <f>SUM(P87:P99)</f>
        <v>0</v>
      </c>
      <c r="Q100" s="188"/>
      <c r="R100" s="188">
        <f>SUM(R87:R99)</f>
        <v>0</v>
      </c>
      <c r="S100" s="188"/>
      <c r="T100" s="188">
        <f>SUM(T87:T99)</f>
        <v>0</v>
      </c>
      <c r="U100" s="188"/>
      <c r="V100" s="188">
        <f>SUM(V87:V99)</f>
        <v>0</v>
      </c>
      <c r="W100" s="188"/>
      <c r="X100" s="188">
        <f>SUM(X87:X99)</f>
        <v>0</v>
      </c>
      <c r="Y100" s="188"/>
      <c r="Z100" s="188">
        <f>SUM(Z87:Z99)</f>
        <v>0</v>
      </c>
      <c r="AA100" s="188"/>
      <c r="AB100" s="188">
        <f>SUM(AB87:AB99)</f>
        <v>0</v>
      </c>
      <c r="AC100" s="188"/>
      <c r="AD100" s="188">
        <f>SUM(AD87:AD99)</f>
        <v>0</v>
      </c>
      <c r="AE100" s="188"/>
      <c r="AF100" s="188">
        <f>SUM(AF87:AF99)</f>
        <v>0</v>
      </c>
      <c r="AG100" s="188"/>
      <c r="AH100" s="188">
        <f>SUM(AH87:AH99)</f>
        <v>0</v>
      </c>
      <c r="AI100" s="188"/>
      <c r="AJ100" s="188">
        <f>SUM(AJ87:AJ99)</f>
        <v>0</v>
      </c>
      <c r="AK100" s="188"/>
      <c r="AL100" s="188">
        <f>SUM(AL87:AL99)</f>
        <v>0</v>
      </c>
      <c r="AM100" s="188"/>
      <c r="AN100" s="188">
        <f>SUM(AN87:AN99)</f>
        <v>0</v>
      </c>
      <c r="AO100" s="188"/>
      <c r="AP100" s="188"/>
      <c r="AQ100" s="188">
        <f>SUM(AQ87:AQ99)</f>
        <v>0</v>
      </c>
      <c r="AR100" s="188"/>
      <c r="AS100" s="188">
        <f>SUM(AS87:AS99)/3</f>
        <v>0</v>
      </c>
      <c r="AT100" s="188"/>
      <c r="AU100" s="188">
        <f>SUM(AU87:AU99)</f>
        <v>15</v>
      </c>
      <c r="AV100" s="188"/>
      <c r="AW100" s="188" t="e">
        <f>SUM(AW87:AW99)</f>
        <v>#REF!</v>
      </c>
      <c r="AX100" s="3"/>
      <c r="AY100" s="188">
        <f>SUM(AY87:AY99)</f>
        <v>18</v>
      </c>
      <c r="AZ100" s="188"/>
      <c r="BA100" s="188" t="e">
        <f>SUM(BA87:BA99)</f>
        <v>#REF!</v>
      </c>
      <c r="BB100" s="3"/>
      <c r="BC100" s="188">
        <f>SUM(BC87:BC99)</f>
        <v>21.599999999999998</v>
      </c>
      <c r="BD100" s="188"/>
      <c r="BE100" s="188" t="e">
        <f>SUM(BE87:BE99)</f>
        <v>#REF!</v>
      </c>
      <c r="BF100" s="3"/>
      <c r="BG100" s="188">
        <f>SUM(BG87:BG99)</f>
        <v>26.999999999999996</v>
      </c>
      <c r="BH100" s="188"/>
      <c r="BI100" s="188" t="e">
        <f>SUM(BI87:BI99)</f>
        <v>#REF!</v>
      </c>
      <c r="BJ100" s="3"/>
      <c r="BK100" s="188">
        <f>SUM(BK87:BK99)</f>
        <v>31.049999999999994</v>
      </c>
      <c r="BL100" s="188"/>
      <c r="BM100" s="188" t="e">
        <f>SUM(BM87:BM99)</f>
        <v>#REF!</v>
      </c>
      <c r="BN100" s="3"/>
      <c r="BO100" s="3"/>
    </row>
    <row r="101" spans="1:67" ht="18.75">
      <c r="B101" s="3"/>
      <c r="C101" s="184"/>
      <c r="D101" s="184"/>
      <c r="E101" s="184"/>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U101" s="5"/>
      <c r="AV101" s="5"/>
      <c r="AW101" s="5"/>
      <c r="AY101" s="5"/>
      <c r="AZ101" s="5"/>
      <c r="BA101" s="5"/>
      <c r="BC101" s="5"/>
      <c r="BD101" s="5"/>
      <c r="BE101" s="5"/>
      <c r="BG101" s="5"/>
      <c r="BH101" s="5"/>
      <c r="BI101" s="5"/>
      <c r="BK101" s="5"/>
      <c r="BL101" s="5"/>
      <c r="BM101" s="5"/>
    </row>
    <row r="102" spans="1:67" ht="18.75">
      <c r="B102" s="3"/>
      <c r="C102" s="184"/>
      <c r="D102" s="179"/>
      <c r="E102" s="179"/>
      <c r="F102" s="179"/>
      <c r="G102" s="5"/>
      <c r="H102" s="5"/>
      <c r="I102" s="5"/>
      <c r="J102" s="207">
        <f>$J$8</f>
        <v>1</v>
      </c>
      <c r="K102" s="207">
        <f>$K$8</f>
        <v>1</v>
      </c>
      <c r="L102" s="178"/>
      <c r="M102" s="178"/>
      <c r="N102" s="207">
        <f>$N$8</f>
        <v>1</v>
      </c>
      <c r="O102" s="207">
        <f>$O$8</f>
        <v>1</v>
      </c>
      <c r="P102" s="178"/>
      <c r="Q102" s="178"/>
      <c r="R102" s="207">
        <f>$R$8</f>
        <v>1</v>
      </c>
      <c r="S102" s="207">
        <f>$S$8</f>
        <v>1</v>
      </c>
      <c r="T102" s="178"/>
      <c r="U102" s="178"/>
      <c r="V102" s="207">
        <f>$V$8</f>
        <v>1</v>
      </c>
      <c r="W102" s="207">
        <f>$W$8</f>
        <v>1</v>
      </c>
      <c r="X102" s="178"/>
      <c r="Y102" s="178"/>
      <c r="Z102" s="207">
        <f>$Z$8</f>
        <v>1</v>
      </c>
      <c r="AA102" s="207">
        <f>$AA$8</f>
        <v>1</v>
      </c>
      <c r="AB102" s="178"/>
      <c r="AC102" s="178"/>
      <c r="AD102" s="207">
        <f>$AD$8</f>
        <v>1</v>
      </c>
      <c r="AE102" s="207">
        <f>$AE$8</f>
        <v>1</v>
      </c>
      <c r="AF102" s="178"/>
      <c r="AG102" s="178"/>
      <c r="AH102" s="207">
        <f>$AH$8</f>
        <v>1</v>
      </c>
      <c r="AI102" s="207">
        <f>$AI$8</f>
        <v>1</v>
      </c>
      <c r="AJ102" s="178"/>
      <c r="AK102" s="178"/>
      <c r="AL102" s="207">
        <f>$AL$8</f>
        <v>1</v>
      </c>
      <c r="AM102" s="207">
        <f>$AM$8</f>
        <v>1</v>
      </c>
      <c r="AN102" s="178"/>
      <c r="AO102" s="178"/>
      <c r="AP102" s="5"/>
      <c r="AQ102" s="5"/>
      <c r="AR102" s="5"/>
      <c r="AS102" s="5"/>
      <c r="AU102" s="207">
        <f>$AU$8</f>
        <v>1.25</v>
      </c>
      <c r="AV102" s="207">
        <f>$AV$8</f>
        <v>1.2</v>
      </c>
      <c r="AW102" s="5"/>
      <c r="AY102" s="207">
        <f>$AY$8</f>
        <v>1.2</v>
      </c>
      <c r="AZ102" s="207">
        <f>$AZ$8</f>
        <v>1.2</v>
      </c>
      <c r="BA102" s="178"/>
      <c r="BB102" s="179"/>
      <c r="BC102" s="207">
        <f>$BC$8</f>
        <v>1.2</v>
      </c>
      <c r="BD102" s="207">
        <f>$BD$8</f>
        <v>1.25</v>
      </c>
      <c r="BE102" s="178"/>
      <c r="BF102" s="179"/>
      <c r="BG102" s="207">
        <f>$BG$8</f>
        <v>1.25</v>
      </c>
      <c r="BH102" s="207">
        <f>$BH$8</f>
        <v>1.25</v>
      </c>
      <c r="BI102" s="178"/>
      <c r="BJ102" s="179"/>
      <c r="BK102" s="207">
        <f>$BK$8</f>
        <v>1.1499999999999999</v>
      </c>
      <c r="BL102" s="207">
        <f>$BL$8</f>
        <v>1.2</v>
      </c>
      <c r="BM102" s="178"/>
    </row>
    <row r="103" spans="1:67" ht="18.75">
      <c r="B103" s="172">
        <v>2</v>
      </c>
      <c r="C103" s="180" t="s">
        <v>496</v>
      </c>
      <c r="D103" s="181"/>
      <c r="E103" s="179"/>
      <c r="F103" s="186"/>
      <c r="G103" s="186"/>
      <c r="H103" s="186"/>
      <c r="I103" s="186"/>
      <c r="J103" s="186"/>
      <c r="K103" s="186"/>
      <c r="L103" s="186"/>
      <c r="M103" s="186"/>
      <c r="N103" s="186"/>
      <c r="O103" s="186"/>
      <c r="P103" s="186"/>
      <c r="Q103" s="186"/>
      <c r="R103" s="186"/>
      <c r="S103" s="186"/>
      <c r="T103" s="186"/>
      <c r="U103" s="186"/>
      <c r="V103" s="186"/>
      <c r="W103" s="186"/>
      <c r="X103" s="186"/>
      <c r="Y103" s="186"/>
      <c r="Z103" s="186"/>
      <c r="AA103" s="186"/>
      <c r="AB103" s="186"/>
      <c r="AC103" s="186"/>
      <c r="AD103" s="186"/>
      <c r="AE103" s="186"/>
      <c r="AF103" s="186"/>
      <c r="AG103" s="186"/>
      <c r="AH103" s="186"/>
      <c r="AI103" s="186"/>
      <c r="AJ103" s="186"/>
      <c r="AK103" s="186"/>
      <c r="AL103" s="186"/>
      <c r="AM103" s="186"/>
      <c r="AN103" s="186"/>
      <c r="AO103" s="5"/>
      <c r="AP103" s="5"/>
      <c r="AQ103" s="5"/>
      <c r="AR103" s="5"/>
      <c r="AS103" s="5"/>
      <c r="AU103" s="182"/>
      <c r="AV103" s="182"/>
      <c r="AW103" s="182"/>
      <c r="AY103" s="182"/>
      <c r="AZ103" s="182"/>
      <c r="BA103" s="182"/>
      <c r="BC103" s="182"/>
      <c r="BD103" s="182"/>
      <c r="BE103" s="182"/>
      <c r="BG103" s="182"/>
      <c r="BH103" s="182"/>
      <c r="BI103" s="182"/>
      <c r="BK103" s="182"/>
      <c r="BL103" s="182"/>
      <c r="BM103" s="182"/>
    </row>
    <row r="104" spans="1:67" ht="18.75">
      <c r="B104" s="172" t="s">
        <v>166</v>
      </c>
      <c r="C104" s="180"/>
      <c r="D104" s="180" t="s">
        <v>389</v>
      </c>
      <c r="E104" s="184"/>
      <c r="F104" s="186"/>
      <c r="G104" s="186"/>
      <c r="H104" s="186">
        <f>'B.I Sales - P1'!I214*85%</f>
        <v>0</v>
      </c>
      <c r="I104" s="186"/>
      <c r="J104" s="186">
        <f>F104*$J$31</f>
        <v>0</v>
      </c>
      <c r="K104" s="186">
        <f>G104*$K$31</f>
        <v>0</v>
      </c>
      <c r="L104" s="186">
        <f>'B.I Sales - P1'!M214*85%</f>
        <v>0</v>
      </c>
      <c r="M104" s="186"/>
      <c r="N104" s="186">
        <f>J104*$N$31</f>
        <v>0</v>
      </c>
      <c r="O104" s="186">
        <f>K104*$O$31</f>
        <v>0</v>
      </c>
      <c r="P104" s="186">
        <f>'B.I Sales - P1'!Q214*85%</f>
        <v>0</v>
      </c>
      <c r="Q104" s="186"/>
      <c r="R104" s="186">
        <f>N104*$R$31</f>
        <v>0</v>
      </c>
      <c r="S104" s="186">
        <f>O104*$S$31</f>
        <v>0</v>
      </c>
      <c r="T104" s="186">
        <f>'B.I Sales - P1'!U214*85%</f>
        <v>0</v>
      </c>
      <c r="U104" s="186"/>
      <c r="V104" s="186">
        <f>R104*$V$31</f>
        <v>0</v>
      </c>
      <c r="W104" s="186">
        <f>S104*$W$31</f>
        <v>0</v>
      </c>
      <c r="X104" s="186">
        <f>'B.I Sales - P1'!Y214*85%</f>
        <v>0</v>
      </c>
      <c r="Y104" s="186"/>
      <c r="Z104" s="186">
        <f>V104*$Z$31</f>
        <v>0</v>
      </c>
      <c r="AA104" s="186">
        <f>W104*$AA$31</f>
        <v>0</v>
      </c>
      <c r="AB104" s="186">
        <f>'B.I Sales - P1'!AC214*85%</f>
        <v>0</v>
      </c>
      <c r="AC104" s="186"/>
      <c r="AD104" s="186">
        <f>Z104*$AD$31</f>
        <v>0</v>
      </c>
      <c r="AE104" s="186">
        <f>AA104*$AE$31</f>
        <v>0</v>
      </c>
      <c r="AF104" s="186">
        <f>'B.I Sales - P1'!AG214*85%</f>
        <v>0</v>
      </c>
      <c r="AG104" s="186"/>
      <c r="AH104" s="186">
        <f>AD104*$AH$31</f>
        <v>0</v>
      </c>
      <c r="AI104" s="186">
        <f>AE104*$AI$31</f>
        <v>0</v>
      </c>
      <c r="AJ104" s="186">
        <f>'B.I Sales - P1'!AK214*85%</f>
        <v>0</v>
      </c>
      <c r="AK104" s="186"/>
      <c r="AL104" s="186">
        <f>AH104*$AL$31</f>
        <v>0</v>
      </c>
      <c r="AM104" s="186">
        <f>AI104*$AM$31</f>
        <v>0</v>
      </c>
      <c r="AN104" s="186">
        <f>'B.I Sales - P1'!AO214*85%</f>
        <v>0</v>
      </c>
      <c r="AO104" s="5"/>
      <c r="AP104" s="5"/>
      <c r="AQ104" s="208">
        <f>SUMIF($F$6:$AO$6,$AQ$6,F104:AO104)</f>
        <v>0</v>
      </c>
      <c r="AR104" s="208">
        <f>SUMIF($F$6:$AO$6,$AR$6,F104:AO104)/AR85</f>
        <v>0</v>
      </c>
      <c r="AS104" s="183">
        <f>H104+L104+P104+T104+X104+AB104+AF104+AJ104+AN104</f>
        <v>0</v>
      </c>
      <c r="AT104" t="b">
        <f>(AQ104*AR104)=AS104</f>
        <v>1</v>
      </c>
      <c r="AU104" s="182">
        <f>(AQ104/$AR$8*12)*$AU$31</f>
        <v>0</v>
      </c>
      <c r="AV104" s="182">
        <f>AR104*$AV$31</f>
        <v>0</v>
      </c>
      <c r="AW104" s="182" t="e">
        <f>'B.I Sales - P1'!#REF!*85%</f>
        <v>#REF!</v>
      </c>
      <c r="AY104" s="182">
        <f>AU104*$AY$31</f>
        <v>0</v>
      </c>
      <c r="AZ104" s="182">
        <f>AV104*$AZ$31</f>
        <v>0</v>
      </c>
      <c r="BA104" s="182" t="e">
        <f>'B.I Sales - P1'!#REF!*85%</f>
        <v>#REF!</v>
      </c>
      <c r="BC104" s="182">
        <f>AY104*$BC$31</f>
        <v>0</v>
      </c>
      <c r="BD104" s="182">
        <f>AZ104*$BD$31</f>
        <v>0</v>
      </c>
      <c r="BE104" s="182" t="e">
        <f>'B.I Sales - P1'!#REF!*85%</f>
        <v>#REF!</v>
      </c>
      <c r="BG104" s="182">
        <f>BC104*$BG$31</f>
        <v>0</v>
      </c>
      <c r="BH104" s="182">
        <f>BD104*$BH$31</f>
        <v>0</v>
      </c>
      <c r="BI104" s="182" t="e">
        <f>'B.I Sales - P1'!#REF!*85%</f>
        <v>#REF!</v>
      </c>
      <c r="BK104" s="182">
        <f>BG104*$BK$31</f>
        <v>0</v>
      </c>
      <c r="BL104" s="182">
        <f>BH104*$BL$31</f>
        <v>0</v>
      </c>
      <c r="BM104" s="182" t="e">
        <f>'B.I Sales - P1'!#REF!*85%</f>
        <v>#REF!</v>
      </c>
    </row>
    <row r="105" spans="1:67" ht="18.75">
      <c r="B105" s="172" t="s">
        <v>168</v>
      </c>
      <c r="C105" s="180"/>
      <c r="D105" s="180" t="s">
        <v>497</v>
      </c>
      <c r="E105" s="184"/>
      <c r="F105" s="186"/>
      <c r="G105" s="186"/>
      <c r="H105" s="186">
        <f>SUM('1. P&amp;L'!C94:C96)*3%/9</f>
        <v>0</v>
      </c>
      <c r="I105" s="186"/>
      <c r="J105" s="186">
        <f>F105*$J$31</f>
        <v>0</v>
      </c>
      <c r="K105" s="186">
        <f>G105*$K$31</f>
        <v>0</v>
      </c>
      <c r="L105" s="186">
        <f>H105</f>
        <v>0</v>
      </c>
      <c r="M105" s="186"/>
      <c r="N105" s="186">
        <f>J105*$N$31</f>
        <v>0</v>
      </c>
      <c r="O105" s="186">
        <f>K105*$O$31</f>
        <v>0</v>
      </c>
      <c r="P105" s="186">
        <f>L105</f>
        <v>0</v>
      </c>
      <c r="Q105" s="186"/>
      <c r="R105" s="186">
        <f>N105*$R$31</f>
        <v>0</v>
      </c>
      <c r="S105" s="186">
        <f>O105*$S$31</f>
        <v>0</v>
      </c>
      <c r="T105" s="186">
        <f>P105</f>
        <v>0</v>
      </c>
      <c r="U105" s="186"/>
      <c r="V105" s="186">
        <f>R105*$V$31</f>
        <v>0</v>
      </c>
      <c r="W105" s="186">
        <f>S105*$W$31</f>
        <v>0</v>
      </c>
      <c r="X105" s="186">
        <f>T105</f>
        <v>0</v>
      </c>
      <c r="Y105" s="186"/>
      <c r="Z105" s="186">
        <f>V105*$Z$31</f>
        <v>0</v>
      </c>
      <c r="AA105" s="186">
        <f>W105*$AA$31</f>
        <v>0</v>
      </c>
      <c r="AB105" s="186">
        <f>X105</f>
        <v>0</v>
      </c>
      <c r="AC105" s="186"/>
      <c r="AD105" s="186">
        <f>Z105*$AD$31</f>
        <v>0</v>
      </c>
      <c r="AE105" s="186">
        <f>AA105*$AE$31</f>
        <v>0</v>
      </c>
      <c r="AF105" s="186">
        <f>AB105</f>
        <v>0</v>
      </c>
      <c r="AG105" s="186"/>
      <c r="AH105" s="186">
        <f>AD105*$AH$31</f>
        <v>0</v>
      </c>
      <c r="AI105" s="186">
        <f>AE105*$AI$31</f>
        <v>0</v>
      </c>
      <c r="AJ105" s="186">
        <f>AF105</f>
        <v>0</v>
      </c>
      <c r="AK105" s="186"/>
      <c r="AL105" s="186">
        <f>AH105*$AL$31</f>
        <v>0</v>
      </c>
      <c r="AM105" s="186">
        <f>AI105*$AM$31</f>
        <v>0</v>
      </c>
      <c r="AN105" s="186">
        <f>AJ105</f>
        <v>0</v>
      </c>
      <c r="AO105" s="5"/>
      <c r="AP105" s="5"/>
      <c r="AQ105" s="208">
        <f>SUMIF($F$6:$AO$6,$AQ$6,F105:AO105)</f>
        <v>0</v>
      </c>
      <c r="AR105" s="208">
        <f>SUMIF($F$6:$AO$6,$AR$6,F105:AO105)/AR85</f>
        <v>0</v>
      </c>
      <c r="AS105" s="183">
        <f>H105+L105+P105+T105+X105+AB105+AF105+AJ105+AN105</f>
        <v>0</v>
      </c>
      <c r="AT105" t="b">
        <f>(AQ105*AR105)=AS105</f>
        <v>1</v>
      </c>
      <c r="AU105" s="182">
        <f>(AQ105/$AR$8*12)*$AU$31</f>
        <v>0</v>
      </c>
      <c r="AV105" s="182">
        <f>AR105*$AV$31</f>
        <v>0</v>
      </c>
      <c r="AW105" s="182" t="e">
        <f>('B.I Sales - P1'!#REF!+'B.I Sales - P1'!#REF!+'B.I Sales - P1'!#REF!)*AX105</f>
        <v>#REF!</v>
      </c>
      <c r="AX105" s="227">
        <v>0.25</v>
      </c>
      <c r="AY105" s="182">
        <f>AU105*$AY$31</f>
        <v>0</v>
      </c>
      <c r="AZ105" s="182">
        <f>AV105*$AZ$31</f>
        <v>0</v>
      </c>
      <c r="BA105" s="182" t="e">
        <f>('B.I Sales - P1'!#REF!+'B.I Sales - P1'!#REF!+'B.I Sales - P1'!#REF!)*BB105</f>
        <v>#REF!</v>
      </c>
      <c r="BB105" s="227">
        <v>0.25</v>
      </c>
      <c r="BC105" s="182">
        <f>AY105*$BC$31</f>
        <v>0</v>
      </c>
      <c r="BD105" s="182">
        <f>AZ105*$BD$31</f>
        <v>0</v>
      </c>
      <c r="BE105" s="182" t="e">
        <f>('B.I Sales - P1'!#REF!+'B.I Sales - P1'!#REF!+'B.I Sales - P1'!#REF!)*BF105</f>
        <v>#REF!</v>
      </c>
      <c r="BF105" s="227">
        <v>0.25</v>
      </c>
      <c r="BG105" s="182">
        <f>BC105*$BG$31</f>
        <v>0</v>
      </c>
      <c r="BH105" s="182">
        <f>BD105*$BH$31</f>
        <v>0</v>
      </c>
      <c r="BI105" s="182" t="e">
        <f>('B.I Sales - P1'!#REF!+'B.I Sales - P1'!#REF!+'B.I Sales - P1'!#REF!)*BJ105</f>
        <v>#REF!</v>
      </c>
      <c r="BJ105" s="227">
        <v>0.25</v>
      </c>
      <c r="BK105" s="182">
        <f>BG105*$BK$31</f>
        <v>0</v>
      </c>
      <c r="BL105" s="182">
        <f>BH105*$BL$31</f>
        <v>0</v>
      </c>
      <c r="BM105" s="182" t="e">
        <f>('B.I Sales - P1'!#REF!+'B.I Sales - P1'!#REF!+'B.I Sales - P1'!#REF!)*BN105</f>
        <v>#REF!</v>
      </c>
      <c r="BN105" s="227">
        <v>0.25</v>
      </c>
    </row>
    <row r="106" spans="1:67" ht="18.75">
      <c r="B106" s="172" t="s">
        <v>170</v>
      </c>
      <c r="C106" s="180"/>
      <c r="D106" s="180"/>
      <c r="E106" s="184"/>
      <c r="F106" s="186"/>
      <c r="G106" s="186"/>
      <c r="H106" s="186">
        <f t="shared" ref="H106:H107" si="134">F106*G106</f>
        <v>0</v>
      </c>
      <c r="I106" s="186"/>
      <c r="J106" s="186">
        <f>F106*$J$31</f>
        <v>0</v>
      </c>
      <c r="K106" s="186">
        <f>G106*$K$31</f>
        <v>0</v>
      </c>
      <c r="L106" s="186">
        <f>J106*K106</f>
        <v>0</v>
      </c>
      <c r="M106" s="186"/>
      <c r="N106" s="186">
        <f>J106*$N$31</f>
        <v>0</v>
      </c>
      <c r="O106" s="186">
        <f>K106*$O$31</f>
        <v>0</v>
      </c>
      <c r="P106" s="186">
        <f>N106*O106</f>
        <v>0</v>
      </c>
      <c r="Q106" s="186"/>
      <c r="R106" s="186">
        <f>N106*$R$31</f>
        <v>0</v>
      </c>
      <c r="S106" s="186">
        <f>O106*$S$31</f>
        <v>0</v>
      </c>
      <c r="T106" s="186">
        <f>R106*S106</f>
        <v>0</v>
      </c>
      <c r="U106" s="186"/>
      <c r="V106" s="186">
        <f>R106*$V$31</f>
        <v>0</v>
      </c>
      <c r="W106" s="186">
        <f>S106*$W$31</f>
        <v>0</v>
      </c>
      <c r="X106" s="186">
        <f>V106*W106</f>
        <v>0</v>
      </c>
      <c r="Y106" s="186"/>
      <c r="Z106" s="186">
        <f>V106*$Z$31</f>
        <v>0</v>
      </c>
      <c r="AA106" s="186">
        <f>W106*$AA$31</f>
        <v>0</v>
      </c>
      <c r="AB106" s="186">
        <f>Z106*AA106</f>
        <v>0</v>
      </c>
      <c r="AC106" s="186"/>
      <c r="AD106" s="186">
        <f>Z106*$AD$31</f>
        <v>0</v>
      </c>
      <c r="AE106" s="186">
        <f>AA106*$AE$31</f>
        <v>0</v>
      </c>
      <c r="AF106" s="186">
        <f>AD106*AE106</f>
        <v>0</v>
      </c>
      <c r="AG106" s="186"/>
      <c r="AH106" s="186">
        <f>AD106*$AH$31</f>
        <v>0</v>
      </c>
      <c r="AI106" s="186">
        <f>AE106*$AI$31</f>
        <v>0</v>
      </c>
      <c r="AJ106" s="186">
        <f>AH106*AI106</f>
        <v>0</v>
      </c>
      <c r="AK106" s="186"/>
      <c r="AL106" s="186">
        <f>AH106*$AL$31</f>
        <v>0</v>
      </c>
      <c r="AM106" s="186">
        <f>AI106*$AM$31</f>
        <v>0</v>
      </c>
      <c r="AN106" s="186">
        <f>AL106*AM106</f>
        <v>0</v>
      </c>
      <c r="AO106" s="5"/>
      <c r="AP106" s="5"/>
      <c r="AQ106" s="208">
        <f>SUMIF($F$6:$AO$6,$AQ$6,F106:AO106)</f>
        <v>0</v>
      </c>
      <c r="AR106" s="208">
        <f>SUMIF($F$6:$AO$6,$AR$6,F106:AO106)/AR85</f>
        <v>0</v>
      </c>
      <c r="AS106" s="183">
        <f>H106+L106+P106+T106+X106+AB106+AF106+AJ106+AN106</f>
        <v>0</v>
      </c>
      <c r="AT106" t="b">
        <f>(AQ106*AR106)=AS106</f>
        <v>1</v>
      </c>
      <c r="AU106" s="182">
        <f>(AQ106/$AR$8*12)*$AU$31</f>
        <v>0</v>
      </c>
      <c r="AV106" s="182">
        <f>AR106*$AV$31</f>
        <v>0</v>
      </c>
      <c r="AW106" s="182">
        <f>AU106*AV106</f>
        <v>0</v>
      </c>
      <c r="AY106" s="182">
        <f>AU106*$AY$31</f>
        <v>0</v>
      </c>
      <c r="AZ106" s="182">
        <f>AV106*$AZ$31</f>
        <v>0</v>
      </c>
      <c r="BA106" s="182">
        <f>AY106*AZ106</f>
        <v>0</v>
      </c>
      <c r="BC106" s="182">
        <f>AY106*$BC$31</f>
        <v>0</v>
      </c>
      <c r="BD106" s="182">
        <f>AZ106*$BD$31</f>
        <v>0</v>
      </c>
      <c r="BE106" s="182">
        <f>BC106*BD106</f>
        <v>0</v>
      </c>
      <c r="BG106" s="182">
        <f>BC106*$BG$31</f>
        <v>0</v>
      </c>
      <c r="BH106" s="182">
        <f>BD106*$BH$31</f>
        <v>0</v>
      </c>
      <c r="BI106" s="182">
        <f>BG106*BH106</f>
        <v>0</v>
      </c>
      <c r="BK106" s="182">
        <f>BG106*$BK$31</f>
        <v>0</v>
      </c>
      <c r="BL106" s="182">
        <f>BH106*$BL$31</f>
        <v>0</v>
      </c>
      <c r="BM106" s="182">
        <f>BK106*BL106</f>
        <v>0</v>
      </c>
    </row>
    <row r="107" spans="1:67" ht="18.75">
      <c r="B107" s="172" t="s">
        <v>172</v>
      </c>
      <c r="C107" s="180"/>
      <c r="D107" s="180"/>
      <c r="E107" s="184"/>
      <c r="F107" s="186"/>
      <c r="G107" s="186"/>
      <c r="H107" s="186">
        <f t="shared" si="134"/>
        <v>0</v>
      </c>
      <c r="I107" s="186"/>
      <c r="J107" s="186">
        <f>F107*$J$31</f>
        <v>0</v>
      </c>
      <c r="K107" s="186">
        <f>G107*$K$31</f>
        <v>0</v>
      </c>
      <c r="L107" s="186">
        <f>J107*K107</f>
        <v>0</v>
      </c>
      <c r="M107" s="186"/>
      <c r="N107" s="186">
        <f>J107*$N$31</f>
        <v>0</v>
      </c>
      <c r="O107" s="186">
        <f>K107*$O$31</f>
        <v>0</v>
      </c>
      <c r="P107" s="186">
        <f>N107*O107</f>
        <v>0</v>
      </c>
      <c r="Q107" s="186"/>
      <c r="R107" s="186">
        <f>N107*$R$31</f>
        <v>0</v>
      </c>
      <c r="S107" s="186">
        <f>O107*$S$31</f>
        <v>0</v>
      </c>
      <c r="T107" s="186">
        <f>R107*S107</f>
        <v>0</v>
      </c>
      <c r="U107" s="186"/>
      <c r="V107" s="186">
        <f>R107*$V$31</f>
        <v>0</v>
      </c>
      <c r="W107" s="186">
        <f>S107*$W$31</f>
        <v>0</v>
      </c>
      <c r="X107" s="186">
        <f>V107*W107</f>
        <v>0</v>
      </c>
      <c r="Y107" s="186"/>
      <c r="Z107" s="186">
        <f>V107*$Z$31</f>
        <v>0</v>
      </c>
      <c r="AA107" s="186">
        <f>W107*$AA$31</f>
        <v>0</v>
      </c>
      <c r="AB107" s="186">
        <f>Z107*AA107</f>
        <v>0</v>
      </c>
      <c r="AC107" s="186"/>
      <c r="AD107" s="186">
        <f>Z107*$AD$31</f>
        <v>0</v>
      </c>
      <c r="AE107" s="186">
        <f>AA107*$AE$31</f>
        <v>0</v>
      </c>
      <c r="AF107" s="186">
        <f>AD107*AE107</f>
        <v>0</v>
      </c>
      <c r="AG107" s="186"/>
      <c r="AH107" s="186">
        <f>AD107*$AH$31</f>
        <v>0</v>
      </c>
      <c r="AI107" s="186">
        <f>AE107*$AI$31</f>
        <v>0</v>
      </c>
      <c r="AJ107" s="186">
        <f>AH107*AI107</f>
        <v>0</v>
      </c>
      <c r="AK107" s="186"/>
      <c r="AL107" s="186">
        <f>AH107*$AL$31</f>
        <v>0</v>
      </c>
      <c r="AM107" s="186">
        <f>AI107*$AM$31</f>
        <v>0</v>
      </c>
      <c r="AN107" s="186">
        <f>AL107*AM107</f>
        <v>0</v>
      </c>
      <c r="AO107" s="5"/>
      <c r="AP107" s="5"/>
      <c r="AQ107" s="208">
        <f>SUMIF($F$6:$AO$6,$AQ$6,F107:AO107)</f>
        <v>0</v>
      </c>
      <c r="AR107" s="208">
        <f>SUMIF($F$6:$AO$6,$AR$6,F107:AO107)/AR85</f>
        <v>0</v>
      </c>
      <c r="AS107" s="183">
        <f>H107+L107+P107+T107+X107+AB107+AF107+AJ107+AN107</f>
        <v>0</v>
      </c>
      <c r="AT107" t="b">
        <f>(AQ107*AR107)=AS107</f>
        <v>1</v>
      </c>
      <c r="AU107" s="182">
        <f>(AQ107/$AR$8*12)*$AU$31</f>
        <v>0</v>
      </c>
      <c r="AV107" s="182">
        <f>AR107*$AV$31</f>
        <v>0</v>
      </c>
      <c r="AW107" s="182">
        <f>AU107*AV107</f>
        <v>0</v>
      </c>
      <c r="AY107" s="182">
        <f>AU107*$AY$31</f>
        <v>0</v>
      </c>
      <c r="AZ107" s="182">
        <f>AV107*$AZ$31</f>
        <v>0</v>
      </c>
      <c r="BA107" s="182">
        <f>AY107*AZ107</f>
        <v>0</v>
      </c>
      <c r="BC107" s="182">
        <f>AY107*$BC$31</f>
        <v>0</v>
      </c>
      <c r="BD107" s="182">
        <f>AZ107*$BD$31</f>
        <v>0</v>
      </c>
      <c r="BE107" s="182">
        <f>BC107*BD107</f>
        <v>0</v>
      </c>
      <c r="BG107" s="182">
        <f>BC107*$BG$31</f>
        <v>0</v>
      </c>
      <c r="BH107" s="182">
        <f>BD107*$BH$31</f>
        <v>0</v>
      </c>
      <c r="BI107" s="182">
        <f>BG107*BH107</f>
        <v>0</v>
      </c>
      <c r="BK107" s="182">
        <f>BG107*$BK$31</f>
        <v>0</v>
      </c>
      <c r="BL107" s="182">
        <f>BH107*$BL$31</f>
        <v>0</v>
      </c>
      <c r="BM107" s="182">
        <f>BK107*BL107</f>
        <v>0</v>
      </c>
    </row>
    <row r="108" spans="1:67" ht="18.75">
      <c r="B108" s="172" t="s">
        <v>174</v>
      </c>
      <c r="C108" s="180"/>
      <c r="D108" s="180">
        <v>0</v>
      </c>
      <c r="E108" s="184"/>
      <c r="F108" s="186"/>
      <c r="G108" s="186"/>
      <c r="H108" s="186"/>
      <c r="I108" s="186"/>
      <c r="J108" s="186"/>
      <c r="K108" s="186"/>
      <c r="L108" s="186"/>
      <c r="M108" s="186"/>
      <c r="N108" s="186"/>
      <c r="O108" s="186"/>
      <c r="P108" s="186"/>
      <c r="Q108" s="186"/>
      <c r="R108" s="186"/>
      <c r="S108" s="186"/>
      <c r="T108" s="186"/>
      <c r="U108" s="186"/>
      <c r="V108" s="186"/>
      <c r="W108" s="186"/>
      <c r="X108" s="186"/>
      <c r="Y108" s="186"/>
      <c r="Z108" s="186"/>
      <c r="AA108" s="186"/>
      <c r="AB108" s="186"/>
      <c r="AC108" s="186"/>
      <c r="AD108" s="186"/>
      <c r="AE108" s="186"/>
      <c r="AF108" s="186"/>
      <c r="AG108" s="186"/>
      <c r="AH108" s="186"/>
      <c r="AI108" s="186"/>
      <c r="AJ108" s="186"/>
      <c r="AK108" s="186"/>
      <c r="AL108" s="186"/>
      <c r="AM108" s="186"/>
      <c r="AN108" s="186"/>
      <c r="AO108" s="5"/>
      <c r="AP108" s="5"/>
      <c r="AQ108" s="5"/>
      <c r="AR108" s="5"/>
      <c r="AS108" s="183">
        <f t="shared" ref="AS108" si="135">G108*12</f>
        <v>0</v>
      </c>
      <c r="AU108" s="182"/>
      <c r="AV108" s="182"/>
      <c r="AW108" s="182"/>
      <c r="AY108" s="182"/>
      <c r="AZ108" s="182"/>
      <c r="BA108" s="182"/>
      <c r="BC108" s="182"/>
      <c r="BD108" s="182"/>
      <c r="BE108" s="182"/>
      <c r="BG108" s="182"/>
      <c r="BH108" s="182"/>
      <c r="BI108" s="182"/>
      <c r="BK108" s="182"/>
      <c r="BL108" s="182"/>
      <c r="BM108" s="182"/>
    </row>
    <row r="109" spans="1:67" ht="18.75">
      <c r="B109" s="362" t="s">
        <v>164</v>
      </c>
      <c r="C109" s="362"/>
      <c r="D109" s="362"/>
      <c r="E109" s="184"/>
      <c r="F109" s="188">
        <f>SUM(F104:F108)</f>
        <v>0</v>
      </c>
      <c r="G109" s="188"/>
      <c r="H109" s="188">
        <f>SUM(H104:H108)</f>
        <v>0</v>
      </c>
      <c r="I109" s="188"/>
      <c r="J109" s="188">
        <f>SUM(J104:J108)</f>
        <v>0</v>
      </c>
      <c r="K109" s="188"/>
      <c r="L109" s="188">
        <f>SUM(L104:L108)</f>
        <v>0</v>
      </c>
      <c r="M109" s="188"/>
      <c r="N109" s="188">
        <f>SUM(N104:N108)</f>
        <v>0</v>
      </c>
      <c r="O109" s="188"/>
      <c r="P109" s="188">
        <f>SUM(P104:P108)</f>
        <v>0</v>
      </c>
      <c r="Q109" s="188"/>
      <c r="R109" s="188">
        <f>SUM(R104:R108)</f>
        <v>0</v>
      </c>
      <c r="S109" s="188"/>
      <c r="T109" s="188">
        <f>SUM(T104:T108)</f>
        <v>0</v>
      </c>
      <c r="U109" s="188"/>
      <c r="V109" s="188">
        <f>SUM(V104:V108)</f>
        <v>0</v>
      </c>
      <c r="W109" s="188"/>
      <c r="X109" s="188">
        <f>SUM(X104:X108)</f>
        <v>0</v>
      </c>
      <c r="Y109" s="188"/>
      <c r="Z109" s="188">
        <f>SUM(Z104:Z108)</f>
        <v>0</v>
      </c>
      <c r="AA109" s="188"/>
      <c r="AB109" s="188">
        <f>SUM(AB104:AB108)</f>
        <v>0</v>
      </c>
      <c r="AC109" s="188"/>
      <c r="AD109" s="188">
        <f>SUM(AD104:AD108)</f>
        <v>0</v>
      </c>
      <c r="AE109" s="188"/>
      <c r="AF109" s="188">
        <f>SUM(AF104:AF108)</f>
        <v>0</v>
      </c>
      <c r="AG109" s="188"/>
      <c r="AH109" s="188">
        <f>SUM(AH104:AH108)</f>
        <v>0</v>
      </c>
      <c r="AI109" s="188"/>
      <c r="AJ109" s="188">
        <f>SUM(AJ104:AJ108)</f>
        <v>0</v>
      </c>
      <c r="AK109" s="188"/>
      <c r="AL109" s="188">
        <f>SUM(AL104:AL108)</f>
        <v>0</v>
      </c>
      <c r="AM109" s="188"/>
      <c r="AN109" s="188">
        <f>SUM(AN104:AN108)</f>
        <v>0</v>
      </c>
      <c r="AO109" s="188"/>
      <c r="AP109" s="188"/>
      <c r="AQ109" s="188">
        <f>SUM(AQ104:AQ108)</f>
        <v>0</v>
      </c>
      <c r="AR109" s="188"/>
      <c r="AS109" s="188">
        <f>SUM(AS104:AS108)</f>
        <v>0</v>
      </c>
      <c r="AT109" s="3"/>
      <c r="AU109" s="188">
        <f>SUM(AU104:AU108)</f>
        <v>0</v>
      </c>
      <c r="AV109" s="188"/>
      <c r="AW109" s="188" t="e">
        <f>SUM(AW104:AW108)</f>
        <v>#REF!</v>
      </c>
      <c r="AX109" s="3"/>
      <c r="AY109" s="188">
        <f>SUM(AY104:AY108)</f>
        <v>0</v>
      </c>
      <c r="AZ109" s="188"/>
      <c r="BA109" s="188" t="e">
        <f>SUM(BA104:BA108)</f>
        <v>#REF!</v>
      </c>
      <c r="BB109" s="3"/>
      <c r="BC109" s="188">
        <f>SUM(BC104:BC108)</f>
        <v>0</v>
      </c>
      <c r="BD109" s="188"/>
      <c r="BE109" s="188" t="e">
        <f>SUM(BE104:BE108)</f>
        <v>#REF!</v>
      </c>
      <c r="BF109" s="3"/>
      <c r="BG109" s="188">
        <f>SUM(BG104:BG108)</f>
        <v>0</v>
      </c>
      <c r="BH109" s="188"/>
      <c r="BI109" s="188" t="e">
        <f>SUM(BI104:BI108)</f>
        <v>#REF!</v>
      </c>
      <c r="BJ109" s="3"/>
      <c r="BK109" s="188">
        <f>SUM(BK104:BK108)</f>
        <v>0</v>
      </c>
      <c r="BL109" s="188"/>
      <c r="BM109" s="188" t="e">
        <f>SUM(BM104:BM108)</f>
        <v>#REF!</v>
      </c>
    </row>
    <row r="110" spans="1:67" ht="18.75">
      <c r="B110" s="3"/>
      <c r="C110" s="184"/>
      <c r="D110" s="184"/>
      <c r="E110" s="184"/>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U110" s="5"/>
      <c r="AV110" s="5"/>
      <c r="AW110" s="5"/>
      <c r="AY110" s="5"/>
      <c r="AZ110" s="5"/>
      <c r="BA110" s="5"/>
      <c r="BC110" s="5"/>
      <c r="BD110" s="5"/>
      <c r="BE110" s="5"/>
      <c r="BG110" s="5"/>
      <c r="BH110" s="5"/>
      <c r="BI110" s="5"/>
      <c r="BK110" s="5"/>
      <c r="BL110" s="5"/>
      <c r="BM110" s="5"/>
    </row>
    <row r="111" spans="1:67" ht="18.75">
      <c r="B111" s="3"/>
      <c r="C111" s="184"/>
      <c r="D111" s="179"/>
      <c r="E111" s="179"/>
      <c r="F111" s="179"/>
      <c r="G111" s="5"/>
      <c r="H111" s="5"/>
      <c r="I111" s="5"/>
      <c r="J111" s="207">
        <f>$J$8</f>
        <v>1</v>
      </c>
      <c r="K111" s="207">
        <v>1.2</v>
      </c>
      <c r="L111" s="178"/>
      <c r="M111" s="178"/>
      <c r="N111" s="207">
        <f>$N$8</f>
        <v>1</v>
      </c>
      <c r="O111" s="207">
        <v>1.2</v>
      </c>
      <c r="P111" s="178"/>
      <c r="Q111" s="178"/>
      <c r="R111" s="207">
        <f>$R$8</f>
        <v>1</v>
      </c>
      <c r="S111" s="207">
        <v>1.2</v>
      </c>
      <c r="T111" s="178"/>
      <c r="U111" s="178"/>
      <c r="V111" s="207">
        <f>$V$8</f>
        <v>1</v>
      </c>
      <c r="W111" s="207">
        <f>$W$8</f>
        <v>1</v>
      </c>
      <c r="X111" s="178"/>
      <c r="Y111" s="178"/>
      <c r="Z111" s="207">
        <f>$Z$8</f>
        <v>1</v>
      </c>
      <c r="AA111" s="207">
        <f>$AA$8</f>
        <v>1</v>
      </c>
      <c r="AB111" s="178"/>
      <c r="AC111" s="178"/>
      <c r="AD111" s="207">
        <f>$AD$8</f>
        <v>1</v>
      </c>
      <c r="AE111" s="207">
        <f>$AE$8</f>
        <v>1</v>
      </c>
      <c r="AF111" s="178"/>
      <c r="AG111" s="178"/>
      <c r="AH111" s="207">
        <f>$AH$8</f>
        <v>1</v>
      </c>
      <c r="AI111" s="207">
        <f>$AI$8</f>
        <v>1</v>
      </c>
      <c r="AJ111" s="178"/>
      <c r="AK111" s="178"/>
      <c r="AL111" s="207">
        <f>$AL$8</f>
        <v>1</v>
      </c>
      <c r="AM111" s="207">
        <f>$AM$8</f>
        <v>1</v>
      </c>
      <c r="AN111" s="178"/>
      <c r="AO111" s="178"/>
      <c r="AP111" s="5"/>
      <c r="AQ111" s="5"/>
      <c r="AR111" s="5"/>
      <c r="AS111" s="5"/>
      <c r="AU111" s="207">
        <v>1</v>
      </c>
      <c r="AV111" s="207">
        <v>1.05</v>
      </c>
      <c r="AW111" s="5"/>
      <c r="AY111" s="207">
        <v>1</v>
      </c>
      <c r="AZ111" s="207">
        <v>1.2</v>
      </c>
      <c r="BA111" s="178"/>
      <c r="BB111" s="179"/>
      <c r="BC111" s="207">
        <v>1</v>
      </c>
      <c r="BD111" s="207">
        <v>1.25</v>
      </c>
      <c r="BE111" s="178"/>
      <c r="BF111" s="179"/>
      <c r="BG111" s="207">
        <v>1</v>
      </c>
      <c r="BH111" s="207">
        <v>1.1499999999999999</v>
      </c>
      <c r="BI111" s="178"/>
      <c r="BJ111" s="179"/>
      <c r="BK111" s="207">
        <v>1</v>
      </c>
      <c r="BL111" s="207">
        <v>1.2</v>
      </c>
      <c r="BM111" s="178"/>
    </row>
    <row r="112" spans="1:67" ht="18.75">
      <c r="B112" s="172">
        <v>3</v>
      </c>
      <c r="C112" s="180" t="s">
        <v>339</v>
      </c>
      <c r="D112" s="181"/>
      <c r="E112" s="179"/>
      <c r="F112" s="186"/>
      <c r="G112" s="186"/>
      <c r="H112" s="186"/>
      <c r="I112" s="186"/>
      <c r="J112" s="186"/>
      <c r="K112" s="186"/>
      <c r="L112" s="186"/>
      <c r="M112" s="186"/>
      <c r="N112" s="186"/>
      <c r="O112" s="186"/>
      <c r="P112" s="186"/>
      <c r="Q112" s="186"/>
      <c r="R112" s="186"/>
      <c r="S112" s="186"/>
      <c r="T112" s="186"/>
      <c r="U112" s="186"/>
      <c r="V112" s="186"/>
      <c r="W112" s="186"/>
      <c r="X112" s="186"/>
      <c r="Y112" s="186"/>
      <c r="Z112" s="186"/>
      <c r="AA112" s="186"/>
      <c r="AB112" s="186"/>
      <c r="AC112" s="186"/>
      <c r="AD112" s="186"/>
      <c r="AE112" s="186"/>
      <c r="AF112" s="186"/>
      <c r="AG112" s="186"/>
      <c r="AH112" s="186"/>
      <c r="AI112" s="186"/>
      <c r="AJ112" s="186"/>
      <c r="AK112" s="186"/>
      <c r="AL112" s="186"/>
      <c r="AM112" s="186"/>
      <c r="AN112" s="186"/>
      <c r="AO112" s="5"/>
      <c r="AP112" s="5"/>
      <c r="AQ112" s="5"/>
      <c r="AR112" s="5"/>
      <c r="AS112" s="5"/>
      <c r="AU112" s="182"/>
      <c r="AV112" s="182"/>
      <c r="AW112" s="182">
        <f>AU112*AV112</f>
        <v>0</v>
      </c>
      <c r="AY112" s="182"/>
      <c r="AZ112" s="182"/>
      <c r="BA112" s="182"/>
      <c r="BC112" s="182"/>
      <c r="BD112" s="182"/>
      <c r="BE112" s="182"/>
      <c r="BG112" s="182"/>
      <c r="BH112" s="182"/>
      <c r="BI112" s="182"/>
      <c r="BK112" s="182"/>
      <c r="BL112" s="182"/>
      <c r="BM112" s="182"/>
    </row>
    <row r="113" spans="2:65" ht="18.75">
      <c r="B113" s="172" t="s">
        <v>178</v>
      </c>
      <c r="C113" s="180"/>
      <c r="D113" s="180" t="s">
        <v>340</v>
      </c>
      <c r="E113" s="184"/>
      <c r="F113" s="374"/>
      <c r="G113" s="374"/>
      <c r="H113" s="186">
        <v>0</v>
      </c>
      <c r="I113" s="186"/>
      <c r="J113" s="374"/>
      <c r="K113" s="374"/>
      <c r="L113" s="186">
        <v>0</v>
      </c>
      <c r="M113" s="186"/>
      <c r="N113" s="374"/>
      <c r="O113" s="374"/>
      <c r="P113" s="186"/>
      <c r="Q113" s="186"/>
      <c r="R113" s="374"/>
      <c r="S113" s="374"/>
      <c r="T113" s="186"/>
      <c r="U113" s="186"/>
      <c r="V113" s="374"/>
      <c r="W113" s="374"/>
      <c r="X113" s="186"/>
      <c r="Y113" s="186"/>
      <c r="Z113" s="374"/>
      <c r="AA113" s="374"/>
      <c r="AB113" s="186"/>
      <c r="AC113" s="186"/>
      <c r="AD113" s="374"/>
      <c r="AE113" s="374"/>
      <c r="AF113" s="186"/>
      <c r="AG113" s="186"/>
      <c r="AH113" s="186"/>
      <c r="AI113" s="186"/>
      <c r="AJ113" s="186">
        <f>AH113*AI113</f>
        <v>0</v>
      </c>
      <c r="AK113" s="186"/>
      <c r="AL113" s="186">
        <f>AH113*$AL$40</f>
        <v>0</v>
      </c>
      <c r="AM113" s="186">
        <f>AI113*$AM$40</f>
        <v>0</v>
      </c>
      <c r="AN113" s="186">
        <f>AL113*AM113</f>
        <v>0</v>
      </c>
      <c r="AO113" s="5"/>
      <c r="AP113" s="5"/>
      <c r="AQ113" s="208">
        <v>2</v>
      </c>
      <c r="AR113" s="208">
        <f>4700000*118%</f>
        <v>5546000</v>
      </c>
      <c r="AS113" s="183">
        <f>H113+L113+P113+T113+X113+AB113+AF113+AJ113+AN113</f>
        <v>0</v>
      </c>
      <c r="AT113" t="b">
        <f>(AQ113*AR113)=AS113</f>
        <v>0</v>
      </c>
      <c r="AU113" s="182"/>
      <c r="AV113" s="182"/>
      <c r="AW113" s="182">
        <f>AU113*AV113</f>
        <v>0</v>
      </c>
      <c r="AY113" s="182">
        <v>12</v>
      </c>
      <c r="AZ113" s="182">
        <f>AV113*$AZ$40</f>
        <v>0</v>
      </c>
      <c r="BA113" s="182">
        <f>AY113*AZ113</f>
        <v>0</v>
      </c>
      <c r="BC113" s="182">
        <v>12</v>
      </c>
      <c r="BD113" s="182">
        <f>AZ113*$BD$40</f>
        <v>0</v>
      </c>
      <c r="BE113" s="182">
        <f>BC113*BD113</f>
        <v>0</v>
      </c>
      <c r="BG113" s="182">
        <v>12</v>
      </c>
      <c r="BH113" s="182">
        <f>BD113*$BH$40</f>
        <v>0</v>
      </c>
      <c r="BI113" s="182">
        <f>BG113*BH113</f>
        <v>0</v>
      </c>
      <c r="BK113" s="182">
        <v>12</v>
      </c>
      <c r="BL113" s="182">
        <f>BH113*$BL$40</f>
        <v>0</v>
      </c>
      <c r="BM113" s="182">
        <f>BK113*BL113</f>
        <v>0</v>
      </c>
    </row>
    <row r="114" spans="2:65" ht="18.75">
      <c r="B114" s="172" t="s">
        <v>354</v>
      </c>
      <c r="C114" s="180"/>
      <c r="D114" s="180" t="s">
        <v>499</v>
      </c>
      <c r="E114" s="184"/>
      <c r="F114" s="186"/>
      <c r="G114" s="186"/>
      <c r="H114" s="186">
        <f t="shared" ref="H114:H115" si="136">F114*G114</f>
        <v>0</v>
      </c>
      <c r="I114" s="186"/>
      <c r="J114" s="186"/>
      <c r="K114" s="186"/>
      <c r="L114" s="186">
        <f t="shared" ref="L114:L115" si="137">J114*K114</f>
        <v>0</v>
      </c>
      <c r="M114" s="186"/>
      <c r="N114" s="186"/>
      <c r="O114" s="186"/>
      <c r="P114" s="186"/>
      <c r="Q114" s="186"/>
      <c r="R114" s="186"/>
      <c r="S114" s="186"/>
      <c r="T114" s="186"/>
      <c r="U114" s="186"/>
      <c r="V114" s="186"/>
      <c r="W114" s="186"/>
      <c r="X114" s="186"/>
      <c r="Y114" s="186"/>
      <c r="Z114" s="186"/>
      <c r="AA114" s="186"/>
      <c r="AB114" s="186"/>
      <c r="AC114" s="186"/>
      <c r="AD114" s="186"/>
      <c r="AE114" s="186"/>
      <c r="AF114" s="186"/>
      <c r="AG114" s="186"/>
      <c r="AH114" s="186"/>
      <c r="AI114" s="186"/>
      <c r="AJ114" s="186">
        <f t="shared" ref="AJ114:AJ115" si="138">AH114*AI114</f>
        <v>0</v>
      </c>
      <c r="AK114" s="186"/>
      <c r="AL114" s="186">
        <f>AH114*$AL$40</f>
        <v>0</v>
      </c>
      <c r="AM114" s="186">
        <f>AI114*$AM$40</f>
        <v>0</v>
      </c>
      <c r="AN114" s="186">
        <f t="shared" ref="AN114:AN115" si="139">AL114*AM114</f>
        <v>0</v>
      </c>
      <c r="AO114" s="5"/>
      <c r="AP114" s="5"/>
      <c r="AQ114" s="208">
        <f>SUMIF($F$6:$AO$6,$AQ$6,F114:AO114)</f>
        <v>0</v>
      </c>
      <c r="AR114" s="208">
        <f>SUMIF($F$6:$AO$6,$AR$6,F114:AO114)/AR85</f>
        <v>0</v>
      </c>
      <c r="AS114" s="183">
        <f>H114+L114+P114+T114+X114+AB114+AF114+AJ114+AN114</f>
        <v>0</v>
      </c>
      <c r="AT114" t="b">
        <f>(AQ114*AR114)=AS114</f>
        <v>1</v>
      </c>
      <c r="AU114" s="182">
        <v>12</v>
      </c>
      <c r="AV114" s="182">
        <v>693333.33333333302</v>
      </c>
      <c r="AW114" s="182">
        <f>AU114*AV114</f>
        <v>8319999.9999999963</v>
      </c>
      <c r="AY114" s="182">
        <f>AU114*$AY$40</f>
        <v>12</v>
      </c>
      <c r="AZ114" s="182">
        <f>AV114*AZ$111</f>
        <v>831999.99999999965</v>
      </c>
      <c r="BA114" s="182">
        <f>AY114*AZ114</f>
        <v>9983999.9999999963</v>
      </c>
      <c r="BC114" s="182">
        <f>AY114*$AY$40</f>
        <v>12</v>
      </c>
      <c r="BD114" s="182">
        <f>AZ114*BD$111</f>
        <v>1039999.9999999995</v>
      </c>
      <c r="BE114" s="182">
        <f>BC114*BD114</f>
        <v>12479999.999999994</v>
      </c>
      <c r="BG114" s="182">
        <f>BC114*$AY$40</f>
        <v>12</v>
      </c>
      <c r="BH114" s="182">
        <f>BD114*BH$111</f>
        <v>1195999.9999999993</v>
      </c>
      <c r="BI114" s="182">
        <f>BG114*BH114</f>
        <v>14351999.999999993</v>
      </c>
      <c r="BK114" s="182">
        <f>BG114*$AY$40</f>
        <v>12</v>
      </c>
      <c r="BL114" s="182">
        <f>BH114*BL$111</f>
        <v>1435199.9999999991</v>
      </c>
      <c r="BM114" s="182">
        <f>BK114*BL114</f>
        <v>17222399.999999989</v>
      </c>
    </row>
    <row r="115" spans="2:65" ht="18.75">
      <c r="B115" s="172" t="s">
        <v>356</v>
      </c>
      <c r="C115" s="180"/>
      <c r="D115" s="180" t="s">
        <v>500</v>
      </c>
      <c r="E115" s="184"/>
      <c r="F115" s="186"/>
      <c r="G115" s="186"/>
      <c r="H115" s="186">
        <f t="shared" si="136"/>
        <v>0</v>
      </c>
      <c r="I115" s="186"/>
      <c r="J115" s="186"/>
      <c r="K115" s="186"/>
      <c r="L115" s="186">
        <f t="shared" si="137"/>
        <v>0</v>
      </c>
      <c r="M115" s="186"/>
      <c r="N115" s="186"/>
      <c r="O115" s="186"/>
      <c r="P115" s="186"/>
      <c r="Q115" s="186"/>
      <c r="R115" s="186"/>
      <c r="S115" s="186"/>
      <c r="T115" s="186"/>
      <c r="U115" s="186"/>
      <c r="V115" s="186"/>
      <c r="W115" s="186"/>
      <c r="X115" s="186"/>
      <c r="Y115" s="186"/>
      <c r="Z115" s="186"/>
      <c r="AA115" s="186"/>
      <c r="AB115" s="186"/>
      <c r="AC115" s="186"/>
      <c r="AD115" s="186"/>
      <c r="AE115" s="186"/>
      <c r="AF115" s="186"/>
      <c r="AG115" s="186"/>
      <c r="AH115" s="186"/>
      <c r="AI115" s="186"/>
      <c r="AJ115" s="186">
        <f t="shared" si="138"/>
        <v>0</v>
      </c>
      <c r="AK115" s="186"/>
      <c r="AL115" s="186">
        <f>AH115*$AL$40</f>
        <v>0</v>
      </c>
      <c r="AM115" s="186">
        <f>AI115*$AM$40</f>
        <v>0</v>
      </c>
      <c r="AN115" s="186">
        <f t="shared" si="139"/>
        <v>0</v>
      </c>
      <c r="AO115" s="5"/>
      <c r="AP115" s="5"/>
      <c r="AQ115" s="208">
        <f>SUMIF($F$6:$AO$6,$AQ$6,F115:AO115)</f>
        <v>0</v>
      </c>
      <c r="AR115" s="208">
        <f>SUMIF($F$6:$AO$6,$AR$6,F115:AO115)/AR85</f>
        <v>0</v>
      </c>
      <c r="AS115" s="183">
        <f>H115+L115+P115+T115+X115+AB115+AF115+AJ115+AN115</f>
        <v>0</v>
      </c>
      <c r="AT115" t="b">
        <f>(AQ115*AR115)=AS115</f>
        <v>1</v>
      </c>
      <c r="AU115" s="182">
        <v>12</v>
      </c>
      <c r="AV115" s="182">
        <v>770688</v>
      </c>
      <c r="AW115" s="182">
        <f>AU115*AV115</f>
        <v>9248256</v>
      </c>
      <c r="AY115" s="182">
        <f>AU115*$AY$40</f>
        <v>12</v>
      </c>
      <c r="AZ115" s="182">
        <f>AV115*AZ$111</f>
        <v>924825.59999999998</v>
      </c>
      <c r="BA115" s="182">
        <f>AY115*AZ115</f>
        <v>11097907.199999999</v>
      </c>
      <c r="BC115" s="182">
        <f>AY115*$AY$40</f>
        <v>12</v>
      </c>
      <c r="BD115" s="182">
        <f>AZ115*BD$111</f>
        <v>1156032</v>
      </c>
      <c r="BE115" s="182">
        <f>BC115*BD115</f>
        <v>13872384</v>
      </c>
      <c r="BG115" s="182">
        <f>BC115*$AY$40</f>
        <v>12</v>
      </c>
      <c r="BH115" s="182">
        <f>BD115*BH$111</f>
        <v>1329436.7999999998</v>
      </c>
      <c r="BI115" s="182">
        <f>BG115*BH115</f>
        <v>15953241.599999998</v>
      </c>
      <c r="BK115" s="182">
        <f>BG115*$AY$40</f>
        <v>12</v>
      </c>
      <c r="BL115" s="182">
        <f>BH115*BL$111</f>
        <v>1595324.1599999997</v>
      </c>
      <c r="BM115" s="182">
        <f>BK115*BL115</f>
        <v>19143889.919999994</v>
      </c>
    </row>
    <row r="116" spans="2:65" ht="18.75">
      <c r="B116" s="172" t="s">
        <v>356</v>
      </c>
      <c r="C116" s="180"/>
      <c r="D116" s="180" t="s">
        <v>524</v>
      </c>
      <c r="E116" s="184"/>
      <c r="F116" s="186"/>
      <c r="G116" s="186"/>
      <c r="H116" s="186"/>
      <c r="I116" s="186"/>
      <c r="J116" s="186"/>
      <c r="K116" s="186"/>
      <c r="L116" s="186"/>
      <c r="M116" s="186"/>
      <c r="N116" s="186"/>
      <c r="O116" s="186"/>
      <c r="P116" s="186"/>
      <c r="Q116" s="186"/>
      <c r="R116" s="186"/>
      <c r="S116" s="186"/>
      <c r="T116" s="186"/>
      <c r="U116" s="186"/>
      <c r="V116" s="186"/>
      <c r="W116" s="186"/>
      <c r="X116" s="186"/>
      <c r="Y116" s="186"/>
      <c r="Z116" s="186"/>
      <c r="AA116" s="186"/>
      <c r="AB116" s="186"/>
      <c r="AC116" s="186"/>
      <c r="AD116" s="186"/>
      <c r="AE116" s="186"/>
      <c r="AF116" s="186"/>
      <c r="AG116" s="186"/>
      <c r="AH116" s="186"/>
      <c r="AI116" s="186"/>
      <c r="AJ116" s="186"/>
      <c r="AK116" s="186"/>
      <c r="AL116" s="186"/>
      <c r="AM116" s="186"/>
      <c r="AN116" s="186"/>
      <c r="AO116" s="5"/>
      <c r="AP116" s="5"/>
      <c r="AQ116" s="208"/>
      <c r="AR116" s="208"/>
      <c r="AS116" s="183"/>
      <c r="AU116" s="182">
        <v>12</v>
      </c>
      <c r="AV116" s="182">
        <v>1350000</v>
      </c>
      <c r="AW116" s="182">
        <f>AU116*AV116</f>
        <v>16200000</v>
      </c>
      <c r="AY116" s="182">
        <f>AU116*$AY$40</f>
        <v>12</v>
      </c>
      <c r="AZ116" s="182">
        <f>AV116*AZ$111</f>
        <v>1620000</v>
      </c>
      <c r="BA116" s="182">
        <f>AY116*AZ116</f>
        <v>19440000</v>
      </c>
      <c r="BC116" s="182">
        <f>AY116*$AY$40</f>
        <v>12</v>
      </c>
      <c r="BD116" s="182">
        <f>AZ116*BD$111</f>
        <v>2025000</v>
      </c>
      <c r="BE116" s="182">
        <f>BC116*BD116</f>
        <v>24300000</v>
      </c>
      <c r="BG116" s="182">
        <f>BC116*$AY$40</f>
        <v>12</v>
      </c>
      <c r="BH116" s="182">
        <f>BD116*BH$111</f>
        <v>2328750</v>
      </c>
      <c r="BI116" s="182">
        <f>BG116*BH116</f>
        <v>27945000</v>
      </c>
      <c r="BK116" s="182">
        <f>BG116*$AY$40</f>
        <v>12</v>
      </c>
      <c r="BL116" s="182">
        <f>BH116*BL$111</f>
        <v>2794500</v>
      </c>
      <c r="BM116" s="182">
        <f>BK116*BL116</f>
        <v>33534000</v>
      </c>
    </row>
    <row r="117" spans="2:65" ht="18.75">
      <c r="B117" s="172" t="s">
        <v>358</v>
      </c>
      <c r="C117" s="180"/>
      <c r="D117" s="180"/>
      <c r="E117" s="184"/>
      <c r="F117" s="186"/>
      <c r="G117" s="186"/>
      <c r="H117" s="186"/>
      <c r="I117" s="186"/>
      <c r="J117" s="186"/>
      <c r="K117" s="186"/>
      <c r="L117" s="186"/>
      <c r="M117" s="186"/>
      <c r="N117" s="186"/>
      <c r="O117" s="186"/>
      <c r="P117" s="186"/>
      <c r="Q117" s="186"/>
      <c r="R117" s="186"/>
      <c r="S117" s="186"/>
      <c r="T117" s="186"/>
      <c r="U117" s="186"/>
      <c r="V117" s="186"/>
      <c r="W117" s="186"/>
      <c r="X117" s="186"/>
      <c r="Y117" s="186"/>
      <c r="Z117" s="186"/>
      <c r="AA117" s="186"/>
      <c r="AB117" s="186"/>
      <c r="AC117" s="186"/>
      <c r="AD117" s="186"/>
      <c r="AE117" s="186"/>
      <c r="AF117" s="186"/>
      <c r="AG117" s="186"/>
      <c r="AH117" s="186"/>
      <c r="AI117" s="186"/>
      <c r="AJ117" s="186"/>
      <c r="AK117" s="186"/>
      <c r="AL117" s="186"/>
      <c r="AM117" s="186"/>
      <c r="AN117" s="186"/>
      <c r="AO117" s="5"/>
      <c r="AP117" s="5"/>
      <c r="AQ117" s="5"/>
      <c r="AR117" s="5"/>
      <c r="AS117" s="183">
        <f t="shared" ref="AS117" si="140">G117*12</f>
        <v>0</v>
      </c>
      <c r="AU117" s="182"/>
      <c r="AV117" s="182"/>
      <c r="AW117" s="182"/>
      <c r="AY117" s="182"/>
      <c r="AZ117" s="182"/>
      <c r="BA117" s="182"/>
      <c r="BC117" s="182"/>
      <c r="BD117" s="182"/>
      <c r="BE117" s="182"/>
      <c r="BG117" s="182"/>
      <c r="BH117" s="182"/>
      <c r="BI117" s="182"/>
      <c r="BK117" s="182"/>
      <c r="BL117" s="182"/>
      <c r="BM117" s="182"/>
    </row>
    <row r="118" spans="2:65" ht="18.75">
      <c r="B118" s="362" t="s">
        <v>164</v>
      </c>
      <c r="C118" s="362"/>
      <c r="D118" s="362"/>
      <c r="E118" s="184"/>
      <c r="F118" s="188">
        <f>SUM(F112:F117)</f>
        <v>0</v>
      </c>
      <c r="G118" s="188"/>
      <c r="H118" s="188">
        <f>SUM(H112:H117)</f>
        <v>0</v>
      </c>
      <c r="I118" s="188"/>
      <c r="J118" s="188">
        <f>SUM(J112:J117)</f>
        <v>0</v>
      </c>
      <c r="K118" s="188"/>
      <c r="L118" s="188">
        <f>SUM(L112:L117)</f>
        <v>0</v>
      </c>
      <c r="M118" s="188"/>
      <c r="N118" s="188">
        <f>SUM(N112:N117)</f>
        <v>0</v>
      </c>
      <c r="O118" s="188"/>
      <c r="P118" s="188">
        <f>SUM(P112:P117)</f>
        <v>0</v>
      </c>
      <c r="Q118" s="188"/>
      <c r="R118" s="188">
        <f>SUM(R112:R117)</f>
        <v>0</v>
      </c>
      <c r="S118" s="188"/>
      <c r="T118" s="188">
        <f>SUM(T112:T117)</f>
        <v>0</v>
      </c>
      <c r="U118" s="188"/>
      <c r="V118" s="188">
        <f>SUM(V112:V117)</f>
        <v>0</v>
      </c>
      <c r="W118" s="188"/>
      <c r="X118" s="188">
        <f>SUM(X112:X117)</f>
        <v>0</v>
      </c>
      <c r="Y118" s="188"/>
      <c r="Z118" s="188">
        <f>SUM(Z112:Z117)</f>
        <v>0</v>
      </c>
      <c r="AA118" s="188"/>
      <c r="AB118" s="188">
        <f>SUM(AB112:AB117)</f>
        <v>0</v>
      </c>
      <c r="AC118" s="188"/>
      <c r="AD118" s="188">
        <f>SUM(AD112:AD117)</f>
        <v>0</v>
      </c>
      <c r="AE118" s="188"/>
      <c r="AF118" s="188">
        <f>SUM(AF112:AF117)</f>
        <v>0</v>
      </c>
      <c r="AG118" s="188"/>
      <c r="AH118" s="188">
        <f>SUM(AH112:AH117)</f>
        <v>0</v>
      </c>
      <c r="AI118" s="188"/>
      <c r="AJ118" s="188">
        <f>SUM(AJ112:AJ117)</f>
        <v>0</v>
      </c>
      <c r="AK118" s="188"/>
      <c r="AL118" s="188">
        <f>SUM(AL112:AL117)</f>
        <v>0</v>
      </c>
      <c r="AM118" s="188"/>
      <c r="AN118" s="188">
        <f>SUM(AN112:AN117)</f>
        <v>0</v>
      </c>
      <c r="AO118" s="188"/>
      <c r="AP118" s="188"/>
      <c r="AQ118" s="188">
        <f>SUM(AQ112:AQ117)</f>
        <v>2</v>
      </c>
      <c r="AR118" s="188"/>
      <c r="AS118" s="188">
        <f>SUM(AS112:AS117)</f>
        <v>0</v>
      </c>
      <c r="AT118" s="3"/>
      <c r="AU118" s="188">
        <f>SUM(AU112:AU117)</f>
        <v>36</v>
      </c>
      <c r="AV118" s="188"/>
      <c r="AW118" s="188">
        <f>SUM(AW112:AW117)</f>
        <v>33768256</v>
      </c>
      <c r="AX118" s="3"/>
      <c r="AY118" s="188">
        <f>SUM(AY112:AY117)</f>
        <v>48</v>
      </c>
      <c r="AZ118" s="188"/>
      <c r="BA118" s="188">
        <f>SUM(BA112:BA117)</f>
        <v>40521907.199999996</v>
      </c>
      <c r="BB118" s="3"/>
      <c r="BC118" s="188">
        <f>SUM(BC112:BC117)</f>
        <v>48</v>
      </c>
      <c r="BD118" s="188"/>
      <c r="BE118" s="188">
        <f>SUM(BE112:BE117)</f>
        <v>50652383.999999993</v>
      </c>
      <c r="BF118" s="3"/>
      <c r="BG118" s="188">
        <f>SUM(BG112:BG117)</f>
        <v>48</v>
      </c>
      <c r="BH118" s="188"/>
      <c r="BI118" s="188">
        <f>SUM(BI112:BI117)</f>
        <v>58250241.599999994</v>
      </c>
      <c r="BJ118" s="3"/>
      <c r="BK118" s="188">
        <f>SUM(BK112:BK117)</f>
        <v>48</v>
      </c>
      <c r="BL118" s="188"/>
      <c r="BM118" s="188">
        <f>SUM(BM112:BM117)</f>
        <v>69900289.919999987</v>
      </c>
    </row>
    <row r="119" spans="2:65" ht="18.75">
      <c r="B119" s="3"/>
      <c r="C119" s="184"/>
      <c r="D119" s="184"/>
      <c r="E119" s="184"/>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U119" s="5"/>
      <c r="AV119" s="5"/>
      <c r="AW119" s="5"/>
      <c r="AY119" s="5"/>
      <c r="AZ119" s="5"/>
      <c r="BA119" s="5"/>
      <c r="BC119" s="5"/>
      <c r="BD119" s="5"/>
      <c r="BE119" s="5"/>
      <c r="BG119" s="5"/>
      <c r="BH119" s="5"/>
      <c r="BI119" s="5"/>
      <c r="BK119" s="5"/>
      <c r="BL119" s="5"/>
      <c r="BM119" s="5"/>
    </row>
    <row r="120" spans="2:65" ht="18.75">
      <c r="B120" s="3"/>
      <c r="C120" s="184"/>
      <c r="D120" s="179"/>
      <c r="E120" s="179"/>
      <c r="F120" s="179"/>
      <c r="G120" s="5"/>
      <c r="H120" s="115">
        <v>0.25</v>
      </c>
      <c r="I120" s="5"/>
      <c r="J120" s="207">
        <f>$J$8</f>
        <v>1</v>
      </c>
      <c r="K120" s="207">
        <f>$K$8</f>
        <v>1</v>
      </c>
      <c r="L120" s="115">
        <v>0.25</v>
      </c>
      <c r="M120" s="178"/>
      <c r="N120" s="207">
        <f>$N$8</f>
        <v>1</v>
      </c>
      <c r="O120" s="207">
        <f>$O$8</f>
        <v>1</v>
      </c>
      <c r="P120" s="115">
        <v>0.25</v>
      </c>
      <c r="Q120" s="178"/>
      <c r="R120" s="207">
        <f>$R$8</f>
        <v>1</v>
      </c>
      <c r="S120" s="207">
        <f>$S$8</f>
        <v>1</v>
      </c>
      <c r="T120" s="115">
        <v>0.25</v>
      </c>
      <c r="U120" s="178"/>
      <c r="V120" s="207">
        <f>$V$8</f>
        <v>1</v>
      </c>
      <c r="W120" s="207">
        <f>$W$8</f>
        <v>1</v>
      </c>
      <c r="X120" s="115">
        <v>0.25</v>
      </c>
      <c r="Y120" s="178"/>
      <c r="Z120" s="207">
        <f>$Z$8</f>
        <v>1</v>
      </c>
      <c r="AA120" s="207">
        <f>$AA$8</f>
        <v>1</v>
      </c>
      <c r="AB120" s="115">
        <v>0.25</v>
      </c>
      <c r="AC120" s="178"/>
      <c r="AD120" s="207">
        <f>$AD$8</f>
        <v>1</v>
      </c>
      <c r="AE120" s="207">
        <f>$AE$8</f>
        <v>1</v>
      </c>
      <c r="AF120" s="115">
        <v>0.25</v>
      </c>
      <c r="AG120" s="178"/>
      <c r="AH120" s="207">
        <f>$AH$8</f>
        <v>1</v>
      </c>
      <c r="AI120" s="207">
        <f>$AI$8</f>
        <v>1</v>
      </c>
      <c r="AJ120" s="115">
        <v>0.25</v>
      </c>
      <c r="AK120" s="178"/>
      <c r="AL120" s="207">
        <f>$AL$8</f>
        <v>1</v>
      </c>
      <c r="AM120" s="207">
        <f>$AM$8</f>
        <v>1</v>
      </c>
      <c r="AN120" s="115">
        <v>0.25</v>
      </c>
      <c r="AO120" s="178"/>
      <c r="AP120" s="5"/>
      <c r="AQ120" s="5"/>
      <c r="AR120" s="5"/>
      <c r="AS120" s="5"/>
      <c r="AU120" s="207">
        <f>$AU$8</f>
        <v>1.25</v>
      </c>
      <c r="AV120" s="207">
        <f>$AV$8</f>
        <v>1.2</v>
      </c>
      <c r="AW120" s="115">
        <v>0.35</v>
      </c>
      <c r="AY120" s="207">
        <f>$AY$8</f>
        <v>1.2</v>
      </c>
      <c r="AZ120" s="207">
        <f>$AZ$8</f>
        <v>1.2</v>
      </c>
      <c r="BA120" s="115">
        <v>0.4</v>
      </c>
      <c r="BB120" s="179"/>
      <c r="BC120" s="207">
        <f>$BC$8</f>
        <v>1.2</v>
      </c>
      <c r="BD120" s="207">
        <f>$BD$8</f>
        <v>1.25</v>
      </c>
      <c r="BE120" s="115">
        <v>0.32</v>
      </c>
      <c r="BF120" s="179"/>
      <c r="BG120" s="207">
        <f>$BG$8</f>
        <v>1.25</v>
      </c>
      <c r="BH120" s="207">
        <f>$BH$8</f>
        <v>1.25</v>
      </c>
      <c r="BI120" s="115">
        <v>0.3</v>
      </c>
      <c r="BJ120" s="179"/>
      <c r="BK120" s="207">
        <f>$BK$8</f>
        <v>1.1499999999999999</v>
      </c>
      <c r="BL120" s="207">
        <f>$BL$8</f>
        <v>1.2</v>
      </c>
      <c r="BM120" s="115">
        <v>0.25</v>
      </c>
    </row>
    <row r="121" spans="2:65" ht="18.75">
      <c r="B121" s="172">
        <v>4</v>
      </c>
      <c r="C121" s="180" t="s">
        <v>502</v>
      </c>
      <c r="D121" s="181"/>
      <c r="E121" s="179"/>
      <c r="F121" s="186"/>
      <c r="G121" s="186"/>
      <c r="H121" s="186"/>
      <c r="I121" s="186"/>
      <c r="J121" s="186"/>
      <c r="K121" s="186"/>
      <c r="L121" s="186"/>
      <c r="M121" s="186"/>
      <c r="N121" s="186"/>
      <c r="O121" s="186"/>
      <c r="P121" s="186"/>
      <c r="Q121" s="186"/>
      <c r="R121" s="186"/>
      <c r="S121" s="186"/>
      <c r="T121" s="186"/>
      <c r="U121" s="186"/>
      <c r="V121" s="186"/>
      <c r="W121" s="186"/>
      <c r="X121" s="186"/>
      <c r="Y121" s="186"/>
      <c r="Z121" s="186"/>
      <c r="AA121" s="186"/>
      <c r="AB121" s="186"/>
      <c r="AC121" s="186"/>
      <c r="AD121" s="186"/>
      <c r="AE121" s="186"/>
      <c r="AF121" s="186"/>
      <c r="AG121" s="186"/>
      <c r="AH121" s="186"/>
      <c r="AI121" s="186"/>
      <c r="AJ121" s="186"/>
      <c r="AK121" s="186"/>
      <c r="AL121" s="186"/>
      <c r="AM121" s="186"/>
      <c r="AN121" s="186"/>
      <c r="AO121" s="5"/>
      <c r="AP121" s="5"/>
      <c r="AQ121" s="5"/>
      <c r="AR121" s="5"/>
      <c r="AS121" s="5"/>
      <c r="AU121" s="182"/>
      <c r="AV121" s="182"/>
      <c r="AW121" s="182"/>
      <c r="AY121" s="182"/>
      <c r="AZ121" s="182"/>
      <c r="BA121" s="182"/>
      <c r="BC121" s="182"/>
      <c r="BD121" s="182"/>
      <c r="BE121" s="182"/>
      <c r="BG121" s="182"/>
      <c r="BH121" s="182"/>
      <c r="BI121" s="182"/>
      <c r="BK121" s="182"/>
      <c r="BL121" s="182"/>
      <c r="BM121" s="182"/>
    </row>
    <row r="122" spans="2:65" ht="18.75">
      <c r="B122" s="172" t="s">
        <v>269</v>
      </c>
      <c r="C122" s="181"/>
      <c r="D122" s="181" t="s">
        <v>503</v>
      </c>
      <c r="E122" s="184"/>
      <c r="F122" s="186"/>
      <c r="G122" s="186"/>
      <c r="H122" s="186">
        <f t="shared" ref="H122:H127" si="141">F122*G122</f>
        <v>0</v>
      </c>
      <c r="I122" s="186"/>
      <c r="J122" s="186">
        <f>F122*$J$49</f>
        <v>0</v>
      </c>
      <c r="K122" s="186">
        <f>G122*$K$49</f>
        <v>0</v>
      </c>
      <c r="L122" s="186">
        <f t="shared" ref="L122:L127" si="142">J122*K122</f>
        <v>0</v>
      </c>
      <c r="M122" s="186"/>
      <c r="N122" s="186">
        <f>J122*$N$49</f>
        <v>0</v>
      </c>
      <c r="O122" s="186">
        <f>K122*$O$49</f>
        <v>0</v>
      </c>
      <c r="P122" s="186">
        <f t="shared" ref="P122:P127" si="143">N122*O122</f>
        <v>0</v>
      </c>
      <c r="Q122" s="186"/>
      <c r="R122" s="186">
        <f>N122*$R$49</f>
        <v>0</v>
      </c>
      <c r="S122" s="186">
        <f>O122*$S$49</f>
        <v>0</v>
      </c>
      <c r="T122" s="186">
        <f t="shared" ref="T122:T127" si="144">R122*S122</f>
        <v>0</v>
      </c>
      <c r="U122" s="186"/>
      <c r="V122" s="186">
        <f>R122*$V$49</f>
        <v>0</v>
      </c>
      <c r="W122" s="186">
        <f>S122*$W$49</f>
        <v>0</v>
      </c>
      <c r="X122" s="186">
        <f t="shared" ref="X122:X127" si="145">V122*W122</f>
        <v>0</v>
      </c>
      <c r="Y122" s="186"/>
      <c r="Z122" s="186">
        <f>V122*$Z$49</f>
        <v>0</v>
      </c>
      <c r="AA122" s="186">
        <f>W122*$AA$49</f>
        <v>0</v>
      </c>
      <c r="AB122" s="186">
        <f t="shared" ref="AB122:AB127" si="146">Z122*AA122</f>
        <v>0</v>
      </c>
      <c r="AC122" s="186"/>
      <c r="AD122" s="186">
        <f>Z122*$AD$49</f>
        <v>0</v>
      </c>
      <c r="AE122" s="186">
        <f>AA122*$AE$49</f>
        <v>0</v>
      </c>
      <c r="AF122" s="186">
        <f t="shared" ref="AF122:AF127" si="147">AD122*AE122</f>
        <v>0</v>
      </c>
      <c r="AG122" s="186"/>
      <c r="AH122" s="186">
        <f>AD122*$AH$49</f>
        <v>0</v>
      </c>
      <c r="AI122" s="186">
        <f>AE122*$AI$49</f>
        <v>0</v>
      </c>
      <c r="AJ122" s="186">
        <f t="shared" ref="AJ122:AJ127" si="148">AH122*AI122</f>
        <v>0</v>
      </c>
      <c r="AK122" s="186"/>
      <c r="AL122" s="186">
        <f>AH122*$AL$49</f>
        <v>0</v>
      </c>
      <c r="AM122" s="186">
        <f>AI122*$AM$49</f>
        <v>0</v>
      </c>
      <c r="AN122" s="186">
        <f t="shared" ref="AN122:AN127" si="149">AL122*AM122</f>
        <v>0</v>
      </c>
      <c r="AO122" s="5"/>
      <c r="AP122" s="5"/>
      <c r="AQ122" s="208"/>
      <c r="AR122" s="208"/>
      <c r="AS122" s="183">
        <f t="shared" ref="AS122:AS128" si="150">SUMIF($F$6:$AN$6,$AS$6,F122:AN122)</f>
        <v>0</v>
      </c>
      <c r="AT122" t="b">
        <f>(AQ122*AR122)=AS122</f>
        <v>1</v>
      </c>
      <c r="AU122" s="182">
        <f>80*12</f>
        <v>960</v>
      </c>
      <c r="AV122" s="182">
        <v>20000</v>
      </c>
      <c r="AW122" s="182">
        <f>AU122*AV122</f>
        <v>19200000</v>
      </c>
      <c r="AY122" s="251">
        <f t="shared" ref="AY122:AY127" si="151">AU122*$AY$120</f>
        <v>1152</v>
      </c>
      <c r="AZ122" s="182">
        <f t="shared" ref="AZ122:AZ127" si="152">AV122*$AZ$120</f>
        <v>24000</v>
      </c>
      <c r="BA122" s="182">
        <f>AY122*AZ122</f>
        <v>27648000</v>
      </c>
      <c r="BC122" s="251">
        <f>AY122*$BC$120</f>
        <v>1382.3999999999999</v>
      </c>
      <c r="BD122" s="182">
        <f>AZ122*$BD$120</f>
        <v>30000</v>
      </c>
      <c r="BE122" s="182">
        <f>BC122*BD122</f>
        <v>41471999.999999993</v>
      </c>
      <c r="BG122" s="251">
        <f>BC122*$BG$120</f>
        <v>1727.9999999999998</v>
      </c>
      <c r="BH122" s="182">
        <f>BD122*$BH$120</f>
        <v>37500</v>
      </c>
      <c r="BI122" s="182">
        <f>BG122*BH122</f>
        <v>64799999.999999993</v>
      </c>
      <c r="BK122" s="182">
        <f>BG122*$BK$120</f>
        <v>1987.1999999999996</v>
      </c>
      <c r="BL122" s="182">
        <f>BH122*$BL$120</f>
        <v>45000</v>
      </c>
      <c r="BM122" s="182">
        <f>BL122*BK122</f>
        <v>89423999.999999985</v>
      </c>
    </row>
    <row r="123" spans="2:65" ht="18.75">
      <c r="B123" s="172" t="s">
        <v>271</v>
      </c>
      <c r="C123" s="181"/>
      <c r="D123" s="181" t="s">
        <v>504</v>
      </c>
      <c r="E123" s="184"/>
      <c r="F123" s="186"/>
      <c r="G123" s="186"/>
      <c r="H123" s="186">
        <f t="shared" si="141"/>
        <v>0</v>
      </c>
      <c r="I123" s="186"/>
      <c r="J123" s="186"/>
      <c r="K123" s="186"/>
      <c r="L123" s="186">
        <f t="shared" si="142"/>
        <v>0</v>
      </c>
      <c r="M123" s="186"/>
      <c r="N123" s="186"/>
      <c r="O123" s="186"/>
      <c r="P123" s="186">
        <f t="shared" si="143"/>
        <v>0</v>
      </c>
      <c r="Q123" s="186"/>
      <c r="R123" s="186"/>
      <c r="S123" s="186"/>
      <c r="T123" s="186">
        <f t="shared" si="144"/>
        <v>0</v>
      </c>
      <c r="U123" s="186"/>
      <c r="V123" s="186"/>
      <c r="W123" s="186"/>
      <c r="X123" s="186">
        <f t="shared" si="145"/>
        <v>0</v>
      </c>
      <c r="Y123" s="186"/>
      <c r="Z123" s="186"/>
      <c r="AA123" s="186"/>
      <c r="AB123" s="186">
        <f t="shared" si="146"/>
        <v>0</v>
      </c>
      <c r="AC123" s="186"/>
      <c r="AD123" s="186"/>
      <c r="AE123" s="186"/>
      <c r="AF123" s="186">
        <f t="shared" si="147"/>
        <v>0</v>
      </c>
      <c r="AG123" s="186"/>
      <c r="AH123" s="186"/>
      <c r="AI123" s="186"/>
      <c r="AJ123" s="186">
        <f t="shared" si="148"/>
        <v>0</v>
      </c>
      <c r="AK123" s="186"/>
      <c r="AL123" s="186"/>
      <c r="AM123" s="186"/>
      <c r="AN123" s="186">
        <f t="shared" si="149"/>
        <v>0</v>
      </c>
      <c r="AO123" s="5"/>
      <c r="AP123" s="5"/>
      <c r="AQ123" s="208"/>
      <c r="AR123" s="208"/>
      <c r="AS123" s="183">
        <f t="shared" si="150"/>
        <v>0</v>
      </c>
      <c r="AU123" s="182">
        <f>25*12</f>
        <v>300</v>
      </c>
      <c r="AV123" s="182">
        <v>14000</v>
      </c>
      <c r="AW123" s="182">
        <f t="shared" ref="AW123:AW127" si="153">AU123*AV123</f>
        <v>4200000</v>
      </c>
      <c r="AY123" s="251">
        <f t="shared" si="151"/>
        <v>360</v>
      </c>
      <c r="AZ123" s="182">
        <f t="shared" si="152"/>
        <v>16800</v>
      </c>
      <c r="BA123" s="182">
        <f t="shared" ref="BA123:BA127" si="154">AY123*AZ123</f>
        <v>6048000</v>
      </c>
      <c r="BC123" s="251">
        <f t="shared" ref="BC123:BC128" si="155">AY123*$BC$120</f>
        <v>432</v>
      </c>
      <c r="BD123" s="182">
        <f t="shared" ref="BD123:BD128" si="156">AZ123*$BD$120</f>
        <v>21000</v>
      </c>
      <c r="BE123" s="182">
        <f t="shared" ref="BE123:BE128" si="157">BC123*BD123</f>
        <v>9072000</v>
      </c>
      <c r="BG123" s="251">
        <f t="shared" ref="BG123:BG128" si="158">BC123*$BG$120</f>
        <v>540</v>
      </c>
      <c r="BH123" s="182">
        <f t="shared" ref="BH123:BH128" si="159">BD123*$BH$120</f>
        <v>26250</v>
      </c>
      <c r="BI123" s="182">
        <f t="shared" ref="BI123:BI128" si="160">BG123*BH123</f>
        <v>14175000</v>
      </c>
      <c r="BK123" s="182">
        <f t="shared" ref="BK123:BK128" si="161">BG123*$BK$120</f>
        <v>621</v>
      </c>
      <c r="BL123" s="182">
        <f t="shared" ref="BL123:BL128" si="162">BH123*$BL$120</f>
        <v>31500</v>
      </c>
      <c r="BM123" s="182">
        <f t="shared" ref="BM123:BM128" si="163">BL123*BK123</f>
        <v>19561500</v>
      </c>
    </row>
    <row r="124" spans="2:65" ht="18.75">
      <c r="B124" s="172" t="s">
        <v>273</v>
      </c>
      <c r="C124" s="181"/>
      <c r="D124" s="181" t="s">
        <v>505</v>
      </c>
      <c r="E124" s="184"/>
      <c r="F124" s="186"/>
      <c r="G124" s="186"/>
      <c r="H124" s="186">
        <f t="shared" si="141"/>
        <v>0</v>
      </c>
      <c r="I124" s="186"/>
      <c r="J124" s="186"/>
      <c r="K124" s="186"/>
      <c r="L124" s="186">
        <f t="shared" si="142"/>
        <v>0</v>
      </c>
      <c r="M124" s="186"/>
      <c r="N124" s="186"/>
      <c r="O124" s="186"/>
      <c r="P124" s="186">
        <f t="shared" si="143"/>
        <v>0</v>
      </c>
      <c r="Q124" s="186"/>
      <c r="R124" s="186"/>
      <c r="S124" s="186"/>
      <c r="T124" s="186">
        <f t="shared" si="144"/>
        <v>0</v>
      </c>
      <c r="U124" s="186"/>
      <c r="V124" s="186"/>
      <c r="W124" s="186"/>
      <c r="X124" s="186">
        <f t="shared" si="145"/>
        <v>0</v>
      </c>
      <c r="Y124" s="186"/>
      <c r="Z124" s="186"/>
      <c r="AA124" s="186"/>
      <c r="AB124" s="186">
        <f t="shared" si="146"/>
        <v>0</v>
      </c>
      <c r="AC124" s="186"/>
      <c r="AD124" s="186"/>
      <c r="AE124" s="186"/>
      <c r="AF124" s="186">
        <f t="shared" si="147"/>
        <v>0</v>
      </c>
      <c r="AG124" s="186"/>
      <c r="AH124" s="186"/>
      <c r="AI124" s="186"/>
      <c r="AJ124" s="186">
        <f t="shared" si="148"/>
        <v>0</v>
      </c>
      <c r="AK124" s="186"/>
      <c r="AL124" s="186"/>
      <c r="AM124" s="186"/>
      <c r="AN124" s="186">
        <f t="shared" si="149"/>
        <v>0</v>
      </c>
      <c r="AO124" s="5"/>
      <c r="AP124" s="5"/>
      <c r="AQ124" s="208"/>
      <c r="AR124" s="208"/>
      <c r="AS124" s="183">
        <f t="shared" si="150"/>
        <v>0</v>
      </c>
      <c r="AU124" s="182">
        <f>6*12</f>
        <v>72</v>
      </c>
      <c r="AV124" s="182">
        <v>16000</v>
      </c>
      <c r="AW124" s="182">
        <f t="shared" si="153"/>
        <v>1152000</v>
      </c>
      <c r="AY124" s="251">
        <f t="shared" si="151"/>
        <v>86.399999999999991</v>
      </c>
      <c r="AZ124" s="182">
        <f t="shared" si="152"/>
        <v>19200</v>
      </c>
      <c r="BA124" s="182">
        <f t="shared" si="154"/>
        <v>1658879.9999999998</v>
      </c>
      <c r="BC124" s="251">
        <f t="shared" si="155"/>
        <v>103.67999999999999</v>
      </c>
      <c r="BD124" s="182">
        <f t="shared" si="156"/>
        <v>24000</v>
      </c>
      <c r="BE124" s="182">
        <f t="shared" si="157"/>
        <v>2488320</v>
      </c>
      <c r="BG124" s="251">
        <f t="shared" si="158"/>
        <v>129.6</v>
      </c>
      <c r="BH124" s="182">
        <f t="shared" si="159"/>
        <v>30000</v>
      </c>
      <c r="BI124" s="182">
        <f t="shared" si="160"/>
        <v>3888000</v>
      </c>
      <c r="BK124" s="182">
        <f t="shared" si="161"/>
        <v>149.04</v>
      </c>
      <c r="BL124" s="182">
        <f t="shared" si="162"/>
        <v>36000</v>
      </c>
      <c r="BM124" s="182">
        <f t="shared" si="163"/>
        <v>5365440</v>
      </c>
    </row>
    <row r="125" spans="2:65" ht="18.75">
      <c r="B125" s="172"/>
      <c r="C125" s="181"/>
      <c r="D125" s="181" t="s">
        <v>506</v>
      </c>
      <c r="E125" s="184"/>
      <c r="F125" s="186"/>
      <c r="G125" s="186"/>
      <c r="H125" s="186">
        <f t="shared" si="141"/>
        <v>0</v>
      </c>
      <c r="I125" s="186"/>
      <c r="J125" s="186"/>
      <c r="K125" s="186"/>
      <c r="L125" s="186">
        <f t="shared" si="142"/>
        <v>0</v>
      </c>
      <c r="M125" s="186"/>
      <c r="N125" s="186"/>
      <c r="O125" s="186"/>
      <c r="P125" s="186">
        <f t="shared" si="143"/>
        <v>0</v>
      </c>
      <c r="Q125" s="186"/>
      <c r="R125" s="186"/>
      <c r="S125" s="186"/>
      <c r="T125" s="186">
        <f t="shared" si="144"/>
        <v>0</v>
      </c>
      <c r="U125" s="186"/>
      <c r="V125" s="186"/>
      <c r="W125" s="186"/>
      <c r="X125" s="186">
        <f t="shared" si="145"/>
        <v>0</v>
      </c>
      <c r="Y125" s="186"/>
      <c r="Z125" s="186"/>
      <c r="AA125" s="186"/>
      <c r="AB125" s="186">
        <f t="shared" si="146"/>
        <v>0</v>
      </c>
      <c r="AC125" s="186"/>
      <c r="AD125" s="186"/>
      <c r="AE125" s="186"/>
      <c r="AF125" s="186">
        <f t="shared" si="147"/>
        <v>0</v>
      </c>
      <c r="AG125" s="186"/>
      <c r="AH125" s="186"/>
      <c r="AI125" s="186"/>
      <c r="AJ125" s="186">
        <f t="shared" si="148"/>
        <v>0</v>
      </c>
      <c r="AK125" s="186"/>
      <c r="AL125" s="186"/>
      <c r="AM125" s="186"/>
      <c r="AN125" s="186">
        <f t="shared" si="149"/>
        <v>0</v>
      </c>
      <c r="AO125" s="5"/>
      <c r="AP125" s="5"/>
      <c r="AQ125" s="208"/>
      <c r="AR125" s="208"/>
      <c r="AS125" s="183">
        <f t="shared" si="150"/>
        <v>0</v>
      </c>
      <c r="AU125" s="182">
        <f>3*12</f>
        <v>36</v>
      </c>
      <c r="AV125" s="182">
        <v>20000</v>
      </c>
      <c r="AW125" s="182">
        <f t="shared" si="153"/>
        <v>720000</v>
      </c>
      <c r="AY125" s="251">
        <f t="shared" si="151"/>
        <v>43.199999999999996</v>
      </c>
      <c r="AZ125" s="182">
        <f t="shared" si="152"/>
        <v>24000</v>
      </c>
      <c r="BA125" s="182">
        <f t="shared" si="154"/>
        <v>1036799.9999999999</v>
      </c>
      <c r="BC125" s="251">
        <f t="shared" si="155"/>
        <v>51.839999999999996</v>
      </c>
      <c r="BD125" s="182">
        <f t="shared" si="156"/>
        <v>30000</v>
      </c>
      <c r="BE125" s="182">
        <f t="shared" si="157"/>
        <v>1555200</v>
      </c>
      <c r="BG125" s="251">
        <f t="shared" si="158"/>
        <v>64.8</v>
      </c>
      <c r="BH125" s="182">
        <f t="shared" si="159"/>
        <v>37500</v>
      </c>
      <c r="BI125" s="182">
        <f t="shared" si="160"/>
        <v>2430000</v>
      </c>
      <c r="BK125" s="182">
        <f t="shared" si="161"/>
        <v>74.52</v>
      </c>
      <c r="BL125" s="182">
        <f t="shared" si="162"/>
        <v>45000</v>
      </c>
      <c r="BM125" s="182">
        <f t="shared" si="163"/>
        <v>3353400</v>
      </c>
    </row>
    <row r="126" spans="2:65" ht="18.75">
      <c r="B126" s="172"/>
      <c r="C126" s="181"/>
      <c r="D126" s="181" t="s">
        <v>507</v>
      </c>
      <c r="E126" s="184"/>
      <c r="F126" s="186"/>
      <c r="G126" s="186"/>
      <c r="H126" s="186">
        <f t="shared" si="141"/>
        <v>0</v>
      </c>
      <c r="I126" s="186"/>
      <c r="J126" s="186"/>
      <c r="K126" s="186"/>
      <c r="L126" s="186">
        <f t="shared" si="142"/>
        <v>0</v>
      </c>
      <c r="M126" s="186"/>
      <c r="N126" s="186"/>
      <c r="O126" s="186"/>
      <c r="P126" s="186">
        <f t="shared" si="143"/>
        <v>0</v>
      </c>
      <c r="Q126" s="186"/>
      <c r="R126" s="186"/>
      <c r="S126" s="186"/>
      <c r="T126" s="186">
        <f t="shared" si="144"/>
        <v>0</v>
      </c>
      <c r="U126" s="186"/>
      <c r="V126" s="186"/>
      <c r="W126" s="186"/>
      <c r="X126" s="186">
        <f t="shared" si="145"/>
        <v>0</v>
      </c>
      <c r="Y126" s="186"/>
      <c r="Z126" s="186"/>
      <c r="AA126" s="186"/>
      <c r="AB126" s="186">
        <f t="shared" si="146"/>
        <v>0</v>
      </c>
      <c r="AC126" s="186"/>
      <c r="AD126" s="186"/>
      <c r="AE126" s="186"/>
      <c r="AF126" s="186">
        <f t="shared" si="147"/>
        <v>0</v>
      </c>
      <c r="AG126" s="186"/>
      <c r="AH126" s="186"/>
      <c r="AI126" s="186"/>
      <c r="AJ126" s="186">
        <f t="shared" si="148"/>
        <v>0</v>
      </c>
      <c r="AK126" s="186"/>
      <c r="AL126" s="186"/>
      <c r="AM126" s="186"/>
      <c r="AN126" s="186">
        <f t="shared" si="149"/>
        <v>0</v>
      </c>
      <c r="AO126" s="5"/>
      <c r="AP126" s="5"/>
      <c r="AQ126" s="208"/>
      <c r="AR126" s="208"/>
      <c r="AS126" s="183">
        <f t="shared" si="150"/>
        <v>0</v>
      </c>
      <c r="AU126" s="182">
        <f>2*12</f>
        <v>24</v>
      </c>
      <c r="AV126" s="182">
        <v>20000</v>
      </c>
      <c r="AW126" s="182">
        <f t="shared" si="153"/>
        <v>480000</v>
      </c>
      <c r="AY126" s="251">
        <f t="shared" si="151"/>
        <v>28.799999999999997</v>
      </c>
      <c r="AZ126" s="182">
        <f t="shared" si="152"/>
        <v>24000</v>
      </c>
      <c r="BA126" s="182">
        <f t="shared" si="154"/>
        <v>691199.99999999988</v>
      </c>
      <c r="BC126" s="251">
        <f t="shared" si="155"/>
        <v>34.559999999999995</v>
      </c>
      <c r="BD126" s="182">
        <f t="shared" si="156"/>
        <v>30000</v>
      </c>
      <c r="BE126" s="182">
        <f t="shared" si="157"/>
        <v>1036799.9999999999</v>
      </c>
      <c r="BG126" s="251">
        <f t="shared" si="158"/>
        <v>43.199999999999996</v>
      </c>
      <c r="BH126" s="182">
        <f t="shared" si="159"/>
        <v>37500</v>
      </c>
      <c r="BI126" s="182">
        <f t="shared" si="160"/>
        <v>1619999.9999999998</v>
      </c>
      <c r="BK126" s="182">
        <f t="shared" si="161"/>
        <v>49.679999999999993</v>
      </c>
      <c r="BL126" s="182">
        <f t="shared" si="162"/>
        <v>45000</v>
      </c>
      <c r="BM126" s="182">
        <f t="shared" si="163"/>
        <v>2235599.9999999995</v>
      </c>
    </row>
    <row r="127" spans="2:65" ht="18.75">
      <c r="B127" s="172" t="s">
        <v>363</v>
      </c>
      <c r="C127" s="181"/>
      <c r="D127" s="180" t="s">
        <v>508</v>
      </c>
      <c r="E127" s="184"/>
      <c r="F127" s="186"/>
      <c r="G127" s="186"/>
      <c r="H127" s="186">
        <f t="shared" si="141"/>
        <v>0</v>
      </c>
      <c r="I127" s="186"/>
      <c r="J127" s="186"/>
      <c r="K127" s="186"/>
      <c r="L127" s="186">
        <f t="shared" si="142"/>
        <v>0</v>
      </c>
      <c r="M127" s="186"/>
      <c r="N127" s="186"/>
      <c r="O127" s="186"/>
      <c r="P127" s="186">
        <f t="shared" si="143"/>
        <v>0</v>
      </c>
      <c r="Q127" s="186"/>
      <c r="R127" s="186"/>
      <c r="S127" s="186"/>
      <c r="T127" s="186">
        <f t="shared" si="144"/>
        <v>0</v>
      </c>
      <c r="U127" s="186"/>
      <c r="V127" s="186"/>
      <c r="W127" s="186"/>
      <c r="X127" s="186">
        <f t="shared" si="145"/>
        <v>0</v>
      </c>
      <c r="Y127" s="186"/>
      <c r="Z127" s="186"/>
      <c r="AA127" s="186"/>
      <c r="AB127" s="186">
        <f t="shared" si="146"/>
        <v>0</v>
      </c>
      <c r="AC127" s="186"/>
      <c r="AD127" s="186"/>
      <c r="AE127" s="186"/>
      <c r="AF127" s="186">
        <f t="shared" si="147"/>
        <v>0</v>
      </c>
      <c r="AG127" s="186"/>
      <c r="AH127" s="186"/>
      <c r="AI127" s="186"/>
      <c r="AJ127" s="186">
        <f t="shared" si="148"/>
        <v>0</v>
      </c>
      <c r="AK127" s="186"/>
      <c r="AL127" s="186"/>
      <c r="AM127" s="186"/>
      <c r="AN127" s="186">
        <f t="shared" si="149"/>
        <v>0</v>
      </c>
      <c r="AO127" s="5"/>
      <c r="AP127" s="5"/>
      <c r="AQ127" s="208"/>
      <c r="AR127" s="208"/>
      <c r="AS127" s="183">
        <f t="shared" si="150"/>
        <v>0</v>
      </c>
      <c r="AU127" s="182">
        <f>6*12</f>
        <v>72</v>
      </c>
      <c r="AV127" s="182">
        <v>30000</v>
      </c>
      <c r="AW127" s="182">
        <f t="shared" si="153"/>
        <v>2160000</v>
      </c>
      <c r="AY127" s="251">
        <f t="shared" si="151"/>
        <v>86.399999999999991</v>
      </c>
      <c r="AZ127" s="182">
        <f t="shared" si="152"/>
        <v>36000</v>
      </c>
      <c r="BA127" s="182">
        <f t="shared" si="154"/>
        <v>3110399.9999999995</v>
      </c>
      <c r="BC127" s="251">
        <f t="shared" si="155"/>
        <v>103.67999999999999</v>
      </c>
      <c r="BD127" s="182">
        <f t="shared" si="156"/>
        <v>45000</v>
      </c>
      <c r="BE127" s="182">
        <f t="shared" si="157"/>
        <v>4665600</v>
      </c>
      <c r="BG127" s="251">
        <f t="shared" si="158"/>
        <v>129.6</v>
      </c>
      <c r="BH127" s="182">
        <f t="shared" si="159"/>
        <v>56250</v>
      </c>
      <c r="BI127" s="182">
        <f t="shared" si="160"/>
        <v>7290000</v>
      </c>
      <c r="BK127" s="182">
        <f t="shared" si="161"/>
        <v>149.04</v>
      </c>
      <c r="BL127" s="182">
        <f t="shared" si="162"/>
        <v>67500</v>
      </c>
      <c r="BM127" s="182">
        <f t="shared" si="163"/>
        <v>10060200</v>
      </c>
    </row>
    <row r="128" spans="2:65" ht="18.75">
      <c r="B128" s="172" t="s">
        <v>421</v>
      </c>
      <c r="C128" s="181"/>
      <c r="D128" s="180">
        <v>0</v>
      </c>
      <c r="E128" s="184"/>
      <c r="F128" s="186"/>
      <c r="G128" s="186"/>
      <c r="H128" s="186"/>
      <c r="I128" s="186"/>
      <c r="J128" s="186"/>
      <c r="K128" s="186"/>
      <c r="L128" s="186"/>
      <c r="M128" s="186"/>
      <c r="N128" s="186"/>
      <c r="O128" s="186"/>
      <c r="P128" s="186"/>
      <c r="Q128" s="186"/>
      <c r="R128" s="186"/>
      <c r="S128" s="186"/>
      <c r="T128" s="186"/>
      <c r="U128" s="186"/>
      <c r="V128" s="186"/>
      <c r="W128" s="186"/>
      <c r="X128" s="186"/>
      <c r="Y128" s="186"/>
      <c r="Z128" s="186"/>
      <c r="AA128" s="186"/>
      <c r="AB128" s="186"/>
      <c r="AC128" s="186"/>
      <c r="AD128" s="186"/>
      <c r="AE128" s="186"/>
      <c r="AF128" s="186"/>
      <c r="AG128" s="186"/>
      <c r="AH128" s="186"/>
      <c r="AI128" s="186"/>
      <c r="AJ128" s="186"/>
      <c r="AK128" s="186"/>
      <c r="AL128" s="186"/>
      <c r="AM128" s="186"/>
      <c r="AN128" s="186"/>
      <c r="AO128" s="5"/>
      <c r="AP128" s="5"/>
      <c r="AQ128" s="208"/>
      <c r="AR128" s="208"/>
      <c r="AS128" s="183">
        <f t="shared" si="150"/>
        <v>0</v>
      </c>
      <c r="AU128" s="182"/>
      <c r="AV128" s="182"/>
      <c r="AW128" s="182">
        <f t="shared" ref="AW128" si="164">AS128+(AS128*$AW$49)</f>
        <v>0</v>
      </c>
      <c r="AY128" s="182"/>
      <c r="AZ128" s="182"/>
      <c r="BA128" s="182">
        <f t="shared" ref="BA128" si="165">AW128+(AW128*$BA$49)</f>
        <v>0</v>
      </c>
      <c r="BC128" s="251">
        <f t="shared" si="155"/>
        <v>0</v>
      </c>
      <c r="BD128" s="182">
        <f t="shared" si="156"/>
        <v>0</v>
      </c>
      <c r="BE128" s="182">
        <f t="shared" si="157"/>
        <v>0</v>
      </c>
      <c r="BG128" s="251">
        <f t="shared" si="158"/>
        <v>0</v>
      </c>
      <c r="BH128" s="182">
        <f t="shared" si="159"/>
        <v>0</v>
      </c>
      <c r="BI128" s="182">
        <f t="shared" si="160"/>
        <v>0</v>
      </c>
      <c r="BK128" s="182">
        <f t="shared" si="161"/>
        <v>0</v>
      </c>
      <c r="BL128" s="182">
        <f t="shared" si="162"/>
        <v>0</v>
      </c>
      <c r="BM128" s="182">
        <f t="shared" si="163"/>
        <v>0</v>
      </c>
    </row>
    <row r="129" spans="2:66" ht="18.75">
      <c r="B129" s="362" t="s">
        <v>164</v>
      </c>
      <c r="C129" s="362"/>
      <c r="D129" s="362"/>
      <c r="E129" s="184"/>
      <c r="F129" s="188">
        <f>SUM(F122:F128)</f>
        <v>0</v>
      </c>
      <c r="G129" s="188"/>
      <c r="H129" s="188">
        <f>SUM(H122:H128)</f>
        <v>0</v>
      </c>
      <c r="I129" s="188"/>
      <c r="J129" s="188">
        <f>SUM(J122:J128)</f>
        <v>0</v>
      </c>
      <c r="K129" s="188"/>
      <c r="L129" s="188">
        <f>SUM(L122:L128)</f>
        <v>0</v>
      </c>
      <c r="M129" s="188"/>
      <c r="N129" s="188">
        <f>SUM(N122:N128)</f>
        <v>0</v>
      </c>
      <c r="O129" s="188"/>
      <c r="P129" s="188">
        <f>SUM(P122:P128)</f>
        <v>0</v>
      </c>
      <c r="Q129" s="188"/>
      <c r="R129" s="188">
        <f>SUM(R122:R128)</f>
        <v>0</v>
      </c>
      <c r="S129" s="188"/>
      <c r="T129" s="188">
        <f>SUM(T122:T128)</f>
        <v>0</v>
      </c>
      <c r="U129" s="188"/>
      <c r="V129" s="188">
        <f>SUM(V122:V128)</f>
        <v>0</v>
      </c>
      <c r="W129" s="188"/>
      <c r="X129" s="188">
        <f>SUM(X122:X128)</f>
        <v>0</v>
      </c>
      <c r="Y129" s="188"/>
      <c r="Z129" s="188">
        <f>SUM(Z122:Z128)</f>
        <v>0</v>
      </c>
      <c r="AA129" s="188"/>
      <c r="AB129" s="188">
        <f>SUM(AB122:AB128)</f>
        <v>0</v>
      </c>
      <c r="AC129" s="188"/>
      <c r="AD129" s="188">
        <f>SUM(AD122:AD128)</f>
        <v>0</v>
      </c>
      <c r="AE129" s="188"/>
      <c r="AF129" s="188">
        <f>SUM(AF122:AF128)</f>
        <v>0</v>
      </c>
      <c r="AG129" s="188"/>
      <c r="AH129" s="188">
        <f>SUM(AH122:AH128)</f>
        <v>0</v>
      </c>
      <c r="AI129" s="188"/>
      <c r="AJ129" s="188">
        <f>SUM(AJ122:AJ128)</f>
        <v>0</v>
      </c>
      <c r="AK129" s="188"/>
      <c r="AL129" s="188">
        <f>SUM(AL122:AL128)</f>
        <v>0</v>
      </c>
      <c r="AM129" s="188"/>
      <c r="AN129" s="188">
        <f>SUM(AN122:AN128)</f>
        <v>0</v>
      </c>
      <c r="AO129" s="188"/>
      <c r="AP129" s="188"/>
      <c r="AQ129" s="188">
        <f>SUM(AQ122:AQ128)</f>
        <v>0</v>
      </c>
      <c r="AR129" s="188"/>
      <c r="AS129" s="188">
        <f>SUM(AS122:AS128)</f>
        <v>0</v>
      </c>
      <c r="AT129" s="3"/>
      <c r="AU129" s="188">
        <f>SUM(AU122:AU128)</f>
        <v>1464</v>
      </c>
      <c r="AV129" s="188"/>
      <c r="AW129" s="188">
        <f>SUM(AW122:AW128)</f>
        <v>27912000</v>
      </c>
      <c r="AX129" s="3"/>
      <c r="AY129" s="188">
        <f>SUM(AY122:AY128)</f>
        <v>1756.8000000000002</v>
      </c>
      <c r="AZ129" s="188"/>
      <c r="BA129" s="188">
        <f>SUM(BA122:BA128)</f>
        <v>40193280</v>
      </c>
      <c r="BB129" s="3"/>
      <c r="BC129" s="188">
        <f>SUM(BC122:BC128)</f>
        <v>2108.16</v>
      </c>
      <c r="BD129" s="188"/>
      <c r="BE129" s="188">
        <f>SUM(BE122:BE128)</f>
        <v>60289919.999999993</v>
      </c>
      <c r="BF129" s="3"/>
      <c r="BG129" s="188">
        <f>SUM(BG122:BG128)</f>
        <v>2635.2</v>
      </c>
      <c r="BH129" s="188"/>
      <c r="BI129" s="188">
        <f>SUM(BI122:BI128)</f>
        <v>94203000</v>
      </c>
      <c r="BJ129" s="3"/>
      <c r="BK129" s="188">
        <f>SUM(BK122:BK128)</f>
        <v>3030.4799999999996</v>
      </c>
      <c r="BL129" s="188"/>
      <c r="BM129" s="188">
        <f>SUM(BM122:BM128)</f>
        <v>130000139.99999999</v>
      </c>
    </row>
    <row r="130" spans="2:66" ht="18.75">
      <c r="B130" s="3"/>
      <c r="C130" s="179"/>
      <c r="D130" s="184"/>
      <c r="E130" s="184"/>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U130" s="5"/>
      <c r="AV130" s="5"/>
      <c r="AW130" s="5"/>
      <c r="AY130" s="5"/>
      <c r="AZ130" s="5"/>
      <c r="BA130" s="5"/>
      <c r="BC130" s="5"/>
      <c r="BD130" s="5"/>
      <c r="BE130" s="5"/>
      <c r="BG130" s="5"/>
      <c r="BH130" s="5"/>
      <c r="BI130" s="5"/>
      <c r="BK130" s="5"/>
      <c r="BL130" s="5"/>
      <c r="BM130" s="5"/>
    </row>
    <row r="131" spans="2:66" ht="18.75">
      <c r="B131" s="3"/>
      <c r="C131" s="179"/>
      <c r="D131" s="179"/>
      <c r="E131" s="179"/>
      <c r="F131" s="179"/>
      <c r="J131" s="207">
        <f>$J$8</f>
        <v>1</v>
      </c>
      <c r="K131" s="207">
        <f>$K$8</f>
        <v>1</v>
      </c>
      <c r="L131" s="178"/>
      <c r="M131" s="178"/>
      <c r="N131" s="207">
        <f>$N$8</f>
        <v>1</v>
      </c>
      <c r="O131" s="207">
        <f>$O$8</f>
        <v>1</v>
      </c>
      <c r="P131" s="178"/>
      <c r="Q131" s="178"/>
      <c r="R131" s="207">
        <f>$R$8</f>
        <v>1</v>
      </c>
      <c r="S131" s="207">
        <f>$S$8</f>
        <v>1</v>
      </c>
      <c r="T131" s="178"/>
      <c r="U131" s="178"/>
      <c r="V131" s="207">
        <f>$V$8</f>
        <v>1</v>
      </c>
      <c r="W131" s="207">
        <f>$W$8</f>
        <v>1</v>
      </c>
      <c r="X131" s="178"/>
      <c r="Y131" s="178"/>
      <c r="Z131" s="207">
        <f>$Z$8</f>
        <v>1</v>
      </c>
      <c r="AA131" s="207">
        <f>$AA$8</f>
        <v>1</v>
      </c>
      <c r="AB131" s="178"/>
      <c r="AC131" s="178"/>
      <c r="AD131" s="207">
        <f>$AD$8</f>
        <v>1</v>
      </c>
      <c r="AE131" s="207">
        <f>$AE$8</f>
        <v>1</v>
      </c>
      <c r="AF131" s="178"/>
      <c r="AG131" s="178"/>
      <c r="AH131" s="207">
        <f>$AH$8</f>
        <v>1</v>
      </c>
      <c r="AI131" s="207">
        <f>$AI$8</f>
        <v>1</v>
      </c>
      <c r="AJ131" s="178"/>
      <c r="AK131" s="178"/>
      <c r="AL131" s="207">
        <f>$AL$8</f>
        <v>1</v>
      </c>
      <c r="AM131" s="207">
        <f>$AM$8</f>
        <v>1</v>
      </c>
      <c r="AN131" s="178"/>
      <c r="AO131" s="178"/>
      <c r="AP131" s="5"/>
      <c r="AQ131" s="5"/>
      <c r="AR131" s="5"/>
      <c r="AS131" s="5"/>
      <c r="AU131" s="207">
        <f>$AU$8</f>
        <v>1.25</v>
      </c>
      <c r="AV131" s="207">
        <f>$AV$8</f>
        <v>1.2</v>
      </c>
      <c r="AW131" s="5"/>
      <c r="AY131" s="207">
        <f>$AY$8</f>
        <v>1.2</v>
      </c>
      <c r="AZ131" s="207">
        <f>$AZ$8</f>
        <v>1.2</v>
      </c>
      <c r="BA131" s="178"/>
      <c r="BB131" s="179"/>
      <c r="BC131" s="207">
        <f>$BC$8</f>
        <v>1.2</v>
      </c>
      <c r="BD131" s="207">
        <f>$BD$8</f>
        <v>1.25</v>
      </c>
      <c r="BE131" s="178"/>
      <c r="BF131" s="179"/>
      <c r="BG131" s="207">
        <f>$BG$8</f>
        <v>1.25</v>
      </c>
      <c r="BH131" s="207">
        <f>$BH$8</f>
        <v>1.25</v>
      </c>
      <c r="BI131" s="178"/>
      <c r="BJ131" s="179"/>
      <c r="BK131" s="207">
        <f>$BK$8</f>
        <v>1.1499999999999999</v>
      </c>
      <c r="BL131" s="207">
        <f>$BL$8</f>
        <v>1.2</v>
      </c>
      <c r="BM131" s="178"/>
    </row>
    <row r="132" spans="2:66" ht="18.75">
      <c r="B132" s="172">
        <v>5</v>
      </c>
      <c r="C132" s="181" t="s">
        <v>525</v>
      </c>
      <c r="D132" s="181"/>
      <c r="E132" s="179"/>
      <c r="F132" s="186"/>
      <c r="G132" s="186"/>
      <c r="H132" s="186"/>
      <c r="I132" s="186"/>
      <c r="J132" s="186"/>
      <c r="K132" s="186"/>
      <c r="L132" s="186"/>
      <c r="M132" s="186"/>
      <c r="N132" s="186"/>
      <c r="O132" s="186"/>
      <c r="P132" s="186"/>
      <c r="Q132" s="186"/>
      <c r="R132" s="186"/>
      <c r="S132" s="186"/>
      <c r="T132" s="186"/>
      <c r="U132" s="186"/>
      <c r="V132" s="186"/>
      <c r="W132" s="186"/>
      <c r="X132" s="186"/>
      <c r="Y132" s="186"/>
      <c r="Z132" s="186"/>
      <c r="AA132" s="186"/>
      <c r="AB132" s="186"/>
      <c r="AC132" s="186"/>
      <c r="AD132" s="186"/>
      <c r="AE132" s="186"/>
      <c r="AF132" s="186"/>
      <c r="AG132" s="186"/>
      <c r="AH132" s="186"/>
      <c r="AI132" s="186"/>
      <c r="AJ132" s="186"/>
      <c r="AK132" s="186"/>
      <c r="AL132" s="186"/>
      <c r="AM132" s="186"/>
      <c r="AN132" s="186"/>
      <c r="AO132" s="5"/>
      <c r="AP132" s="5"/>
      <c r="AQ132" s="5"/>
      <c r="AR132" s="5"/>
      <c r="AS132" s="183">
        <f>SUMIF($F$6:$AN$6,$AS$6,F132:AN132)</f>
        <v>0</v>
      </c>
      <c r="AU132" s="182"/>
      <c r="AV132" s="182"/>
      <c r="AW132" s="182"/>
      <c r="AY132" s="182"/>
      <c r="AZ132" s="182"/>
      <c r="BA132" s="182"/>
      <c r="BC132" s="182"/>
      <c r="BD132" s="182"/>
      <c r="BE132" s="182"/>
      <c r="BG132" s="182"/>
      <c r="BH132" s="182"/>
      <c r="BI132" s="182"/>
      <c r="BK132" s="182"/>
      <c r="BL132" s="182"/>
      <c r="BM132" s="182"/>
    </row>
    <row r="133" spans="2:66" ht="18.75">
      <c r="B133" s="172" t="s">
        <v>276</v>
      </c>
      <c r="C133" s="181"/>
      <c r="D133" s="180" t="s">
        <v>526</v>
      </c>
      <c r="E133" s="184"/>
      <c r="F133" s="186"/>
      <c r="G133" s="186"/>
      <c r="H133" s="186"/>
      <c r="I133" s="186"/>
      <c r="J133" s="186"/>
      <c r="K133" s="186"/>
      <c r="L133" s="186"/>
      <c r="M133" s="186"/>
      <c r="N133" s="186"/>
      <c r="O133" s="186"/>
      <c r="P133" s="186"/>
      <c r="Q133" s="186"/>
      <c r="R133" s="186"/>
      <c r="S133" s="186"/>
      <c r="T133" s="186"/>
      <c r="U133" s="186"/>
      <c r="V133" s="186"/>
      <c r="W133" s="186"/>
      <c r="X133" s="186"/>
      <c r="Y133" s="186"/>
      <c r="Z133" s="186"/>
      <c r="AA133" s="186"/>
      <c r="AB133" s="186"/>
      <c r="AC133" s="186"/>
      <c r="AD133" s="186"/>
      <c r="AE133" s="186"/>
      <c r="AF133" s="186"/>
      <c r="AG133" s="186"/>
      <c r="AH133" s="186"/>
      <c r="AI133" s="186"/>
      <c r="AJ133" s="186"/>
      <c r="AK133" s="186"/>
      <c r="AL133" s="186"/>
      <c r="AM133" s="186"/>
      <c r="AN133" s="186"/>
      <c r="AO133" s="5"/>
      <c r="AP133" s="5"/>
      <c r="AQ133" s="5"/>
      <c r="AR133" s="5"/>
      <c r="AS133" s="183">
        <f>H133+L133+P133+T133+X133+AB133+AF133+AJ133+AN133</f>
        <v>0</v>
      </c>
      <c r="AU133" s="182">
        <f>AQ133*$AU$60</f>
        <v>0</v>
      </c>
      <c r="AV133" s="182">
        <f>AR133*$AV$60</f>
        <v>0</v>
      </c>
      <c r="AW133" s="182">
        <f>SUM('Phase 1'!F94:F105)</f>
        <v>0</v>
      </c>
      <c r="AY133" s="182">
        <f>AU133*$AY$60</f>
        <v>0</v>
      </c>
      <c r="AZ133" s="182">
        <f>AV133*$AZ$60</f>
        <v>0</v>
      </c>
      <c r="BA133" s="182">
        <f>SUM('Phase 1'!F106:F117)+SUM('Phase 2'!F87:F97)</f>
        <v>1420757.7370479249</v>
      </c>
      <c r="BC133" s="182">
        <f>AY133*$BC$60</f>
        <v>0</v>
      </c>
      <c r="BD133" s="182">
        <f>AZ133*$BD$60</f>
        <v>0</v>
      </c>
      <c r="BE133" s="182">
        <f>SUM('Phase 1'!F118:F129)+SUM('Phase 2'!F98:F109)</f>
        <v>0</v>
      </c>
      <c r="BG133" s="182">
        <f>BC133*$BG$60</f>
        <v>0</v>
      </c>
      <c r="BH133" s="182">
        <f>BD133*$BH$60</f>
        <v>0</v>
      </c>
      <c r="BI133" s="182">
        <f>SUM('Phase 1'!F130:F141)+SUM('Phase 2'!F110:F121)</f>
        <v>0</v>
      </c>
      <c r="BK133" s="182">
        <f>BG133*$BK$60</f>
        <v>0</v>
      </c>
      <c r="BL133" s="182">
        <f>BH133*$BL$60</f>
        <v>0</v>
      </c>
      <c r="BM133" s="182">
        <f>SUM('Phase 1'!F142:F153)+SUM('Phase 2'!F122:F133)</f>
        <v>0</v>
      </c>
    </row>
    <row r="134" spans="2:66" ht="18.75">
      <c r="B134" s="172" t="s">
        <v>278</v>
      </c>
      <c r="C134" s="181"/>
      <c r="D134" s="180" t="s">
        <v>527</v>
      </c>
      <c r="E134" s="184"/>
      <c r="F134" s="186"/>
      <c r="G134" s="186"/>
      <c r="H134" s="186"/>
      <c r="I134" s="186"/>
      <c r="J134" s="186"/>
      <c r="K134" s="186"/>
      <c r="L134" s="186"/>
      <c r="M134" s="186"/>
      <c r="N134" s="186"/>
      <c r="O134" s="186"/>
      <c r="P134" s="186"/>
      <c r="Q134" s="186"/>
      <c r="R134" s="186"/>
      <c r="S134" s="186"/>
      <c r="T134" s="186"/>
      <c r="U134" s="186"/>
      <c r="V134" s="186"/>
      <c r="W134" s="186"/>
      <c r="X134" s="186"/>
      <c r="Y134" s="186"/>
      <c r="Z134" s="186"/>
      <c r="AA134" s="186"/>
      <c r="AB134" s="186"/>
      <c r="AC134" s="186"/>
      <c r="AD134" s="186"/>
      <c r="AE134" s="186"/>
      <c r="AF134" s="186"/>
      <c r="AG134" s="186"/>
      <c r="AH134" s="186"/>
      <c r="AI134" s="186"/>
      <c r="AJ134" s="186"/>
      <c r="AK134" s="186"/>
      <c r="AL134" s="186"/>
      <c r="AM134" s="186"/>
      <c r="AN134" s="186"/>
      <c r="AO134" s="5"/>
      <c r="AP134" s="5"/>
      <c r="AQ134" s="5"/>
      <c r="AR134" s="5"/>
      <c r="AS134" s="183">
        <f>H134+L134+P134+T134+X134+AB134+AF134+AJ134+AN134</f>
        <v>0</v>
      </c>
      <c r="AU134" s="182">
        <f>AQ134*$AU$60</f>
        <v>0</v>
      </c>
      <c r="AV134" s="182">
        <f>AR134*$AV$60</f>
        <v>0</v>
      </c>
      <c r="AW134" s="182">
        <f>AU134*AV134</f>
        <v>0</v>
      </c>
      <c r="AY134" s="182">
        <f>AU134*$AY$60</f>
        <v>0</v>
      </c>
      <c r="AZ134" s="182">
        <f>AV134*$AZ$60</f>
        <v>0</v>
      </c>
      <c r="BA134" s="182">
        <f>AY134*AZ134</f>
        <v>0</v>
      </c>
      <c r="BC134" s="182">
        <f>AY134*$BC$60</f>
        <v>0</v>
      </c>
      <c r="BD134" s="182">
        <f>AZ134*$BD$60</f>
        <v>0</v>
      </c>
      <c r="BE134" s="182">
        <f>BC134*BD134</f>
        <v>0</v>
      </c>
      <c r="BG134" s="182">
        <f>BC134*$BG$60</f>
        <v>0</v>
      </c>
      <c r="BH134" s="182">
        <f>BD134*$BH$60</f>
        <v>0</v>
      </c>
      <c r="BI134" s="182">
        <f>BG134*BH134</f>
        <v>0</v>
      </c>
      <c r="BK134" s="182">
        <f>BG134*$BK$60</f>
        <v>0</v>
      </c>
      <c r="BL134" s="182">
        <f>BH134*$BL$60</f>
        <v>0</v>
      </c>
      <c r="BM134" s="182">
        <f>BK134*BL134</f>
        <v>0</v>
      </c>
    </row>
    <row r="135" spans="2:66" ht="18.75">
      <c r="B135" s="172" t="s">
        <v>280</v>
      </c>
      <c r="C135" s="181"/>
      <c r="D135" s="180"/>
      <c r="E135" s="184"/>
      <c r="F135" s="186"/>
      <c r="G135" s="186"/>
      <c r="H135" s="186"/>
      <c r="I135" s="186"/>
      <c r="J135" s="186"/>
      <c r="K135" s="186"/>
      <c r="L135" s="186"/>
      <c r="M135" s="186"/>
      <c r="N135" s="186"/>
      <c r="O135" s="186"/>
      <c r="P135" s="186"/>
      <c r="Q135" s="186"/>
      <c r="R135" s="186"/>
      <c r="S135" s="186"/>
      <c r="T135" s="186"/>
      <c r="U135" s="186"/>
      <c r="V135" s="186"/>
      <c r="W135" s="186"/>
      <c r="X135" s="186"/>
      <c r="Y135" s="186"/>
      <c r="Z135" s="186"/>
      <c r="AA135" s="186"/>
      <c r="AB135" s="186"/>
      <c r="AC135" s="186"/>
      <c r="AD135" s="186"/>
      <c r="AE135" s="186"/>
      <c r="AF135" s="186"/>
      <c r="AG135" s="186"/>
      <c r="AH135" s="186"/>
      <c r="AI135" s="186"/>
      <c r="AJ135" s="186"/>
      <c r="AK135" s="186"/>
      <c r="AL135" s="186"/>
      <c r="AM135" s="186"/>
      <c r="AN135" s="186"/>
      <c r="AO135" s="5"/>
      <c r="AP135" s="5"/>
      <c r="AQ135" s="5"/>
      <c r="AR135" s="5"/>
      <c r="AS135" s="183">
        <f>H135+L135+P135+T135+X135+AB135+AF135+AJ135+AN135</f>
        <v>0</v>
      </c>
      <c r="AU135" s="182">
        <f>AQ135*$AU$60</f>
        <v>0</v>
      </c>
      <c r="AV135" s="182">
        <f>AR135*$AV$60</f>
        <v>0</v>
      </c>
      <c r="AW135" s="182">
        <f>AU135*AV135</f>
        <v>0</v>
      </c>
      <c r="AY135" s="182">
        <f>AU135*$AY$60</f>
        <v>0</v>
      </c>
      <c r="AZ135" s="182">
        <f>AV135*$AZ$60</f>
        <v>0</v>
      </c>
      <c r="BA135" s="182">
        <f>AY135*AZ135</f>
        <v>0</v>
      </c>
      <c r="BC135" s="182">
        <f>AY135*$BC$60</f>
        <v>0</v>
      </c>
      <c r="BD135" s="182">
        <f>AZ135*$BD$60</f>
        <v>0</v>
      </c>
      <c r="BE135" s="182">
        <f>BC135*BD135</f>
        <v>0</v>
      </c>
      <c r="BG135" s="182">
        <f>BC135*$BG$60</f>
        <v>0</v>
      </c>
      <c r="BH135" s="182">
        <f>BD135*$BH$60</f>
        <v>0</v>
      </c>
      <c r="BI135" s="182">
        <f>BG135*BH135</f>
        <v>0</v>
      </c>
      <c r="BK135" s="182">
        <f>BG135*$BK$60</f>
        <v>0</v>
      </c>
      <c r="BL135" s="182">
        <f>BH135*$BL$60</f>
        <v>0</v>
      </c>
      <c r="BM135" s="182">
        <f>BK135*BL135</f>
        <v>0</v>
      </c>
    </row>
    <row r="136" spans="2:66" ht="18.75">
      <c r="B136" s="172" t="s">
        <v>282</v>
      </c>
      <c r="C136" s="181"/>
      <c r="D136" s="180"/>
      <c r="E136" s="184"/>
      <c r="F136" s="186"/>
      <c r="G136" s="186"/>
      <c r="H136" s="186"/>
      <c r="I136" s="186"/>
      <c r="J136" s="186"/>
      <c r="K136" s="186"/>
      <c r="L136" s="186"/>
      <c r="M136" s="186"/>
      <c r="N136" s="186"/>
      <c r="O136" s="186"/>
      <c r="P136" s="186"/>
      <c r="Q136" s="186"/>
      <c r="R136" s="186"/>
      <c r="S136" s="186"/>
      <c r="T136" s="186"/>
      <c r="U136" s="186"/>
      <c r="V136" s="186"/>
      <c r="W136" s="186"/>
      <c r="X136" s="186"/>
      <c r="Y136" s="186"/>
      <c r="Z136" s="186"/>
      <c r="AA136" s="186"/>
      <c r="AB136" s="186"/>
      <c r="AC136" s="186"/>
      <c r="AD136" s="186"/>
      <c r="AE136" s="186"/>
      <c r="AF136" s="186"/>
      <c r="AG136" s="186"/>
      <c r="AH136" s="186"/>
      <c r="AI136" s="186"/>
      <c r="AJ136" s="186"/>
      <c r="AK136" s="186"/>
      <c r="AL136" s="186"/>
      <c r="AM136" s="186"/>
      <c r="AN136" s="186"/>
      <c r="AO136" s="5"/>
      <c r="AP136" s="5"/>
      <c r="AQ136" s="5"/>
      <c r="AR136" s="5"/>
      <c r="AS136" s="183">
        <f>H136+L136+P136+T136+X136+AB136+AF136+AJ136+AN136</f>
        <v>0</v>
      </c>
      <c r="AU136" s="182"/>
      <c r="AV136" s="182"/>
      <c r="AW136" s="182"/>
      <c r="AY136" s="182"/>
      <c r="AZ136" s="182"/>
      <c r="BA136" s="182"/>
      <c r="BC136" s="182"/>
      <c r="BD136" s="182"/>
      <c r="BE136" s="182"/>
      <c r="BG136" s="182"/>
      <c r="BH136" s="182"/>
      <c r="BI136" s="182"/>
      <c r="BK136" s="182"/>
      <c r="BL136" s="182"/>
      <c r="BM136" s="182"/>
    </row>
    <row r="137" spans="2:66" ht="18.75">
      <c r="B137" s="172" t="s">
        <v>423</v>
      </c>
      <c r="C137" s="181"/>
      <c r="D137" s="180">
        <v>0</v>
      </c>
      <c r="E137" s="184"/>
      <c r="F137" s="186"/>
      <c r="G137" s="186"/>
      <c r="H137" s="186"/>
      <c r="I137" s="186"/>
      <c r="J137" s="186"/>
      <c r="K137" s="186"/>
      <c r="L137" s="186"/>
      <c r="M137" s="186"/>
      <c r="N137" s="186"/>
      <c r="O137" s="186"/>
      <c r="P137" s="186"/>
      <c r="Q137" s="186"/>
      <c r="R137" s="186"/>
      <c r="S137" s="186"/>
      <c r="T137" s="186"/>
      <c r="U137" s="186"/>
      <c r="V137" s="186"/>
      <c r="W137" s="186"/>
      <c r="X137" s="186"/>
      <c r="Y137" s="186"/>
      <c r="Z137" s="186"/>
      <c r="AA137" s="186"/>
      <c r="AB137" s="186"/>
      <c r="AC137" s="186"/>
      <c r="AD137" s="186"/>
      <c r="AE137" s="186"/>
      <c r="AF137" s="186"/>
      <c r="AG137" s="186"/>
      <c r="AH137" s="186"/>
      <c r="AI137" s="186"/>
      <c r="AJ137" s="186"/>
      <c r="AK137" s="186"/>
      <c r="AL137" s="186"/>
      <c r="AM137" s="186"/>
      <c r="AN137" s="186"/>
      <c r="AO137" s="5"/>
      <c r="AP137" s="5"/>
      <c r="AQ137" s="5"/>
      <c r="AR137" s="5"/>
      <c r="AS137" s="183">
        <f t="shared" ref="AS137" si="166">G137*12</f>
        <v>0</v>
      </c>
      <c r="AU137" s="182"/>
      <c r="AV137" s="182"/>
      <c r="AW137" s="182"/>
      <c r="AY137" s="182"/>
      <c r="AZ137" s="182"/>
      <c r="BA137" s="182"/>
      <c r="BC137" s="182"/>
      <c r="BD137" s="182"/>
      <c r="BE137" s="182"/>
      <c r="BG137" s="182"/>
      <c r="BH137" s="182"/>
      <c r="BI137" s="182"/>
      <c r="BK137" s="182"/>
      <c r="BL137" s="182"/>
      <c r="BM137" s="182"/>
    </row>
    <row r="138" spans="2:66" ht="18.75">
      <c r="B138" s="362" t="s">
        <v>164</v>
      </c>
      <c r="C138" s="362"/>
      <c r="D138" s="362"/>
      <c r="E138" s="184"/>
      <c r="F138" s="188">
        <f>SUM(F133:F137)</f>
        <v>0</v>
      </c>
      <c r="G138" s="188"/>
      <c r="H138" s="188">
        <f>SUM(H133:H137)</f>
        <v>0</v>
      </c>
      <c r="I138" s="188"/>
      <c r="J138" s="188">
        <f>SUM(J133:J137)</f>
        <v>0</v>
      </c>
      <c r="K138" s="188"/>
      <c r="L138" s="188">
        <f>SUM(L133:L137)</f>
        <v>0</v>
      </c>
      <c r="M138" s="188"/>
      <c r="N138" s="188">
        <f>SUM(N133:N137)</f>
        <v>0</v>
      </c>
      <c r="O138" s="188"/>
      <c r="P138" s="188">
        <f>SUM(P133:P137)</f>
        <v>0</v>
      </c>
      <c r="Q138" s="188"/>
      <c r="R138" s="188">
        <f>SUM(R133:R137)</f>
        <v>0</v>
      </c>
      <c r="S138" s="188"/>
      <c r="T138" s="188">
        <f>SUM(T133:T137)</f>
        <v>0</v>
      </c>
      <c r="U138" s="188"/>
      <c r="V138" s="188">
        <f>SUM(V133:V137)</f>
        <v>0</v>
      </c>
      <c r="W138" s="188"/>
      <c r="X138" s="188">
        <f>SUM(X133:X137)</f>
        <v>0</v>
      </c>
      <c r="Y138" s="188"/>
      <c r="Z138" s="188">
        <f>SUM(Z133:Z137)</f>
        <v>0</v>
      </c>
      <c r="AA138" s="188"/>
      <c r="AB138" s="188">
        <f>SUM(AB133:AB137)</f>
        <v>0</v>
      </c>
      <c r="AC138" s="188"/>
      <c r="AD138" s="188">
        <f>SUM(AD133:AD137)</f>
        <v>0</v>
      </c>
      <c r="AE138" s="188"/>
      <c r="AF138" s="188">
        <f>SUM(AF133:AF137)</f>
        <v>0</v>
      </c>
      <c r="AG138" s="188"/>
      <c r="AH138" s="188">
        <f>SUM(AH133:AH137)</f>
        <v>0</v>
      </c>
      <c r="AI138" s="188"/>
      <c r="AJ138" s="188">
        <f>SUM(AJ133:AJ137)</f>
        <v>0</v>
      </c>
      <c r="AK138" s="188"/>
      <c r="AL138" s="188">
        <f>SUM(AL133:AL137)</f>
        <v>0</v>
      </c>
      <c r="AM138" s="188"/>
      <c r="AN138" s="188">
        <f>SUM(AN133:AN137)</f>
        <v>0</v>
      </c>
      <c r="AO138" s="188"/>
      <c r="AP138" s="188"/>
      <c r="AQ138" s="188">
        <f>SUM(AQ133:AQ137)</f>
        <v>0</v>
      </c>
      <c r="AR138" s="188"/>
      <c r="AS138" s="188">
        <f>SUM(AS133:AS137)</f>
        <v>0</v>
      </c>
      <c r="AT138" s="3"/>
      <c r="AU138" s="188">
        <f>SUM(AU133:AU137)</f>
        <v>0</v>
      </c>
      <c r="AV138" s="188"/>
      <c r="AW138" s="188">
        <f>SUM(AW133:AW137)</f>
        <v>0</v>
      </c>
      <c r="AX138" s="3"/>
      <c r="AY138" s="188">
        <f>SUM(AY133:AY137)</f>
        <v>0</v>
      </c>
      <c r="AZ138" s="188"/>
      <c r="BA138" s="188">
        <f>SUM(BA133:BA137)</f>
        <v>1420757.7370479249</v>
      </c>
      <c r="BB138" s="3"/>
      <c r="BC138" s="188">
        <f>SUM(BC133:BC137)</f>
        <v>0</v>
      </c>
      <c r="BD138" s="188"/>
      <c r="BE138" s="188">
        <f>SUM(BE133:BE137)</f>
        <v>0</v>
      </c>
      <c r="BF138" s="3"/>
      <c r="BG138" s="188">
        <f>SUM(BG133:BG137)</f>
        <v>0</v>
      </c>
      <c r="BH138" s="188"/>
      <c r="BI138" s="188">
        <f>SUM(BI133:BI137)</f>
        <v>0</v>
      </c>
      <c r="BJ138" s="3"/>
      <c r="BK138" s="188">
        <f>SUM(BK133:BK137)</f>
        <v>0</v>
      </c>
      <c r="BL138" s="188"/>
      <c r="BM138" s="188">
        <f>SUM(BM133:BM137)</f>
        <v>0</v>
      </c>
    </row>
    <row r="139" spans="2:66" ht="18.75">
      <c r="B139" s="211"/>
      <c r="C139" s="211"/>
      <c r="D139" s="211"/>
      <c r="E139" s="184"/>
      <c r="F139" s="179"/>
      <c r="J139" s="207">
        <f>$J$8</f>
        <v>1</v>
      </c>
      <c r="K139" s="207">
        <f>$K$8</f>
        <v>1</v>
      </c>
      <c r="L139" s="178"/>
      <c r="M139" s="178"/>
      <c r="N139" s="207">
        <f>$N$8</f>
        <v>1</v>
      </c>
      <c r="O139" s="207">
        <f>$O$8</f>
        <v>1</v>
      </c>
      <c r="P139" s="178"/>
      <c r="Q139" s="178"/>
      <c r="R139" s="207">
        <f>$R$8</f>
        <v>1</v>
      </c>
      <c r="S139" s="207">
        <f>$S$8</f>
        <v>1</v>
      </c>
      <c r="T139" s="178"/>
      <c r="U139" s="178"/>
      <c r="V139" s="207">
        <f>$V$8</f>
        <v>1</v>
      </c>
      <c r="W139" s="207">
        <f>$W$8</f>
        <v>1</v>
      </c>
      <c r="X139" s="178"/>
      <c r="Y139" s="178"/>
      <c r="Z139" s="207">
        <f>$Z$8</f>
        <v>1</v>
      </c>
      <c r="AA139" s="207">
        <f>$AA$8</f>
        <v>1</v>
      </c>
      <c r="AB139" s="178"/>
      <c r="AC139" s="178"/>
      <c r="AD139" s="207">
        <f>$AD$8</f>
        <v>1</v>
      </c>
      <c r="AE139" s="207">
        <f>$AE$8</f>
        <v>1</v>
      </c>
      <c r="AF139" s="178"/>
      <c r="AG139" s="178"/>
      <c r="AH139" s="207">
        <f>$AH$8</f>
        <v>1</v>
      </c>
      <c r="AI139" s="207">
        <f>$AI$8</f>
        <v>1</v>
      </c>
      <c r="AJ139" s="178"/>
      <c r="AK139" s="178"/>
      <c r="AL139" s="207">
        <f>$AL$8</f>
        <v>1</v>
      </c>
      <c r="AM139" s="207">
        <f>$AM$8</f>
        <v>1</v>
      </c>
      <c r="AN139" s="178"/>
      <c r="AO139" s="178"/>
      <c r="AP139" s="5"/>
      <c r="AQ139" s="5"/>
      <c r="AR139" s="5"/>
      <c r="AS139" s="5"/>
      <c r="AU139" s="207">
        <f>$AU$8</f>
        <v>1.25</v>
      </c>
      <c r="AV139" s="207">
        <f>$AV$8</f>
        <v>1.2</v>
      </c>
      <c r="AW139" s="5"/>
      <c r="AY139" s="207">
        <f>$AY$8</f>
        <v>1.2</v>
      </c>
      <c r="AZ139" s="207">
        <f>$AZ$8</f>
        <v>1.2</v>
      </c>
      <c r="BA139" s="178"/>
      <c r="BB139" s="179"/>
      <c r="BC139" s="207">
        <f>$BC$8</f>
        <v>1.2</v>
      </c>
      <c r="BD139" s="207">
        <f>$BD$8</f>
        <v>1.25</v>
      </c>
      <c r="BE139" s="178"/>
      <c r="BF139" s="179"/>
      <c r="BG139" s="207">
        <f>$BG$8</f>
        <v>1.25</v>
      </c>
      <c r="BH139" s="207">
        <f>$BH$8</f>
        <v>1.25</v>
      </c>
      <c r="BI139" s="178"/>
      <c r="BJ139" s="179"/>
      <c r="BK139" s="207">
        <f>$BK$8</f>
        <v>1.1499999999999999</v>
      </c>
      <c r="BL139" s="207">
        <f>$BL$8</f>
        <v>1.2</v>
      </c>
      <c r="BM139" s="178"/>
    </row>
    <row r="140" spans="2:66" ht="18.75">
      <c r="B140" s="172">
        <v>6</v>
      </c>
      <c r="C140" s="181" t="s">
        <v>511</v>
      </c>
      <c r="D140" s="181"/>
      <c r="E140" s="184"/>
      <c r="F140" s="186"/>
      <c r="G140" s="186"/>
      <c r="H140" s="186"/>
      <c r="I140" s="186"/>
      <c r="J140" s="186"/>
      <c r="K140" s="186"/>
      <c r="L140" s="186"/>
      <c r="M140" s="186"/>
      <c r="N140" s="186"/>
      <c r="O140" s="186"/>
      <c r="P140" s="186"/>
      <c r="Q140" s="186"/>
      <c r="R140" s="186"/>
      <c r="S140" s="186"/>
      <c r="T140" s="186"/>
      <c r="U140" s="186"/>
      <c r="V140" s="186"/>
      <c r="W140" s="186"/>
      <c r="X140" s="186"/>
      <c r="Y140" s="186"/>
      <c r="Z140" s="186"/>
      <c r="AA140" s="186"/>
      <c r="AB140" s="186"/>
      <c r="AC140" s="186"/>
      <c r="AD140" s="186"/>
      <c r="AE140" s="186"/>
      <c r="AF140" s="186"/>
      <c r="AG140" s="186"/>
      <c r="AH140" s="186"/>
      <c r="AI140" s="186"/>
      <c r="AJ140" s="186"/>
      <c r="AK140" s="186"/>
      <c r="AL140" s="186"/>
      <c r="AM140" s="186"/>
      <c r="AN140" s="186"/>
      <c r="AO140" s="5"/>
      <c r="AP140" s="5"/>
      <c r="AQ140" s="5"/>
      <c r="AR140" s="5"/>
      <c r="AS140" s="183">
        <f t="shared" ref="AS140:AS145" si="167">SUMIF($F$6:$AN$6,$AS$6,F140:AN140)</f>
        <v>0</v>
      </c>
      <c r="AU140" s="182"/>
      <c r="AV140" s="182"/>
      <c r="AW140" s="182"/>
      <c r="AY140" s="182"/>
      <c r="AZ140" s="182"/>
      <c r="BA140" s="182"/>
      <c r="BC140" s="182"/>
      <c r="BD140" s="182"/>
      <c r="BE140" s="182"/>
      <c r="BG140" s="182"/>
      <c r="BH140" s="182"/>
      <c r="BI140" s="182"/>
      <c r="BK140" s="182"/>
      <c r="BL140" s="182"/>
      <c r="BM140" s="182"/>
    </row>
    <row r="141" spans="2:66" ht="18.75">
      <c r="B141" s="172" t="s">
        <v>286</v>
      </c>
      <c r="C141" s="181"/>
      <c r="D141" s="180" t="s">
        <v>512</v>
      </c>
      <c r="E141" s="184"/>
      <c r="F141" s="186"/>
      <c r="G141" s="186"/>
      <c r="H141" s="186"/>
      <c r="I141" s="186"/>
      <c r="J141" s="186"/>
      <c r="K141" s="186"/>
      <c r="L141" s="186"/>
      <c r="M141" s="186"/>
      <c r="N141" s="186"/>
      <c r="O141" s="186"/>
      <c r="P141" s="186"/>
      <c r="Q141" s="186"/>
      <c r="R141" s="186"/>
      <c r="S141" s="186"/>
      <c r="T141" s="186"/>
      <c r="U141" s="186"/>
      <c r="V141" s="186"/>
      <c r="W141" s="186"/>
      <c r="X141" s="186"/>
      <c r="Y141" s="186"/>
      <c r="Z141" s="186"/>
      <c r="AA141" s="186"/>
      <c r="AB141" s="186"/>
      <c r="AC141" s="186"/>
      <c r="AD141" s="186"/>
      <c r="AE141" s="186"/>
      <c r="AF141" s="186"/>
      <c r="AG141" s="186"/>
      <c r="AH141" s="186"/>
      <c r="AI141" s="186"/>
      <c r="AJ141" s="186"/>
      <c r="AK141" s="186"/>
      <c r="AL141" s="186"/>
      <c r="AM141" s="186"/>
      <c r="AN141" s="186"/>
      <c r="AO141" s="5"/>
      <c r="AP141" s="5"/>
      <c r="AQ141" s="5"/>
      <c r="AR141" s="5"/>
      <c r="AS141" s="183">
        <f t="shared" si="167"/>
        <v>0</v>
      </c>
      <c r="AU141" s="182">
        <f>AQ141*$AU$60</f>
        <v>0</v>
      </c>
      <c r="AV141" s="182">
        <f>AR141*$AV$60</f>
        <v>0</v>
      </c>
      <c r="AW141" s="182" t="e">
        <f>SUM('1. P&amp;L'!#REF!)*AX141</f>
        <v>#REF!</v>
      </c>
      <c r="AX141" s="227">
        <v>1.2500000000000001E-2</v>
      </c>
      <c r="AY141" s="182">
        <f>AU141*$AY$60</f>
        <v>0</v>
      </c>
      <c r="AZ141" s="182">
        <f>AV141*$AZ$60</f>
        <v>0</v>
      </c>
      <c r="BA141" s="182" t="e">
        <f>SUM('1. P&amp;L'!#REF!)*BB141</f>
        <v>#REF!</v>
      </c>
      <c r="BB141" s="227">
        <v>1.2500000000000001E-2</v>
      </c>
      <c r="BC141" s="182">
        <f>AY141*$BC$60</f>
        <v>0</v>
      </c>
      <c r="BD141" s="182">
        <f>AZ141*$BD$60</f>
        <v>0</v>
      </c>
      <c r="BE141" s="182" t="e">
        <f>SUM('1. P&amp;L'!#REF!)*BF141</f>
        <v>#REF!</v>
      </c>
      <c r="BF141" s="227">
        <v>1.2500000000000001E-2</v>
      </c>
      <c r="BG141" s="182">
        <f>BC141*$BG$60</f>
        <v>0</v>
      </c>
      <c r="BH141" s="182">
        <f>BD141*$BH$60</f>
        <v>0</v>
      </c>
      <c r="BI141" s="182" t="e">
        <f>SUM('1. P&amp;L'!#REF!)*BJ141</f>
        <v>#REF!</v>
      </c>
      <c r="BJ141" s="115">
        <v>1.2500000000000001E-2</v>
      </c>
      <c r="BK141" s="182">
        <f>BG141*$BK$60</f>
        <v>0</v>
      </c>
      <c r="BL141" s="182">
        <f>BH141*$BL$60</f>
        <v>0</v>
      </c>
      <c r="BM141" s="182" t="e">
        <f>SUM('1. P&amp;L'!#REF!)*BN141</f>
        <v>#REF!</v>
      </c>
      <c r="BN141" s="115">
        <v>1.2500000000000001E-2</v>
      </c>
    </row>
    <row r="142" spans="2:66" ht="18.75">
      <c r="B142" s="172" t="s">
        <v>288</v>
      </c>
      <c r="C142" s="181"/>
      <c r="D142" s="180" t="s">
        <v>513</v>
      </c>
      <c r="E142" s="184"/>
      <c r="F142" s="186"/>
      <c r="G142" s="186"/>
      <c r="H142" s="186"/>
      <c r="I142" s="186"/>
      <c r="J142" s="186"/>
      <c r="K142" s="186"/>
      <c r="L142" s="186"/>
      <c r="M142" s="186"/>
      <c r="N142" s="186"/>
      <c r="O142" s="186"/>
      <c r="P142" s="186"/>
      <c r="Q142" s="186"/>
      <c r="R142" s="186"/>
      <c r="S142" s="186"/>
      <c r="T142" s="186"/>
      <c r="U142" s="186"/>
      <c r="V142" s="186"/>
      <c r="W142" s="186"/>
      <c r="X142" s="186"/>
      <c r="Y142" s="186"/>
      <c r="Z142" s="186"/>
      <c r="AA142" s="186"/>
      <c r="AB142" s="186"/>
      <c r="AC142" s="186"/>
      <c r="AD142" s="186"/>
      <c r="AE142" s="186"/>
      <c r="AF142" s="186"/>
      <c r="AG142" s="186"/>
      <c r="AH142" s="186"/>
      <c r="AI142" s="186"/>
      <c r="AJ142" s="186"/>
      <c r="AK142" s="186"/>
      <c r="AL142" s="186"/>
      <c r="AM142" s="186"/>
      <c r="AN142" s="186"/>
      <c r="AO142" s="5"/>
      <c r="AP142" s="5"/>
      <c r="AQ142" s="5"/>
      <c r="AR142" s="5"/>
      <c r="AS142" s="183">
        <f t="shared" si="167"/>
        <v>0</v>
      </c>
      <c r="AU142" s="182">
        <f>AQ142*$AU$60</f>
        <v>0</v>
      </c>
      <c r="AV142" s="182">
        <f>AR142*$AV$60</f>
        <v>0</v>
      </c>
      <c r="AW142" s="182" t="e">
        <f>SUM('1. P&amp;L'!#REF!)*AX142</f>
        <v>#REF!</v>
      </c>
      <c r="AX142" s="227">
        <v>9.1000000000000004E-3</v>
      </c>
      <c r="AY142" s="182">
        <f>AU142*$AY$60</f>
        <v>0</v>
      </c>
      <c r="AZ142" s="182">
        <f>AV142*$AZ$60</f>
        <v>0</v>
      </c>
      <c r="BA142" s="182" t="e">
        <f>SUM('1. P&amp;L'!#REF!)*BB142</f>
        <v>#REF!</v>
      </c>
      <c r="BB142" s="227">
        <v>9.1000000000000004E-3</v>
      </c>
      <c r="BC142" s="182">
        <f>AY142*$BC$60</f>
        <v>0</v>
      </c>
      <c r="BD142" s="182">
        <f>AZ142*$BD$60</f>
        <v>0</v>
      </c>
      <c r="BE142" s="182" t="e">
        <f>SUM('1. P&amp;L'!#REF!)*BF142</f>
        <v>#REF!</v>
      </c>
      <c r="BF142" s="227">
        <v>9.1000000000000004E-3</v>
      </c>
      <c r="BG142" s="182">
        <f>BC142*$BG$60</f>
        <v>0</v>
      </c>
      <c r="BH142" s="182">
        <f>BD142*$BH$60</f>
        <v>0</v>
      </c>
      <c r="BI142" s="182" t="e">
        <f>SUM('1. P&amp;L'!#REF!)*BJ142</f>
        <v>#REF!</v>
      </c>
      <c r="BJ142" s="115">
        <v>9.1000000000000004E-3</v>
      </c>
      <c r="BK142" s="182">
        <f>BG142*$BK$60</f>
        <v>0</v>
      </c>
      <c r="BL142" s="182">
        <f>BH142*$BL$60</f>
        <v>0</v>
      </c>
      <c r="BM142" s="182" t="e">
        <f>SUM('1. P&amp;L'!#REF!)*BN142</f>
        <v>#REF!</v>
      </c>
      <c r="BN142" s="115">
        <v>9.1000000000000004E-3</v>
      </c>
    </row>
    <row r="143" spans="2:66" ht="18.75">
      <c r="B143" s="172" t="s">
        <v>290</v>
      </c>
      <c r="C143" s="181"/>
      <c r="D143" s="180" t="s">
        <v>514</v>
      </c>
      <c r="E143" s="184"/>
      <c r="F143" s="186"/>
      <c r="G143" s="186"/>
      <c r="H143" s="186"/>
      <c r="I143" s="186"/>
      <c r="J143" s="186"/>
      <c r="K143" s="186"/>
      <c r="L143" s="186"/>
      <c r="M143" s="186"/>
      <c r="N143" s="186"/>
      <c r="O143" s="186"/>
      <c r="P143" s="186"/>
      <c r="Q143" s="186"/>
      <c r="R143" s="186"/>
      <c r="S143" s="186"/>
      <c r="T143" s="186"/>
      <c r="U143" s="186"/>
      <c r="V143" s="186"/>
      <c r="W143" s="186"/>
      <c r="X143" s="186"/>
      <c r="Y143" s="186"/>
      <c r="Z143" s="186"/>
      <c r="AA143" s="186"/>
      <c r="AB143" s="186"/>
      <c r="AC143" s="186"/>
      <c r="AD143" s="186"/>
      <c r="AE143" s="186"/>
      <c r="AF143" s="186"/>
      <c r="AG143" s="186"/>
      <c r="AH143" s="186"/>
      <c r="AI143" s="186"/>
      <c r="AJ143" s="186"/>
      <c r="AK143" s="186"/>
      <c r="AL143" s="186"/>
      <c r="AM143" s="186"/>
      <c r="AN143" s="186"/>
      <c r="AO143" s="5"/>
      <c r="AP143" s="5"/>
      <c r="AQ143" s="5"/>
      <c r="AR143" s="5"/>
      <c r="AS143" s="183">
        <f t="shared" si="167"/>
        <v>0</v>
      </c>
      <c r="AU143" s="182">
        <f>AQ143*$AU$60</f>
        <v>0</v>
      </c>
      <c r="AV143" s="182">
        <f>AR143*$AV$60</f>
        <v>0</v>
      </c>
      <c r="AW143" s="182" t="e">
        <f>SUM('1. P&amp;L'!#REF!)*AX143</f>
        <v>#REF!</v>
      </c>
      <c r="AX143" s="227">
        <v>9.1000000000000004E-3</v>
      </c>
      <c r="AY143" s="182">
        <f>AU143*$AY$60</f>
        <v>0</v>
      </c>
      <c r="AZ143" s="182">
        <f>AV143*$AZ$60</f>
        <v>0</v>
      </c>
      <c r="BA143" s="182" t="e">
        <f>SUM('1. P&amp;L'!#REF!)*BB143</f>
        <v>#REF!</v>
      </c>
      <c r="BB143" s="227">
        <v>9.1000000000000004E-3</v>
      </c>
      <c r="BC143" s="182">
        <f>AY143*$BC$60</f>
        <v>0</v>
      </c>
      <c r="BD143" s="182">
        <f>AZ143*$BD$60</f>
        <v>0</v>
      </c>
      <c r="BE143" s="182" t="e">
        <f>SUM('1. P&amp;L'!#REF!)*BF143</f>
        <v>#REF!</v>
      </c>
      <c r="BF143" s="227">
        <v>9.1000000000000004E-3</v>
      </c>
      <c r="BG143" s="182">
        <f>BC143*$BG$60</f>
        <v>0</v>
      </c>
      <c r="BH143" s="182">
        <f>BD143*$BH$60</f>
        <v>0</v>
      </c>
      <c r="BI143" s="182" t="e">
        <f>SUM('1. P&amp;L'!#REF!)*BJ143</f>
        <v>#REF!</v>
      </c>
      <c r="BJ143" s="115">
        <v>9.1000000000000004E-3</v>
      </c>
      <c r="BK143" s="182">
        <f>BG143*$BK$60</f>
        <v>0</v>
      </c>
      <c r="BL143" s="182">
        <f>BH143*$BL$60</f>
        <v>0</v>
      </c>
      <c r="BM143" s="182" t="e">
        <f>SUM('1. P&amp;L'!#REF!)*BN143</f>
        <v>#REF!</v>
      </c>
      <c r="BN143" s="115">
        <v>9.1000000000000004E-3</v>
      </c>
    </row>
    <row r="144" spans="2:66" ht="18.75">
      <c r="B144" s="172" t="s">
        <v>373</v>
      </c>
      <c r="C144" s="181"/>
      <c r="D144" s="180" t="s">
        <v>515</v>
      </c>
      <c r="F144" s="186"/>
      <c r="G144" s="186"/>
      <c r="H144" s="186"/>
      <c r="I144" s="186"/>
      <c r="J144" s="186"/>
      <c r="K144" s="186"/>
      <c r="L144" s="186"/>
      <c r="M144" s="186"/>
      <c r="N144" s="186"/>
      <c r="O144" s="186"/>
      <c r="P144" s="186"/>
      <c r="Q144" s="186"/>
      <c r="R144" s="186"/>
      <c r="S144" s="186"/>
      <c r="T144" s="186"/>
      <c r="U144" s="186"/>
      <c r="V144" s="186"/>
      <c r="W144" s="186"/>
      <c r="X144" s="186"/>
      <c r="Y144" s="186"/>
      <c r="Z144" s="186"/>
      <c r="AA144" s="186"/>
      <c r="AB144" s="186"/>
      <c r="AC144" s="186"/>
      <c r="AD144" s="186"/>
      <c r="AE144" s="186"/>
      <c r="AF144" s="186"/>
      <c r="AG144" s="186"/>
      <c r="AH144" s="186"/>
      <c r="AI144" s="186"/>
      <c r="AJ144" s="186"/>
      <c r="AK144" s="186"/>
      <c r="AL144" s="186"/>
      <c r="AM144" s="186"/>
      <c r="AN144" s="186"/>
      <c r="AO144" s="5"/>
      <c r="AP144" s="5"/>
      <c r="AQ144" s="5"/>
      <c r="AR144" s="5"/>
      <c r="AS144" s="183">
        <f t="shared" si="167"/>
        <v>0</v>
      </c>
      <c r="AU144" s="182"/>
      <c r="AV144" s="182"/>
      <c r="AW144" s="182" t="e">
        <f>SUM('1. P&amp;L'!#REF!)*AX144</f>
        <v>#REF!</v>
      </c>
      <c r="AX144" s="227">
        <v>1.0999999999999999E-2</v>
      </c>
      <c r="AY144" s="182"/>
      <c r="AZ144" s="182"/>
      <c r="BA144" s="182" t="e">
        <f>SUM('1. P&amp;L'!#REF!)*BB144</f>
        <v>#REF!</v>
      </c>
      <c r="BB144" s="227">
        <v>1.0999999999999999E-2</v>
      </c>
      <c r="BC144" s="182"/>
      <c r="BD144" s="182"/>
      <c r="BE144" s="182" t="e">
        <f>SUM('1. P&amp;L'!#REF!)*BF144</f>
        <v>#REF!</v>
      </c>
      <c r="BF144" s="227">
        <v>1.0999999999999999E-2</v>
      </c>
      <c r="BG144" s="182"/>
      <c r="BH144" s="182"/>
      <c r="BI144" s="182" t="e">
        <f>SUM('1. P&amp;L'!#REF!)*BJ144</f>
        <v>#REF!</v>
      </c>
      <c r="BJ144" s="115">
        <v>1.0999999999999999E-2</v>
      </c>
      <c r="BK144" s="182"/>
      <c r="BL144" s="182"/>
      <c r="BM144" s="182" t="e">
        <f>SUM('1. P&amp;L'!#REF!)*BN144</f>
        <v>#REF!</v>
      </c>
      <c r="BN144" s="115">
        <v>1.0999999999999999E-2</v>
      </c>
    </row>
    <row r="145" spans="2:65" ht="18.75">
      <c r="B145" s="172" t="s">
        <v>516</v>
      </c>
      <c r="C145" s="181"/>
      <c r="D145" s="180">
        <v>0</v>
      </c>
      <c r="F145" s="186"/>
      <c r="G145" s="186"/>
      <c r="H145" s="186"/>
      <c r="I145" s="186"/>
      <c r="J145" s="186"/>
      <c r="K145" s="186"/>
      <c r="L145" s="186"/>
      <c r="M145" s="186"/>
      <c r="N145" s="186"/>
      <c r="O145" s="186"/>
      <c r="P145" s="186"/>
      <c r="Q145" s="186"/>
      <c r="R145" s="186"/>
      <c r="S145" s="186"/>
      <c r="T145" s="186"/>
      <c r="U145" s="186"/>
      <c r="V145" s="186"/>
      <c r="W145" s="186"/>
      <c r="X145" s="186"/>
      <c r="Y145" s="186"/>
      <c r="Z145" s="186"/>
      <c r="AA145" s="186"/>
      <c r="AB145" s="186"/>
      <c r="AC145" s="186"/>
      <c r="AD145" s="186"/>
      <c r="AE145" s="186"/>
      <c r="AF145" s="186"/>
      <c r="AG145" s="186"/>
      <c r="AH145" s="186"/>
      <c r="AI145" s="186"/>
      <c r="AJ145" s="186"/>
      <c r="AK145" s="186"/>
      <c r="AL145" s="186"/>
      <c r="AM145" s="186"/>
      <c r="AN145" s="186"/>
      <c r="AO145" s="5"/>
      <c r="AP145" s="5"/>
      <c r="AQ145" s="5"/>
      <c r="AR145" s="5"/>
      <c r="AS145" s="183">
        <f t="shared" si="167"/>
        <v>0</v>
      </c>
      <c r="AU145" s="182"/>
      <c r="AV145" s="182"/>
      <c r="AW145" s="182"/>
      <c r="AY145" s="182"/>
      <c r="AZ145" s="182"/>
      <c r="BA145" s="182"/>
      <c r="BC145" s="182"/>
      <c r="BD145" s="182"/>
      <c r="BE145" s="182"/>
      <c r="BG145" s="182"/>
      <c r="BH145" s="182"/>
      <c r="BI145" s="182"/>
      <c r="BK145" s="182"/>
      <c r="BL145" s="182"/>
      <c r="BM145" s="182"/>
    </row>
    <row r="146" spans="2:65">
      <c r="B146" s="362" t="s">
        <v>164</v>
      </c>
      <c r="C146" s="362"/>
      <c r="D146" s="362"/>
      <c r="E146" s="211"/>
      <c r="F146" s="188">
        <f>SUM(F141:F145)</f>
        <v>0</v>
      </c>
      <c r="G146" s="188"/>
      <c r="H146" s="188">
        <f>SUM(H141:H145)</f>
        <v>0</v>
      </c>
      <c r="I146" s="188"/>
      <c r="J146" s="188">
        <f>SUM(J141:J145)</f>
        <v>0</v>
      </c>
      <c r="K146" s="188"/>
      <c r="L146" s="188">
        <f>SUM(L141:L145)</f>
        <v>0</v>
      </c>
      <c r="M146" s="188"/>
      <c r="N146" s="188">
        <f>SUM(N141:N145)</f>
        <v>0</v>
      </c>
      <c r="O146" s="188"/>
      <c r="P146" s="188">
        <f>SUM(P141:P145)</f>
        <v>0</v>
      </c>
      <c r="Q146" s="188"/>
      <c r="R146" s="188">
        <f>SUM(R141:R145)</f>
        <v>0</v>
      </c>
      <c r="S146" s="188"/>
      <c r="T146" s="188">
        <f>SUM(T141:T145)</f>
        <v>0</v>
      </c>
      <c r="U146" s="188"/>
      <c r="V146" s="188">
        <f>SUM(V141:V145)</f>
        <v>0</v>
      </c>
      <c r="W146" s="188"/>
      <c r="X146" s="188">
        <f>SUM(X141:X145)</f>
        <v>0</v>
      </c>
      <c r="Y146" s="188"/>
      <c r="Z146" s="188">
        <f>SUM(Z141:Z145)</f>
        <v>0</v>
      </c>
      <c r="AA146" s="188"/>
      <c r="AB146" s="188">
        <f>SUM(AB141:AB145)</f>
        <v>0</v>
      </c>
      <c r="AC146" s="188"/>
      <c r="AD146" s="188">
        <f>SUM(AD141:AD145)</f>
        <v>0</v>
      </c>
      <c r="AE146" s="188"/>
      <c r="AF146" s="188">
        <f>SUM(AF141:AF145)</f>
        <v>0</v>
      </c>
      <c r="AG146" s="188"/>
      <c r="AH146" s="188">
        <f>SUM(AH141:AH145)</f>
        <v>0</v>
      </c>
      <c r="AI146" s="188"/>
      <c r="AJ146" s="188">
        <f>SUM(AJ141:AJ145)</f>
        <v>0</v>
      </c>
      <c r="AK146" s="188"/>
      <c r="AL146" s="188">
        <f>SUM(AL141:AL145)</f>
        <v>0</v>
      </c>
      <c r="AM146" s="188"/>
      <c r="AN146" s="188">
        <f>SUM(AN141:AN145)</f>
        <v>0</v>
      </c>
      <c r="AO146" s="188"/>
      <c r="AP146" s="188"/>
      <c r="AQ146" s="188">
        <f>SUM(AQ141:AQ145)</f>
        <v>0</v>
      </c>
      <c r="AR146" s="188"/>
      <c r="AS146" s="188">
        <f>SUM(AS141:AS145)</f>
        <v>0</v>
      </c>
      <c r="AT146" s="3"/>
      <c r="AU146" s="188">
        <f>SUM(AU141:AU145)</f>
        <v>0</v>
      </c>
      <c r="AV146" s="188"/>
      <c r="AW146" s="188" t="e">
        <f>SUM(AW141:AW145)</f>
        <v>#REF!</v>
      </c>
      <c r="AX146" s="3"/>
      <c r="AY146" s="188">
        <f>SUM(AY141:AY145)</f>
        <v>0</v>
      </c>
      <c r="AZ146" s="188"/>
      <c r="BA146" s="188" t="e">
        <f>SUM(BA141:BA145)</f>
        <v>#REF!</v>
      </c>
      <c r="BB146" s="3"/>
      <c r="BC146" s="188">
        <f>SUM(BC141:BC145)</f>
        <v>0</v>
      </c>
      <c r="BD146" s="188"/>
      <c r="BE146" s="188" t="e">
        <f>SUM(BE141:BE145)</f>
        <v>#REF!</v>
      </c>
      <c r="BF146" s="3"/>
      <c r="BG146" s="188">
        <f>SUM(BG141:BG145)</f>
        <v>0</v>
      </c>
      <c r="BH146" s="188"/>
      <c r="BI146" s="188" t="e">
        <f>SUM(BI141:BI145)</f>
        <v>#REF!</v>
      </c>
      <c r="BJ146" s="3"/>
      <c r="BK146" s="188">
        <f>SUM(BK141:BK145)</f>
        <v>0</v>
      </c>
      <c r="BL146" s="188"/>
      <c r="BM146" s="188" t="e">
        <f>SUM(BM141:BM145)</f>
        <v>#REF!</v>
      </c>
    </row>
    <row r="147" spans="2:65" ht="18.75">
      <c r="B147" s="3"/>
      <c r="C147" s="179"/>
      <c r="D147" s="184"/>
      <c r="G147" s="5"/>
      <c r="H147" s="5"/>
      <c r="I147" s="5"/>
      <c r="K147" s="5"/>
      <c r="L147" s="5"/>
      <c r="M147" s="5"/>
      <c r="O147" s="5"/>
      <c r="P147" s="5"/>
      <c r="Q147" s="5"/>
      <c r="S147" s="5"/>
      <c r="T147" s="5"/>
      <c r="U147" s="5"/>
      <c r="W147" s="5"/>
      <c r="X147" s="5"/>
      <c r="Y147" s="5"/>
      <c r="AA147" s="5"/>
      <c r="AB147" s="5"/>
      <c r="AC147" s="5"/>
      <c r="AE147" s="5"/>
      <c r="AF147" s="5"/>
      <c r="AG147" s="5"/>
      <c r="AI147" s="5"/>
      <c r="AJ147" s="5"/>
      <c r="AK147" s="5"/>
      <c r="AM147" s="5"/>
      <c r="AN147" s="5"/>
      <c r="AO147" s="5"/>
      <c r="AP147" s="5"/>
      <c r="AQ147" s="5"/>
      <c r="AR147" s="5"/>
      <c r="AS147" s="5"/>
      <c r="AV147" s="5"/>
      <c r="AW147" s="5"/>
      <c r="AZ147" s="5"/>
      <c r="BA147" s="5"/>
      <c r="BD147" s="5"/>
      <c r="BE147" s="5"/>
      <c r="BH147" s="5"/>
      <c r="BI147" s="5"/>
      <c r="BL147" s="5"/>
      <c r="BM147" s="5"/>
    </row>
    <row r="148" spans="2:65" ht="18.75">
      <c r="B148" s="211"/>
      <c r="C148" s="211"/>
      <c r="D148" s="211"/>
      <c r="E148" s="184"/>
      <c r="F148" s="179"/>
      <c r="J148" s="207">
        <f>$J$8</f>
        <v>1</v>
      </c>
      <c r="K148" s="207">
        <f>$K$8</f>
        <v>1</v>
      </c>
      <c r="L148" s="178"/>
      <c r="M148" s="178"/>
      <c r="N148" s="207">
        <f>$N$8</f>
        <v>1</v>
      </c>
      <c r="O148" s="207">
        <f>$O$8</f>
        <v>1</v>
      </c>
      <c r="P148" s="178"/>
      <c r="Q148" s="178"/>
      <c r="R148" s="207">
        <f>$R$8</f>
        <v>1</v>
      </c>
      <c r="S148" s="207">
        <f>$S$8</f>
        <v>1</v>
      </c>
      <c r="T148" s="178"/>
      <c r="U148" s="178"/>
      <c r="V148" s="207">
        <f>$V$8</f>
        <v>1</v>
      </c>
      <c r="W148" s="207">
        <f>$W$8</f>
        <v>1</v>
      </c>
      <c r="X148" s="178"/>
      <c r="Y148" s="178"/>
      <c r="Z148" s="207">
        <f>$Z$8</f>
        <v>1</v>
      </c>
      <c r="AA148" s="207">
        <f>$AA$8</f>
        <v>1</v>
      </c>
      <c r="AB148" s="178"/>
      <c r="AC148" s="178"/>
      <c r="AD148" s="207">
        <f>$AD$8</f>
        <v>1</v>
      </c>
      <c r="AE148" s="207">
        <f>$AE$8</f>
        <v>1</v>
      </c>
      <c r="AF148" s="178"/>
      <c r="AG148" s="178"/>
      <c r="AH148" s="207">
        <f>$AH$8</f>
        <v>1</v>
      </c>
      <c r="AI148" s="207">
        <f>$AI$8</f>
        <v>1</v>
      </c>
      <c r="AJ148" s="178"/>
      <c r="AK148" s="178"/>
      <c r="AL148" s="207">
        <f>$AL$8</f>
        <v>1</v>
      </c>
      <c r="AM148" s="207">
        <f>$AM$8</f>
        <v>1</v>
      </c>
      <c r="AN148" s="178"/>
      <c r="AO148" s="178"/>
      <c r="AP148" s="5"/>
      <c r="AQ148" s="5"/>
      <c r="AR148" s="5"/>
      <c r="AS148" s="5"/>
      <c r="AU148" s="207">
        <f>$AU$8</f>
        <v>1.25</v>
      </c>
      <c r="AV148" s="207">
        <f>$AV$8</f>
        <v>1.2</v>
      </c>
      <c r="AW148" s="5"/>
      <c r="AY148" s="207">
        <f>$AY$8</f>
        <v>1.2</v>
      </c>
      <c r="AZ148" s="207">
        <f>$AZ$8</f>
        <v>1.2</v>
      </c>
      <c r="BA148" s="178"/>
      <c r="BB148" s="179"/>
      <c r="BC148" s="207">
        <f>$BC$8</f>
        <v>1.2</v>
      </c>
      <c r="BD148" s="207">
        <f>$BD$8</f>
        <v>1.25</v>
      </c>
      <c r="BE148" s="178"/>
      <c r="BF148" s="179"/>
      <c r="BG148" s="207">
        <f>$BG$8</f>
        <v>1.25</v>
      </c>
      <c r="BH148" s="207">
        <f>$BH$8</f>
        <v>1.25</v>
      </c>
      <c r="BI148" s="178"/>
      <c r="BJ148" s="179"/>
      <c r="BK148" s="207">
        <f>$BK$8</f>
        <v>1.1499999999999999</v>
      </c>
      <c r="BL148" s="207">
        <f>$BL$8</f>
        <v>1.2</v>
      </c>
      <c r="BM148" s="178"/>
    </row>
    <row r="149" spans="2:65" ht="18.75">
      <c r="B149" s="172">
        <v>6</v>
      </c>
      <c r="C149" s="181" t="s">
        <v>528</v>
      </c>
      <c r="D149" s="181"/>
      <c r="E149" s="184"/>
      <c r="F149" s="186"/>
      <c r="G149" s="186"/>
      <c r="H149" s="186"/>
      <c r="I149" s="186"/>
      <c r="J149" s="186"/>
      <c r="K149" s="186"/>
      <c r="L149" s="186"/>
      <c r="M149" s="186"/>
      <c r="N149" s="186"/>
      <c r="O149" s="186"/>
      <c r="P149" s="186"/>
      <c r="Q149" s="186"/>
      <c r="R149" s="186"/>
      <c r="S149" s="186"/>
      <c r="T149" s="186"/>
      <c r="U149" s="186"/>
      <c r="V149" s="186"/>
      <c r="W149" s="186"/>
      <c r="X149" s="186"/>
      <c r="Y149" s="186"/>
      <c r="Z149" s="186"/>
      <c r="AA149" s="186"/>
      <c r="AB149" s="186"/>
      <c r="AC149" s="186"/>
      <c r="AD149" s="186"/>
      <c r="AE149" s="186"/>
      <c r="AF149" s="186"/>
      <c r="AG149" s="186"/>
      <c r="AH149" s="186"/>
      <c r="AI149" s="186"/>
      <c r="AJ149" s="186"/>
      <c r="AK149" s="186"/>
      <c r="AL149" s="186"/>
      <c r="AM149" s="186"/>
      <c r="AN149" s="186"/>
      <c r="AO149" s="5"/>
      <c r="AP149" s="5"/>
      <c r="AQ149" s="5"/>
      <c r="AR149" s="5"/>
      <c r="AS149" s="183">
        <f t="shared" ref="AS149:AS157" si="168">SUMIF($F$6:$AN$6,$AS$6,F149:AN149)</f>
        <v>0</v>
      </c>
      <c r="AU149" s="182"/>
      <c r="AV149" s="182"/>
      <c r="AW149" s="182"/>
      <c r="AY149" s="182"/>
      <c r="AZ149" s="182"/>
      <c r="BA149" s="182"/>
      <c r="BC149" s="182"/>
      <c r="BD149" s="182"/>
      <c r="BE149" s="182"/>
      <c r="BG149" s="182"/>
      <c r="BH149" s="182"/>
      <c r="BI149" s="182"/>
      <c r="BK149" s="182"/>
      <c r="BL149" s="182"/>
      <c r="BM149" s="182"/>
    </row>
    <row r="150" spans="2:65" ht="18.75">
      <c r="B150" s="172" t="s">
        <v>286</v>
      </c>
      <c r="C150" s="181"/>
      <c r="D150" s="180" t="s">
        <v>529</v>
      </c>
      <c r="E150" s="184"/>
      <c r="F150" s="186"/>
      <c r="G150" s="186"/>
      <c r="H150" s="186"/>
      <c r="I150" s="186"/>
      <c r="J150" s="186"/>
      <c r="K150" s="186"/>
      <c r="L150" s="186"/>
      <c r="M150" s="186"/>
      <c r="N150" s="186"/>
      <c r="O150" s="186"/>
      <c r="P150" s="186"/>
      <c r="Q150" s="186"/>
      <c r="R150" s="186"/>
      <c r="S150" s="186"/>
      <c r="T150" s="186"/>
      <c r="U150" s="186"/>
      <c r="V150" s="186"/>
      <c r="W150" s="186"/>
      <c r="X150" s="186"/>
      <c r="Y150" s="186"/>
      <c r="Z150" s="186"/>
      <c r="AA150" s="186"/>
      <c r="AB150" s="186"/>
      <c r="AC150" s="186"/>
      <c r="AD150" s="186"/>
      <c r="AE150" s="186"/>
      <c r="AF150" s="186"/>
      <c r="AG150" s="186"/>
      <c r="AH150" s="186"/>
      <c r="AI150" s="186"/>
      <c r="AJ150" s="186"/>
      <c r="AK150" s="186"/>
      <c r="AL150" s="186"/>
      <c r="AM150" s="186"/>
      <c r="AN150" s="186"/>
      <c r="AO150" s="5"/>
      <c r="AP150" s="5"/>
      <c r="AQ150" s="5"/>
      <c r="AR150" s="5"/>
      <c r="AS150" s="183">
        <f t="shared" si="168"/>
        <v>0</v>
      </c>
      <c r="AU150" s="182">
        <f>5*12</f>
        <v>60</v>
      </c>
      <c r="AV150" s="182">
        <v>45000</v>
      </c>
      <c r="AW150" s="182">
        <f>AU150*AV150</f>
        <v>2700000</v>
      </c>
      <c r="AX150" s="227"/>
      <c r="AY150" s="182">
        <f t="shared" ref="AY150:AZ157" si="169">AU150*AY$148</f>
        <v>72</v>
      </c>
      <c r="AZ150" s="182">
        <f t="shared" si="169"/>
        <v>54000</v>
      </c>
      <c r="BA150" s="182">
        <f t="shared" ref="BA150:BA157" si="170">AY150*AZ150</f>
        <v>3888000</v>
      </c>
      <c r="BB150" s="227">
        <v>1.2500000000000001E-2</v>
      </c>
      <c r="BC150" s="182">
        <f t="shared" ref="BC150:BD157" si="171">AY150*BC$148</f>
        <v>86.399999999999991</v>
      </c>
      <c r="BD150" s="182">
        <f t="shared" si="171"/>
        <v>67500</v>
      </c>
      <c r="BE150" s="182">
        <f t="shared" ref="BE150:BE157" si="172">BC150*BD150</f>
        <v>5831999.9999999991</v>
      </c>
      <c r="BF150" s="227">
        <v>1.2500000000000001E-2</v>
      </c>
      <c r="BG150" s="182">
        <f t="shared" ref="BG150:BH157" si="173">BC150*BG$148</f>
        <v>107.99999999999999</v>
      </c>
      <c r="BH150" s="182">
        <f t="shared" si="173"/>
        <v>84375</v>
      </c>
      <c r="BI150" s="182">
        <f t="shared" ref="BI150:BI157" si="174">BG150*BH150</f>
        <v>9112499.9999999981</v>
      </c>
      <c r="BJ150" s="115">
        <v>1.2500000000000001E-2</v>
      </c>
      <c r="BK150" s="182">
        <f t="shared" ref="BK150:BL157" si="175">BG150*BK$148</f>
        <v>124.19999999999997</v>
      </c>
      <c r="BL150" s="182">
        <f t="shared" si="175"/>
        <v>101250</v>
      </c>
      <c r="BM150" s="182">
        <f t="shared" ref="BM150:BM157" si="176">BK150*BL150</f>
        <v>12575249.999999998</v>
      </c>
    </row>
    <row r="151" spans="2:65" ht="18.75">
      <c r="B151" s="172" t="s">
        <v>288</v>
      </c>
      <c r="C151" s="181"/>
      <c r="D151" s="180" t="s">
        <v>530</v>
      </c>
      <c r="E151" s="184"/>
      <c r="F151" s="186"/>
      <c r="G151" s="186"/>
      <c r="H151" s="186"/>
      <c r="I151" s="186"/>
      <c r="J151" s="186"/>
      <c r="K151" s="186"/>
      <c r="L151" s="186"/>
      <c r="M151" s="186"/>
      <c r="N151" s="186"/>
      <c r="O151" s="186"/>
      <c r="P151" s="186"/>
      <c r="Q151" s="186"/>
      <c r="R151" s="186"/>
      <c r="S151" s="186"/>
      <c r="T151" s="186"/>
      <c r="U151" s="186"/>
      <c r="V151" s="186"/>
      <c r="W151" s="186"/>
      <c r="X151" s="186"/>
      <c r="Y151" s="186"/>
      <c r="Z151" s="186"/>
      <c r="AA151" s="186"/>
      <c r="AB151" s="186"/>
      <c r="AC151" s="186"/>
      <c r="AD151" s="186"/>
      <c r="AE151" s="186"/>
      <c r="AF151" s="186"/>
      <c r="AG151" s="186"/>
      <c r="AH151" s="186"/>
      <c r="AI151" s="186"/>
      <c r="AJ151" s="186"/>
      <c r="AK151" s="186"/>
      <c r="AL151" s="186"/>
      <c r="AM151" s="186"/>
      <c r="AN151" s="186"/>
      <c r="AO151" s="5"/>
      <c r="AP151" s="5"/>
      <c r="AQ151" s="5"/>
      <c r="AR151" s="5"/>
      <c r="AS151" s="183">
        <f t="shared" si="168"/>
        <v>0</v>
      </c>
      <c r="AU151" s="182">
        <f>20*12</f>
        <v>240</v>
      </c>
      <c r="AV151" s="182">
        <v>30000</v>
      </c>
      <c r="AW151" s="182">
        <f>AU151*AV151</f>
        <v>7200000</v>
      </c>
      <c r="AX151" s="227"/>
      <c r="AY151" s="182">
        <f t="shared" si="169"/>
        <v>288</v>
      </c>
      <c r="AZ151" s="182">
        <f t="shared" si="169"/>
        <v>36000</v>
      </c>
      <c r="BA151" s="182">
        <f t="shared" si="170"/>
        <v>10368000</v>
      </c>
      <c r="BB151" s="227">
        <v>9.1000000000000004E-3</v>
      </c>
      <c r="BC151" s="182">
        <f t="shared" si="171"/>
        <v>345.59999999999997</v>
      </c>
      <c r="BD151" s="182">
        <f t="shared" si="171"/>
        <v>45000</v>
      </c>
      <c r="BE151" s="182">
        <f t="shared" si="172"/>
        <v>15551999.999999998</v>
      </c>
      <c r="BF151" s="227">
        <v>9.1000000000000004E-3</v>
      </c>
      <c r="BG151" s="182">
        <f t="shared" si="173"/>
        <v>431.99999999999994</v>
      </c>
      <c r="BH151" s="182">
        <f t="shared" si="173"/>
        <v>56250</v>
      </c>
      <c r="BI151" s="182">
        <f t="shared" si="174"/>
        <v>24299999.999999996</v>
      </c>
      <c r="BJ151" s="115">
        <v>9.1000000000000004E-3</v>
      </c>
      <c r="BK151" s="182">
        <f t="shared" si="175"/>
        <v>496.7999999999999</v>
      </c>
      <c r="BL151" s="182">
        <f t="shared" si="175"/>
        <v>67500</v>
      </c>
      <c r="BM151" s="182">
        <f t="shared" si="176"/>
        <v>33533999.999999993</v>
      </c>
    </row>
    <row r="152" spans="2:65" ht="18.75">
      <c r="B152" s="172" t="s">
        <v>290</v>
      </c>
      <c r="C152" s="181"/>
      <c r="D152" s="180" t="s">
        <v>531</v>
      </c>
      <c r="E152" s="184"/>
      <c r="F152" s="186"/>
      <c r="G152" s="186"/>
      <c r="H152" s="186"/>
      <c r="I152" s="186"/>
      <c r="J152" s="186"/>
      <c r="K152" s="186"/>
      <c r="L152" s="186"/>
      <c r="M152" s="186"/>
      <c r="N152" s="186"/>
      <c r="O152" s="186"/>
      <c r="P152" s="186"/>
      <c r="Q152" s="186"/>
      <c r="R152" s="186"/>
      <c r="S152" s="186"/>
      <c r="T152" s="186"/>
      <c r="U152" s="186"/>
      <c r="V152" s="186"/>
      <c r="W152" s="186"/>
      <c r="X152" s="186"/>
      <c r="Y152" s="186"/>
      <c r="Z152" s="186"/>
      <c r="AA152" s="186"/>
      <c r="AB152" s="186"/>
      <c r="AC152" s="186"/>
      <c r="AD152" s="186"/>
      <c r="AE152" s="186"/>
      <c r="AF152" s="186"/>
      <c r="AG152" s="186"/>
      <c r="AH152" s="186"/>
      <c r="AI152" s="186"/>
      <c r="AJ152" s="186"/>
      <c r="AK152" s="186"/>
      <c r="AL152" s="186"/>
      <c r="AM152" s="186"/>
      <c r="AN152" s="186"/>
      <c r="AO152" s="5"/>
      <c r="AP152" s="5"/>
      <c r="AQ152" s="5"/>
      <c r="AR152" s="5"/>
      <c r="AS152" s="183">
        <f t="shared" si="168"/>
        <v>0</v>
      </c>
      <c r="AU152" s="182">
        <f>20*12</f>
        <v>240</v>
      </c>
      <c r="AV152" s="182">
        <v>60000</v>
      </c>
      <c r="AW152" s="182">
        <f t="shared" ref="AW152:AW157" si="177">AU152*AV152</f>
        <v>14400000</v>
      </c>
      <c r="AX152" s="227"/>
      <c r="AY152" s="182">
        <f t="shared" si="169"/>
        <v>288</v>
      </c>
      <c r="AZ152" s="182">
        <f t="shared" si="169"/>
        <v>72000</v>
      </c>
      <c r="BA152" s="182">
        <f t="shared" si="170"/>
        <v>20736000</v>
      </c>
      <c r="BB152" s="227">
        <v>9.1000000000000004E-3</v>
      </c>
      <c r="BC152" s="182">
        <f t="shared" si="171"/>
        <v>345.59999999999997</v>
      </c>
      <c r="BD152" s="182">
        <f t="shared" si="171"/>
        <v>90000</v>
      </c>
      <c r="BE152" s="182">
        <f t="shared" si="172"/>
        <v>31103999.999999996</v>
      </c>
      <c r="BF152" s="227">
        <v>9.1000000000000004E-3</v>
      </c>
      <c r="BG152" s="182">
        <f t="shared" si="173"/>
        <v>431.99999999999994</v>
      </c>
      <c r="BH152" s="182">
        <f t="shared" si="173"/>
        <v>112500</v>
      </c>
      <c r="BI152" s="182">
        <f t="shared" si="174"/>
        <v>48599999.999999993</v>
      </c>
      <c r="BJ152" s="115">
        <v>9.1000000000000004E-3</v>
      </c>
      <c r="BK152" s="182">
        <f t="shared" si="175"/>
        <v>496.7999999999999</v>
      </c>
      <c r="BL152" s="182">
        <f t="shared" si="175"/>
        <v>135000</v>
      </c>
      <c r="BM152" s="182">
        <f t="shared" si="176"/>
        <v>67067999.999999985</v>
      </c>
    </row>
    <row r="153" spans="2:65" ht="18.75">
      <c r="B153" s="172" t="s">
        <v>373</v>
      </c>
      <c r="C153" s="181"/>
      <c r="D153" s="180" t="s">
        <v>532</v>
      </c>
      <c r="F153" s="186"/>
      <c r="G153" s="186"/>
      <c r="H153" s="186"/>
      <c r="I153" s="186"/>
      <c r="J153" s="186"/>
      <c r="K153" s="186"/>
      <c r="L153" s="186"/>
      <c r="M153" s="186"/>
      <c r="N153" s="186"/>
      <c r="O153" s="186"/>
      <c r="P153" s="186"/>
      <c r="Q153" s="186"/>
      <c r="R153" s="186"/>
      <c r="S153" s="186"/>
      <c r="T153" s="186"/>
      <c r="U153" s="186"/>
      <c r="V153" s="186"/>
      <c r="W153" s="186"/>
      <c r="X153" s="186"/>
      <c r="Y153" s="186"/>
      <c r="Z153" s="186"/>
      <c r="AA153" s="186"/>
      <c r="AB153" s="186"/>
      <c r="AC153" s="186"/>
      <c r="AD153" s="186"/>
      <c r="AE153" s="186"/>
      <c r="AF153" s="186"/>
      <c r="AG153" s="186"/>
      <c r="AH153" s="186"/>
      <c r="AI153" s="186"/>
      <c r="AJ153" s="186"/>
      <c r="AK153" s="186"/>
      <c r="AL153" s="186"/>
      <c r="AM153" s="186"/>
      <c r="AN153" s="186"/>
      <c r="AO153" s="5"/>
      <c r="AP153" s="5"/>
      <c r="AQ153" s="5"/>
      <c r="AR153" s="5"/>
      <c r="AS153" s="183">
        <f t="shared" si="168"/>
        <v>0</v>
      </c>
      <c r="AU153" s="182">
        <f>2*12</f>
        <v>24</v>
      </c>
      <c r="AV153" s="182">
        <v>80000</v>
      </c>
      <c r="AW153" s="182">
        <f t="shared" si="177"/>
        <v>1920000</v>
      </c>
      <c r="AX153" s="227"/>
      <c r="AY153" s="182">
        <f t="shared" si="169"/>
        <v>28.799999999999997</v>
      </c>
      <c r="AZ153" s="182">
        <f t="shared" si="169"/>
        <v>96000</v>
      </c>
      <c r="BA153" s="182">
        <f t="shared" si="170"/>
        <v>2764799.9999999995</v>
      </c>
      <c r="BB153" s="227">
        <v>1.0999999999999999E-2</v>
      </c>
      <c r="BC153" s="182">
        <f t="shared" si="171"/>
        <v>34.559999999999995</v>
      </c>
      <c r="BD153" s="182">
        <f t="shared" si="171"/>
        <v>120000</v>
      </c>
      <c r="BE153" s="182">
        <f t="shared" si="172"/>
        <v>4147199.9999999995</v>
      </c>
      <c r="BF153" s="227">
        <v>1.0999999999999999E-2</v>
      </c>
      <c r="BG153" s="182">
        <f t="shared" si="173"/>
        <v>43.199999999999996</v>
      </c>
      <c r="BH153" s="182">
        <f t="shared" si="173"/>
        <v>150000</v>
      </c>
      <c r="BI153" s="182">
        <f t="shared" si="174"/>
        <v>6479999.9999999991</v>
      </c>
      <c r="BJ153" s="115">
        <v>1.0999999999999999E-2</v>
      </c>
      <c r="BK153" s="182">
        <f t="shared" si="175"/>
        <v>49.679999999999993</v>
      </c>
      <c r="BL153" s="182">
        <f t="shared" si="175"/>
        <v>180000</v>
      </c>
      <c r="BM153" s="182">
        <f t="shared" si="176"/>
        <v>8942399.9999999981</v>
      </c>
    </row>
    <row r="154" spans="2:65" ht="18.75">
      <c r="B154" s="172" t="s">
        <v>516</v>
      </c>
      <c r="C154" s="181"/>
      <c r="D154" s="180" t="s">
        <v>533</v>
      </c>
      <c r="F154" s="186"/>
      <c r="G154" s="186"/>
      <c r="H154" s="186"/>
      <c r="I154" s="186"/>
      <c r="J154" s="186"/>
      <c r="K154" s="186"/>
      <c r="L154" s="186"/>
      <c r="M154" s="186"/>
      <c r="N154" s="186"/>
      <c r="O154" s="186"/>
      <c r="P154" s="186"/>
      <c r="Q154" s="186"/>
      <c r="R154" s="186"/>
      <c r="S154" s="186"/>
      <c r="T154" s="186"/>
      <c r="U154" s="186"/>
      <c r="V154" s="186"/>
      <c r="W154" s="186"/>
      <c r="X154" s="186"/>
      <c r="Y154" s="186"/>
      <c r="Z154" s="186"/>
      <c r="AA154" s="186"/>
      <c r="AB154" s="186"/>
      <c r="AC154" s="186"/>
      <c r="AD154" s="186"/>
      <c r="AE154" s="186"/>
      <c r="AF154" s="186"/>
      <c r="AG154" s="186"/>
      <c r="AH154" s="186"/>
      <c r="AI154" s="186"/>
      <c r="AJ154" s="186"/>
      <c r="AK154" s="186"/>
      <c r="AL154" s="186"/>
      <c r="AM154" s="186"/>
      <c r="AN154" s="186"/>
      <c r="AO154" s="5"/>
      <c r="AP154" s="5"/>
      <c r="AQ154" s="5"/>
      <c r="AR154" s="5"/>
      <c r="AS154" s="183"/>
      <c r="AU154" s="182">
        <f>8*12</f>
        <v>96</v>
      </c>
      <c r="AV154" s="182">
        <v>50000</v>
      </c>
      <c r="AW154" s="182">
        <f t="shared" si="177"/>
        <v>4800000</v>
      </c>
      <c r="AX154" s="227"/>
      <c r="AY154" s="182">
        <f t="shared" si="169"/>
        <v>115.19999999999999</v>
      </c>
      <c r="AZ154" s="182">
        <f t="shared" si="169"/>
        <v>60000</v>
      </c>
      <c r="BA154" s="182">
        <f t="shared" si="170"/>
        <v>6911999.9999999991</v>
      </c>
      <c r="BB154" s="227"/>
      <c r="BC154" s="182">
        <f t="shared" si="171"/>
        <v>138.23999999999998</v>
      </c>
      <c r="BD154" s="182">
        <f t="shared" si="171"/>
        <v>75000</v>
      </c>
      <c r="BE154" s="182">
        <f t="shared" si="172"/>
        <v>10367999.999999998</v>
      </c>
      <c r="BF154" s="227"/>
      <c r="BG154" s="182">
        <f t="shared" si="173"/>
        <v>172.79999999999998</v>
      </c>
      <c r="BH154" s="182">
        <f t="shared" si="173"/>
        <v>93750</v>
      </c>
      <c r="BI154" s="182">
        <f t="shared" si="174"/>
        <v>16199999.999999998</v>
      </c>
      <c r="BJ154" s="115"/>
      <c r="BK154" s="182">
        <f t="shared" si="175"/>
        <v>198.71999999999997</v>
      </c>
      <c r="BL154" s="182">
        <f t="shared" si="175"/>
        <v>112500</v>
      </c>
      <c r="BM154" s="182">
        <f t="shared" si="176"/>
        <v>22355999.999999996</v>
      </c>
    </row>
    <row r="155" spans="2:65" ht="18.75">
      <c r="B155" s="172" t="s">
        <v>534</v>
      </c>
      <c r="C155" s="181"/>
      <c r="D155" s="180" t="s">
        <v>535</v>
      </c>
      <c r="F155" s="186"/>
      <c r="G155" s="186"/>
      <c r="H155" s="186"/>
      <c r="I155" s="186"/>
      <c r="J155" s="186"/>
      <c r="K155" s="186"/>
      <c r="L155" s="186"/>
      <c r="M155" s="186"/>
      <c r="N155" s="186"/>
      <c r="O155" s="186"/>
      <c r="P155" s="186"/>
      <c r="Q155" s="186"/>
      <c r="R155" s="186"/>
      <c r="S155" s="186"/>
      <c r="T155" s="186"/>
      <c r="U155" s="186"/>
      <c r="V155" s="186"/>
      <c r="W155" s="186"/>
      <c r="X155" s="186"/>
      <c r="Y155" s="186"/>
      <c r="Z155" s="186"/>
      <c r="AA155" s="186"/>
      <c r="AB155" s="186"/>
      <c r="AC155" s="186"/>
      <c r="AD155" s="186"/>
      <c r="AE155" s="186"/>
      <c r="AF155" s="186"/>
      <c r="AG155" s="186"/>
      <c r="AH155" s="186"/>
      <c r="AI155" s="186"/>
      <c r="AJ155" s="186"/>
      <c r="AK155" s="186"/>
      <c r="AL155" s="186"/>
      <c r="AM155" s="186"/>
      <c r="AN155" s="186"/>
      <c r="AO155" s="5"/>
      <c r="AP155" s="5"/>
      <c r="AQ155" s="5"/>
      <c r="AR155" s="5"/>
      <c r="AS155" s="183"/>
      <c r="AU155" s="182">
        <f>3*12</f>
        <v>36</v>
      </c>
      <c r="AV155" s="182">
        <v>60000</v>
      </c>
      <c r="AW155" s="182">
        <f t="shared" si="177"/>
        <v>2160000</v>
      </c>
      <c r="AX155" s="227"/>
      <c r="AY155" s="182">
        <f t="shared" si="169"/>
        <v>43.199999999999996</v>
      </c>
      <c r="AZ155" s="182">
        <f t="shared" si="169"/>
        <v>72000</v>
      </c>
      <c r="BA155" s="182">
        <f t="shared" si="170"/>
        <v>3110399.9999999995</v>
      </c>
      <c r="BB155" s="227"/>
      <c r="BC155" s="182">
        <f t="shared" si="171"/>
        <v>51.839999999999996</v>
      </c>
      <c r="BD155" s="182">
        <f t="shared" si="171"/>
        <v>90000</v>
      </c>
      <c r="BE155" s="182">
        <f t="shared" si="172"/>
        <v>4665600</v>
      </c>
      <c r="BF155" s="227"/>
      <c r="BG155" s="182">
        <f t="shared" si="173"/>
        <v>64.8</v>
      </c>
      <c r="BH155" s="182">
        <f t="shared" si="173"/>
        <v>112500</v>
      </c>
      <c r="BI155" s="182">
        <f t="shared" si="174"/>
        <v>7290000</v>
      </c>
      <c r="BJ155" s="115"/>
      <c r="BK155" s="182">
        <f t="shared" si="175"/>
        <v>74.52</v>
      </c>
      <c r="BL155" s="182">
        <f t="shared" si="175"/>
        <v>135000</v>
      </c>
      <c r="BM155" s="182">
        <f t="shared" si="176"/>
        <v>10060200</v>
      </c>
    </row>
    <row r="156" spans="2:65" ht="18.75">
      <c r="B156" s="172" t="s">
        <v>536</v>
      </c>
      <c r="C156" s="181"/>
      <c r="D156" s="180" t="s">
        <v>537</v>
      </c>
      <c r="F156" s="186"/>
      <c r="G156" s="186"/>
      <c r="H156" s="186"/>
      <c r="I156" s="186"/>
      <c r="J156" s="186"/>
      <c r="K156" s="186"/>
      <c r="L156" s="186"/>
      <c r="M156" s="186"/>
      <c r="N156" s="186"/>
      <c r="O156" s="186"/>
      <c r="P156" s="186"/>
      <c r="Q156" s="186"/>
      <c r="R156" s="186"/>
      <c r="S156" s="186"/>
      <c r="T156" s="186"/>
      <c r="U156" s="186"/>
      <c r="V156" s="186"/>
      <c r="W156" s="186"/>
      <c r="X156" s="186"/>
      <c r="Y156" s="186"/>
      <c r="Z156" s="186"/>
      <c r="AA156" s="186"/>
      <c r="AB156" s="186"/>
      <c r="AC156" s="186"/>
      <c r="AD156" s="186"/>
      <c r="AE156" s="186"/>
      <c r="AF156" s="186"/>
      <c r="AG156" s="186"/>
      <c r="AH156" s="186"/>
      <c r="AI156" s="186"/>
      <c r="AJ156" s="186"/>
      <c r="AK156" s="186"/>
      <c r="AL156" s="186"/>
      <c r="AM156" s="186"/>
      <c r="AN156" s="186"/>
      <c r="AO156" s="5"/>
      <c r="AP156" s="5"/>
      <c r="AQ156" s="5"/>
      <c r="AR156" s="5"/>
      <c r="AS156" s="183"/>
      <c r="AU156" s="182">
        <f>5*12</f>
        <v>60</v>
      </c>
      <c r="AV156" s="182">
        <v>75000</v>
      </c>
      <c r="AW156" s="182">
        <f t="shared" si="177"/>
        <v>4500000</v>
      </c>
      <c r="AX156" s="227"/>
      <c r="AY156" s="182">
        <f t="shared" si="169"/>
        <v>72</v>
      </c>
      <c r="AZ156" s="182">
        <f t="shared" si="169"/>
        <v>90000</v>
      </c>
      <c r="BA156" s="182">
        <f t="shared" si="170"/>
        <v>6480000</v>
      </c>
      <c r="BB156" s="227"/>
      <c r="BC156" s="182">
        <f t="shared" si="171"/>
        <v>86.399999999999991</v>
      </c>
      <c r="BD156" s="182">
        <f t="shared" si="171"/>
        <v>112500</v>
      </c>
      <c r="BE156" s="182">
        <f t="shared" si="172"/>
        <v>9719999.9999999981</v>
      </c>
      <c r="BF156" s="227"/>
      <c r="BG156" s="182">
        <f t="shared" si="173"/>
        <v>107.99999999999999</v>
      </c>
      <c r="BH156" s="182">
        <f t="shared" si="173"/>
        <v>140625</v>
      </c>
      <c r="BI156" s="182">
        <f t="shared" si="174"/>
        <v>15187499.999999998</v>
      </c>
      <c r="BJ156" s="115"/>
      <c r="BK156" s="182">
        <f t="shared" si="175"/>
        <v>124.19999999999997</v>
      </c>
      <c r="BL156" s="182">
        <f t="shared" si="175"/>
        <v>168750</v>
      </c>
      <c r="BM156" s="182">
        <f t="shared" si="176"/>
        <v>20958749.999999996</v>
      </c>
    </row>
    <row r="157" spans="2:65" ht="18.75">
      <c r="B157" s="172" t="s">
        <v>538</v>
      </c>
      <c r="C157" s="181"/>
      <c r="D157" s="180" t="s">
        <v>539</v>
      </c>
      <c r="F157" s="186"/>
      <c r="G157" s="186"/>
      <c r="H157" s="186"/>
      <c r="I157" s="186"/>
      <c r="J157" s="186"/>
      <c r="K157" s="186"/>
      <c r="L157" s="186"/>
      <c r="M157" s="186"/>
      <c r="N157" s="186"/>
      <c r="O157" s="186"/>
      <c r="P157" s="186"/>
      <c r="Q157" s="186"/>
      <c r="R157" s="186"/>
      <c r="S157" s="186"/>
      <c r="T157" s="186"/>
      <c r="U157" s="186"/>
      <c r="V157" s="186"/>
      <c r="W157" s="186"/>
      <c r="X157" s="186"/>
      <c r="Y157" s="186"/>
      <c r="Z157" s="186"/>
      <c r="AA157" s="186"/>
      <c r="AB157" s="186"/>
      <c r="AC157" s="186"/>
      <c r="AD157" s="186"/>
      <c r="AE157" s="186"/>
      <c r="AF157" s="186"/>
      <c r="AG157" s="186"/>
      <c r="AH157" s="186"/>
      <c r="AI157" s="186"/>
      <c r="AJ157" s="186"/>
      <c r="AK157" s="186"/>
      <c r="AL157" s="186"/>
      <c r="AM157" s="186"/>
      <c r="AN157" s="186"/>
      <c r="AO157" s="5"/>
      <c r="AP157" s="5"/>
      <c r="AQ157" s="5"/>
      <c r="AR157" s="5"/>
      <c r="AS157" s="183">
        <f t="shared" si="168"/>
        <v>0</v>
      </c>
      <c r="AU157" s="182">
        <f>3*12</f>
        <v>36</v>
      </c>
      <c r="AV157" s="182">
        <f>300000</f>
        <v>300000</v>
      </c>
      <c r="AW157" s="182">
        <f t="shared" si="177"/>
        <v>10800000</v>
      </c>
      <c r="AY157" s="182">
        <f t="shared" si="169"/>
        <v>43.199999999999996</v>
      </c>
      <c r="AZ157" s="182">
        <f t="shared" si="169"/>
        <v>360000</v>
      </c>
      <c r="BA157" s="182">
        <f t="shared" si="170"/>
        <v>15551999.999999998</v>
      </c>
      <c r="BC157" s="182">
        <f t="shared" si="171"/>
        <v>51.839999999999996</v>
      </c>
      <c r="BD157" s="182">
        <f t="shared" si="171"/>
        <v>450000</v>
      </c>
      <c r="BE157" s="182">
        <f t="shared" si="172"/>
        <v>23328000</v>
      </c>
      <c r="BG157" s="182">
        <f t="shared" si="173"/>
        <v>64.8</v>
      </c>
      <c r="BH157" s="182">
        <f t="shared" si="173"/>
        <v>562500</v>
      </c>
      <c r="BI157" s="182">
        <f t="shared" si="174"/>
        <v>36450000</v>
      </c>
      <c r="BK157" s="182">
        <f t="shared" si="175"/>
        <v>74.52</v>
      </c>
      <c r="BL157" s="182">
        <f t="shared" si="175"/>
        <v>675000</v>
      </c>
      <c r="BM157" s="182">
        <f t="shared" si="176"/>
        <v>50301000</v>
      </c>
    </row>
    <row r="158" spans="2:65" ht="18.75">
      <c r="B158" s="172"/>
      <c r="C158" s="181"/>
      <c r="D158" s="180"/>
      <c r="F158" s="186"/>
      <c r="G158" s="186"/>
      <c r="H158" s="186"/>
      <c r="I158" s="186"/>
      <c r="J158" s="186"/>
      <c r="K158" s="186"/>
      <c r="L158" s="186"/>
      <c r="M158" s="186"/>
      <c r="N158" s="186"/>
      <c r="O158" s="186"/>
      <c r="P158" s="186"/>
      <c r="Q158" s="186"/>
      <c r="R158" s="186"/>
      <c r="S158" s="186"/>
      <c r="T158" s="186"/>
      <c r="U158" s="186"/>
      <c r="V158" s="186"/>
      <c r="W158" s="186"/>
      <c r="X158" s="186"/>
      <c r="Y158" s="186"/>
      <c r="Z158" s="186"/>
      <c r="AA158" s="186"/>
      <c r="AB158" s="186"/>
      <c r="AC158" s="186"/>
      <c r="AD158" s="186"/>
      <c r="AE158" s="186"/>
      <c r="AF158" s="186"/>
      <c r="AG158" s="186"/>
      <c r="AH158" s="186"/>
      <c r="AI158" s="186"/>
      <c r="AJ158" s="186"/>
      <c r="AK158" s="186"/>
      <c r="AL158" s="186"/>
      <c r="AM158" s="186"/>
      <c r="AN158" s="186"/>
      <c r="AO158" s="5"/>
      <c r="AP158" s="5"/>
      <c r="AQ158" s="5"/>
      <c r="AR158" s="5"/>
      <c r="AS158" s="183"/>
      <c r="AU158" s="182"/>
      <c r="AV158" s="182"/>
      <c r="AW158" s="182"/>
      <c r="AY158" s="182"/>
      <c r="AZ158" s="182"/>
      <c r="BA158" s="182"/>
      <c r="BC158" s="182"/>
      <c r="BD158" s="182"/>
      <c r="BE158" s="182"/>
      <c r="BG158" s="182"/>
      <c r="BH158" s="182"/>
      <c r="BI158" s="182"/>
      <c r="BK158" s="182"/>
      <c r="BL158" s="182"/>
      <c r="BM158" s="182"/>
    </row>
    <row r="159" spans="2:65">
      <c r="B159" s="362" t="s">
        <v>164</v>
      </c>
      <c r="C159" s="362"/>
      <c r="D159" s="362"/>
      <c r="E159" s="211"/>
      <c r="F159" s="188">
        <f>SUM(F150:F157)</f>
        <v>0</v>
      </c>
      <c r="G159" s="188"/>
      <c r="H159" s="188">
        <f>SUM(H150:H157)</f>
        <v>0</v>
      </c>
      <c r="I159" s="188"/>
      <c r="J159" s="188">
        <f>SUM(J150:J157)</f>
        <v>0</v>
      </c>
      <c r="K159" s="188"/>
      <c r="L159" s="188">
        <f>SUM(L150:L157)</f>
        <v>0</v>
      </c>
      <c r="M159" s="188"/>
      <c r="N159" s="188">
        <f>SUM(N150:N157)</f>
        <v>0</v>
      </c>
      <c r="O159" s="188"/>
      <c r="P159" s="188">
        <f>SUM(P150:P157)</f>
        <v>0</v>
      </c>
      <c r="Q159" s="188"/>
      <c r="R159" s="188">
        <f>SUM(R150:R157)</f>
        <v>0</v>
      </c>
      <c r="S159" s="188"/>
      <c r="T159" s="188">
        <f>SUM(T150:T157)</f>
        <v>0</v>
      </c>
      <c r="U159" s="188"/>
      <c r="V159" s="188">
        <f>SUM(V150:V157)</f>
        <v>0</v>
      </c>
      <c r="W159" s="188"/>
      <c r="X159" s="188">
        <f>SUM(X150:X157)</f>
        <v>0</v>
      </c>
      <c r="Y159" s="188"/>
      <c r="Z159" s="188">
        <f>SUM(Z150:Z157)</f>
        <v>0</v>
      </c>
      <c r="AA159" s="188"/>
      <c r="AB159" s="188">
        <f>SUM(AB150:AB157)</f>
        <v>0</v>
      </c>
      <c r="AC159" s="188"/>
      <c r="AD159" s="188">
        <f>SUM(AD150:AD157)</f>
        <v>0</v>
      </c>
      <c r="AE159" s="188"/>
      <c r="AF159" s="188">
        <f>SUM(AF150:AF157)</f>
        <v>0</v>
      </c>
      <c r="AG159" s="188"/>
      <c r="AH159" s="188">
        <f>SUM(AH150:AH157)</f>
        <v>0</v>
      </c>
      <c r="AI159" s="188"/>
      <c r="AJ159" s="188">
        <f>SUM(AJ150:AJ157)</f>
        <v>0</v>
      </c>
      <c r="AK159" s="188"/>
      <c r="AL159" s="188">
        <f>SUM(AL150:AL157)</f>
        <v>0</v>
      </c>
      <c r="AM159" s="188"/>
      <c r="AN159" s="188">
        <f>SUM(AN150:AN157)</f>
        <v>0</v>
      </c>
      <c r="AO159" s="188"/>
      <c r="AP159" s="188"/>
      <c r="AQ159" s="188">
        <f>SUM(AQ150:AQ157)</f>
        <v>0</v>
      </c>
      <c r="AR159" s="188"/>
      <c r="AS159" s="188">
        <f>SUM(AS150:AS157)</f>
        <v>0</v>
      </c>
      <c r="AT159" s="3"/>
      <c r="AU159" s="188">
        <f>SUM(AU150:AU157)</f>
        <v>792</v>
      </c>
      <c r="AV159" s="188"/>
      <c r="AW159" s="188">
        <f>SUM(AW150:AW157)</f>
        <v>48480000</v>
      </c>
      <c r="AX159" s="3"/>
      <c r="AY159" s="188">
        <f>SUM(AY150:AY157)</f>
        <v>950.40000000000009</v>
      </c>
      <c r="AZ159" s="188"/>
      <c r="BA159" s="188">
        <f>SUM(BA150:BA157)</f>
        <v>69811200</v>
      </c>
      <c r="BB159" s="3"/>
      <c r="BC159" s="188">
        <f>SUM(BC150:BC157)</f>
        <v>1140.4799999999998</v>
      </c>
      <c r="BD159" s="188"/>
      <c r="BE159" s="188">
        <f>SUM(BE150:BE157)</f>
        <v>104716800</v>
      </c>
      <c r="BF159" s="3"/>
      <c r="BG159" s="188">
        <f>SUM(BG150:BG157)</f>
        <v>1425.5999999999997</v>
      </c>
      <c r="BH159" s="188"/>
      <c r="BI159" s="188">
        <f>SUM(BI150:BI157)</f>
        <v>163620000</v>
      </c>
      <c r="BJ159" s="3"/>
      <c r="BK159" s="188">
        <f>SUM(BK150:BK157)</f>
        <v>1639.4399999999998</v>
      </c>
      <c r="BL159" s="188"/>
      <c r="BM159" s="188">
        <f>SUM(BM150:BM157)</f>
        <v>225795599.99999997</v>
      </c>
    </row>
    <row r="160" spans="2:65" ht="18.75">
      <c r="B160" s="3"/>
      <c r="C160" s="179"/>
      <c r="D160" s="184"/>
      <c r="G160" s="5"/>
      <c r="H160" s="5"/>
      <c r="I160" s="5"/>
      <c r="K160" s="5"/>
      <c r="L160" s="5"/>
      <c r="M160" s="5"/>
      <c r="O160" s="5"/>
      <c r="P160" s="5"/>
      <c r="Q160" s="5"/>
      <c r="S160" s="5"/>
      <c r="T160" s="5"/>
      <c r="U160" s="5"/>
      <c r="W160" s="5"/>
      <c r="X160" s="5"/>
      <c r="Y160" s="5"/>
      <c r="AA160" s="5"/>
      <c r="AB160" s="5"/>
      <c r="AC160" s="5"/>
      <c r="AE160" s="5"/>
      <c r="AF160" s="5"/>
      <c r="AG160" s="5"/>
      <c r="AI160" s="5"/>
      <c r="AJ160" s="5"/>
      <c r="AK160" s="5"/>
      <c r="AM160" s="5"/>
      <c r="AN160" s="5"/>
      <c r="AO160" s="5"/>
      <c r="AP160" s="5"/>
      <c r="AQ160" s="5"/>
      <c r="AR160" s="5"/>
      <c r="AS160" s="5"/>
      <c r="AV160" s="5"/>
      <c r="AW160" s="5"/>
      <c r="AZ160" s="5"/>
      <c r="BA160" s="5"/>
      <c r="BD160" s="5"/>
      <c r="BE160" s="5"/>
      <c r="BH160" s="5"/>
      <c r="BI160" s="5"/>
      <c r="BL160" s="5"/>
      <c r="BM160" s="5"/>
    </row>
    <row r="161" spans="1:67" ht="18.75">
      <c r="B161" s="3"/>
      <c r="C161" s="179"/>
      <c r="D161" s="184"/>
      <c r="G161" s="5"/>
      <c r="H161" s="5"/>
      <c r="I161" s="5"/>
      <c r="K161" s="5"/>
      <c r="L161" s="5"/>
      <c r="M161" s="5"/>
      <c r="O161" s="5"/>
      <c r="P161" s="5"/>
      <c r="Q161" s="5"/>
      <c r="S161" s="5"/>
      <c r="T161" s="5"/>
      <c r="U161" s="5"/>
      <c r="W161" s="5"/>
      <c r="X161" s="5"/>
      <c r="Y161" s="5"/>
      <c r="AA161" s="5"/>
      <c r="AB161" s="5"/>
      <c r="AC161" s="5"/>
      <c r="AE161" s="5"/>
      <c r="AF161" s="5"/>
      <c r="AG161" s="5"/>
      <c r="AI161" s="5"/>
      <c r="AJ161" s="5"/>
      <c r="AK161" s="5"/>
      <c r="AM161" s="5"/>
      <c r="AN161" s="5"/>
      <c r="AO161" s="5"/>
      <c r="AP161" s="5"/>
      <c r="AQ161" s="5"/>
      <c r="AR161" s="5"/>
      <c r="AS161" s="5"/>
      <c r="AV161" s="5"/>
      <c r="AW161" s="5"/>
      <c r="AZ161" s="5"/>
      <c r="BA161" s="5"/>
      <c r="BD161" s="5"/>
      <c r="BE161" s="5"/>
      <c r="BH161" s="5"/>
      <c r="BI161" s="5"/>
      <c r="BL161" s="5"/>
      <c r="BM161" s="5"/>
    </row>
    <row r="162" spans="1:67" ht="18.75">
      <c r="B162" s="3"/>
      <c r="C162" s="179"/>
      <c r="D162" s="184"/>
      <c r="G162" s="5"/>
      <c r="H162" s="5"/>
      <c r="I162" s="5"/>
      <c r="K162" s="5"/>
      <c r="L162" s="5"/>
      <c r="M162" s="5"/>
      <c r="O162" s="5"/>
      <c r="P162" s="5"/>
      <c r="Q162" s="5"/>
      <c r="S162" s="5"/>
      <c r="T162" s="5"/>
      <c r="U162" s="5"/>
      <c r="W162" s="5"/>
      <c r="X162" s="5"/>
      <c r="Y162" s="5"/>
      <c r="AA162" s="5"/>
      <c r="AB162" s="5"/>
      <c r="AC162" s="5"/>
      <c r="AE162" s="5"/>
      <c r="AF162" s="5"/>
      <c r="AG162" s="5"/>
      <c r="AI162" s="5"/>
      <c r="AJ162" s="5"/>
      <c r="AK162" s="5"/>
      <c r="AM162" s="5"/>
      <c r="AN162" s="5"/>
      <c r="AO162" s="5"/>
      <c r="AP162" s="5"/>
      <c r="AQ162" s="5"/>
      <c r="AR162" s="5"/>
      <c r="AS162" s="5"/>
      <c r="AV162" s="5"/>
      <c r="AW162" s="5"/>
      <c r="AZ162" s="5"/>
      <c r="BA162" s="5"/>
      <c r="BD162" s="5"/>
      <c r="BE162" s="5"/>
      <c r="BH162" s="5"/>
      <c r="BI162" s="5"/>
      <c r="BL162" s="5"/>
      <c r="BM162" s="5"/>
    </row>
    <row r="163" spans="1:67" ht="18.75">
      <c r="B163" s="3"/>
      <c r="C163" s="179"/>
      <c r="D163" s="184"/>
      <c r="G163" s="5"/>
      <c r="H163" s="5"/>
      <c r="I163" s="5"/>
      <c r="K163" s="5"/>
      <c r="L163" s="5"/>
      <c r="M163" s="5"/>
      <c r="O163" s="5"/>
      <c r="P163" s="5"/>
      <c r="Q163" s="5"/>
      <c r="S163" s="5"/>
      <c r="T163" s="5"/>
      <c r="U163" s="5"/>
      <c r="W163" s="5"/>
      <c r="X163" s="5"/>
      <c r="Y163" s="5"/>
      <c r="AA163" s="5"/>
      <c r="AB163" s="5"/>
      <c r="AC163" s="5"/>
      <c r="AE163" s="5"/>
      <c r="AF163" s="5"/>
      <c r="AG163" s="5"/>
      <c r="AI163" s="5"/>
      <c r="AJ163" s="5"/>
      <c r="AK163" s="5"/>
      <c r="AM163" s="5"/>
      <c r="AN163" s="5"/>
      <c r="AO163" s="5"/>
      <c r="AP163" s="5"/>
      <c r="AQ163" s="5"/>
      <c r="AR163" s="5"/>
      <c r="AS163" s="5"/>
      <c r="AV163" s="5"/>
      <c r="AW163" s="5"/>
      <c r="AZ163" s="5"/>
      <c r="BA163" s="5"/>
      <c r="BD163" s="5"/>
      <c r="BE163" s="5"/>
      <c r="BH163" s="5"/>
      <c r="BI163" s="5"/>
      <c r="BL163" s="5"/>
      <c r="BM163" s="5"/>
    </row>
    <row r="164" spans="1:67" ht="18.75">
      <c r="B164" s="3"/>
      <c r="C164" s="179"/>
      <c r="D164" s="184"/>
      <c r="G164" s="5"/>
      <c r="H164" s="5"/>
      <c r="I164" s="5"/>
      <c r="K164" s="5"/>
      <c r="L164" s="5"/>
      <c r="M164" s="5"/>
      <c r="O164" s="5"/>
      <c r="P164" s="5"/>
      <c r="Q164" s="5"/>
      <c r="S164" s="5"/>
      <c r="T164" s="5"/>
      <c r="U164" s="5"/>
      <c r="W164" s="5"/>
      <c r="X164" s="5"/>
      <c r="Y164" s="5"/>
      <c r="AA164" s="5"/>
      <c r="AB164" s="5"/>
      <c r="AC164" s="5"/>
      <c r="AE164" s="5"/>
      <c r="AF164" s="5"/>
      <c r="AG164" s="5"/>
      <c r="AI164" s="5"/>
      <c r="AJ164" s="5"/>
      <c r="AK164" s="5"/>
      <c r="AM164" s="5"/>
      <c r="AN164" s="5"/>
      <c r="AO164" s="5"/>
      <c r="AP164" s="5"/>
      <c r="AQ164" s="5"/>
      <c r="AR164" s="5"/>
      <c r="AS164" s="5"/>
      <c r="AV164" s="5"/>
      <c r="AW164" s="5"/>
      <c r="AZ164" s="5"/>
      <c r="BA164" s="5"/>
      <c r="BD164" s="5"/>
      <c r="BE164" s="5"/>
      <c r="BH164" s="5"/>
      <c r="BI164" s="5"/>
      <c r="BL164" s="5"/>
      <c r="BM164" s="5"/>
    </row>
    <row r="165" spans="1:67" ht="18.75">
      <c r="B165" s="3"/>
      <c r="C165" s="179"/>
      <c r="D165" s="184"/>
      <c r="G165" s="5"/>
      <c r="H165" s="5"/>
      <c r="I165" s="5"/>
      <c r="K165" s="5"/>
      <c r="L165" s="5"/>
      <c r="M165" s="5"/>
      <c r="O165" s="5"/>
      <c r="P165" s="5"/>
      <c r="Q165" s="5"/>
      <c r="S165" s="5"/>
      <c r="T165" s="5"/>
      <c r="U165" s="5"/>
      <c r="W165" s="5"/>
      <c r="X165" s="5"/>
      <c r="Y165" s="5"/>
      <c r="AA165" s="5"/>
      <c r="AB165" s="5"/>
      <c r="AC165" s="5"/>
      <c r="AE165" s="5"/>
      <c r="AF165" s="5"/>
      <c r="AG165" s="5"/>
      <c r="AI165" s="5"/>
      <c r="AJ165" s="5"/>
      <c r="AK165" s="5"/>
      <c r="AM165" s="5"/>
      <c r="AN165" s="5"/>
      <c r="AO165" s="5"/>
      <c r="AP165" s="5"/>
      <c r="AQ165" s="5"/>
      <c r="AR165" s="5"/>
      <c r="AS165" s="5"/>
      <c r="AV165" s="5"/>
      <c r="AW165" s="5"/>
      <c r="AZ165" s="5"/>
      <c r="BA165" s="5"/>
      <c r="BD165" s="5"/>
      <c r="BE165" s="5"/>
      <c r="BH165" s="5"/>
      <c r="BI165" s="5"/>
      <c r="BL165" s="5"/>
      <c r="BM165" s="5"/>
    </row>
    <row r="166" spans="1:67" ht="18.75">
      <c r="B166" s="3"/>
      <c r="C166" s="179"/>
      <c r="D166" s="184"/>
      <c r="G166" s="5"/>
      <c r="H166" s="5"/>
      <c r="I166" s="5"/>
      <c r="K166" s="5"/>
      <c r="L166" s="5"/>
      <c r="M166" s="5"/>
      <c r="O166" s="5"/>
      <c r="P166" s="5"/>
      <c r="Q166" s="5"/>
      <c r="S166" s="5"/>
      <c r="T166" s="5"/>
      <c r="U166" s="5"/>
      <c r="W166" s="5"/>
      <c r="X166" s="5"/>
      <c r="Y166" s="5"/>
      <c r="AA166" s="5"/>
      <c r="AB166" s="5"/>
      <c r="AC166" s="5"/>
      <c r="AE166" s="5"/>
      <c r="AF166" s="5"/>
      <c r="AG166" s="5"/>
      <c r="AI166" s="5"/>
      <c r="AJ166" s="5"/>
      <c r="AK166" s="5"/>
      <c r="AM166" s="5"/>
      <c r="AN166" s="5"/>
      <c r="AO166" s="5"/>
      <c r="AP166" s="5"/>
      <c r="AQ166" s="5"/>
      <c r="AR166" s="5"/>
      <c r="AS166" s="5"/>
      <c r="AV166" s="5"/>
      <c r="AW166" s="5"/>
      <c r="AZ166" s="5"/>
      <c r="BA166" s="5"/>
      <c r="BD166" s="5"/>
      <c r="BE166" s="5"/>
      <c r="BH166" s="5"/>
      <c r="BI166" s="5"/>
      <c r="BL166" s="5"/>
      <c r="BM166" s="5"/>
    </row>
    <row r="167" spans="1:67">
      <c r="A167" s="3"/>
      <c r="B167" s="362" t="s">
        <v>164</v>
      </c>
      <c r="C167" s="362"/>
      <c r="D167" s="362"/>
      <c r="E167" s="3"/>
      <c r="F167" s="188">
        <f>F100+F109+F118+F129+F138</f>
        <v>0</v>
      </c>
      <c r="G167" s="3"/>
      <c r="H167" s="188">
        <f>H100+H109+H118+H129+H138</f>
        <v>0</v>
      </c>
      <c r="I167" s="3"/>
      <c r="J167" s="188">
        <f>J100+J109+J118+J129+J138</f>
        <v>0</v>
      </c>
      <c r="K167" s="3"/>
      <c r="L167" s="188">
        <f>L100+L109+L118+L129+L138</f>
        <v>0</v>
      </c>
      <c r="M167" s="3"/>
      <c r="N167" s="188">
        <f>N100+N109+N118+N129+N138</f>
        <v>0</v>
      </c>
      <c r="O167" s="3"/>
      <c r="P167" s="188">
        <f>P100+P109+P118+P129+P138</f>
        <v>0</v>
      </c>
      <c r="Q167" s="3"/>
      <c r="R167" s="188">
        <f>R100+R109+R118+R129+R138</f>
        <v>0</v>
      </c>
      <c r="S167" s="3"/>
      <c r="T167" s="188">
        <f>T100+T109+T118+T129+T138</f>
        <v>0</v>
      </c>
      <c r="U167" s="3"/>
      <c r="V167" s="188">
        <f>V100+V109+V118+V129+V138</f>
        <v>0</v>
      </c>
      <c r="W167" s="3"/>
      <c r="X167" s="188">
        <f>X100+X109+X118+X129+X138</f>
        <v>0</v>
      </c>
      <c r="Y167" s="3"/>
      <c r="Z167" s="188">
        <f>Z100+Z109+Z118+Z129+Z138</f>
        <v>0</v>
      </c>
      <c r="AA167" s="3"/>
      <c r="AB167" s="188">
        <f>AB100+AB109+AB118+AB129+AB138</f>
        <v>0</v>
      </c>
      <c r="AC167" s="3"/>
      <c r="AD167" s="188">
        <f>AD100+AD109+AD118+AD129+AD138</f>
        <v>0</v>
      </c>
      <c r="AE167" s="3"/>
      <c r="AF167" s="188">
        <f>AF100+AF109+AF118+AF129+AF138</f>
        <v>0</v>
      </c>
      <c r="AG167" s="3"/>
      <c r="AH167" s="188">
        <f>AH100+AH109+AH118+AH129+AH138</f>
        <v>0</v>
      </c>
      <c r="AI167" s="3"/>
      <c r="AJ167" s="188">
        <f>AJ100+AJ109+AJ118+AJ129+AJ138</f>
        <v>0</v>
      </c>
      <c r="AK167" s="3"/>
      <c r="AL167" s="188">
        <f>AL100+AL109+AL118+AL129+AL138</f>
        <v>0</v>
      </c>
      <c r="AM167" s="3"/>
      <c r="AN167" s="188">
        <f>AN100+AN109+AN118+AN129+AN138</f>
        <v>0</v>
      </c>
      <c r="AO167" s="3"/>
      <c r="AP167" s="3"/>
      <c r="AQ167" s="188">
        <f>AQ100+AQ109+AQ118+AQ129+AQ138</f>
        <v>2</v>
      </c>
      <c r="AR167" s="3"/>
      <c r="AS167" s="188">
        <f>AS100+AS109+AS118+AS129+AS138</f>
        <v>0</v>
      </c>
      <c r="AT167" s="3"/>
      <c r="AU167" s="188">
        <f>AU100+AU109+AU118+AU129+AU138</f>
        <v>1515</v>
      </c>
      <c r="AV167" s="3"/>
      <c r="AW167" s="188" t="e">
        <f>AW100+AW109+AW118+AW129+AW138</f>
        <v>#REF!</v>
      </c>
      <c r="AX167" s="3"/>
      <c r="AY167" s="188">
        <f>AY100+AY109+AY118+AY129+AY138</f>
        <v>1822.8000000000002</v>
      </c>
      <c r="AZ167" s="3"/>
      <c r="BA167" s="188" t="e">
        <f>BA100+BA109+BA118+BA129+BA138</f>
        <v>#REF!</v>
      </c>
      <c r="BB167" s="3"/>
      <c r="BC167" s="188">
        <f>BC100+BC109+BC118+BC129+BC138</f>
        <v>2177.7599999999998</v>
      </c>
      <c r="BD167" s="3"/>
      <c r="BE167" s="188" t="e">
        <f>BE100+BE109+BE118+BE129+BE138</f>
        <v>#REF!</v>
      </c>
      <c r="BF167" s="3"/>
      <c r="BG167" s="188">
        <f>BG100+BG109+BG118+BG129+BG138</f>
        <v>2710.2</v>
      </c>
      <c r="BH167" s="3"/>
      <c r="BI167" s="188" t="e">
        <f>BI100+BI109+BI118+BI129+BI138</f>
        <v>#REF!</v>
      </c>
      <c r="BJ167" s="3"/>
      <c r="BK167" s="188">
        <f>BK100+BK109+BK118+BK129+BK138</f>
        <v>3109.5299999999997</v>
      </c>
      <c r="BL167" s="3"/>
      <c r="BM167" s="188" t="e">
        <f>BM100+BM109+BM118+BM129+BM138</f>
        <v>#REF!</v>
      </c>
      <c r="BN167" s="3"/>
      <c r="BO167" s="3"/>
    </row>
    <row r="168" spans="1:67">
      <c r="B168" s="366" t="s">
        <v>469</v>
      </c>
      <c r="C168" s="366"/>
      <c r="D168" s="366"/>
      <c r="AS168" s="5">
        <f>AS167/19</f>
        <v>0</v>
      </c>
      <c r="AW168" s="5" t="e">
        <f>AW167/12</f>
        <v>#REF!</v>
      </c>
      <c r="BA168" s="5" t="e">
        <f>BA167/12</f>
        <v>#REF!</v>
      </c>
      <c r="BE168" s="5" t="e">
        <f>BE167/12</f>
        <v>#REF!</v>
      </c>
      <c r="BI168" s="5" t="e">
        <f>BI167/12</f>
        <v>#REF!</v>
      </c>
      <c r="BM168" s="5" t="e">
        <f>BM167/12</f>
        <v>#REF!</v>
      </c>
    </row>
    <row r="169" spans="1:67"/>
    <row r="170" spans="1:67"/>
    <row r="171" spans="1:67"/>
    <row r="172" spans="1:67"/>
    <row r="173" spans="1:67"/>
    <row r="174" spans="1:67"/>
    <row r="175" spans="1:67"/>
    <row r="176" spans="1:67"/>
    <row r="177"/>
    <row r="178"/>
  </sheetData>
  <mergeCells count="63">
    <mergeCell ref="B168:D168"/>
    <mergeCell ref="AD113:AE113"/>
    <mergeCell ref="B118:D118"/>
    <mergeCell ref="B129:D129"/>
    <mergeCell ref="B138:D138"/>
    <mergeCell ref="B146:D146"/>
    <mergeCell ref="J113:K113"/>
    <mergeCell ref="N113:O113"/>
    <mergeCell ref="R113:S113"/>
    <mergeCell ref="V113:W113"/>
    <mergeCell ref="Z113:AA113"/>
    <mergeCell ref="C83:D84"/>
    <mergeCell ref="B100:D100"/>
    <mergeCell ref="B109:D109"/>
    <mergeCell ref="F113:G113"/>
    <mergeCell ref="B167:D167"/>
    <mergeCell ref="B159:D159"/>
    <mergeCell ref="B78:D78"/>
    <mergeCell ref="B79:D79"/>
    <mergeCell ref="BG5:BI5"/>
    <mergeCell ref="BK5:BM5"/>
    <mergeCell ref="B29:D29"/>
    <mergeCell ref="B38:D38"/>
    <mergeCell ref="B47:D47"/>
    <mergeCell ref="B58:D58"/>
    <mergeCell ref="AH5:AJ5"/>
    <mergeCell ref="AL5:AN5"/>
    <mergeCell ref="AQ5:AS5"/>
    <mergeCell ref="AU5:AW5"/>
    <mergeCell ref="AY5:BA5"/>
    <mergeCell ref="BC5:BE5"/>
    <mergeCell ref="AD42:AE42"/>
    <mergeCell ref="B75:D75"/>
    <mergeCell ref="BC4:BE4"/>
    <mergeCell ref="BG4:BI4"/>
    <mergeCell ref="BK4:BM4"/>
    <mergeCell ref="F5:H5"/>
    <mergeCell ref="J5:L5"/>
    <mergeCell ref="N5:P5"/>
    <mergeCell ref="R5:T5"/>
    <mergeCell ref="V5:X5"/>
    <mergeCell ref="Z5:AB5"/>
    <mergeCell ref="AD5:AF5"/>
    <mergeCell ref="AD4:AF4"/>
    <mergeCell ref="AH4:AJ4"/>
    <mergeCell ref="AL4:AN4"/>
    <mergeCell ref="AQ4:AS4"/>
    <mergeCell ref="AU4:AW4"/>
    <mergeCell ref="AY4:BA4"/>
    <mergeCell ref="B67:D67"/>
    <mergeCell ref="Z4:AB4"/>
    <mergeCell ref="F42:G42"/>
    <mergeCell ref="J42:K42"/>
    <mergeCell ref="N42:O42"/>
    <mergeCell ref="R42:S42"/>
    <mergeCell ref="V42:W42"/>
    <mergeCell ref="Z42:AA42"/>
    <mergeCell ref="F4:H4"/>
    <mergeCell ref="J4:L4"/>
    <mergeCell ref="N4:P4"/>
    <mergeCell ref="R4:T4"/>
    <mergeCell ref="V4:X4"/>
    <mergeCell ref="C6:D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C5325-3BF1-4671-8545-256929CCB8F7}">
  <sheetPr>
    <tabColor rgb="FF92D050"/>
  </sheetPr>
  <dimension ref="B2:H11"/>
  <sheetViews>
    <sheetView showGridLines="0" zoomScale="92" workbookViewId="0">
      <selection activeCell="F17" sqref="F17"/>
    </sheetView>
  </sheetViews>
  <sheetFormatPr defaultRowHeight="15"/>
  <cols>
    <col min="2" max="2" width="36.5703125" bestFit="1" customWidth="1"/>
    <col min="3" max="3" width="14.28515625" bestFit="1" customWidth="1"/>
    <col min="5" max="5" width="10.5703125" bestFit="1" customWidth="1"/>
    <col min="6" max="6" width="14.7109375" bestFit="1" customWidth="1"/>
    <col min="7" max="7" width="13.28515625" bestFit="1" customWidth="1"/>
  </cols>
  <sheetData>
    <row r="2" spans="2:8">
      <c r="B2" s="375" t="str">
        <f>'2. Basics'!D2</f>
        <v>Docty Health Care India Private Limited</v>
      </c>
      <c r="C2" s="375"/>
    </row>
    <row r="3" spans="2:8">
      <c r="B3" s="366" t="s">
        <v>540</v>
      </c>
      <c r="C3" s="366"/>
    </row>
    <row r="4" spans="2:8" ht="15.75" thickBot="1"/>
    <row r="5" spans="2:8">
      <c r="B5" s="103" t="s">
        <v>541</v>
      </c>
      <c r="C5" s="104" t="s">
        <v>542</v>
      </c>
    </row>
    <row r="6" spans="2:8">
      <c r="B6" s="107"/>
      <c r="C6" s="113"/>
      <c r="D6" s="5"/>
    </row>
    <row r="7" spans="2:8" ht="15.75" thickBot="1">
      <c r="B7" s="107" t="s">
        <v>543</v>
      </c>
      <c r="C7" s="112">
        <v>0</v>
      </c>
    </row>
    <row r="8" spans="2:8" ht="15.75" thickTop="1">
      <c r="B8" s="105" t="s">
        <v>544</v>
      </c>
      <c r="C8" s="109">
        <f>C7*20%</f>
        <v>0</v>
      </c>
    </row>
    <row r="9" spans="2:8" ht="15.75" thickBot="1">
      <c r="B9" s="107" t="s">
        <v>545</v>
      </c>
      <c r="C9" s="114">
        <f>C7-C8</f>
        <v>0</v>
      </c>
    </row>
    <row r="10" spans="2:8" ht="15.75" thickTop="1">
      <c r="B10" s="107" t="s">
        <v>546</v>
      </c>
      <c r="C10" s="108">
        <v>0</v>
      </c>
    </row>
    <row r="11" spans="2:8">
      <c r="B11" s="110" t="s">
        <v>547</v>
      </c>
      <c r="C11" s="111">
        <f>C9+C10</f>
        <v>0</v>
      </c>
      <c r="H11" s="23"/>
    </row>
  </sheetData>
  <mergeCells count="2">
    <mergeCell ref="B2:C2"/>
    <mergeCell ref="B3:C3"/>
  </mergeCells>
  <pageMargins left="0.7" right="0.7" top="1.3149999999999999" bottom="0.75" header="0.3" footer="0.3"/>
  <pageSetup paperSize="9" scale="9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AF519-057C-455E-9802-A7DEFF69B0B6}">
  <sheetPr>
    <tabColor rgb="FF92D050"/>
  </sheetPr>
  <dimension ref="B2:LH123"/>
  <sheetViews>
    <sheetView showGridLines="0" zoomScaleNormal="100" workbookViewId="0">
      <pane xSplit="5" ySplit="8" topLeftCell="GT9" activePane="bottomRight" state="frozen"/>
      <selection pane="bottomRight" activeCell="GT8" sqref="GT8"/>
      <selection pane="bottomLeft"/>
      <selection pane="topRight"/>
    </sheetView>
  </sheetViews>
  <sheetFormatPr defaultRowHeight="15" customHeight="1"/>
  <cols>
    <col min="1" max="1" width="5" customWidth="1"/>
    <col min="2" max="2" width="6.5703125" customWidth="1"/>
    <col min="3" max="3" width="19.28515625" customWidth="1"/>
    <col min="4" max="4" width="31.42578125" customWidth="1"/>
    <col min="5" max="5" width="5.7109375" customWidth="1"/>
    <col min="6" max="6" width="8.7109375" customWidth="1"/>
    <col min="7" max="7" width="14.7109375" bestFit="1" customWidth="1"/>
    <col min="8" max="8" width="13.42578125" customWidth="1"/>
    <col min="9" max="9" width="2" customWidth="1"/>
    <col min="10" max="10" width="8.7109375" customWidth="1"/>
    <col min="11" max="11" width="14.7109375" bestFit="1" customWidth="1"/>
    <col min="12" max="12" width="13.42578125" customWidth="1"/>
    <col min="13" max="13" width="2" customWidth="1"/>
    <col min="14" max="14" width="8.7109375" customWidth="1"/>
    <col min="15" max="15" width="14.7109375" bestFit="1" customWidth="1"/>
    <col min="16" max="16" width="13.42578125" customWidth="1"/>
    <col min="17" max="17" width="2" customWidth="1"/>
    <col min="18" max="18" width="8.7109375" customWidth="1"/>
    <col min="19" max="19" width="14.7109375" bestFit="1" customWidth="1"/>
    <col min="20" max="20" width="13.42578125" customWidth="1"/>
    <col min="21" max="21" width="2" customWidth="1"/>
    <col min="22" max="22" width="8.7109375" customWidth="1"/>
    <col min="23" max="23" width="14.7109375" bestFit="1" customWidth="1"/>
    <col min="24" max="24" width="13.42578125" customWidth="1"/>
    <col min="25" max="25" width="2" customWidth="1"/>
    <col min="26" max="26" width="8.7109375" customWidth="1"/>
    <col min="27" max="27" width="14.7109375" bestFit="1" customWidth="1"/>
    <col min="28" max="28" width="13.42578125" customWidth="1"/>
    <col min="29" max="29" width="2" customWidth="1"/>
    <col min="30" max="30" width="8.7109375" customWidth="1"/>
    <col min="31" max="31" width="14.7109375" bestFit="1" customWidth="1"/>
    <col min="32" max="32" width="13.42578125" customWidth="1"/>
    <col min="33" max="33" width="2" customWidth="1"/>
    <col min="34" max="34" width="8.7109375" customWidth="1"/>
    <col min="35" max="35" width="14.7109375" bestFit="1" customWidth="1"/>
    <col min="36" max="36" width="13.42578125" customWidth="1"/>
    <col min="37" max="37" width="2.28515625" customWidth="1"/>
    <col min="38" max="38" width="9" customWidth="1"/>
    <col min="39" max="39" width="14.7109375" bestFit="1" customWidth="1"/>
    <col min="40" max="40" width="13.5703125" customWidth="1"/>
    <col min="41" max="41" width="2.28515625" customWidth="1"/>
    <col min="42" max="42" width="9" customWidth="1"/>
    <col min="43" max="43" width="14.7109375" bestFit="1" customWidth="1"/>
    <col min="44" max="44" width="13.5703125" customWidth="1"/>
    <col min="45" max="45" width="2.28515625" customWidth="1"/>
    <col min="46" max="46" width="9" customWidth="1"/>
    <col min="47" max="47" width="13" customWidth="1"/>
    <col min="48" max="48" width="13.5703125" customWidth="1"/>
    <col min="49" max="49" width="2.28515625" customWidth="1"/>
    <col min="50" max="50" width="9" customWidth="1"/>
    <col min="51" max="51" width="13" customWidth="1"/>
    <col min="52" max="52" width="13.5703125" customWidth="1"/>
    <col min="53" max="53" width="2" customWidth="1"/>
    <col min="54" max="54" width="9" customWidth="1"/>
    <col min="55" max="55" width="12.7109375" bestFit="1" customWidth="1"/>
    <col min="56" max="56" width="13.42578125" customWidth="1"/>
    <col min="57" max="57" width="2" customWidth="1"/>
    <col min="58" max="58" width="9" customWidth="1"/>
    <col min="59" max="59" width="12.7109375" bestFit="1" customWidth="1"/>
    <col min="60" max="60" width="13.42578125" customWidth="1"/>
    <col min="61" max="61" width="2" customWidth="1"/>
    <col min="62" max="62" width="9" customWidth="1"/>
    <col min="63" max="63" width="12.7109375" bestFit="1" customWidth="1"/>
    <col min="64" max="64" width="13.42578125" customWidth="1"/>
    <col min="65" max="65" width="2.28515625" customWidth="1"/>
    <col min="66" max="66" width="9" customWidth="1"/>
    <col min="67" max="67" width="12.7109375" bestFit="1" customWidth="1"/>
    <col min="68" max="68" width="13.42578125" customWidth="1"/>
    <col min="69" max="69" width="2.28515625" customWidth="1"/>
    <col min="70" max="70" width="9" customWidth="1"/>
    <col min="71" max="71" width="12.7109375" bestFit="1" customWidth="1"/>
    <col min="72" max="72" width="13.42578125" customWidth="1"/>
    <col min="73" max="73" width="2.28515625" customWidth="1"/>
    <col min="74" max="74" width="8.7109375" bestFit="1" customWidth="1"/>
    <col min="75" max="75" width="12.7109375" bestFit="1" customWidth="1"/>
    <col min="76" max="76" width="13.42578125" customWidth="1"/>
    <col min="77" max="77" width="2.28515625" customWidth="1"/>
    <col min="78" max="78" width="10.5703125" bestFit="1" customWidth="1"/>
    <col min="79" max="79" width="12.7109375" bestFit="1" customWidth="1"/>
    <col min="80" max="80" width="13.42578125" customWidth="1"/>
    <col min="81" max="81" width="2" customWidth="1"/>
    <col min="82" max="82" width="10.5703125" bestFit="1" customWidth="1"/>
    <col min="83" max="83" width="12.7109375" bestFit="1" customWidth="1"/>
    <col min="84" max="84" width="13.42578125" customWidth="1"/>
    <col min="85" max="85" width="2" customWidth="1"/>
    <col min="86" max="86" width="10.5703125" bestFit="1" customWidth="1"/>
    <col min="87" max="87" width="12.7109375" bestFit="1" customWidth="1"/>
    <col min="88" max="88" width="13.42578125" customWidth="1"/>
    <col min="89" max="89" width="1.7109375" customWidth="1"/>
    <col min="90" max="90" width="11.7109375" bestFit="1" customWidth="1"/>
    <col min="91" max="91" width="12.7109375" bestFit="1" customWidth="1"/>
    <col min="92" max="92" width="13.42578125" customWidth="1"/>
    <col min="93" max="93" width="2" customWidth="1"/>
    <col min="94" max="94" width="14.5703125" customWidth="1"/>
    <col min="95" max="95" width="12.7109375" bestFit="1" customWidth="1"/>
    <col min="96" max="96" width="13.42578125" customWidth="1"/>
    <col min="97" max="97" width="2" customWidth="1"/>
    <col min="98" max="98" width="11.7109375" bestFit="1" customWidth="1"/>
    <col min="99" max="99" width="12.7109375" bestFit="1" customWidth="1"/>
    <col min="100" max="100" width="13.42578125" customWidth="1"/>
    <col min="101" max="101" width="2" customWidth="1"/>
    <col min="102" max="102" width="8.7109375" customWidth="1"/>
    <col min="103" max="103" width="12.7109375" bestFit="1" customWidth="1"/>
    <col min="104" max="104" width="13.5703125" customWidth="1"/>
    <col min="105" max="105" width="1.7109375" customWidth="1"/>
    <col min="106" max="106" width="8.7109375" customWidth="1"/>
    <col min="107" max="107" width="12.7109375" bestFit="1" customWidth="1"/>
    <col min="108" max="108" width="13.5703125" customWidth="1"/>
    <col min="109" max="109" width="1.7109375" customWidth="1"/>
    <col min="110" max="110" width="8.7109375" customWidth="1"/>
    <col min="111" max="111" width="12.7109375" bestFit="1" customWidth="1"/>
    <col min="112" max="112" width="13.5703125" customWidth="1"/>
    <col min="113" max="113" width="1.7109375" customWidth="1"/>
    <col min="114" max="114" width="8.7109375" customWidth="1"/>
    <col min="115" max="115" width="12.7109375" bestFit="1" customWidth="1"/>
    <col min="116" max="116" width="13.5703125" customWidth="1"/>
    <col min="117" max="117" width="1.7109375" customWidth="1"/>
    <col min="118" max="118" width="8.7109375" customWidth="1"/>
    <col min="119" max="119" width="12.7109375" bestFit="1" customWidth="1"/>
    <col min="120" max="120" width="13.5703125" customWidth="1"/>
    <col min="121" max="121" width="1.7109375" customWidth="1"/>
    <col min="122" max="122" width="8.7109375" customWidth="1"/>
    <col min="123" max="123" width="12.7109375" bestFit="1" customWidth="1"/>
    <col min="124" max="124" width="13.5703125" customWidth="1"/>
    <col min="125" max="125" width="1.7109375" customWidth="1"/>
    <col min="126" max="126" width="8.7109375" customWidth="1"/>
    <col min="127" max="127" width="12.7109375" bestFit="1" customWidth="1"/>
    <col min="128" max="128" width="13.5703125" customWidth="1"/>
    <col min="129" max="129" width="1.7109375" customWidth="1"/>
    <col min="130" max="130" width="8.7109375" customWidth="1"/>
    <col min="131" max="131" width="12.7109375" bestFit="1" customWidth="1"/>
    <col min="132" max="132" width="13.5703125" customWidth="1"/>
    <col min="133" max="133" width="1.7109375" customWidth="1"/>
    <col min="134" max="134" width="8.7109375" customWidth="1"/>
    <col min="135" max="135" width="12.7109375" bestFit="1" customWidth="1"/>
    <col min="136" max="136" width="13.5703125" customWidth="1"/>
    <col min="137" max="137" width="1.7109375" customWidth="1"/>
    <col min="138" max="138" width="8.7109375" customWidth="1"/>
    <col min="139" max="139" width="12.7109375" bestFit="1" customWidth="1"/>
    <col min="140" max="140" width="13.5703125" customWidth="1"/>
    <col min="141" max="141" width="1.7109375" customWidth="1"/>
    <col min="142" max="142" width="8.7109375" customWidth="1"/>
    <col min="143" max="143" width="12.7109375" bestFit="1" customWidth="1"/>
    <col min="144" max="144" width="13.5703125" customWidth="1"/>
    <col min="145" max="145" width="1.7109375" customWidth="1"/>
    <col min="146" max="146" width="8.7109375" customWidth="1"/>
    <col min="147" max="147" width="12.7109375" bestFit="1" customWidth="1"/>
    <col min="148" max="148" width="13.5703125" customWidth="1"/>
    <col min="149" max="149" width="1.7109375" customWidth="1"/>
    <col min="150" max="150" width="8.7109375" customWidth="1"/>
    <col min="151" max="151" width="12.7109375" bestFit="1" customWidth="1"/>
    <col min="152" max="152" width="13.42578125" customWidth="1"/>
    <col min="153" max="153" width="1.7109375" customWidth="1"/>
    <col min="154" max="154" width="8.7109375" customWidth="1"/>
    <col min="155" max="155" width="12.7109375" bestFit="1" customWidth="1"/>
    <col min="156" max="156" width="13.42578125" bestFit="1" customWidth="1"/>
    <col min="157" max="157" width="1.7109375" customWidth="1"/>
    <col min="158" max="158" width="8.7109375" customWidth="1"/>
    <col min="159" max="159" width="12.7109375" bestFit="1" customWidth="1"/>
    <col min="160" max="160" width="13.42578125" customWidth="1"/>
    <col min="161" max="161" width="1.7109375" customWidth="1"/>
    <col min="162" max="162" width="8.7109375" customWidth="1"/>
    <col min="163" max="163" width="12.7109375" bestFit="1" customWidth="1"/>
    <col min="164" max="164" width="13.42578125" customWidth="1"/>
    <col min="165" max="165" width="1.7109375" customWidth="1"/>
    <col min="166" max="166" width="8.7109375" customWidth="1"/>
    <col min="167" max="167" width="12.7109375" bestFit="1" customWidth="1"/>
    <col min="168" max="168" width="13.42578125" customWidth="1"/>
    <col min="169" max="169" width="1.7109375" customWidth="1"/>
    <col min="170" max="170" width="8.7109375" customWidth="1"/>
    <col min="171" max="171" width="12.7109375" bestFit="1" customWidth="1"/>
    <col min="172" max="172" width="13.42578125" customWidth="1"/>
    <col min="173" max="173" width="1.7109375" customWidth="1"/>
    <col min="174" max="174" width="8.7109375" customWidth="1"/>
    <col min="175" max="175" width="12.7109375" bestFit="1" customWidth="1"/>
    <col min="176" max="176" width="13.42578125" customWidth="1"/>
    <col min="177" max="177" width="1.7109375" customWidth="1"/>
    <col min="178" max="178" width="8.7109375" customWidth="1"/>
    <col min="179" max="179" width="12.7109375" bestFit="1" customWidth="1"/>
    <col min="180" max="180" width="13.42578125" customWidth="1"/>
    <col min="181" max="181" width="1.7109375" customWidth="1"/>
    <col min="182" max="182" width="8.7109375" customWidth="1"/>
    <col min="183" max="183" width="12.7109375" bestFit="1" customWidth="1"/>
    <col min="184" max="184" width="13.42578125" bestFit="1" customWidth="1"/>
    <col min="185" max="185" width="1.7109375" customWidth="1"/>
    <col min="186" max="186" width="8.7109375" customWidth="1"/>
    <col min="187" max="187" width="12.7109375" bestFit="1" customWidth="1"/>
    <col min="188" max="188" width="13.42578125" bestFit="1" customWidth="1"/>
    <col min="189" max="189" width="1.7109375" customWidth="1"/>
    <col min="190" max="190" width="8.7109375" customWidth="1"/>
    <col min="191" max="191" width="12.7109375" bestFit="1" customWidth="1"/>
    <col min="192" max="192" width="13.42578125" bestFit="1" customWidth="1"/>
    <col min="193" max="193" width="1.7109375" customWidth="1"/>
    <col min="194" max="194" width="8.7109375" customWidth="1"/>
    <col min="195" max="195" width="12.7109375" bestFit="1" customWidth="1"/>
    <col min="196" max="196" width="13.42578125" bestFit="1" customWidth="1"/>
    <col min="197" max="197" width="2.28515625" customWidth="1"/>
    <col min="198" max="198" width="8.7109375" customWidth="1"/>
    <col min="199" max="199" width="12.7109375" bestFit="1" customWidth="1"/>
    <col min="200" max="200" width="13.42578125" customWidth="1"/>
    <col min="201" max="201" width="1.7109375" customWidth="1"/>
    <col min="202" max="202" width="8.7109375" customWidth="1"/>
    <col min="203" max="203" width="12.7109375" bestFit="1" customWidth="1"/>
    <col min="204" max="204" width="13.42578125" bestFit="1" customWidth="1"/>
    <col min="205" max="205" width="1.7109375" customWidth="1"/>
    <col min="206" max="206" width="8.7109375" customWidth="1"/>
    <col min="207" max="207" width="12.7109375" bestFit="1" customWidth="1"/>
    <col min="208" max="208" width="13.42578125" bestFit="1" customWidth="1"/>
    <col min="209" max="209" width="1.7109375" customWidth="1"/>
    <col min="210" max="210" width="8.7109375" customWidth="1"/>
    <col min="211" max="211" width="12.7109375" bestFit="1" customWidth="1"/>
    <col min="212" max="212" width="13.42578125" bestFit="1" customWidth="1"/>
    <col min="213" max="213" width="1.7109375" customWidth="1"/>
    <col min="214" max="214" width="8.7109375" customWidth="1"/>
    <col min="215" max="215" width="12.7109375" bestFit="1" customWidth="1"/>
    <col min="216" max="216" width="13.42578125" customWidth="1"/>
    <col min="217" max="217" width="1.7109375" customWidth="1"/>
    <col min="218" max="218" width="8.7109375" customWidth="1"/>
    <col min="219" max="219" width="12.7109375" bestFit="1" customWidth="1"/>
    <col min="220" max="220" width="13.42578125" bestFit="1" customWidth="1"/>
    <col min="221" max="221" width="1.7109375" customWidth="1"/>
    <col min="222" max="222" width="8.7109375" customWidth="1"/>
    <col min="223" max="223" width="12.7109375" bestFit="1" customWidth="1"/>
    <col min="224" max="224" width="13.42578125" bestFit="1" customWidth="1"/>
    <col min="225" max="225" width="1.7109375" customWidth="1"/>
    <col min="226" max="226" width="8.7109375" customWidth="1"/>
    <col min="227" max="227" width="12.7109375" bestFit="1" customWidth="1"/>
    <col min="228" max="228" width="13.42578125" bestFit="1" customWidth="1"/>
    <col min="229" max="229" width="1.7109375" customWidth="1"/>
    <col min="230" max="230" width="8.7109375" customWidth="1"/>
    <col min="231" max="231" width="12.7109375" bestFit="1" customWidth="1"/>
    <col min="232" max="232" width="13.42578125" customWidth="1"/>
    <col min="233" max="233" width="1.7109375" customWidth="1"/>
    <col min="234" max="234" width="8.7109375" customWidth="1"/>
    <col min="235" max="235" width="12.7109375" bestFit="1" customWidth="1"/>
    <col min="236" max="236" width="13.42578125" bestFit="1" customWidth="1"/>
    <col min="237" max="237" width="1.7109375" customWidth="1"/>
    <col min="238" max="238" width="8.7109375" customWidth="1"/>
    <col min="239" max="239" width="12.7109375" bestFit="1" customWidth="1"/>
    <col min="240" max="240" width="13.42578125" bestFit="1" customWidth="1"/>
    <col min="241" max="241" width="1.7109375" customWidth="1"/>
    <col min="242" max="242" width="8.7109375" customWidth="1"/>
    <col min="243" max="243" width="12.7109375" bestFit="1" customWidth="1"/>
    <col min="244" max="244" width="13.42578125" bestFit="1" customWidth="1"/>
    <col min="245" max="245" width="1.7109375" customWidth="1"/>
    <col min="246" max="246" width="8.7109375" customWidth="1"/>
    <col min="247" max="247" width="12.7109375" bestFit="1" customWidth="1"/>
    <col min="248" max="248" width="13.42578125" customWidth="1"/>
    <col min="249" max="249" width="1.7109375" customWidth="1"/>
    <col min="250" max="250" width="8.7109375" customWidth="1"/>
    <col min="251" max="251" width="12.7109375" bestFit="1" customWidth="1"/>
    <col min="252" max="252" width="13.42578125" bestFit="1" customWidth="1"/>
    <col min="253" max="253" width="1.7109375" customWidth="1"/>
    <col min="254" max="254" width="8.7109375" customWidth="1"/>
    <col min="255" max="255" width="12.7109375" bestFit="1" customWidth="1"/>
    <col min="256" max="256" width="13.42578125" customWidth="1"/>
    <col min="257" max="257" width="1.7109375" customWidth="1"/>
    <col min="258" max="258" width="8.7109375" customWidth="1"/>
    <col min="259" max="259" width="12.7109375" bestFit="1" customWidth="1"/>
    <col min="260" max="260" width="13.42578125" bestFit="1" customWidth="1"/>
    <col min="261" max="261" width="1.7109375" customWidth="1"/>
    <col min="262" max="262" width="8.7109375" customWidth="1"/>
    <col min="263" max="263" width="12.7109375" bestFit="1" customWidth="1"/>
    <col min="264" max="264" width="13.42578125" bestFit="1" customWidth="1"/>
    <col min="265" max="265" width="1.7109375" customWidth="1"/>
    <col min="266" max="266" width="8.7109375" customWidth="1"/>
    <col min="267" max="267" width="12.7109375" bestFit="1" customWidth="1"/>
    <col min="268" max="268" width="13.42578125" bestFit="1" customWidth="1"/>
    <col min="269" max="269" width="1.7109375" customWidth="1"/>
    <col min="270" max="270" width="8.7109375" customWidth="1"/>
    <col min="271" max="271" width="12.7109375" bestFit="1" customWidth="1"/>
    <col min="272" max="272" width="13.42578125" bestFit="1" customWidth="1"/>
    <col min="273" max="273" width="1.7109375" customWidth="1"/>
    <col min="274" max="274" width="10.85546875" bestFit="1" customWidth="1"/>
    <col min="275" max="275" width="15.140625" bestFit="1" customWidth="1"/>
    <col min="276" max="276" width="12.5703125" bestFit="1" customWidth="1"/>
    <col min="277" max="277" width="2.7109375" customWidth="1"/>
    <col min="278" max="278" width="10.85546875" customWidth="1"/>
    <col min="279" max="279" width="15.140625" customWidth="1"/>
    <col min="280" max="280" width="12.5703125" customWidth="1"/>
    <col min="281" max="281" width="2.7109375" customWidth="1"/>
    <col min="282" max="282" width="10.85546875" customWidth="1"/>
    <col min="283" max="283" width="15.140625" customWidth="1"/>
    <col min="284" max="284" width="12.5703125" customWidth="1"/>
    <col min="285" max="285" width="2.7109375" customWidth="1"/>
    <col min="286" max="286" width="10.85546875" customWidth="1"/>
    <col min="287" max="287" width="15.140625" customWidth="1"/>
    <col min="288" max="288" width="12.5703125" customWidth="1"/>
    <col min="289" max="289" width="2.7109375" customWidth="1"/>
    <col min="290" max="290" width="10.85546875" customWidth="1"/>
    <col min="291" max="291" width="15.140625" customWidth="1"/>
    <col min="292" max="292" width="12.5703125" customWidth="1"/>
    <col min="293" max="293" width="2.7109375" customWidth="1"/>
    <col min="294" max="294" width="11.85546875" bestFit="1" customWidth="1"/>
    <col min="295" max="295" width="14.7109375" bestFit="1" customWidth="1"/>
    <col min="296" max="296" width="13.28515625" bestFit="1" customWidth="1"/>
    <col min="297" max="297" width="2" customWidth="1"/>
    <col min="298" max="298" width="10.7109375" bestFit="1" customWidth="1"/>
    <col min="299" max="299" width="14.7109375" bestFit="1" customWidth="1"/>
    <col min="300" max="300" width="13.28515625" bestFit="1" customWidth="1"/>
    <col min="301" max="301" width="2" customWidth="1"/>
    <col min="302" max="302" width="10.7109375" bestFit="1" customWidth="1"/>
    <col min="303" max="304" width="14.7109375" bestFit="1" customWidth="1"/>
    <col min="305" max="305" width="2" customWidth="1"/>
    <col min="306" max="306" width="10.7109375" customWidth="1"/>
    <col min="307" max="308" width="14.7109375" bestFit="1" customWidth="1"/>
    <col min="309" max="309" width="2" customWidth="1"/>
    <col min="310" max="310" width="11.85546875" bestFit="1" customWidth="1"/>
    <col min="311" max="312" width="14.7109375" bestFit="1" customWidth="1"/>
    <col min="313" max="313" width="2" customWidth="1"/>
    <col min="314" max="314" width="11.85546875" bestFit="1" customWidth="1"/>
    <col min="315" max="316" width="14.7109375" bestFit="1" customWidth="1"/>
    <col min="317" max="317" width="2" customWidth="1"/>
    <col min="318" max="318" width="9.5703125" bestFit="1" customWidth="1"/>
    <col min="319" max="320" width="14.7109375" bestFit="1" customWidth="1"/>
  </cols>
  <sheetData>
    <row r="2" spans="2:320" ht="18.75">
      <c r="B2" s="3" t="s">
        <v>448</v>
      </c>
      <c r="C2" s="174" t="s">
        <v>449</v>
      </c>
      <c r="G2" s="5"/>
      <c r="H2" s="5"/>
      <c r="I2" s="5"/>
      <c r="J2">
        <f>'B.I Sales - P1'!K2</f>
        <v>3</v>
      </c>
      <c r="K2" s="155"/>
      <c r="L2" s="5"/>
      <c r="M2" s="5"/>
      <c r="N2">
        <f>'B.I Sales - P1'!O2</f>
        <v>3</v>
      </c>
      <c r="O2" s="155"/>
      <c r="P2" s="5"/>
      <c r="Q2" s="5"/>
      <c r="R2">
        <f>'B.I Sales - P1'!S2</f>
        <v>4</v>
      </c>
      <c r="S2" s="155"/>
      <c r="T2" s="5"/>
      <c r="U2" s="5"/>
      <c r="V2">
        <f>'B.I Sales - P1'!W2</f>
        <v>5</v>
      </c>
      <c r="W2" s="155"/>
      <c r="X2" s="5"/>
      <c r="Y2" s="5"/>
      <c r="Z2">
        <f>'B.I Sales - P1'!AA2</f>
        <v>8</v>
      </c>
      <c r="AA2" s="155"/>
      <c r="AB2" s="5"/>
      <c r="AC2" s="5"/>
      <c r="AD2">
        <f>'B.I Sales - P1'!AE2</f>
        <v>10</v>
      </c>
      <c r="AE2" s="155"/>
      <c r="AF2" s="5"/>
      <c r="AG2" s="5"/>
      <c r="AH2">
        <f>'B.I Sales - P1'!AI2</f>
        <v>10</v>
      </c>
      <c r="AI2" s="321"/>
      <c r="AJ2" s="5"/>
      <c r="AK2" s="5"/>
      <c r="AL2">
        <f>'B.I Sales - P1'!AM2</f>
        <v>10</v>
      </c>
      <c r="AM2" s="321"/>
      <c r="AN2" s="5"/>
      <c r="AO2" s="5"/>
      <c r="AP2">
        <f>'B.I Sales - P1'!AQ2</f>
        <v>10</v>
      </c>
      <c r="AQ2" s="321"/>
      <c r="AT2">
        <f>'B.I Sales - P1'!AU2</f>
        <v>10</v>
      </c>
      <c r="AU2" s="321"/>
      <c r="AX2">
        <f>'B.I Sales - P1'!AY2</f>
        <v>10</v>
      </c>
      <c r="AY2" s="321"/>
      <c r="BB2">
        <f>'B.I Sales - P1'!BC2</f>
        <v>10</v>
      </c>
      <c r="BC2" s="321"/>
      <c r="BF2">
        <f>'B.I Sales - P1'!BG2</f>
        <v>10</v>
      </c>
      <c r="BG2" s="321"/>
      <c r="BJ2">
        <f>'B.I Sales - P1'!BK2</f>
        <v>10</v>
      </c>
      <c r="BK2" s="321"/>
      <c r="BN2">
        <f>'B.I Sales - P1'!BO2</f>
        <v>10</v>
      </c>
      <c r="BO2" s="321"/>
      <c r="BR2">
        <f>'B.I Sales - P1'!BS2</f>
        <v>10</v>
      </c>
      <c r="BS2" s="321"/>
      <c r="BV2">
        <f>'B.I Sales - P1'!BW2</f>
        <v>10</v>
      </c>
      <c r="BW2" s="321"/>
      <c r="BZ2">
        <f>'B.I Sales - P1'!CA2</f>
        <v>10</v>
      </c>
      <c r="CA2" s="322"/>
      <c r="CD2">
        <f>'B.I Sales - P1'!CE2</f>
        <v>10</v>
      </c>
      <c r="CE2" s="322"/>
      <c r="CH2">
        <f>'B.I Sales - P1'!CI2</f>
        <v>10</v>
      </c>
      <c r="CI2" s="322"/>
      <c r="CL2">
        <f>'B.I Sales - P1'!CM2</f>
        <v>10</v>
      </c>
      <c r="CM2" s="322"/>
      <c r="CP2">
        <f>'B.I Sales - P1'!CQ2</f>
        <v>10</v>
      </c>
      <c r="CQ2" s="322"/>
      <c r="CT2">
        <f>'B.I Sales - P1'!CU2</f>
        <v>10</v>
      </c>
      <c r="CU2" s="322"/>
      <c r="CX2">
        <f>'B.I Sales - P1'!CY2</f>
        <v>10</v>
      </c>
      <c r="CY2" s="322"/>
      <c r="DB2">
        <f>'B.I Sales - P1'!DC2</f>
        <v>10</v>
      </c>
      <c r="DC2" s="322"/>
      <c r="DF2">
        <f>'B.I Sales - P1'!DG2</f>
        <v>10</v>
      </c>
      <c r="DG2" s="322"/>
      <c r="DJ2">
        <f>'B.I Sales - P1'!DK2</f>
        <v>10</v>
      </c>
      <c r="DK2" s="322"/>
      <c r="DN2">
        <f>'B.I Sales - P1'!DO2</f>
        <v>10</v>
      </c>
      <c r="DO2" s="322"/>
      <c r="DR2">
        <f>'B.I Sales - P1'!DS2</f>
        <v>10</v>
      </c>
      <c r="DS2" s="322"/>
      <c r="DV2">
        <f>'B.I Sales - P1'!DW2</f>
        <v>10</v>
      </c>
      <c r="DW2" s="322"/>
      <c r="DZ2">
        <f>'B.I Sales - P1'!EA2</f>
        <v>10</v>
      </c>
      <c r="EA2" s="322"/>
      <c r="ED2">
        <f>'B.I Sales - P1'!EE2</f>
        <v>10</v>
      </c>
      <c r="EE2" s="322"/>
      <c r="EH2">
        <f>'B.I Sales - P1'!EI2</f>
        <v>10</v>
      </c>
      <c r="EI2" s="322"/>
      <c r="EL2">
        <f>'B.I Sales - P1'!EM2</f>
        <v>10</v>
      </c>
      <c r="EP2">
        <f>'B.I Sales - P1'!EQ2</f>
        <v>10</v>
      </c>
      <c r="ET2">
        <f>'B.I Sales - P1'!EU2</f>
        <v>10</v>
      </c>
      <c r="EX2">
        <f>'B.I Sales - P1'!EY2</f>
        <v>10</v>
      </c>
      <c r="FB2">
        <f>'B.I Sales - P1'!FC2</f>
        <v>10</v>
      </c>
      <c r="FC2" s="321"/>
      <c r="FF2">
        <f>'B.I Sales - P1'!FG2</f>
        <v>10</v>
      </c>
      <c r="FJ2">
        <f>'B.I Sales - P1'!FK2</f>
        <v>10</v>
      </c>
      <c r="FK2" s="321"/>
      <c r="FN2">
        <f>'B.I Sales - P1'!FO2</f>
        <v>10</v>
      </c>
      <c r="FR2">
        <f>'B.I Sales - P1'!FS2</f>
        <v>10</v>
      </c>
      <c r="FS2" s="321"/>
      <c r="FV2">
        <f>'B.I Sales - P1'!FW2</f>
        <v>10</v>
      </c>
      <c r="FZ2">
        <f>'B.I Sales - P1'!GA2</f>
        <v>10</v>
      </c>
      <c r="GA2" s="321"/>
      <c r="GD2">
        <f>'B.I Sales - P1'!GE2</f>
        <v>10</v>
      </c>
      <c r="GE2" s="321"/>
      <c r="GH2">
        <f>'B.I Sales - P1'!GI2</f>
        <v>10</v>
      </c>
      <c r="GL2">
        <f>'B.I Sales - P1'!GM2</f>
        <v>10</v>
      </c>
      <c r="GM2" s="321"/>
      <c r="GP2">
        <f>'B.I Sales - P1'!GQ2</f>
        <v>10</v>
      </c>
      <c r="GT2">
        <f>'B.I Sales - P1'!GU2</f>
        <v>10</v>
      </c>
      <c r="GX2">
        <f>'B.I Sales - P1'!GY2</f>
        <v>10</v>
      </c>
      <c r="HB2">
        <f>'B.I Sales - P1'!HC2</f>
        <v>10</v>
      </c>
      <c r="HF2">
        <f>'B.I Sales - P1'!HG2</f>
        <v>10</v>
      </c>
      <c r="HJ2">
        <f>'B.I Sales - P1'!HK2</f>
        <v>10</v>
      </c>
      <c r="HN2">
        <f>'B.I Sales - P1'!HO2</f>
        <v>10</v>
      </c>
      <c r="HR2">
        <f>'B.I Sales - P1'!HS2</f>
        <v>10</v>
      </c>
      <c r="HV2">
        <f>'B.I Sales - P1'!HW2</f>
        <v>10</v>
      </c>
      <c r="HZ2">
        <f>'B.I Sales - P1'!IA2</f>
        <v>10</v>
      </c>
      <c r="ID2">
        <f>'B.I Sales - P1'!IE2</f>
        <v>10</v>
      </c>
      <c r="IH2">
        <f>'B.I Sales - P1'!II2</f>
        <v>10</v>
      </c>
      <c r="IL2">
        <f>'B.I Sales - P1'!IM2</f>
        <v>10</v>
      </c>
      <c r="IP2">
        <f>'B.I Sales - P1'!IQ2</f>
        <v>10</v>
      </c>
      <c r="IT2">
        <f>'B.I Sales - P1'!IU2</f>
        <v>10</v>
      </c>
      <c r="IX2">
        <f>'B.I Sales - P1'!IY2</f>
        <v>10</v>
      </c>
      <c r="JB2">
        <f>'B.I Sales - P1'!JC2</f>
        <v>10</v>
      </c>
      <c r="JF2">
        <f>'B.I Sales - P1'!JG2</f>
        <v>10</v>
      </c>
      <c r="JI2" s="293"/>
      <c r="JJ2">
        <f>'B.I Sales - P1'!JK2</f>
        <v>10</v>
      </c>
      <c r="JN2">
        <f>'B.I Sales - P1'!JO2</f>
        <v>10</v>
      </c>
      <c r="JR2">
        <f>'B.I Sales - P1'!JS2</f>
        <v>10</v>
      </c>
      <c r="JV2">
        <f>'B.I Sales - P1'!JW2</f>
        <v>10</v>
      </c>
      <c r="JZ2">
        <f>'B.I Sales - P1'!KA2</f>
        <v>10</v>
      </c>
      <c r="KD2">
        <f>'B.I Sales - P1'!KE2</f>
        <v>10</v>
      </c>
      <c r="KM2">
        <f>KN10/KM10</f>
        <v>113</v>
      </c>
      <c r="KN2">
        <f>KM2/12</f>
        <v>9.4166666666666661</v>
      </c>
    </row>
    <row r="3" spans="2:320" ht="18.75">
      <c r="B3" s="3"/>
      <c r="C3" s="174"/>
      <c r="F3" s="5" t="str">
        <f>H3</f>
        <v>2025</v>
      </c>
      <c r="H3" s="5" t="str">
        <f>IF(MONTH(F5)&lt;=3,TEXT(F5,"yyyy"),IF(MONTH(F5)&gt;3,TEXT(F5,"yyyy")))</f>
        <v>2025</v>
      </c>
      <c r="I3" s="5"/>
      <c r="J3" s="5" t="str">
        <f>L3</f>
        <v>2025</v>
      </c>
      <c r="K3" s="5"/>
      <c r="L3" s="5" t="str">
        <f>IF(MONTH(J5)&lt;=3,TEXT(J5,"yyyy"),IF(MONTH(J5)&gt;3,TEXT(J5,"yyyy")))</f>
        <v>2025</v>
      </c>
      <c r="M3" s="5"/>
      <c r="N3" s="5" t="str">
        <f>P3</f>
        <v>2025</v>
      </c>
      <c r="O3" s="5"/>
      <c r="P3" s="5" t="str">
        <f>IF(MONTH(N5)&lt;=3,TEXT(N5,"yyyy"),IF(MONTH(N5)&gt;3,TEXT(N5,"yyyy")))</f>
        <v>2025</v>
      </c>
      <c r="Q3" s="5"/>
      <c r="R3" s="5" t="str">
        <f>T3</f>
        <v>2025</v>
      </c>
      <c r="S3" s="5"/>
      <c r="T3" s="5" t="str">
        <f>IF(MONTH(R5)&lt;=3,TEXT(R5,"yyyy"),IF(MONTH(R5)&gt;3,TEXT(R5,"yyyy")))</f>
        <v>2025</v>
      </c>
      <c r="U3" s="5"/>
      <c r="V3" s="5" t="str">
        <f>X3</f>
        <v>2026</v>
      </c>
      <c r="W3" s="5"/>
      <c r="X3" s="5" t="str">
        <f>IF(MONTH(V5)&lt;=3,TEXT(V5,"yyyy"),IF(MONTH(V5)&gt;3,TEXT(V5,"yyyy")))</f>
        <v>2026</v>
      </c>
      <c r="Y3" s="5"/>
      <c r="Z3" s="5" t="str">
        <f>AB3</f>
        <v>2026</v>
      </c>
      <c r="AA3" s="5"/>
      <c r="AB3" s="5" t="str">
        <f>IF(MONTH(Z5)&lt;=3,TEXT(Z5,"yyyy"),IF(MONTH(Z5)&gt;3,TEXT(Z5,"yyyy")))</f>
        <v>2026</v>
      </c>
      <c r="AC3" s="5"/>
      <c r="AD3" s="5" t="str">
        <f>AF3</f>
        <v>2026</v>
      </c>
      <c r="AE3" s="5"/>
      <c r="AF3" s="5" t="str">
        <f>IF(MONTH(AD5)&lt;=3,TEXT(AD5,"yyyy"),IF(MONTH(AD5)&gt;3,TEXT(AD5,"yyyy")))</f>
        <v>2026</v>
      </c>
      <c r="AG3" s="5"/>
      <c r="AH3" s="5" t="str">
        <f>AJ3</f>
        <v>2026</v>
      </c>
      <c r="AI3" s="5"/>
      <c r="AJ3" s="5" t="str">
        <f>IF(MONTH(AH5)&lt;=3,TEXT(AH5,"yyyy"),IF(MONTH(AH5)&gt;3,TEXT(AH5,"yyyy")))</f>
        <v>2026</v>
      </c>
      <c r="AK3" s="5"/>
      <c r="AL3" s="5" t="str">
        <f>AN3</f>
        <v>2026</v>
      </c>
      <c r="AM3" s="5"/>
      <c r="AN3" s="5" t="str">
        <f>IF(MONTH(AL5)&lt;=3,TEXT(AL5,"yyyy"),IF(MONTH(AL5)&gt;3,TEXT(AL5,"yyyy")))</f>
        <v>2026</v>
      </c>
      <c r="AO3" s="5"/>
      <c r="AP3" s="5" t="str">
        <f>AR3</f>
        <v>2026</v>
      </c>
      <c r="AQ3" s="5"/>
      <c r="AR3" s="5" t="str">
        <f>IF(MONTH(AP5)&lt;=3,TEXT(AP5,"yyyy"),IF(MONTH(AP5)&gt;3,TEXT(AP5,"yyyy")))</f>
        <v>2026</v>
      </c>
      <c r="AS3" s="5"/>
      <c r="AT3" s="5" t="str">
        <f>AV3</f>
        <v>2026</v>
      </c>
      <c r="AU3" s="5"/>
      <c r="AV3" s="5" t="str">
        <f>IF(MONTH(AT5)&lt;=3,TEXT(AT5,"yyyy"),IF(MONTH(AT5)&gt;3,TEXT(AT5,"yyyy")))</f>
        <v>2026</v>
      </c>
      <c r="AW3" s="5"/>
      <c r="AX3" s="5" t="str">
        <f>AZ3</f>
        <v>2026</v>
      </c>
      <c r="AY3" s="5"/>
      <c r="AZ3" s="5" t="str">
        <f>IF(MONTH(AX5)&lt;=3,TEXT(AX5,"yyyy"),IF(MONTH(AX5)&gt;3,TEXT(AX5,"yyyy")))</f>
        <v>2026</v>
      </c>
      <c r="BA3" s="5"/>
      <c r="BB3" s="5" t="str">
        <f>BD3</f>
        <v>2026</v>
      </c>
      <c r="BD3" s="5" t="str">
        <f>IF(MONTH(BB5)&lt;=3,TEXT(BB5,"yyyy"),IF(MONTH(BB5)&gt;3,TEXT(BB5,"yyyy")))</f>
        <v>2026</v>
      </c>
      <c r="BE3" s="5"/>
      <c r="BF3" s="5" t="str">
        <f>BH3</f>
        <v>2026</v>
      </c>
      <c r="BH3" s="5" t="str">
        <f>IF(MONTH(BF5)&lt;=3,TEXT(BF5,"yyyy"),IF(MONTH(BF5)&gt;3,TEXT(BF5,"yyyy")))</f>
        <v>2026</v>
      </c>
      <c r="BI3" s="5"/>
      <c r="BJ3" s="5" t="str">
        <f>BL3</f>
        <v>2026</v>
      </c>
      <c r="BL3" s="5" t="str">
        <f>IF(MONTH(BJ5)&lt;=3,TEXT(BJ5,"yyyy"),IF(MONTH(BJ5)&gt;3,TEXT(BJ5,"yyyy")))</f>
        <v>2026</v>
      </c>
      <c r="BM3" s="5"/>
      <c r="BN3" s="5" t="str">
        <f>BP3</f>
        <v>2026</v>
      </c>
      <c r="BP3" s="5" t="str">
        <f>IF(MONTH(BN5)&lt;=3,TEXT(BN5,"yyyy"),IF(MONTH(BN5)&gt;3,TEXT(BN5,"yyyy")))</f>
        <v>2026</v>
      </c>
      <c r="BQ3" s="5"/>
      <c r="BR3" s="5" t="str">
        <f>BT3</f>
        <v>2027</v>
      </c>
      <c r="BT3" s="5" t="str">
        <f>IF(MONTH(BR5)&lt;=3,TEXT(BR5,"yyyy"),IF(MONTH(BR5)&gt;3,TEXT(BR5,"yyyy")))</f>
        <v>2027</v>
      </c>
      <c r="BV3" s="5" t="str">
        <f>BX3</f>
        <v>2027</v>
      </c>
      <c r="BX3" s="5" t="str">
        <f>IF(MONTH(BV5)&lt;=3,TEXT(BV5,"yyyy"),IF(MONTH(BV5)&gt;3,TEXT(BV5,"yyyy")))</f>
        <v>2027</v>
      </c>
      <c r="BZ3" s="5" t="str">
        <f>CB3</f>
        <v>2027</v>
      </c>
      <c r="CB3" s="5" t="str">
        <f>IF(MONTH(BZ5)&lt;=3,TEXT(BZ5,"yyyy"),IF(MONTH(BZ5)&gt;3,TEXT(BZ5,"yyyy")))</f>
        <v>2027</v>
      </c>
      <c r="CD3" s="5" t="str">
        <f>CF3</f>
        <v>2027</v>
      </c>
      <c r="CF3" s="5" t="str">
        <f>IF(MONTH(CD5)&lt;=3,TEXT(CD5,"yyyy"),IF(MONTH(CD5)&gt;3,TEXT(CD5,"yyyy")))</f>
        <v>2027</v>
      </c>
      <c r="CH3" s="5" t="str">
        <f>CJ3</f>
        <v>2027</v>
      </c>
      <c r="CJ3" s="5" t="str">
        <f>IF(MONTH(CH5)&lt;=3,TEXT(CH5,"yyyy"),IF(MONTH(CH5)&gt;3,TEXT(CH5,"yyyy")))</f>
        <v>2027</v>
      </c>
      <c r="CL3" s="5" t="str">
        <f>CN3</f>
        <v>2027</v>
      </c>
      <c r="CN3" s="5" t="str">
        <f>IF(MONTH(CL5)&lt;=3,TEXT(CL5,"yyyy"),IF(MONTH(CL5)&gt;3,TEXT(CL5,"yyyy")))</f>
        <v>2027</v>
      </c>
      <c r="CP3" s="5" t="str">
        <f>CR3</f>
        <v>2027</v>
      </c>
      <c r="CR3" s="5" t="str">
        <f>IF(MONTH(CP5)&lt;=3,TEXT(CP5,"yyyy"),IF(MONTH(CP5)&gt;3,TEXT(CP5,"yyyy")))</f>
        <v>2027</v>
      </c>
      <c r="CS3" s="5"/>
      <c r="CT3" s="5" t="str">
        <f>CV3</f>
        <v>2027</v>
      </c>
      <c r="CV3" s="5" t="str">
        <f>IF(MONTH(CT5)&lt;=3,TEXT(CT5,"yyyy"),IF(MONTH(CT5)&gt;3,TEXT(CT5,"yyyy")))</f>
        <v>2027</v>
      </c>
      <c r="CX3" s="5" t="str">
        <f>CZ3</f>
        <v>2027</v>
      </c>
      <c r="CZ3" s="5" t="str">
        <f>IF(MONTH(CX5)&lt;=3,TEXT(CX5,"yyyy"),IF(MONTH(CX5)&gt;3,TEXT(CX5,"yyyy")))</f>
        <v>2027</v>
      </c>
      <c r="DB3" s="5" t="str">
        <f>DD3</f>
        <v>2027</v>
      </c>
      <c r="DD3" s="5" t="str">
        <f>IF(MONTH(DB5)&lt;=3,TEXT(DB5,"yyyy"),IF(MONTH(DB5)&gt;3,TEXT(DB5,"yyyy")))</f>
        <v>2027</v>
      </c>
      <c r="DF3" s="5" t="str">
        <f>DH3</f>
        <v>2027</v>
      </c>
      <c r="DH3" s="5" t="str">
        <f>IF(MONTH(DF5)&lt;=3,TEXT(DF5,"yyyy"),IF(MONTH(DF5)&gt;3,TEXT(DF5,"yyyy")))</f>
        <v>2027</v>
      </c>
      <c r="DJ3" s="5" t="str">
        <f>DL3</f>
        <v>2027</v>
      </c>
      <c r="DL3" s="5" t="str">
        <f>IF(MONTH(DJ5)&lt;=3,TEXT(DJ5,"yyyy"),IF(MONTH(DJ5)&gt;3,TEXT(DJ5,"yyyy")))</f>
        <v>2027</v>
      </c>
      <c r="DN3" s="5" t="str">
        <f>DP3</f>
        <v>2028</v>
      </c>
      <c r="DP3" s="5" t="str">
        <f>IF(MONTH(DN5)&lt;=3,TEXT(DN5,"yyyy"),IF(MONTH(DN5)&gt;3,TEXT(DN5,"yyyy")))</f>
        <v>2028</v>
      </c>
      <c r="DR3" s="5" t="str">
        <f>DT3</f>
        <v>2028</v>
      </c>
      <c r="DT3" s="5" t="str">
        <f>IF(MONTH(DR5)&lt;=3,TEXT(DR5,"yyyy"),IF(MONTH(DR5)&gt;3,TEXT(DR5,"yyyy")))</f>
        <v>2028</v>
      </c>
      <c r="DV3" s="5" t="str">
        <f>DX3</f>
        <v>2028</v>
      </c>
      <c r="DX3" s="5" t="str">
        <f>IF(MONTH(DV5)&lt;=3,TEXT(DV5,"yyyy"),IF(MONTH(DV5)&gt;3,TEXT(DV5,"yyyy")))</f>
        <v>2028</v>
      </c>
      <c r="DZ3" s="5" t="str">
        <f>EB3</f>
        <v>2028</v>
      </c>
      <c r="EB3" s="5" t="str">
        <f>IF(MONTH(DZ5)&lt;=3,TEXT(DZ5,"yyyy"),IF(MONTH(DZ5)&gt;3,TEXT(DZ5,"yyyy")))</f>
        <v>2028</v>
      </c>
      <c r="ED3" s="5" t="str">
        <f>EF3</f>
        <v>2028</v>
      </c>
      <c r="EF3" s="5" t="str">
        <f>IF(MONTH(ED5)&lt;=3,TEXT(ED5,"yyyy"),IF(MONTH(ED5)&gt;3,TEXT(ED5,"yyyy")))</f>
        <v>2028</v>
      </c>
      <c r="EH3" s="5" t="str">
        <f>EJ3</f>
        <v>2028</v>
      </c>
      <c r="EJ3" s="5" t="str">
        <f>IF(MONTH(EH5)&lt;=3,TEXT(EH5,"yyyy"),IF(MONTH(EH5)&gt;3,TEXT(EH5,"yyyy")))</f>
        <v>2028</v>
      </c>
      <c r="EL3" s="5" t="str">
        <f>EN3</f>
        <v>2028</v>
      </c>
      <c r="EN3" s="5" t="str">
        <f>IF(MONTH(EL5)&lt;=3,TEXT(EL5,"yyyy"),IF(MONTH(EL5)&gt;3,TEXT(EL5,"yyyy")))</f>
        <v>2028</v>
      </c>
      <c r="EP3" s="5" t="str">
        <f>ER3</f>
        <v>2028</v>
      </c>
      <c r="ER3" s="5" t="str">
        <f>IF(MONTH(EP5)&lt;=3,TEXT(EP5,"yyyy"),IF(MONTH(EP5)&gt;3,TEXT(EP5,"yyyy")))</f>
        <v>2028</v>
      </c>
      <c r="ET3" s="5" t="str">
        <f>EV3</f>
        <v>2028</v>
      </c>
      <c r="EV3" s="5" t="str">
        <f>IF(MONTH(ET5)&lt;=3,TEXT(ET5,"yyyy"),IF(MONTH(ET5)&gt;3,TEXT(ET5,"yyyy")))</f>
        <v>2028</v>
      </c>
      <c r="EX3" s="5" t="str">
        <f>EZ3</f>
        <v>2028</v>
      </c>
      <c r="EZ3" s="5" t="str">
        <f>IF(MONTH(EX5)&lt;=3,TEXT(EX5,"yyyy"),IF(MONTH(EX5)&gt;3,TEXT(EX5,"yyyy")))</f>
        <v>2028</v>
      </c>
      <c r="FB3" s="5" t="str">
        <f>FD3</f>
        <v>2028</v>
      </c>
      <c r="FD3" s="5" t="str">
        <f>IF(MONTH(FB5)&lt;=3,TEXT(FB5,"yyyy"),IF(MONTH(FB5)&gt;3,TEXT(FB5,"yyyy")))</f>
        <v>2028</v>
      </c>
      <c r="FF3" s="5" t="str">
        <f>FH3</f>
        <v>2028</v>
      </c>
      <c r="FH3" s="5" t="str">
        <f>IF(MONTH(FF5)&lt;=3,TEXT(FF5,"yyyy"),IF(MONTH(FF5)&gt;3,TEXT(FF5,"yyyy")))</f>
        <v>2028</v>
      </c>
      <c r="FJ3" s="5" t="str">
        <f>FL3</f>
        <v>2029</v>
      </c>
      <c r="FL3" s="5" t="str">
        <f>IF(MONTH(FJ5)&lt;=3,TEXT(FJ5,"yyyy"),IF(MONTH(FJ5)&gt;3,TEXT(FJ5,"yyyy")))</f>
        <v>2029</v>
      </c>
      <c r="FN3" s="5" t="str">
        <f>FP3</f>
        <v>2029</v>
      </c>
      <c r="FP3" s="5" t="str">
        <f>IF(MONTH(FN5)&lt;=3,TEXT(FN5,"yyyy"),IF(MONTH(FN5)&gt;3,TEXT(FN5,"yyyy")))</f>
        <v>2029</v>
      </c>
      <c r="FR3" s="5" t="str">
        <f>FT3</f>
        <v>2029</v>
      </c>
      <c r="FT3" s="5" t="str">
        <f>IF(MONTH(FR5)&lt;=3,TEXT(FR5,"yyyy"),IF(MONTH(FR5)&gt;3,TEXT(FR5,"yyyy")))</f>
        <v>2029</v>
      </c>
      <c r="FV3" s="5" t="str">
        <f>FX3</f>
        <v>2029</v>
      </c>
      <c r="FX3" s="5" t="str">
        <f>IF(MONTH(FV5)&lt;=3,TEXT(FV5,"yyyy"),IF(MONTH(FV5)&gt;3,TEXT(FV5,"yyyy")))</f>
        <v>2029</v>
      </c>
      <c r="FZ3" s="5" t="str">
        <f>GB3</f>
        <v>2029</v>
      </c>
      <c r="GB3" s="5" t="str">
        <f>IF(MONTH(FZ5)&lt;=3,TEXT(FZ5,"yyyy"),IF(MONTH(FZ5)&gt;3,TEXT(FZ5,"yyyy")))</f>
        <v>2029</v>
      </c>
      <c r="GD3" s="5" t="str">
        <f>GF3</f>
        <v>2029</v>
      </c>
      <c r="GF3" s="5" t="str">
        <f>IF(MONTH(GD5)&lt;=3,TEXT(GD5,"yyyy"),IF(MONTH(GD5)&gt;3,TEXT(GD5,"yyyy")))</f>
        <v>2029</v>
      </c>
      <c r="GH3" s="5" t="str">
        <f>GJ3</f>
        <v>2029</v>
      </c>
      <c r="GJ3" s="5" t="str">
        <f>IF(MONTH(GH5)&lt;=3,TEXT(GH5,"yyyy"),IF(MONTH(GH5)&gt;3,TEXT(GH5,"yyyy")))</f>
        <v>2029</v>
      </c>
      <c r="GL3" s="5" t="str">
        <f>GN3</f>
        <v>2029</v>
      </c>
      <c r="GN3" s="5" t="str">
        <f>IF(MONTH(GL5)&lt;=3,TEXT(GL5,"yyyy"),IF(MONTH(GL5)&gt;3,TEXT(GL5,"yyyy")))</f>
        <v>2029</v>
      </c>
      <c r="GP3" s="5" t="str">
        <f>GR3</f>
        <v>2029</v>
      </c>
      <c r="GR3" s="5" t="str">
        <f>IF(MONTH(GP5)&lt;=3,TEXT(GP5,"yyyy"),IF(MONTH(GP5)&gt;3,TEXT(GP5,"yyyy")))</f>
        <v>2029</v>
      </c>
      <c r="GT3" s="5" t="str">
        <f>GV3</f>
        <v>2029</v>
      </c>
      <c r="GV3" s="5" t="str">
        <f>IF(MONTH(GT5)&lt;=3,TEXT(GT5,"yyyy"),IF(MONTH(GT5)&gt;3,TEXT(GT5,"yyyy")))</f>
        <v>2029</v>
      </c>
      <c r="GX3" s="5" t="str">
        <f>GZ3</f>
        <v>2029</v>
      </c>
      <c r="GZ3" s="5" t="str">
        <f>IF(MONTH(GX5)&lt;=3,TEXT(GX5,"yyyy"),IF(MONTH(GX5)&gt;3,TEXT(GX5,"yyyy")))</f>
        <v>2029</v>
      </c>
      <c r="HB3" s="5" t="str">
        <f>HD3</f>
        <v>2029</v>
      </c>
      <c r="HD3" s="5" t="str">
        <f>IF(MONTH(HB5)&lt;=3,TEXT(HB5,"yyyy"),IF(MONTH(HB5)&gt;3,TEXT(HB5,"yyyy")))</f>
        <v>2029</v>
      </c>
      <c r="HF3" s="5" t="str">
        <f>HH3</f>
        <v>2030</v>
      </c>
      <c r="HH3" s="5" t="str">
        <f>IF(MONTH(HF5)&lt;=3,TEXT(HF5,"yyyy"),IF(MONTH(HF5)&gt;3,TEXT(HF5,"yyyy")))</f>
        <v>2030</v>
      </c>
      <c r="HJ3" s="5" t="str">
        <f>HL3</f>
        <v>2030</v>
      </c>
      <c r="HL3" s="5" t="str">
        <f>IF(MONTH(HJ5)&lt;=3,TEXT(HJ5,"yyyy"),IF(MONTH(HJ5)&gt;3,TEXT(HJ5,"yyyy")))</f>
        <v>2030</v>
      </c>
      <c r="HN3" s="5" t="str">
        <f>HP3</f>
        <v>2030</v>
      </c>
      <c r="HP3" s="5" t="str">
        <f>IF(MONTH(HN5)&lt;=3,TEXT(HN5,"yyyy"),IF(MONTH(HN5)&gt;3,TEXT(HN5,"yyyy")))</f>
        <v>2030</v>
      </c>
      <c r="HR3" s="5" t="str">
        <f>HT3</f>
        <v>2030</v>
      </c>
      <c r="HT3" s="5" t="str">
        <f>IF(MONTH(HR5)&lt;=3,TEXT(HR5,"yyyy"),IF(MONTH(HR5)&gt;3,TEXT(HR5,"yyyy")))</f>
        <v>2030</v>
      </c>
      <c r="HV3" s="5" t="str">
        <f>HX3</f>
        <v>2030</v>
      </c>
      <c r="HX3" s="5" t="str">
        <f>IF(MONTH(HV5)&lt;=3,TEXT(HV5,"yyyy"),IF(MONTH(HV5)&gt;3,TEXT(HV5,"yyyy")))</f>
        <v>2030</v>
      </c>
      <c r="HZ3" s="5" t="str">
        <f>IB3</f>
        <v>2030</v>
      </c>
      <c r="IB3" s="5" t="str">
        <f>IF(MONTH(HZ5)&lt;=3,TEXT(HZ5,"yyyy"),IF(MONTH(HZ5)&gt;3,TEXT(HZ5,"yyyy")))</f>
        <v>2030</v>
      </c>
      <c r="ID3" s="5" t="str">
        <f>IF3</f>
        <v>2030</v>
      </c>
      <c r="IF3" s="5" t="str">
        <f>IF(MONTH(ID5)&lt;=3,TEXT(ID5,"yyyy"),IF(MONTH(ID5)&gt;3,TEXT(ID5,"yyyy")))</f>
        <v>2030</v>
      </c>
      <c r="IH3" s="5" t="str">
        <f>IJ3</f>
        <v>2030</v>
      </c>
      <c r="II3" s="5"/>
      <c r="IJ3" s="5" t="str">
        <f>IF(MONTH(IH5)&lt;=3,TEXT(IH5,"yyyy"),IF(MONTH(IH5)&gt;3,TEXT(IH5,"yyyy")))</f>
        <v>2030</v>
      </c>
      <c r="IL3" s="5" t="str">
        <f>IN3</f>
        <v>2030</v>
      </c>
      <c r="IN3" s="5" t="str">
        <f>IF(MONTH(IL5)&lt;=3,TEXT(IL5,"yyyy"),IF(MONTH(IL5)&gt;3,TEXT(IL5,"yyyy")))</f>
        <v>2030</v>
      </c>
      <c r="IP3" s="5" t="str">
        <f>IR3</f>
        <v>2030</v>
      </c>
      <c r="IR3" s="5" t="str">
        <f>IF(MONTH(IP5)&lt;=3,TEXT(IP5,"yyyy"),IF(MONTH(IP5)&gt;3,TEXT(IP5,"yyyy")))</f>
        <v>2030</v>
      </c>
      <c r="IT3" s="5" t="str">
        <f>IV3</f>
        <v>2030</v>
      </c>
      <c r="IV3" s="5" t="str">
        <f>IF(MONTH(IT5)&lt;=3,TEXT(IT5,"yyyy"),IF(MONTH(IT5)&gt;3,TEXT(IT5,"yyyy")))</f>
        <v>2030</v>
      </c>
      <c r="IX3" s="5" t="str">
        <f>IZ3</f>
        <v>2030</v>
      </c>
      <c r="IZ3" s="5" t="str">
        <f>IF(MONTH(IX5)&lt;=3,TEXT(IX5,"yyyy"),IF(MONTH(IX5)&gt;3,TEXT(IX5,"yyyy")))</f>
        <v>2030</v>
      </c>
      <c r="JB3" s="5" t="str">
        <f>JD3</f>
        <v>2031</v>
      </c>
      <c r="JD3" s="5" t="str">
        <f>IF(MONTH(JB5)&lt;=3,TEXT(JB5,"yyyy"),IF(MONTH(JB5)&gt;3,TEXT(JB5,"yyyy")))</f>
        <v>2031</v>
      </c>
      <c r="JF3" s="5" t="str">
        <f>JH3</f>
        <v>2031</v>
      </c>
      <c r="JH3" s="5" t="str">
        <f>IF(MONTH(JF5)&lt;=3,TEXT(JF5,"yyyy"),IF(MONTH(JF5)&gt;3,TEXT(JF5,"yyyy")))</f>
        <v>2031</v>
      </c>
      <c r="JJ3" s="5" t="str">
        <f>JL3</f>
        <v>2031</v>
      </c>
      <c r="JL3" s="5" t="str">
        <f>IF(MONTH(JJ5)&lt;=3,TEXT(JJ5,"yyyy"),IF(MONTH(JJ5)&gt;3,TEXT(JJ5,"yyyy")))</f>
        <v>2031</v>
      </c>
      <c r="JN3" s="5" t="str">
        <f>JP3</f>
        <v>2031</v>
      </c>
      <c r="JP3" s="5" t="str">
        <f>IF(MONTH(JN5)&lt;=3,TEXT(JN5,"yyyy"),IF(MONTH(JN5)&gt;3,TEXT(JN5,"yyyy")))</f>
        <v>2031</v>
      </c>
      <c r="JR3" s="5" t="str">
        <f>JT3</f>
        <v>2031</v>
      </c>
      <c r="JT3" s="5" t="str">
        <f>IF(MONTH(JR5)&lt;=3,TEXT(JR5,"yyyy"),IF(MONTH(JR5)&gt;3,TEXT(JR5,"yyyy")))</f>
        <v>2031</v>
      </c>
      <c r="JV3" s="5" t="str">
        <f>JX3</f>
        <v>2031</v>
      </c>
      <c r="JX3" s="5" t="str">
        <f>IF(MONTH(JV5)&lt;=3,TEXT(JV5,"yyyy"),IF(MONTH(JV5)&gt;3,TEXT(JV5,"yyyy")))</f>
        <v>2031</v>
      </c>
      <c r="JZ3" s="5" t="str">
        <f>KB3</f>
        <v>2031</v>
      </c>
      <c r="KB3" s="5" t="str">
        <f>IF(MONTH(JZ5)&lt;=3,TEXT(JZ5,"yyyy"),IF(MONTH(JZ5)&gt;3,TEXT(JZ5,"yyyy")))</f>
        <v>2031</v>
      </c>
      <c r="KD3" s="5" t="str">
        <f>KF3</f>
        <v>2031</v>
      </c>
      <c r="KF3" s="5" t="str">
        <f>IF(MONTH(KD5)&lt;=3,TEXT(KD5,"yyyy"),IF(MONTH(KD5)&gt;3,TEXT(KD5,"yyyy")))</f>
        <v>2031</v>
      </c>
    </row>
    <row r="4" spans="2:320">
      <c r="B4" s="3"/>
      <c r="C4" s="175" t="s">
        <v>2</v>
      </c>
      <c r="D4" s="175"/>
      <c r="E4" s="176"/>
      <c r="F4" s="243"/>
      <c r="G4" s="245" t="s">
        <v>451</v>
      </c>
      <c r="H4" s="244">
        <v>1</v>
      </c>
      <c r="I4" s="185"/>
      <c r="J4" s="243"/>
      <c r="K4" s="245" t="s">
        <v>451</v>
      </c>
      <c r="L4" s="244">
        <f>H4+1</f>
        <v>2</v>
      </c>
      <c r="M4" s="185"/>
      <c r="N4" s="243"/>
      <c r="O4" s="246" t="s">
        <v>451</v>
      </c>
      <c r="P4" s="247">
        <f>L4+1</f>
        <v>3</v>
      </c>
      <c r="Q4" s="185"/>
      <c r="R4" s="243"/>
      <c r="S4" s="246" t="s">
        <v>451</v>
      </c>
      <c r="T4" s="247">
        <f>P4+1</f>
        <v>4</v>
      </c>
      <c r="U4" s="185"/>
      <c r="V4" s="243"/>
      <c r="W4" s="246" t="s">
        <v>451</v>
      </c>
      <c r="X4" s="247">
        <f>T4+1</f>
        <v>5</v>
      </c>
      <c r="Y4" s="185"/>
      <c r="Z4" s="243"/>
      <c r="AA4" s="246" t="s">
        <v>451</v>
      </c>
      <c r="AB4" s="247">
        <f>X4+1</f>
        <v>6</v>
      </c>
      <c r="AC4" s="185"/>
      <c r="AD4" s="243"/>
      <c r="AE4" s="246" t="s">
        <v>451</v>
      </c>
      <c r="AF4" s="247">
        <f>AB4+1</f>
        <v>7</v>
      </c>
      <c r="AG4" s="185"/>
      <c r="AH4" s="243"/>
      <c r="AI4" s="246" t="s">
        <v>451</v>
      </c>
      <c r="AJ4" s="247">
        <f>AF4+1</f>
        <v>8</v>
      </c>
      <c r="AK4" s="185"/>
      <c r="AL4" s="243"/>
      <c r="AM4" s="246" t="s">
        <v>451</v>
      </c>
      <c r="AN4" s="247">
        <f>AJ4+1</f>
        <v>9</v>
      </c>
      <c r="AO4" s="185"/>
      <c r="AP4" s="243"/>
      <c r="AQ4" s="246" t="s">
        <v>451</v>
      </c>
      <c r="AR4" s="247">
        <f>AN4+1</f>
        <v>10</v>
      </c>
      <c r="AS4" s="185"/>
      <c r="AT4" s="243"/>
      <c r="AU4" s="246" t="s">
        <v>451</v>
      </c>
      <c r="AV4" s="247">
        <f>AR4+1</f>
        <v>11</v>
      </c>
      <c r="AW4" s="185"/>
      <c r="AX4" s="243"/>
      <c r="AY4" s="246" t="s">
        <v>451</v>
      </c>
      <c r="AZ4" s="247">
        <f>AV4+1</f>
        <v>12</v>
      </c>
      <c r="BA4" s="185"/>
      <c r="BB4" s="243"/>
      <c r="BC4" s="245" t="s">
        <v>451</v>
      </c>
      <c r="BD4" s="244">
        <f>AZ4+1</f>
        <v>13</v>
      </c>
      <c r="BE4" s="185"/>
      <c r="BF4" s="243"/>
      <c r="BG4" s="245" t="s">
        <v>451</v>
      </c>
      <c r="BH4" s="244">
        <f>BD4+1</f>
        <v>14</v>
      </c>
      <c r="BI4" s="185"/>
      <c r="BJ4" s="243"/>
      <c r="BK4" s="246" t="s">
        <v>451</v>
      </c>
      <c r="BL4" s="247">
        <f>BH4+1</f>
        <v>15</v>
      </c>
      <c r="BM4" s="185"/>
      <c r="BN4" s="243"/>
      <c r="BO4" s="246" t="s">
        <v>451</v>
      </c>
      <c r="BP4" s="247">
        <f>BL4+1</f>
        <v>16</v>
      </c>
      <c r="BQ4" s="185"/>
      <c r="BR4" s="243"/>
      <c r="BS4" s="246" t="s">
        <v>451</v>
      </c>
      <c r="BT4" s="247">
        <f>BP4+1</f>
        <v>17</v>
      </c>
      <c r="BU4" s="185"/>
      <c r="BV4" s="243"/>
      <c r="BW4" s="246" t="s">
        <v>451</v>
      </c>
      <c r="BX4" s="247">
        <f>BT4+1</f>
        <v>18</v>
      </c>
      <c r="BY4" s="185"/>
      <c r="BZ4" s="243"/>
      <c r="CA4" s="246" t="s">
        <v>451</v>
      </c>
      <c r="CB4" s="247">
        <f>BX4+1</f>
        <v>19</v>
      </c>
      <c r="CC4" s="185"/>
      <c r="CD4" s="243"/>
      <c r="CE4" s="246" t="s">
        <v>451</v>
      </c>
      <c r="CF4" s="247">
        <f>CB4+1</f>
        <v>20</v>
      </c>
      <c r="CG4" s="185"/>
      <c r="CH4" s="243"/>
      <c r="CI4" s="246" t="s">
        <v>451</v>
      </c>
      <c r="CJ4" s="247">
        <f>CF4+1</f>
        <v>21</v>
      </c>
      <c r="CK4" s="185"/>
      <c r="CL4" s="243"/>
      <c r="CM4" s="246" t="s">
        <v>451</v>
      </c>
      <c r="CN4" s="247">
        <f>CJ4+1</f>
        <v>22</v>
      </c>
      <c r="CO4" s="185"/>
      <c r="CP4" s="243"/>
      <c r="CQ4" s="246" t="s">
        <v>451</v>
      </c>
      <c r="CR4" s="247">
        <f>CN4+1</f>
        <v>23</v>
      </c>
      <c r="CS4" s="185"/>
      <c r="CT4" s="243"/>
      <c r="CU4" s="246" t="s">
        <v>451</v>
      </c>
      <c r="CV4" s="247">
        <f>CR4+1</f>
        <v>24</v>
      </c>
      <c r="CW4" s="248"/>
      <c r="CX4" s="243"/>
      <c r="CY4" s="245" t="s">
        <v>451</v>
      </c>
      <c r="CZ4" s="244">
        <f>CV4+1</f>
        <v>25</v>
      </c>
      <c r="DA4" s="185"/>
      <c r="DB4" s="243"/>
      <c r="DC4" s="245" t="s">
        <v>451</v>
      </c>
      <c r="DD4" s="244">
        <f>CZ4+1</f>
        <v>26</v>
      </c>
      <c r="DE4" s="185"/>
      <c r="DF4" s="243"/>
      <c r="DG4" s="246" t="s">
        <v>451</v>
      </c>
      <c r="DH4" s="247">
        <f>DD4+1</f>
        <v>27</v>
      </c>
      <c r="DI4" s="185"/>
      <c r="DJ4" s="243"/>
      <c r="DK4" s="246" t="s">
        <v>451</v>
      </c>
      <c r="DL4" s="247">
        <f>DH4+1</f>
        <v>28</v>
      </c>
      <c r="DM4" s="185"/>
      <c r="DN4" s="243"/>
      <c r="DO4" s="246" t="s">
        <v>451</v>
      </c>
      <c r="DP4" s="247">
        <f>DL4+1</f>
        <v>29</v>
      </c>
      <c r="DQ4" s="185"/>
      <c r="DR4" s="243"/>
      <c r="DS4" s="246" t="s">
        <v>451</v>
      </c>
      <c r="DT4" s="247">
        <f>DP4+1</f>
        <v>30</v>
      </c>
      <c r="DU4" s="185"/>
      <c r="DV4" s="243"/>
      <c r="DW4" s="246" t="s">
        <v>451</v>
      </c>
      <c r="DX4" s="247">
        <f>DT4+1</f>
        <v>31</v>
      </c>
      <c r="DY4" s="185"/>
      <c r="DZ4" s="243"/>
      <c r="EA4" s="246" t="s">
        <v>451</v>
      </c>
      <c r="EB4" s="247">
        <f>DX4+1</f>
        <v>32</v>
      </c>
      <c r="EC4" s="185"/>
      <c r="ED4" s="243"/>
      <c r="EE4" s="246" t="s">
        <v>451</v>
      </c>
      <c r="EF4" s="247">
        <f>EB4+1</f>
        <v>33</v>
      </c>
      <c r="EG4" s="185"/>
      <c r="EH4" s="243"/>
      <c r="EI4" s="246" t="s">
        <v>451</v>
      </c>
      <c r="EJ4" s="247">
        <f>EF4+1</f>
        <v>34</v>
      </c>
      <c r="EK4" s="185"/>
      <c r="EL4" s="243"/>
      <c r="EM4" s="246" t="s">
        <v>451</v>
      </c>
      <c r="EN4" s="247">
        <f>EJ4+1</f>
        <v>35</v>
      </c>
      <c r="EO4" s="185"/>
      <c r="EP4" s="243"/>
      <c r="EQ4" s="246" t="s">
        <v>451</v>
      </c>
      <c r="ER4" s="247">
        <f>EN4+1</f>
        <v>36</v>
      </c>
      <c r="ES4" s="248"/>
      <c r="ET4" s="243"/>
      <c r="EU4" s="245" t="s">
        <v>451</v>
      </c>
      <c r="EV4" s="244">
        <f>ER4+1</f>
        <v>37</v>
      </c>
      <c r="EW4" s="185"/>
      <c r="EX4" s="243"/>
      <c r="EY4" s="245" t="s">
        <v>451</v>
      </c>
      <c r="EZ4" s="244">
        <f>EV4+1</f>
        <v>38</v>
      </c>
      <c r="FA4" s="185"/>
      <c r="FB4" s="243"/>
      <c r="FC4" s="246" t="s">
        <v>451</v>
      </c>
      <c r="FD4" s="247">
        <f>EZ4+1</f>
        <v>39</v>
      </c>
      <c r="FE4" s="185"/>
      <c r="FF4" s="243"/>
      <c r="FG4" s="246" t="s">
        <v>451</v>
      </c>
      <c r="FH4" s="247">
        <f>FD4+1</f>
        <v>40</v>
      </c>
      <c r="FI4" s="185"/>
      <c r="FJ4" s="243"/>
      <c r="FK4" s="246" t="s">
        <v>451</v>
      </c>
      <c r="FL4" s="247">
        <f>FH4+1</f>
        <v>41</v>
      </c>
      <c r="FM4" s="185"/>
      <c r="FN4" s="243"/>
      <c r="FO4" s="246" t="s">
        <v>451</v>
      </c>
      <c r="FP4" s="247">
        <f>FL4+1</f>
        <v>42</v>
      </c>
      <c r="FQ4" s="185"/>
      <c r="FR4" s="243"/>
      <c r="FS4" s="246" t="s">
        <v>451</v>
      </c>
      <c r="FT4" s="247">
        <f>FP4+1</f>
        <v>43</v>
      </c>
      <c r="FU4" s="185"/>
      <c r="FV4" s="243"/>
      <c r="FW4" s="246" t="s">
        <v>451</v>
      </c>
      <c r="FX4" s="247">
        <f>FT4+1</f>
        <v>44</v>
      </c>
      <c r="FY4" s="185"/>
      <c r="FZ4" s="243"/>
      <c r="GA4" s="246" t="s">
        <v>451</v>
      </c>
      <c r="GB4" s="247">
        <f>FX4+1</f>
        <v>45</v>
      </c>
      <c r="GC4" s="185"/>
      <c r="GD4" s="243"/>
      <c r="GE4" s="246" t="s">
        <v>451</v>
      </c>
      <c r="GF4" s="247">
        <f>GB4+1</f>
        <v>46</v>
      </c>
      <c r="GG4" s="185"/>
      <c r="GH4" s="243"/>
      <c r="GI4" s="246" t="s">
        <v>451</v>
      </c>
      <c r="GJ4" s="247">
        <f>GF4+1</f>
        <v>47</v>
      </c>
      <c r="GK4" s="185"/>
      <c r="GL4" s="243"/>
      <c r="GM4" s="246" t="s">
        <v>451</v>
      </c>
      <c r="GN4" s="247">
        <f>GJ4+1</f>
        <v>48</v>
      </c>
      <c r="GP4" s="243"/>
      <c r="GQ4" s="245" t="s">
        <v>451</v>
      </c>
      <c r="GR4" s="244">
        <f>GN4+1</f>
        <v>49</v>
      </c>
      <c r="GS4" s="185"/>
      <c r="GT4" s="243"/>
      <c r="GU4" s="245" t="s">
        <v>451</v>
      </c>
      <c r="GV4" s="244">
        <f>GR4+1</f>
        <v>50</v>
      </c>
      <c r="GW4" s="185"/>
      <c r="GX4" s="243"/>
      <c r="GY4" s="246" t="s">
        <v>451</v>
      </c>
      <c r="GZ4" s="247">
        <f>GV4+1</f>
        <v>51</v>
      </c>
      <c r="HA4" s="185"/>
      <c r="HB4" s="243"/>
      <c r="HC4" s="246" t="s">
        <v>451</v>
      </c>
      <c r="HD4" s="247">
        <f>GZ4+1</f>
        <v>52</v>
      </c>
      <c r="HE4" s="185"/>
      <c r="HF4" s="243"/>
      <c r="HG4" s="246" t="s">
        <v>451</v>
      </c>
      <c r="HH4" s="247">
        <f>HD4+1</f>
        <v>53</v>
      </c>
      <c r="HI4" s="185"/>
      <c r="HJ4" s="243"/>
      <c r="HK4" s="246" t="s">
        <v>451</v>
      </c>
      <c r="HL4" s="247">
        <f>HH4+1</f>
        <v>54</v>
      </c>
      <c r="HM4" s="185"/>
      <c r="HN4" s="243"/>
      <c r="HO4" s="246" t="s">
        <v>451</v>
      </c>
      <c r="HP4" s="247">
        <f>HL4+1</f>
        <v>55</v>
      </c>
      <c r="HQ4" s="185"/>
      <c r="HR4" s="243"/>
      <c r="HS4" s="246" t="s">
        <v>451</v>
      </c>
      <c r="HT4" s="247">
        <f>HP4+1</f>
        <v>56</v>
      </c>
      <c r="HU4" s="185"/>
      <c r="HV4" s="243"/>
      <c r="HW4" s="246" t="s">
        <v>451</v>
      </c>
      <c r="HX4" s="247">
        <f>HT4+1</f>
        <v>57</v>
      </c>
      <c r="HY4" s="185"/>
      <c r="HZ4" s="243"/>
      <c r="IA4" s="246" t="s">
        <v>451</v>
      </c>
      <c r="IB4" s="247">
        <f>HX4+1</f>
        <v>58</v>
      </c>
      <c r="IC4" s="185"/>
      <c r="ID4" s="243"/>
      <c r="IE4" s="246" t="s">
        <v>451</v>
      </c>
      <c r="IF4" s="247">
        <f>IB4+1</f>
        <v>59</v>
      </c>
      <c r="IG4" s="185"/>
      <c r="IH4" s="243"/>
      <c r="II4" s="246" t="s">
        <v>451</v>
      </c>
      <c r="IJ4" s="247">
        <f>IF4+1</f>
        <v>60</v>
      </c>
      <c r="IL4" s="243"/>
      <c r="IM4" s="245" t="s">
        <v>451</v>
      </c>
      <c r="IN4" s="244">
        <f>IJ4+1</f>
        <v>61</v>
      </c>
      <c r="IO4" s="185"/>
      <c r="IP4" s="243"/>
      <c r="IQ4" s="245" t="s">
        <v>451</v>
      </c>
      <c r="IR4" s="244">
        <f>IN4+1</f>
        <v>62</v>
      </c>
      <c r="IS4" s="185"/>
      <c r="IT4" s="243"/>
      <c r="IU4" s="246" t="s">
        <v>451</v>
      </c>
      <c r="IV4" s="247">
        <f>IR4+1</f>
        <v>63</v>
      </c>
      <c r="IW4" s="185"/>
      <c r="IX4" s="243"/>
      <c r="IY4" s="246" t="s">
        <v>451</v>
      </c>
      <c r="IZ4" s="247">
        <f>IV4+1</f>
        <v>64</v>
      </c>
      <c r="JA4" s="185"/>
      <c r="JB4" s="243"/>
      <c r="JC4" s="246" t="s">
        <v>451</v>
      </c>
      <c r="JD4" s="247">
        <f>IZ4+1</f>
        <v>65</v>
      </c>
      <c r="JE4" s="185"/>
      <c r="JF4" s="243"/>
      <c r="JG4" s="246" t="s">
        <v>451</v>
      </c>
      <c r="JH4" s="247">
        <f>JD4+1</f>
        <v>66</v>
      </c>
      <c r="JI4" s="185"/>
      <c r="JJ4" s="243"/>
      <c r="JK4" s="246" t="s">
        <v>451</v>
      </c>
      <c r="JL4" s="247">
        <f>JH4+1</f>
        <v>67</v>
      </c>
      <c r="JM4" s="185"/>
      <c r="JN4" s="243"/>
      <c r="JO4" s="246" t="s">
        <v>451</v>
      </c>
      <c r="JP4" s="247">
        <f>JL4+1</f>
        <v>68</v>
      </c>
      <c r="JR4" s="243"/>
      <c r="JS4" s="246" t="s">
        <v>451</v>
      </c>
      <c r="JT4" s="247">
        <f>JP4+1</f>
        <v>69</v>
      </c>
      <c r="JV4" s="243"/>
      <c r="JW4" s="246" t="s">
        <v>451</v>
      </c>
      <c r="JX4" s="247">
        <f>JT4+1</f>
        <v>70</v>
      </c>
      <c r="JZ4" s="243"/>
      <c r="KA4" s="246" t="s">
        <v>451</v>
      </c>
      <c r="KB4" s="247">
        <f>JX4+1</f>
        <v>71</v>
      </c>
      <c r="KD4" s="243"/>
      <c r="KE4" s="246" t="s">
        <v>451</v>
      </c>
      <c r="KF4" s="247">
        <f>KB4+1</f>
        <v>72</v>
      </c>
      <c r="KH4" s="370" t="s">
        <v>452</v>
      </c>
      <c r="KI4" s="370"/>
      <c r="KJ4" s="370"/>
      <c r="KL4" s="370" t="s">
        <v>453</v>
      </c>
      <c r="KM4" s="370"/>
      <c r="KN4" s="370"/>
      <c r="KP4" s="370" t="s">
        <v>454</v>
      </c>
      <c r="KQ4" s="370"/>
      <c r="KR4" s="370"/>
      <c r="KT4" s="370" t="s">
        <v>455</v>
      </c>
      <c r="KU4" s="370"/>
      <c r="KV4" s="370"/>
      <c r="KX4" s="370" t="s">
        <v>456</v>
      </c>
      <c r="KY4" s="370"/>
      <c r="KZ4" s="370"/>
      <c r="LB4" s="370" t="s">
        <v>457</v>
      </c>
      <c r="LC4" s="370"/>
      <c r="LD4" s="370"/>
      <c r="LF4" s="370" t="s">
        <v>457</v>
      </c>
      <c r="LG4" s="370"/>
      <c r="LH4" s="370"/>
    </row>
    <row r="5" spans="2:320" ht="15" customHeight="1">
      <c r="B5" s="3"/>
      <c r="C5" s="175"/>
      <c r="D5" s="175"/>
      <c r="E5" s="176"/>
      <c r="F5" s="369">
        <f>EOMONTH("09/01/2025",0)</f>
        <v>45930</v>
      </c>
      <c r="G5" s="369"/>
      <c r="H5" s="369"/>
      <c r="I5" s="177"/>
      <c r="J5" s="369">
        <f>EOMONTH($F$5,1)</f>
        <v>45961</v>
      </c>
      <c r="K5" s="369"/>
      <c r="L5" s="369"/>
      <c r="M5" s="177"/>
      <c r="N5" s="369">
        <f>EOMONTH($F$5,2)</f>
        <v>45991</v>
      </c>
      <c r="O5" s="369"/>
      <c r="P5" s="369"/>
      <c r="Q5" s="177"/>
      <c r="R5" s="369">
        <f>EOMONTH($F$5,3)</f>
        <v>46022</v>
      </c>
      <c r="S5" s="369"/>
      <c r="T5" s="369"/>
      <c r="U5" s="177"/>
      <c r="V5" s="369">
        <f>EOMONTH($F$5,4)</f>
        <v>46053</v>
      </c>
      <c r="W5" s="369"/>
      <c r="X5" s="369"/>
      <c r="Y5" s="177"/>
      <c r="Z5" s="369">
        <f>EOMONTH($F$5,5)</f>
        <v>46081</v>
      </c>
      <c r="AA5" s="369"/>
      <c r="AB5" s="369"/>
      <c r="AC5" s="177"/>
      <c r="AD5" s="369">
        <f>EOMONTH($F$5,6)</f>
        <v>46112</v>
      </c>
      <c r="AE5" s="369"/>
      <c r="AF5" s="369"/>
      <c r="AG5" s="177"/>
      <c r="AH5" s="369">
        <f>EOMONTH($F$5,7)</f>
        <v>46142</v>
      </c>
      <c r="AI5" s="369"/>
      <c r="AJ5" s="369"/>
      <c r="AK5" s="177"/>
      <c r="AL5" s="369">
        <f>EOMONTH($F$5,8)</f>
        <v>46173</v>
      </c>
      <c r="AM5" s="369"/>
      <c r="AN5" s="369"/>
      <c r="AO5" s="177"/>
      <c r="AP5" s="369">
        <f>EOMONTH($F$5,9)</f>
        <v>46203</v>
      </c>
      <c r="AQ5" s="369"/>
      <c r="AR5" s="369"/>
      <c r="AS5" s="177"/>
      <c r="AT5" s="369">
        <f>EOMONTH($F$5,10)</f>
        <v>46234</v>
      </c>
      <c r="AU5" s="369"/>
      <c r="AV5" s="369"/>
      <c r="AW5" s="177"/>
      <c r="AX5" s="369">
        <f>EOMONTH($F$5,11)</f>
        <v>46265</v>
      </c>
      <c r="AY5" s="369"/>
      <c r="AZ5" s="369"/>
      <c r="BA5" s="177"/>
      <c r="BB5" s="369">
        <f>EOMONTH($F$5,12)</f>
        <v>46295</v>
      </c>
      <c r="BC5" s="369"/>
      <c r="BD5" s="369"/>
      <c r="BE5" s="177"/>
      <c r="BF5" s="369">
        <f>EOMONTH($F$5,13)</f>
        <v>46326</v>
      </c>
      <c r="BG5" s="369"/>
      <c r="BH5" s="369"/>
      <c r="BI5" s="177"/>
      <c r="BJ5" s="369">
        <f>EOMONTH($F$5,14)</f>
        <v>46356</v>
      </c>
      <c r="BK5" s="369"/>
      <c r="BL5" s="369"/>
      <c r="BM5" s="177"/>
      <c r="BN5" s="369">
        <f>EOMONTH($F$5,15)</f>
        <v>46387</v>
      </c>
      <c r="BO5" s="369"/>
      <c r="BP5" s="369"/>
      <c r="BQ5" s="177"/>
      <c r="BR5" s="369">
        <f>EOMONTH($F$5,16)</f>
        <v>46418</v>
      </c>
      <c r="BS5" s="369"/>
      <c r="BT5" s="369"/>
      <c r="BU5" s="177"/>
      <c r="BV5" s="369">
        <f>EOMONTH($F$5,17)</f>
        <v>46446</v>
      </c>
      <c r="BW5" s="369"/>
      <c r="BX5" s="369"/>
      <c r="BY5" s="177"/>
      <c r="BZ5" s="369">
        <f>EOMONTH($F$5,18)</f>
        <v>46477</v>
      </c>
      <c r="CA5" s="369"/>
      <c r="CB5" s="369"/>
      <c r="CC5" s="177"/>
      <c r="CD5" s="369">
        <f>EOMONTH($F$5,19)</f>
        <v>46507</v>
      </c>
      <c r="CE5" s="369"/>
      <c r="CF5" s="369"/>
      <c r="CG5" s="177"/>
      <c r="CH5" s="369">
        <f>EOMONTH($F$5,20)</f>
        <v>46538</v>
      </c>
      <c r="CI5" s="369"/>
      <c r="CJ5" s="369"/>
      <c r="CK5" s="177"/>
      <c r="CL5" s="369">
        <f>EOMONTH($F$5,21)</f>
        <v>46568</v>
      </c>
      <c r="CM5" s="369"/>
      <c r="CN5" s="369"/>
      <c r="CO5" s="177"/>
      <c r="CP5" s="369">
        <f>EOMONTH($F$5,22)</f>
        <v>46599</v>
      </c>
      <c r="CQ5" s="369"/>
      <c r="CR5" s="369"/>
      <c r="CS5" s="177"/>
      <c r="CT5" s="369">
        <f>EOMONTH($F$5,23)</f>
        <v>46630</v>
      </c>
      <c r="CU5" s="369"/>
      <c r="CV5" s="369"/>
      <c r="CW5" s="177"/>
      <c r="CX5" s="369">
        <f>EOMONTH($F$5,24)</f>
        <v>46660</v>
      </c>
      <c r="CY5" s="369"/>
      <c r="CZ5" s="369"/>
      <c r="DA5" s="177"/>
      <c r="DB5" s="369">
        <f>EOMONTH($F$5,25)</f>
        <v>46691</v>
      </c>
      <c r="DC5" s="369"/>
      <c r="DD5" s="369"/>
      <c r="DE5" s="177"/>
      <c r="DF5" s="369">
        <f>EOMONTH($F$5,26)</f>
        <v>46721</v>
      </c>
      <c r="DG5" s="369"/>
      <c r="DH5" s="369"/>
      <c r="DI5" s="177"/>
      <c r="DJ5" s="369">
        <f>EOMONTH($F$5,27)</f>
        <v>46752</v>
      </c>
      <c r="DK5" s="369"/>
      <c r="DL5" s="369"/>
      <c r="DM5" s="177"/>
      <c r="DN5" s="369">
        <f>EOMONTH($F$5,28)</f>
        <v>46783</v>
      </c>
      <c r="DO5" s="369"/>
      <c r="DP5" s="369"/>
      <c r="DQ5" s="177"/>
      <c r="DR5" s="369">
        <f>EOMONTH($F$5,29)</f>
        <v>46812</v>
      </c>
      <c r="DS5" s="369"/>
      <c r="DT5" s="369"/>
      <c r="DU5" s="177"/>
      <c r="DV5" s="369">
        <f>EOMONTH($F$5,30)</f>
        <v>46843</v>
      </c>
      <c r="DW5" s="369"/>
      <c r="DX5" s="369"/>
      <c r="DY5" s="177"/>
      <c r="DZ5" s="369">
        <f>EOMONTH($F$5,31)</f>
        <v>46873</v>
      </c>
      <c r="EA5" s="369"/>
      <c r="EB5" s="369"/>
      <c r="EC5" s="177"/>
      <c r="ED5" s="369">
        <f>EOMONTH($F$5,32)</f>
        <v>46904</v>
      </c>
      <c r="EE5" s="369"/>
      <c r="EF5" s="369"/>
      <c r="EG5" s="177"/>
      <c r="EH5" s="369">
        <f>EOMONTH($F$5,33)</f>
        <v>46934</v>
      </c>
      <c r="EI5" s="369"/>
      <c r="EJ5" s="369"/>
      <c r="EK5" s="177"/>
      <c r="EL5" s="369">
        <f>EOMONTH($F$5,34)</f>
        <v>46965</v>
      </c>
      <c r="EM5" s="369"/>
      <c r="EN5" s="369"/>
      <c r="EO5" s="177"/>
      <c r="EP5" s="369">
        <f>EOMONTH($F$5,35)</f>
        <v>46996</v>
      </c>
      <c r="EQ5" s="369"/>
      <c r="ER5" s="369"/>
      <c r="ES5" s="177"/>
      <c r="ET5" s="369">
        <f>EOMONTH($F$5,36)</f>
        <v>47026</v>
      </c>
      <c r="EU5" s="369"/>
      <c r="EV5" s="369"/>
      <c r="EW5" s="177"/>
      <c r="EX5" s="369">
        <f>EOMONTH($F$5,37)</f>
        <v>47057</v>
      </c>
      <c r="EY5" s="369"/>
      <c r="EZ5" s="369"/>
      <c r="FA5" s="177"/>
      <c r="FB5" s="369">
        <f>EOMONTH($F$5,38)</f>
        <v>47087</v>
      </c>
      <c r="FC5" s="369"/>
      <c r="FD5" s="369"/>
      <c r="FE5" s="177"/>
      <c r="FF5" s="369">
        <f>EOMONTH($F$5,39)</f>
        <v>47118</v>
      </c>
      <c r="FG5" s="369"/>
      <c r="FH5" s="369"/>
      <c r="FI5" s="177"/>
      <c r="FJ5" s="369">
        <f>EOMONTH($F$5,40)</f>
        <v>47149</v>
      </c>
      <c r="FK5" s="369"/>
      <c r="FL5" s="369"/>
      <c r="FM5" s="177"/>
      <c r="FN5" s="369">
        <f>EOMONTH($F$5,41)</f>
        <v>47177</v>
      </c>
      <c r="FO5" s="369"/>
      <c r="FP5" s="369"/>
      <c r="FQ5" s="177"/>
      <c r="FR5" s="369">
        <f>EOMONTH($F$5,42)</f>
        <v>47208</v>
      </c>
      <c r="FS5" s="369"/>
      <c r="FT5" s="369"/>
      <c r="FU5" s="177"/>
      <c r="FV5" s="369">
        <f>EOMONTH($F$5,43)</f>
        <v>47238</v>
      </c>
      <c r="FW5" s="369"/>
      <c r="FX5" s="369"/>
      <c r="FY5" s="177"/>
      <c r="FZ5" s="369">
        <f>EOMONTH($F$5,44)</f>
        <v>47269</v>
      </c>
      <c r="GA5" s="369"/>
      <c r="GB5" s="369"/>
      <c r="GC5" s="177"/>
      <c r="GD5" s="369">
        <f>EOMONTH($F$5,45)</f>
        <v>47299</v>
      </c>
      <c r="GE5" s="369"/>
      <c r="GF5" s="369"/>
      <c r="GG5" s="177"/>
      <c r="GH5" s="369">
        <f>EOMONTH($F$5,46)</f>
        <v>47330</v>
      </c>
      <c r="GI5" s="369"/>
      <c r="GJ5" s="369"/>
      <c r="GK5" s="177"/>
      <c r="GL5" s="369">
        <f>EOMONTH($F$5,47)</f>
        <v>47361</v>
      </c>
      <c r="GM5" s="369"/>
      <c r="GN5" s="369"/>
      <c r="GP5" s="369">
        <f>EOMONTH($F$5,48)</f>
        <v>47391</v>
      </c>
      <c r="GQ5" s="369"/>
      <c r="GR5" s="369"/>
      <c r="GS5" s="177"/>
      <c r="GT5" s="369">
        <f>EOMONTH($F$5,49)</f>
        <v>47422</v>
      </c>
      <c r="GU5" s="369"/>
      <c r="GV5" s="369"/>
      <c r="GW5" s="177"/>
      <c r="GX5" s="369">
        <f>EOMONTH($F$5,50)</f>
        <v>47452</v>
      </c>
      <c r="GY5" s="369"/>
      <c r="GZ5" s="369"/>
      <c r="HA5" s="177"/>
      <c r="HB5" s="369">
        <f>EOMONTH($F$5,51)</f>
        <v>47483</v>
      </c>
      <c r="HC5" s="369"/>
      <c r="HD5" s="369"/>
      <c r="HE5" s="177"/>
      <c r="HF5" s="369">
        <f>EOMONTH($F$5,52)</f>
        <v>47514</v>
      </c>
      <c r="HG5" s="369"/>
      <c r="HH5" s="369"/>
      <c r="HI5" s="177"/>
      <c r="HJ5" s="369">
        <f>EOMONTH($F$5,53)</f>
        <v>47542</v>
      </c>
      <c r="HK5" s="369"/>
      <c r="HL5" s="369"/>
      <c r="HM5" s="177"/>
      <c r="HN5" s="369">
        <f>EOMONTH($F$5,54)</f>
        <v>47573</v>
      </c>
      <c r="HO5" s="369"/>
      <c r="HP5" s="369"/>
      <c r="HQ5" s="177"/>
      <c r="HR5" s="369">
        <f>EOMONTH($F$5,55)</f>
        <v>47603</v>
      </c>
      <c r="HS5" s="369"/>
      <c r="HT5" s="369"/>
      <c r="HU5" s="177"/>
      <c r="HV5" s="369">
        <f>EOMONTH($F$5,56)</f>
        <v>47634</v>
      </c>
      <c r="HW5" s="369"/>
      <c r="HX5" s="369"/>
      <c r="HY5" s="177"/>
      <c r="HZ5" s="369">
        <f>EOMONTH($F$5,57)</f>
        <v>47664</v>
      </c>
      <c r="IA5" s="369"/>
      <c r="IB5" s="369"/>
      <c r="IC5" s="177"/>
      <c r="ID5" s="369">
        <f>EOMONTH($F$5,58)</f>
        <v>47695</v>
      </c>
      <c r="IE5" s="369"/>
      <c r="IF5" s="369"/>
      <c r="IG5" s="177"/>
      <c r="IH5" s="369">
        <f>EOMONTH($F$5,59)</f>
        <v>47726</v>
      </c>
      <c r="II5" s="369"/>
      <c r="IJ5" s="369"/>
      <c r="IL5" s="369">
        <f>EOMONTH($F$5,60)</f>
        <v>47756</v>
      </c>
      <c r="IM5" s="369"/>
      <c r="IN5" s="369"/>
      <c r="IO5" s="177"/>
      <c r="IP5" s="369">
        <f>EOMONTH($F$5,61)</f>
        <v>47787</v>
      </c>
      <c r="IQ5" s="369"/>
      <c r="IR5" s="369"/>
      <c r="IS5" s="177"/>
      <c r="IT5" s="369">
        <f>EOMONTH($F$5,62)</f>
        <v>47817</v>
      </c>
      <c r="IU5" s="369"/>
      <c r="IV5" s="369"/>
      <c r="IW5" s="177"/>
      <c r="IX5" s="369">
        <f>EOMONTH($F$5,63)</f>
        <v>47848</v>
      </c>
      <c r="IY5" s="369"/>
      <c r="IZ5" s="369"/>
      <c r="JA5" s="177"/>
      <c r="JB5" s="369">
        <f>EOMONTH($F$5,64)</f>
        <v>47879</v>
      </c>
      <c r="JC5" s="369"/>
      <c r="JD5" s="369"/>
      <c r="JE5" s="177"/>
      <c r="JF5" s="369">
        <f>EOMONTH($F$5,65)</f>
        <v>47907</v>
      </c>
      <c r="JG5" s="369"/>
      <c r="JH5" s="369"/>
      <c r="JI5" s="177"/>
      <c r="JJ5" s="369">
        <f>EOMONTH($F$5,66)</f>
        <v>47938</v>
      </c>
      <c r="JK5" s="369"/>
      <c r="JL5" s="369"/>
      <c r="JM5" s="177"/>
      <c r="JN5" s="369">
        <f>EOMONTH($F$5,67)</f>
        <v>47968</v>
      </c>
      <c r="JO5" s="369"/>
      <c r="JP5" s="369"/>
      <c r="JR5" s="369">
        <f>EOMONTH($F$5,68)</f>
        <v>47999</v>
      </c>
      <c r="JS5" s="369"/>
      <c r="JT5" s="369"/>
      <c r="JV5" s="369">
        <f>EOMONTH($F$5,69)</f>
        <v>48029</v>
      </c>
      <c r="JW5" s="369"/>
      <c r="JX5" s="369"/>
      <c r="JZ5" s="369">
        <f>EOMONTH($F$5,70)</f>
        <v>48060</v>
      </c>
      <c r="KA5" s="369"/>
      <c r="KB5" s="369"/>
      <c r="KD5" s="369">
        <f>EOMONTH($F$5,71)</f>
        <v>48091</v>
      </c>
      <c r="KE5" s="369"/>
      <c r="KF5" s="369"/>
      <c r="KH5" s="368" t="str">
        <f>H3</f>
        <v>2025</v>
      </c>
      <c r="KI5" s="368"/>
      <c r="KJ5" s="368"/>
      <c r="KK5" s="329"/>
      <c r="KL5" s="368">
        <v>2026</v>
      </c>
      <c r="KM5" s="368"/>
      <c r="KN5" s="368"/>
      <c r="KO5" s="329"/>
      <c r="KP5" s="368">
        <v>2027</v>
      </c>
      <c r="KQ5" s="368"/>
      <c r="KR5" s="368"/>
      <c r="KS5" s="329"/>
      <c r="KT5" s="368">
        <v>2028</v>
      </c>
      <c r="KU5" s="368"/>
      <c r="KV5" s="368"/>
      <c r="KW5" s="329"/>
      <c r="KX5" s="368">
        <v>2029</v>
      </c>
      <c r="KY5" s="368"/>
      <c r="KZ5" s="368"/>
      <c r="LA5" s="329"/>
      <c r="LB5" s="368">
        <v>2030</v>
      </c>
      <c r="LC5" s="368"/>
      <c r="LD5" s="368"/>
      <c r="LE5" s="329"/>
      <c r="LF5" s="368">
        <v>2031</v>
      </c>
      <c r="LG5" s="368"/>
      <c r="LH5" s="368"/>
    </row>
    <row r="6" spans="2:320" s="203" customFormat="1">
      <c r="B6" s="202"/>
      <c r="C6" s="367" t="s">
        <v>548</v>
      </c>
      <c r="D6" s="367"/>
      <c r="E6" s="202"/>
      <c r="F6" s="205" t="s">
        <v>461</v>
      </c>
      <c r="G6" s="204" t="s">
        <v>464</v>
      </c>
      <c r="H6" s="204" t="s">
        <v>549</v>
      </c>
      <c r="I6" s="206"/>
      <c r="J6" s="205" t="s">
        <v>461</v>
      </c>
      <c r="K6" s="204" t="s">
        <v>464</v>
      </c>
      <c r="L6" s="204" t="s">
        <v>549</v>
      </c>
      <c r="M6" s="206"/>
      <c r="N6" s="205" t="s">
        <v>461</v>
      </c>
      <c r="O6" s="204" t="s">
        <v>464</v>
      </c>
      <c r="P6" s="204" t="s">
        <v>549</v>
      </c>
      <c r="Q6" s="206"/>
      <c r="R6" s="205" t="s">
        <v>461</v>
      </c>
      <c r="S6" s="204" t="s">
        <v>464</v>
      </c>
      <c r="T6" s="204" t="s">
        <v>549</v>
      </c>
      <c r="U6" s="206"/>
      <c r="V6" s="205" t="s">
        <v>461</v>
      </c>
      <c r="W6" s="204" t="s">
        <v>464</v>
      </c>
      <c r="X6" s="204" t="s">
        <v>549</v>
      </c>
      <c r="Y6" s="206"/>
      <c r="Z6" s="205" t="s">
        <v>461</v>
      </c>
      <c r="AA6" s="204" t="s">
        <v>464</v>
      </c>
      <c r="AB6" s="204" t="s">
        <v>549</v>
      </c>
      <c r="AC6" s="206"/>
      <c r="AD6" s="205" t="s">
        <v>461</v>
      </c>
      <c r="AE6" s="204" t="s">
        <v>464</v>
      </c>
      <c r="AF6" s="204" t="s">
        <v>549</v>
      </c>
      <c r="AG6" s="206"/>
      <c r="AH6" s="205" t="s">
        <v>461</v>
      </c>
      <c r="AI6" s="204" t="s">
        <v>464</v>
      </c>
      <c r="AJ6" s="204" t="s">
        <v>549</v>
      </c>
      <c r="AK6" s="206"/>
      <c r="AL6" s="205" t="s">
        <v>461</v>
      </c>
      <c r="AM6" s="204" t="s">
        <v>464</v>
      </c>
      <c r="AN6" s="204" t="s">
        <v>549</v>
      </c>
      <c r="AO6" s="206"/>
      <c r="AP6" s="205" t="s">
        <v>461</v>
      </c>
      <c r="AQ6" s="204" t="s">
        <v>464</v>
      </c>
      <c r="AR6" s="204" t="s">
        <v>549</v>
      </c>
      <c r="AS6" s="206"/>
      <c r="AT6" s="205" t="s">
        <v>461</v>
      </c>
      <c r="AU6" s="204" t="s">
        <v>464</v>
      </c>
      <c r="AV6" s="204" t="s">
        <v>549</v>
      </c>
      <c r="AW6" s="206"/>
      <c r="AX6" s="205" t="s">
        <v>461</v>
      </c>
      <c r="AY6" s="204" t="s">
        <v>464</v>
      </c>
      <c r="AZ6" s="204" t="s">
        <v>549</v>
      </c>
      <c r="BA6" s="206"/>
      <c r="BB6" s="205" t="s">
        <v>461</v>
      </c>
      <c r="BC6" s="204" t="s">
        <v>464</v>
      </c>
      <c r="BD6" s="204" t="s">
        <v>549</v>
      </c>
      <c r="BE6" s="206"/>
      <c r="BF6" s="205" t="s">
        <v>461</v>
      </c>
      <c r="BG6" s="204" t="s">
        <v>464</v>
      </c>
      <c r="BH6" s="204" t="s">
        <v>549</v>
      </c>
      <c r="BI6" s="206"/>
      <c r="BJ6" s="205" t="s">
        <v>461</v>
      </c>
      <c r="BK6" s="204" t="s">
        <v>464</v>
      </c>
      <c r="BL6" s="204" t="s">
        <v>549</v>
      </c>
      <c r="BM6" s="206"/>
      <c r="BN6" s="205" t="s">
        <v>461</v>
      </c>
      <c r="BO6" s="204" t="s">
        <v>464</v>
      </c>
      <c r="BP6" s="204" t="s">
        <v>549</v>
      </c>
      <c r="BQ6" s="206"/>
      <c r="BR6" s="205" t="s">
        <v>461</v>
      </c>
      <c r="BS6" s="204" t="s">
        <v>464</v>
      </c>
      <c r="BT6" s="204" t="s">
        <v>549</v>
      </c>
      <c r="BU6" s="206"/>
      <c r="BV6" s="205" t="s">
        <v>461</v>
      </c>
      <c r="BW6" s="204" t="s">
        <v>464</v>
      </c>
      <c r="BX6" s="204" t="s">
        <v>549</v>
      </c>
      <c r="BY6" s="206"/>
      <c r="BZ6" s="205" t="s">
        <v>461</v>
      </c>
      <c r="CA6" s="204" t="s">
        <v>464</v>
      </c>
      <c r="CB6" s="204" t="s">
        <v>549</v>
      </c>
      <c r="CC6" s="206"/>
      <c r="CD6" s="205" t="s">
        <v>461</v>
      </c>
      <c r="CE6" s="204" t="s">
        <v>464</v>
      </c>
      <c r="CF6" s="204" t="s">
        <v>549</v>
      </c>
      <c r="CG6" s="206"/>
      <c r="CH6" s="205" t="s">
        <v>461</v>
      </c>
      <c r="CI6" s="204" t="s">
        <v>464</v>
      </c>
      <c r="CJ6" s="204" t="s">
        <v>549</v>
      </c>
      <c r="CK6" s="206"/>
      <c r="CL6" s="205" t="s">
        <v>461</v>
      </c>
      <c r="CM6" s="204" t="s">
        <v>464</v>
      </c>
      <c r="CN6" s="204" t="s">
        <v>549</v>
      </c>
      <c r="CO6" s="206"/>
      <c r="CP6" s="205" t="s">
        <v>461</v>
      </c>
      <c r="CQ6" s="204" t="s">
        <v>464</v>
      </c>
      <c r="CR6" s="204" t="s">
        <v>549</v>
      </c>
      <c r="CS6" s="206"/>
      <c r="CT6" s="205" t="s">
        <v>461</v>
      </c>
      <c r="CU6" s="204" t="s">
        <v>464</v>
      </c>
      <c r="CV6" s="204" t="s">
        <v>549</v>
      </c>
      <c r="CW6" s="206"/>
      <c r="CX6" s="205" t="s">
        <v>461</v>
      </c>
      <c r="CY6" s="204" t="s">
        <v>464</v>
      </c>
      <c r="CZ6" s="204" t="s">
        <v>549</v>
      </c>
      <c r="DA6" s="206"/>
      <c r="DB6" s="205" t="s">
        <v>461</v>
      </c>
      <c r="DC6" s="204" t="s">
        <v>464</v>
      </c>
      <c r="DD6" s="204" t="s">
        <v>549</v>
      </c>
      <c r="DE6" s="206"/>
      <c r="DF6" s="205" t="s">
        <v>461</v>
      </c>
      <c r="DG6" s="204" t="s">
        <v>464</v>
      </c>
      <c r="DH6" s="204" t="s">
        <v>549</v>
      </c>
      <c r="DI6" s="206"/>
      <c r="DJ6" s="205" t="s">
        <v>461</v>
      </c>
      <c r="DK6" s="204" t="s">
        <v>464</v>
      </c>
      <c r="DL6" s="204" t="s">
        <v>549</v>
      </c>
      <c r="DM6" s="206"/>
      <c r="DN6" s="205" t="s">
        <v>461</v>
      </c>
      <c r="DO6" s="204" t="s">
        <v>464</v>
      </c>
      <c r="DP6" s="204" t="s">
        <v>549</v>
      </c>
      <c r="DQ6" s="206"/>
      <c r="DR6" s="205" t="s">
        <v>461</v>
      </c>
      <c r="DS6" s="204" t="s">
        <v>464</v>
      </c>
      <c r="DT6" s="204" t="s">
        <v>549</v>
      </c>
      <c r="DU6" s="206"/>
      <c r="DV6" s="205" t="s">
        <v>461</v>
      </c>
      <c r="DW6" s="204" t="s">
        <v>464</v>
      </c>
      <c r="DX6" s="204" t="s">
        <v>549</v>
      </c>
      <c r="DY6" s="206"/>
      <c r="DZ6" s="205" t="s">
        <v>461</v>
      </c>
      <c r="EA6" s="204" t="s">
        <v>464</v>
      </c>
      <c r="EB6" s="204" t="s">
        <v>549</v>
      </c>
      <c r="EC6" s="206"/>
      <c r="ED6" s="205" t="s">
        <v>461</v>
      </c>
      <c r="EE6" s="204" t="s">
        <v>464</v>
      </c>
      <c r="EF6" s="204" t="s">
        <v>549</v>
      </c>
      <c r="EG6" s="206"/>
      <c r="EH6" s="205" t="s">
        <v>461</v>
      </c>
      <c r="EI6" s="204" t="s">
        <v>464</v>
      </c>
      <c r="EJ6" s="204" t="s">
        <v>549</v>
      </c>
      <c r="EK6" s="206"/>
      <c r="EL6" s="205" t="s">
        <v>461</v>
      </c>
      <c r="EM6" s="204" t="s">
        <v>464</v>
      </c>
      <c r="EN6" s="204" t="s">
        <v>549</v>
      </c>
      <c r="EO6" s="206"/>
      <c r="EP6" s="205" t="s">
        <v>461</v>
      </c>
      <c r="EQ6" s="204" t="s">
        <v>464</v>
      </c>
      <c r="ER6" s="204" t="s">
        <v>549</v>
      </c>
      <c r="ES6" s="206"/>
      <c r="ET6" s="205" t="s">
        <v>461</v>
      </c>
      <c r="EU6" s="204" t="s">
        <v>464</v>
      </c>
      <c r="EV6" s="204" t="s">
        <v>549</v>
      </c>
      <c r="EW6" s="206"/>
      <c r="EX6" s="205" t="s">
        <v>461</v>
      </c>
      <c r="EY6" s="204" t="s">
        <v>464</v>
      </c>
      <c r="EZ6" s="204" t="s">
        <v>549</v>
      </c>
      <c r="FA6" s="206"/>
      <c r="FB6" s="205" t="s">
        <v>461</v>
      </c>
      <c r="FC6" s="204" t="s">
        <v>464</v>
      </c>
      <c r="FD6" s="204" t="s">
        <v>549</v>
      </c>
      <c r="FE6" s="206"/>
      <c r="FF6" s="205" t="s">
        <v>461</v>
      </c>
      <c r="FG6" s="204" t="s">
        <v>464</v>
      </c>
      <c r="FH6" s="204" t="s">
        <v>549</v>
      </c>
      <c r="FI6" s="206"/>
      <c r="FJ6" s="205" t="s">
        <v>461</v>
      </c>
      <c r="FK6" s="204" t="s">
        <v>464</v>
      </c>
      <c r="FL6" s="204" t="s">
        <v>549</v>
      </c>
      <c r="FM6" s="206"/>
      <c r="FN6" s="205" t="s">
        <v>461</v>
      </c>
      <c r="FO6" s="204" t="s">
        <v>464</v>
      </c>
      <c r="FP6" s="204" t="s">
        <v>549</v>
      </c>
      <c r="FQ6" s="206"/>
      <c r="FR6" s="205" t="s">
        <v>461</v>
      </c>
      <c r="FS6" s="204" t="s">
        <v>464</v>
      </c>
      <c r="FT6" s="204" t="s">
        <v>549</v>
      </c>
      <c r="FU6" s="206"/>
      <c r="FV6" s="205" t="s">
        <v>461</v>
      </c>
      <c r="FW6" s="204" t="s">
        <v>464</v>
      </c>
      <c r="FX6" s="204" t="s">
        <v>549</v>
      </c>
      <c r="FY6" s="206"/>
      <c r="FZ6" s="205" t="s">
        <v>461</v>
      </c>
      <c r="GA6" s="204" t="s">
        <v>464</v>
      </c>
      <c r="GB6" s="204" t="s">
        <v>549</v>
      </c>
      <c r="GC6" s="206"/>
      <c r="GD6" s="205" t="s">
        <v>461</v>
      </c>
      <c r="GE6" s="204" t="s">
        <v>464</v>
      </c>
      <c r="GF6" s="204" t="s">
        <v>549</v>
      </c>
      <c r="GG6" s="206"/>
      <c r="GH6" s="205" t="s">
        <v>461</v>
      </c>
      <c r="GI6" s="204" t="s">
        <v>464</v>
      </c>
      <c r="GJ6" s="204" t="s">
        <v>549</v>
      </c>
      <c r="GK6" s="206"/>
      <c r="GL6" s="205" t="s">
        <v>461</v>
      </c>
      <c r="GM6" s="204" t="s">
        <v>464</v>
      </c>
      <c r="GN6" s="204" t="s">
        <v>549</v>
      </c>
      <c r="GP6" s="205" t="s">
        <v>461</v>
      </c>
      <c r="GQ6" s="204" t="s">
        <v>464</v>
      </c>
      <c r="GR6" s="204" t="s">
        <v>549</v>
      </c>
      <c r="GS6" s="206"/>
      <c r="GT6" s="205" t="s">
        <v>461</v>
      </c>
      <c r="GU6" s="204" t="s">
        <v>464</v>
      </c>
      <c r="GV6" s="204" t="s">
        <v>549</v>
      </c>
      <c r="GW6" s="206"/>
      <c r="GX6" s="205" t="s">
        <v>461</v>
      </c>
      <c r="GY6" s="204" t="s">
        <v>464</v>
      </c>
      <c r="GZ6" s="204" t="s">
        <v>549</v>
      </c>
      <c r="HA6" s="206"/>
      <c r="HB6" s="205" t="s">
        <v>461</v>
      </c>
      <c r="HC6" s="204" t="s">
        <v>464</v>
      </c>
      <c r="HD6" s="204" t="s">
        <v>549</v>
      </c>
      <c r="HE6" s="206"/>
      <c r="HF6" s="205" t="s">
        <v>461</v>
      </c>
      <c r="HG6" s="204" t="s">
        <v>464</v>
      </c>
      <c r="HH6" s="204" t="s">
        <v>549</v>
      </c>
      <c r="HI6" s="206"/>
      <c r="HJ6" s="205" t="s">
        <v>461</v>
      </c>
      <c r="HK6" s="204" t="s">
        <v>464</v>
      </c>
      <c r="HL6" s="204" t="s">
        <v>549</v>
      </c>
      <c r="HM6" s="206"/>
      <c r="HN6" s="205" t="s">
        <v>461</v>
      </c>
      <c r="HO6" s="204" t="s">
        <v>464</v>
      </c>
      <c r="HP6" s="204" t="s">
        <v>549</v>
      </c>
      <c r="HQ6" s="206"/>
      <c r="HR6" s="205" t="s">
        <v>461</v>
      </c>
      <c r="HS6" s="204" t="s">
        <v>464</v>
      </c>
      <c r="HT6" s="204" t="s">
        <v>549</v>
      </c>
      <c r="HU6" s="206"/>
      <c r="HV6" s="205" t="s">
        <v>461</v>
      </c>
      <c r="HW6" s="204" t="s">
        <v>464</v>
      </c>
      <c r="HX6" s="204" t="s">
        <v>549</v>
      </c>
      <c r="HY6" s="206"/>
      <c r="HZ6" s="205" t="s">
        <v>461</v>
      </c>
      <c r="IA6" s="204" t="s">
        <v>464</v>
      </c>
      <c r="IB6" s="204" t="s">
        <v>549</v>
      </c>
      <c r="IC6" s="206"/>
      <c r="ID6" s="205" t="s">
        <v>461</v>
      </c>
      <c r="IE6" s="204" t="s">
        <v>464</v>
      </c>
      <c r="IF6" s="204" t="s">
        <v>549</v>
      </c>
      <c r="IG6" s="206"/>
      <c r="IH6" s="205" t="s">
        <v>461</v>
      </c>
      <c r="II6" s="204" t="s">
        <v>464</v>
      </c>
      <c r="IJ6" s="204" t="s">
        <v>549</v>
      </c>
      <c r="IK6" s="206"/>
      <c r="IL6" s="205" t="s">
        <v>461</v>
      </c>
      <c r="IM6" s="204" t="s">
        <v>464</v>
      </c>
      <c r="IN6" s="204" t="s">
        <v>549</v>
      </c>
      <c r="IO6" s="206"/>
      <c r="IP6" s="205" t="s">
        <v>461</v>
      </c>
      <c r="IQ6" s="204" t="s">
        <v>464</v>
      </c>
      <c r="IR6" s="204" t="s">
        <v>549</v>
      </c>
      <c r="IS6" s="206"/>
      <c r="IT6" s="205" t="s">
        <v>461</v>
      </c>
      <c r="IU6" s="204" t="s">
        <v>464</v>
      </c>
      <c r="IV6" s="204" t="s">
        <v>549</v>
      </c>
      <c r="IW6" s="206"/>
      <c r="IX6" s="205" t="s">
        <v>461</v>
      </c>
      <c r="IY6" s="204" t="s">
        <v>464</v>
      </c>
      <c r="IZ6" s="204" t="s">
        <v>549</v>
      </c>
      <c r="JA6" s="206"/>
      <c r="JB6" s="205" t="s">
        <v>461</v>
      </c>
      <c r="JC6" s="204" t="s">
        <v>464</v>
      </c>
      <c r="JD6" s="204" t="s">
        <v>549</v>
      </c>
      <c r="JE6" s="206"/>
      <c r="JF6" s="205" t="s">
        <v>461</v>
      </c>
      <c r="JG6" s="204" t="s">
        <v>464</v>
      </c>
      <c r="JH6" s="204" t="s">
        <v>549</v>
      </c>
      <c r="JI6" s="206"/>
      <c r="JJ6" s="205" t="s">
        <v>461</v>
      </c>
      <c r="JK6" s="204" t="s">
        <v>464</v>
      </c>
      <c r="JL6" s="204" t="s">
        <v>549</v>
      </c>
      <c r="JM6" s="206"/>
      <c r="JN6" s="205" t="s">
        <v>461</v>
      </c>
      <c r="JO6" s="204" t="s">
        <v>464</v>
      </c>
      <c r="JP6" s="204" t="s">
        <v>549</v>
      </c>
      <c r="JQ6" s="206"/>
      <c r="JR6" s="205" t="s">
        <v>461</v>
      </c>
      <c r="JS6" s="204" t="s">
        <v>464</v>
      </c>
      <c r="JT6" s="204" t="s">
        <v>549</v>
      </c>
      <c r="JU6" s="206"/>
      <c r="JV6" s="205" t="s">
        <v>461</v>
      </c>
      <c r="JW6" s="204" t="s">
        <v>464</v>
      </c>
      <c r="JX6" s="204" t="s">
        <v>549</v>
      </c>
      <c r="JY6" s="206"/>
      <c r="JZ6" s="205" t="s">
        <v>461</v>
      </c>
      <c r="KA6" s="204" t="s">
        <v>464</v>
      </c>
      <c r="KB6" s="204" t="s">
        <v>549</v>
      </c>
      <c r="KC6" s="206"/>
      <c r="KD6" s="205" t="s">
        <v>461</v>
      </c>
      <c r="KE6" s="204" t="s">
        <v>464</v>
      </c>
      <c r="KF6" s="204" t="s">
        <v>549</v>
      </c>
      <c r="KG6" s="206"/>
      <c r="KH6" s="205" t="s">
        <v>461</v>
      </c>
      <c r="KI6" s="204" t="s">
        <v>464</v>
      </c>
      <c r="KJ6" s="204" t="s">
        <v>549</v>
      </c>
      <c r="KL6" s="205" t="s">
        <v>461</v>
      </c>
      <c r="KM6" s="204" t="s">
        <v>464</v>
      </c>
      <c r="KN6" s="204" t="s">
        <v>549</v>
      </c>
      <c r="KP6" s="205" t="s">
        <v>461</v>
      </c>
      <c r="KQ6" s="204" t="s">
        <v>464</v>
      </c>
      <c r="KR6" s="204" t="s">
        <v>549</v>
      </c>
      <c r="KT6" s="205" t="s">
        <v>461</v>
      </c>
      <c r="KU6" s="204" t="s">
        <v>464</v>
      </c>
      <c r="KV6" s="204" t="s">
        <v>549</v>
      </c>
      <c r="KX6" s="205" t="s">
        <v>461</v>
      </c>
      <c r="KY6" s="204" t="s">
        <v>464</v>
      </c>
      <c r="KZ6" s="204" t="s">
        <v>549</v>
      </c>
      <c r="LB6" s="205" t="s">
        <v>461</v>
      </c>
      <c r="LC6" s="204" t="s">
        <v>464</v>
      </c>
      <c r="LD6" s="204" t="s">
        <v>549</v>
      </c>
      <c r="LF6" s="205" t="s">
        <v>461</v>
      </c>
      <c r="LG6" s="204" t="s">
        <v>464</v>
      </c>
      <c r="LH6" s="204" t="s">
        <v>549</v>
      </c>
    </row>
    <row r="7" spans="2:320" s="203" customFormat="1" ht="9.75" customHeight="1">
      <c r="B7" s="202"/>
      <c r="C7" s="367"/>
      <c r="D7" s="367"/>
      <c r="E7" s="202"/>
      <c r="F7" s="209"/>
      <c r="G7" s="206"/>
      <c r="H7" s="206"/>
      <c r="I7" s="206"/>
      <c r="J7" s="209"/>
      <c r="K7" s="206"/>
      <c r="L7" s="206"/>
      <c r="M7" s="206"/>
      <c r="N7" s="209"/>
      <c r="O7" s="206"/>
      <c r="P7" s="206"/>
      <c r="Q7" s="206"/>
      <c r="R7" s="209"/>
      <c r="S7" s="206"/>
      <c r="T7" s="206"/>
      <c r="U7" s="206"/>
      <c r="V7" s="209"/>
      <c r="W7" s="206"/>
      <c r="X7" s="206"/>
      <c r="Y7" s="206"/>
      <c r="Z7" s="209"/>
      <c r="AA7" s="206"/>
      <c r="AB7" s="206"/>
      <c r="AC7" s="206"/>
      <c r="AD7" s="209"/>
      <c r="AE7" s="206"/>
      <c r="AF7" s="206"/>
      <c r="AG7" s="206"/>
      <c r="AH7" s="209"/>
      <c r="AI7" s="206"/>
      <c r="AJ7" s="206"/>
      <c r="AK7" s="206"/>
      <c r="AL7" s="209"/>
      <c r="AM7" s="206"/>
      <c r="AN7" s="206"/>
      <c r="AO7" s="206"/>
      <c r="AP7" s="209"/>
      <c r="AQ7" s="206"/>
      <c r="AR7" s="206"/>
      <c r="AS7" s="206"/>
      <c r="AT7" s="209"/>
      <c r="AU7" s="206"/>
      <c r="AV7" s="206"/>
      <c r="AW7" s="206"/>
      <c r="AX7" s="209"/>
      <c r="AY7" s="206"/>
      <c r="AZ7" s="206"/>
      <c r="BA7" s="206"/>
      <c r="BB7" s="209"/>
      <c r="BC7" s="206"/>
      <c r="BD7" s="206"/>
      <c r="BE7" s="206"/>
      <c r="BF7" s="209"/>
      <c r="BG7" s="206"/>
      <c r="BH7" s="206"/>
      <c r="BI7" s="206"/>
      <c r="BJ7" s="209"/>
      <c r="BK7" s="206"/>
      <c r="BL7" s="206"/>
      <c r="BM7" s="206"/>
      <c r="BN7" s="209"/>
      <c r="BO7" s="206"/>
      <c r="BP7" s="206"/>
      <c r="BQ7" s="206"/>
      <c r="BR7" s="209"/>
      <c r="BS7" s="206"/>
      <c r="BT7" s="206"/>
      <c r="BU7" s="206"/>
      <c r="BV7" s="209"/>
      <c r="BW7" s="206"/>
      <c r="BX7" s="206"/>
      <c r="BY7" s="206"/>
      <c r="BZ7" s="209"/>
      <c r="CA7" s="206"/>
      <c r="CB7" s="206"/>
      <c r="CC7" s="206"/>
      <c r="CD7" s="209"/>
      <c r="CE7" s="206"/>
      <c r="CF7" s="206"/>
      <c r="CG7" s="206"/>
      <c r="CH7" s="209"/>
      <c r="CI7" s="206"/>
      <c r="CJ7" s="206"/>
      <c r="CK7" s="206"/>
      <c r="CL7" s="209"/>
      <c r="CM7" s="206"/>
      <c r="CN7" s="206"/>
      <c r="CO7" s="206"/>
      <c r="CP7" s="209"/>
      <c r="CQ7" s="206"/>
      <c r="CR7" s="206"/>
      <c r="CS7" s="206"/>
      <c r="CT7" s="209"/>
      <c r="CU7" s="206"/>
      <c r="CV7" s="206"/>
      <c r="CW7" s="206"/>
      <c r="CX7" s="209"/>
      <c r="CY7" s="206"/>
      <c r="CZ7" s="206"/>
      <c r="DA7" s="206"/>
      <c r="DB7" s="209"/>
      <c r="DC7" s="206"/>
      <c r="DD7" s="206"/>
      <c r="DE7" s="206"/>
      <c r="DF7" s="209"/>
      <c r="DG7" s="206"/>
      <c r="DH7" s="206"/>
      <c r="DI7" s="206"/>
      <c r="DJ7" s="209"/>
      <c r="DK7" s="206"/>
      <c r="DL7" s="206"/>
      <c r="DM7" s="206"/>
      <c r="DN7" s="209"/>
      <c r="DO7" s="206"/>
      <c r="DP7" s="206"/>
      <c r="DQ7" s="206"/>
      <c r="DR7" s="209"/>
      <c r="DS7" s="206"/>
      <c r="DT7" s="206"/>
      <c r="DU7" s="206"/>
      <c r="DV7" s="209"/>
      <c r="DW7" s="206"/>
      <c r="DX7" s="206"/>
      <c r="DY7" s="206"/>
      <c r="DZ7" s="209"/>
      <c r="EA7" s="206"/>
      <c r="EB7" s="206"/>
      <c r="EC7" s="206"/>
      <c r="ED7" s="209"/>
      <c r="EE7" s="206"/>
      <c r="EF7" s="206"/>
      <c r="EG7" s="206"/>
      <c r="EH7" s="209"/>
      <c r="EI7" s="206"/>
      <c r="EJ7" s="206"/>
      <c r="EK7" s="206"/>
      <c r="EL7" s="209"/>
      <c r="EM7" s="206"/>
      <c r="EN7" s="206"/>
      <c r="EO7" s="206"/>
      <c r="EP7" s="209"/>
      <c r="EQ7" s="206"/>
      <c r="ER7" s="206"/>
      <c r="ES7" s="206"/>
      <c r="ET7" s="209"/>
      <c r="EU7" s="206"/>
      <c r="EV7" s="206"/>
      <c r="EW7" s="206"/>
      <c r="EX7" s="209"/>
      <c r="EY7" s="206"/>
      <c r="EZ7" s="206"/>
      <c r="FA7" s="206"/>
      <c r="FB7" s="209"/>
      <c r="FC7" s="206"/>
      <c r="FD7" s="206"/>
      <c r="FE7" s="206"/>
      <c r="FF7" s="209"/>
      <c r="FG7" s="206"/>
      <c r="FH7" s="206"/>
      <c r="FI7" s="206"/>
      <c r="FJ7" s="209"/>
      <c r="FK7" s="206"/>
      <c r="FL7" s="206"/>
      <c r="FM7" s="206"/>
      <c r="FN7" s="209"/>
      <c r="FO7" s="206"/>
      <c r="FP7" s="206"/>
      <c r="FQ7" s="206"/>
      <c r="FR7" s="209"/>
      <c r="FS7" s="206"/>
      <c r="FT7" s="206"/>
      <c r="FU7" s="206"/>
      <c r="FV7" s="209"/>
      <c r="FW7" s="206"/>
      <c r="FX7" s="206"/>
      <c r="FY7" s="206"/>
      <c r="FZ7" s="209"/>
      <c r="GA7" s="206"/>
      <c r="GB7" s="206"/>
      <c r="GC7" s="206"/>
      <c r="GD7" s="209"/>
      <c r="GE7" s="206"/>
      <c r="GF7" s="206"/>
      <c r="GG7" s="206"/>
      <c r="GH7" s="209"/>
      <c r="GI7" s="206"/>
      <c r="GJ7" s="206"/>
      <c r="GK7" s="206"/>
      <c r="GL7" s="209"/>
      <c r="GM7" s="206"/>
      <c r="GN7" s="206"/>
      <c r="GP7" s="209"/>
      <c r="GQ7" s="206"/>
      <c r="GR7" s="206"/>
      <c r="GS7" s="206"/>
      <c r="GT7" s="209"/>
      <c r="GU7" s="206"/>
      <c r="GV7" s="206"/>
      <c r="GW7" s="206"/>
      <c r="GX7" s="209"/>
      <c r="GY7" s="206"/>
      <c r="GZ7" s="206"/>
      <c r="HA7" s="206"/>
      <c r="HB7" s="209"/>
      <c r="HC7" s="206"/>
      <c r="HD7" s="206"/>
      <c r="HE7" s="206"/>
      <c r="HF7" s="209"/>
      <c r="HG7" s="206"/>
      <c r="HH7" s="206"/>
      <c r="HI7" s="206"/>
      <c r="HJ7" s="209"/>
      <c r="HK7" s="206"/>
      <c r="HL7" s="206"/>
      <c r="HM7" s="206"/>
      <c r="HN7" s="209"/>
      <c r="HO7" s="206"/>
      <c r="HP7" s="206"/>
      <c r="HQ7" s="206"/>
      <c r="HR7" s="209"/>
      <c r="HS7" s="206"/>
      <c r="HT7" s="206"/>
      <c r="HU7" s="206"/>
      <c r="HV7" s="209"/>
      <c r="HW7" s="206"/>
      <c r="HX7" s="206"/>
      <c r="HY7" s="206"/>
      <c r="HZ7" s="209"/>
      <c r="IA7" s="206"/>
      <c r="IB7" s="206"/>
      <c r="IC7" s="206"/>
      <c r="ID7" s="209"/>
      <c r="IE7" s="206"/>
      <c r="IF7" s="206"/>
      <c r="IG7" s="206"/>
      <c r="IH7" s="209"/>
      <c r="II7" s="206"/>
      <c r="IJ7" s="206"/>
      <c r="IL7" s="209"/>
      <c r="IM7" s="206"/>
      <c r="IN7" s="206"/>
      <c r="IO7" s="206"/>
      <c r="IP7" s="209"/>
      <c r="IQ7" s="206"/>
      <c r="IR7" s="206"/>
      <c r="IS7" s="206"/>
      <c r="IT7" s="209"/>
      <c r="IU7" s="206"/>
      <c r="IV7" s="206"/>
      <c r="IW7" s="206"/>
      <c r="IX7" s="209"/>
      <c r="IY7" s="206"/>
      <c r="IZ7" s="206"/>
      <c r="JA7" s="206"/>
      <c r="JB7" s="209"/>
      <c r="JC7" s="206"/>
      <c r="JD7" s="206"/>
      <c r="JE7" s="206"/>
      <c r="JF7" s="209"/>
      <c r="JG7" s="206"/>
      <c r="JH7" s="206"/>
      <c r="JI7" s="206"/>
      <c r="JJ7" s="209"/>
      <c r="JK7" s="206"/>
      <c r="JL7" s="206"/>
      <c r="JM7" s="206"/>
      <c r="JN7" s="209"/>
      <c r="JO7" s="206"/>
      <c r="JP7" s="206"/>
      <c r="JR7" s="209"/>
      <c r="JS7" s="206"/>
      <c r="JT7" s="206"/>
      <c r="JV7" s="209"/>
      <c r="JW7" s="206"/>
      <c r="JX7" s="206"/>
      <c r="JZ7" s="209"/>
      <c r="KA7" s="206"/>
      <c r="KB7" s="206"/>
      <c r="KD7" s="209"/>
      <c r="KE7" s="206"/>
      <c r="KF7" s="206"/>
      <c r="KH7" s="209"/>
      <c r="KI7" s="206"/>
      <c r="KJ7" s="206"/>
      <c r="KL7" s="209"/>
      <c r="KM7" s="206"/>
      <c r="KN7" s="206"/>
      <c r="KP7" s="209"/>
      <c r="KQ7" s="206"/>
      <c r="KR7" s="206"/>
      <c r="KT7" s="209"/>
      <c r="KU7" s="206"/>
      <c r="KV7" s="206"/>
      <c r="KX7" s="209"/>
      <c r="KY7" s="206"/>
      <c r="KZ7" s="206"/>
      <c r="LB7" s="209"/>
      <c r="LC7" s="206"/>
      <c r="LD7" s="206"/>
      <c r="LF7" s="209"/>
      <c r="LG7" s="206"/>
      <c r="LH7" s="206"/>
    </row>
    <row r="8" spans="2:320" s="284" customFormat="1" ht="18.75">
      <c r="B8" s="283"/>
      <c r="C8" s="174" t="s">
        <v>550</v>
      </c>
      <c r="D8" s="174" t="s">
        <v>551</v>
      </c>
      <c r="E8" s="283"/>
      <c r="F8" s="283"/>
      <c r="G8" s="285" t="s">
        <v>53</v>
      </c>
      <c r="H8" s="285"/>
      <c r="I8" s="285"/>
      <c r="J8" s="207">
        <f>A.IIOPEX!K11</f>
        <v>1</v>
      </c>
      <c r="K8" s="207">
        <v>1</v>
      </c>
      <c r="L8" s="207">
        <f>A.IIOPEX!K11+100%</f>
        <v>2</v>
      </c>
      <c r="M8" s="285"/>
      <c r="N8" s="207">
        <v>1</v>
      </c>
      <c r="O8" s="207">
        <v>1</v>
      </c>
      <c r="P8" s="207">
        <v>1</v>
      </c>
      <c r="Q8" s="285"/>
      <c r="R8" s="207">
        <f>N8</f>
        <v>1</v>
      </c>
      <c r="S8" s="207">
        <v>1</v>
      </c>
      <c r="T8" s="207">
        <f>P8</f>
        <v>1</v>
      </c>
      <c r="U8" s="285"/>
      <c r="V8" s="207">
        <f>R8</f>
        <v>1</v>
      </c>
      <c r="W8" s="207">
        <v>1</v>
      </c>
      <c r="X8" s="207">
        <f>T8</f>
        <v>1</v>
      </c>
      <c r="Y8" s="285"/>
      <c r="Z8" s="207">
        <v>1</v>
      </c>
      <c r="AA8" s="207">
        <v>1</v>
      </c>
      <c r="AB8" s="207">
        <f>X8</f>
        <v>1</v>
      </c>
      <c r="AC8" s="285"/>
      <c r="AD8" s="207">
        <f>Z8</f>
        <v>1</v>
      </c>
      <c r="AE8" s="207">
        <v>1</v>
      </c>
      <c r="AF8" s="207">
        <f>AB8</f>
        <v>1</v>
      </c>
      <c r="AG8" s="285"/>
      <c r="AH8" s="207">
        <f>AD8+A.IIOPEX!M11</f>
        <v>1.01</v>
      </c>
      <c r="AI8" s="207">
        <v>1</v>
      </c>
      <c r="AJ8" s="207">
        <f>A.IIOPEX!M11+100%</f>
        <v>1.01</v>
      </c>
      <c r="AK8" s="285"/>
      <c r="AL8" s="207">
        <v>1</v>
      </c>
      <c r="AM8" s="207">
        <v>1</v>
      </c>
      <c r="AN8" s="207">
        <v>1</v>
      </c>
      <c r="AO8" s="285"/>
      <c r="AP8" s="207">
        <v>1</v>
      </c>
      <c r="AQ8" s="207">
        <v>1</v>
      </c>
      <c r="AR8" s="207">
        <f>AN8</f>
        <v>1</v>
      </c>
      <c r="AS8" s="285"/>
      <c r="AT8" s="207">
        <f>AP8</f>
        <v>1</v>
      </c>
      <c r="AU8" s="207">
        <v>1</v>
      </c>
      <c r="AV8" s="207">
        <f>AR8</f>
        <v>1</v>
      </c>
      <c r="AW8" s="285"/>
      <c r="AX8" s="207">
        <f>AT8</f>
        <v>1</v>
      </c>
      <c r="AY8" s="207">
        <v>1</v>
      </c>
      <c r="AZ8" s="207">
        <f>AV8</f>
        <v>1</v>
      </c>
      <c r="BA8" s="285"/>
      <c r="BB8" s="207">
        <f>AX8</f>
        <v>1</v>
      </c>
      <c r="BC8" s="207">
        <v>1</v>
      </c>
      <c r="BD8" s="207">
        <f>AZ8</f>
        <v>1</v>
      </c>
      <c r="BE8" s="285"/>
      <c r="BF8" s="207">
        <f>BB8</f>
        <v>1</v>
      </c>
      <c r="BG8" s="207">
        <v>1</v>
      </c>
      <c r="BH8" s="207">
        <f>BD8</f>
        <v>1</v>
      </c>
      <c r="BI8" s="285"/>
      <c r="BJ8" s="207">
        <f>BF8</f>
        <v>1</v>
      </c>
      <c r="BK8" s="207">
        <v>1</v>
      </c>
      <c r="BL8" s="207">
        <f>BH8</f>
        <v>1</v>
      </c>
      <c r="BM8" s="285"/>
      <c r="BN8" s="250">
        <f>BJ8</f>
        <v>1</v>
      </c>
      <c r="BO8" s="250">
        <v>1</v>
      </c>
      <c r="BP8" s="207">
        <f>BL8</f>
        <v>1</v>
      </c>
      <c r="BQ8" s="285"/>
      <c r="BR8" s="207">
        <f>BN8</f>
        <v>1</v>
      </c>
      <c r="BS8" s="207">
        <v>1</v>
      </c>
      <c r="BT8" s="207">
        <f>BP8</f>
        <v>1</v>
      </c>
      <c r="BU8" s="285"/>
      <c r="BV8" s="207">
        <v>1</v>
      </c>
      <c r="BW8" s="207">
        <v>1</v>
      </c>
      <c r="BX8" s="207">
        <f>BT8</f>
        <v>1</v>
      </c>
      <c r="BY8" s="285"/>
      <c r="BZ8" s="207">
        <f>BV8</f>
        <v>1</v>
      </c>
      <c r="CA8" s="207">
        <v>1</v>
      </c>
      <c r="CB8" s="207">
        <f>BX8</f>
        <v>1</v>
      </c>
      <c r="CC8" s="285"/>
      <c r="CD8" s="207">
        <f>A.IIOPEX!O11+100%</f>
        <v>1.01</v>
      </c>
      <c r="CE8" s="207">
        <v>1</v>
      </c>
      <c r="CF8" s="207">
        <f>A.IIOPEX!O11+100%</f>
        <v>1.01</v>
      </c>
      <c r="CG8" s="285"/>
      <c r="CH8" s="207">
        <v>1</v>
      </c>
      <c r="CI8" s="207">
        <v>1</v>
      </c>
      <c r="CJ8" s="207">
        <v>1</v>
      </c>
      <c r="CK8" s="285"/>
      <c r="CL8" s="207">
        <f>CH8</f>
        <v>1</v>
      </c>
      <c r="CM8" s="207">
        <v>1</v>
      </c>
      <c r="CN8" s="207">
        <f>CJ8</f>
        <v>1</v>
      </c>
      <c r="CO8" s="285"/>
      <c r="CP8" s="207">
        <f>CL8</f>
        <v>1</v>
      </c>
      <c r="CQ8" s="207">
        <v>1</v>
      </c>
      <c r="CR8" s="207">
        <f>CN8</f>
        <v>1</v>
      </c>
      <c r="CS8" s="285"/>
      <c r="CT8" s="207">
        <f>CP8</f>
        <v>1</v>
      </c>
      <c r="CU8" s="207">
        <v>1</v>
      </c>
      <c r="CV8" s="207">
        <f>CR8</f>
        <v>1</v>
      </c>
      <c r="CW8" s="285"/>
      <c r="CX8" s="207">
        <f>CT8</f>
        <v>1</v>
      </c>
      <c r="CY8" s="207">
        <v>1</v>
      </c>
      <c r="CZ8" s="207">
        <f>CV8</f>
        <v>1</v>
      </c>
      <c r="DA8" s="285"/>
      <c r="DB8" s="207">
        <f>CX8</f>
        <v>1</v>
      </c>
      <c r="DC8" s="207">
        <v>1</v>
      </c>
      <c r="DD8" s="207">
        <f>CZ8</f>
        <v>1</v>
      </c>
      <c r="DE8" s="285"/>
      <c r="DF8" s="207">
        <f>DB8</f>
        <v>1</v>
      </c>
      <c r="DG8" s="207">
        <v>1</v>
      </c>
      <c r="DH8" s="207">
        <f>DD8</f>
        <v>1</v>
      </c>
      <c r="DI8" s="285"/>
      <c r="DJ8" s="250">
        <f>DF8</f>
        <v>1</v>
      </c>
      <c r="DK8" s="250">
        <v>1</v>
      </c>
      <c r="DL8" s="207">
        <f>DH8</f>
        <v>1</v>
      </c>
      <c r="DM8" s="285"/>
      <c r="DN8" s="207">
        <f>DJ8</f>
        <v>1</v>
      </c>
      <c r="DO8" s="207">
        <v>1</v>
      </c>
      <c r="DP8" s="207">
        <f>DL8</f>
        <v>1</v>
      </c>
      <c r="DQ8" s="285"/>
      <c r="DR8" s="207">
        <v>1</v>
      </c>
      <c r="DS8" s="207">
        <v>1</v>
      </c>
      <c r="DT8" s="207">
        <f>DP8</f>
        <v>1</v>
      </c>
      <c r="DU8" s="285"/>
      <c r="DV8" s="207">
        <f>DR8</f>
        <v>1</v>
      </c>
      <c r="DW8" s="207">
        <v>1</v>
      </c>
      <c r="DX8" s="207">
        <f>DT8</f>
        <v>1</v>
      </c>
      <c r="DY8" s="285"/>
      <c r="DZ8" s="207">
        <f>A.IIOPEX!Q11+100%</f>
        <v>1.01</v>
      </c>
      <c r="EA8" s="207">
        <v>1</v>
      </c>
      <c r="EB8" s="207">
        <f>A.IIOPEX!Q11+100%</f>
        <v>1.01</v>
      </c>
      <c r="EC8" s="285"/>
      <c r="ED8" s="207">
        <v>1</v>
      </c>
      <c r="EE8" s="207">
        <v>1</v>
      </c>
      <c r="EF8" s="207">
        <v>1</v>
      </c>
      <c r="EG8" s="285"/>
      <c r="EH8" s="207">
        <f>ED8</f>
        <v>1</v>
      </c>
      <c r="EI8" s="207">
        <v>1</v>
      </c>
      <c r="EJ8" s="207">
        <f>EF8</f>
        <v>1</v>
      </c>
      <c r="EK8" s="285"/>
      <c r="EL8" s="207">
        <f>EH8</f>
        <v>1</v>
      </c>
      <c r="EM8" s="207">
        <v>1</v>
      </c>
      <c r="EN8" s="207">
        <f>EJ8</f>
        <v>1</v>
      </c>
      <c r="EO8" s="285"/>
      <c r="EP8" s="207">
        <f>EL8</f>
        <v>1</v>
      </c>
      <c r="EQ8" s="207">
        <v>1</v>
      </c>
      <c r="ER8" s="207">
        <f>EN8</f>
        <v>1</v>
      </c>
      <c r="ES8" s="285"/>
      <c r="ET8" s="207">
        <f>EP8</f>
        <v>1</v>
      </c>
      <c r="EU8" s="207">
        <v>1</v>
      </c>
      <c r="EV8" s="207">
        <f>ER8</f>
        <v>1</v>
      </c>
      <c r="EW8" s="285"/>
      <c r="EX8" s="207">
        <f>ET8</f>
        <v>1</v>
      </c>
      <c r="EY8" s="207">
        <v>1</v>
      </c>
      <c r="EZ8" s="207">
        <f>EV8</f>
        <v>1</v>
      </c>
      <c r="FA8" s="285"/>
      <c r="FB8" s="207">
        <f>EX8</f>
        <v>1</v>
      </c>
      <c r="FC8" s="207">
        <v>1</v>
      </c>
      <c r="FD8" s="207">
        <f>EZ8</f>
        <v>1</v>
      </c>
      <c r="FE8" s="285"/>
      <c r="FF8" s="250">
        <f>FB8</f>
        <v>1</v>
      </c>
      <c r="FG8" s="250">
        <v>1</v>
      </c>
      <c r="FH8" s="207">
        <f>FD8</f>
        <v>1</v>
      </c>
      <c r="FI8" s="285"/>
      <c r="FJ8" s="250">
        <f>FF8</f>
        <v>1</v>
      </c>
      <c r="FK8" s="207">
        <v>1</v>
      </c>
      <c r="FL8" s="207">
        <f>FH8</f>
        <v>1</v>
      </c>
      <c r="FM8" s="285"/>
      <c r="FN8" s="207">
        <v>1</v>
      </c>
      <c r="FO8" s="207">
        <v>1</v>
      </c>
      <c r="FP8" s="207">
        <f>FL8</f>
        <v>1</v>
      </c>
      <c r="FQ8" s="285"/>
      <c r="FR8" s="207">
        <f>FN8</f>
        <v>1</v>
      </c>
      <c r="FS8" s="207">
        <v>1</v>
      </c>
      <c r="FT8" s="207">
        <f>FP8</f>
        <v>1</v>
      </c>
      <c r="FU8" s="285"/>
      <c r="FV8" s="207">
        <f>A.IIOPEX!S11+100%</f>
        <v>1.01</v>
      </c>
      <c r="FW8" s="207">
        <v>1</v>
      </c>
      <c r="FX8" s="207">
        <f>A.IIOPEX!S11+100%</f>
        <v>1.01</v>
      </c>
      <c r="FY8" s="285"/>
      <c r="FZ8" s="207">
        <v>1</v>
      </c>
      <c r="GA8" s="207">
        <v>1</v>
      </c>
      <c r="GB8" s="207">
        <v>1</v>
      </c>
      <c r="GC8" s="285"/>
      <c r="GD8" s="207">
        <f>FZ8</f>
        <v>1</v>
      </c>
      <c r="GE8" s="207">
        <v>1</v>
      </c>
      <c r="GF8" s="207">
        <f>GB8</f>
        <v>1</v>
      </c>
      <c r="GG8" s="285"/>
      <c r="GH8" s="207">
        <f>GD8</f>
        <v>1</v>
      </c>
      <c r="GI8" s="207">
        <v>1</v>
      </c>
      <c r="GJ8" s="207">
        <f>GF8</f>
        <v>1</v>
      </c>
      <c r="GK8" s="285"/>
      <c r="GL8" s="207">
        <f>GH8</f>
        <v>1</v>
      </c>
      <c r="GM8" s="207">
        <v>1</v>
      </c>
      <c r="GN8" s="207">
        <f>GJ8</f>
        <v>1</v>
      </c>
      <c r="GO8" s="285"/>
      <c r="GP8" s="207">
        <f>GL8</f>
        <v>1</v>
      </c>
      <c r="GQ8" s="207">
        <v>1</v>
      </c>
      <c r="GR8" s="207">
        <f>GN8</f>
        <v>1</v>
      </c>
      <c r="GS8" s="285"/>
      <c r="GT8" s="207">
        <f>GP8</f>
        <v>1</v>
      </c>
      <c r="GU8" s="207">
        <v>1</v>
      </c>
      <c r="GV8" s="207">
        <f>GR8</f>
        <v>1</v>
      </c>
      <c r="GW8" s="285"/>
      <c r="GX8" s="207">
        <f>GT8</f>
        <v>1</v>
      </c>
      <c r="GY8" s="207">
        <v>1</v>
      </c>
      <c r="GZ8" s="207">
        <f>GV8</f>
        <v>1</v>
      </c>
      <c r="HA8" s="285"/>
      <c r="HB8" s="250">
        <f>GX8</f>
        <v>1</v>
      </c>
      <c r="HC8" s="250">
        <v>1</v>
      </c>
      <c r="HD8" s="207">
        <f>GZ8</f>
        <v>1</v>
      </c>
      <c r="HE8" s="285"/>
      <c r="HF8" s="250">
        <f>HB8</f>
        <v>1</v>
      </c>
      <c r="HG8" s="207">
        <v>1</v>
      </c>
      <c r="HH8" s="207">
        <f>HD8</f>
        <v>1</v>
      </c>
      <c r="HI8" s="285"/>
      <c r="HJ8" s="207">
        <v>1</v>
      </c>
      <c r="HK8" s="207">
        <v>1</v>
      </c>
      <c r="HL8" s="207">
        <f>HH8</f>
        <v>1</v>
      </c>
      <c r="HM8" s="285"/>
      <c r="HN8" s="207">
        <f>HJ8</f>
        <v>1</v>
      </c>
      <c r="HO8" s="207">
        <v>1</v>
      </c>
      <c r="HP8" s="207">
        <f>HL8</f>
        <v>1</v>
      </c>
      <c r="HQ8" s="285"/>
      <c r="HR8" s="207">
        <f>A.IIOPEX!U11+100%</f>
        <v>1.01</v>
      </c>
      <c r="HS8" s="207">
        <v>1</v>
      </c>
      <c r="HT8" s="207">
        <f>A.IIOPEX!U11+100%</f>
        <v>1.01</v>
      </c>
      <c r="HU8" s="285"/>
      <c r="HV8" s="207">
        <v>1</v>
      </c>
      <c r="HW8" s="207">
        <v>1</v>
      </c>
      <c r="HX8" s="207">
        <v>1</v>
      </c>
      <c r="HY8" s="285"/>
      <c r="HZ8" s="207">
        <f>HV8</f>
        <v>1</v>
      </c>
      <c r="IA8" s="207">
        <v>1</v>
      </c>
      <c r="IB8" s="207">
        <f>HX8</f>
        <v>1</v>
      </c>
      <c r="IC8" s="285"/>
      <c r="ID8" s="207">
        <f>HZ8</f>
        <v>1</v>
      </c>
      <c r="IE8" s="207">
        <v>1</v>
      </c>
      <c r="IF8" s="207">
        <f>IB8</f>
        <v>1</v>
      </c>
      <c r="IG8" s="285"/>
      <c r="IH8" s="207">
        <f>ID8</f>
        <v>1</v>
      </c>
      <c r="II8" s="207">
        <v>1</v>
      </c>
      <c r="IJ8" s="207">
        <f>IF8</f>
        <v>1</v>
      </c>
      <c r="IK8" s="285"/>
      <c r="IL8" s="207">
        <f>IH8</f>
        <v>1</v>
      </c>
      <c r="IM8" s="207">
        <v>1</v>
      </c>
      <c r="IN8" s="207">
        <f>IJ8</f>
        <v>1</v>
      </c>
      <c r="IO8" s="285"/>
      <c r="IP8" s="207">
        <f>IL8</f>
        <v>1</v>
      </c>
      <c r="IQ8" s="207">
        <v>1</v>
      </c>
      <c r="IR8" s="207">
        <f>IN8</f>
        <v>1</v>
      </c>
      <c r="IS8" s="285"/>
      <c r="IT8" s="207">
        <f>IP8</f>
        <v>1</v>
      </c>
      <c r="IU8" s="207">
        <v>1</v>
      </c>
      <c r="IV8" s="207">
        <f>IR8</f>
        <v>1</v>
      </c>
      <c r="IW8" s="285"/>
      <c r="IX8" s="250">
        <f>IT8</f>
        <v>1</v>
      </c>
      <c r="IY8" s="250">
        <v>1</v>
      </c>
      <c r="IZ8" s="207">
        <f>IV8</f>
        <v>1</v>
      </c>
      <c r="JA8" s="285"/>
      <c r="JB8" s="207">
        <f>IX8</f>
        <v>1</v>
      </c>
      <c r="JC8" s="207">
        <v>1</v>
      </c>
      <c r="JD8" s="207">
        <f>IZ8</f>
        <v>1</v>
      </c>
      <c r="JE8" s="285"/>
      <c r="JF8" s="207">
        <v>1</v>
      </c>
      <c r="JG8" s="207">
        <v>1</v>
      </c>
      <c r="JH8" s="207">
        <f>JD8</f>
        <v>1</v>
      </c>
      <c r="JI8" s="285"/>
      <c r="JJ8" s="250">
        <f>JF8</f>
        <v>1</v>
      </c>
      <c r="JK8" s="250">
        <v>1</v>
      </c>
      <c r="JL8" s="207">
        <f>JH8</f>
        <v>1</v>
      </c>
      <c r="JM8" s="285"/>
      <c r="JN8" s="250">
        <v>1.1000000000000001</v>
      </c>
      <c r="JO8" s="250">
        <v>1</v>
      </c>
      <c r="JP8" s="207">
        <f>JL8</f>
        <v>1</v>
      </c>
      <c r="JR8" s="250">
        <v>1</v>
      </c>
      <c r="JS8" s="250">
        <v>1</v>
      </c>
      <c r="JT8" s="207">
        <f>JP8</f>
        <v>1</v>
      </c>
      <c r="JV8" s="250">
        <f>JR8</f>
        <v>1</v>
      </c>
      <c r="JW8" s="250">
        <v>1</v>
      </c>
      <c r="JX8" s="207">
        <f>JT8</f>
        <v>1</v>
      </c>
      <c r="JZ8" s="250">
        <f>JV8</f>
        <v>1</v>
      </c>
      <c r="KA8" s="250">
        <v>1</v>
      </c>
      <c r="KB8" s="207">
        <f>JX8</f>
        <v>1</v>
      </c>
      <c r="KD8" s="250">
        <f>JZ8</f>
        <v>1</v>
      </c>
      <c r="KE8" s="250">
        <v>1</v>
      </c>
      <c r="KF8" s="207">
        <f>KB8</f>
        <v>1</v>
      </c>
      <c r="KH8" s="207">
        <f>'A.I Revenue Streams - P2'!DU10+100%</f>
        <v>1</v>
      </c>
      <c r="KI8" s="207">
        <v>1</v>
      </c>
      <c r="KJ8" s="285"/>
      <c r="KL8" s="207">
        <f>'A.I Revenue Streams - P2'!DY10+100%</f>
        <v>1</v>
      </c>
      <c r="KM8" s="207">
        <v>1</v>
      </c>
      <c r="KN8" s="285"/>
      <c r="KP8" s="207">
        <f>'A.I Revenue Streams - P2'!EC10+100%</f>
        <v>1</v>
      </c>
      <c r="KQ8" s="207">
        <v>1</v>
      </c>
      <c r="KR8" s="285"/>
      <c r="KT8" s="207">
        <f>'A.I Revenue Streams - P2'!EG10+100%</f>
        <v>1</v>
      </c>
      <c r="KU8" s="207">
        <v>1</v>
      </c>
      <c r="KV8" s="285"/>
      <c r="KX8" s="207">
        <f>'A.I Revenue Streams - P2'!EK10+100%</f>
        <v>1</v>
      </c>
      <c r="KY8" s="207">
        <v>1</v>
      </c>
      <c r="KZ8" s="285"/>
      <c r="LB8" s="207">
        <f>'A.I Revenue Streams - P2'!EO10+100%</f>
        <v>1</v>
      </c>
      <c r="LC8" s="207">
        <v>1</v>
      </c>
      <c r="LD8" s="285"/>
      <c r="LF8" s="207">
        <f>'A.I Revenue Streams - P2'!ES10+100%</f>
        <v>1</v>
      </c>
      <c r="LG8" s="207">
        <v>1</v>
      </c>
      <c r="LH8" s="285"/>
    </row>
    <row r="9" spans="2:320" ht="18.75">
      <c r="B9" s="172">
        <v>1</v>
      </c>
      <c r="C9" s="180" t="str">
        <f>A.IIOPEX!D10</f>
        <v>Utilities</v>
      </c>
      <c r="D9" s="181"/>
      <c r="E9" s="179"/>
      <c r="F9" s="182"/>
      <c r="G9" s="182"/>
      <c r="H9" s="182"/>
      <c r="I9" s="5"/>
      <c r="J9" s="182"/>
      <c r="K9" s="182"/>
      <c r="L9" s="182"/>
      <c r="M9" s="5"/>
      <c r="N9" s="182"/>
      <c r="O9" s="182"/>
      <c r="P9" s="182"/>
      <c r="Q9" s="5"/>
      <c r="R9" s="182"/>
      <c r="S9" s="182"/>
      <c r="T9" s="182"/>
      <c r="U9" s="5"/>
      <c r="V9" s="182"/>
      <c r="W9" s="182"/>
      <c r="X9" s="182"/>
      <c r="Y9" s="5"/>
      <c r="Z9" s="182"/>
      <c r="AA9" s="182"/>
      <c r="AB9" s="182"/>
      <c r="AC9" s="5"/>
      <c r="AD9" s="182"/>
      <c r="AE9" s="182"/>
      <c r="AF9" s="182"/>
      <c r="AG9" s="5"/>
      <c r="AH9" s="182"/>
      <c r="AI9" s="182"/>
      <c r="AJ9" s="182"/>
      <c r="AK9" s="5"/>
      <c r="AL9" s="182"/>
      <c r="AM9" s="182"/>
      <c r="AN9" s="182"/>
      <c r="AO9" s="5"/>
      <c r="AP9" s="182"/>
      <c r="AQ9" s="182"/>
      <c r="AR9" s="182"/>
      <c r="AS9" s="5"/>
      <c r="AT9" s="182"/>
      <c r="AU9" s="182"/>
      <c r="AV9" s="182"/>
      <c r="AW9" s="5"/>
      <c r="AX9" s="182"/>
      <c r="AY9" s="182"/>
      <c r="AZ9" s="182"/>
      <c r="BA9" s="5"/>
      <c r="BB9" s="182"/>
      <c r="BC9" s="182"/>
      <c r="BD9" s="182"/>
      <c r="BE9" s="5"/>
      <c r="BF9" s="182"/>
      <c r="BG9" s="182"/>
      <c r="BH9" s="182"/>
      <c r="BI9" s="5"/>
      <c r="BJ9" s="182"/>
      <c r="BK9" s="182"/>
      <c r="BL9" s="182"/>
      <c r="BM9" s="5"/>
      <c r="BN9" s="182"/>
      <c r="BO9" s="182"/>
      <c r="BP9" s="182"/>
      <c r="BQ9" s="5"/>
      <c r="BR9" s="182"/>
      <c r="BS9" s="182"/>
      <c r="BT9" s="182"/>
      <c r="BU9" s="5"/>
      <c r="BV9" s="182"/>
      <c r="BW9" s="182"/>
      <c r="BX9" s="182"/>
      <c r="BY9" s="5"/>
      <c r="BZ9" s="182"/>
      <c r="CA9" s="182"/>
      <c r="CB9" s="182"/>
      <c r="CC9" s="5"/>
      <c r="CD9" s="182"/>
      <c r="CE9" s="182"/>
      <c r="CF9" s="182"/>
      <c r="CG9" s="5"/>
      <c r="CH9" s="182"/>
      <c r="CI9" s="182"/>
      <c r="CJ9" s="182"/>
      <c r="CK9" s="5"/>
      <c r="CL9" s="182"/>
      <c r="CM9" s="182"/>
      <c r="CN9" s="182"/>
      <c r="CO9" s="5"/>
      <c r="CP9" s="182"/>
      <c r="CQ9" s="182"/>
      <c r="CR9" s="182"/>
      <c r="CS9" s="5"/>
      <c r="CT9" s="182"/>
      <c r="CU9" s="182"/>
      <c r="CV9" s="182"/>
      <c r="CW9" s="5"/>
      <c r="CX9" s="182"/>
      <c r="CY9" s="182"/>
      <c r="CZ9" s="182"/>
      <c r="DA9" s="5"/>
      <c r="DB9" s="182"/>
      <c r="DC9" s="182"/>
      <c r="DD9" s="182"/>
      <c r="DE9" s="5"/>
      <c r="DF9" s="182"/>
      <c r="DG9" s="182"/>
      <c r="DH9" s="182"/>
      <c r="DI9" s="5"/>
      <c r="DJ9" s="182"/>
      <c r="DK9" s="182"/>
      <c r="DL9" s="182"/>
      <c r="DM9" s="5"/>
      <c r="DN9" s="182"/>
      <c r="DO9" s="182"/>
      <c r="DP9" s="182"/>
      <c r="DQ9" s="5"/>
      <c r="DR9" s="182"/>
      <c r="DS9" s="182"/>
      <c r="DT9" s="182"/>
      <c r="DU9" s="5"/>
      <c r="DV9" s="182"/>
      <c r="DW9" s="182"/>
      <c r="DX9" s="182"/>
      <c r="DY9" s="5"/>
      <c r="DZ9" s="182"/>
      <c r="EA9" s="182"/>
      <c r="EB9" s="182"/>
      <c r="EC9" s="5"/>
      <c r="ED9" s="182"/>
      <c r="EE9" s="182"/>
      <c r="EF9" s="182"/>
      <c r="EG9" s="5"/>
      <c r="EH9" s="182"/>
      <c r="EI9" s="182"/>
      <c r="EJ9" s="182"/>
      <c r="EK9" s="5"/>
      <c r="EL9" s="182"/>
      <c r="EM9" s="182"/>
      <c r="EN9" s="182"/>
      <c r="EO9" s="5"/>
      <c r="EP9" s="182"/>
      <c r="EQ9" s="182"/>
      <c r="ER9" s="182"/>
      <c r="ES9" s="5"/>
      <c r="ET9" s="182"/>
      <c r="EU9" s="182"/>
      <c r="EV9" s="182"/>
      <c r="EW9" s="5"/>
      <c r="EX9" s="182"/>
      <c r="EY9" s="182"/>
      <c r="EZ9" s="182"/>
      <c r="FA9" s="5"/>
      <c r="FB9" s="182"/>
      <c r="FC9" s="182"/>
      <c r="FD9" s="182"/>
      <c r="FE9" s="5"/>
      <c r="FF9" s="182"/>
      <c r="FG9" s="182"/>
      <c r="FH9" s="182"/>
      <c r="FI9" s="5"/>
      <c r="FJ9" s="182"/>
      <c r="FK9" s="182"/>
      <c r="FL9" s="182"/>
      <c r="FM9" s="5"/>
      <c r="FN9" s="182"/>
      <c r="FO9" s="182"/>
      <c r="FP9" s="182"/>
      <c r="FQ9" s="5"/>
      <c r="FR9" s="182"/>
      <c r="FS9" s="182"/>
      <c r="FT9" s="182"/>
      <c r="FU9" s="5"/>
      <c r="FV9" s="182"/>
      <c r="FW9" s="182"/>
      <c r="FX9" s="182"/>
      <c r="FY9" s="5"/>
      <c r="FZ9" s="182"/>
      <c r="GA9" s="182"/>
      <c r="GB9" s="182"/>
      <c r="GC9" s="5"/>
      <c r="GD9" s="182"/>
      <c r="GE9" s="182"/>
      <c r="GF9" s="182"/>
      <c r="GG9" s="5"/>
      <c r="GH9" s="182"/>
      <c r="GI9" s="182"/>
      <c r="GJ9" s="182"/>
      <c r="GK9" s="5"/>
      <c r="GL9" s="182"/>
      <c r="GM9" s="182"/>
      <c r="GN9" s="182"/>
      <c r="GP9" s="182"/>
      <c r="GQ9" s="182"/>
      <c r="GR9" s="182"/>
      <c r="GS9" s="5"/>
      <c r="GT9" s="182"/>
      <c r="GU9" s="182"/>
      <c r="GV9" s="182"/>
      <c r="GW9" s="5"/>
      <c r="GX9" s="182"/>
      <c r="GY9" s="182"/>
      <c r="GZ9" s="182"/>
      <c r="HA9" s="5"/>
      <c r="HB9" s="182"/>
      <c r="HC9" s="182"/>
      <c r="HD9" s="182"/>
      <c r="HE9" s="5"/>
      <c r="HF9" s="182"/>
      <c r="HG9" s="182"/>
      <c r="HH9" s="182"/>
      <c r="HI9" s="5"/>
      <c r="HJ9" s="182"/>
      <c r="HK9" s="182"/>
      <c r="HL9" s="182"/>
      <c r="HM9" s="5"/>
      <c r="HN9" s="182"/>
      <c r="HO9" s="182"/>
      <c r="HP9" s="182"/>
      <c r="HQ9" s="5"/>
      <c r="HR9" s="182"/>
      <c r="HS9" s="182"/>
      <c r="HT9" s="182"/>
      <c r="HU9" s="5"/>
      <c r="HV9" s="182"/>
      <c r="HW9" s="182"/>
      <c r="HX9" s="182"/>
      <c r="HY9" s="5"/>
      <c r="HZ9" s="182"/>
      <c r="IA9" s="182"/>
      <c r="IB9" s="182"/>
      <c r="IC9" s="5"/>
      <c r="ID9" s="182"/>
      <c r="IE9" s="182"/>
      <c r="IF9" s="182"/>
      <c r="IG9" s="5"/>
      <c r="IH9" s="182"/>
      <c r="II9" s="182"/>
      <c r="IJ9" s="182"/>
      <c r="IL9" s="182"/>
      <c r="IM9" s="182"/>
      <c r="IN9" s="182"/>
      <c r="IO9" s="5"/>
      <c r="IP9" s="182"/>
      <c r="IQ9" s="182"/>
      <c r="IR9" s="182"/>
      <c r="IS9" s="5"/>
      <c r="IT9" s="182"/>
      <c r="IU9" s="182"/>
      <c r="IV9" s="182"/>
      <c r="IW9" s="5"/>
      <c r="IX9" s="182"/>
      <c r="IY9" s="182"/>
      <c r="IZ9" s="182"/>
      <c r="JA9" s="5"/>
      <c r="JB9" s="182"/>
      <c r="JC9" s="182"/>
      <c r="JD9" s="182"/>
      <c r="JE9" s="5"/>
      <c r="JF9" s="182"/>
      <c r="JG9" s="182"/>
      <c r="JH9" s="182"/>
      <c r="JI9" s="5"/>
      <c r="JJ9" s="182"/>
      <c r="JK9" s="182"/>
      <c r="JL9" s="182"/>
      <c r="JM9" s="5"/>
      <c r="JN9" s="182"/>
      <c r="JO9" s="182"/>
      <c r="JP9" s="182"/>
      <c r="JR9" s="182"/>
      <c r="JS9" s="182"/>
      <c r="JT9" s="182"/>
      <c r="JV9" s="182"/>
      <c r="JW9" s="182"/>
      <c r="JX9" s="182"/>
      <c r="JZ9" s="182"/>
      <c r="KA9" s="182"/>
      <c r="KB9" s="182"/>
      <c r="KD9" s="182"/>
      <c r="KE9" s="182"/>
      <c r="KF9" s="182"/>
      <c r="KH9" s="183"/>
      <c r="KI9" s="183"/>
      <c r="KJ9" s="183"/>
      <c r="KL9" s="183"/>
      <c r="KM9" s="183"/>
      <c r="KN9" s="183"/>
      <c r="KP9" s="183"/>
      <c r="KQ9" s="183"/>
      <c r="KR9" s="183"/>
      <c r="KT9" s="183"/>
      <c r="KU9" s="183"/>
      <c r="KV9" s="183"/>
      <c r="KX9" s="183"/>
      <c r="KY9" s="183"/>
      <c r="KZ9" s="183"/>
      <c r="LB9" s="183"/>
      <c r="LC9" s="183"/>
      <c r="LD9" s="183"/>
      <c r="LF9" s="183"/>
      <c r="LG9" s="183"/>
      <c r="LH9" s="183"/>
    </row>
    <row r="10" spans="2:320" ht="21" customHeight="1">
      <c r="B10" s="172" t="str">
        <f>A.IIOPEX!C11</f>
        <v>1a</v>
      </c>
      <c r="C10" s="180"/>
      <c r="D10" s="180" t="str">
        <f>A.IIOPEX!E11</f>
        <v>Rent</v>
      </c>
      <c r="E10" s="184"/>
      <c r="F10" s="182"/>
      <c r="G10" s="182">
        <f>A.IIOPEX!I11</f>
        <v>295000</v>
      </c>
      <c r="H10" s="182">
        <f>F10*G10</f>
        <v>0</v>
      </c>
      <c r="I10" s="5"/>
      <c r="J10" s="182">
        <f>J$2</f>
        <v>3</v>
      </c>
      <c r="K10" s="182">
        <f>G10*K$8</f>
        <v>295000</v>
      </c>
      <c r="L10" s="182">
        <f>J10*K10</f>
        <v>885000</v>
      </c>
      <c r="M10" s="5"/>
      <c r="N10" s="182">
        <f>N$2</f>
        <v>3</v>
      </c>
      <c r="O10" s="182">
        <f>K10*O$8</f>
        <v>295000</v>
      </c>
      <c r="P10" s="182">
        <f>N10*O10</f>
        <v>885000</v>
      </c>
      <c r="Q10" s="5"/>
      <c r="R10" s="182">
        <f>R$2</f>
        <v>4</v>
      </c>
      <c r="S10" s="182">
        <f>O10*S$8</f>
        <v>295000</v>
      </c>
      <c r="T10" s="182">
        <f>R10*S10</f>
        <v>1180000</v>
      </c>
      <c r="U10" s="5"/>
      <c r="V10" s="182">
        <f>V$2</f>
        <v>5</v>
      </c>
      <c r="W10" s="182">
        <f>S10*W$8</f>
        <v>295000</v>
      </c>
      <c r="X10" s="182">
        <f>V10*W10</f>
        <v>1475000</v>
      </c>
      <c r="Y10" s="5"/>
      <c r="Z10" s="182">
        <f>Z$2</f>
        <v>8</v>
      </c>
      <c r="AA10" s="182">
        <f>W10*AA$8</f>
        <v>295000</v>
      </c>
      <c r="AB10" s="182">
        <f>Z10*AA10</f>
        <v>2360000</v>
      </c>
      <c r="AC10" s="5"/>
      <c r="AD10" s="182">
        <f>AD$2</f>
        <v>10</v>
      </c>
      <c r="AE10" s="182">
        <f>AA10*AE$8</f>
        <v>295000</v>
      </c>
      <c r="AF10" s="182">
        <f>AD10*AE10</f>
        <v>2950000</v>
      </c>
      <c r="AG10" s="5"/>
      <c r="AH10" s="182">
        <f>AH$2</f>
        <v>10</v>
      </c>
      <c r="AI10" s="182">
        <f>AE10*AI$8</f>
        <v>295000</v>
      </c>
      <c r="AJ10" s="182">
        <f>AH10*AI10</f>
        <v>2950000</v>
      </c>
      <c r="AK10" s="5"/>
      <c r="AL10" s="182">
        <f>AL$2</f>
        <v>10</v>
      </c>
      <c r="AM10" s="182">
        <f>AI10*AM$8</f>
        <v>295000</v>
      </c>
      <c r="AN10" s="182">
        <f>AL10*AM10</f>
        <v>2950000</v>
      </c>
      <c r="AO10" s="5"/>
      <c r="AP10" s="182">
        <f>AP$2</f>
        <v>10</v>
      </c>
      <c r="AQ10" s="182">
        <f>AM10*AQ$8</f>
        <v>295000</v>
      </c>
      <c r="AR10" s="182">
        <f>AP10*AQ10</f>
        <v>2950000</v>
      </c>
      <c r="AS10" s="5"/>
      <c r="AT10" s="182">
        <f>AT$2</f>
        <v>10</v>
      </c>
      <c r="AU10" s="182">
        <f>AQ10*AU$8</f>
        <v>295000</v>
      </c>
      <c r="AV10" s="182">
        <f>AT10*AU10</f>
        <v>2950000</v>
      </c>
      <c r="AW10" s="5"/>
      <c r="AX10" s="182">
        <f>AX$2</f>
        <v>10</v>
      </c>
      <c r="AY10" s="182">
        <f>AU10*AY$8</f>
        <v>295000</v>
      </c>
      <c r="AZ10" s="182">
        <f>AX10*AY10</f>
        <v>2950000</v>
      </c>
      <c r="BA10" s="5"/>
      <c r="BB10" s="182">
        <f>BB$2</f>
        <v>10</v>
      </c>
      <c r="BC10" s="182">
        <f>AY10*BC$8</f>
        <v>295000</v>
      </c>
      <c r="BD10" s="182">
        <f>BB10*BC10</f>
        <v>2950000</v>
      </c>
      <c r="BE10" s="5"/>
      <c r="BF10" s="182">
        <f>BF$2</f>
        <v>10</v>
      </c>
      <c r="BG10" s="182">
        <f>BC10*BG$8</f>
        <v>295000</v>
      </c>
      <c r="BH10" s="182">
        <f>BF10*BG10</f>
        <v>2950000</v>
      </c>
      <c r="BI10" s="5"/>
      <c r="BJ10" s="182">
        <f>BJ$2</f>
        <v>10</v>
      </c>
      <c r="BK10" s="182">
        <f>BG10*BK$8</f>
        <v>295000</v>
      </c>
      <c r="BL10" s="182">
        <f>BJ10*BK10</f>
        <v>2950000</v>
      </c>
      <c r="BM10" s="5"/>
      <c r="BN10" s="182">
        <f>BN$2</f>
        <v>10</v>
      </c>
      <c r="BO10" s="182">
        <f>BK10*BO$8</f>
        <v>295000</v>
      </c>
      <c r="BP10" s="182">
        <f>BN10*BO10</f>
        <v>2950000</v>
      </c>
      <c r="BQ10" s="5"/>
      <c r="BR10" s="182">
        <f>BR$2</f>
        <v>10</v>
      </c>
      <c r="BS10" s="182">
        <f>BO10*BS$8</f>
        <v>295000</v>
      </c>
      <c r="BT10" s="182">
        <f>BR10*BS10</f>
        <v>2950000</v>
      </c>
      <c r="BU10" s="5"/>
      <c r="BV10" s="182">
        <f>BV$2</f>
        <v>10</v>
      </c>
      <c r="BW10" s="182">
        <f>BS10*BW$8</f>
        <v>295000</v>
      </c>
      <c r="BX10" s="182">
        <f>BV10*BW10</f>
        <v>2950000</v>
      </c>
      <c r="BY10" s="5"/>
      <c r="BZ10" s="182">
        <f>BZ$2</f>
        <v>10</v>
      </c>
      <c r="CA10" s="182">
        <f>BW10*CA$8</f>
        <v>295000</v>
      </c>
      <c r="CB10" s="182">
        <f>BZ10*CA10</f>
        <v>2950000</v>
      </c>
      <c r="CC10" s="5"/>
      <c r="CD10" s="182">
        <f>CD$2</f>
        <v>10</v>
      </c>
      <c r="CE10" s="182">
        <f>CA10*CE$8</f>
        <v>295000</v>
      </c>
      <c r="CF10" s="182">
        <f>CD10*CE10</f>
        <v>2950000</v>
      </c>
      <c r="CG10" s="5"/>
      <c r="CH10" s="182">
        <f>CH$2</f>
        <v>10</v>
      </c>
      <c r="CI10" s="182">
        <f>CE10*CI$8</f>
        <v>295000</v>
      </c>
      <c r="CJ10" s="182">
        <f>CH10*CI10</f>
        <v>2950000</v>
      </c>
      <c r="CK10" s="5"/>
      <c r="CL10" s="182">
        <f>CL$2</f>
        <v>10</v>
      </c>
      <c r="CM10" s="182">
        <f>CI10*CM$8</f>
        <v>295000</v>
      </c>
      <c r="CN10" s="182">
        <f>CL10*CM10</f>
        <v>2950000</v>
      </c>
      <c r="CO10" s="5"/>
      <c r="CP10" s="182">
        <f>CP$2</f>
        <v>10</v>
      </c>
      <c r="CQ10" s="182">
        <f>CM10*CQ$8</f>
        <v>295000</v>
      </c>
      <c r="CR10" s="182">
        <f>CP10*CQ10</f>
        <v>2950000</v>
      </c>
      <c r="CS10" s="5"/>
      <c r="CT10" s="182">
        <f>CT$2</f>
        <v>10</v>
      </c>
      <c r="CU10" s="182">
        <f>CQ10*CU$8</f>
        <v>295000</v>
      </c>
      <c r="CV10" s="182">
        <f>CT10*CU10</f>
        <v>2950000</v>
      </c>
      <c r="CW10" s="5"/>
      <c r="CX10" s="182">
        <f>CX$2</f>
        <v>10</v>
      </c>
      <c r="CY10" s="182">
        <f>CU10*CY$8</f>
        <v>295000</v>
      </c>
      <c r="CZ10" s="182">
        <f>CX10*CY10</f>
        <v>2950000</v>
      </c>
      <c r="DA10" s="5"/>
      <c r="DB10" s="182">
        <f>DB$2</f>
        <v>10</v>
      </c>
      <c r="DC10" s="182">
        <f>CY10*DC$8</f>
        <v>295000</v>
      </c>
      <c r="DD10" s="182">
        <f>DB10*DC10</f>
        <v>2950000</v>
      </c>
      <c r="DE10" s="5"/>
      <c r="DF10" s="182">
        <f>DF$2</f>
        <v>10</v>
      </c>
      <c r="DG10" s="182">
        <f>DC10*DG$8</f>
        <v>295000</v>
      </c>
      <c r="DH10" s="182">
        <f>DF10*DG10</f>
        <v>2950000</v>
      </c>
      <c r="DI10" s="5"/>
      <c r="DJ10" s="182">
        <f>DJ$2</f>
        <v>10</v>
      </c>
      <c r="DK10" s="182">
        <f>DG10*DK$8</f>
        <v>295000</v>
      </c>
      <c r="DL10" s="182">
        <f>DJ10*DK10</f>
        <v>2950000</v>
      </c>
      <c r="DM10" s="5"/>
      <c r="DN10" s="182">
        <f>DN$2</f>
        <v>10</v>
      </c>
      <c r="DO10" s="182">
        <f>DK10*DO$8</f>
        <v>295000</v>
      </c>
      <c r="DP10" s="182">
        <f>DN10*DO10</f>
        <v>2950000</v>
      </c>
      <c r="DQ10" s="5"/>
      <c r="DR10" s="182">
        <f>DR$2</f>
        <v>10</v>
      </c>
      <c r="DS10" s="182">
        <f>DO10*DS$8</f>
        <v>295000</v>
      </c>
      <c r="DT10" s="182">
        <f>DR10*DS10</f>
        <v>2950000</v>
      </c>
      <c r="DU10" s="5"/>
      <c r="DV10" s="182">
        <f>DV$2</f>
        <v>10</v>
      </c>
      <c r="DW10" s="182">
        <f>DS10*DW$8</f>
        <v>295000</v>
      </c>
      <c r="DX10" s="182">
        <f>DV10*DW10</f>
        <v>2950000</v>
      </c>
      <c r="DY10" s="5"/>
      <c r="DZ10" s="182">
        <f>DZ$2</f>
        <v>10</v>
      </c>
      <c r="EA10" s="182">
        <f>DW10*EA$8</f>
        <v>295000</v>
      </c>
      <c r="EB10" s="182">
        <f>DZ10*EA10</f>
        <v>2950000</v>
      </c>
      <c r="EC10" s="5"/>
      <c r="ED10" s="182">
        <f>ED$2</f>
        <v>10</v>
      </c>
      <c r="EE10" s="182">
        <f>EA10*EE$8</f>
        <v>295000</v>
      </c>
      <c r="EF10" s="182">
        <f>ED10*EE10</f>
        <v>2950000</v>
      </c>
      <c r="EG10" s="5"/>
      <c r="EH10" s="182">
        <f>EH$2</f>
        <v>10</v>
      </c>
      <c r="EI10" s="182">
        <f>EE10*EI$8</f>
        <v>295000</v>
      </c>
      <c r="EJ10" s="182">
        <f>EH10*EI10</f>
        <v>2950000</v>
      </c>
      <c r="EK10" s="5"/>
      <c r="EL10" s="182">
        <f>EL$2</f>
        <v>10</v>
      </c>
      <c r="EM10" s="182">
        <f>EI10*EM$8</f>
        <v>295000</v>
      </c>
      <c r="EN10" s="182">
        <f>EL10*EM10</f>
        <v>2950000</v>
      </c>
      <c r="EO10" s="5"/>
      <c r="EP10" s="182">
        <f>EP$2</f>
        <v>10</v>
      </c>
      <c r="EQ10" s="182">
        <f>EM10*EQ$8</f>
        <v>295000</v>
      </c>
      <c r="ER10" s="182">
        <f>EP10*EQ10</f>
        <v>2950000</v>
      </c>
      <c r="ES10" s="5"/>
      <c r="ET10" s="182">
        <f>ET$2</f>
        <v>10</v>
      </c>
      <c r="EU10" s="182">
        <f>EQ10*EU$8</f>
        <v>295000</v>
      </c>
      <c r="EV10" s="182">
        <f>ET10*EU10</f>
        <v>2950000</v>
      </c>
      <c r="EW10" s="5"/>
      <c r="EX10" s="182">
        <f>EX$2</f>
        <v>10</v>
      </c>
      <c r="EY10" s="182">
        <f>EU10*EY$8</f>
        <v>295000</v>
      </c>
      <c r="EZ10" s="182">
        <f>EX10*EY10</f>
        <v>2950000</v>
      </c>
      <c r="FA10" s="5"/>
      <c r="FB10" s="182">
        <f>FB$2</f>
        <v>10</v>
      </c>
      <c r="FC10" s="182">
        <f>EY10*FC$8</f>
        <v>295000</v>
      </c>
      <c r="FD10" s="182">
        <f>FB10*FC10</f>
        <v>2950000</v>
      </c>
      <c r="FE10" s="5"/>
      <c r="FF10" s="182">
        <f>FF$2</f>
        <v>10</v>
      </c>
      <c r="FG10" s="182">
        <f>FC10*FG$8</f>
        <v>295000</v>
      </c>
      <c r="FH10" s="182">
        <f>FF10*FG10</f>
        <v>2950000</v>
      </c>
      <c r="FI10" s="5"/>
      <c r="FJ10" s="182">
        <f>FJ$2</f>
        <v>10</v>
      </c>
      <c r="FK10" s="182">
        <f>FG10*FK$8</f>
        <v>295000</v>
      </c>
      <c r="FL10" s="182">
        <f>FJ10*FK10</f>
        <v>2950000</v>
      </c>
      <c r="FM10" s="5"/>
      <c r="FN10" s="182">
        <f>FN$2</f>
        <v>10</v>
      </c>
      <c r="FO10" s="182">
        <f>FK10*FO$8</f>
        <v>295000</v>
      </c>
      <c r="FP10" s="182">
        <f>FN10*FO10</f>
        <v>2950000</v>
      </c>
      <c r="FQ10" s="5"/>
      <c r="FR10" s="182">
        <f>FR$2</f>
        <v>10</v>
      </c>
      <c r="FS10" s="182">
        <f>FO10*FS$8</f>
        <v>295000</v>
      </c>
      <c r="FT10" s="182">
        <f>FR10*FS10</f>
        <v>2950000</v>
      </c>
      <c r="FU10" s="5"/>
      <c r="FV10" s="182">
        <f>FV$2</f>
        <v>10</v>
      </c>
      <c r="FW10" s="182">
        <f>FS10*FW$8</f>
        <v>295000</v>
      </c>
      <c r="FX10" s="182">
        <f>FV10*FW10</f>
        <v>2950000</v>
      </c>
      <c r="FY10" s="5"/>
      <c r="FZ10" s="182">
        <f>FZ$2</f>
        <v>10</v>
      </c>
      <c r="GA10" s="182">
        <f>FW10*GA$8</f>
        <v>295000</v>
      </c>
      <c r="GB10" s="182">
        <f>FZ10*GA10</f>
        <v>2950000</v>
      </c>
      <c r="GC10" s="5"/>
      <c r="GD10" s="182">
        <f>GD$2</f>
        <v>10</v>
      </c>
      <c r="GE10" s="182">
        <f>GA10*GE$8</f>
        <v>295000</v>
      </c>
      <c r="GF10" s="182">
        <f>GD10*GE10</f>
        <v>2950000</v>
      </c>
      <c r="GG10" s="5"/>
      <c r="GH10" s="182">
        <f>GH$2</f>
        <v>10</v>
      </c>
      <c r="GI10" s="182">
        <f>GE10*GI$8</f>
        <v>295000</v>
      </c>
      <c r="GJ10" s="182">
        <f>GH10*GI10</f>
        <v>2950000</v>
      </c>
      <c r="GK10" s="5"/>
      <c r="GL10" s="182">
        <f>GL$2</f>
        <v>10</v>
      </c>
      <c r="GM10" s="182">
        <f>GI10*GM$8</f>
        <v>295000</v>
      </c>
      <c r="GN10" s="182">
        <f>GL10*GM10</f>
        <v>2950000</v>
      </c>
      <c r="GO10" s="5"/>
      <c r="GP10" s="182">
        <f>GP$2</f>
        <v>10</v>
      </c>
      <c r="GQ10" s="182">
        <f>GM10*GQ$8</f>
        <v>295000</v>
      </c>
      <c r="GR10" s="182">
        <f>GP10*GQ10</f>
        <v>2950000</v>
      </c>
      <c r="GS10" s="5"/>
      <c r="GT10" s="182">
        <f>GT$2</f>
        <v>10</v>
      </c>
      <c r="GU10" s="182">
        <f>GQ10*GU$8</f>
        <v>295000</v>
      </c>
      <c r="GV10" s="182">
        <f>GT10*GU10</f>
        <v>2950000</v>
      </c>
      <c r="GW10" s="5"/>
      <c r="GX10" s="182">
        <f>GX$2</f>
        <v>10</v>
      </c>
      <c r="GY10" s="182">
        <f>GU10*GY$8</f>
        <v>295000</v>
      </c>
      <c r="GZ10" s="182">
        <f>GX10*GY10</f>
        <v>2950000</v>
      </c>
      <c r="HA10" s="5"/>
      <c r="HB10" s="182">
        <f>HB$2</f>
        <v>10</v>
      </c>
      <c r="HC10" s="182">
        <f>GY10*HC$8</f>
        <v>295000</v>
      </c>
      <c r="HD10" s="182">
        <f>HB10*HC10</f>
        <v>2950000</v>
      </c>
      <c r="HE10" s="5"/>
      <c r="HF10" s="182">
        <f>HF$2</f>
        <v>10</v>
      </c>
      <c r="HG10" s="182">
        <f>HC10*HG$8</f>
        <v>295000</v>
      </c>
      <c r="HH10" s="182">
        <f>HF10*HG10</f>
        <v>2950000</v>
      </c>
      <c r="HI10" s="5"/>
      <c r="HJ10" s="182">
        <f>HJ$2</f>
        <v>10</v>
      </c>
      <c r="HK10" s="182">
        <f>HG10*HK$8</f>
        <v>295000</v>
      </c>
      <c r="HL10" s="182">
        <f>HJ10*HK10</f>
        <v>2950000</v>
      </c>
      <c r="HM10" s="5"/>
      <c r="HN10" s="182">
        <f>HN$2</f>
        <v>10</v>
      </c>
      <c r="HO10" s="182">
        <f>HK10*HO$8</f>
        <v>295000</v>
      </c>
      <c r="HP10" s="182">
        <f>HN10*HO10</f>
        <v>2950000</v>
      </c>
      <c r="HQ10" s="5"/>
      <c r="HR10" s="182">
        <f>HR$2</f>
        <v>10</v>
      </c>
      <c r="HS10" s="182">
        <f>HO10*HS$8</f>
        <v>295000</v>
      </c>
      <c r="HT10" s="182">
        <f>HR10*HS10</f>
        <v>2950000</v>
      </c>
      <c r="HU10" s="5"/>
      <c r="HV10" s="182">
        <f>HV$2</f>
        <v>10</v>
      </c>
      <c r="HW10" s="182">
        <f>HS10*HW$8</f>
        <v>295000</v>
      </c>
      <c r="HX10" s="182">
        <f>HV10*HW10</f>
        <v>2950000</v>
      </c>
      <c r="HY10" s="5"/>
      <c r="HZ10" s="182">
        <f>HZ$2</f>
        <v>10</v>
      </c>
      <c r="IA10" s="182">
        <f>HW10*IA$8</f>
        <v>295000</v>
      </c>
      <c r="IB10" s="182">
        <f>HZ10*IA10</f>
        <v>2950000</v>
      </c>
      <c r="IC10" s="5"/>
      <c r="ID10" s="182">
        <f>ID$2</f>
        <v>10</v>
      </c>
      <c r="IE10" s="182">
        <f>IA10*IE$8</f>
        <v>295000</v>
      </c>
      <c r="IF10" s="182">
        <f>ID10*IE10</f>
        <v>2950000</v>
      </c>
      <c r="IG10" s="5"/>
      <c r="IH10" s="182">
        <f>IH$2</f>
        <v>10</v>
      </c>
      <c r="II10" s="182">
        <f>IE10*II$8</f>
        <v>295000</v>
      </c>
      <c r="IJ10" s="182">
        <f>IH10*II10</f>
        <v>2950000</v>
      </c>
      <c r="IK10" s="5"/>
      <c r="IL10" s="182">
        <f>IL$2</f>
        <v>10</v>
      </c>
      <c r="IM10" s="182">
        <f>II10*IM$8</f>
        <v>295000</v>
      </c>
      <c r="IN10" s="182">
        <f>IL10*IM10</f>
        <v>2950000</v>
      </c>
      <c r="IO10" s="5"/>
      <c r="IP10" s="182">
        <f>IP$2</f>
        <v>10</v>
      </c>
      <c r="IQ10" s="182">
        <f>IM10*IQ$8</f>
        <v>295000</v>
      </c>
      <c r="IR10" s="182">
        <f>IP10*IQ10</f>
        <v>2950000</v>
      </c>
      <c r="IS10" s="5"/>
      <c r="IT10" s="182">
        <f>IT$2</f>
        <v>10</v>
      </c>
      <c r="IU10" s="182">
        <f>IQ10*IU$8</f>
        <v>295000</v>
      </c>
      <c r="IV10" s="182">
        <f>IT10*IU10</f>
        <v>2950000</v>
      </c>
      <c r="IW10" s="5"/>
      <c r="IX10" s="182">
        <f>IX$2</f>
        <v>10</v>
      </c>
      <c r="IY10" s="182">
        <f>IU10*IY$8</f>
        <v>295000</v>
      </c>
      <c r="IZ10" s="182">
        <f>IX10*IY10</f>
        <v>2950000</v>
      </c>
      <c r="JA10" s="5"/>
      <c r="JB10" s="182">
        <f>JB$2</f>
        <v>10</v>
      </c>
      <c r="JC10" s="182">
        <f>IY10*JC$8</f>
        <v>295000</v>
      </c>
      <c r="JD10" s="182">
        <f>JB10*JC10</f>
        <v>2950000</v>
      </c>
      <c r="JE10" s="5"/>
      <c r="JF10" s="182">
        <f>JF$2</f>
        <v>10</v>
      </c>
      <c r="JG10" s="182">
        <f>JC10*JG$8</f>
        <v>295000</v>
      </c>
      <c r="JH10" s="182">
        <f>JF10*JG10</f>
        <v>2950000</v>
      </c>
      <c r="JI10" s="5"/>
      <c r="JJ10" s="182">
        <f>JJ$2</f>
        <v>10</v>
      </c>
      <c r="JK10" s="182">
        <f>JG10*JK$8</f>
        <v>295000</v>
      </c>
      <c r="JL10" s="182">
        <f>JJ10*JK10</f>
        <v>2950000</v>
      </c>
      <c r="JM10" s="5"/>
      <c r="JN10" s="182">
        <f>JN$2</f>
        <v>10</v>
      </c>
      <c r="JO10" s="182">
        <f>JK10*JO$8</f>
        <v>295000</v>
      </c>
      <c r="JP10" s="182">
        <f>JN10*JO10</f>
        <v>2950000</v>
      </c>
      <c r="JR10" s="182">
        <f>JR$2</f>
        <v>10</v>
      </c>
      <c r="JS10" s="182">
        <f>JO10*JS$8</f>
        <v>295000</v>
      </c>
      <c r="JT10" s="182">
        <f>JR10*JS10</f>
        <v>2950000</v>
      </c>
      <c r="JV10" s="182">
        <f>JV$2</f>
        <v>10</v>
      </c>
      <c r="JW10" s="182">
        <f>JS10*JW$8</f>
        <v>295000</v>
      </c>
      <c r="JX10" s="182">
        <f>JV10*JW10</f>
        <v>2950000</v>
      </c>
      <c r="JZ10" s="182">
        <f>JZ$2</f>
        <v>10</v>
      </c>
      <c r="KA10" s="182">
        <f>JW10*KA$8</f>
        <v>295000</v>
      </c>
      <c r="KB10" s="182">
        <f>JZ10*KA10</f>
        <v>2950000</v>
      </c>
      <c r="KD10" s="182">
        <f>KD$2</f>
        <v>10</v>
      </c>
      <c r="KE10" s="182">
        <f>KA10*KE$8</f>
        <v>295000</v>
      </c>
      <c r="KF10" s="182">
        <f>KD10*KE10</f>
        <v>2950000</v>
      </c>
      <c r="KH10" s="183">
        <f>SUMIFS($F10:$KF10,$F$3:$KF$3,KH$5,$F$6:$KF$6,KH$6)</f>
        <v>10</v>
      </c>
      <c r="KI10" s="183">
        <f>KJ10/KH10</f>
        <v>295000</v>
      </c>
      <c r="KJ10" s="183">
        <f t="shared" ref="KJ10:KJ17" si="0">SUMIFS($F10:$KF10,$F$3:$KF$3,KH$5,$F$6:$KF$6,KJ$6)</f>
        <v>2950000</v>
      </c>
      <c r="KL10" s="183">
        <f>SUMIFS($F10:$KF10,$F$3:$KF$3,KL$5,$F$6:$KF$6,KL$6)</f>
        <v>113</v>
      </c>
      <c r="KM10" s="183">
        <f>KN10/KL10</f>
        <v>295000</v>
      </c>
      <c r="KN10" s="183">
        <f t="shared" ref="KN10:KN17" si="1">SUMIFS($F10:$KF10,$F$3:$KF$3,KL$5,$F$6:$KF$6,KN$6)</f>
        <v>33335000</v>
      </c>
      <c r="KP10" s="183">
        <f>SUMIFS($F10:$KF10,$F$3:$KF$3,KP$5,$F$6:$KF$6,KP$6)</f>
        <v>120</v>
      </c>
      <c r="KQ10" s="183">
        <f>KR10/KP10</f>
        <v>295000</v>
      </c>
      <c r="KR10" s="183">
        <f t="shared" ref="KR10:KR17" si="2">SUMIFS($F10:$KF10,$F$3:$KF$3,KP$5,$F$6:$KF$6,KR$6)</f>
        <v>35400000</v>
      </c>
      <c r="KT10" s="183">
        <f>SUMIFS($F10:$KF10,$F$3:$KF$3,KT$5,$F$6:$KF$6,KT$6)</f>
        <v>120</v>
      </c>
      <c r="KU10" s="183">
        <f>KV10/KT10</f>
        <v>295000</v>
      </c>
      <c r="KV10" s="183">
        <f t="shared" ref="KV10:KV17" si="3">SUMIFS($F10:$KF10,$F$3:$KF$3,KT$5,$F$6:$KF$6,KV$6)</f>
        <v>35400000</v>
      </c>
      <c r="KX10" s="183">
        <f>SUMIFS($F10:$KF10,$F$3:$KF$3,KX$5,$F$6:$KF$6,KX$6)</f>
        <v>120</v>
      </c>
      <c r="KY10" s="183">
        <f>KZ10/KX10</f>
        <v>295000</v>
      </c>
      <c r="KZ10" s="183">
        <f t="shared" ref="KZ10:KZ17" si="4">SUMIFS($F10:$KF10,$F$3:$KF$3,KX$5,$F$6:$KF$6,KZ$6)</f>
        <v>35400000</v>
      </c>
      <c r="LB10" s="183">
        <f>SUMIFS($F10:$KF10,$F$3:$KF$3,LB$5,$F$6:$KF$6,LB$6)</f>
        <v>120</v>
      </c>
      <c r="LC10" s="183">
        <f>LD10/LB10</f>
        <v>295000</v>
      </c>
      <c r="LD10" s="183">
        <f t="shared" ref="LD10:LD17" si="5">SUMIFS($F10:$KF10,$F$3:$KF$3,LB$5,$F$6:$KF$6,LD$6)</f>
        <v>35400000</v>
      </c>
      <c r="LF10" s="183">
        <f>SUMIFS($F10:$KF10,$F$3:$KF$3,LF$5,$F$6:$KF$6,LF$6)</f>
        <v>80</v>
      </c>
      <c r="LG10" s="183">
        <f>LH10/LF10</f>
        <v>295000</v>
      </c>
      <c r="LH10" s="183">
        <f t="shared" ref="LH10:LH17" si="6">SUMIFS($F10:$KF10,$F$3:$KF$3,LF$5,$F$6:$KF$6,LH$6)</f>
        <v>23600000</v>
      </c>
    </row>
    <row r="11" spans="2:320" ht="18.75">
      <c r="B11" s="172" t="str">
        <f>A.IIOPEX!C12</f>
        <v>1b</v>
      </c>
      <c r="C11" s="180"/>
      <c r="D11" s="180" t="str">
        <f>A.IIOPEX!E12</f>
        <v>Electricity</v>
      </c>
      <c r="E11" s="184"/>
      <c r="F11" s="182"/>
      <c r="G11" s="182">
        <f>A.IIOPEX!I12</f>
        <v>40000</v>
      </c>
      <c r="H11" s="182">
        <f t="shared" ref="H11:H16" si="7">F11*G11</f>
        <v>0</v>
      </c>
      <c r="I11" s="5"/>
      <c r="J11" s="182">
        <f>J$2</f>
        <v>3</v>
      </c>
      <c r="K11" s="182">
        <f t="shared" ref="K11:K16" si="8">G11*K$8</f>
        <v>40000</v>
      </c>
      <c r="L11" s="182">
        <f t="shared" ref="L11:L13" si="9">J11*K11</f>
        <v>120000</v>
      </c>
      <c r="M11" s="5"/>
      <c r="N11" s="182">
        <f>N$2</f>
        <v>3</v>
      </c>
      <c r="O11" s="182">
        <f>K11*O$8</f>
        <v>40000</v>
      </c>
      <c r="P11" s="182">
        <f>N11*O11</f>
        <v>120000</v>
      </c>
      <c r="Q11" s="5"/>
      <c r="R11" s="182">
        <f t="shared" ref="R11:R14" si="10">R$2</f>
        <v>4</v>
      </c>
      <c r="S11" s="182">
        <f t="shared" ref="S11:S14" si="11">O11*S$8</f>
        <v>40000</v>
      </c>
      <c r="T11" s="182">
        <f>R11*S11</f>
        <v>160000</v>
      </c>
      <c r="U11" s="5"/>
      <c r="V11" s="182">
        <f t="shared" ref="V11:V14" si="12">V$2</f>
        <v>5</v>
      </c>
      <c r="W11" s="182">
        <f t="shared" ref="W11:W14" si="13">S11*W$8</f>
        <v>40000</v>
      </c>
      <c r="X11" s="182">
        <f>V11*W11</f>
        <v>200000</v>
      </c>
      <c r="Y11" s="5"/>
      <c r="Z11" s="182">
        <f t="shared" ref="Z11:Z14" si="14">Z$2</f>
        <v>8</v>
      </c>
      <c r="AA11" s="182">
        <f t="shared" ref="AA11:AA14" si="15">W11*AA$8</f>
        <v>40000</v>
      </c>
      <c r="AB11" s="182">
        <f>Z11*AA11</f>
        <v>320000</v>
      </c>
      <c r="AC11" s="5"/>
      <c r="AD11" s="182">
        <f t="shared" ref="AD11:AD14" si="16">AD$2</f>
        <v>10</v>
      </c>
      <c r="AE11" s="182">
        <f t="shared" ref="AE11:AE14" si="17">AA11*AE$8</f>
        <v>40000</v>
      </c>
      <c r="AF11" s="182">
        <f>AD11*AE11</f>
        <v>400000</v>
      </c>
      <c r="AG11" s="5"/>
      <c r="AH11" s="182">
        <f t="shared" ref="AH11:AH14" si="18">AH$2</f>
        <v>10</v>
      </c>
      <c r="AI11" s="182">
        <f t="shared" ref="AI11:AI14" si="19">AE11*AI$8</f>
        <v>40000</v>
      </c>
      <c r="AJ11" s="182">
        <f>AH11*AI11</f>
        <v>400000</v>
      </c>
      <c r="AK11" s="5"/>
      <c r="AL11" s="182">
        <f t="shared" ref="AL11:AL14" si="20">AL$2</f>
        <v>10</v>
      </c>
      <c r="AM11" s="182">
        <f t="shared" ref="AM11:AM14" si="21">AI11*AM$8</f>
        <v>40000</v>
      </c>
      <c r="AN11" s="182">
        <f>AL11*AM11</f>
        <v>400000</v>
      </c>
      <c r="AO11" s="5"/>
      <c r="AP11" s="182">
        <f t="shared" ref="AP11:AP14" si="22">AP$2</f>
        <v>10</v>
      </c>
      <c r="AQ11" s="182">
        <f t="shared" ref="AQ11:AQ14" si="23">AM11*AQ$8</f>
        <v>40000</v>
      </c>
      <c r="AR11" s="182">
        <f>AP11*AQ11</f>
        <v>400000</v>
      </c>
      <c r="AS11" s="5"/>
      <c r="AT11" s="182">
        <f t="shared" ref="AT11:AT14" si="24">AT$2</f>
        <v>10</v>
      </c>
      <c r="AU11" s="182">
        <f t="shared" ref="AU11:AU14" si="25">AQ11*AU$8</f>
        <v>40000</v>
      </c>
      <c r="AV11" s="182">
        <f>AT11*AU11</f>
        <v>400000</v>
      </c>
      <c r="AW11" s="5"/>
      <c r="AX11" s="182">
        <f t="shared" ref="AX11:AX14" si="26">AX$2</f>
        <v>10</v>
      </c>
      <c r="AY11" s="182">
        <f t="shared" ref="AY11:AY14" si="27">AU11*AY$8</f>
        <v>40000</v>
      </c>
      <c r="AZ11" s="182">
        <f>AX11*AY11</f>
        <v>400000</v>
      </c>
      <c r="BA11" s="5"/>
      <c r="BB11" s="182">
        <f t="shared" ref="BB11:BB14" si="28">BB$2</f>
        <v>10</v>
      </c>
      <c r="BC11" s="182">
        <f t="shared" ref="BC11:BC14" si="29">AY11*BC$8</f>
        <v>40000</v>
      </c>
      <c r="BD11" s="182">
        <f>BB11*BC11</f>
        <v>400000</v>
      </c>
      <c r="BE11" s="5"/>
      <c r="BF11" s="182">
        <f t="shared" ref="BF11:BF14" si="30">BF$2</f>
        <v>10</v>
      </c>
      <c r="BG11" s="182">
        <f t="shared" ref="BG11:BG14" si="31">BC11*BG$8</f>
        <v>40000</v>
      </c>
      <c r="BH11" s="182">
        <f>BF11*BG11</f>
        <v>400000</v>
      </c>
      <c r="BI11" s="5"/>
      <c r="BJ11" s="182">
        <f t="shared" ref="BJ11:BJ14" si="32">BJ$2</f>
        <v>10</v>
      </c>
      <c r="BK11" s="182">
        <f t="shared" ref="BK11:BK14" si="33">BG11*BK$8</f>
        <v>40000</v>
      </c>
      <c r="BL11" s="182">
        <f>BJ11*BK11</f>
        <v>400000</v>
      </c>
      <c r="BM11" s="5"/>
      <c r="BN11" s="182">
        <f t="shared" ref="BN11:BN14" si="34">BN$2</f>
        <v>10</v>
      </c>
      <c r="BO11" s="182">
        <f t="shared" ref="BO11:BO14" si="35">BK11*BO$8</f>
        <v>40000</v>
      </c>
      <c r="BP11" s="182">
        <f>BN11*BO11</f>
        <v>400000</v>
      </c>
      <c r="BQ11" s="5"/>
      <c r="BR11" s="182">
        <f t="shared" ref="BR11:BR14" si="36">BR$2</f>
        <v>10</v>
      </c>
      <c r="BS11" s="182">
        <f t="shared" ref="BS11:BS14" si="37">BO11*BS$8</f>
        <v>40000</v>
      </c>
      <c r="BT11" s="182">
        <f>BR11*BS11</f>
        <v>400000</v>
      </c>
      <c r="BU11" s="5"/>
      <c r="BV11" s="182">
        <f t="shared" ref="BV11:BV14" si="38">BV$2</f>
        <v>10</v>
      </c>
      <c r="BW11" s="182">
        <f t="shared" ref="BW11:BW14" si="39">BS11*BW$8</f>
        <v>40000</v>
      </c>
      <c r="BX11" s="182">
        <f>BV11*BW11</f>
        <v>400000</v>
      </c>
      <c r="BY11" s="5"/>
      <c r="BZ11" s="182">
        <f t="shared" ref="BZ11:BZ14" si="40">BZ$2</f>
        <v>10</v>
      </c>
      <c r="CA11" s="182">
        <f t="shared" ref="CA11:CA14" si="41">BW11*CA$8</f>
        <v>40000</v>
      </c>
      <c r="CB11" s="182">
        <f>BZ11*CA11</f>
        <v>400000</v>
      </c>
      <c r="CC11" s="5"/>
      <c r="CD11" s="182">
        <f t="shared" ref="CD11:CD14" si="42">CD$2</f>
        <v>10</v>
      </c>
      <c r="CE11" s="182">
        <f t="shared" ref="CE11:CE14" si="43">CA11*CE$8</f>
        <v>40000</v>
      </c>
      <c r="CF11" s="182">
        <f>CD11*CE11</f>
        <v>400000</v>
      </c>
      <c r="CG11" s="5"/>
      <c r="CH11" s="182">
        <f t="shared" ref="CH11:CH14" si="44">CH$2</f>
        <v>10</v>
      </c>
      <c r="CI11" s="182">
        <f t="shared" ref="CI11:CI14" si="45">CE11*CI$8</f>
        <v>40000</v>
      </c>
      <c r="CJ11" s="182">
        <f>CH11*CI11</f>
        <v>400000</v>
      </c>
      <c r="CK11" s="5"/>
      <c r="CL11" s="182">
        <f t="shared" ref="CL11:CL14" si="46">CL$2</f>
        <v>10</v>
      </c>
      <c r="CM11" s="182">
        <f t="shared" ref="CM11:CM14" si="47">CI11*CM$8</f>
        <v>40000</v>
      </c>
      <c r="CN11" s="182">
        <f>CL11*CM11</f>
        <v>400000</v>
      </c>
      <c r="CO11" s="5"/>
      <c r="CP11" s="182">
        <f t="shared" ref="CP11:CP14" si="48">CP$2</f>
        <v>10</v>
      </c>
      <c r="CQ11" s="182">
        <f t="shared" ref="CQ11:CQ14" si="49">CM11*CQ$8</f>
        <v>40000</v>
      </c>
      <c r="CR11" s="182">
        <f>CP11*CQ11</f>
        <v>400000</v>
      </c>
      <c r="CS11" s="5"/>
      <c r="CT11" s="182">
        <f t="shared" ref="CT11:CT14" si="50">CT$2</f>
        <v>10</v>
      </c>
      <c r="CU11" s="182">
        <f t="shared" ref="CU11:CU14" si="51">CQ11*CU$8</f>
        <v>40000</v>
      </c>
      <c r="CV11" s="182">
        <f>CT11*CU11</f>
        <v>400000</v>
      </c>
      <c r="CW11" s="5"/>
      <c r="CX11" s="182">
        <f t="shared" ref="CX11:CX14" si="52">CX$2</f>
        <v>10</v>
      </c>
      <c r="CY11" s="182">
        <f t="shared" ref="CY11:CY14" si="53">CU11*CY$8</f>
        <v>40000</v>
      </c>
      <c r="CZ11" s="182">
        <f>CX11*CY11</f>
        <v>400000</v>
      </c>
      <c r="DA11" s="5"/>
      <c r="DB11" s="182">
        <f t="shared" ref="DB11:DB14" si="54">DB$2</f>
        <v>10</v>
      </c>
      <c r="DC11" s="182">
        <f t="shared" ref="DC11:DC14" si="55">CY11*DC$8</f>
        <v>40000</v>
      </c>
      <c r="DD11" s="182">
        <f>DB11*DC11</f>
        <v>400000</v>
      </c>
      <c r="DE11" s="5"/>
      <c r="DF11" s="182">
        <f t="shared" ref="DF11:DF14" si="56">DF$2</f>
        <v>10</v>
      </c>
      <c r="DG11" s="182">
        <f t="shared" ref="DG11:DG14" si="57">DC11*DG$8</f>
        <v>40000</v>
      </c>
      <c r="DH11" s="182">
        <f>DF11*DG11</f>
        <v>400000</v>
      </c>
      <c r="DI11" s="5"/>
      <c r="DJ11" s="182">
        <f t="shared" ref="DJ11:DJ14" si="58">DJ$2</f>
        <v>10</v>
      </c>
      <c r="DK11" s="182">
        <f t="shared" ref="DK11:DK14" si="59">DG11*DK$8</f>
        <v>40000</v>
      </c>
      <c r="DL11" s="182">
        <f>DJ11*DK11</f>
        <v>400000</v>
      </c>
      <c r="DM11" s="5"/>
      <c r="DN11" s="182">
        <f t="shared" ref="DN11:DN14" si="60">DN$2</f>
        <v>10</v>
      </c>
      <c r="DO11" s="182">
        <f t="shared" ref="DO11:DO14" si="61">DK11*DO$8</f>
        <v>40000</v>
      </c>
      <c r="DP11" s="182">
        <f>DN11*DO11</f>
        <v>400000</v>
      </c>
      <c r="DQ11" s="5"/>
      <c r="DR11" s="182">
        <f t="shared" ref="DR11:DR14" si="62">DR$2</f>
        <v>10</v>
      </c>
      <c r="DS11" s="182">
        <f t="shared" ref="DS11:DS14" si="63">DO11*DS$8</f>
        <v>40000</v>
      </c>
      <c r="DT11" s="182">
        <f>DR11*DS11</f>
        <v>400000</v>
      </c>
      <c r="DU11" s="5"/>
      <c r="DV11" s="182">
        <f t="shared" ref="DV11:DV14" si="64">DV$2</f>
        <v>10</v>
      </c>
      <c r="DW11" s="182">
        <f t="shared" ref="DW11:DW14" si="65">DS11*DW$8</f>
        <v>40000</v>
      </c>
      <c r="DX11" s="182">
        <f>DV11*DW11</f>
        <v>400000</v>
      </c>
      <c r="DY11" s="5"/>
      <c r="DZ11" s="182">
        <f t="shared" ref="DZ11:DZ14" si="66">DZ$2</f>
        <v>10</v>
      </c>
      <c r="EA11" s="182">
        <f t="shared" ref="EA11:EA14" si="67">DW11*EA$8</f>
        <v>40000</v>
      </c>
      <c r="EB11" s="182">
        <f>DZ11*EA11</f>
        <v>400000</v>
      </c>
      <c r="EC11" s="5"/>
      <c r="ED11" s="182">
        <f t="shared" ref="ED11:ED14" si="68">ED$2</f>
        <v>10</v>
      </c>
      <c r="EE11" s="182">
        <f t="shared" ref="EE11:EE14" si="69">EA11*EE$8</f>
        <v>40000</v>
      </c>
      <c r="EF11" s="182">
        <f>ED11*EE11</f>
        <v>400000</v>
      </c>
      <c r="EG11" s="5"/>
      <c r="EH11" s="182">
        <f t="shared" ref="EH11:EH14" si="70">EH$2</f>
        <v>10</v>
      </c>
      <c r="EI11" s="182">
        <f t="shared" ref="EI11:EI14" si="71">EE11*EI$8</f>
        <v>40000</v>
      </c>
      <c r="EJ11" s="182">
        <f>EH11*EI11</f>
        <v>400000</v>
      </c>
      <c r="EK11" s="5"/>
      <c r="EL11" s="182">
        <f t="shared" ref="EL11:EL14" si="72">EL$2</f>
        <v>10</v>
      </c>
      <c r="EM11" s="182">
        <f t="shared" ref="EM11:EM14" si="73">EI11*EM$8</f>
        <v>40000</v>
      </c>
      <c r="EN11" s="182">
        <f>EL11*EM11</f>
        <v>400000</v>
      </c>
      <c r="EO11" s="5"/>
      <c r="EP11" s="182">
        <f t="shared" ref="EP11:EP14" si="74">EP$2</f>
        <v>10</v>
      </c>
      <c r="EQ11" s="182">
        <f t="shared" ref="EQ11:EQ14" si="75">EM11*EQ$8</f>
        <v>40000</v>
      </c>
      <c r="ER11" s="182">
        <f>EP11*EQ11</f>
        <v>400000</v>
      </c>
      <c r="ES11" s="5"/>
      <c r="ET11" s="182">
        <f t="shared" ref="ET11:ET14" si="76">ET$2</f>
        <v>10</v>
      </c>
      <c r="EU11" s="182">
        <f t="shared" ref="EU11:EU14" si="77">EQ11*EU$8</f>
        <v>40000</v>
      </c>
      <c r="EV11" s="182">
        <f>ET11*EU11</f>
        <v>400000</v>
      </c>
      <c r="EW11" s="5"/>
      <c r="EX11" s="182">
        <f t="shared" ref="EX11:EX14" si="78">EX$2</f>
        <v>10</v>
      </c>
      <c r="EY11" s="182">
        <f t="shared" ref="EY11:EY14" si="79">EU11*EY$8</f>
        <v>40000</v>
      </c>
      <c r="EZ11" s="182">
        <f>EX11*EY11</f>
        <v>400000</v>
      </c>
      <c r="FA11" s="5"/>
      <c r="FB11" s="182">
        <f t="shared" ref="FB11:FB14" si="80">FB$2</f>
        <v>10</v>
      </c>
      <c r="FC11" s="182">
        <f t="shared" ref="FC11:FC14" si="81">EY11*FC$8</f>
        <v>40000</v>
      </c>
      <c r="FD11" s="182">
        <f>FB11*FC11</f>
        <v>400000</v>
      </c>
      <c r="FE11" s="5"/>
      <c r="FF11" s="182">
        <f t="shared" ref="FF11:FF14" si="82">FF$2</f>
        <v>10</v>
      </c>
      <c r="FG11" s="182">
        <f t="shared" ref="FG11:FG14" si="83">FC11*FG$8</f>
        <v>40000</v>
      </c>
      <c r="FH11" s="182">
        <f>FF11*FG11</f>
        <v>400000</v>
      </c>
      <c r="FI11" s="5"/>
      <c r="FJ11" s="182">
        <f t="shared" ref="FJ11:FJ14" si="84">FJ$2</f>
        <v>10</v>
      </c>
      <c r="FK11" s="182">
        <f t="shared" ref="FK11:FK14" si="85">FG11*FK$8</f>
        <v>40000</v>
      </c>
      <c r="FL11" s="182">
        <f>FJ11*FK11</f>
        <v>400000</v>
      </c>
      <c r="FM11" s="5"/>
      <c r="FN11" s="182">
        <f t="shared" ref="FN11:FN14" si="86">FN$2</f>
        <v>10</v>
      </c>
      <c r="FO11" s="182">
        <f t="shared" ref="FO11:FO14" si="87">FK11*FO$8</f>
        <v>40000</v>
      </c>
      <c r="FP11" s="182">
        <f>FN11*FO11</f>
        <v>400000</v>
      </c>
      <c r="FQ11" s="5"/>
      <c r="FR11" s="182">
        <f t="shared" ref="FR11:FR14" si="88">FR$2</f>
        <v>10</v>
      </c>
      <c r="FS11" s="182">
        <f t="shared" ref="FS11:FS14" si="89">FO11*FS$8</f>
        <v>40000</v>
      </c>
      <c r="FT11" s="182">
        <f>FR11*FS11</f>
        <v>400000</v>
      </c>
      <c r="FU11" s="5"/>
      <c r="FV11" s="182">
        <f t="shared" ref="FV11:FV14" si="90">FV$2</f>
        <v>10</v>
      </c>
      <c r="FW11" s="182">
        <f t="shared" ref="FW11:FW14" si="91">FS11*FW$8</f>
        <v>40000</v>
      </c>
      <c r="FX11" s="182">
        <f>FV11*FW11</f>
        <v>400000</v>
      </c>
      <c r="FY11" s="5"/>
      <c r="FZ11" s="182">
        <f t="shared" ref="FZ11:FZ14" si="92">FZ$2</f>
        <v>10</v>
      </c>
      <c r="GA11" s="182">
        <f t="shared" ref="GA11:GA14" si="93">FW11*GA$8</f>
        <v>40000</v>
      </c>
      <c r="GB11" s="182">
        <f>FZ11*GA11</f>
        <v>400000</v>
      </c>
      <c r="GC11" s="5"/>
      <c r="GD11" s="182">
        <f t="shared" ref="GD11:GD14" si="94">GD$2</f>
        <v>10</v>
      </c>
      <c r="GE11" s="182">
        <f t="shared" ref="GE11:GE14" si="95">GA11*GE$8</f>
        <v>40000</v>
      </c>
      <c r="GF11" s="182">
        <f>GD11*GE11</f>
        <v>400000</v>
      </c>
      <c r="GG11" s="5"/>
      <c r="GH11" s="182">
        <f t="shared" ref="GH11:GH14" si="96">GH$2</f>
        <v>10</v>
      </c>
      <c r="GI11" s="182">
        <f t="shared" ref="GI11:GI14" si="97">GE11*GI$8</f>
        <v>40000</v>
      </c>
      <c r="GJ11" s="182">
        <f>GH11*GI11</f>
        <v>400000</v>
      </c>
      <c r="GK11" s="5"/>
      <c r="GL11" s="182">
        <f t="shared" ref="GL11:GL14" si="98">GL$2</f>
        <v>10</v>
      </c>
      <c r="GM11" s="182">
        <f t="shared" ref="GM11:GM14" si="99">GI11*GM$8</f>
        <v>40000</v>
      </c>
      <c r="GN11" s="182">
        <f>GL11*GM11</f>
        <v>400000</v>
      </c>
      <c r="GO11" s="5"/>
      <c r="GP11" s="182">
        <f t="shared" ref="GP11:GP14" si="100">GP$2</f>
        <v>10</v>
      </c>
      <c r="GQ11" s="182">
        <f t="shared" ref="GQ11:GQ14" si="101">GM11*GQ$8</f>
        <v>40000</v>
      </c>
      <c r="GR11" s="182">
        <f>GP11*GQ11</f>
        <v>400000</v>
      </c>
      <c r="GS11" s="5"/>
      <c r="GT11" s="182">
        <f t="shared" ref="GT11:GT14" si="102">GT$2</f>
        <v>10</v>
      </c>
      <c r="GU11" s="182">
        <f t="shared" ref="GU11:GU14" si="103">GQ11*GU$8</f>
        <v>40000</v>
      </c>
      <c r="GV11" s="182">
        <f>GT11*GU11</f>
        <v>400000</v>
      </c>
      <c r="GW11" s="5"/>
      <c r="GX11" s="182">
        <f t="shared" ref="GX11:GX14" si="104">GX$2</f>
        <v>10</v>
      </c>
      <c r="GY11" s="182">
        <f t="shared" ref="GY11:GY14" si="105">GU11*GY$8</f>
        <v>40000</v>
      </c>
      <c r="GZ11" s="182">
        <f>GX11*GY11</f>
        <v>400000</v>
      </c>
      <c r="HA11" s="5"/>
      <c r="HB11" s="182">
        <f t="shared" ref="HB11:HB14" si="106">HB$2</f>
        <v>10</v>
      </c>
      <c r="HC11" s="182">
        <f t="shared" ref="HC11:HC14" si="107">GY11*HC$8</f>
        <v>40000</v>
      </c>
      <c r="HD11" s="182">
        <f>HB11*HC11</f>
        <v>400000</v>
      </c>
      <c r="HE11" s="5"/>
      <c r="HF11" s="182">
        <f t="shared" ref="HF11:HF14" si="108">HF$2</f>
        <v>10</v>
      </c>
      <c r="HG11" s="182">
        <f t="shared" ref="HG11:HG14" si="109">HC11*HG$8</f>
        <v>40000</v>
      </c>
      <c r="HH11" s="182">
        <f>HF11*HG11</f>
        <v>400000</v>
      </c>
      <c r="HI11" s="5"/>
      <c r="HJ11" s="182">
        <f t="shared" ref="HJ11:HJ14" si="110">HJ$2</f>
        <v>10</v>
      </c>
      <c r="HK11" s="182">
        <f t="shared" ref="HK11:HK14" si="111">HG11*HK$8</f>
        <v>40000</v>
      </c>
      <c r="HL11" s="182">
        <f>HJ11*HK11</f>
        <v>400000</v>
      </c>
      <c r="HM11" s="5"/>
      <c r="HN11" s="182">
        <f t="shared" ref="HN11:HN14" si="112">HN$2</f>
        <v>10</v>
      </c>
      <c r="HO11" s="182">
        <f t="shared" ref="HO11:HO14" si="113">HK11*HO$8</f>
        <v>40000</v>
      </c>
      <c r="HP11" s="182">
        <f>HN11*HO11</f>
        <v>400000</v>
      </c>
      <c r="HQ11" s="5"/>
      <c r="HR11" s="182">
        <f t="shared" ref="HR11:HR14" si="114">HR$2</f>
        <v>10</v>
      </c>
      <c r="HS11" s="182">
        <f t="shared" ref="HS11:HS14" si="115">HO11*HS$8</f>
        <v>40000</v>
      </c>
      <c r="HT11" s="182">
        <f>HR11*HS11</f>
        <v>400000</v>
      </c>
      <c r="HU11" s="5"/>
      <c r="HV11" s="182">
        <f t="shared" ref="HV11:HV14" si="116">HV$2</f>
        <v>10</v>
      </c>
      <c r="HW11" s="182">
        <f t="shared" ref="HW11:HW14" si="117">HS11*HW$8</f>
        <v>40000</v>
      </c>
      <c r="HX11" s="182">
        <f>HV11*HW11</f>
        <v>400000</v>
      </c>
      <c r="HY11" s="5"/>
      <c r="HZ11" s="182">
        <f t="shared" ref="HZ11:HZ14" si="118">HZ$2</f>
        <v>10</v>
      </c>
      <c r="IA11" s="182">
        <f t="shared" ref="IA11:IA14" si="119">HW11*IA$8</f>
        <v>40000</v>
      </c>
      <c r="IB11" s="182">
        <f>HZ11*IA11</f>
        <v>400000</v>
      </c>
      <c r="IC11" s="5"/>
      <c r="ID11" s="182">
        <f t="shared" ref="ID11:ID14" si="120">ID$2</f>
        <v>10</v>
      </c>
      <c r="IE11" s="182">
        <f t="shared" ref="IE11:IE14" si="121">IA11*IE$8</f>
        <v>40000</v>
      </c>
      <c r="IF11" s="182">
        <f>ID11*IE11</f>
        <v>400000</v>
      </c>
      <c r="IG11" s="5"/>
      <c r="IH11" s="182">
        <f t="shared" ref="IH11:IH14" si="122">IH$2</f>
        <v>10</v>
      </c>
      <c r="II11" s="182">
        <f t="shared" ref="II11:II14" si="123">IE11*II$8</f>
        <v>40000</v>
      </c>
      <c r="IJ11" s="182">
        <f>IH11*II11</f>
        <v>400000</v>
      </c>
      <c r="IK11" s="5"/>
      <c r="IL11" s="182">
        <f t="shared" ref="IL11:IL14" si="124">IL$2</f>
        <v>10</v>
      </c>
      <c r="IM11" s="182">
        <f t="shared" ref="IM11:IM14" si="125">II11*IM$8</f>
        <v>40000</v>
      </c>
      <c r="IN11" s="182">
        <f>IL11*IM11</f>
        <v>400000</v>
      </c>
      <c r="IO11" s="5"/>
      <c r="IP11" s="182">
        <f t="shared" ref="IP11:IP14" si="126">IP$2</f>
        <v>10</v>
      </c>
      <c r="IQ11" s="182">
        <f t="shared" ref="IQ11:IQ14" si="127">IM11*IQ$8</f>
        <v>40000</v>
      </c>
      <c r="IR11" s="182">
        <f>IP11*IQ11</f>
        <v>400000</v>
      </c>
      <c r="IS11" s="5"/>
      <c r="IT11" s="182">
        <f t="shared" ref="IT11:IT14" si="128">IT$2</f>
        <v>10</v>
      </c>
      <c r="IU11" s="182">
        <f t="shared" ref="IU11:IU14" si="129">IQ11*IU$8</f>
        <v>40000</v>
      </c>
      <c r="IV11" s="182">
        <f>IT11*IU11</f>
        <v>400000</v>
      </c>
      <c r="IW11" s="5"/>
      <c r="IX11" s="182">
        <f t="shared" ref="IX11:IX14" si="130">IX$2</f>
        <v>10</v>
      </c>
      <c r="IY11" s="182">
        <f t="shared" ref="IY11:IY14" si="131">IU11*IY$8</f>
        <v>40000</v>
      </c>
      <c r="IZ11" s="182">
        <f>IX11*IY11</f>
        <v>400000</v>
      </c>
      <c r="JA11" s="5"/>
      <c r="JB11" s="182">
        <f t="shared" ref="JB11:JB14" si="132">JB$2</f>
        <v>10</v>
      </c>
      <c r="JC11" s="182">
        <f t="shared" ref="JC11:JC14" si="133">IY11*JC$8</f>
        <v>40000</v>
      </c>
      <c r="JD11" s="182">
        <f>JB11*JC11</f>
        <v>400000</v>
      </c>
      <c r="JE11" s="5"/>
      <c r="JF11" s="182">
        <f t="shared" ref="JF11:JF14" si="134">JF$2</f>
        <v>10</v>
      </c>
      <c r="JG11" s="182">
        <f t="shared" ref="JG11:JG14" si="135">JC11*JG$8</f>
        <v>40000</v>
      </c>
      <c r="JH11" s="182">
        <f>JF11*JG11</f>
        <v>400000</v>
      </c>
      <c r="JI11" s="5"/>
      <c r="JJ11" s="182">
        <f t="shared" ref="JJ11:JJ14" si="136">JJ$2</f>
        <v>10</v>
      </c>
      <c r="JK11" s="182">
        <f t="shared" ref="JK11:JK14" si="137">JG11*JK$8</f>
        <v>40000</v>
      </c>
      <c r="JL11" s="182">
        <f>JJ11*JK11</f>
        <v>400000</v>
      </c>
      <c r="JM11" s="5"/>
      <c r="JN11" s="182">
        <f t="shared" ref="JN11:JN14" si="138">JN$2</f>
        <v>10</v>
      </c>
      <c r="JO11" s="182">
        <f t="shared" ref="JO11:JO14" si="139">JK11*JO$8</f>
        <v>40000</v>
      </c>
      <c r="JP11" s="182">
        <f>JN11*JO11</f>
        <v>400000</v>
      </c>
      <c r="JR11" s="182">
        <f t="shared" ref="JR11:JR14" si="140">JR$2</f>
        <v>10</v>
      </c>
      <c r="JS11" s="182">
        <f t="shared" ref="JS11:JS14" si="141">JO11*JS$8</f>
        <v>40000</v>
      </c>
      <c r="JT11" s="182">
        <f>JR11*JS11</f>
        <v>400000</v>
      </c>
      <c r="JV11" s="182">
        <f t="shared" ref="JV11:JV14" si="142">JV$2</f>
        <v>10</v>
      </c>
      <c r="JW11" s="182">
        <f t="shared" ref="JW11:JW14" si="143">JS11*JW$8</f>
        <v>40000</v>
      </c>
      <c r="JX11" s="182">
        <f>JV11*JW11</f>
        <v>400000</v>
      </c>
      <c r="JZ11" s="182">
        <f t="shared" ref="JZ11:JZ14" si="144">JZ$2</f>
        <v>10</v>
      </c>
      <c r="KA11" s="182">
        <f t="shared" ref="KA11:KA14" si="145">JW11*KA$8</f>
        <v>40000</v>
      </c>
      <c r="KB11" s="182">
        <f>JZ11*KA11</f>
        <v>400000</v>
      </c>
      <c r="KD11" s="182">
        <f t="shared" ref="KD11:KD14" si="146">KD$2</f>
        <v>10</v>
      </c>
      <c r="KE11" s="182">
        <f t="shared" ref="KE11:KE14" si="147">KA11*KE$8</f>
        <v>40000</v>
      </c>
      <c r="KF11" s="182">
        <f>KD11*KE11</f>
        <v>400000</v>
      </c>
      <c r="KH11" s="183">
        <f t="shared" ref="KH11:KH14" si="148">SUMIFS($F11:$KF11,$F$3:$KF$3,KH$5,$F$6:$KF$6,KH$6)</f>
        <v>10</v>
      </c>
      <c r="KI11" s="183">
        <f t="shared" ref="KI11:KI14" si="149">KJ11/KH11</f>
        <v>40000</v>
      </c>
      <c r="KJ11" s="183">
        <f t="shared" si="0"/>
        <v>400000</v>
      </c>
      <c r="KL11" s="183">
        <f t="shared" ref="KL11:KL14" si="150">SUMIFS($F11:$KF11,$F$3:$KF$3,KL$5,$F$6:$KF$6,KL$6)</f>
        <v>113</v>
      </c>
      <c r="KM11" s="183">
        <f t="shared" ref="KM11:KM14" si="151">KN11/KL11</f>
        <v>40000</v>
      </c>
      <c r="KN11" s="183">
        <f t="shared" si="1"/>
        <v>4520000</v>
      </c>
      <c r="KP11" s="183">
        <f t="shared" ref="KP11:KP14" si="152">SUMIFS($F11:$KF11,$F$3:$KF$3,KP$5,$F$6:$KF$6,KP$6)</f>
        <v>120</v>
      </c>
      <c r="KQ11" s="183">
        <f t="shared" ref="KQ11:KQ14" si="153">KR11/KP11</f>
        <v>40000</v>
      </c>
      <c r="KR11" s="183">
        <f t="shared" si="2"/>
        <v>4800000</v>
      </c>
      <c r="KT11" s="183">
        <f t="shared" ref="KT11:KT14" si="154">SUMIFS($F11:$KF11,$F$3:$KF$3,KT$5,$F$6:$KF$6,KT$6)</f>
        <v>120</v>
      </c>
      <c r="KU11" s="183">
        <f t="shared" ref="KU11:KU14" si="155">KV11/KT11</f>
        <v>40000</v>
      </c>
      <c r="KV11" s="183">
        <f t="shared" si="3"/>
        <v>4800000</v>
      </c>
      <c r="KX11" s="183">
        <f t="shared" ref="KX11:KX14" si="156">SUMIFS($F11:$KF11,$F$3:$KF$3,KX$5,$F$6:$KF$6,KX$6)</f>
        <v>120</v>
      </c>
      <c r="KY11" s="183">
        <f t="shared" ref="KY11:KY14" si="157">KZ11/KX11</f>
        <v>40000</v>
      </c>
      <c r="KZ11" s="183">
        <f t="shared" si="4"/>
        <v>4800000</v>
      </c>
      <c r="LB11" s="183">
        <f t="shared" ref="LB11:LB14" si="158">SUMIFS($F11:$KF11,$F$3:$KF$3,LB$5,$F$6:$KF$6,LB$6)</f>
        <v>120</v>
      </c>
      <c r="LC11" s="183">
        <f t="shared" ref="LC11:LC14" si="159">LD11/LB11</f>
        <v>40000</v>
      </c>
      <c r="LD11" s="183">
        <f t="shared" si="5"/>
        <v>4800000</v>
      </c>
      <c r="LF11" s="183">
        <f t="shared" ref="LF11:LF14" si="160">SUMIFS($F11:$KF11,$F$3:$KF$3,LF$5,$F$6:$KF$6,LF$6)</f>
        <v>80</v>
      </c>
      <c r="LG11" s="183">
        <f t="shared" ref="LG11:LG14" si="161">LH11/LF11</f>
        <v>40000</v>
      </c>
      <c r="LH11" s="183">
        <f t="shared" si="6"/>
        <v>3200000</v>
      </c>
    </row>
    <row r="12" spans="2:320" ht="18.75">
      <c r="B12" s="172" t="str">
        <f>A.IIOPEX!C13</f>
        <v>1c</v>
      </c>
      <c r="C12" s="180"/>
      <c r="D12" s="180" t="str">
        <f>A.IIOPEX!E13</f>
        <v>Internet &amp; Telephone</v>
      </c>
      <c r="E12" s="184"/>
      <c r="F12" s="182"/>
      <c r="G12" s="182">
        <f>A.IIOPEX!I13</f>
        <v>4000</v>
      </c>
      <c r="H12" s="182">
        <f t="shared" si="7"/>
        <v>0</v>
      </c>
      <c r="I12" s="5"/>
      <c r="J12" s="182">
        <f>J$2</f>
        <v>3</v>
      </c>
      <c r="K12" s="182">
        <f t="shared" si="8"/>
        <v>4000</v>
      </c>
      <c r="L12" s="182">
        <f t="shared" si="9"/>
        <v>12000</v>
      </c>
      <c r="M12" s="5"/>
      <c r="N12" s="182">
        <f t="shared" ref="N12:N14" si="162">N$2</f>
        <v>3</v>
      </c>
      <c r="O12" s="182">
        <f t="shared" ref="O12:O14" si="163">K12*O$8</f>
        <v>4000</v>
      </c>
      <c r="P12" s="182">
        <f>N12*O12</f>
        <v>12000</v>
      </c>
      <c r="Q12" s="5"/>
      <c r="R12" s="182">
        <f t="shared" si="10"/>
        <v>4</v>
      </c>
      <c r="S12" s="182">
        <f t="shared" si="11"/>
        <v>4000</v>
      </c>
      <c r="T12" s="182">
        <f>R12*S12</f>
        <v>16000</v>
      </c>
      <c r="U12" s="5"/>
      <c r="V12" s="182">
        <f t="shared" si="12"/>
        <v>5</v>
      </c>
      <c r="W12" s="182">
        <f t="shared" si="13"/>
        <v>4000</v>
      </c>
      <c r="X12" s="182">
        <f>V12*W12</f>
        <v>20000</v>
      </c>
      <c r="Y12" s="5"/>
      <c r="Z12" s="182">
        <f t="shared" si="14"/>
        <v>8</v>
      </c>
      <c r="AA12" s="182">
        <f t="shared" si="15"/>
        <v>4000</v>
      </c>
      <c r="AB12" s="182">
        <f>Z12*AA12</f>
        <v>32000</v>
      </c>
      <c r="AC12" s="5"/>
      <c r="AD12" s="182">
        <f t="shared" si="16"/>
        <v>10</v>
      </c>
      <c r="AE12" s="182">
        <f t="shared" si="17"/>
        <v>4000</v>
      </c>
      <c r="AF12" s="182">
        <f>AD12*AE12</f>
        <v>40000</v>
      </c>
      <c r="AG12" s="5"/>
      <c r="AH12" s="182">
        <f t="shared" si="18"/>
        <v>10</v>
      </c>
      <c r="AI12" s="182">
        <f t="shared" si="19"/>
        <v>4000</v>
      </c>
      <c r="AJ12" s="182">
        <f>AH12*AI12</f>
        <v>40000</v>
      </c>
      <c r="AK12" s="5"/>
      <c r="AL12" s="182">
        <f t="shared" si="20"/>
        <v>10</v>
      </c>
      <c r="AM12" s="182">
        <f t="shared" si="21"/>
        <v>4000</v>
      </c>
      <c r="AN12" s="182">
        <f>AL12*AM12</f>
        <v>40000</v>
      </c>
      <c r="AO12" s="5"/>
      <c r="AP12" s="182">
        <f t="shared" si="22"/>
        <v>10</v>
      </c>
      <c r="AQ12" s="182">
        <f t="shared" si="23"/>
        <v>4000</v>
      </c>
      <c r="AR12" s="182">
        <f>AP12*AQ12</f>
        <v>40000</v>
      </c>
      <c r="AS12" s="5"/>
      <c r="AT12" s="182">
        <f t="shared" si="24"/>
        <v>10</v>
      </c>
      <c r="AU12" s="182">
        <f t="shared" si="25"/>
        <v>4000</v>
      </c>
      <c r="AV12" s="182">
        <f>AT12*AU12</f>
        <v>40000</v>
      </c>
      <c r="AW12" s="5"/>
      <c r="AX12" s="182">
        <f t="shared" si="26"/>
        <v>10</v>
      </c>
      <c r="AY12" s="182">
        <f t="shared" si="27"/>
        <v>4000</v>
      </c>
      <c r="AZ12" s="182">
        <f>AX12*AY12</f>
        <v>40000</v>
      </c>
      <c r="BA12" s="5"/>
      <c r="BB12" s="182">
        <f t="shared" si="28"/>
        <v>10</v>
      </c>
      <c r="BC12" s="182">
        <f t="shared" si="29"/>
        <v>4000</v>
      </c>
      <c r="BD12" s="182">
        <f>BB12*BC12</f>
        <v>40000</v>
      </c>
      <c r="BE12" s="5"/>
      <c r="BF12" s="182">
        <f t="shared" si="30"/>
        <v>10</v>
      </c>
      <c r="BG12" s="182">
        <f t="shared" si="31"/>
        <v>4000</v>
      </c>
      <c r="BH12" s="182">
        <f>BF12*BG12</f>
        <v>40000</v>
      </c>
      <c r="BI12" s="5"/>
      <c r="BJ12" s="182">
        <f t="shared" si="32"/>
        <v>10</v>
      </c>
      <c r="BK12" s="182">
        <f t="shared" si="33"/>
        <v>4000</v>
      </c>
      <c r="BL12" s="182">
        <f>BJ12*BK12</f>
        <v>40000</v>
      </c>
      <c r="BM12" s="5"/>
      <c r="BN12" s="182">
        <f t="shared" si="34"/>
        <v>10</v>
      </c>
      <c r="BO12" s="182">
        <f t="shared" si="35"/>
        <v>4000</v>
      </c>
      <c r="BP12" s="182">
        <f>BN12*BO12</f>
        <v>40000</v>
      </c>
      <c r="BQ12" s="5"/>
      <c r="BR12" s="182">
        <f t="shared" si="36"/>
        <v>10</v>
      </c>
      <c r="BS12" s="182">
        <f t="shared" si="37"/>
        <v>4000</v>
      </c>
      <c r="BT12" s="182">
        <f>BR12*BS12</f>
        <v>40000</v>
      </c>
      <c r="BU12" s="5"/>
      <c r="BV12" s="182">
        <f t="shared" si="38"/>
        <v>10</v>
      </c>
      <c r="BW12" s="182">
        <f t="shared" si="39"/>
        <v>4000</v>
      </c>
      <c r="BX12" s="182">
        <f>BV12*BW12</f>
        <v>40000</v>
      </c>
      <c r="BY12" s="5"/>
      <c r="BZ12" s="182">
        <f t="shared" si="40"/>
        <v>10</v>
      </c>
      <c r="CA12" s="182">
        <f t="shared" si="41"/>
        <v>4000</v>
      </c>
      <c r="CB12" s="182">
        <f>BZ12*CA12</f>
        <v>40000</v>
      </c>
      <c r="CC12" s="5"/>
      <c r="CD12" s="182">
        <f t="shared" si="42"/>
        <v>10</v>
      </c>
      <c r="CE12" s="182">
        <f t="shared" si="43"/>
        <v>4000</v>
      </c>
      <c r="CF12" s="182">
        <f>CD12*CE12</f>
        <v>40000</v>
      </c>
      <c r="CG12" s="5"/>
      <c r="CH12" s="182">
        <f t="shared" si="44"/>
        <v>10</v>
      </c>
      <c r="CI12" s="182">
        <f t="shared" si="45"/>
        <v>4000</v>
      </c>
      <c r="CJ12" s="182">
        <f>CH12*CI12</f>
        <v>40000</v>
      </c>
      <c r="CK12" s="5"/>
      <c r="CL12" s="182">
        <f t="shared" si="46"/>
        <v>10</v>
      </c>
      <c r="CM12" s="182">
        <f t="shared" si="47"/>
        <v>4000</v>
      </c>
      <c r="CN12" s="182">
        <f>CL12*CM12</f>
        <v>40000</v>
      </c>
      <c r="CO12" s="5"/>
      <c r="CP12" s="182">
        <f t="shared" si="48"/>
        <v>10</v>
      </c>
      <c r="CQ12" s="182">
        <f t="shared" si="49"/>
        <v>4000</v>
      </c>
      <c r="CR12" s="182">
        <f>CP12*CQ12</f>
        <v>40000</v>
      </c>
      <c r="CS12" s="5"/>
      <c r="CT12" s="182">
        <f t="shared" si="50"/>
        <v>10</v>
      </c>
      <c r="CU12" s="182">
        <f t="shared" si="51"/>
        <v>4000</v>
      </c>
      <c r="CV12" s="182">
        <f>CT12*CU12</f>
        <v>40000</v>
      </c>
      <c r="CW12" s="5"/>
      <c r="CX12" s="182">
        <f t="shared" si="52"/>
        <v>10</v>
      </c>
      <c r="CY12" s="182">
        <f t="shared" si="53"/>
        <v>4000</v>
      </c>
      <c r="CZ12" s="182">
        <f>CX12*CY12</f>
        <v>40000</v>
      </c>
      <c r="DA12" s="5"/>
      <c r="DB12" s="182">
        <f t="shared" si="54"/>
        <v>10</v>
      </c>
      <c r="DC12" s="182">
        <f t="shared" si="55"/>
        <v>4000</v>
      </c>
      <c r="DD12" s="182">
        <f>DB12*DC12</f>
        <v>40000</v>
      </c>
      <c r="DE12" s="5"/>
      <c r="DF12" s="182">
        <f t="shared" si="56"/>
        <v>10</v>
      </c>
      <c r="DG12" s="182">
        <f t="shared" si="57"/>
        <v>4000</v>
      </c>
      <c r="DH12" s="182">
        <f>DF12*DG12</f>
        <v>40000</v>
      </c>
      <c r="DI12" s="5"/>
      <c r="DJ12" s="182">
        <f t="shared" si="58"/>
        <v>10</v>
      </c>
      <c r="DK12" s="182">
        <f t="shared" si="59"/>
        <v>4000</v>
      </c>
      <c r="DL12" s="182">
        <f>DJ12*DK12</f>
        <v>40000</v>
      </c>
      <c r="DM12" s="5"/>
      <c r="DN12" s="182">
        <f t="shared" si="60"/>
        <v>10</v>
      </c>
      <c r="DO12" s="182">
        <f t="shared" si="61"/>
        <v>4000</v>
      </c>
      <c r="DP12" s="182">
        <f>DN12*DO12</f>
        <v>40000</v>
      </c>
      <c r="DQ12" s="5"/>
      <c r="DR12" s="182">
        <f t="shared" si="62"/>
        <v>10</v>
      </c>
      <c r="DS12" s="182">
        <f t="shared" si="63"/>
        <v>4000</v>
      </c>
      <c r="DT12" s="182">
        <f>DR12*DS12</f>
        <v>40000</v>
      </c>
      <c r="DU12" s="5"/>
      <c r="DV12" s="182">
        <f t="shared" si="64"/>
        <v>10</v>
      </c>
      <c r="DW12" s="182">
        <f t="shared" si="65"/>
        <v>4000</v>
      </c>
      <c r="DX12" s="182">
        <f>DV12*DW12</f>
        <v>40000</v>
      </c>
      <c r="DY12" s="5"/>
      <c r="DZ12" s="182">
        <f t="shared" si="66"/>
        <v>10</v>
      </c>
      <c r="EA12" s="182">
        <f t="shared" si="67"/>
        <v>4000</v>
      </c>
      <c r="EB12" s="182">
        <f>DZ12*EA12</f>
        <v>40000</v>
      </c>
      <c r="EC12" s="5"/>
      <c r="ED12" s="182">
        <f t="shared" si="68"/>
        <v>10</v>
      </c>
      <c r="EE12" s="182">
        <f t="shared" si="69"/>
        <v>4000</v>
      </c>
      <c r="EF12" s="182">
        <f>ED12*EE12</f>
        <v>40000</v>
      </c>
      <c r="EG12" s="5"/>
      <c r="EH12" s="182">
        <f t="shared" si="70"/>
        <v>10</v>
      </c>
      <c r="EI12" s="182">
        <f t="shared" si="71"/>
        <v>4000</v>
      </c>
      <c r="EJ12" s="182">
        <f>EH12*EI12</f>
        <v>40000</v>
      </c>
      <c r="EK12" s="5"/>
      <c r="EL12" s="182">
        <f t="shared" si="72"/>
        <v>10</v>
      </c>
      <c r="EM12" s="182">
        <f t="shared" si="73"/>
        <v>4000</v>
      </c>
      <c r="EN12" s="182">
        <f>EL12*EM12</f>
        <v>40000</v>
      </c>
      <c r="EO12" s="5"/>
      <c r="EP12" s="182">
        <f t="shared" si="74"/>
        <v>10</v>
      </c>
      <c r="EQ12" s="182">
        <f t="shared" si="75"/>
        <v>4000</v>
      </c>
      <c r="ER12" s="182">
        <f>EP12*EQ12</f>
        <v>40000</v>
      </c>
      <c r="ES12" s="5"/>
      <c r="ET12" s="182">
        <f t="shared" si="76"/>
        <v>10</v>
      </c>
      <c r="EU12" s="182">
        <f t="shared" si="77"/>
        <v>4000</v>
      </c>
      <c r="EV12" s="182">
        <f>ET12*EU12</f>
        <v>40000</v>
      </c>
      <c r="EW12" s="5"/>
      <c r="EX12" s="182">
        <f t="shared" si="78"/>
        <v>10</v>
      </c>
      <c r="EY12" s="182">
        <f t="shared" si="79"/>
        <v>4000</v>
      </c>
      <c r="EZ12" s="182">
        <f>EX12*EY12</f>
        <v>40000</v>
      </c>
      <c r="FA12" s="5"/>
      <c r="FB12" s="182">
        <f t="shared" si="80"/>
        <v>10</v>
      </c>
      <c r="FC12" s="182">
        <f t="shared" si="81"/>
        <v>4000</v>
      </c>
      <c r="FD12" s="182">
        <f>FB12*FC12</f>
        <v>40000</v>
      </c>
      <c r="FE12" s="5"/>
      <c r="FF12" s="182">
        <f t="shared" si="82"/>
        <v>10</v>
      </c>
      <c r="FG12" s="182">
        <f t="shared" si="83"/>
        <v>4000</v>
      </c>
      <c r="FH12" s="182">
        <f>FF12*FG12</f>
        <v>40000</v>
      </c>
      <c r="FI12" s="5"/>
      <c r="FJ12" s="182">
        <f t="shared" si="84"/>
        <v>10</v>
      </c>
      <c r="FK12" s="182">
        <f t="shared" si="85"/>
        <v>4000</v>
      </c>
      <c r="FL12" s="182">
        <f>FJ12*FK12</f>
        <v>40000</v>
      </c>
      <c r="FM12" s="5"/>
      <c r="FN12" s="182">
        <f t="shared" si="86"/>
        <v>10</v>
      </c>
      <c r="FO12" s="182">
        <f t="shared" si="87"/>
        <v>4000</v>
      </c>
      <c r="FP12" s="182">
        <f>FN12*FO12</f>
        <v>40000</v>
      </c>
      <c r="FQ12" s="5"/>
      <c r="FR12" s="182">
        <f t="shared" si="88"/>
        <v>10</v>
      </c>
      <c r="FS12" s="182">
        <f t="shared" si="89"/>
        <v>4000</v>
      </c>
      <c r="FT12" s="182">
        <f>FR12*FS12</f>
        <v>40000</v>
      </c>
      <c r="FU12" s="5"/>
      <c r="FV12" s="182">
        <f t="shared" si="90"/>
        <v>10</v>
      </c>
      <c r="FW12" s="182">
        <f t="shared" si="91"/>
        <v>4000</v>
      </c>
      <c r="FX12" s="182">
        <f>FV12*FW12</f>
        <v>40000</v>
      </c>
      <c r="FY12" s="5"/>
      <c r="FZ12" s="182">
        <f t="shared" si="92"/>
        <v>10</v>
      </c>
      <c r="GA12" s="182">
        <f t="shared" si="93"/>
        <v>4000</v>
      </c>
      <c r="GB12" s="182">
        <f>FZ12*GA12</f>
        <v>40000</v>
      </c>
      <c r="GC12" s="5"/>
      <c r="GD12" s="182">
        <f t="shared" si="94"/>
        <v>10</v>
      </c>
      <c r="GE12" s="182">
        <f t="shared" si="95"/>
        <v>4000</v>
      </c>
      <c r="GF12" s="182">
        <f>GD12*GE12</f>
        <v>40000</v>
      </c>
      <c r="GG12" s="5"/>
      <c r="GH12" s="182">
        <f t="shared" si="96"/>
        <v>10</v>
      </c>
      <c r="GI12" s="182">
        <f t="shared" si="97"/>
        <v>4000</v>
      </c>
      <c r="GJ12" s="182">
        <f>GH12*GI12</f>
        <v>40000</v>
      </c>
      <c r="GK12" s="5"/>
      <c r="GL12" s="182">
        <f t="shared" si="98"/>
        <v>10</v>
      </c>
      <c r="GM12" s="182">
        <f t="shared" si="99"/>
        <v>4000</v>
      </c>
      <c r="GN12" s="182">
        <f>GL12*GM12</f>
        <v>40000</v>
      </c>
      <c r="GO12" s="5"/>
      <c r="GP12" s="182">
        <f t="shared" si="100"/>
        <v>10</v>
      </c>
      <c r="GQ12" s="182">
        <f t="shared" si="101"/>
        <v>4000</v>
      </c>
      <c r="GR12" s="182">
        <f>GP12*GQ12</f>
        <v>40000</v>
      </c>
      <c r="GS12" s="5"/>
      <c r="GT12" s="182">
        <f t="shared" si="102"/>
        <v>10</v>
      </c>
      <c r="GU12" s="182">
        <f t="shared" si="103"/>
        <v>4000</v>
      </c>
      <c r="GV12" s="182">
        <f>GT12*GU12</f>
        <v>40000</v>
      </c>
      <c r="GW12" s="5"/>
      <c r="GX12" s="182">
        <f t="shared" si="104"/>
        <v>10</v>
      </c>
      <c r="GY12" s="182">
        <f t="shared" si="105"/>
        <v>4000</v>
      </c>
      <c r="GZ12" s="182">
        <f>GX12*GY12</f>
        <v>40000</v>
      </c>
      <c r="HA12" s="5"/>
      <c r="HB12" s="182">
        <f t="shared" si="106"/>
        <v>10</v>
      </c>
      <c r="HC12" s="182">
        <f t="shared" si="107"/>
        <v>4000</v>
      </c>
      <c r="HD12" s="182">
        <f>HB12*HC12</f>
        <v>40000</v>
      </c>
      <c r="HE12" s="5"/>
      <c r="HF12" s="182">
        <f t="shared" si="108"/>
        <v>10</v>
      </c>
      <c r="HG12" s="182">
        <f t="shared" si="109"/>
        <v>4000</v>
      </c>
      <c r="HH12" s="182">
        <f>HF12*HG12</f>
        <v>40000</v>
      </c>
      <c r="HI12" s="5"/>
      <c r="HJ12" s="182">
        <f t="shared" si="110"/>
        <v>10</v>
      </c>
      <c r="HK12" s="182">
        <f t="shared" si="111"/>
        <v>4000</v>
      </c>
      <c r="HL12" s="182">
        <f>HJ12*HK12</f>
        <v>40000</v>
      </c>
      <c r="HM12" s="5"/>
      <c r="HN12" s="182">
        <f t="shared" si="112"/>
        <v>10</v>
      </c>
      <c r="HO12" s="182">
        <f t="shared" si="113"/>
        <v>4000</v>
      </c>
      <c r="HP12" s="182">
        <f>HN12*HO12</f>
        <v>40000</v>
      </c>
      <c r="HQ12" s="5"/>
      <c r="HR12" s="182">
        <f t="shared" si="114"/>
        <v>10</v>
      </c>
      <c r="HS12" s="182">
        <f t="shared" si="115"/>
        <v>4000</v>
      </c>
      <c r="HT12" s="182">
        <f>HR12*HS12</f>
        <v>40000</v>
      </c>
      <c r="HU12" s="5"/>
      <c r="HV12" s="182">
        <f t="shared" si="116"/>
        <v>10</v>
      </c>
      <c r="HW12" s="182">
        <f t="shared" si="117"/>
        <v>4000</v>
      </c>
      <c r="HX12" s="182">
        <f>HV12*HW12</f>
        <v>40000</v>
      </c>
      <c r="HY12" s="5"/>
      <c r="HZ12" s="182">
        <f t="shared" si="118"/>
        <v>10</v>
      </c>
      <c r="IA12" s="182">
        <f t="shared" si="119"/>
        <v>4000</v>
      </c>
      <c r="IB12" s="182">
        <f>HZ12*IA12</f>
        <v>40000</v>
      </c>
      <c r="IC12" s="5"/>
      <c r="ID12" s="182">
        <f t="shared" si="120"/>
        <v>10</v>
      </c>
      <c r="IE12" s="182">
        <f t="shared" si="121"/>
        <v>4000</v>
      </c>
      <c r="IF12" s="182">
        <f>ID12*IE12</f>
        <v>40000</v>
      </c>
      <c r="IG12" s="5"/>
      <c r="IH12" s="182">
        <f t="shared" si="122"/>
        <v>10</v>
      </c>
      <c r="II12" s="182">
        <f t="shared" si="123"/>
        <v>4000</v>
      </c>
      <c r="IJ12" s="182">
        <f>IH12*II12</f>
        <v>40000</v>
      </c>
      <c r="IK12" s="5"/>
      <c r="IL12" s="182">
        <f t="shared" si="124"/>
        <v>10</v>
      </c>
      <c r="IM12" s="182">
        <f t="shared" si="125"/>
        <v>4000</v>
      </c>
      <c r="IN12" s="182">
        <f>IL12*IM12</f>
        <v>40000</v>
      </c>
      <c r="IO12" s="5"/>
      <c r="IP12" s="182">
        <f t="shared" si="126"/>
        <v>10</v>
      </c>
      <c r="IQ12" s="182">
        <f t="shared" si="127"/>
        <v>4000</v>
      </c>
      <c r="IR12" s="182">
        <f>IP12*IQ12</f>
        <v>40000</v>
      </c>
      <c r="IS12" s="5"/>
      <c r="IT12" s="182">
        <f t="shared" si="128"/>
        <v>10</v>
      </c>
      <c r="IU12" s="182">
        <f t="shared" si="129"/>
        <v>4000</v>
      </c>
      <c r="IV12" s="182">
        <f>IT12*IU12</f>
        <v>40000</v>
      </c>
      <c r="IW12" s="5"/>
      <c r="IX12" s="182">
        <f t="shared" si="130"/>
        <v>10</v>
      </c>
      <c r="IY12" s="182">
        <f t="shared" si="131"/>
        <v>4000</v>
      </c>
      <c r="IZ12" s="182">
        <f>IX12*IY12</f>
        <v>40000</v>
      </c>
      <c r="JA12" s="5"/>
      <c r="JB12" s="182">
        <f t="shared" si="132"/>
        <v>10</v>
      </c>
      <c r="JC12" s="182">
        <f t="shared" si="133"/>
        <v>4000</v>
      </c>
      <c r="JD12" s="182">
        <f>JB12*JC12</f>
        <v>40000</v>
      </c>
      <c r="JE12" s="5"/>
      <c r="JF12" s="182">
        <f t="shared" si="134"/>
        <v>10</v>
      </c>
      <c r="JG12" s="182">
        <f t="shared" si="135"/>
        <v>4000</v>
      </c>
      <c r="JH12" s="182">
        <f>JF12*JG12</f>
        <v>40000</v>
      </c>
      <c r="JI12" s="5"/>
      <c r="JJ12" s="182">
        <f t="shared" si="136"/>
        <v>10</v>
      </c>
      <c r="JK12" s="182">
        <f t="shared" si="137"/>
        <v>4000</v>
      </c>
      <c r="JL12" s="182">
        <f>JJ12*JK12</f>
        <v>40000</v>
      </c>
      <c r="JM12" s="5"/>
      <c r="JN12" s="182">
        <f t="shared" si="138"/>
        <v>10</v>
      </c>
      <c r="JO12" s="182">
        <f t="shared" si="139"/>
        <v>4000</v>
      </c>
      <c r="JP12" s="182">
        <f>JN12*JO12</f>
        <v>40000</v>
      </c>
      <c r="JR12" s="182">
        <f t="shared" si="140"/>
        <v>10</v>
      </c>
      <c r="JS12" s="182">
        <f t="shared" si="141"/>
        <v>4000</v>
      </c>
      <c r="JT12" s="182">
        <f>JR12*JS12</f>
        <v>40000</v>
      </c>
      <c r="JV12" s="182">
        <f t="shared" si="142"/>
        <v>10</v>
      </c>
      <c r="JW12" s="182">
        <f t="shared" si="143"/>
        <v>4000</v>
      </c>
      <c r="JX12" s="182">
        <f>JV12*JW12</f>
        <v>40000</v>
      </c>
      <c r="JZ12" s="182">
        <f t="shared" si="144"/>
        <v>10</v>
      </c>
      <c r="KA12" s="182">
        <f t="shared" si="145"/>
        <v>4000</v>
      </c>
      <c r="KB12" s="182">
        <f>JZ12*KA12</f>
        <v>40000</v>
      </c>
      <c r="KD12" s="182">
        <f t="shared" si="146"/>
        <v>10</v>
      </c>
      <c r="KE12" s="182">
        <f t="shared" si="147"/>
        <v>4000</v>
      </c>
      <c r="KF12" s="182">
        <f>KD12*KE12</f>
        <v>40000</v>
      </c>
      <c r="KH12" s="183">
        <f t="shared" si="148"/>
        <v>10</v>
      </c>
      <c r="KI12" s="183">
        <f t="shared" si="149"/>
        <v>4000</v>
      </c>
      <c r="KJ12" s="183">
        <f t="shared" si="0"/>
        <v>40000</v>
      </c>
      <c r="KL12" s="183">
        <f t="shared" si="150"/>
        <v>113</v>
      </c>
      <c r="KM12" s="183">
        <f t="shared" si="151"/>
        <v>4000</v>
      </c>
      <c r="KN12" s="183">
        <f t="shared" si="1"/>
        <v>452000</v>
      </c>
      <c r="KP12" s="183">
        <f t="shared" si="152"/>
        <v>120</v>
      </c>
      <c r="KQ12" s="183">
        <f t="shared" si="153"/>
        <v>4000</v>
      </c>
      <c r="KR12" s="183">
        <f t="shared" si="2"/>
        <v>480000</v>
      </c>
      <c r="KT12" s="183">
        <f t="shared" si="154"/>
        <v>120</v>
      </c>
      <c r="KU12" s="183">
        <f t="shared" si="155"/>
        <v>4000</v>
      </c>
      <c r="KV12" s="183">
        <f t="shared" si="3"/>
        <v>480000</v>
      </c>
      <c r="KX12" s="183">
        <f t="shared" si="156"/>
        <v>120</v>
      </c>
      <c r="KY12" s="183">
        <f t="shared" si="157"/>
        <v>4000</v>
      </c>
      <c r="KZ12" s="183">
        <f t="shared" si="4"/>
        <v>480000</v>
      </c>
      <c r="LB12" s="183">
        <f t="shared" si="158"/>
        <v>120</v>
      </c>
      <c r="LC12" s="183">
        <f t="shared" si="159"/>
        <v>4000</v>
      </c>
      <c r="LD12" s="183">
        <f t="shared" si="5"/>
        <v>480000</v>
      </c>
      <c r="LF12" s="183">
        <f t="shared" si="160"/>
        <v>80</v>
      </c>
      <c r="LG12" s="183">
        <f t="shared" si="161"/>
        <v>4000</v>
      </c>
      <c r="LH12" s="183">
        <f t="shared" si="6"/>
        <v>320000</v>
      </c>
    </row>
    <row r="13" spans="2:320" ht="18.75">
      <c r="B13" s="172" t="str">
        <f>A.IIOPEX!C14</f>
        <v>1d</v>
      </c>
      <c r="C13" s="180"/>
      <c r="D13" s="180" t="str">
        <f>A.IIOPEX!E14</f>
        <v>Maintenance &amp; Repairs</v>
      </c>
      <c r="E13" s="184"/>
      <c r="F13" s="182"/>
      <c r="G13" s="182">
        <f>A.IIOPEX!I14</f>
        <v>10000</v>
      </c>
      <c r="H13" s="182">
        <f t="shared" si="7"/>
        <v>0</v>
      </c>
      <c r="I13" s="5"/>
      <c r="J13" s="182">
        <f>J$2</f>
        <v>3</v>
      </c>
      <c r="K13" s="182">
        <f t="shared" si="8"/>
        <v>10000</v>
      </c>
      <c r="L13" s="182">
        <f t="shared" si="9"/>
        <v>30000</v>
      </c>
      <c r="M13" s="5"/>
      <c r="N13" s="182">
        <f t="shared" si="162"/>
        <v>3</v>
      </c>
      <c r="O13" s="182">
        <f t="shared" si="163"/>
        <v>10000</v>
      </c>
      <c r="P13" s="182">
        <f>N13*O13</f>
        <v>30000</v>
      </c>
      <c r="Q13" s="5"/>
      <c r="R13" s="182">
        <f t="shared" si="10"/>
        <v>4</v>
      </c>
      <c r="S13" s="182">
        <f t="shared" si="11"/>
        <v>10000</v>
      </c>
      <c r="T13" s="182">
        <f>R13*S13</f>
        <v>40000</v>
      </c>
      <c r="U13" s="5"/>
      <c r="V13" s="182">
        <f t="shared" si="12"/>
        <v>5</v>
      </c>
      <c r="W13" s="182">
        <f t="shared" si="13"/>
        <v>10000</v>
      </c>
      <c r="X13" s="182">
        <f>V13*W13</f>
        <v>50000</v>
      </c>
      <c r="Y13" s="5"/>
      <c r="Z13" s="182">
        <f t="shared" si="14"/>
        <v>8</v>
      </c>
      <c r="AA13" s="182">
        <f t="shared" si="15"/>
        <v>10000</v>
      </c>
      <c r="AB13" s="182">
        <f>Z13*AA13</f>
        <v>80000</v>
      </c>
      <c r="AC13" s="5"/>
      <c r="AD13" s="182">
        <f t="shared" si="16"/>
        <v>10</v>
      </c>
      <c r="AE13" s="182">
        <f t="shared" si="17"/>
        <v>10000</v>
      </c>
      <c r="AF13" s="182">
        <f>AD13*AE13</f>
        <v>100000</v>
      </c>
      <c r="AG13" s="5"/>
      <c r="AH13" s="182">
        <f t="shared" si="18"/>
        <v>10</v>
      </c>
      <c r="AI13" s="182">
        <f t="shared" si="19"/>
        <v>10000</v>
      </c>
      <c r="AJ13" s="182">
        <f>AH13*AI13</f>
        <v>100000</v>
      </c>
      <c r="AK13" s="5"/>
      <c r="AL13" s="182">
        <f t="shared" si="20"/>
        <v>10</v>
      </c>
      <c r="AM13" s="182">
        <f t="shared" si="21"/>
        <v>10000</v>
      </c>
      <c r="AN13" s="182">
        <f>AL13*AM13</f>
        <v>100000</v>
      </c>
      <c r="AO13" s="5"/>
      <c r="AP13" s="182">
        <f t="shared" si="22"/>
        <v>10</v>
      </c>
      <c r="AQ13" s="182">
        <f t="shared" si="23"/>
        <v>10000</v>
      </c>
      <c r="AR13" s="182">
        <f>AP13*AQ13</f>
        <v>100000</v>
      </c>
      <c r="AS13" s="5"/>
      <c r="AT13" s="182">
        <f t="shared" si="24"/>
        <v>10</v>
      </c>
      <c r="AU13" s="182">
        <f t="shared" si="25"/>
        <v>10000</v>
      </c>
      <c r="AV13" s="182">
        <f>AT13*AU13</f>
        <v>100000</v>
      </c>
      <c r="AW13" s="5"/>
      <c r="AX13" s="182">
        <f t="shared" si="26"/>
        <v>10</v>
      </c>
      <c r="AY13" s="182">
        <f t="shared" si="27"/>
        <v>10000</v>
      </c>
      <c r="AZ13" s="182">
        <f>AX13*AY13</f>
        <v>100000</v>
      </c>
      <c r="BA13" s="5"/>
      <c r="BB13" s="182">
        <f t="shared" si="28"/>
        <v>10</v>
      </c>
      <c r="BC13" s="182">
        <f t="shared" si="29"/>
        <v>10000</v>
      </c>
      <c r="BD13" s="182">
        <f>BB13*BC13</f>
        <v>100000</v>
      </c>
      <c r="BE13" s="5"/>
      <c r="BF13" s="182">
        <f t="shared" si="30"/>
        <v>10</v>
      </c>
      <c r="BG13" s="182">
        <f t="shared" si="31"/>
        <v>10000</v>
      </c>
      <c r="BH13" s="182">
        <f>BF13*BG13</f>
        <v>100000</v>
      </c>
      <c r="BI13" s="5"/>
      <c r="BJ13" s="182">
        <f t="shared" si="32"/>
        <v>10</v>
      </c>
      <c r="BK13" s="182">
        <f t="shared" si="33"/>
        <v>10000</v>
      </c>
      <c r="BL13" s="182">
        <f>BJ13*BK13</f>
        <v>100000</v>
      </c>
      <c r="BM13" s="5"/>
      <c r="BN13" s="182">
        <f t="shared" si="34"/>
        <v>10</v>
      </c>
      <c r="BO13" s="182">
        <f t="shared" si="35"/>
        <v>10000</v>
      </c>
      <c r="BP13" s="182">
        <f>BN13*BO13</f>
        <v>100000</v>
      </c>
      <c r="BQ13" s="5"/>
      <c r="BR13" s="182">
        <f t="shared" si="36"/>
        <v>10</v>
      </c>
      <c r="BS13" s="182">
        <f t="shared" si="37"/>
        <v>10000</v>
      </c>
      <c r="BT13" s="182">
        <f>BR13*BS13</f>
        <v>100000</v>
      </c>
      <c r="BU13" s="5"/>
      <c r="BV13" s="182">
        <f t="shared" si="38"/>
        <v>10</v>
      </c>
      <c r="BW13" s="182">
        <f t="shared" si="39"/>
        <v>10000</v>
      </c>
      <c r="BX13" s="182">
        <f>BV13*BW13</f>
        <v>100000</v>
      </c>
      <c r="BY13" s="5"/>
      <c r="BZ13" s="182">
        <f t="shared" si="40"/>
        <v>10</v>
      </c>
      <c r="CA13" s="182">
        <f t="shared" si="41"/>
        <v>10000</v>
      </c>
      <c r="CB13" s="182">
        <f>BZ13*CA13</f>
        <v>100000</v>
      </c>
      <c r="CC13" s="5"/>
      <c r="CD13" s="182">
        <f t="shared" si="42"/>
        <v>10</v>
      </c>
      <c r="CE13" s="182">
        <f t="shared" si="43"/>
        <v>10000</v>
      </c>
      <c r="CF13" s="182">
        <f>CD13*CE13</f>
        <v>100000</v>
      </c>
      <c r="CG13" s="5"/>
      <c r="CH13" s="182">
        <f t="shared" si="44"/>
        <v>10</v>
      </c>
      <c r="CI13" s="182">
        <f t="shared" si="45"/>
        <v>10000</v>
      </c>
      <c r="CJ13" s="182">
        <f>CH13*CI13</f>
        <v>100000</v>
      </c>
      <c r="CK13" s="5"/>
      <c r="CL13" s="182">
        <f t="shared" si="46"/>
        <v>10</v>
      </c>
      <c r="CM13" s="182">
        <f t="shared" si="47"/>
        <v>10000</v>
      </c>
      <c r="CN13" s="182">
        <f>CL13*CM13</f>
        <v>100000</v>
      </c>
      <c r="CO13" s="5"/>
      <c r="CP13" s="182">
        <f t="shared" si="48"/>
        <v>10</v>
      </c>
      <c r="CQ13" s="182">
        <f t="shared" si="49"/>
        <v>10000</v>
      </c>
      <c r="CR13" s="182">
        <f>CP13*CQ13</f>
        <v>100000</v>
      </c>
      <c r="CS13" s="5"/>
      <c r="CT13" s="182">
        <f t="shared" si="50"/>
        <v>10</v>
      </c>
      <c r="CU13" s="182">
        <f t="shared" si="51"/>
        <v>10000</v>
      </c>
      <c r="CV13" s="182">
        <f>CT13*CU13</f>
        <v>100000</v>
      </c>
      <c r="CW13" s="5"/>
      <c r="CX13" s="182">
        <f t="shared" si="52"/>
        <v>10</v>
      </c>
      <c r="CY13" s="182">
        <f t="shared" si="53"/>
        <v>10000</v>
      </c>
      <c r="CZ13" s="182">
        <f>CX13*CY13</f>
        <v>100000</v>
      </c>
      <c r="DA13" s="5"/>
      <c r="DB13" s="182">
        <f t="shared" si="54"/>
        <v>10</v>
      </c>
      <c r="DC13" s="182">
        <f t="shared" si="55"/>
        <v>10000</v>
      </c>
      <c r="DD13" s="182">
        <f>DB13*DC13</f>
        <v>100000</v>
      </c>
      <c r="DE13" s="5"/>
      <c r="DF13" s="182">
        <f t="shared" si="56"/>
        <v>10</v>
      </c>
      <c r="DG13" s="182">
        <f t="shared" si="57"/>
        <v>10000</v>
      </c>
      <c r="DH13" s="182">
        <f>DF13*DG13</f>
        <v>100000</v>
      </c>
      <c r="DI13" s="5"/>
      <c r="DJ13" s="182">
        <f t="shared" si="58"/>
        <v>10</v>
      </c>
      <c r="DK13" s="182">
        <f t="shared" si="59"/>
        <v>10000</v>
      </c>
      <c r="DL13" s="182">
        <f>DJ13*DK13</f>
        <v>100000</v>
      </c>
      <c r="DM13" s="5"/>
      <c r="DN13" s="182">
        <f t="shared" si="60"/>
        <v>10</v>
      </c>
      <c r="DO13" s="182">
        <f t="shared" si="61"/>
        <v>10000</v>
      </c>
      <c r="DP13" s="182">
        <f>DN13*DO13</f>
        <v>100000</v>
      </c>
      <c r="DQ13" s="5"/>
      <c r="DR13" s="182">
        <f t="shared" si="62"/>
        <v>10</v>
      </c>
      <c r="DS13" s="182">
        <f t="shared" si="63"/>
        <v>10000</v>
      </c>
      <c r="DT13" s="182">
        <f>DR13*DS13</f>
        <v>100000</v>
      </c>
      <c r="DU13" s="5"/>
      <c r="DV13" s="182">
        <f t="shared" si="64"/>
        <v>10</v>
      </c>
      <c r="DW13" s="182">
        <f t="shared" si="65"/>
        <v>10000</v>
      </c>
      <c r="DX13" s="182">
        <f>DV13*DW13</f>
        <v>100000</v>
      </c>
      <c r="DY13" s="5"/>
      <c r="DZ13" s="182">
        <f t="shared" si="66"/>
        <v>10</v>
      </c>
      <c r="EA13" s="182">
        <f t="shared" si="67"/>
        <v>10000</v>
      </c>
      <c r="EB13" s="182">
        <f>DZ13*EA13</f>
        <v>100000</v>
      </c>
      <c r="EC13" s="5"/>
      <c r="ED13" s="182">
        <f t="shared" si="68"/>
        <v>10</v>
      </c>
      <c r="EE13" s="182">
        <f t="shared" si="69"/>
        <v>10000</v>
      </c>
      <c r="EF13" s="182">
        <f>ED13*EE13</f>
        <v>100000</v>
      </c>
      <c r="EG13" s="5"/>
      <c r="EH13" s="182">
        <f t="shared" si="70"/>
        <v>10</v>
      </c>
      <c r="EI13" s="182">
        <f t="shared" si="71"/>
        <v>10000</v>
      </c>
      <c r="EJ13" s="182">
        <f>EH13*EI13</f>
        <v>100000</v>
      </c>
      <c r="EK13" s="5"/>
      <c r="EL13" s="182">
        <f t="shared" si="72"/>
        <v>10</v>
      </c>
      <c r="EM13" s="182">
        <f t="shared" si="73"/>
        <v>10000</v>
      </c>
      <c r="EN13" s="182">
        <f>EL13*EM13</f>
        <v>100000</v>
      </c>
      <c r="EO13" s="5"/>
      <c r="EP13" s="182">
        <f t="shared" si="74"/>
        <v>10</v>
      </c>
      <c r="EQ13" s="182">
        <f t="shared" si="75"/>
        <v>10000</v>
      </c>
      <c r="ER13" s="182">
        <f>EP13*EQ13</f>
        <v>100000</v>
      </c>
      <c r="ES13" s="5"/>
      <c r="ET13" s="182">
        <f t="shared" si="76"/>
        <v>10</v>
      </c>
      <c r="EU13" s="182">
        <f t="shared" si="77"/>
        <v>10000</v>
      </c>
      <c r="EV13" s="182">
        <f>ET13*EU13</f>
        <v>100000</v>
      </c>
      <c r="EW13" s="5"/>
      <c r="EX13" s="182">
        <f t="shared" si="78"/>
        <v>10</v>
      </c>
      <c r="EY13" s="182">
        <f t="shared" si="79"/>
        <v>10000</v>
      </c>
      <c r="EZ13" s="182">
        <f>EX13*EY13</f>
        <v>100000</v>
      </c>
      <c r="FA13" s="5"/>
      <c r="FB13" s="182">
        <f t="shared" si="80"/>
        <v>10</v>
      </c>
      <c r="FC13" s="182">
        <f t="shared" si="81"/>
        <v>10000</v>
      </c>
      <c r="FD13" s="182">
        <f>FB13*FC13</f>
        <v>100000</v>
      </c>
      <c r="FE13" s="5"/>
      <c r="FF13" s="182">
        <f t="shared" si="82"/>
        <v>10</v>
      </c>
      <c r="FG13" s="182">
        <f t="shared" si="83"/>
        <v>10000</v>
      </c>
      <c r="FH13" s="182">
        <f>FF13*FG13</f>
        <v>100000</v>
      </c>
      <c r="FI13" s="5"/>
      <c r="FJ13" s="182">
        <f t="shared" si="84"/>
        <v>10</v>
      </c>
      <c r="FK13" s="182">
        <f t="shared" si="85"/>
        <v>10000</v>
      </c>
      <c r="FL13" s="182">
        <f>FJ13*FK13</f>
        <v>100000</v>
      </c>
      <c r="FM13" s="5"/>
      <c r="FN13" s="182">
        <f t="shared" si="86"/>
        <v>10</v>
      </c>
      <c r="FO13" s="182">
        <f t="shared" si="87"/>
        <v>10000</v>
      </c>
      <c r="FP13" s="182">
        <f>FN13*FO13</f>
        <v>100000</v>
      </c>
      <c r="FQ13" s="5"/>
      <c r="FR13" s="182">
        <f t="shared" si="88"/>
        <v>10</v>
      </c>
      <c r="FS13" s="182">
        <f t="shared" si="89"/>
        <v>10000</v>
      </c>
      <c r="FT13" s="182">
        <f>FR13*FS13</f>
        <v>100000</v>
      </c>
      <c r="FU13" s="5"/>
      <c r="FV13" s="182">
        <f t="shared" si="90"/>
        <v>10</v>
      </c>
      <c r="FW13" s="182">
        <f t="shared" si="91"/>
        <v>10000</v>
      </c>
      <c r="FX13" s="182">
        <f>FV13*FW13</f>
        <v>100000</v>
      </c>
      <c r="FY13" s="5"/>
      <c r="FZ13" s="182">
        <f t="shared" si="92"/>
        <v>10</v>
      </c>
      <c r="GA13" s="182">
        <f t="shared" si="93"/>
        <v>10000</v>
      </c>
      <c r="GB13" s="182">
        <f>FZ13*GA13</f>
        <v>100000</v>
      </c>
      <c r="GC13" s="5"/>
      <c r="GD13" s="182">
        <f t="shared" si="94"/>
        <v>10</v>
      </c>
      <c r="GE13" s="182">
        <f t="shared" si="95"/>
        <v>10000</v>
      </c>
      <c r="GF13" s="182">
        <f>GD13*GE13</f>
        <v>100000</v>
      </c>
      <c r="GG13" s="5"/>
      <c r="GH13" s="182">
        <f t="shared" si="96"/>
        <v>10</v>
      </c>
      <c r="GI13" s="182">
        <f t="shared" si="97"/>
        <v>10000</v>
      </c>
      <c r="GJ13" s="182">
        <f>GH13*GI13</f>
        <v>100000</v>
      </c>
      <c r="GK13" s="5"/>
      <c r="GL13" s="182">
        <f t="shared" si="98"/>
        <v>10</v>
      </c>
      <c r="GM13" s="182">
        <f t="shared" si="99"/>
        <v>10000</v>
      </c>
      <c r="GN13" s="182">
        <f>GL13*GM13</f>
        <v>100000</v>
      </c>
      <c r="GO13" s="5"/>
      <c r="GP13" s="182">
        <f t="shared" si="100"/>
        <v>10</v>
      </c>
      <c r="GQ13" s="182">
        <f t="shared" si="101"/>
        <v>10000</v>
      </c>
      <c r="GR13" s="182">
        <f>GP13*GQ13</f>
        <v>100000</v>
      </c>
      <c r="GS13" s="5"/>
      <c r="GT13" s="182">
        <f t="shared" si="102"/>
        <v>10</v>
      </c>
      <c r="GU13" s="182">
        <f t="shared" si="103"/>
        <v>10000</v>
      </c>
      <c r="GV13" s="182">
        <f>GT13*GU13</f>
        <v>100000</v>
      </c>
      <c r="GW13" s="5"/>
      <c r="GX13" s="182">
        <f t="shared" si="104"/>
        <v>10</v>
      </c>
      <c r="GY13" s="182">
        <f t="shared" si="105"/>
        <v>10000</v>
      </c>
      <c r="GZ13" s="182">
        <f>GX13*GY13</f>
        <v>100000</v>
      </c>
      <c r="HA13" s="5"/>
      <c r="HB13" s="182">
        <f t="shared" si="106"/>
        <v>10</v>
      </c>
      <c r="HC13" s="182">
        <f t="shared" si="107"/>
        <v>10000</v>
      </c>
      <c r="HD13" s="182">
        <f>HB13*HC13</f>
        <v>100000</v>
      </c>
      <c r="HE13" s="5"/>
      <c r="HF13" s="182">
        <f t="shared" si="108"/>
        <v>10</v>
      </c>
      <c r="HG13" s="182">
        <f t="shared" si="109"/>
        <v>10000</v>
      </c>
      <c r="HH13" s="182">
        <f>HF13*HG13</f>
        <v>100000</v>
      </c>
      <c r="HI13" s="5"/>
      <c r="HJ13" s="182">
        <f t="shared" si="110"/>
        <v>10</v>
      </c>
      <c r="HK13" s="182">
        <f t="shared" si="111"/>
        <v>10000</v>
      </c>
      <c r="HL13" s="182">
        <f>HJ13*HK13</f>
        <v>100000</v>
      </c>
      <c r="HM13" s="5"/>
      <c r="HN13" s="182">
        <f t="shared" si="112"/>
        <v>10</v>
      </c>
      <c r="HO13" s="182">
        <f t="shared" si="113"/>
        <v>10000</v>
      </c>
      <c r="HP13" s="182">
        <f>HN13*HO13</f>
        <v>100000</v>
      </c>
      <c r="HQ13" s="5"/>
      <c r="HR13" s="182">
        <f t="shared" si="114"/>
        <v>10</v>
      </c>
      <c r="HS13" s="182">
        <f t="shared" si="115"/>
        <v>10000</v>
      </c>
      <c r="HT13" s="182">
        <f>HR13*HS13</f>
        <v>100000</v>
      </c>
      <c r="HU13" s="5"/>
      <c r="HV13" s="182">
        <f t="shared" si="116"/>
        <v>10</v>
      </c>
      <c r="HW13" s="182">
        <f t="shared" si="117"/>
        <v>10000</v>
      </c>
      <c r="HX13" s="182">
        <f>HV13*HW13</f>
        <v>100000</v>
      </c>
      <c r="HY13" s="5"/>
      <c r="HZ13" s="182">
        <f t="shared" si="118"/>
        <v>10</v>
      </c>
      <c r="IA13" s="182">
        <f t="shared" si="119"/>
        <v>10000</v>
      </c>
      <c r="IB13" s="182">
        <f>HZ13*IA13</f>
        <v>100000</v>
      </c>
      <c r="IC13" s="5"/>
      <c r="ID13" s="182">
        <f t="shared" si="120"/>
        <v>10</v>
      </c>
      <c r="IE13" s="182">
        <f t="shared" si="121"/>
        <v>10000</v>
      </c>
      <c r="IF13" s="182">
        <f>ID13*IE13</f>
        <v>100000</v>
      </c>
      <c r="IG13" s="5"/>
      <c r="IH13" s="182">
        <f t="shared" si="122"/>
        <v>10</v>
      </c>
      <c r="II13" s="182">
        <f t="shared" si="123"/>
        <v>10000</v>
      </c>
      <c r="IJ13" s="182">
        <f>IH13*II13</f>
        <v>100000</v>
      </c>
      <c r="IK13" s="5"/>
      <c r="IL13" s="182">
        <f t="shared" si="124"/>
        <v>10</v>
      </c>
      <c r="IM13" s="182">
        <f t="shared" si="125"/>
        <v>10000</v>
      </c>
      <c r="IN13" s="182">
        <f>IL13*IM13</f>
        <v>100000</v>
      </c>
      <c r="IO13" s="5"/>
      <c r="IP13" s="182">
        <f t="shared" si="126"/>
        <v>10</v>
      </c>
      <c r="IQ13" s="182">
        <f t="shared" si="127"/>
        <v>10000</v>
      </c>
      <c r="IR13" s="182">
        <f>IP13*IQ13</f>
        <v>100000</v>
      </c>
      <c r="IS13" s="5"/>
      <c r="IT13" s="182">
        <f t="shared" si="128"/>
        <v>10</v>
      </c>
      <c r="IU13" s="182">
        <f t="shared" si="129"/>
        <v>10000</v>
      </c>
      <c r="IV13" s="182">
        <f>IT13*IU13</f>
        <v>100000</v>
      </c>
      <c r="IW13" s="5"/>
      <c r="IX13" s="182">
        <f t="shared" si="130"/>
        <v>10</v>
      </c>
      <c r="IY13" s="182">
        <f t="shared" si="131"/>
        <v>10000</v>
      </c>
      <c r="IZ13" s="182">
        <f>IX13*IY13</f>
        <v>100000</v>
      </c>
      <c r="JA13" s="5"/>
      <c r="JB13" s="182">
        <f t="shared" si="132"/>
        <v>10</v>
      </c>
      <c r="JC13" s="182">
        <f t="shared" si="133"/>
        <v>10000</v>
      </c>
      <c r="JD13" s="182">
        <f>JB13*JC13</f>
        <v>100000</v>
      </c>
      <c r="JE13" s="5"/>
      <c r="JF13" s="182">
        <f t="shared" si="134"/>
        <v>10</v>
      </c>
      <c r="JG13" s="182">
        <f t="shared" si="135"/>
        <v>10000</v>
      </c>
      <c r="JH13" s="182">
        <f>JF13*JG13</f>
        <v>100000</v>
      </c>
      <c r="JI13" s="5"/>
      <c r="JJ13" s="182">
        <f t="shared" si="136"/>
        <v>10</v>
      </c>
      <c r="JK13" s="182">
        <f t="shared" si="137"/>
        <v>10000</v>
      </c>
      <c r="JL13" s="182">
        <f>JJ13*JK13</f>
        <v>100000</v>
      </c>
      <c r="JM13" s="5"/>
      <c r="JN13" s="182">
        <f t="shared" si="138"/>
        <v>10</v>
      </c>
      <c r="JO13" s="182">
        <f t="shared" si="139"/>
        <v>10000</v>
      </c>
      <c r="JP13" s="182">
        <f>JN13*JO13</f>
        <v>100000</v>
      </c>
      <c r="JR13" s="182">
        <f t="shared" si="140"/>
        <v>10</v>
      </c>
      <c r="JS13" s="182">
        <f t="shared" si="141"/>
        <v>10000</v>
      </c>
      <c r="JT13" s="182">
        <f>JR13*JS13</f>
        <v>100000</v>
      </c>
      <c r="JV13" s="182">
        <f t="shared" si="142"/>
        <v>10</v>
      </c>
      <c r="JW13" s="182">
        <f t="shared" si="143"/>
        <v>10000</v>
      </c>
      <c r="JX13" s="182">
        <f>JV13*JW13</f>
        <v>100000</v>
      </c>
      <c r="JZ13" s="182">
        <f t="shared" si="144"/>
        <v>10</v>
      </c>
      <c r="KA13" s="182">
        <f t="shared" si="145"/>
        <v>10000</v>
      </c>
      <c r="KB13" s="182">
        <f>JZ13*KA13</f>
        <v>100000</v>
      </c>
      <c r="KD13" s="182">
        <f t="shared" si="146"/>
        <v>10</v>
      </c>
      <c r="KE13" s="182">
        <f t="shared" si="147"/>
        <v>10000</v>
      </c>
      <c r="KF13" s="182">
        <f>KD13*KE13</f>
        <v>100000</v>
      </c>
      <c r="KH13" s="183">
        <f t="shared" si="148"/>
        <v>10</v>
      </c>
      <c r="KI13" s="183">
        <f t="shared" si="149"/>
        <v>10000</v>
      </c>
      <c r="KJ13" s="183">
        <f t="shared" si="0"/>
        <v>100000</v>
      </c>
      <c r="KL13" s="183">
        <f t="shared" si="150"/>
        <v>113</v>
      </c>
      <c r="KM13" s="183">
        <f t="shared" si="151"/>
        <v>10000</v>
      </c>
      <c r="KN13" s="183">
        <f t="shared" si="1"/>
        <v>1130000</v>
      </c>
      <c r="KP13" s="183">
        <f t="shared" si="152"/>
        <v>120</v>
      </c>
      <c r="KQ13" s="183">
        <f t="shared" si="153"/>
        <v>10000</v>
      </c>
      <c r="KR13" s="183">
        <f t="shared" si="2"/>
        <v>1200000</v>
      </c>
      <c r="KT13" s="183">
        <f t="shared" si="154"/>
        <v>120</v>
      </c>
      <c r="KU13" s="183">
        <f t="shared" si="155"/>
        <v>10000</v>
      </c>
      <c r="KV13" s="183">
        <f t="shared" si="3"/>
        <v>1200000</v>
      </c>
      <c r="KX13" s="183">
        <f t="shared" si="156"/>
        <v>120</v>
      </c>
      <c r="KY13" s="183">
        <f t="shared" si="157"/>
        <v>10000</v>
      </c>
      <c r="KZ13" s="183">
        <f t="shared" si="4"/>
        <v>1200000</v>
      </c>
      <c r="LB13" s="183">
        <f t="shared" si="158"/>
        <v>120</v>
      </c>
      <c r="LC13" s="183">
        <f t="shared" si="159"/>
        <v>10000</v>
      </c>
      <c r="LD13" s="183">
        <f t="shared" si="5"/>
        <v>1200000</v>
      </c>
      <c r="LF13" s="183">
        <f t="shared" si="160"/>
        <v>80</v>
      </c>
      <c r="LG13" s="183">
        <f t="shared" si="161"/>
        <v>10000</v>
      </c>
      <c r="LH13" s="183">
        <f t="shared" si="6"/>
        <v>800000</v>
      </c>
    </row>
    <row r="14" spans="2:320" ht="18.75">
      <c r="B14" s="172" t="str">
        <f>A.IIOPEX!C15</f>
        <v>1e</v>
      </c>
      <c r="C14" s="180"/>
      <c r="D14" s="180" t="str">
        <f>A.IIOPEX!E15</f>
        <v>Petty cash expense</v>
      </c>
      <c r="E14" s="184"/>
      <c r="F14" s="182"/>
      <c r="G14" s="182">
        <f>A.IIOPEX!I15</f>
        <v>10000</v>
      </c>
      <c r="H14" s="182">
        <f>F14*G14</f>
        <v>0</v>
      </c>
      <c r="I14" s="5"/>
      <c r="J14" s="182">
        <f>J$2</f>
        <v>3</v>
      </c>
      <c r="K14" s="182">
        <f>G14*K$8</f>
        <v>10000</v>
      </c>
      <c r="L14" s="182">
        <f>J14*K14</f>
        <v>30000</v>
      </c>
      <c r="M14" s="5"/>
      <c r="N14" s="182">
        <f t="shared" si="162"/>
        <v>3</v>
      </c>
      <c r="O14" s="182">
        <f t="shared" si="163"/>
        <v>10000</v>
      </c>
      <c r="P14" s="182">
        <f>N14*O14</f>
        <v>30000</v>
      </c>
      <c r="Q14" s="5"/>
      <c r="R14" s="182">
        <f t="shared" si="10"/>
        <v>4</v>
      </c>
      <c r="S14" s="182">
        <f t="shared" si="11"/>
        <v>10000</v>
      </c>
      <c r="T14" s="182">
        <f>R14*S14</f>
        <v>40000</v>
      </c>
      <c r="U14" s="5"/>
      <c r="V14" s="182">
        <f t="shared" si="12"/>
        <v>5</v>
      </c>
      <c r="W14" s="182">
        <f t="shared" si="13"/>
        <v>10000</v>
      </c>
      <c r="X14" s="182">
        <f>V14*W14</f>
        <v>50000</v>
      </c>
      <c r="Y14" s="5"/>
      <c r="Z14" s="182">
        <f t="shared" si="14"/>
        <v>8</v>
      </c>
      <c r="AA14" s="182">
        <f t="shared" si="15"/>
        <v>10000</v>
      </c>
      <c r="AB14" s="182">
        <f>Z14*AA14</f>
        <v>80000</v>
      </c>
      <c r="AC14" s="5"/>
      <c r="AD14" s="182">
        <f t="shared" si="16"/>
        <v>10</v>
      </c>
      <c r="AE14" s="182">
        <f t="shared" si="17"/>
        <v>10000</v>
      </c>
      <c r="AF14" s="182">
        <f>AD14*AE14</f>
        <v>100000</v>
      </c>
      <c r="AG14" s="5"/>
      <c r="AH14" s="182">
        <f t="shared" si="18"/>
        <v>10</v>
      </c>
      <c r="AI14" s="182">
        <f t="shared" si="19"/>
        <v>10000</v>
      </c>
      <c r="AJ14" s="182">
        <f>AH14*AI14</f>
        <v>100000</v>
      </c>
      <c r="AK14" s="5"/>
      <c r="AL14" s="182">
        <f t="shared" si="20"/>
        <v>10</v>
      </c>
      <c r="AM14" s="182">
        <f t="shared" si="21"/>
        <v>10000</v>
      </c>
      <c r="AN14" s="182">
        <f>AL14*AM14</f>
        <v>100000</v>
      </c>
      <c r="AO14" s="5"/>
      <c r="AP14" s="182">
        <f t="shared" si="22"/>
        <v>10</v>
      </c>
      <c r="AQ14" s="182">
        <f t="shared" si="23"/>
        <v>10000</v>
      </c>
      <c r="AR14" s="182">
        <f>AP14*AQ14</f>
        <v>100000</v>
      </c>
      <c r="AS14" s="5"/>
      <c r="AT14" s="182">
        <f t="shared" si="24"/>
        <v>10</v>
      </c>
      <c r="AU14" s="182">
        <f t="shared" si="25"/>
        <v>10000</v>
      </c>
      <c r="AV14" s="182">
        <f>AT14*AU14</f>
        <v>100000</v>
      </c>
      <c r="AW14" s="5"/>
      <c r="AX14" s="182">
        <f t="shared" si="26"/>
        <v>10</v>
      </c>
      <c r="AY14" s="182">
        <f t="shared" si="27"/>
        <v>10000</v>
      </c>
      <c r="AZ14" s="182">
        <f>AX14*AY14</f>
        <v>100000</v>
      </c>
      <c r="BA14" s="5"/>
      <c r="BB14" s="182">
        <f t="shared" si="28"/>
        <v>10</v>
      </c>
      <c r="BC14" s="182">
        <f t="shared" si="29"/>
        <v>10000</v>
      </c>
      <c r="BD14" s="182">
        <f>BB14*BC14</f>
        <v>100000</v>
      </c>
      <c r="BE14" s="5"/>
      <c r="BF14" s="182">
        <f t="shared" si="30"/>
        <v>10</v>
      </c>
      <c r="BG14" s="182">
        <f t="shared" si="31"/>
        <v>10000</v>
      </c>
      <c r="BH14" s="182">
        <f>BF14*BG14</f>
        <v>100000</v>
      </c>
      <c r="BI14" s="5"/>
      <c r="BJ14" s="182">
        <f t="shared" si="32"/>
        <v>10</v>
      </c>
      <c r="BK14" s="182">
        <f t="shared" si="33"/>
        <v>10000</v>
      </c>
      <c r="BL14" s="182">
        <f>BJ14*BK14</f>
        <v>100000</v>
      </c>
      <c r="BM14" s="5"/>
      <c r="BN14" s="182">
        <f t="shared" si="34"/>
        <v>10</v>
      </c>
      <c r="BO14" s="182">
        <f t="shared" si="35"/>
        <v>10000</v>
      </c>
      <c r="BP14" s="182">
        <f>BN14*BO14</f>
        <v>100000</v>
      </c>
      <c r="BQ14" s="5"/>
      <c r="BR14" s="182">
        <f t="shared" si="36"/>
        <v>10</v>
      </c>
      <c r="BS14" s="182">
        <f t="shared" si="37"/>
        <v>10000</v>
      </c>
      <c r="BT14" s="182">
        <f>BR14*BS14</f>
        <v>100000</v>
      </c>
      <c r="BU14" s="5"/>
      <c r="BV14" s="182">
        <f t="shared" si="38"/>
        <v>10</v>
      </c>
      <c r="BW14" s="182">
        <f t="shared" si="39"/>
        <v>10000</v>
      </c>
      <c r="BX14" s="182">
        <f>BV14*BW14</f>
        <v>100000</v>
      </c>
      <c r="BY14" s="5"/>
      <c r="BZ14" s="182">
        <f t="shared" si="40"/>
        <v>10</v>
      </c>
      <c r="CA14" s="182">
        <f t="shared" si="41"/>
        <v>10000</v>
      </c>
      <c r="CB14" s="182">
        <f>BZ14*CA14</f>
        <v>100000</v>
      </c>
      <c r="CC14" s="5"/>
      <c r="CD14" s="182">
        <f t="shared" si="42"/>
        <v>10</v>
      </c>
      <c r="CE14" s="182">
        <f t="shared" si="43"/>
        <v>10000</v>
      </c>
      <c r="CF14" s="182">
        <f>CD14*CE14</f>
        <v>100000</v>
      </c>
      <c r="CG14" s="5"/>
      <c r="CH14" s="182">
        <f t="shared" si="44"/>
        <v>10</v>
      </c>
      <c r="CI14" s="182">
        <f t="shared" si="45"/>
        <v>10000</v>
      </c>
      <c r="CJ14" s="182">
        <f>CH14*CI14</f>
        <v>100000</v>
      </c>
      <c r="CK14" s="5"/>
      <c r="CL14" s="182">
        <f t="shared" si="46"/>
        <v>10</v>
      </c>
      <c r="CM14" s="182">
        <f t="shared" si="47"/>
        <v>10000</v>
      </c>
      <c r="CN14" s="182">
        <f>CL14*CM14</f>
        <v>100000</v>
      </c>
      <c r="CO14" s="5"/>
      <c r="CP14" s="182">
        <f t="shared" si="48"/>
        <v>10</v>
      </c>
      <c r="CQ14" s="182">
        <f t="shared" si="49"/>
        <v>10000</v>
      </c>
      <c r="CR14" s="182">
        <f>CP14*CQ14</f>
        <v>100000</v>
      </c>
      <c r="CS14" s="5"/>
      <c r="CT14" s="182">
        <f t="shared" si="50"/>
        <v>10</v>
      </c>
      <c r="CU14" s="182">
        <f t="shared" si="51"/>
        <v>10000</v>
      </c>
      <c r="CV14" s="182">
        <f>CT14*CU14</f>
        <v>100000</v>
      </c>
      <c r="CW14" s="5"/>
      <c r="CX14" s="182">
        <f t="shared" si="52"/>
        <v>10</v>
      </c>
      <c r="CY14" s="182">
        <f t="shared" si="53"/>
        <v>10000</v>
      </c>
      <c r="CZ14" s="182">
        <f>CX14*CY14</f>
        <v>100000</v>
      </c>
      <c r="DA14" s="5"/>
      <c r="DB14" s="182">
        <f t="shared" si="54"/>
        <v>10</v>
      </c>
      <c r="DC14" s="182">
        <f t="shared" si="55"/>
        <v>10000</v>
      </c>
      <c r="DD14" s="182">
        <f>DB14*DC14</f>
        <v>100000</v>
      </c>
      <c r="DE14" s="5"/>
      <c r="DF14" s="182">
        <f t="shared" si="56"/>
        <v>10</v>
      </c>
      <c r="DG14" s="182">
        <f t="shared" si="57"/>
        <v>10000</v>
      </c>
      <c r="DH14" s="182">
        <f>DF14*DG14</f>
        <v>100000</v>
      </c>
      <c r="DI14" s="5"/>
      <c r="DJ14" s="182">
        <f t="shared" si="58"/>
        <v>10</v>
      </c>
      <c r="DK14" s="182">
        <f t="shared" si="59"/>
        <v>10000</v>
      </c>
      <c r="DL14" s="182">
        <f>DJ14*DK14</f>
        <v>100000</v>
      </c>
      <c r="DM14" s="5"/>
      <c r="DN14" s="182">
        <f t="shared" si="60"/>
        <v>10</v>
      </c>
      <c r="DO14" s="182">
        <f t="shared" si="61"/>
        <v>10000</v>
      </c>
      <c r="DP14" s="182">
        <f>DN14*DO14</f>
        <v>100000</v>
      </c>
      <c r="DQ14" s="5"/>
      <c r="DR14" s="182">
        <f t="shared" si="62"/>
        <v>10</v>
      </c>
      <c r="DS14" s="182">
        <f t="shared" si="63"/>
        <v>10000</v>
      </c>
      <c r="DT14" s="182">
        <f>DR14*DS14</f>
        <v>100000</v>
      </c>
      <c r="DU14" s="5"/>
      <c r="DV14" s="182">
        <f t="shared" si="64"/>
        <v>10</v>
      </c>
      <c r="DW14" s="182">
        <f t="shared" si="65"/>
        <v>10000</v>
      </c>
      <c r="DX14" s="182">
        <f>DV14*DW14</f>
        <v>100000</v>
      </c>
      <c r="DY14" s="5"/>
      <c r="DZ14" s="182">
        <f t="shared" si="66"/>
        <v>10</v>
      </c>
      <c r="EA14" s="182">
        <f t="shared" si="67"/>
        <v>10000</v>
      </c>
      <c r="EB14" s="182">
        <f>DZ14*EA14</f>
        <v>100000</v>
      </c>
      <c r="EC14" s="5"/>
      <c r="ED14" s="182">
        <f t="shared" si="68"/>
        <v>10</v>
      </c>
      <c r="EE14" s="182">
        <f t="shared" si="69"/>
        <v>10000</v>
      </c>
      <c r="EF14" s="182">
        <f>ED14*EE14</f>
        <v>100000</v>
      </c>
      <c r="EG14" s="5"/>
      <c r="EH14" s="182">
        <f t="shared" si="70"/>
        <v>10</v>
      </c>
      <c r="EI14" s="182">
        <f t="shared" si="71"/>
        <v>10000</v>
      </c>
      <c r="EJ14" s="182">
        <f>EH14*EI14</f>
        <v>100000</v>
      </c>
      <c r="EK14" s="5"/>
      <c r="EL14" s="182">
        <f t="shared" si="72"/>
        <v>10</v>
      </c>
      <c r="EM14" s="182">
        <f t="shared" si="73"/>
        <v>10000</v>
      </c>
      <c r="EN14" s="182">
        <f>EL14*EM14</f>
        <v>100000</v>
      </c>
      <c r="EO14" s="5"/>
      <c r="EP14" s="182">
        <f t="shared" si="74"/>
        <v>10</v>
      </c>
      <c r="EQ14" s="182">
        <f t="shared" si="75"/>
        <v>10000</v>
      </c>
      <c r="ER14" s="182">
        <f>EP14*EQ14</f>
        <v>100000</v>
      </c>
      <c r="ES14" s="5"/>
      <c r="ET14" s="182">
        <f t="shared" si="76"/>
        <v>10</v>
      </c>
      <c r="EU14" s="182">
        <f t="shared" si="77"/>
        <v>10000</v>
      </c>
      <c r="EV14" s="182">
        <f>ET14*EU14</f>
        <v>100000</v>
      </c>
      <c r="EW14" s="5"/>
      <c r="EX14" s="182">
        <f t="shared" si="78"/>
        <v>10</v>
      </c>
      <c r="EY14" s="182">
        <f t="shared" si="79"/>
        <v>10000</v>
      </c>
      <c r="EZ14" s="182">
        <f>EX14*EY14</f>
        <v>100000</v>
      </c>
      <c r="FA14" s="5"/>
      <c r="FB14" s="182">
        <f t="shared" si="80"/>
        <v>10</v>
      </c>
      <c r="FC14" s="182">
        <f t="shared" si="81"/>
        <v>10000</v>
      </c>
      <c r="FD14" s="182">
        <f>FB14*FC14</f>
        <v>100000</v>
      </c>
      <c r="FE14" s="5"/>
      <c r="FF14" s="182">
        <f t="shared" si="82"/>
        <v>10</v>
      </c>
      <c r="FG14" s="182">
        <f t="shared" si="83"/>
        <v>10000</v>
      </c>
      <c r="FH14" s="182">
        <f>FF14*FG14</f>
        <v>100000</v>
      </c>
      <c r="FI14" s="5"/>
      <c r="FJ14" s="182">
        <f t="shared" si="84"/>
        <v>10</v>
      </c>
      <c r="FK14" s="182">
        <f t="shared" si="85"/>
        <v>10000</v>
      </c>
      <c r="FL14" s="182">
        <f>FJ14*FK14</f>
        <v>100000</v>
      </c>
      <c r="FM14" s="5"/>
      <c r="FN14" s="182">
        <f t="shared" si="86"/>
        <v>10</v>
      </c>
      <c r="FO14" s="182">
        <f t="shared" si="87"/>
        <v>10000</v>
      </c>
      <c r="FP14" s="182">
        <f>FN14*FO14</f>
        <v>100000</v>
      </c>
      <c r="FQ14" s="5"/>
      <c r="FR14" s="182">
        <f t="shared" si="88"/>
        <v>10</v>
      </c>
      <c r="FS14" s="182">
        <f t="shared" si="89"/>
        <v>10000</v>
      </c>
      <c r="FT14" s="182">
        <f>FR14*FS14</f>
        <v>100000</v>
      </c>
      <c r="FU14" s="5"/>
      <c r="FV14" s="182">
        <f t="shared" si="90"/>
        <v>10</v>
      </c>
      <c r="FW14" s="182">
        <f t="shared" si="91"/>
        <v>10000</v>
      </c>
      <c r="FX14" s="182">
        <f>FV14*FW14</f>
        <v>100000</v>
      </c>
      <c r="FY14" s="5"/>
      <c r="FZ14" s="182">
        <f t="shared" si="92"/>
        <v>10</v>
      </c>
      <c r="GA14" s="182">
        <f t="shared" si="93"/>
        <v>10000</v>
      </c>
      <c r="GB14" s="182">
        <f>FZ14*GA14</f>
        <v>100000</v>
      </c>
      <c r="GC14" s="5"/>
      <c r="GD14" s="182">
        <f t="shared" si="94"/>
        <v>10</v>
      </c>
      <c r="GE14" s="182">
        <f t="shared" si="95"/>
        <v>10000</v>
      </c>
      <c r="GF14" s="182">
        <f>GD14*GE14</f>
        <v>100000</v>
      </c>
      <c r="GG14" s="5"/>
      <c r="GH14" s="182">
        <f t="shared" si="96"/>
        <v>10</v>
      </c>
      <c r="GI14" s="182">
        <f t="shared" si="97"/>
        <v>10000</v>
      </c>
      <c r="GJ14" s="182">
        <f>GH14*GI14</f>
        <v>100000</v>
      </c>
      <c r="GK14" s="5"/>
      <c r="GL14" s="182">
        <f t="shared" si="98"/>
        <v>10</v>
      </c>
      <c r="GM14" s="182">
        <f t="shared" si="99"/>
        <v>10000</v>
      </c>
      <c r="GN14" s="182">
        <f>GL14*GM14</f>
        <v>100000</v>
      </c>
      <c r="GO14" s="5"/>
      <c r="GP14" s="182">
        <f t="shared" si="100"/>
        <v>10</v>
      </c>
      <c r="GQ14" s="182">
        <f t="shared" si="101"/>
        <v>10000</v>
      </c>
      <c r="GR14" s="182">
        <f>GP14*GQ14</f>
        <v>100000</v>
      </c>
      <c r="GS14" s="5"/>
      <c r="GT14" s="182">
        <f t="shared" si="102"/>
        <v>10</v>
      </c>
      <c r="GU14" s="182">
        <f t="shared" si="103"/>
        <v>10000</v>
      </c>
      <c r="GV14" s="182">
        <f>GT14*GU14</f>
        <v>100000</v>
      </c>
      <c r="GW14" s="5"/>
      <c r="GX14" s="182">
        <f t="shared" si="104"/>
        <v>10</v>
      </c>
      <c r="GY14" s="182">
        <f t="shared" si="105"/>
        <v>10000</v>
      </c>
      <c r="GZ14" s="182">
        <f>GX14*GY14</f>
        <v>100000</v>
      </c>
      <c r="HA14" s="5"/>
      <c r="HB14" s="182">
        <f t="shared" si="106"/>
        <v>10</v>
      </c>
      <c r="HC14" s="182">
        <f t="shared" si="107"/>
        <v>10000</v>
      </c>
      <c r="HD14" s="182">
        <f>HB14*HC14</f>
        <v>100000</v>
      </c>
      <c r="HE14" s="5"/>
      <c r="HF14" s="182">
        <f t="shared" si="108"/>
        <v>10</v>
      </c>
      <c r="HG14" s="182">
        <f t="shared" si="109"/>
        <v>10000</v>
      </c>
      <c r="HH14" s="182">
        <f>HF14*HG14</f>
        <v>100000</v>
      </c>
      <c r="HI14" s="5"/>
      <c r="HJ14" s="182">
        <f t="shared" si="110"/>
        <v>10</v>
      </c>
      <c r="HK14" s="182">
        <f t="shared" si="111"/>
        <v>10000</v>
      </c>
      <c r="HL14" s="182">
        <f>HJ14*HK14</f>
        <v>100000</v>
      </c>
      <c r="HM14" s="5"/>
      <c r="HN14" s="182">
        <f t="shared" si="112"/>
        <v>10</v>
      </c>
      <c r="HO14" s="182">
        <f t="shared" si="113"/>
        <v>10000</v>
      </c>
      <c r="HP14" s="182">
        <f>HN14*HO14</f>
        <v>100000</v>
      </c>
      <c r="HQ14" s="5"/>
      <c r="HR14" s="182">
        <f t="shared" si="114"/>
        <v>10</v>
      </c>
      <c r="HS14" s="182">
        <f t="shared" si="115"/>
        <v>10000</v>
      </c>
      <c r="HT14" s="182">
        <f>HR14*HS14</f>
        <v>100000</v>
      </c>
      <c r="HU14" s="5"/>
      <c r="HV14" s="182">
        <f t="shared" si="116"/>
        <v>10</v>
      </c>
      <c r="HW14" s="182">
        <f t="shared" si="117"/>
        <v>10000</v>
      </c>
      <c r="HX14" s="182">
        <f>HV14*HW14</f>
        <v>100000</v>
      </c>
      <c r="HY14" s="5"/>
      <c r="HZ14" s="182">
        <f t="shared" si="118"/>
        <v>10</v>
      </c>
      <c r="IA14" s="182">
        <f t="shared" si="119"/>
        <v>10000</v>
      </c>
      <c r="IB14" s="182">
        <f>HZ14*IA14</f>
        <v>100000</v>
      </c>
      <c r="IC14" s="5"/>
      <c r="ID14" s="182">
        <f t="shared" si="120"/>
        <v>10</v>
      </c>
      <c r="IE14" s="182">
        <f t="shared" si="121"/>
        <v>10000</v>
      </c>
      <c r="IF14" s="182">
        <f>ID14*IE14</f>
        <v>100000</v>
      </c>
      <c r="IG14" s="5"/>
      <c r="IH14" s="182">
        <f t="shared" si="122"/>
        <v>10</v>
      </c>
      <c r="II14" s="182">
        <f t="shared" si="123"/>
        <v>10000</v>
      </c>
      <c r="IJ14" s="182">
        <f>IH14*II14</f>
        <v>100000</v>
      </c>
      <c r="IK14" s="5"/>
      <c r="IL14" s="182">
        <f t="shared" si="124"/>
        <v>10</v>
      </c>
      <c r="IM14" s="182">
        <f t="shared" si="125"/>
        <v>10000</v>
      </c>
      <c r="IN14" s="182">
        <f>IL14*IM14</f>
        <v>100000</v>
      </c>
      <c r="IO14" s="5"/>
      <c r="IP14" s="182">
        <f t="shared" si="126"/>
        <v>10</v>
      </c>
      <c r="IQ14" s="182">
        <f t="shared" si="127"/>
        <v>10000</v>
      </c>
      <c r="IR14" s="182">
        <f>IP14*IQ14</f>
        <v>100000</v>
      </c>
      <c r="IS14" s="5"/>
      <c r="IT14" s="182">
        <f t="shared" si="128"/>
        <v>10</v>
      </c>
      <c r="IU14" s="182">
        <f t="shared" si="129"/>
        <v>10000</v>
      </c>
      <c r="IV14" s="182">
        <f>IT14*IU14</f>
        <v>100000</v>
      </c>
      <c r="IW14" s="5"/>
      <c r="IX14" s="182">
        <f t="shared" si="130"/>
        <v>10</v>
      </c>
      <c r="IY14" s="182">
        <f t="shared" si="131"/>
        <v>10000</v>
      </c>
      <c r="IZ14" s="182">
        <f>IX14*IY14</f>
        <v>100000</v>
      </c>
      <c r="JA14" s="5"/>
      <c r="JB14" s="182">
        <f t="shared" si="132"/>
        <v>10</v>
      </c>
      <c r="JC14" s="182">
        <f t="shared" si="133"/>
        <v>10000</v>
      </c>
      <c r="JD14" s="182">
        <f>JB14*JC14</f>
        <v>100000</v>
      </c>
      <c r="JE14" s="5"/>
      <c r="JF14" s="182">
        <f t="shared" si="134"/>
        <v>10</v>
      </c>
      <c r="JG14" s="182">
        <f t="shared" si="135"/>
        <v>10000</v>
      </c>
      <c r="JH14" s="182">
        <f>JF14*JG14</f>
        <v>100000</v>
      </c>
      <c r="JI14" s="5"/>
      <c r="JJ14" s="182">
        <f t="shared" si="136"/>
        <v>10</v>
      </c>
      <c r="JK14" s="182">
        <f t="shared" si="137"/>
        <v>10000</v>
      </c>
      <c r="JL14" s="182">
        <f>JJ14*JK14</f>
        <v>100000</v>
      </c>
      <c r="JM14" s="5"/>
      <c r="JN14" s="182">
        <f t="shared" si="138"/>
        <v>10</v>
      </c>
      <c r="JO14" s="182">
        <f t="shared" si="139"/>
        <v>10000</v>
      </c>
      <c r="JP14" s="182">
        <f>JN14*JO14</f>
        <v>100000</v>
      </c>
      <c r="JR14" s="182">
        <f t="shared" si="140"/>
        <v>10</v>
      </c>
      <c r="JS14" s="182">
        <f t="shared" si="141"/>
        <v>10000</v>
      </c>
      <c r="JT14" s="182">
        <f>JR14*JS14</f>
        <v>100000</v>
      </c>
      <c r="JV14" s="182">
        <f t="shared" si="142"/>
        <v>10</v>
      </c>
      <c r="JW14" s="182">
        <f t="shared" si="143"/>
        <v>10000</v>
      </c>
      <c r="JX14" s="182">
        <f>JV14*JW14</f>
        <v>100000</v>
      </c>
      <c r="JZ14" s="182">
        <f t="shared" si="144"/>
        <v>10</v>
      </c>
      <c r="KA14" s="182">
        <f t="shared" si="145"/>
        <v>10000</v>
      </c>
      <c r="KB14" s="182">
        <f>JZ14*KA14</f>
        <v>100000</v>
      </c>
      <c r="KD14" s="182">
        <f t="shared" si="146"/>
        <v>10</v>
      </c>
      <c r="KE14" s="182">
        <f t="shared" si="147"/>
        <v>10000</v>
      </c>
      <c r="KF14" s="182">
        <f>KD14*KE14</f>
        <v>100000</v>
      </c>
      <c r="KH14" s="183">
        <f t="shared" si="148"/>
        <v>10</v>
      </c>
      <c r="KI14" s="183">
        <f t="shared" si="149"/>
        <v>10000</v>
      </c>
      <c r="KJ14" s="183">
        <f t="shared" si="0"/>
        <v>100000</v>
      </c>
      <c r="KL14" s="183">
        <f t="shared" si="150"/>
        <v>113</v>
      </c>
      <c r="KM14" s="183">
        <f t="shared" si="151"/>
        <v>10000</v>
      </c>
      <c r="KN14" s="183">
        <f t="shared" si="1"/>
        <v>1130000</v>
      </c>
      <c r="KP14" s="183">
        <f t="shared" si="152"/>
        <v>120</v>
      </c>
      <c r="KQ14" s="183">
        <f t="shared" si="153"/>
        <v>10000</v>
      </c>
      <c r="KR14" s="183">
        <f t="shared" si="2"/>
        <v>1200000</v>
      </c>
      <c r="KT14" s="183">
        <f t="shared" si="154"/>
        <v>120</v>
      </c>
      <c r="KU14" s="183">
        <f t="shared" si="155"/>
        <v>10000</v>
      </c>
      <c r="KV14" s="183">
        <f t="shared" si="3"/>
        <v>1200000</v>
      </c>
      <c r="KX14" s="183">
        <f t="shared" si="156"/>
        <v>120</v>
      </c>
      <c r="KY14" s="183">
        <f t="shared" si="157"/>
        <v>10000</v>
      </c>
      <c r="KZ14" s="183">
        <f t="shared" si="4"/>
        <v>1200000</v>
      </c>
      <c r="LB14" s="183">
        <f t="shared" si="158"/>
        <v>120</v>
      </c>
      <c r="LC14" s="183">
        <f t="shared" si="159"/>
        <v>10000</v>
      </c>
      <c r="LD14" s="183">
        <f t="shared" si="5"/>
        <v>1200000</v>
      </c>
      <c r="LF14" s="183">
        <f t="shared" si="160"/>
        <v>80</v>
      </c>
      <c r="LG14" s="183">
        <f t="shared" si="161"/>
        <v>10000</v>
      </c>
      <c r="LH14" s="183">
        <f t="shared" si="6"/>
        <v>800000</v>
      </c>
    </row>
    <row r="15" spans="2:320" ht="18.75">
      <c r="B15" s="172"/>
      <c r="C15" s="180"/>
      <c r="D15" s="180"/>
      <c r="E15" s="184"/>
      <c r="F15" s="182"/>
      <c r="G15" s="182"/>
      <c r="H15" s="182">
        <v>0</v>
      </c>
      <c r="I15" s="5"/>
      <c r="J15" s="182"/>
      <c r="K15" s="182">
        <f t="shared" si="8"/>
        <v>0</v>
      </c>
      <c r="L15" s="182">
        <f t="shared" ref="L15:L16" si="164">H15*L$8</f>
        <v>0</v>
      </c>
      <c r="M15" s="5"/>
      <c r="N15" s="182"/>
      <c r="O15" s="182">
        <f t="shared" ref="O15:O16" si="165">K15*O$8</f>
        <v>0</v>
      </c>
      <c r="P15" s="182">
        <f t="shared" ref="P15:P16" si="166">L15*P$8</f>
        <v>0</v>
      </c>
      <c r="Q15" s="5"/>
      <c r="R15" s="182"/>
      <c r="S15" s="182">
        <f t="shared" ref="S15:S16" si="167">O15*S$8</f>
        <v>0</v>
      </c>
      <c r="T15" s="182">
        <f t="shared" ref="T15:T16" si="168">P15*T$8</f>
        <v>0</v>
      </c>
      <c r="U15" s="5"/>
      <c r="V15" s="182"/>
      <c r="W15" s="182">
        <f t="shared" ref="W15:W16" si="169">S15*W$8</f>
        <v>0</v>
      </c>
      <c r="X15" s="182">
        <f t="shared" ref="X15:X16" si="170">T15*X$8</f>
        <v>0</v>
      </c>
      <c r="Y15" s="5"/>
      <c r="Z15" s="182"/>
      <c r="AA15" s="182">
        <f t="shared" ref="AA15:AA16" si="171">W15*AA$8</f>
        <v>0</v>
      </c>
      <c r="AB15" s="182">
        <f t="shared" ref="AB15:AB16" si="172">X15*AB$8</f>
        <v>0</v>
      </c>
      <c r="AC15" s="5"/>
      <c r="AD15" s="182"/>
      <c r="AE15" s="182">
        <f t="shared" ref="AE15:AF16" si="173">AA15*AE$8</f>
        <v>0</v>
      </c>
      <c r="AF15" s="182">
        <f t="shared" si="173"/>
        <v>0</v>
      </c>
      <c r="AG15" s="5"/>
      <c r="AH15" s="182"/>
      <c r="AI15" s="182">
        <f t="shared" ref="AI15:AJ16" si="174">AE15*AI$8</f>
        <v>0</v>
      </c>
      <c r="AJ15" s="182">
        <f t="shared" ref="AJ15" si="175">AH15*AI15</f>
        <v>0</v>
      </c>
      <c r="AK15" s="5"/>
      <c r="AL15" s="182"/>
      <c r="AM15" s="182">
        <f t="shared" ref="AM15:AN16" si="176">AI15*AM$8</f>
        <v>0</v>
      </c>
      <c r="AN15" s="182">
        <f t="shared" si="176"/>
        <v>0</v>
      </c>
      <c r="AO15" s="5"/>
      <c r="AP15" s="182"/>
      <c r="AQ15" s="182">
        <f t="shared" ref="AQ15:AR16" si="177">AM15*AQ$8</f>
        <v>0</v>
      </c>
      <c r="AR15" s="182">
        <v>0</v>
      </c>
      <c r="AS15" s="5"/>
      <c r="AT15" s="182"/>
      <c r="AU15" s="182">
        <f t="shared" ref="AU15:AV16" si="178">AQ15*AU$8</f>
        <v>0</v>
      </c>
      <c r="AV15" s="182">
        <f t="shared" si="178"/>
        <v>0</v>
      </c>
      <c r="AW15" s="5"/>
      <c r="AX15" s="182"/>
      <c r="AY15" s="182">
        <f t="shared" ref="AY15:AZ16" si="179">AU15*AY$8</f>
        <v>0</v>
      </c>
      <c r="AZ15" s="182">
        <f t="shared" si="179"/>
        <v>0</v>
      </c>
      <c r="BA15" s="5"/>
      <c r="BB15" s="182"/>
      <c r="BC15" s="182">
        <f t="shared" ref="BC15:BD16" si="180">AY15*BC$8</f>
        <v>0</v>
      </c>
      <c r="BD15" s="182">
        <f t="shared" si="180"/>
        <v>0</v>
      </c>
      <c r="BE15" s="5"/>
      <c r="BF15" s="182"/>
      <c r="BG15" s="182">
        <f t="shared" ref="BG15:BH16" si="181">BC15*BG$8</f>
        <v>0</v>
      </c>
      <c r="BH15" s="182">
        <f t="shared" si="181"/>
        <v>0</v>
      </c>
      <c r="BI15" s="5"/>
      <c r="BJ15" s="182"/>
      <c r="BK15" s="182">
        <f t="shared" ref="BK15:BL16" si="182">BG15*BK$8</f>
        <v>0</v>
      </c>
      <c r="BL15" s="182">
        <f t="shared" si="182"/>
        <v>0</v>
      </c>
      <c r="BM15" s="5"/>
      <c r="BN15" s="182"/>
      <c r="BO15" s="182">
        <f t="shared" ref="BO15:BP16" si="183">BK15*BO$8</f>
        <v>0</v>
      </c>
      <c r="BP15" s="182">
        <f t="shared" si="183"/>
        <v>0</v>
      </c>
      <c r="BQ15" s="5"/>
      <c r="BR15" s="182"/>
      <c r="BS15" s="182">
        <f t="shared" ref="BS15:BT16" si="184">BO15*BS$8</f>
        <v>0</v>
      </c>
      <c r="BT15" s="182">
        <f t="shared" si="184"/>
        <v>0</v>
      </c>
      <c r="BU15" s="5"/>
      <c r="BV15" s="182"/>
      <c r="BW15" s="182">
        <f t="shared" ref="BW15:BX16" si="185">BS15*BW$8</f>
        <v>0</v>
      </c>
      <c r="BX15" s="182">
        <f t="shared" si="185"/>
        <v>0</v>
      </c>
      <c r="BY15" s="5"/>
      <c r="BZ15" s="182"/>
      <c r="CA15" s="182">
        <f t="shared" ref="CA15:CB16" si="186">BW15*CA$8</f>
        <v>0</v>
      </c>
      <c r="CB15" s="182">
        <f t="shared" si="186"/>
        <v>0</v>
      </c>
      <c r="CC15" s="5"/>
      <c r="CD15" s="182"/>
      <c r="CE15" s="182">
        <f t="shared" ref="CE15:CF16" si="187">CA15*CE$8</f>
        <v>0</v>
      </c>
      <c r="CF15" s="182">
        <f t="shared" si="187"/>
        <v>0</v>
      </c>
      <c r="CG15" s="5"/>
      <c r="CH15" s="182"/>
      <c r="CI15" s="182">
        <f t="shared" ref="CI15:CJ16" si="188">CE15*CI$8</f>
        <v>0</v>
      </c>
      <c r="CJ15" s="182">
        <f t="shared" si="188"/>
        <v>0</v>
      </c>
      <c r="CK15" s="5"/>
      <c r="CL15" s="182"/>
      <c r="CM15" s="182">
        <f t="shared" ref="CM15:CN16" si="189">CI15*CM$8</f>
        <v>0</v>
      </c>
      <c r="CN15" s="182">
        <f t="shared" si="189"/>
        <v>0</v>
      </c>
      <c r="CO15" s="5"/>
      <c r="CP15" s="182"/>
      <c r="CQ15" s="182">
        <f t="shared" ref="CQ15:CR16" si="190">CM15*CQ$8</f>
        <v>0</v>
      </c>
      <c r="CR15" s="182">
        <f t="shared" si="190"/>
        <v>0</v>
      </c>
      <c r="CS15" s="5"/>
      <c r="CT15" s="182"/>
      <c r="CU15" s="182">
        <f t="shared" ref="CU15:CV16" si="191">CQ15*CU$8</f>
        <v>0</v>
      </c>
      <c r="CV15" s="182">
        <f t="shared" si="191"/>
        <v>0</v>
      </c>
      <c r="CW15" s="5"/>
      <c r="CX15" s="182"/>
      <c r="CY15" s="182">
        <f t="shared" ref="CY15:CZ16" si="192">CU15*CY$8</f>
        <v>0</v>
      </c>
      <c r="CZ15" s="182">
        <f t="shared" si="192"/>
        <v>0</v>
      </c>
      <c r="DA15" s="5"/>
      <c r="DB15" s="182"/>
      <c r="DC15" s="182">
        <f t="shared" ref="DC15:DD16" si="193">CY15*DC$8</f>
        <v>0</v>
      </c>
      <c r="DD15" s="182">
        <f t="shared" si="193"/>
        <v>0</v>
      </c>
      <c r="DE15" s="5"/>
      <c r="DF15" s="182"/>
      <c r="DG15" s="182">
        <f t="shared" ref="DG15:DH16" si="194">DC15*DG$8</f>
        <v>0</v>
      </c>
      <c r="DH15" s="182">
        <f t="shared" si="194"/>
        <v>0</v>
      </c>
      <c r="DI15" s="5"/>
      <c r="DJ15" s="182"/>
      <c r="DK15" s="182">
        <f t="shared" ref="DK15:DL16" si="195">DG15*DK$8</f>
        <v>0</v>
      </c>
      <c r="DL15" s="182">
        <f t="shared" si="195"/>
        <v>0</v>
      </c>
      <c r="DM15" s="5"/>
      <c r="DN15" s="182"/>
      <c r="DO15" s="182">
        <f t="shared" ref="DO15:DP16" si="196">DK15*DO$8</f>
        <v>0</v>
      </c>
      <c r="DP15" s="182">
        <f t="shared" si="196"/>
        <v>0</v>
      </c>
      <c r="DQ15" s="5"/>
      <c r="DR15" s="182"/>
      <c r="DS15" s="182">
        <f t="shared" ref="DS15:DT16" si="197">DO15*DS$8</f>
        <v>0</v>
      </c>
      <c r="DT15" s="182">
        <f t="shared" si="197"/>
        <v>0</v>
      </c>
      <c r="DU15" s="5"/>
      <c r="DV15" s="182"/>
      <c r="DW15" s="182">
        <f t="shared" ref="DW15:DX16" si="198">DS15*DW$8</f>
        <v>0</v>
      </c>
      <c r="DX15" s="182">
        <f t="shared" si="198"/>
        <v>0</v>
      </c>
      <c r="DY15" s="5"/>
      <c r="DZ15" s="182"/>
      <c r="EA15" s="182">
        <f t="shared" ref="EA15:EB16" si="199">DW15*EA$8</f>
        <v>0</v>
      </c>
      <c r="EB15" s="182">
        <f t="shared" si="199"/>
        <v>0</v>
      </c>
      <c r="EC15" s="5"/>
      <c r="ED15" s="182"/>
      <c r="EE15" s="182">
        <f t="shared" ref="EE15:EF16" si="200">EA15*EE$8</f>
        <v>0</v>
      </c>
      <c r="EF15" s="182">
        <f t="shared" si="200"/>
        <v>0</v>
      </c>
      <c r="EG15" s="5"/>
      <c r="EH15" s="182"/>
      <c r="EI15" s="182">
        <f t="shared" ref="EI15:EJ16" si="201">EE15*EI$8</f>
        <v>0</v>
      </c>
      <c r="EJ15" s="182">
        <f t="shared" si="201"/>
        <v>0</v>
      </c>
      <c r="EK15" s="5"/>
      <c r="EL15" s="182"/>
      <c r="EM15" s="182">
        <f t="shared" ref="EM15:EN16" si="202">EI15*EM$8</f>
        <v>0</v>
      </c>
      <c r="EN15" s="182">
        <f t="shared" si="202"/>
        <v>0</v>
      </c>
      <c r="EO15" s="5"/>
      <c r="EP15" s="182"/>
      <c r="EQ15" s="182">
        <f t="shared" ref="EQ15:ER16" si="203">EM15*EQ$8</f>
        <v>0</v>
      </c>
      <c r="ER15" s="182">
        <f t="shared" si="203"/>
        <v>0</v>
      </c>
      <c r="ES15" s="5"/>
      <c r="ET15" s="182"/>
      <c r="EU15" s="182">
        <f t="shared" ref="EU15:EV16" si="204">EQ15*EU$8</f>
        <v>0</v>
      </c>
      <c r="EV15" s="182">
        <f t="shared" si="204"/>
        <v>0</v>
      </c>
      <c r="EW15" s="5"/>
      <c r="EX15" s="182"/>
      <c r="EY15" s="182">
        <f t="shared" ref="EY15:EZ16" si="205">EU15*EY$8</f>
        <v>0</v>
      </c>
      <c r="EZ15" s="182">
        <f t="shared" si="205"/>
        <v>0</v>
      </c>
      <c r="FA15" s="5"/>
      <c r="FB15" s="182"/>
      <c r="FC15" s="182">
        <f t="shared" ref="FC15:FD16" si="206">EY15*FC$8</f>
        <v>0</v>
      </c>
      <c r="FD15" s="182">
        <f t="shared" si="206"/>
        <v>0</v>
      </c>
      <c r="FE15" s="5"/>
      <c r="FF15" s="182"/>
      <c r="FG15" s="182">
        <f t="shared" ref="FG15:FH16" si="207">FC15*FG$8</f>
        <v>0</v>
      </c>
      <c r="FH15" s="182">
        <f t="shared" si="207"/>
        <v>0</v>
      </c>
      <c r="FI15" s="5"/>
      <c r="FJ15" s="182"/>
      <c r="FK15" s="182">
        <f t="shared" ref="FK15:FL16" si="208">FG15*FK$8</f>
        <v>0</v>
      </c>
      <c r="FL15" s="182">
        <f t="shared" si="208"/>
        <v>0</v>
      </c>
      <c r="FM15" s="5"/>
      <c r="FN15" s="182"/>
      <c r="FO15" s="182">
        <f t="shared" ref="FO15:FP16" si="209">FK15*FO$8</f>
        <v>0</v>
      </c>
      <c r="FP15" s="182">
        <f t="shared" si="209"/>
        <v>0</v>
      </c>
      <c r="FQ15" s="5"/>
      <c r="FR15" s="182"/>
      <c r="FS15" s="182">
        <f t="shared" ref="FS15:FT16" si="210">FO15*FS$8</f>
        <v>0</v>
      </c>
      <c r="FT15" s="182">
        <f t="shared" si="210"/>
        <v>0</v>
      </c>
      <c r="FU15" s="5"/>
      <c r="FV15" s="182"/>
      <c r="FW15" s="182">
        <f t="shared" ref="FW15:FX16" si="211">FS15*FW$8</f>
        <v>0</v>
      </c>
      <c r="FX15" s="182">
        <f t="shared" si="211"/>
        <v>0</v>
      </c>
      <c r="FY15" s="5"/>
      <c r="FZ15" s="182"/>
      <c r="GA15" s="182">
        <f t="shared" ref="GA15:GB16" si="212">FW15*GA$8</f>
        <v>0</v>
      </c>
      <c r="GB15" s="182">
        <f t="shared" si="212"/>
        <v>0</v>
      </c>
      <c r="GC15" s="5"/>
      <c r="GD15" s="182"/>
      <c r="GE15" s="182">
        <f t="shared" ref="GE15:GF16" si="213">GA15*GE$8</f>
        <v>0</v>
      </c>
      <c r="GF15" s="182">
        <f t="shared" si="213"/>
        <v>0</v>
      </c>
      <c r="GG15" s="5"/>
      <c r="GH15" s="182"/>
      <c r="GI15" s="182">
        <f t="shared" ref="GI15:GJ16" si="214">GE15*GI$8</f>
        <v>0</v>
      </c>
      <c r="GJ15" s="182">
        <f t="shared" si="214"/>
        <v>0</v>
      </c>
      <c r="GK15" s="5"/>
      <c r="GL15" s="182"/>
      <c r="GM15" s="182">
        <f t="shared" ref="GM15:GN16" si="215">GI15*GM$8</f>
        <v>0</v>
      </c>
      <c r="GN15" s="182">
        <f t="shared" si="215"/>
        <v>0</v>
      </c>
      <c r="GO15" s="5"/>
      <c r="GP15" s="182"/>
      <c r="GQ15" s="182">
        <f t="shared" ref="GQ15:GR16" si="216">GM15*GQ$8</f>
        <v>0</v>
      </c>
      <c r="GR15" s="182">
        <f t="shared" si="216"/>
        <v>0</v>
      </c>
      <c r="GS15" s="5"/>
      <c r="GT15" s="182"/>
      <c r="GU15" s="182">
        <f t="shared" ref="GU15:GV16" si="217">GQ15*GU$8</f>
        <v>0</v>
      </c>
      <c r="GV15" s="182">
        <f t="shared" si="217"/>
        <v>0</v>
      </c>
      <c r="GW15" s="5"/>
      <c r="GX15" s="182"/>
      <c r="GY15" s="182">
        <f t="shared" ref="GY15:GZ16" si="218">GU15*GY$8</f>
        <v>0</v>
      </c>
      <c r="GZ15" s="182">
        <f t="shared" si="218"/>
        <v>0</v>
      </c>
      <c r="HA15" s="5"/>
      <c r="HB15" s="182"/>
      <c r="HC15" s="182">
        <f t="shared" ref="HC15:HD16" si="219">GY15*HC$8</f>
        <v>0</v>
      </c>
      <c r="HD15" s="182">
        <f t="shared" si="219"/>
        <v>0</v>
      </c>
      <c r="HE15" s="5"/>
      <c r="HF15" s="182"/>
      <c r="HG15" s="182">
        <f t="shared" ref="HG15:HH16" si="220">HC15*HG$8</f>
        <v>0</v>
      </c>
      <c r="HH15" s="182">
        <f t="shared" si="220"/>
        <v>0</v>
      </c>
      <c r="HI15" s="5"/>
      <c r="HJ15" s="182"/>
      <c r="HK15" s="182">
        <f t="shared" ref="HK15:HL16" si="221">HG15*HK$8</f>
        <v>0</v>
      </c>
      <c r="HL15" s="182">
        <f t="shared" si="221"/>
        <v>0</v>
      </c>
      <c r="HM15" s="5"/>
      <c r="HN15" s="182"/>
      <c r="HO15" s="182">
        <f t="shared" ref="HO15:HP16" si="222">HK15*HO$8</f>
        <v>0</v>
      </c>
      <c r="HP15" s="182">
        <f t="shared" si="222"/>
        <v>0</v>
      </c>
      <c r="HQ15" s="5"/>
      <c r="HR15" s="182"/>
      <c r="HS15" s="182">
        <f t="shared" ref="HS15:HT16" si="223">HO15*HS$8</f>
        <v>0</v>
      </c>
      <c r="HT15" s="182">
        <f t="shared" si="223"/>
        <v>0</v>
      </c>
      <c r="HU15" s="5"/>
      <c r="HV15" s="182"/>
      <c r="HW15" s="182">
        <f t="shared" ref="HW15:HX16" si="224">HS15*HW$8</f>
        <v>0</v>
      </c>
      <c r="HX15" s="182">
        <f t="shared" si="224"/>
        <v>0</v>
      </c>
      <c r="HY15" s="5"/>
      <c r="HZ15" s="182"/>
      <c r="IA15" s="182">
        <f t="shared" ref="IA15:IB16" si="225">HW15*IA$8</f>
        <v>0</v>
      </c>
      <c r="IB15" s="182">
        <f t="shared" si="225"/>
        <v>0</v>
      </c>
      <c r="IC15" s="5"/>
      <c r="ID15" s="182"/>
      <c r="IE15" s="182">
        <f t="shared" ref="IE15:IF16" si="226">IA15*IE$8</f>
        <v>0</v>
      </c>
      <c r="IF15" s="182">
        <f t="shared" si="226"/>
        <v>0</v>
      </c>
      <c r="IG15" s="5"/>
      <c r="IH15" s="182"/>
      <c r="II15" s="182">
        <f t="shared" ref="II15:IJ16" si="227">IE15*II$8</f>
        <v>0</v>
      </c>
      <c r="IJ15" s="182">
        <f t="shared" si="227"/>
        <v>0</v>
      </c>
      <c r="IK15" s="5"/>
      <c r="IL15" s="182"/>
      <c r="IM15" s="182">
        <f t="shared" ref="IM15:IN16" si="228">II15*IM$8</f>
        <v>0</v>
      </c>
      <c r="IN15" s="182">
        <f t="shared" si="228"/>
        <v>0</v>
      </c>
      <c r="IO15" s="5"/>
      <c r="IP15" s="182"/>
      <c r="IQ15" s="182">
        <f t="shared" ref="IQ15:IR16" si="229">IM15*IQ$8</f>
        <v>0</v>
      </c>
      <c r="IR15" s="182">
        <f t="shared" si="229"/>
        <v>0</v>
      </c>
      <c r="IS15" s="5"/>
      <c r="IT15" s="182"/>
      <c r="IU15" s="182">
        <f t="shared" ref="IU15:IV16" si="230">IQ15*IU$8</f>
        <v>0</v>
      </c>
      <c r="IV15" s="182">
        <f t="shared" si="230"/>
        <v>0</v>
      </c>
      <c r="IW15" s="5"/>
      <c r="IX15" s="182"/>
      <c r="IY15" s="182">
        <f t="shared" ref="IY15:IZ16" si="231">IU15*IY$8</f>
        <v>0</v>
      </c>
      <c r="IZ15" s="182">
        <f t="shared" si="231"/>
        <v>0</v>
      </c>
      <c r="JA15" s="5"/>
      <c r="JB15" s="182"/>
      <c r="JC15" s="182">
        <f t="shared" ref="JC15:JD16" si="232">IY15*JC$8</f>
        <v>0</v>
      </c>
      <c r="JD15" s="182">
        <f t="shared" si="232"/>
        <v>0</v>
      </c>
      <c r="JE15" s="5"/>
      <c r="JF15" s="182"/>
      <c r="JG15" s="182">
        <f t="shared" ref="JG15:JH16" si="233">JC15*JG$8</f>
        <v>0</v>
      </c>
      <c r="JH15" s="182">
        <f t="shared" si="233"/>
        <v>0</v>
      </c>
      <c r="JI15" s="5"/>
      <c r="JJ15" s="182"/>
      <c r="JK15" s="182">
        <f t="shared" ref="JK15:JL16" si="234">JG15*JK$8</f>
        <v>0</v>
      </c>
      <c r="JL15" s="182">
        <f t="shared" si="234"/>
        <v>0</v>
      </c>
      <c r="JM15" s="5"/>
      <c r="JN15" s="182"/>
      <c r="JO15" s="182">
        <f t="shared" ref="JO15:JO16" si="235">JK15*JO$8</f>
        <v>0</v>
      </c>
      <c r="JP15" s="182">
        <f>JL15*JP$8</f>
        <v>0</v>
      </c>
      <c r="JR15" s="182"/>
      <c r="JS15" s="182">
        <f t="shared" ref="JS15:JS16" si="236">JO15*JS$8</f>
        <v>0</v>
      </c>
      <c r="JT15" s="182">
        <f>JP15*JT$8</f>
        <v>0</v>
      </c>
      <c r="JV15" s="182"/>
      <c r="JW15" s="182">
        <f t="shared" ref="JW15:JW16" si="237">JS15*JW$8</f>
        <v>0</v>
      </c>
      <c r="JX15" s="182">
        <f>JT15*JX$8</f>
        <v>0</v>
      </c>
      <c r="JZ15" s="182"/>
      <c r="KA15" s="182">
        <f t="shared" ref="KA15:KA16" si="238">JW15*KA$8</f>
        <v>0</v>
      </c>
      <c r="KB15" s="182">
        <f>JX15*KB$8</f>
        <v>0</v>
      </c>
      <c r="KD15" s="182"/>
      <c r="KE15" s="182">
        <f t="shared" ref="KE15:KE16" si="239">KA15*KE$8</f>
        <v>0</v>
      </c>
      <c r="KF15" s="182">
        <f>KB15*KF$8</f>
        <v>0</v>
      </c>
      <c r="KH15" s="183"/>
      <c r="KI15" s="183"/>
      <c r="KJ15" s="183">
        <f t="shared" si="0"/>
        <v>0</v>
      </c>
      <c r="KL15" s="183"/>
      <c r="KM15" s="183"/>
      <c r="KN15" s="183">
        <f t="shared" si="1"/>
        <v>0</v>
      </c>
      <c r="KP15" s="183"/>
      <c r="KQ15" s="183"/>
      <c r="KR15" s="183">
        <f t="shared" si="2"/>
        <v>0</v>
      </c>
      <c r="KT15" s="183"/>
      <c r="KU15" s="183"/>
      <c r="KV15" s="183">
        <f t="shared" si="3"/>
        <v>0</v>
      </c>
      <c r="KX15" s="183"/>
      <c r="KY15" s="183"/>
      <c r="KZ15" s="183">
        <f t="shared" si="4"/>
        <v>0</v>
      </c>
      <c r="LB15" s="183"/>
      <c r="LC15" s="183"/>
      <c r="LD15" s="183">
        <f t="shared" si="5"/>
        <v>0</v>
      </c>
      <c r="LF15" s="183"/>
      <c r="LG15" s="183"/>
      <c r="LH15" s="183">
        <f t="shared" si="6"/>
        <v>0</v>
      </c>
    </row>
    <row r="16" spans="2:320" ht="18.75">
      <c r="B16" s="172"/>
      <c r="C16" s="180"/>
      <c r="D16" s="180"/>
      <c r="E16" s="184"/>
      <c r="F16" s="182"/>
      <c r="G16" s="182"/>
      <c r="H16" s="182">
        <f t="shared" si="7"/>
        <v>0</v>
      </c>
      <c r="I16" s="5"/>
      <c r="J16" s="182"/>
      <c r="K16" s="182">
        <f t="shared" si="8"/>
        <v>0</v>
      </c>
      <c r="L16" s="182">
        <f t="shared" si="164"/>
        <v>0</v>
      </c>
      <c r="M16" s="5"/>
      <c r="N16" s="182"/>
      <c r="O16" s="182">
        <f t="shared" si="165"/>
        <v>0</v>
      </c>
      <c r="P16" s="182">
        <f t="shared" si="166"/>
        <v>0</v>
      </c>
      <c r="Q16" s="5"/>
      <c r="R16" s="182"/>
      <c r="S16" s="182">
        <f t="shared" si="167"/>
        <v>0</v>
      </c>
      <c r="T16" s="182">
        <f t="shared" si="168"/>
        <v>0</v>
      </c>
      <c r="U16" s="5"/>
      <c r="V16" s="182"/>
      <c r="W16" s="182">
        <f t="shared" si="169"/>
        <v>0</v>
      </c>
      <c r="X16" s="182">
        <f t="shared" si="170"/>
        <v>0</v>
      </c>
      <c r="Y16" s="5"/>
      <c r="Z16" s="182"/>
      <c r="AA16" s="182">
        <f t="shared" si="171"/>
        <v>0</v>
      </c>
      <c r="AB16" s="182">
        <f t="shared" si="172"/>
        <v>0</v>
      </c>
      <c r="AC16" s="5"/>
      <c r="AD16" s="182"/>
      <c r="AE16" s="182">
        <f t="shared" si="173"/>
        <v>0</v>
      </c>
      <c r="AF16" s="182">
        <f t="shared" si="173"/>
        <v>0</v>
      </c>
      <c r="AG16" s="5"/>
      <c r="AH16" s="182"/>
      <c r="AI16" s="182">
        <f t="shared" si="174"/>
        <v>0</v>
      </c>
      <c r="AJ16" s="182">
        <f t="shared" si="174"/>
        <v>0</v>
      </c>
      <c r="AK16" s="5"/>
      <c r="AL16" s="182"/>
      <c r="AM16" s="182">
        <f t="shared" si="176"/>
        <v>0</v>
      </c>
      <c r="AN16" s="182">
        <f t="shared" si="176"/>
        <v>0</v>
      </c>
      <c r="AO16" s="5"/>
      <c r="AP16" s="182"/>
      <c r="AQ16" s="182">
        <f t="shared" si="177"/>
        <v>0</v>
      </c>
      <c r="AR16" s="182">
        <f t="shared" si="177"/>
        <v>0</v>
      </c>
      <c r="AS16" s="5"/>
      <c r="AT16" s="182"/>
      <c r="AU16" s="182">
        <f t="shared" si="178"/>
        <v>0</v>
      </c>
      <c r="AV16" s="182">
        <f t="shared" si="178"/>
        <v>0</v>
      </c>
      <c r="AW16" s="5"/>
      <c r="AX16" s="182"/>
      <c r="AY16" s="182">
        <f t="shared" si="179"/>
        <v>0</v>
      </c>
      <c r="AZ16" s="182">
        <f t="shared" si="179"/>
        <v>0</v>
      </c>
      <c r="BA16" s="5"/>
      <c r="BB16" s="182"/>
      <c r="BC16" s="182">
        <f t="shared" si="180"/>
        <v>0</v>
      </c>
      <c r="BD16" s="182">
        <f t="shared" si="180"/>
        <v>0</v>
      </c>
      <c r="BE16" s="5"/>
      <c r="BF16" s="182"/>
      <c r="BG16" s="182">
        <f t="shared" si="181"/>
        <v>0</v>
      </c>
      <c r="BH16" s="182">
        <f t="shared" si="181"/>
        <v>0</v>
      </c>
      <c r="BI16" s="5"/>
      <c r="BJ16" s="182"/>
      <c r="BK16" s="182">
        <f t="shared" si="182"/>
        <v>0</v>
      </c>
      <c r="BL16" s="182">
        <f t="shared" si="182"/>
        <v>0</v>
      </c>
      <c r="BM16" s="5"/>
      <c r="BN16" s="182"/>
      <c r="BO16" s="182">
        <f t="shared" si="183"/>
        <v>0</v>
      </c>
      <c r="BP16" s="182">
        <f t="shared" si="183"/>
        <v>0</v>
      </c>
      <c r="BQ16" s="5"/>
      <c r="BR16" s="182"/>
      <c r="BS16" s="182">
        <f t="shared" si="184"/>
        <v>0</v>
      </c>
      <c r="BT16" s="182">
        <f t="shared" si="184"/>
        <v>0</v>
      </c>
      <c r="BU16" s="5"/>
      <c r="BV16" s="182"/>
      <c r="BW16" s="182">
        <f t="shared" si="185"/>
        <v>0</v>
      </c>
      <c r="BX16" s="182">
        <f t="shared" si="185"/>
        <v>0</v>
      </c>
      <c r="BY16" s="5"/>
      <c r="BZ16" s="182"/>
      <c r="CA16" s="182">
        <f t="shared" si="186"/>
        <v>0</v>
      </c>
      <c r="CB16" s="182">
        <f t="shared" si="186"/>
        <v>0</v>
      </c>
      <c r="CC16" s="5"/>
      <c r="CD16" s="182"/>
      <c r="CE16" s="182">
        <f t="shared" si="187"/>
        <v>0</v>
      </c>
      <c r="CF16" s="182">
        <f t="shared" si="187"/>
        <v>0</v>
      </c>
      <c r="CG16" s="5"/>
      <c r="CH16" s="182"/>
      <c r="CI16" s="182">
        <f t="shared" si="188"/>
        <v>0</v>
      </c>
      <c r="CJ16" s="182">
        <f t="shared" si="188"/>
        <v>0</v>
      </c>
      <c r="CK16" s="5"/>
      <c r="CL16" s="182"/>
      <c r="CM16" s="182">
        <f t="shared" si="189"/>
        <v>0</v>
      </c>
      <c r="CN16" s="182">
        <f t="shared" si="189"/>
        <v>0</v>
      </c>
      <c r="CO16" s="5"/>
      <c r="CP16" s="182"/>
      <c r="CQ16" s="182">
        <f t="shared" si="190"/>
        <v>0</v>
      </c>
      <c r="CR16" s="182">
        <f t="shared" si="190"/>
        <v>0</v>
      </c>
      <c r="CS16" s="5"/>
      <c r="CT16" s="182"/>
      <c r="CU16" s="182">
        <f t="shared" si="191"/>
        <v>0</v>
      </c>
      <c r="CV16" s="182">
        <f t="shared" si="191"/>
        <v>0</v>
      </c>
      <c r="CW16" s="5"/>
      <c r="CX16" s="182"/>
      <c r="CY16" s="182">
        <f t="shared" si="192"/>
        <v>0</v>
      </c>
      <c r="CZ16" s="182">
        <f t="shared" si="192"/>
        <v>0</v>
      </c>
      <c r="DA16" s="5"/>
      <c r="DB16" s="182"/>
      <c r="DC16" s="182">
        <f t="shared" si="193"/>
        <v>0</v>
      </c>
      <c r="DD16" s="182">
        <f t="shared" si="193"/>
        <v>0</v>
      </c>
      <c r="DE16" s="5"/>
      <c r="DF16" s="182"/>
      <c r="DG16" s="182">
        <f t="shared" si="194"/>
        <v>0</v>
      </c>
      <c r="DH16" s="182">
        <f t="shared" si="194"/>
        <v>0</v>
      </c>
      <c r="DI16" s="5"/>
      <c r="DJ16" s="182"/>
      <c r="DK16" s="182">
        <f t="shared" si="195"/>
        <v>0</v>
      </c>
      <c r="DL16" s="182">
        <f t="shared" si="195"/>
        <v>0</v>
      </c>
      <c r="DM16" s="5"/>
      <c r="DN16" s="182"/>
      <c r="DO16" s="182">
        <f t="shared" si="196"/>
        <v>0</v>
      </c>
      <c r="DP16" s="182">
        <f t="shared" si="196"/>
        <v>0</v>
      </c>
      <c r="DQ16" s="5"/>
      <c r="DR16" s="182"/>
      <c r="DS16" s="182">
        <f t="shared" si="197"/>
        <v>0</v>
      </c>
      <c r="DT16" s="182">
        <f t="shared" si="197"/>
        <v>0</v>
      </c>
      <c r="DU16" s="5"/>
      <c r="DV16" s="182"/>
      <c r="DW16" s="182">
        <f t="shared" si="198"/>
        <v>0</v>
      </c>
      <c r="DX16" s="182">
        <f t="shared" si="198"/>
        <v>0</v>
      </c>
      <c r="DY16" s="5"/>
      <c r="DZ16" s="182"/>
      <c r="EA16" s="182">
        <f t="shared" si="199"/>
        <v>0</v>
      </c>
      <c r="EB16" s="182">
        <f t="shared" si="199"/>
        <v>0</v>
      </c>
      <c r="EC16" s="5"/>
      <c r="ED16" s="182"/>
      <c r="EE16" s="182">
        <f t="shared" si="200"/>
        <v>0</v>
      </c>
      <c r="EF16" s="182">
        <f t="shared" si="200"/>
        <v>0</v>
      </c>
      <c r="EG16" s="5"/>
      <c r="EH16" s="182"/>
      <c r="EI16" s="182">
        <f t="shared" si="201"/>
        <v>0</v>
      </c>
      <c r="EJ16" s="182">
        <f t="shared" si="201"/>
        <v>0</v>
      </c>
      <c r="EK16" s="5"/>
      <c r="EL16" s="182"/>
      <c r="EM16" s="182">
        <f t="shared" si="202"/>
        <v>0</v>
      </c>
      <c r="EN16" s="182">
        <f t="shared" si="202"/>
        <v>0</v>
      </c>
      <c r="EO16" s="5"/>
      <c r="EP16" s="182"/>
      <c r="EQ16" s="182">
        <f t="shared" si="203"/>
        <v>0</v>
      </c>
      <c r="ER16" s="182">
        <f t="shared" si="203"/>
        <v>0</v>
      </c>
      <c r="ES16" s="5"/>
      <c r="ET16" s="182"/>
      <c r="EU16" s="182">
        <f t="shared" si="204"/>
        <v>0</v>
      </c>
      <c r="EV16" s="182">
        <f t="shared" si="204"/>
        <v>0</v>
      </c>
      <c r="EW16" s="5"/>
      <c r="EX16" s="182"/>
      <c r="EY16" s="182">
        <f t="shared" si="205"/>
        <v>0</v>
      </c>
      <c r="EZ16" s="182">
        <f t="shared" si="205"/>
        <v>0</v>
      </c>
      <c r="FA16" s="5"/>
      <c r="FB16" s="182"/>
      <c r="FC16" s="182">
        <f t="shared" si="206"/>
        <v>0</v>
      </c>
      <c r="FD16" s="182">
        <f t="shared" si="206"/>
        <v>0</v>
      </c>
      <c r="FE16" s="5"/>
      <c r="FF16" s="182"/>
      <c r="FG16" s="182">
        <f t="shared" si="207"/>
        <v>0</v>
      </c>
      <c r="FH16" s="182">
        <f t="shared" si="207"/>
        <v>0</v>
      </c>
      <c r="FI16" s="5"/>
      <c r="FJ16" s="182"/>
      <c r="FK16" s="182">
        <f t="shared" si="208"/>
        <v>0</v>
      </c>
      <c r="FL16" s="182">
        <f t="shared" si="208"/>
        <v>0</v>
      </c>
      <c r="FM16" s="5"/>
      <c r="FN16" s="182"/>
      <c r="FO16" s="182">
        <f t="shared" si="209"/>
        <v>0</v>
      </c>
      <c r="FP16" s="182">
        <f t="shared" si="209"/>
        <v>0</v>
      </c>
      <c r="FQ16" s="5"/>
      <c r="FR16" s="182"/>
      <c r="FS16" s="182">
        <f t="shared" si="210"/>
        <v>0</v>
      </c>
      <c r="FT16" s="182">
        <f t="shared" si="210"/>
        <v>0</v>
      </c>
      <c r="FU16" s="5"/>
      <c r="FV16" s="182"/>
      <c r="FW16" s="182">
        <f t="shared" si="211"/>
        <v>0</v>
      </c>
      <c r="FX16" s="182">
        <f t="shared" si="211"/>
        <v>0</v>
      </c>
      <c r="FY16" s="5"/>
      <c r="FZ16" s="182"/>
      <c r="GA16" s="182">
        <f t="shared" si="212"/>
        <v>0</v>
      </c>
      <c r="GB16" s="182">
        <f t="shared" si="212"/>
        <v>0</v>
      </c>
      <c r="GC16" s="5"/>
      <c r="GD16" s="182"/>
      <c r="GE16" s="182">
        <f t="shared" si="213"/>
        <v>0</v>
      </c>
      <c r="GF16" s="182">
        <f t="shared" si="213"/>
        <v>0</v>
      </c>
      <c r="GG16" s="5"/>
      <c r="GH16" s="182"/>
      <c r="GI16" s="182">
        <f t="shared" si="214"/>
        <v>0</v>
      </c>
      <c r="GJ16" s="182">
        <f t="shared" si="214"/>
        <v>0</v>
      </c>
      <c r="GK16" s="5"/>
      <c r="GL16" s="182"/>
      <c r="GM16" s="182">
        <f t="shared" si="215"/>
        <v>0</v>
      </c>
      <c r="GN16" s="182">
        <f t="shared" si="215"/>
        <v>0</v>
      </c>
      <c r="GO16" s="5"/>
      <c r="GP16" s="182"/>
      <c r="GQ16" s="182">
        <f t="shared" si="216"/>
        <v>0</v>
      </c>
      <c r="GR16" s="182">
        <f t="shared" si="216"/>
        <v>0</v>
      </c>
      <c r="GS16" s="5"/>
      <c r="GT16" s="182"/>
      <c r="GU16" s="182">
        <f t="shared" si="217"/>
        <v>0</v>
      </c>
      <c r="GV16" s="182">
        <f t="shared" si="217"/>
        <v>0</v>
      </c>
      <c r="GW16" s="5"/>
      <c r="GX16" s="182"/>
      <c r="GY16" s="182">
        <f t="shared" si="218"/>
        <v>0</v>
      </c>
      <c r="GZ16" s="182">
        <f t="shared" si="218"/>
        <v>0</v>
      </c>
      <c r="HA16" s="5"/>
      <c r="HB16" s="182"/>
      <c r="HC16" s="182">
        <f t="shared" si="219"/>
        <v>0</v>
      </c>
      <c r="HD16" s="182">
        <f t="shared" si="219"/>
        <v>0</v>
      </c>
      <c r="HE16" s="5"/>
      <c r="HF16" s="182"/>
      <c r="HG16" s="182">
        <f t="shared" si="220"/>
        <v>0</v>
      </c>
      <c r="HH16" s="182">
        <f t="shared" si="220"/>
        <v>0</v>
      </c>
      <c r="HI16" s="5"/>
      <c r="HJ16" s="182"/>
      <c r="HK16" s="182">
        <f t="shared" si="221"/>
        <v>0</v>
      </c>
      <c r="HL16" s="182">
        <f t="shared" si="221"/>
        <v>0</v>
      </c>
      <c r="HM16" s="5"/>
      <c r="HN16" s="182"/>
      <c r="HO16" s="182">
        <f t="shared" si="222"/>
        <v>0</v>
      </c>
      <c r="HP16" s="182">
        <f t="shared" si="222"/>
        <v>0</v>
      </c>
      <c r="HQ16" s="5"/>
      <c r="HR16" s="182"/>
      <c r="HS16" s="182">
        <f t="shared" si="223"/>
        <v>0</v>
      </c>
      <c r="HT16" s="182">
        <f t="shared" si="223"/>
        <v>0</v>
      </c>
      <c r="HU16" s="5"/>
      <c r="HV16" s="182"/>
      <c r="HW16" s="182">
        <f t="shared" si="224"/>
        <v>0</v>
      </c>
      <c r="HX16" s="182">
        <f t="shared" si="224"/>
        <v>0</v>
      </c>
      <c r="HY16" s="5"/>
      <c r="HZ16" s="182"/>
      <c r="IA16" s="182">
        <f t="shared" si="225"/>
        <v>0</v>
      </c>
      <c r="IB16" s="182">
        <f t="shared" si="225"/>
        <v>0</v>
      </c>
      <c r="IC16" s="5"/>
      <c r="ID16" s="182"/>
      <c r="IE16" s="182">
        <f t="shared" si="226"/>
        <v>0</v>
      </c>
      <c r="IF16" s="182">
        <f t="shared" si="226"/>
        <v>0</v>
      </c>
      <c r="IG16" s="5"/>
      <c r="IH16" s="182"/>
      <c r="II16" s="182">
        <f t="shared" si="227"/>
        <v>0</v>
      </c>
      <c r="IJ16" s="182">
        <f t="shared" si="227"/>
        <v>0</v>
      </c>
      <c r="IK16" s="5"/>
      <c r="IL16" s="182"/>
      <c r="IM16" s="182">
        <f t="shared" si="228"/>
        <v>0</v>
      </c>
      <c r="IN16" s="182">
        <f t="shared" si="228"/>
        <v>0</v>
      </c>
      <c r="IO16" s="5"/>
      <c r="IP16" s="182"/>
      <c r="IQ16" s="182">
        <f t="shared" si="229"/>
        <v>0</v>
      </c>
      <c r="IR16" s="182">
        <f t="shared" si="229"/>
        <v>0</v>
      </c>
      <c r="IS16" s="5"/>
      <c r="IT16" s="182"/>
      <c r="IU16" s="182">
        <f t="shared" si="230"/>
        <v>0</v>
      </c>
      <c r="IV16" s="182">
        <f t="shared" si="230"/>
        <v>0</v>
      </c>
      <c r="IW16" s="5"/>
      <c r="IX16" s="182"/>
      <c r="IY16" s="182">
        <f t="shared" si="231"/>
        <v>0</v>
      </c>
      <c r="IZ16" s="182">
        <f t="shared" si="231"/>
        <v>0</v>
      </c>
      <c r="JA16" s="5"/>
      <c r="JB16" s="182"/>
      <c r="JC16" s="182">
        <f t="shared" si="232"/>
        <v>0</v>
      </c>
      <c r="JD16" s="182">
        <f t="shared" si="232"/>
        <v>0</v>
      </c>
      <c r="JE16" s="5"/>
      <c r="JF16" s="182"/>
      <c r="JG16" s="182">
        <f t="shared" si="233"/>
        <v>0</v>
      </c>
      <c r="JH16" s="182">
        <f t="shared" si="233"/>
        <v>0</v>
      </c>
      <c r="JI16" s="5"/>
      <c r="JJ16" s="182"/>
      <c r="JK16" s="182">
        <f t="shared" si="234"/>
        <v>0</v>
      </c>
      <c r="JL16" s="182">
        <f t="shared" si="234"/>
        <v>0</v>
      </c>
      <c r="JM16" s="5"/>
      <c r="JN16" s="182"/>
      <c r="JO16" s="182">
        <f t="shared" si="235"/>
        <v>0</v>
      </c>
      <c r="JP16" s="182">
        <f>JL16*JP$8</f>
        <v>0</v>
      </c>
      <c r="JR16" s="182"/>
      <c r="JS16" s="182">
        <f t="shared" si="236"/>
        <v>0</v>
      </c>
      <c r="JT16" s="182">
        <f>JP16*JT$8</f>
        <v>0</v>
      </c>
      <c r="JV16" s="182"/>
      <c r="JW16" s="182">
        <f t="shared" si="237"/>
        <v>0</v>
      </c>
      <c r="JX16" s="182">
        <f>JT16*JX$8</f>
        <v>0</v>
      </c>
      <c r="JZ16" s="182"/>
      <c r="KA16" s="182">
        <f t="shared" si="238"/>
        <v>0</v>
      </c>
      <c r="KB16" s="182">
        <f>JX16*KB$8</f>
        <v>0</v>
      </c>
      <c r="KD16" s="182"/>
      <c r="KE16" s="182">
        <f t="shared" si="239"/>
        <v>0</v>
      </c>
      <c r="KF16" s="182">
        <f>KB16*KF$8</f>
        <v>0</v>
      </c>
      <c r="KH16" s="183"/>
      <c r="KI16" s="183"/>
      <c r="KJ16" s="183">
        <f t="shared" si="0"/>
        <v>0</v>
      </c>
      <c r="KL16" s="183"/>
      <c r="KM16" s="183"/>
      <c r="KN16" s="183">
        <f t="shared" si="1"/>
        <v>0</v>
      </c>
      <c r="KP16" s="183"/>
      <c r="KQ16" s="183"/>
      <c r="KR16" s="183">
        <f t="shared" si="2"/>
        <v>0</v>
      </c>
      <c r="KT16" s="183"/>
      <c r="KU16" s="183"/>
      <c r="KV16" s="183">
        <f t="shared" si="3"/>
        <v>0</v>
      </c>
      <c r="KX16" s="183"/>
      <c r="KY16" s="183"/>
      <c r="KZ16" s="183">
        <f t="shared" si="4"/>
        <v>0</v>
      </c>
      <c r="LB16" s="183"/>
      <c r="LC16" s="183"/>
      <c r="LD16" s="183">
        <f t="shared" si="5"/>
        <v>0</v>
      </c>
      <c r="LF16" s="183"/>
      <c r="LG16" s="183"/>
      <c r="LH16" s="183">
        <f t="shared" si="6"/>
        <v>0</v>
      </c>
    </row>
    <row r="17" spans="2:320" s="3" customFormat="1" ht="18.75">
      <c r="B17" s="362" t="s">
        <v>164</v>
      </c>
      <c r="C17" s="362"/>
      <c r="D17" s="362"/>
      <c r="E17" s="187"/>
      <c r="F17" s="188">
        <f>SUM(F10:F16)</f>
        <v>0</v>
      </c>
      <c r="G17" s="188"/>
      <c r="H17" s="188">
        <f>SUM(H10:H16)</f>
        <v>0</v>
      </c>
      <c r="I17" s="188"/>
      <c r="J17" s="188">
        <f>SUM(J10:J16)</f>
        <v>15</v>
      </c>
      <c r="K17" s="188"/>
      <c r="L17" s="188">
        <f>SUM(L10:L16)</f>
        <v>1077000</v>
      </c>
      <c r="M17" s="188"/>
      <c r="N17" s="188">
        <f>SUM(N10:N16)</f>
        <v>15</v>
      </c>
      <c r="O17" s="188"/>
      <c r="P17" s="188">
        <f>SUM(P10:P16)</f>
        <v>1077000</v>
      </c>
      <c r="Q17" s="188"/>
      <c r="R17" s="188">
        <f>SUM(R10:R16)</f>
        <v>20</v>
      </c>
      <c r="S17" s="188"/>
      <c r="T17" s="188">
        <f>SUM(T10:T16)</f>
        <v>1436000</v>
      </c>
      <c r="U17" s="188"/>
      <c r="V17" s="188">
        <f>SUM(V10:V16)</f>
        <v>25</v>
      </c>
      <c r="W17" s="188"/>
      <c r="X17" s="188">
        <f>SUM(X10:X16)</f>
        <v>1795000</v>
      </c>
      <c r="Y17" s="188"/>
      <c r="Z17" s="188">
        <f>SUM(Z10:Z16)</f>
        <v>40</v>
      </c>
      <c r="AA17" s="188"/>
      <c r="AB17" s="188">
        <f>SUM(AB10:AB16)</f>
        <v>2872000</v>
      </c>
      <c r="AC17" s="188"/>
      <c r="AD17" s="188">
        <f>SUM(AD10:AD16)</f>
        <v>50</v>
      </c>
      <c r="AE17" s="188"/>
      <c r="AF17" s="188">
        <f>SUM(AF10:AF16)</f>
        <v>3590000</v>
      </c>
      <c r="AG17" s="188"/>
      <c r="AH17" s="188">
        <f>SUM(AH10:AH16)</f>
        <v>50</v>
      </c>
      <c r="AI17" s="188"/>
      <c r="AJ17" s="188">
        <f>SUM(AJ10:AJ16)</f>
        <v>3590000</v>
      </c>
      <c r="AK17" s="188"/>
      <c r="AL17" s="188">
        <f>SUM(AL10:AL16)</f>
        <v>50</v>
      </c>
      <c r="AM17" s="188"/>
      <c r="AN17" s="188">
        <f>SUM(AN10:AN16)</f>
        <v>3590000</v>
      </c>
      <c r="AO17" s="188"/>
      <c r="AP17" s="188">
        <f>SUM(AP10:AP16)</f>
        <v>50</v>
      </c>
      <c r="AQ17" s="188"/>
      <c r="AR17" s="188">
        <f>SUM(AR10:AR16)</f>
        <v>3590000</v>
      </c>
      <c r="AS17" s="188"/>
      <c r="AT17" s="188">
        <f>SUM(AT10:AT16)</f>
        <v>50</v>
      </c>
      <c r="AU17" s="188"/>
      <c r="AV17" s="188">
        <f>SUM(AV10:AV16)</f>
        <v>3590000</v>
      </c>
      <c r="AW17" s="188"/>
      <c r="AX17" s="188">
        <f>SUM(AX10:AX16)</f>
        <v>50</v>
      </c>
      <c r="AY17" s="188"/>
      <c r="AZ17" s="188">
        <f>SUM(AZ10:AZ16)</f>
        <v>3590000</v>
      </c>
      <c r="BA17" s="188"/>
      <c r="BB17" s="188">
        <f>SUM(BB10:BB16)</f>
        <v>50</v>
      </c>
      <c r="BC17" s="188"/>
      <c r="BD17" s="188">
        <f>SUM(BD10:BD16)</f>
        <v>3590000</v>
      </c>
      <c r="BE17" s="188"/>
      <c r="BF17" s="188">
        <f>SUM(BF10:BF16)</f>
        <v>50</v>
      </c>
      <c r="BG17" s="188"/>
      <c r="BH17" s="188">
        <f>SUM(BH10:BH16)</f>
        <v>3590000</v>
      </c>
      <c r="BI17" s="188"/>
      <c r="BJ17" s="188">
        <f>SUM(BJ10:BJ16)</f>
        <v>50</v>
      </c>
      <c r="BK17" s="188"/>
      <c r="BL17" s="188">
        <f>SUM(BL10:BL16)</f>
        <v>3590000</v>
      </c>
      <c r="BM17" s="188"/>
      <c r="BN17" s="188">
        <f>SUM(BN10:BN16)</f>
        <v>50</v>
      </c>
      <c r="BO17" s="188"/>
      <c r="BP17" s="188">
        <f>SUM(BP10:BP16)</f>
        <v>3590000</v>
      </c>
      <c r="BQ17" s="188"/>
      <c r="BR17" s="188">
        <f>SUM(BR10:BR16)</f>
        <v>50</v>
      </c>
      <c r="BS17" s="188"/>
      <c r="BT17" s="188">
        <f>SUM(BT10:BT16)</f>
        <v>3590000</v>
      </c>
      <c r="BU17" s="188"/>
      <c r="BV17" s="188">
        <f>SUM(BV10:BV16)</f>
        <v>50</v>
      </c>
      <c r="BW17" s="188"/>
      <c r="BX17" s="188">
        <f>SUM(BX10:BX16)</f>
        <v>3590000</v>
      </c>
      <c r="BY17" s="188"/>
      <c r="BZ17" s="188">
        <f>SUM(BZ10:BZ16)</f>
        <v>50</v>
      </c>
      <c r="CA17" s="188"/>
      <c r="CB17" s="188">
        <f>SUM(CB10:CB16)</f>
        <v>3590000</v>
      </c>
      <c r="CC17" s="188"/>
      <c r="CD17" s="188">
        <f>SUM(CD10:CD16)</f>
        <v>50</v>
      </c>
      <c r="CE17" s="188"/>
      <c r="CF17" s="188">
        <f>SUM(CF10:CF16)</f>
        <v>3590000</v>
      </c>
      <c r="CG17" s="188"/>
      <c r="CH17" s="188">
        <f>SUM(CH10:CH16)</f>
        <v>50</v>
      </c>
      <c r="CI17" s="188"/>
      <c r="CJ17" s="188">
        <f>SUM(CJ10:CJ16)</f>
        <v>3590000</v>
      </c>
      <c r="CK17" s="188"/>
      <c r="CL17" s="188">
        <f>SUM(CL10:CL16)</f>
        <v>50</v>
      </c>
      <c r="CM17" s="188"/>
      <c r="CN17" s="188">
        <f>SUM(CN10:CN16)</f>
        <v>3590000</v>
      </c>
      <c r="CO17" s="188"/>
      <c r="CP17" s="188">
        <f>SUM(CP10:CP16)</f>
        <v>50</v>
      </c>
      <c r="CQ17" s="188"/>
      <c r="CR17" s="188">
        <f>SUM(CR10:CR16)</f>
        <v>3590000</v>
      </c>
      <c r="CS17" s="188"/>
      <c r="CT17" s="188">
        <f>SUM(CT10:CT16)</f>
        <v>50</v>
      </c>
      <c r="CU17" s="188"/>
      <c r="CV17" s="188">
        <f>SUM(CV10:CV16)</f>
        <v>3590000</v>
      </c>
      <c r="CW17" s="188"/>
      <c r="CX17" s="188">
        <f>SUM(CX10:CX16)</f>
        <v>50</v>
      </c>
      <c r="CY17" s="188"/>
      <c r="CZ17" s="188">
        <f>SUM(CZ10:CZ16)</f>
        <v>3590000</v>
      </c>
      <c r="DA17" s="188"/>
      <c r="DB17" s="188">
        <f>SUM(DB10:DB16)</f>
        <v>50</v>
      </c>
      <c r="DC17" s="188"/>
      <c r="DD17" s="188">
        <f>SUM(DD10:DD16)</f>
        <v>3590000</v>
      </c>
      <c r="DE17" s="188"/>
      <c r="DF17" s="188">
        <f>SUM(DF10:DF16)</f>
        <v>50</v>
      </c>
      <c r="DG17" s="188"/>
      <c r="DH17" s="188">
        <f>SUM(DH10:DH16)</f>
        <v>3590000</v>
      </c>
      <c r="DI17" s="188"/>
      <c r="DJ17" s="188">
        <f>SUM(DJ10:DJ16)</f>
        <v>50</v>
      </c>
      <c r="DK17" s="188"/>
      <c r="DL17" s="188">
        <f>SUM(DL10:DL16)</f>
        <v>3590000</v>
      </c>
      <c r="DM17" s="188"/>
      <c r="DN17" s="188">
        <f>SUM(DN10:DN16)</f>
        <v>50</v>
      </c>
      <c r="DO17" s="188"/>
      <c r="DP17" s="188">
        <f>SUM(DP10:DP16)</f>
        <v>3590000</v>
      </c>
      <c r="DQ17" s="188"/>
      <c r="DR17" s="188">
        <f>SUM(DR10:DR16)</f>
        <v>50</v>
      </c>
      <c r="DS17" s="188"/>
      <c r="DT17" s="188">
        <f>SUM(DT10:DT16)</f>
        <v>3590000</v>
      </c>
      <c r="DU17" s="188"/>
      <c r="DV17" s="188">
        <f>SUM(DV10:DV16)</f>
        <v>50</v>
      </c>
      <c r="DW17" s="188"/>
      <c r="DX17" s="188">
        <f>SUM(DX10:DX16)</f>
        <v>3590000</v>
      </c>
      <c r="DY17" s="188"/>
      <c r="DZ17" s="188">
        <f>SUM(DZ10:DZ16)</f>
        <v>50</v>
      </c>
      <c r="EA17" s="188"/>
      <c r="EB17" s="188">
        <f>SUM(EB10:EB16)</f>
        <v>3590000</v>
      </c>
      <c r="EC17" s="188"/>
      <c r="ED17" s="188">
        <f>SUM(ED10:ED16)</f>
        <v>50</v>
      </c>
      <c r="EE17" s="188"/>
      <c r="EF17" s="188">
        <f>SUM(EF10:EF16)</f>
        <v>3590000</v>
      </c>
      <c r="EG17" s="188"/>
      <c r="EH17" s="188">
        <f>SUM(EH10:EH16)</f>
        <v>50</v>
      </c>
      <c r="EI17" s="188"/>
      <c r="EJ17" s="188">
        <f>SUM(EJ10:EJ16)</f>
        <v>3590000</v>
      </c>
      <c r="EK17" s="188"/>
      <c r="EL17" s="188">
        <f>SUM(EL10:EL16)</f>
        <v>50</v>
      </c>
      <c r="EM17" s="188"/>
      <c r="EN17" s="188">
        <f>SUM(EN10:EN16)</f>
        <v>3590000</v>
      </c>
      <c r="EO17" s="188"/>
      <c r="EP17" s="188">
        <f>SUM(EP10:EP16)</f>
        <v>50</v>
      </c>
      <c r="EQ17" s="188"/>
      <c r="ER17" s="188">
        <f>SUM(ER10:ER16)</f>
        <v>3590000</v>
      </c>
      <c r="ES17" s="188"/>
      <c r="ET17" s="188">
        <f>SUM(ET10:ET16)</f>
        <v>50</v>
      </c>
      <c r="EU17" s="188"/>
      <c r="EV17" s="188">
        <f>SUM(EV10:EV16)</f>
        <v>3590000</v>
      </c>
      <c r="EW17" s="188"/>
      <c r="EX17" s="188">
        <f>SUM(EX10:EX16)</f>
        <v>50</v>
      </c>
      <c r="EY17" s="188"/>
      <c r="EZ17" s="188">
        <f>SUM(EZ10:EZ16)</f>
        <v>3590000</v>
      </c>
      <c r="FA17" s="188"/>
      <c r="FB17" s="188">
        <f>SUM(FB10:FB16)</f>
        <v>50</v>
      </c>
      <c r="FC17" s="188"/>
      <c r="FD17" s="188">
        <f>SUM(FD10:FD16)</f>
        <v>3590000</v>
      </c>
      <c r="FE17" s="188"/>
      <c r="FF17" s="188">
        <f>SUM(FF10:FF16)</f>
        <v>50</v>
      </c>
      <c r="FG17" s="188"/>
      <c r="FH17" s="188">
        <f>SUM(FH10:FH16)</f>
        <v>3590000</v>
      </c>
      <c r="FI17" s="188"/>
      <c r="FJ17" s="188">
        <f>SUM(FJ10:FJ16)</f>
        <v>50</v>
      </c>
      <c r="FK17" s="188"/>
      <c r="FL17" s="188">
        <f>SUM(FL10:FL16)</f>
        <v>3590000</v>
      </c>
      <c r="FM17" s="188"/>
      <c r="FN17" s="188">
        <f>SUM(FN10:FN16)</f>
        <v>50</v>
      </c>
      <c r="FO17" s="188"/>
      <c r="FP17" s="188">
        <f>SUM(FP10:FP16)</f>
        <v>3590000</v>
      </c>
      <c r="FQ17" s="188"/>
      <c r="FR17" s="188">
        <f>SUM(FR10:FR16)</f>
        <v>50</v>
      </c>
      <c r="FS17" s="188"/>
      <c r="FT17" s="188">
        <f>SUM(FT10:FT16)</f>
        <v>3590000</v>
      </c>
      <c r="FU17" s="188"/>
      <c r="FV17" s="188">
        <f>SUM(FV10:FV16)</f>
        <v>50</v>
      </c>
      <c r="FW17" s="188"/>
      <c r="FX17" s="188">
        <f>SUM(FX10:FX16)</f>
        <v>3590000</v>
      </c>
      <c r="FY17" s="188"/>
      <c r="FZ17" s="188">
        <f>SUM(FZ10:FZ16)</f>
        <v>50</v>
      </c>
      <c r="GA17" s="188"/>
      <c r="GB17" s="188">
        <f>SUM(GB10:GB16)</f>
        <v>3590000</v>
      </c>
      <c r="GC17" s="188"/>
      <c r="GD17" s="188">
        <f>SUM(GD10:GD16)</f>
        <v>50</v>
      </c>
      <c r="GE17" s="188"/>
      <c r="GF17" s="188">
        <f>SUM(GF10:GF16)</f>
        <v>3590000</v>
      </c>
      <c r="GG17" s="188"/>
      <c r="GH17" s="188">
        <f>SUM(GH10:GH16)</f>
        <v>50</v>
      </c>
      <c r="GI17" s="188"/>
      <c r="GJ17" s="188">
        <f>SUM(GJ10:GJ16)</f>
        <v>3590000</v>
      </c>
      <c r="GK17" s="188"/>
      <c r="GL17" s="188">
        <f>SUM(GL10:GL16)</f>
        <v>50</v>
      </c>
      <c r="GM17" s="188"/>
      <c r="GN17" s="188">
        <f>SUM(GN10:GN16)</f>
        <v>3590000</v>
      </c>
      <c r="GP17" s="188">
        <f>SUM(GP10:GP16)</f>
        <v>50</v>
      </c>
      <c r="GQ17" s="188"/>
      <c r="GR17" s="188">
        <f>SUM(GR10:GR16)</f>
        <v>3590000</v>
      </c>
      <c r="GS17" s="188"/>
      <c r="GT17" s="188">
        <f>SUM(GT10:GT16)</f>
        <v>50</v>
      </c>
      <c r="GU17" s="188"/>
      <c r="GV17" s="188">
        <f>SUM(GV10:GV16)</f>
        <v>3590000</v>
      </c>
      <c r="GW17" s="188"/>
      <c r="GX17" s="188">
        <f>SUM(GX10:GX16)</f>
        <v>50</v>
      </c>
      <c r="GY17" s="188"/>
      <c r="GZ17" s="188">
        <f>SUM(GZ10:GZ16)</f>
        <v>3590000</v>
      </c>
      <c r="HA17" s="188"/>
      <c r="HB17" s="188">
        <f>SUM(HB10:HB16)</f>
        <v>50</v>
      </c>
      <c r="HC17" s="188"/>
      <c r="HD17" s="188">
        <f>SUM(HD10:HD16)</f>
        <v>3590000</v>
      </c>
      <c r="HE17" s="188"/>
      <c r="HF17" s="188">
        <f>SUM(HF10:HF16)</f>
        <v>50</v>
      </c>
      <c r="HG17" s="188"/>
      <c r="HH17" s="188">
        <f>SUM(HH10:HH16)</f>
        <v>3590000</v>
      </c>
      <c r="HI17" s="188"/>
      <c r="HJ17" s="188">
        <f>SUM(HJ10:HJ16)</f>
        <v>50</v>
      </c>
      <c r="HK17" s="188"/>
      <c r="HL17" s="188">
        <f>SUM(HL10:HL16)</f>
        <v>3590000</v>
      </c>
      <c r="HM17" s="188"/>
      <c r="HN17" s="188">
        <f>SUM(HN10:HN16)</f>
        <v>50</v>
      </c>
      <c r="HO17" s="188"/>
      <c r="HP17" s="188">
        <f>SUM(HP10:HP16)</f>
        <v>3590000</v>
      </c>
      <c r="HQ17" s="188"/>
      <c r="HR17" s="188">
        <f>SUM(HR10:HR16)</f>
        <v>50</v>
      </c>
      <c r="HS17" s="188"/>
      <c r="HT17" s="188">
        <f>SUM(HT10:HT16)</f>
        <v>3590000</v>
      </c>
      <c r="HU17" s="188"/>
      <c r="HV17" s="188">
        <f>SUM(HV10:HV16)</f>
        <v>50</v>
      </c>
      <c r="HW17" s="188"/>
      <c r="HX17" s="188">
        <f>SUM(HX10:HX16)</f>
        <v>3590000</v>
      </c>
      <c r="HY17" s="188"/>
      <c r="HZ17" s="188">
        <f>SUM(HZ10:HZ16)</f>
        <v>50</v>
      </c>
      <c r="IA17" s="188"/>
      <c r="IB17" s="188">
        <f>SUM(IB10:IB16)</f>
        <v>3590000</v>
      </c>
      <c r="IC17" s="188"/>
      <c r="ID17" s="188">
        <f>SUM(ID10:ID16)</f>
        <v>50</v>
      </c>
      <c r="IE17" s="188"/>
      <c r="IF17" s="188">
        <f>SUM(IF10:IF16)</f>
        <v>3590000</v>
      </c>
      <c r="IG17" s="188"/>
      <c r="IH17" s="188">
        <f>SUM(IH10:IH16)</f>
        <v>50</v>
      </c>
      <c r="II17" s="188"/>
      <c r="IJ17" s="188">
        <f>SUM(IJ10:IJ16)</f>
        <v>3590000</v>
      </c>
      <c r="IL17" s="188">
        <f>SUM(IL10:IL16)</f>
        <v>50</v>
      </c>
      <c r="IM17" s="188"/>
      <c r="IN17" s="188">
        <f>SUM(IN10:IN16)</f>
        <v>3590000</v>
      </c>
      <c r="IO17" s="188"/>
      <c r="IP17" s="188">
        <f>SUM(IP10:IP16)</f>
        <v>50</v>
      </c>
      <c r="IQ17" s="188"/>
      <c r="IR17" s="188">
        <f>SUM(IR10:IR16)</f>
        <v>3590000</v>
      </c>
      <c r="IS17" s="188"/>
      <c r="IT17" s="188">
        <f>SUM(IT10:IT16)</f>
        <v>50</v>
      </c>
      <c r="IU17" s="188"/>
      <c r="IV17" s="188">
        <f>SUM(IV10:IV16)</f>
        <v>3590000</v>
      </c>
      <c r="IW17" s="188"/>
      <c r="IX17" s="188">
        <f>SUM(IX10:IX16)</f>
        <v>50</v>
      </c>
      <c r="IY17" s="188"/>
      <c r="IZ17" s="188">
        <f>SUM(IZ10:IZ16)</f>
        <v>3590000</v>
      </c>
      <c r="JA17" s="188"/>
      <c r="JB17" s="188">
        <f>SUM(JB10:JB16)</f>
        <v>50</v>
      </c>
      <c r="JC17" s="188"/>
      <c r="JD17" s="188">
        <f>SUM(JD10:JD16)</f>
        <v>3590000</v>
      </c>
      <c r="JE17" s="188"/>
      <c r="JF17" s="188">
        <f>SUM(JF10:JF16)</f>
        <v>50</v>
      </c>
      <c r="JG17" s="188"/>
      <c r="JH17" s="188">
        <f>SUM(JH10:JH16)</f>
        <v>3590000</v>
      </c>
      <c r="JI17" s="188"/>
      <c r="JJ17" s="188">
        <f>SUM(JJ10:JJ16)</f>
        <v>50</v>
      </c>
      <c r="JK17" s="188"/>
      <c r="JL17" s="188">
        <f>SUM(JL10:JL16)</f>
        <v>3590000</v>
      </c>
      <c r="JM17" s="188"/>
      <c r="JN17" s="188">
        <f>SUM(JN10:JN16)</f>
        <v>50</v>
      </c>
      <c r="JO17" s="188"/>
      <c r="JP17" s="188">
        <f>SUM(JP10:JP16)</f>
        <v>3590000</v>
      </c>
      <c r="JR17" s="188">
        <f>SUM(JR10:JR16)</f>
        <v>50</v>
      </c>
      <c r="JS17" s="188"/>
      <c r="JT17" s="188">
        <f>SUM(JT10:JT16)</f>
        <v>3590000</v>
      </c>
      <c r="JV17" s="188">
        <f>SUM(JV10:JV16)</f>
        <v>50</v>
      </c>
      <c r="JW17" s="188"/>
      <c r="JX17" s="188">
        <f>SUM(JX10:JX16)</f>
        <v>3590000</v>
      </c>
      <c r="JZ17" s="188">
        <f>SUM(JZ10:JZ16)</f>
        <v>50</v>
      </c>
      <c r="KA17" s="188"/>
      <c r="KB17" s="188">
        <f>SUM(KB10:KB16)</f>
        <v>3590000</v>
      </c>
      <c r="KD17" s="188">
        <f>SUM(KD10:KD16)</f>
        <v>50</v>
      </c>
      <c r="KE17" s="188"/>
      <c r="KF17" s="188">
        <f>SUM(KF10:KF16)</f>
        <v>3590000</v>
      </c>
      <c r="KH17" s="188"/>
      <c r="KI17" s="188"/>
      <c r="KJ17" s="183">
        <f t="shared" si="0"/>
        <v>3590000</v>
      </c>
      <c r="KL17" s="188"/>
      <c r="KM17" s="188"/>
      <c r="KN17" s="183">
        <f t="shared" si="1"/>
        <v>40567000</v>
      </c>
      <c r="KP17" s="188"/>
      <c r="KQ17" s="188"/>
      <c r="KR17" s="183">
        <f t="shared" si="2"/>
        <v>43080000</v>
      </c>
      <c r="KT17" s="188"/>
      <c r="KU17" s="188"/>
      <c r="KV17" s="183">
        <f t="shared" si="3"/>
        <v>43080000</v>
      </c>
      <c r="KX17" s="188"/>
      <c r="KY17" s="188"/>
      <c r="KZ17" s="183">
        <f t="shared" si="4"/>
        <v>43080000</v>
      </c>
      <c r="LB17" s="188"/>
      <c r="LC17" s="188"/>
      <c r="LD17" s="183">
        <f t="shared" si="5"/>
        <v>43080000</v>
      </c>
      <c r="LF17" s="188"/>
      <c r="LG17" s="188"/>
      <c r="LH17" s="183">
        <f t="shared" si="6"/>
        <v>28720000</v>
      </c>
    </row>
    <row r="18" spans="2:320" ht="9.75" customHeight="1">
      <c r="B18" s="3"/>
      <c r="C18" s="184"/>
      <c r="D18" s="184"/>
      <c r="E18" s="184"/>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R18" s="5"/>
      <c r="JS18" s="5"/>
      <c r="JT18" s="5"/>
      <c r="JV18" s="5"/>
      <c r="JW18" s="5"/>
      <c r="JX18" s="5"/>
      <c r="JZ18" s="5"/>
      <c r="KA18" s="5"/>
      <c r="KB18" s="5"/>
      <c r="KD18" s="5"/>
      <c r="KE18" s="5"/>
      <c r="KF18" s="5"/>
      <c r="KH18" s="5"/>
      <c r="KI18" s="5"/>
      <c r="KJ18" s="5"/>
      <c r="KL18" s="5"/>
      <c r="KM18" s="5"/>
      <c r="KN18" s="5"/>
      <c r="KP18" s="5"/>
      <c r="KQ18" s="5"/>
      <c r="KR18" s="5"/>
      <c r="KT18" s="5"/>
      <c r="KU18" s="5"/>
      <c r="KV18" s="5"/>
      <c r="KX18" s="5"/>
      <c r="KY18" s="5"/>
      <c r="KZ18" s="5"/>
      <c r="LB18" s="5"/>
      <c r="LC18" s="5"/>
      <c r="LD18" s="5"/>
      <c r="LF18" s="5"/>
      <c r="LG18" s="5"/>
      <c r="LH18" s="5"/>
    </row>
    <row r="19" spans="2:320" s="284" customFormat="1" ht="11.25">
      <c r="B19" s="283"/>
      <c r="C19" s="286"/>
      <c r="G19" s="285"/>
      <c r="H19" s="285"/>
      <c r="I19" s="285"/>
      <c r="J19" s="207">
        <f>A.IIOPEX!K22+100%</f>
        <v>2</v>
      </c>
      <c r="K19" s="207">
        <f>$K$8</f>
        <v>1</v>
      </c>
      <c r="L19" s="207">
        <f>A.IIOPEX!K22+100%</f>
        <v>2</v>
      </c>
      <c r="M19" s="285"/>
      <c r="N19" s="207">
        <v>1</v>
      </c>
      <c r="O19" s="207">
        <v>1</v>
      </c>
      <c r="P19" s="207">
        <v>1</v>
      </c>
      <c r="Q19" s="285"/>
      <c r="R19" s="207">
        <f>N19</f>
        <v>1</v>
      </c>
      <c r="S19" s="207">
        <v>1</v>
      </c>
      <c r="T19" s="207">
        <f>P19</f>
        <v>1</v>
      </c>
      <c r="U19" s="285"/>
      <c r="V19" s="207">
        <f>R19</f>
        <v>1</v>
      </c>
      <c r="W19" s="207">
        <v>1</v>
      </c>
      <c r="X19" s="207">
        <f>T19</f>
        <v>1</v>
      </c>
      <c r="Y19" s="285"/>
      <c r="Z19" s="207">
        <v>1</v>
      </c>
      <c r="AA19" s="207">
        <v>1</v>
      </c>
      <c r="AB19" s="207">
        <f>X19</f>
        <v>1</v>
      </c>
      <c r="AC19" s="285"/>
      <c r="AD19" s="207">
        <f>Z19</f>
        <v>1</v>
      </c>
      <c r="AE19" s="207">
        <v>1</v>
      </c>
      <c r="AF19" s="207">
        <f>AB19</f>
        <v>1</v>
      </c>
      <c r="AG19" s="285"/>
      <c r="AH19" s="207">
        <f>AD19</f>
        <v>1</v>
      </c>
      <c r="AI19" s="207">
        <v>1</v>
      </c>
      <c r="AJ19" s="207">
        <f>A.IIOPEX!M22+100%</f>
        <v>1.01</v>
      </c>
      <c r="AK19" s="285"/>
      <c r="AL19" s="207">
        <v>1</v>
      </c>
      <c r="AM19" s="207">
        <v>1</v>
      </c>
      <c r="AN19" s="207">
        <v>1</v>
      </c>
      <c r="AO19" s="285"/>
      <c r="AP19" s="207">
        <f>AL19</f>
        <v>1</v>
      </c>
      <c r="AQ19" s="207">
        <v>1</v>
      </c>
      <c r="AR19" s="207">
        <f>AN19</f>
        <v>1</v>
      </c>
      <c r="AS19" s="285"/>
      <c r="AT19" s="207">
        <f>AP19</f>
        <v>1</v>
      </c>
      <c r="AU19" s="207">
        <v>1</v>
      </c>
      <c r="AV19" s="207">
        <f>AR19</f>
        <v>1</v>
      </c>
      <c r="AW19" s="285"/>
      <c r="AX19" s="207">
        <f>AT19</f>
        <v>1</v>
      </c>
      <c r="AY19" s="207">
        <v>1</v>
      </c>
      <c r="AZ19" s="207">
        <f>AV19</f>
        <v>1</v>
      </c>
      <c r="BA19" s="285"/>
      <c r="BB19" s="207">
        <f>AX19</f>
        <v>1</v>
      </c>
      <c r="BC19" s="207">
        <v>1</v>
      </c>
      <c r="BD19" s="207">
        <f>AZ19</f>
        <v>1</v>
      </c>
      <c r="BE19" s="285"/>
      <c r="BF19" s="207">
        <f>BB19</f>
        <v>1</v>
      </c>
      <c r="BG19" s="207">
        <v>1</v>
      </c>
      <c r="BH19" s="207">
        <f>BD19</f>
        <v>1</v>
      </c>
      <c r="BI19" s="285"/>
      <c r="BJ19" s="207">
        <f>BF19</f>
        <v>1</v>
      </c>
      <c r="BK19" s="207">
        <v>1</v>
      </c>
      <c r="BL19" s="207">
        <f>BH19</f>
        <v>1</v>
      </c>
      <c r="BM19" s="285"/>
      <c r="BN19" s="250">
        <f>BJ19</f>
        <v>1</v>
      </c>
      <c r="BO19" s="250">
        <v>1</v>
      </c>
      <c r="BP19" s="207">
        <f>BL19</f>
        <v>1</v>
      </c>
      <c r="BQ19" s="285"/>
      <c r="BR19" s="207">
        <f>BN19</f>
        <v>1</v>
      </c>
      <c r="BS19" s="207">
        <v>1</v>
      </c>
      <c r="BT19" s="207">
        <f>BP19</f>
        <v>1</v>
      </c>
      <c r="BU19" s="285"/>
      <c r="BV19" s="207">
        <v>1</v>
      </c>
      <c r="BW19" s="207">
        <v>1</v>
      </c>
      <c r="BX19" s="207">
        <f>BT19</f>
        <v>1</v>
      </c>
      <c r="BY19" s="285"/>
      <c r="BZ19" s="207">
        <f>BV19</f>
        <v>1</v>
      </c>
      <c r="CA19" s="207">
        <v>1</v>
      </c>
      <c r="CB19" s="207">
        <f>BX19</f>
        <v>1</v>
      </c>
      <c r="CC19" s="285"/>
      <c r="CD19" s="207">
        <f>A.IIOPEX!O22+100%</f>
        <v>1.01</v>
      </c>
      <c r="CE19" s="207">
        <v>1</v>
      </c>
      <c r="CF19" s="207">
        <f>A.IIOPEX!O22+100%</f>
        <v>1.01</v>
      </c>
      <c r="CG19" s="285"/>
      <c r="CH19" s="207">
        <v>1</v>
      </c>
      <c r="CI19" s="207">
        <v>1</v>
      </c>
      <c r="CJ19" s="207">
        <v>1</v>
      </c>
      <c r="CK19" s="285"/>
      <c r="CL19" s="207">
        <f>CH19</f>
        <v>1</v>
      </c>
      <c r="CM19" s="207">
        <v>1</v>
      </c>
      <c r="CN19" s="207">
        <f>CJ19</f>
        <v>1</v>
      </c>
      <c r="CO19" s="285"/>
      <c r="CP19" s="207">
        <f>CL19</f>
        <v>1</v>
      </c>
      <c r="CQ19" s="207">
        <v>1</v>
      </c>
      <c r="CR19" s="207">
        <f>CN19</f>
        <v>1</v>
      </c>
      <c r="CS19" s="285"/>
      <c r="CT19" s="207">
        <f>CP19</f>
        <v>1</v>
      </c>
      <c r="CU19" s="207">
        <v>1</v>
      </c>
      <c r="CV19" s="207">
        <f>CR19</f>
        <v>1</v>
      </c>
      <c r="CW19" s="285"/>
      <c r="CX19" s="207">
        <f>CT19</f>
        <v>1</v>
      </c>
      <c r="CY19" s="207">
        <v>1</v>
      </c>
      <c r="CZ19" s="207">
        <f>CV19</f>
        <v>1</v>
      </c>
      <c r="DA19" s="285"/>
      <c r="DB19" s="207">
        <f>CX19</f>
        <v>1</v>
      </c>
      <c r="DC19" s="207">
        <v>1</v>
      </c>
      <c r="DD19" s="207">
        <f>CZ19</f>
        <v>1</v>
      </c>
      <c r="DE19" s="285"/>
      <c r="DF19" s="207">
        <f>DB19</f>
        <v>1</v>
      </c>
      <c r="DG19" s="207">
        <v>1</v>
      </c>
      <c r="DH19" s="207">
        <f>DD19</f>
        <v>1</v>
      </c>
      <c r="DI19" s="285"/>
      <c r="DJ19" s="250">
        <f>DF19</f>
        <v>1</v>
      </c>
      <c r="DK19" s="250">
        <v>1</v>
      </c>
      <c r="DL19" s="207">
        <f>DH19</f>
        <v>1</v>
      </c>
      <c r="DM19" s="285"/>
      <c r="DN19" s="207">
        <f>DJ19</f>
        <v>1</v>
      </c>
      <c r="DO19" s="207">
        <v>1</v>
      </c>
      <c r="DP19" s="207">
        <f>DL19</f>
        <v>1</v>
      </c>
      <c r="DQ19" s="285"/>
      <c r="DR19" s="207">
        <v>1</v>
      </c>
      <c r="DS19" s="207">
        <v>1</v>
      </c>
      <c r="DT19" s="207">
        <f>DP19</f>
        <v>1</v>
      </c>
      <c r="DU19" s="285"/>
      <c r="DV19" s="207">
        <f>DR19</f>
        <v>1</v>
      </c>
      <c r="DW19" s="207">
        <v>1</v>
      </c>
      <c r="DX19" s="207">
        <f>DT19</f>
        <v>1</v>
      </c>
      <c r="DY19" s="285"/>
      <c r="DZ19" s="207">
        <f>A.IIOPEX!Q22+100%</f>
        <v>1.01</v>
      </c>
      <c r="EA19" s="207">
        <v>1</v>
      </c>
      <c r="EB19" s="207">
        <f>A.IIOPEX!Q22+100%</f>
        <v>1.01</v>
      </c>
      <c r="EC19" s="285"/>
      <c r="ED19" s="207">
        <v>1</v>
      </c>
      <c r="EE19" s="207">
        <v>1</v>
      </c>
      <c r="EF19" s="207">
        <v>1</v>
      </c>
      <c r="EG19" s="285"/>
      <c r="EH19" s="207">
        <f>ED19</f>
        <v>1</v>
      </c>
      <c r="EI19" s="207">
        <v>1</v>
      </c>
      <c r="EJ19" s="207">
        <f>EF19</f>
        <v>1</v>
      </c>
      <c r="EK19" s="285"/>
      <c r="EL19" s="207">
        <f>EH19</f>
        <v>1</v>
      </c>
      <c r="EM19" s="207">
        <v>1</v>
      </c>
      <c r="EN19" s="207">
        <f>EJ19</f>
        <v>1</v>
      </c>
      <c r="EO19" s="285"/>
      <c r="EP19" s="207">
        <f>EL19</f>
        <v>1</v>
      </c>
      <c r="EQ19" s="207">
        <v>1</v>
      </c>
      <c r="ER19" s="207">
        <f>EN19</f>
        <v>1</v>
      </c>
      <c r="ES19" s="285"/>
      <c r="ET19" s="207">
        <f>EP19</f>
        <v>1</v>
      </c>
      <c r="EU19" s="207">
        <v>1</v>
      </c>
      <c r="EV19" s="207">
        <f>ER19</f>
        <v>1</v>
      </c>
      <c r="EW19" s="285"/>
      <c r="EX19" s="207">
        <f>ET19</f>
        <v>1</v>
      </c>
      <c r="EY19" s="207">
        <v>1</v>
      </c>
      <c r="EZ19" s="207">
        <f>EV19</f>
        <v>1</v>
      </c>
      <c r="FA19" s="285"/>
      <c r="FB19" s="207">
        <f>EX19</f>
        <v>1</v>
      </c>
      <c r="FC19" s="207">
        <v>1</v>
      </c>
      <c r="FD19" s="207">
        <f>EZ19</f>
        <v>1</v>
      </c>
      <c r="FE19" s="285"/>
      <c r="FF19" s="250">
        <f>FB19</f>
        <v>1</v>
      </c>
      <c r="FG19" s="250">
        <v>1</v>
      </c>
      <c r="FH19" s="207">
        <f>FD19</f>
        <v>1</v>
      </c>
      <c r="FI19" s="285"/>
      <c r="FJ19" s="207">
        <f>A.IIOPEX!S22+100%</f>
        <v>1.01</v>
      </c>
      <c r="FK19" s="207">
        <v>1</v>
      </c>
      <c r="FL19" s="207">
        <f>FH19</f>
        <v>1</v>
      </c>
      <c r="FM19" s="285"/>
      <c r="FN19" s="207">
        <v>1</v>
      </c>
      <c r="FO19" s="207">
        <v>1</v>
      </c>
      <c r="FP19" s="207">
        <f>FL19</f>
        <v>1</v>
      </c>
      <c r="FQ19" s="285"/>
      <c r="FR19" s="207">
        <f>FN19</f>
        <v>1</v>
      </c>
      <c r="FS19" s="207">
        <v>1</v>
      </c>
      <c r="FT19" s="207">
        <f>FP19</f>
        <v>1</v>
      </c>
      <c r="FU19" s="285"/>
      <c r="FV19" s="207">
        <f>FR19</f>
        <v>1</v>
      </c>
      <c r="FW19" s="207">
        <v>1</v>
      </c>
      <c r="FX19" s="207">
        <f>A.IIOPEX!S22+100%</f>
        <v>1.01</v>
      </c>
      <c r="FY19" s="285"/>
      <c r="FZ19" s="207">
        <f>FV19</f>
        <v>1</v>
      </c>
      <c r="GA19" s="207">
        <v>1</v>
      </c>
      <c r="GB19" s="207">
        <v>1</v>
      </c>
      <c r="GC19" s="285"/>
      <c r="GD19" s="207">
        <f>FZ19</f>
        <v>1</v>
      </c>
      <c r="GE19" s="207">
        <v>1</v>
      </c>
      <c r="GF19" s="207">
        <f>GB19</f>
        <v>1</v>
      </c>
      <c r="GG19" s="285"/>
      <c r="GH19" s="207">
        <f>GD19</f>
        <v>1</v>
      </c>
      <c r="GI19" s="207">
        <v>1</v>
      </c>
      <c r="GJ19" s="207">
        <f>GF19</f>
        <v>1</v>
      </c>
      <c r="GK19" s="285"/>
      <c r="GL19" s="207">
        <f>GH19</f>
        <v>1</v>
      </c>
      <c r="GM19" s="207">
        <v>1</v>
      </c>
      <c r="GN19" s="207">
        <f>GJ19</f>
        <v>1</v>
      </c>
      <c r="GO19" s="285"/>
      <c r="GP19" s="207">
        <f>GL19</f>
        <v>1</v>
      </c>
      <c r="GQ19" s="207">
        <v>1</v>
      </c>
      <c r="GR19" s="207">
        <f>GN19</f>
        <v>1</v>
      </c>
      <c r="GS19" s="285"/>
      <c r="GT19" s="207">
        <f>GP19</f>
        <v>1</v>
      </c>
      <c r="GU19" s="207">
        <v>1</v>
      </c>
      <c r="GV19" s="207">
        <f>GR19</f>
        <v>1</v>
      </c>
      <c r="GW19" s="285"/>
      <c r="GX19" s="207">
        <f>GT19</f>
        <v>1</v>
      </c>
      <c r="GY19" s="207">
        <v>1</v>
      </c>
      <c r="GZ19" s="207">
        <f>GV19</f>
        <v>1</v>
      </c>
      <c r="HA19" s="285"/>
      <c r="HB19" s="250">
        <f>GX19</f>
        <v>1</v>
      </c>
      <c r="HC19" s="250">
        <v>1</v>
      </c>
      <c r="HD19" s="207">
        <f>GZ19</f>
        <v>1</v>
      </c>
      <c r="HE19" s="285"/>
      <c r="HF19" s="207">
        <f>A.IIOPEX!U22+100%</f>
        <v>1.01</v>
      </c>
      <c r="HG19" s="207">
        <v>1</v>
      </c>
      <c r="HH19" s="207">
        <f>HD19</f>
        <v>1</v>
      </c>
      <c r="HI19" s="285"/>
      <c r="HJ19" s="207">
        <v>1</v>
      </c>
      <c r="HK19" s="207">
        <v>1</v>
      </c>
      <c r="HL19" s="207">
        <f>HH19</f>
        <v>1</v>
      </c>
      <c r="HM19" s="285"/>
      <c r="HN19" s="207">
        <f>HJ19</f>
        <v>1</v>
      </c>
      <c r="HO19" s="207">
        <v>1</v>
      </c>
      <c r="HP19" s="207">
        <f>HL19</f>
        <v>1</v>
      </c>
      <c r="HQ19" s="285"/>
      <c r="HR19" s="207">
        <f>HN19</f>
        <v>1</v>
      </c>
      <c r="HS19" s="207">
        <v>1</v>
      </c>
      <c r="HT19" s="207">
        <f>A.IIOPEX!U22+100%</f>
        <v>1.01</v>
      </c>
      <c r="HU19" s="285"/>
      <c r="HV19" s="207">
        <f>HR19</f>
        <v>1</v>
      </c>
      <c r="HW19" s="207">
        <v>1</v>
      </c>
      <c r="HX19" s="207">
        <v>1</v>
      </c>
      <c r="HY19" s="285"/>
      <c r="HZ19" s="207">
        <f>HV19</f>
        <v>1</v>
      </c>
      <c r="IA19" s="207">
        <v>1</v>
      </c>
      <c r="IB19" s="207">
        <f>HX19</f>
        <v>1</v>
      </c>
      <c r="IC19" s="285"/>
      <c r="ID19" s="207">
        <f>HZ19</f>
        <v>1</v>
      </c>
      <c r="IE19" s="207">
        <v>1</v>
      </c>
      <c r="IF19" s="207">
        <f>IB19</f>
        <v>1</v>
      </c>
      <c r="IG19" s="285"/>
      <c r="IH19" s="207">
        <f>ID19</f>
        <v>1</v>
      </c>
      <c r="II19" s="207">
        <v>1</v>
      </c>
      <c r="IJ19" s="207">
        <f>IF19</f>
        <v>1</v>
      </c>
      <c r="IK19" s="285"/>
      <c r="IL19" s="207">
        <f>IH19</f>
        <v>1</v>
      </c>
      <c r="IM19" s="207">
        <v>1</v>
      </c>
      <c r="IN19" s="207">
        <f>IJ19</f>
        <v>1</v>
      </c>
      <c r="IO19" s="285"/>
      <c r="IP19" s="207">
        <f>IL19</f>
        <v>1</v>
      </c>
      <c r="IQ19" s="207">
        <v>1</v>
      </c>
      <c r="IR19" s="207">
        <f>IN19</f>
        <v>1</v>
      </c>
      <c r="IS19" s="285"/>
      <c r="IT19" s="207">
        <f>IP19</f>
        <v>1</v>
      </c>
      <c r="IU19" s="207">
        <v>1</v>
      </c>
      <c r="IV19" s="207">
        <f>IR19</f>
        <v>1</v>
      </c>
      <c r="IW19" s="285"/>
      <c r="IX19" s="250">
        <f>IT19</f>
        <v>1</v>
      </c>
      <c r="IY19" s="250">
        <v>1</v>
      </c>
      <c r="IZ19" s="207">
        <f>IV19</f>
        <v>1</v>
      </c>
      <c r="JA19" s="285"/>
      <c r="JB19" s="207">
        <f>IX19</f>
        <v>1</v>
      </c>
      <c r="JC19" s="207">
        <v>1</v>
      </c>
      <c r="JD19" s="207">
        <f>IZ19</f>
        <v>1</v>
      </c>
      <c r="JE19" s="285"/>
      <c r="JF19" s="207">
        <v>1</v>
      </c>
      <c r="JG19" s="207">
        <v>1</v>
      </c>
      <c r="JH19" s="207">
        <f>JD19</f>
        <v>1</v>
      </c>
      <c r="JI19" s="285"/>
      <c r="JJ19" s="250">
        <f>JF19</f>
        <v>1</v>
      </c>
      <c r="JK19" s="250">
        <v>1</v>
      </c>
      <c r="JL19" s="207">
        <f>JH19</f>
        <v>1</v>
      </c>
      <c r="JM19" s="285"/>
      <c r="JN19" s="250">
        <f>JJ19</f>
        <v>1</v>
      </c>
      <c r="JO19" s="250">
        <v>1</v>
      </c>
      <c r="JP19" s="207">
        <f>JL19</f>
        <v>1</v>
      </c>
      <c r="JR19" s="250">
        <f>JN19</f>
        <v>1</v>
      </c>
      <c r="JS19" s="250">
        <v>1</v>
      </c>
      <c r="JT19" s="207">
        <f>JP19</f>
        <v>1</v>
      </c>
      <c r="JV19" s="250">
        <f>JR19</f>
        <v>1</v>
      </c>
      <c r="JW19" s="250">
        <v>1</v>
      </c>
      <c r="JX19" s="207">
        <f>JT19</f>
        <v>1</v>
      </c>
      <c r="JZ19" s="250">
        <f>JV19</f>
        <v>1</v>
      </c>
      <c r="KA19" s="250">
        <v>1</v>
      </c>
      <c r="KB19" s="207">
        <f>JX19</f>
        <v>1</v>
      </c>
      <c r="KD19" s="250">
        <f>JZ19</f>
        <v>1</v>
      </c>
      <c r="KE19" s="250">
        <v>1</v>
      </c>
      <c r="KF19" s="207">
        <f>KB19</f>
        <v>1</v>
      </c>
      <c r="KH19" s="207">
        <f>'A.I Revenue Streams - P2'!DU19+100%</f>
        <v>1</v>
      </c>
      <c r="KI19" s="207">
        <v>1</v>
      </c>
      <c r="KJ19" s="285"/>
      <c r="KL19" s="207">
        <f>'A.I Revenue Streams - P2'!DY19+100%</f>
        <v>1</v>
      </c>
      <c r="KM19" s="207">
        <v>1</v>
      </c>
      <c r="KN19" s="285"/>
      <c r="KP19" s="207">
        <f>'A.I Revenue Streams - P2'!EC19+100%</f>
        <v>1</v>
      </c>
      <c r="KQ19" s="207">
        <v>1</v>
      </c>
      <c r="KR19" s="285"/>
      <c r="KT19" s="207">
        <f>'A.I Revenue Streams - P2'!EG19+100%</f>
        <v>1</v>
      </c>
      <c r="KU19" s="207">
        <v>1</v>
      </c>
      <c r="KV19" s="285"/>
      <c r="KX19" s="207">
        <f>'A.I Revenue Streams - P2'!EK19+100%</f>
        <v>1</v>
      </c>
      <c r="KY19" s="207">
        <v>1</v>
      </c>
      <c r="KZ19" s="285"/>
      <c r="LB19" s="207">
        <f>'A.I Revenue Streams - P2'!EO19+100%</f>
        <v>1</v>
      </c>
      <c r="LC19" s="207">
        <v>1</v>
      </c>
      <c r="LD19" s="285"/>
      <c r="LF19" s="207">
        <f>'A.I Revenue Streams - P2'!ES19+100%</f>
        <v>1</v>
      </c>
      <c r="LG19" s="207">
        <v>1</v>
      </c>
      <c r="LH19" s="285"/>
    </row>
    <row r="20" spans="2:320" ht="18.75">
      <c r="B20" s="172">
        <v>2</v>
      </c>
      <c r="C20" s="180" t="str">
        <f>A.IIOPEX!D21</f>
        <v>Salaries</v>
      </c>
      <c r="D20" s="181"/>
      <c r="E20" s="179"/>
      <c r="F20" s="182"/>
      <c r="G20" s="182"/>
      <c r="H20" s="182"/>
      <c r="I20" s="5"/>
      <c r="J20" s="182"/>
      <c r="K20" s="182"/>
      <c r="L20" s="182"/>
      <c r="M20" s="5"/>
      <c r="N20" s="182"/>
      <c r="O20" s="182"/>
      <c r="P20" s="182"/>
      <c r="Q20" s="5"/>
      <c r="R20" s="182"/>
      <c r="S20" s="182"/>
      <c r="T20" s="182"/>
      <c r="U20" s="5"/>
      <c r="V20" s="182"/>
      <c r="W20" s="182"/>
      <c r="X20" s="182"/>
      <c r="Y20" s="5"/>
      <c r="Z20" s="182"/>
      <c r="AA20" s="182"/>
      <c r="AB20" s="182"/>
      <c r="AC20" s="5"/>
      <c r="AD20" s="182"/>
      <c r="AE20" s="182"/>
      <c r="AF20" s="182"/>
      <c r="AG20" s="5"/>
      <c r="AH20" s="182"/>
      <c r="AI20" s="182"/>
      <c r="AJ20" s="182"/>
      <c r="AK20" s="5"/>
      <c r="AL20" s="182"/>
      <c r="AM20" s="182"/>
      <c r="AN20" s="182"/>
      <c r="AO20" s="5"/>
      <c r="AP20" s="182"/>
      <c r="AQ20" s="182"/>
      <c r="AR20" s="182"/>
      <c r="AS20" s="5"/>
      <c r="AT20" s="182"/>
      <c r="AU20" s="182"/>
      <c r="AV20" s="182"/>
      <c r="AW20" s="5"/>
      <c r="AX20" s="182"/>
      <c r="AY20" s="182"/>
      <c r="AZ20" s="182"/>
      <c r="BA20" s="5"/>
      <c r="BB20" s="182"/>
      <c r="BC20" s="182"/>
      <c r="BD20" s="182"/>
      <c r="BE20" s="5"/>
      <c r="BF20" s="182"/>
      <c r="BG20" s="182"/>
      <c r="BH20" s="182"/>
      <c r="BI20" s="5"/>
      <c r="BJ20" s="182"/>
      <c r="BK20" s="182"/>
      <c r="BL20" s="182"/>
      <c r="BM20" s="5"/>
      <c r="BN20" s="182"/>
      <c r="BO20" s="182"/>
      <c r="BP20" s="182"/>
      <c r="BQ20" s="5"/>
      <c r="BR20" s="182"/>
      <c r="BS20" s="182"/>
      <c r="BT20" s="182"/>
      <c r="BU20" s="5"/>
      <c r="BV20" s="182"/>
      <c r="BW20" s="182"/>
      <c r="BX20" s="182"/>
      <c r="BY20" s="5"/>
      <c r="BZ20" s="182"/>
      <c r="CA20" s="182"/>
      <c r="CB20" s="182"/>
      <c r="CC20" s="5"/>
      <c r="CD20" s="182"/>
      <c r="CE20" s="182"/>
      <c r="CF20" s="182"/>
      <c r="CG20" s="5"/>
      <c r="CH20" s="182"/>
      <c r="CI20" s="182"/>
      <c r="CJ20" s="182"/>
      <c r="CK20" s="5"/>
      <c r="CL20" s="182"/>
      <c r="CM20" s="182"/>
      <c r="CN20" s="182"/>
      <c r="CO20" s="5"/>
      <c r="CP20" s="182"/>
      <c r="CQ20" s="182"/>
      <c r="CR20" s="182"/>
      <c r="CS20" s="5"/>
      <c r="CT20" s="182"/>
      <c r="CU20" s="182"/>
      <c r="CV20" s="182"/>
      <c r="CW20" s="5"/>
      <c r="CX20" s="182"/>
      <c r="CY20" s="182"/>
      <c r="CZ20" s="182"/>
      <c r="DA20" s="5"/>
      <c r="DB20" s="182"/>
      <c r="DC20" s="182"/>
      <c r="DD20" s="182"/>
      <c r="DE20" s="5"/>
      <c r="DF20" s="182"/>
      <c r="DG20" s="182"/>
      <c r="DH20" s="182"/>
      <c r="DI20" s="5"/>
      <c r="DJ20" s="182"/>
      <c r="DK20" s="182"/>
      <c r="DL20" s="182"/>
      <c r="DM20" s="5"/>
      <c r="DN20" s="182"/>
      <c r="DO20" s="182"/>
      <c r="DP20" s="182"/>
      <c r="DQ20" s="5"/>
      <c r="DR20" s="182"/>
      <c r="DS20" s="182"/>
      <c r="DT20" s="182"/>
      <c r="DU20" s="5"/>
      <c r="DV20" s="182"/>
      <c r="DW20" s="182"/>
      <c r="DX20" s="182"/>
      <c r="DY20" s="5"/>
      <c r="DZ20" s="182"/>
      <c r="EA20" s="182"/>
      <c r="EB20" s="182"/>
      <c r="EC20" s="5"/>
      <c r="ED20" s="182"/>
      <c r="EE20" s="182"/>
      <c r="EF20" s="182"/>
      <c r="EG20" s="5"/>
      <c r="EH20" s="182"/>
      <c r="EI20" s="182"/>
      <c r="EJ20" s="182"/>
      <c r="EK20" s="5"/>
      <c r="EL20" s="182"/>
      <c r="EM20" s="182"/>
      <c r="EN20" s="182"/>
      <c r="EO20" s="5"/>
      <c r="EP20" s="182"/>
      <c r="EQ20" s="182"/>
      <c r="ER20" s="182"/>
      <c r="ES20" s="5"/>
      <c r="ET20" s="182"/>
      <c r="EU20" s="182"/>
      <c r="EV20" s="182"/>
      <c r="EW20" s="5"/>
      <c r="EX20" s="182"/>
      <c r="EY20" s="182"/>
      <c r="EZ20" s="182"/>
      <c r="FA20" s="5"/>
      <c r="FB20" s="182"/>
      <c r="FC20" s="182"/>
      <c r="FD20" s="182"/>
      <c r="FE20" s="5"/>
      <c r="FF20" s="182"/>
      <c r="FG20" s="182"/>
      <c r="FH20" s="182"/>
      <c r="FI20" s="5"/>
      <c r="FJ20" s="182"/>
      <c r="FK20" s="182"/>
      <c r="FL20" s="182"/>
      <c r="FM20" s="5"/>
      <c r="FN20" s="182"/>
      <c r="FO20" s="182"/>
      <c r="FP20" s="182"/>
      <c r="FQ20" s="5"/>
      <c r="FR20" s="182"/>
      <c r="FS20" s="182"/>
      <c r="FT20" s="182"/>
      <c r="FU20" s="5"/>
      <c r="FV20" s="182"/>
      <c r="FW20" s="182"/>
      <c r="FX20" s="182"/>
      <c r="FY20" s="5"/>
      <c r="FZ20" s="182"/>
      <c r="GA20" s="182"/>
      <c r="GB20" s="182"/>
      <c r="GC20" s="5"/>
      <c r="GD20" s="182"/>
      <c r="GE20" s="182"/>
      <c r="GF20" s="182"/>
      <c r="GG20" s="5"/>
      <c r="GH20" s="182"/>
      <c r="GI20" s="182"/>
      <c r="GJ20" s="182"/>
      <c r="GK20" s="5"/>
      <c r="GL20" s="182"/>
      <c r="GM20" s="182"/>
      <c r="GN20" s="182"/>
      <c r="GP20" s="182"/>
      <c r="GQ20" s="182"/>
      <c r="GR20" s="182"/>
      <c r="GS20" s="5"/>
      <c r="GT20" s="182"/>
      <c r="GU20" s="182"/>
      <c r="GV20" s="182"/>
      <c r="GW20" s="5"/>
      <c r="GX20" s="182"/>
      <c r="GY20" s="182"/>
      <c r="GZ20" s="182"/>
      <c r="HA20" s="5"/>
      <c r="HB20" s="182"/>
      <c r="HC20" s="182"/>
      <c r="HD20" s="182"/>
      <c r="HE20" s="5"/>
      <c r="HF20" s="182"/>
      <c r="HG20" s="182"/>
      <c r="HH20" s="182"/>
      <c r="HI20" s="5"/>
      <c r="HJ20" s="182"/>
      <c r="HK20" s="182"/>
      <c r="HL20" s="182"/>
      <c r="HM20" s="5"/>
      <c r="HN20" s="182"/>
      <c r="HO20" s="182"/>
      <c r="HP20" s="182"/>
      <c r="HQ20" s="5"/>
      <c r="HR20" s="182"/>
      <c r="HS20" s="182"/>
      <c r="HT20" s="182"/>
      <c r="HU20" s="5"/>
      <c r="HV20" s="182"/>
      <c r="HW20" s="182"/>
      <c r="HX20" s="182"/>
      <c r="HY20" s="5"/>
      <c r="HZ20" s="182"/>
      <c r="IA20" s="182"/>
      <c r="IB20" s="182"/>
      <c r="IC20" s="5"/>
      <c r="ID20" s="182"/>
      <c r="IE20" s="182"/>
      <c r="IF20" s="182"/>
      <c r="IG20" s="5"/>
      <c r="IH20" s="182"/>
      <c r="II20" s="182"/>
      <c r="IJ20" s="182"/>
      <c r="IL20" s="182"/>
      <c r="IM20" s="182"/>
      <c r="IN20" s="182"/>
      <c r="IO20" s="5"/>
      <c r="IP20" s="182"/>
      <c r="IQ20" s="182"/>
      <c r="IR20" s="182"/>
      <c r="IS20" s="5"/>
      <c r="IT20" s="182"/>
      <c r="IU20" s="182"/>
      <c r="IV20" s="182"/>
      <c r="IW20" s="5"/>
      <c r="IX20" s="182"/>
      <c r="IY20" s="182"/>
      <c r="IZ20" s="182"/>
      <c r="JA20" s="5"/>
      <c r="JB20" s="182"/>
      <c r="JC20" s="182"/>
      <c r="JD20" s="182"/>
      <c r="JE20" s="5"/>
      <c r="JF20" s="182"/>
      <c r="JG20" s="182"/>
      <c r="JH20" s="182"/>
      <c r="JI20" s="5"/>
      <c r="JJ20" s="182"/>
      <c r="JK20" s="182"/>
      <c r="JL20" s="182"/>
      <c r="JM20" s="5"/>
      <c r="JN20" s="182"/>
      <c r="JO20" s="182"/>
      <c r="JP20" s="182"/>
      <c r="JR20" s="182"/>
      <c r="JS20" s="182"/>
      <c r="JT20" s="182"/>
      <c r="JV20" s="182"/>
      <c r="JW20" s="182"/>
      <c r="JX20" s="182"/>
      <c r="JZ20" s="182"/>
      <c r="KA20" s="182"/>
      <c r="KB20" s="182"/>
      <c r="KD20" s="182"/>
      <c r="KE20" s="182"/>
      <c r="KF20" s="182"/>
      <c r="KH20" s="183"/>
      <c r="KI20" s="183"/>
      <c r="KJ20" s="183"/>
      <c r="KL20" s="183"/>
      <c r="KM20" s="183"/>
      <c r="KN20" s="183"/>
      <c r="KP20" s="183"/>
      <c r="KQ20" s="183"/>
      <c r="KR20" s="183"/>
      <c r="KT20" s="183"/>
      <c r="KU20" s="183"/>
      <c r="KV20" s="183"/>
      <c r="KX20" s="183"/>
      <c r="KY20" s="183"/>
      <c r="KZ20" s="183"/>
      <c r="LB20" s="183"/>
      <c r="LC20" s="183"/>
      <c r="LD20" s="183"/>
      <c r="LF20" s="183"/>
      <c r="LG20" s="183"/>
      <c r="LH20" s="183"/>
    </row>
    <row r="21" spans="2:320" ht="18.75">
      <c r="B21" s="172" t="str">
        <f>A.IIOPEX!C22</f>
        <v>2a</v>
      </c>
      <c r="C21" s="180"/>
      <c r="D21" s="180" t="str">
        <f>A.IIOPEX!E22</f>
        <v>Management</v>
      </c>
      <c r="E21" s="184"/>
      <c r="F21" s="182"/>
      <c r="G21" s="182">
        <f>A.IIOPEX!I22</f>
        <v>200000</v>
      </c>
      <c r="H21" s="182">
        <f>F21*G21</f>
        <v>0</v>
      </c>
      <c r="I21" s="5"/>
      <c r="J21" s="182">
        <f t="shared" ref="J21:J26" si="240">J$2</f>
        <v>3</v>
      </c>
      <c r="K21" s="182">
        <f>G21*K$19</f>
        <v>200000</v>
      </c>
      <c r="L21" s="182">
        <f>J21*K21</f>
        <v>600000</v>
      </c>
      <c r="M21" s="5"/>
      <c r="N21" s="182">
        <f>N$2</f>
        <v>3</v>
      </c>
      <c r="O21" s="182">
        <f>K21*O$19</f>
        <v>200000</v>
      </c>
      <c r="P21" s="182">
        <f>N21*O21</f>
        <v>600000</v>
      </c>
      <c r="Q21" s="5"/>
      <c r="R21" s="182">
        <f>R$2</f>
        <v>4</v>
      </c>
      <c r="S21" s="182">
        <f>O21*S$19</f>
        <v>200000</v>
      </c>
      <c r="T21" s="182">
        <f>R21*S21</f>
        <v>800000</v>
      </c>
      <c r="U21" s="5"/>
      <c r="V21" s="182">
        <f>V$2</f>
        <v>5</v>
      </c>
      <c r="W21" s="182">
        <f>S21*W$19</f>
        <v>200000</v>
      </c>
      <c r="X21" s="182">
        <f>V21*W21</f>
        <v>1000000</v>
      </c>
      <c r="Y21" s="5"/>
      <c r="Z21" s="182">
        <f>Z$2</f>
        <v>8</v>
      </c>
      <c r="AA21" s="182">
        <f>W21*AA$19</f>
        <v>200000</v>
      </c>
      <c r="AB21" s="182">
        <f>Z21*AA21</f>
        <v>1600000</v>
      </c>
      <c r="AC21" s="5"/>
      <c r="AD21" s="182">
        <f>AD$2</f>
        <v>10</v>
      </c>
      <c r="AE21" s="182">
        <f>AA21*AE$19</f>
        <v>200000</v>
      </c>
      <c r="AF21" s="182">
        <f>AD21*AE21</f>
        <v>2000000</v>
      </c>
      <c r="AG21" s="5"/>
      <c r="AH21" s="182">
        <f>AH$2</f>
        <v>10</v>
      </c>
      <c r="AI21" s="182">
        <f>AE21*AI$19</f>
        <v>200000</v>
      </c>
      <c r="AJ21" s="182">
        <f>AH21*AI21</f>
        <v>2000000</v>
      </c>
      <c r="AK21" s="5"/>
      <c r="AL21" s="182">
        <f>AL$2</f>
        <v>10</v>
      </c>
      <c r="AM21" s="182">
        <f>AI21*AM$19</f>
        <v>200000</v>
      </c>
      <c r="AN21" s="182">
        <f>AL21*AM21</f>
        <v>2000000</v>
      </c>
      <c r="AO21" s="5"/>
      <c r="AP21" s="182">
        <f>AP$2</f>
        <v>10</v>
      </c>
      <c r="AQ21" s="182">
        <f>AM21*AQ$19</f>
        <v>200000</v>
      </c>
      <c r="AR21" s="182">
        <f>AP21*AQ21</f>
        <v>2000000</v>
      </c>
      <c r="AS21" s="5"/>
      <c r="AT21" s="182">
        <f>AT$2</f>
        <v>10</v>
      </c>
      <c r="AU21" s="182">
        <f>AQ21*AU$19</f>
        <v>200000</v>
      </c>
      <c r="AV21" s="182">
        <f>AT21*AU21</f>
        <v>2000000</v>
      </c>
      <c r="AW21" s="5"/>
      <c r="AX21" s="182">
        <f>AX$2</f>
        <v>10</v>
      </c>
      <c r="AY21" s="182">
        <f>AU21*AY$19</f>
        <v>200000</v>
      </c>
      <c r="AZ21" s="182">
        <f>AX21*AY21</f>
        <v>2000000</v>
      </c>
      <c r="BA21" s="5"/>
      <c r="BB21" s="182">
        <f>BB$2</f>
        <v>10</v>
      </c>
      <c r="BC21" s="182">
        <f>AY21*BC$19</f>
        <v>200000</v>
      </c>
      <c r="BD21" s="182">
        <f>BB21*BC21</f>
        <v>2000000</v>
      </c>
      <c r="BE21" s="5"/>
      <c r="BF21" s="182">
        <f>BF$2</f>
        <v>10</v>
      </c>
      <c r="BG21" s="182">
        <f>BC21*BG$19</f>
        <v>200000</v>
      </c>
      <c r="BH21" s="182">
        <f>BF21*BG21</f>
        <v>2000000</v>
      </c>
      <c r="BI21" s="5"/>
      <c r="BJ21" s="182">
        <f>BJ$2</f>
        <v>10</v>
      </c>
      <c r="BK21" s="182">
        <f>BG21*BK$19</f>
        <v>200000</v>
      </c>
      <c r="BL21" s="182">
        <f>BJ21*BK21</f>
        <v>2000000</v>
      </c>
      <c r="BM21" s="5"/>
      <c r="BN21" s="182">
        <f>BN$2</f>
        <v>10</v>
      </c>
      <c r="BO21" s="182">
        <f>BK21*BO$19</f>
        <v>200000</v>
      </c>
      <c r="BP21" s="182">
        <f>BN21*BO21</f>
        <v>2000000</v>
      </c>
      <c r="BQ21" s="5"/>
      <c r="BR21" s="182">
        <f>BR$2</f>
        <v>10</v>
      </c>
      <c r="BS21" s="182">
        <f>BO21*BS$19</f>
        <v>200000</v>
      </c>
      <c r="BT21" s="182">
        <f>BR21*BS21</f>
        <v>2000000</v>
      </c>
      <c r="BU21" s="5"/>
      <c r="BV21" s="182">
        <f>BV$2</f>
        <v>10</v>
      </c>
      <c r="BW21" s="182">
        <f>BS21*BW$19</f>
        <v>200000</v>
      </c>
      <c r="BX21" s="182">
        <f>BV21*BW21</f>
        <v>2000000</v>
      </c>
      <c r="BY21" s="5"/>
      <c r="BZ21" s="182">
        <f>BZ$2</f>
        <v>10</v>
      </c>
      <c r="CA21" s="182">
        <f>BW21*CA$19</f>
        <v>200000</v>
      </c>
      <c r="CB21" s="182">
        <f>BZ21*CA21</f>
        <v>2000000</v>
      </c>
      <c r="CC21" s="5"/>
      <c r="CD21" s="182">
        <f>CD$2</f>
        <v>10</v>
      </c>
      <c r="CE21" s="182">
        <f>CA21*CE$19</f>
        <v>200000</v>
      </c>
      <c r="CF21" s="182">
        <f>CD21*CE21</f>
        <v>2000000</v>
      </c>
      <c r="CG21" s="5"/>
      <c r="CH21" s="182">
        <f>CH$2</f>
        <v>10</v>
      </c>
      <c r="CI21" s="182">
        <f>CE21*CI$19</f>
        <v>200000</v>
      </c>
      <c r="CJ21" s="182">
        <f>CH21*CI21</f>
        <v>2000000</v>
      </c>
      <c r="CK21" s="5"/>
      <c r="CL21" s="182">
        <f>CL$2</f>
        <v>10</v>
      </c>
      <c r="CM21" s="182">
        <f>CI21*CM$19</f>
        <v>200000</v>
      </c>
      <c r="CN21" s="182">
        <f>CL21*CM21</f>
        <v>2000000</v>
      </c>
      <c r="CO21" s="5"/>
      <c r="CP21" s="182">
        <f>CP$2</f>
        <v>10</v>
      </c>
      <c r="CQ21" s="182">
        <f>CM21*CQ$19</f>
        <v>200000</v>
      </c>
      <c r="CR21" s="182">
        <f>CP21*CQ21</f>
        <v>2000000</v>
      </c>
      <c r="CS21" s="5"/>
      <c r="CT21" s="182">
        <f>CT$2</f>
        <v>10</v>
      </c>
      <c r="CU21" s="182">
        <f>CQ21*CU$19</f>
        <v>200000</v>
      </c>
      <c r="CV21" s="182">
        <f>CT21*CU21</f>
        <v>2000000</v>
      </c>
      <c r="CW21" s="5"/>
      <c r="CX21" s="182">
        <f>CX$2</f>
        <v>10</v>
      </c>
      <c r="CY21" s="182">
        <f>CU21*CY$19</f>
        <v>200000</v>
      </c>
      <c r="CZ21" s="182">
        <f>CX21*CY21</f>
        <v>2000000</v>
      </c>
      <c r="DA21" s="5"/>
      <c r="DB21" s="182">
        <f>DB$2</f>
        <v>10</v>
      </c>
      <c r="DC21" s="182">
        <f>CY21*DC$19</f>
        <v>200000</v>
      </c>
      <c r="DD21" s="182">
        <f>DB21*DC21</f>
        <v>2000000</v>
      </c>
      <c r="DE21" s="5"/>
      <c r="DF21" s="182">
        <f>DF$2</f>
        <v>10</v>
      </c>
      <c r="DG21" s="182">
        <f>DC21*DG$19</f>
        <v>200000</v>
      </c>
      <c r="DH21" s="182">
        <f>DF21*DG21</f>
        <v>2000000</v>
      </c>
      <c r="DI21" s="5"/>
      <c r="DJ21" s="182">
        <f>DJ$2</f>
        <v>10</v>
      </c>
      <c r="DK21" s="182">
        <f>DG21*DK$19</f>
        <v>200000</v>
      </c>
      <c r="DL21" s="182">
        <f>DJ21*DK21</f>
        <v>2000000</v>
      </c>
      <c r="DM21" s="5"/>
      <c r="DN21" s="182">
        <f>DN$2</f>
        <v>10</v>
      </c>
      <c r="DO21" s="182">
        <f>DK21*DO$19</f>
        <v>200000</v>
      </c>
      <c r="DP21" s="182">
        <f>DN21*DO21</f>
        <v>2000000</v>
      </c>
      <c r="DQ21" s="5"/>
      <c r="DR21" s="182">
        <f>DR$2</f>
        <v>10</v>
      </c>
      <c r="DS21" s="182">
        <f>DO21*DS$19</f>
        <v>200000</v>
      </c>
      <c r="DT21" s="182">
        <f>DR21*DS21</f>
        <v>2000000</v>
      </c>
      <c r="DU21" s="5"/>
      <c r="DV21" s="182">
        <f>DV$2</f>
        <v>10</v>
      </c>
      <c r="DW21" s="182">
        <f>DS21*DW$19</f>
        <v>200000</v>
      </c>
      <c r="DX21" s="182">
        <f>DV21*DW21</f>
        <v>2000000</v>
      </c>
      <c r="DY21" s="5"/>
      <c r="DZ21" s="182">
        <f>DZ$2</f>
        <v>10</v>
      </c>
      <c r="EA21" s="182">
        <f>DW21*EA$19</f>
        <v>200000</v>
      </c>
      <c r="EB21" s="182">
        <f>DZ21*EA21</f>
        <v>2000000</v>
      </c>
      <c r="EC21" s="5"/>
      <c r="ED21" s="182">
        <f>ED$2</f>
        <v>10</v>
      </c>
      <c r="EE21" s="182">
        <f>EA21*EE$19</f>
        <v>200000</v>
      </c>
      <c r="EF21" s="182">
        <f>ED21*EE21</f>
        <v>2000000</v>
      </c>
      <c r="EG21" s="5"/>
      <c r="EH21" s="182">
        <f>EH$2</f>
        <v>10</v>
      </c>
      <c r="EI21" s="182">
        <f>EE21*EI$19</f>
        <v>200000</v>
      </c>
      <c r="EJ21" s="182">
        <f>EH21*EI21</f>
        <v>2000000</v>
      </c>
      <c r="EK21" s="5"/>
      <c r="EL21" s="182">
        <f>EL$2</f>
        <v>10</v>
      </c>
      <c r="EM21" s="182">
        <f>EI21*EM$19</f>
        <v>200000</v>
      </c>
      <c r="EN21" s="182">
        <f>EL21*EM21</f>
        <v>2000000</v>
      </c>
      <c r="EO21" s="5"/>
      <c r="EP21" s="182">
        <f>EP$2</f>
        <v>10</v>
      </c>
      <c r="EQ21" s="182">
        <f>EM21*EQ$19</f>
        <v>200000</v>
      </c>
      <c r="ER21" s="182">
        <f>EP21*EQ21</f>
        <v>2000000</v>
      </c>
      <c r="ES21" s="5"/>
      <c r="ET21" s="182">
        <f>ET$2</f>
        <v>10</v>
      </c>
      <c r="EU21" s="182">
        <f>EQ21*EU$19</f>
        <v>200000</v>
      </c>
      <c r="EV21" s="182">
        <f>ET21*EU21</f>
        <v>2000000</v>
      </c>
      <c r="EW21" s="5"/>
      <c r="EX21" s="182">
        <f>EX$2</f>
        <v>10</v>
      </c>
      <c r="EY21" s="182">
        <f>EU21*EY$19</f>
        <v>200000</v>
      </c>
      <c r="EZ21" s="182">
        <f>EX21*EY21</f>
        <v>2000000</v>
      </c>
      <c r="FA21" s="5"/>
      <c r="FB21" s="182">
        <f>FB$2</f>
        <v>10</v>
      </c>
      <c r="FC21" s="182">
        <f>EY21*FC$19</f>
        <v>200000</v>
      </c>
      <c r="FD21" s="182">
        <f>FB21*FC21</f>
        <v>2000000</v>
      </c>
      <c r="FE21" s="5"/>
      <c r="FF21" s="182">
        <f>FF$2</f>
        <v>10</v>
      </c>
      <c r="FG21" s="182">
        <f>FC21*FG$19</f>
        <v>200000</v>
      </c>
      <c r="FH21" s="182">
        <f>FF21*FG21</f>
        <v>2000000</v>
      </c>
      <c r="FI21" s="5"/>
      <c r="FJ21" s="182">
        <f>FJ$2</f>
        <v>10</v>
      </c>
      <c r="FK21" s="182">
        <f>FG21*FK$19</f>
        <v>200000</v>
      </c>
      <c r="FL21" s="182">
        <f>FJ21*FK21</f>
        <v>2000000</v>
      </c>
      <c r="FM21" s="5"/>
      <c r="FN21" s="182">
        <f>FN$2</f>
        <v>10</v>
      </c>
      <c r="FO21" s="182">
        <f>FK21*FO$19</f>
        <v>200000</v>
      </c>
      <c r="FP21" s="182">
        <f>FN21*FO21</f>
        <v>2000000</v>
      </c>
      <c r="FQ21" s="5"/>
      <c r="FR21" s="182">
        <f>FR$2</f>
        <v>10</v>
      </c>
      <c r="FS21" s="182">
        <f>FO21*FS$19</f>
        <v>200000</v>
      </c>
      <c r="FT21" s="182">
        <f>FR21*FS21</f>
        <v>2000000</v>
      </c>
      <c r="FU21" s="5"/>
      <c r="FV21" s="182">
        <f>FV$2</f>
        <v>10</v>
      </c>
      <c r="FW21" s="182">
        <f>FS21*FW$19</f>
        <v>200000</v>
      </c>
      <c r="FX21" s="182">
        <f>FV21*FW21</f>
        <v>2000000</v>
      </c>
      <c r="FY21" s="5"/>
      <c r="FZ21" s="182">
        <f>FZ$2</f>
        <v>10</v>
      </c>
      <c r="GA21" s="182">
        <f>FW21*GA$19</f>
        <v>200000</v>
      </c>
      <c r="GB21" s="182">
        <f>FZ21*GA21</f>
        <v>2000000</v>
      </c>
      <c r="GC21" s="5"/>
      <c r="GD21" s="182">
        <f>GD$2</f>
        <v>10</v>
      </c>
      <c r="GE21" s="182">
        <f>GA21*GE$19</f>
        <v>200000</v>
      </c>
      <c r="GF21" s="182">
        <f>GD21*GE21</f>
        <v>2000000</v>
      </c>
      <c r="GG21" s="5"/>
      <c r="GH21" s="182">
        <f>GH$2</f>
        <v>10</v>
      </c>
      <c r="GI21" s="182">
        <f>GE21*GI$19</f>
        <v>200000</v>
      </c>
      <c r="GJ21" s="182">
        <f>GH21*GI21</f>
        <v>2000000</v>
      </c>
      <c r="GK21" s="5"/>
      <c r="GL21" s="182">
        <f>GL$2</f>
        <v>10</v>
      </c>
      <c r="GM21" s="182">
        <f>GI21*GM$19</f>
        <v>200000</v>
      </c>
      <c r="GN21" s="182">
        <f>GL21*GM21</f>
        <v>2000000</v>
      </c>
      <c r="GO21" s="5"/>
      <c r="GP21" s="182">
        <f>GP$2</f>
        <v>10</v>
      </c>
      <c r="GQ21" s="182">
        <f>GM21*GQ$19</f>
        <v>200000</v>
      </c>
      <c r="GR21" s="182">
        <f>GP21*GQ21</f>
        <v>2000000</v>
      </c>
      <c r="GS21" s="5"/>
      <c r="GT21" s="182">
        <f>GT$2</f>
        <v>10</v>
      </c>
      <c r="GU21" s="182">
        <f>GQ21*GU$19</f>
        <v>200000</v>
      </c>
      <c r="GV21" s="182">
        <f>GT21*GU21</f>
        <v>2000000</v>
      </c>
      <c r="GW21" s="5"/>
      <c r="GX21" s="182">
        <f>GX$2</f>
        <v>10</v>
      </c>
      <c r="GY21" s="182">
        <f>GU21*GY$19</f>
        <v>200000</v>
      </c>
      <c r="GZ21" s="182">
        <f>GX21*GY21</f>
        <v>2000000</v>
      </c>
      <c r="HA21" s="5"/>
      <c r="HB21" s="182">
        <f>HB$2</f>
        <v>10</v>
      </c>
      <c r="HC21" s="182">
        <f>GY21*HC$19</f>
        <v>200000</v>
      </c>
      <c r="HD21" s="182">
        <f>HB21*HC21</f>
        <v>2000000</v>
      </c>
      <c r="HE21" s="5"/>
      <c r="HF21" s="182">
        <f>HF$2</f>
        <v>10</v>
      </c>
      <c r="HG21" s="182">
        <f>HC21*HG$19</f>
        <v>200000</v>
      </c>
      <c r="HH21" s="182">
        <f>HF21*HG21</f>
        <v>2000000</v>
      </c>
      <c r="HI21" s="5"/>
      <c r="HJ21" s="182">
        <f>HJ$2</f>
        <v>10</v>
      </c>
      <c r="HK21" s="182">
        <f>HG21*HK$19</f>
        <v>200000</v>
      </c>
      <c r="HL21" s="182">
        <f>HJ21*HK21</f>
        <v>2000000</v>
      </c>
      <c r="HM21" s="5"/>
      <c r="HN21" s="182">
        <f>HN$2</f>
        <v>10</v>
      </c>
      <c r="HO21" s="182">
        <f>HK21*HO$19</f>
        <v>200000</v>
      </c>
      <c r="HP21" s="182">
        <f>HN21*HO21</f>
        <v>2000000</v>
      </c>
      <c r="HQ21" s="5"/>
      <c r="HR21" s="182">
        <f>HR$2</f>
        <v>10</v>
      </c>
      <c r="HS21" s="182">
        <f>HO21*HS$19</f>
        <v>200000</v>
      </c>
      <c r="HT21" s="182">
        <f>HR21*HS21</f>
        <v>2000000</v>
      </c>
      <c r="HU21" s="5"/>
      <c r="HV21" s="182">
        <f>HV$2</f>
        <v>10</v>
      </c>
      <c r="HW21" s="182">
        <f>HS21*HW$19</f>
        <v>200000</v>
      </c>
      <c r="HX21" s="182">
        <f>HV21*HW21</f>
        <v>2000000</v>
      </c>
      <c r="HY21" s="5"/>
      <c r="HZ21" s="182">
        <f>HZ$2</f>
        <v>10</v>
      </c>
      <c r="IA21" s="182">
        <f>HW21*IA$19</f>
        <v>200000</v>
      </c>
      <c r="IB21" s="182">
        <f>HZ21*IA21</f>
        <v>2000000</v>
      </c>
      <c r="IC21" s="5"/>
      <c r="ID21" s="182">
        <f>ID$2</f>
        <v>10</v>
      </c>
      <c r="IE21" s="182">
        <f>IA21*IE$19</f>
        <v>200000</v>
      </c>
      <c r="IF21" s="182">
        <f>ID21*IE21</f>
        <v>2000000</v>
      </c>
      <c r="IG21" s="5"/>
      <c r="IH21" s="182">
        <f>IH$2</f>
        <v>10</v>
      </c>
      <c r="II21" s="182">
        <f>IE21*II$19</f>
        <v>200000</v>
      </c>
      <c r="IJ21" s="182">
        <f>IH21*II21</f>
        <v>2000000</v>
      </c>
      <c r="IK21" s="5"/>
      <c r="IL21" s="182">
        <f>IL$2</f>
        <v>10</v>
      </c>
      <c r="IM21" s="182">
        <f>II21*IM$19</f>
        <v>200000</v>
      </c>
      <c r="IN21" s="182">
        <f>IL21*IM21</f>
        <v>2000000</v>
      </c>
      <c r="IO21" s="5"/>
      <c r="IP21" s="182">
        <f>IP$2</f>
        <v>10</v>
      </c>
      <c r="IQ21" s="182">
        <f>IM21*IQ$19</f>
        <v>200000</v>
      </c>
      <c r="IR21" s="182">
        <f>IP21*IQ21</f>
        <v>2000000</v>
      </c>
      <c r="IS21" s="5"/>
      <c r="IT21" s="182">
        <f>IT$2</f>
        <v>10</v>
      </c>
      <c r="IU21" s="182">
        <f>IQ21*IU$19</f>
        <v>200000</v>
      </c>
      <c r="IV21" s="182">
        <f>IT21*IU21</f>
        <v>2000000</v>
      </c>
      <c r="IW21" s="5"/>
      <c r="IX21" s="182">
        <f>IX$2</f>
        <v>10</v>
      </c>
      <c r="IY21" s="182">
        <f>IU21*IY$19</f>
        <v>200000</v>
      </c>
      <c r="IZ21" s="182">
        <f>IX21*IY21</f>
        <v>2000000</v>
      </c>
      <c r="JA21" s="5"/>
      <c r="JB21" s="182">
        <f>JB$2</f>
        <v>10</v>
      </c>
      <c r="JC21" s="182">
        <f>IY21*JC$19</f>
        <v>200000</v>
      </c>
      <c r="JD21" s="182">
        <f>JB21*JC21</f>
        <v>2000000</v>
      </c>
      <c r="JE21" s="5"/>
      <c r="JF21" s="182">
        <f>JF$2</f>
        <v>10</v>
      </c>
      <c r="JG21" s="182">
        <f>JC21*JG$19</f>
        <v>200000</v>
      </c>
      <c r="JH21" s="182">
        <f>JF21*JG21</f>
        <v>2000000</v>
      </c>
      <c r="JI21" s="5"/>
      <c r="JJ21" s="182">
        <f>JJ$2</f>
        <v>10</v>
      </c>
      <c r="JK21" s="182">
        <f>JG21*JK$19</f>
        <v>200000</v>
      </c>
      <c r="JL21" s="182">
        <f>JJ21*JK21</f>
        <v>2000000</v>
      </c>
      <c r="JM21" s="5"/>
      <c r="JN21" s="182">
        <f>JN$2</f>
        <v>10</v>
      </c>
      <c r="JO21" s="182">
        <f>JK21*JO$19</f>
        <v>200000</v>
      </c>
      <c r="JP21" s="182">
        <f>JN21*JO21</f>
        <v>2000000</v>
      </c>
      <c r="JR21" s="182">
        <f>JR$2</f>
        <v>10</v>
      </c>
      <c r="JS21" s="182">
        <f>JO21*JS$19</f>
        <v>200000</v>
      </c>
      <c r="JT21" s="182">
        <f>JR21*JS21</f>
        <v>2000000</v>
      </c>
      <c r="JV21" s="182">
        <f>JV$2</f>
        <v>10</v>
      </c>
      <c r="JW21" s="182">
        <f>JS21*JW$19</f>
        <v>200000</v>
      </c>
      <c r="JX21" s="182">
        <f>JV21*JW21</f>
        <v>2000000</v>
      </c>
      <c r="JZ21" s="182">
        <f>JZ$2</f>
        <v>10</v>
      </c>
      <c r="KA21" s="182">
        <f>JW21*KA$19</f>
        <v>200000</v>
      </c>
      <c r="KB21" s="182">
        <f>JZ21*KA21</f>
        <v>2000000</v>
      </c>
      <c r="KD21" s="182">
        <f>KD$2</f>
        <v>10</v>
      </c>
      <c r="KE21" s="182">
        <f>KA21*KE$19</f>
        <v>200000</v>
      </c>
      <c r="KF21" s="182">
        <f>KD21*KE21</f>
        <v>2000000</v>
      </c>
      <c r="KH21" s="183">
        <f>SUMIFS($F21:$KF21,$F$3:$KF$3,KH$5,$F$6:$KF$6,KH$6)</f>
        <v>10</v>
      </c>
      <c r="KI21" s="183">
        <f>KJ21/KH21</f>
        <v>200000</v>
      </c>
      <c r="KJ21" s="183">
        <f t="shared" ref="KJ21:KJ28" si="241">SUMIFS($F21:$KF21,$F$3:$KF$3,KH$5,$F$6:$KF$6,KJ$6)</f>
        <v>2000000</v>
      </c>
      <c r="KL21" s="183">
        <f>SUMIFS($F21:$KF21,$F$3:$KF$3,KL$5,$F$6:$KF$6,KL$6)</f>
        <v>113</v>
      </c>
      <c r="KM21" s="183">
        <f>KN21/KL21</f>
        <v>200000</v>
      </c>
      <c r="KN21" s="183">
        <f t="shared" ref="KN21:KN28" si="242">SUMIFS($F21:$KF21,$F$3:$KF$3,KL$5,$F$6:$KF$6,KN$6)</f>
        <v>22600000</v>
      </c>
      <c r="KP21" s="183">
        <f>SUMIFS($F21:$KF21,$F$3:$KF$3,KP$5,$F$6:$KF$6,KP$6)</f>
        <v>120</v>
      </c>
      <c r="KQ21" s="183">
        <f>KR21/KP21</f>
        <v>200000</v>
      </c>
      <c r="KR21" s="183">
        <f t="shared" ref="KR21:KR28" si="243">SUMIFS($F21:$KF21,$F$3:$KF$3,KP$5,$F$6:$KF$6,KR$6)</f>
        <v>24000000</v>
      </c>
      <c r="KT21" s="183">
        <f>SUMIFS($F21:$KF21,$F$3:$KF$3,KT$5,$F$6:$KF$6,KT$6)</f>
        <v>120</v>
      </c>
      <c r="KU21" s="183">
        <f>KV21/KT21</f>
        <v>200000</v>
      </c>
      <c r="KV21" s="183">
        <f t="shared" ref="KV21:KV28" si="244">SUMIFS($F21:$KF21,$F$3:$KF$3,KT$5,$F$6:$KF$6,KV$6)</f>
        <v>24000000</v>
      </c>
      <c r="KX21" s="183">
        <f>SUMIFS($F21:$KF21,$F$3:$KF$3,KX$5,$F$6:$KF$6,KX$6)</f>
        <v>120</v>
      </c>
      <c r="KY21" s="183">
        <f>KZ21/KX21</f>
        <v>200000</v>
      </c>
      <c r="KZ21" s="183">
        <f t="shared" ref="KZ21:KZ28" si="245">SUMIFS($F21:$KF21,$F$3:$KF$3,KX$5,$F$6:$KF$6,KZ$6)</f>
        <v>24000000</v>
      </c>
      <c r="LB21" s="183">
        <f>SUMIFS($F21:$KF21,$F$3:$KF$3,LB$5,$F$6:$KF$6,LB$6)</f>
        <v>120</v>
      </c>
      <c r="LC21" s="183">
        <f>LD21/LB21</f>
        <v>200000</v>
      </c>
      <c r="LD21" s="183">
        <f t="shared" ref="LD21:LD28" si="246">SUMIFS($F21:$KF21,$F$3:$KF$3,LB$5,$F$6:$KF$6,LD$6)</f>
        <v>24000000</v>
      </c>
      <c r="LF21" s="183">
        <f>SUMIFS($F21:$KF21,$F$3:$KF$3,LF$5,$F$6:$KF$6,LF$6)</f>
        <v>80</v>
      </c>
      <c r="LG21" s="183">
        <f>LH21/LF21</f>
        <v>200000</v>
      </c>
      <c r="LH21" s="183">
        <f t="shared" ref="LH21:LH28" si="247">SUMIFS($F21:$KF21,$F$3:$KF$3,LF$5,$F$6:$KF$6,LH$6)</f>
        <v>16000000</v>
      </c>
    </row>
    <row r="22" spans="2:320" ht="18.75">
      <c r="B22" s="172" t="str">
        <f>A.IIOPEX!C23</f>
        <v>2b</v>
      </c>
      <c r="C22" s="180"/>
      <c r="D22" s="180" t="str">
        <f>A.IIOPEX!E23</f>
        <v>Doctors</v>
      </c>
      <c r="E22" s="184"/>
      <c r="F22" s="182"/>
      <c r="G22" s="182">
        <f>A.IIOPEX!I23</f>
        <v>150000</v>
      </c>
      <c r="H22" s="182">
        <f t="shared" ref="H22:H27" si="248">F22*G22</f>
        <v>0</v>
      </c>
      <c r="I22" s="5"/>
      <c r="J22" s="182">
        <f t="shared" si="240"/>
        <v>3</v>
      </c>
      <c r="K22" s="182">
        <f t="shared" ref="K22" si="249">G22*K$19</f>
        <v>150000</v>
      </c>
      <c r="L22" s="182">
        <f t="shared" ref="L22:L25" si="250">J22*K22</f>
        <v>450000</v>
      </c>
      <c r="M22" s="5"/>
      <c r="N22" s="182">
        <f t="shared" ref="N22:N26" si="251">N$2</f>
        <v>3</v>
      </c>
      <c r="O22" s="182">
        <f t="shared" ref="O22:O25" si="252">K22*O$19</f>
        <v>150000</v>
      </c>
      <c r="P22" s="182">
        <f t="shared" ref="P22:P25" si="253">N22*O22</f>
        <v>450000</v>
      </c>
      <c r="Q22" s="5"/>
      <c r="R22" s="182">
        <f t="shared" ref="R22:R26" si="254">R$2</f>
        <v>4</v>
      </c>
      <c r="S22" s="182">
        <f t="shared" ref="S22:S25" si="255">O22*S$19</f>
        <v>150000</v>
      </c>
      <c r="T22" s="182">
        <f t="shared" ref="T22:T25" si="256">R22*S22</f>
        <v>600000</v>
      </c>
      <c r="U22" s="5"/>
      <c r="V22" s="182">
        <f t="shared" ref="V22:V26" si="257">V$2</f>
        <v>5</v>
      </c>
      <c r="W22" s="182">
        <f t="shared" ref="W22:W25" si="258">S22*W$19</f>
        <v>150000</v>
      </c>
      <c r="X22" s="182">
        <f t="shared" ref="X22:X25" si="259">V22*W22</f>
        <v>750000</v>
      </c>
      <c r="Y22" s="5"/>
      <c r="Z22" s="182">
        <f t="shared" ref="Z22:Z26" si="260">Z$2</f>
        <v>8</v>
      </c>
      <c r="AA22" s="182">
        <f t="shared" ref="AA22:AA25" si="261">W22*AA$19</f>
        <v>150000</v>
      </c>
      <c r="AB22" s="182">
        <f t="shared" ref="AB22:AB25" si="262">Z22*AA22</f>
        <v>1200000</v>
      </c>
      <c r="AC22" s="5"/>
      <c r="AD22" s="182">
        <f t="shared" ref="AD22:AD26" si="263">AD$2</f>
        <v>10</v>
      </c>
      <c r="AE22" s="182">
        <f t="shared" ref="AE22:AE25" si="264">AA22*AE$19</f>
        <v>150000</v>
      </c>
      <c r="AF22" s="182">
        <f t="shared" ref="AF22:AF25" si="265">AD22*AE22</f>
        <v>1500000</v>
      </c>
      <c r="AG22" s="5"/>
      <c r="AH22" s="182">
        <f t="shared" ref="AH22:AH26" si="266">AH$2</f>
        <v>10</v>
      </c>
      <c r="AI22" s="182">
        <f t="shared" ref="AI22:AI25" si="267">AE22*AI$19</f>
        <v>150000</v>
      </c>
      <c r="AJ22" s="182">
        <f t="shared" ref="AJ22:AJ25" si="268">AH22*AI22</f>
        <v>1500000</v>
      </c>
      <c r="AK22" s="5"/>
      <c r="AL22" s="182">
        <f t="shared" ref="AL22:AL26" si="269">AL$2</f>
        <v>10</v>
      </c>
      <c r="AM22" s="182">
        <f t="shared" ref="AM22:AM25" si="270">AI22*AM$19</f>
        <v>150000</v>
      </c>
      <c r="AN22" s="182">
        <f t="shared" ref="AN22:AN25" si="271">AL22*AM22</f>
        <v>1500000</v>
      </c>
      <c r="AO22" s="5"/>
      <c r="AP22" s="182">
        <f t="shared" ref="AP22:AP26" si="272">AP$2</f>
        <v>10</v>
      </c>
      <c r="AQ22" s="182">
        <f t="shared" ref="AQ22:AQ25" si="273">AM22*AQ$19</f>
        <v>150000</v>
      </c>
      <c r="AR22" s="182">
        <f t="shared" ref="AR22:AR25" si="274">AP22*AQ22</f>
        <v>1500000</v>
      </c>
      <c r="AS22" s="5"/>
      <c r="AT22" s="182">
        <f t="shared" ref="AT22:AT26" si="275">AT$2</f>
        <v>10</v>
      </c>
      <c r="AU22" s="182">
        <f t="shared" ref="AU22:AU25" si="276">AQ22*AU$19</f>
        <v>150000</v>
      </c>
      <c r="AV22" s="182">
        <f t="shared" ref="AV22:AV25" si="277">AT22*AU22</f>
        <v>1500000</v>
      </c>
      <c r="AW22" s="5"/>
      <c r="AX22" s="182">
        <f t="shared" ref="AX22:AX26" si="278">AX$2</f>
        <v>10</v>
      </c>
      <c r="AY22" s="182">
        <f t="shared" ref="AY22:AY25" si="279">AU22*AY$19</f>
        <v>150000</v>
      </c>
      <c r="AZ22" s="182">
        <f t="shared" ref="AZ22:AZ25" si="280">AX22*AY22</f>
        <v>1500000</v>
      </c>
      <c r="BA22" s="5"/>
      <c r="BB22" s="182">
        <f t="shared" ref="BB22:BB26" si="281">BB$2</f>
        <v>10</v>
      </c>
      <c r="BC22" s="182">
        <f t="shared" ref="BC22:BC25" si="282">AY22*BC$19</f>
        <v>150000</v>
      </c>
      <c r="BD22" s="182">
        <f t="shared" ref="BD22:BD25" si="283">BB22*BC22</f>
        <v>1500000</v>
      </c>
      <c r="BE22" s="5"/>
      <c r="BF22" s="182">
        <f t="shared" ref="BF22:BF26" si="284">BF$2</f>
        <v>10</v>
      </c>
      <c r="BG22" s="182">
        <f t="shared" ref="BG22:BG25" si="285">BC22*BG$19</f>
        <v>150000</v>
      </c>
      <c r="BH22" s="182">
        <f t="shared" ref="BH22:BH25" si="286">BF22*BG22</f>
        <v>1500000</v>
      </c>
      <c r="BI22" s="5"/>
      <c r="BJ22" s="182">
        <f t="shared" ref="BJ22:BJ26" si="287">BJ$2</f>
        <v>10</v>
      </c>
      <c r="BK22" s="182">
        <f t="shared" ref="BK22:BK25" si="288">BG22*BK$19</f>
        <v>150000</v>
      </c>
      <c r="BL22" s="182">
        <f t="shared" ref="BL22:BL25" si="289">BJ22*BK22</f>
        <v>1500000</v>
      </c>
      <c r="BM22" s="5"/>
      <c r="BN22" s="182">
        <f t="shared" ref="BN22:BN26" si="290">BN$2</f>
        <v>10</v>
      </c>
      <c r="BO22" s="182">
        <f t="shared" ref="BO22:BO25" si="291">BK22*BO$19</f>
        <v>150000</v>
      </c>
      <c r="BP22" s="182">
        <f t="shared" ref="BP22:BP25" si="292">BN22*BO22</f>
        <v>1500000</v>
      </c>
      <c r="BQ22" s="5"/>
      <c r="BR22" s="182">
        <f t="shared" ref="BR22:BR26" si="293">BR$2</f>
        <v>10</v>
      </c>
      <c r="BS22" s="182">
        <f t="shared" ref="BS22:BS25" si="294">BO22*BS$19</f>
        <v>150000</v>
      </c>
      <c r="BT22" s="182">
        <f t="shared" ref="BT22:BT25" si="295">BR22*BS22</f>
        <v>1500000</v>
      </c>
      <c r="BU22" s="5"/>
      <c r="BV22" s="182">
        <f t="shared" ref="BV22:BV26" si="296">BV$2</f>
        <v>10</v>
      </c>
      <c r="BW22" s="182">
        <f t="shared" ref="BW22:BW25" si="297">BS22*BW$19</f>
        <v>150000</v>
      </c>
      <c r="BX22" s="182">
        <f t="shared" ref="BX22:BX25" si="298">BV22*BW22</f>
        <v>1500000</v>
      </c>
      <c r="BY22" s="5"/>
      <c r="BZ22" s="182">
        <f t="shared" ref="BZ22:BZ26" si="299">BZ$2</f>
        <v>10</v>
      </c>
      <c r="CA22" s="182">
        <f t="shared" ref="CA22:CA25" si="300">BW22*CA$19</f>
        <v>150000</v>
      </c>
      <c r="CB22" s="182">
        <f t="shared" ref="CB22:CB25" si="301">BZ22*CA22</f>
        <v>1500000</v>
      </c>
      <c r="CC22" s="5"/>
      <c r="CD22" s="182">
        <f t="shared" ref="CD22:CD26" si="302">CD$2</f>
        <v>10</v>
      </c>
      <c r="CE22" s="182">
        <f t="shared" ref="CE22:CE25" si="303">CA22*CE$19</f>
        <v>150000</v>
      </c>
      <c r="CF22" s="182">
        <f t="shared" ref="CF22:CF25" si="304">CD22*CE22</f>
        <v>1500000</v>
      </c>
      <c r="CG22" s="5"/>
      <c r="CH22" s="182">
        <f t="shared" ref="CH22:CH26" si="305">CH$2</f>
        <v>10</v>
      </c>
      <c r="CI22" s="182">
        <f t="shared" ref="CI22:CI25" si="306">CE22*CI$19</f>
        <v>150000</v>
      </c>
      <c r="CJ22" s="182">
        <f t="shared" ref="CJ22:CJ25" si="307">CH22*CI22</f>
        <v>1500000</v>
      </c>
      <c r="CK22" s="5"/>
      <c r="CL22" s="182">
        <f t="shared" ref="CL22:CL26" si="308">CL$2</f>
        <v>10</v>
      </c>
      <c r="CM22" s="182">
        <f t="shared" ref="CM22:CM25" si="309">CI22*CM$19</f>
        <v>150000</v>
      </c>
      <c r="CN22" s="182">
        <f t="shared" ref="CN22:CN25" si="310">CL22*CM22</f>
        <v>1500000</v>
      </c>
      <c r="CO22" s="5"/>
      <c r="CP22" s="182">
        <f t="shared" ref="CP22:CP26" si="311">CP$2</f>
        <v>10</v>
      </c>
      <c r="CQ22" s="182">
        <f t="shared" ref="CQ22:CQ25" si="312">CM22*CQ$19</f>
        <v>150000</v>
      </c>
      <c r="CR22" s="182">
        <f t="shared" ref="CR22:CR25" si="313">CP22*CQ22</f>
        <v>1500000</v>
      </c>
      <c r="CS22" s="5"/>
      <c r="CT22" s="182">
        <f t="shared" ref="CT22:CT26" si="314">CT$2</f>
        <v>10</v>
      </c>
      <c r="CU22" s="182">
        <f t="shared" ref="CU22:CU25" si="315">CQ22*CU$19</f>
        <v>150000</v>
      </c>
      <c r="CV22" s="182">
        <f t="shared" ref="CV22:CV25" si="316">CT22*CU22</f>
        <v>1500000</v>
      </c>
      <c r="CW22" s="5"/>
      <c r="CX22" s="182">
        <f t="shared" ref="CX22:CX26" si="317">CX$2</f>
        <v>10</v>
      </c>
      <c r="CY22" s="182">
        <f t="shared" ref="CY22:CY25" si="318">CU22*CY$19</f>
        <v>150000</v>
      </c>
      <c r="CZ22" s="182">
        <f t="shared" ref="CZ22:CZ25" si="319">CX22*CY22</f>
        <v>1500000</v>
      </c>
      <c r="DA22" s="5"/>
      <c r="DB22" s="182">
        <f t="shared" ref="DB22:DB26" si="320">DB$2</f>
        <v>10</v>
      </c>
      <c r="DC22" s="182">
        <f t="shared" ref="DC22:DC25" si="321">CY22*DC$19</f>
        <v>150000</v>
      </c>
      <c r="DD22" s="182">
        <f t="shared" ref="DD22:DD25" si="322">DB22*DC22</f>
        <v>1500000</v>
      </c>
      <c r="DE22" s="5"/>
      <c r="DF22" s="182">
        <f t="shared" ref="DF22:DF26" si="323">DF$2</f>
        <v>10</v>
      </c>
      <c r="DG22" s="182">
        <f t="shared" ref="DG22:DG25" si="324">DC22*DG$19</f>
        <v>150000</v>
      </c>
      <c r="DH22" s="182">
        <f t="shared" ref="DH22:DH25" si="325">DF22*DG22</f>
        <v>1500000</v>
      </c>
      <c r="DI22" s="5"/>
      <c r="DJ22" s="182">
        <f t="shared" ref="DJ22:DJ26" si="326">DJ$2</f>
        <v>10</v>
      </c>
      <c r="DK22" s="182">
        <f t="shared" ref="DK22:DK25" si="327">DG22*DK$19</f>
        <v>150000</v>
      </c>
      <c r="DL22" s="182">
        <f t="shared" ref="DL22:DL25" si="328">DJ22*DK22</f>
        <v>1500000</v>
      </c>
      <c r="DM22" s="5"/>
      <c r="DN22" s="182">
        <f t="shared" ref="DN22:DN26" si="329">DN$2</f>
        <v>10</v>
      </c>
      <c r="DO22" s="182">
        <f t="shared" ref="DO22:DO25" si="330">DK22*DO$19</f>
        <v>150000</v>
      </c>
      <c r="DP22" s="182">
        <f t="shared" ref="DP22:DP25" si="331">DN22*DO22</f>
        <v>1500000</v>
      </c>
      <c r="DQ22" s="5"/>
      <c r="DR22" s="182">
        <f t="shared" ref="DR22:DR26" si="332">DR$2</f>
        <v>10</v>
      </c>
      <c r="DS22" s="182">
        <f t="shared" ref="DS22:DS25" si="333">DO22*DS$19</f>
        <v>150000</v>
      </c>
      <c r="DT22" s="182">
        <f t="shared" ref="DT22:DT25" si="334">DR22*DS22</f>
        <v>1500000</v>
      </c>
      <c r="DU22" s="5"/>
      <c r="DV22" s="182">
        <f t="shared" ref="DV22:DV26" si="335">DV$2</f>
        <v>10</v>
      </c>
      <c r="DW22" s="182">
        <f t="shared" ref="DW22:DW25" si="336">DS22*DW$19</f>
        <v>150000</v>
      </c>
      <c r="DX22" s="182">
        <f t="shared" ref="DX22:DX25" si="337">DV22*DW22</f>
        <v>1500000</v>
      </c>
      <c r="DY22" s="5"/>
      <c r="DZ22" s="182">
        <f t="shared" ref="DZ22:DZ26" si="338">DZ$2</f>
        <v>10</v>
      </c>
      <c r="EA22" s="182">
        <f t="shared" ref="EA22:EA25" si="339">DW22*EA$19</f>
        <v>150000</v>
      </c>
      <c r="EB22" s="182">
        <f t="shared" ref="EB22:EB25" si="340">DZ22*EA22</f>
        <v>1500000</v>
      </c>
      <c r="EC22" s="5"/>
      <c r="ED22" s="182">
        <f t="shared" ref="ED22:ED26" si="341">ED$2</f>
        <v>10</v>
      </c>
      <c r="EE22" s="182">
        <f t="shared" ref="EE22:EE25" si="342">EA22*EE$19</f>
        <v>150000</v>
      </c>
      <c r="EF22" s="182">
        <f t="shared" ref="EF22:EF25" si="343">ED22*EE22</f>
        <v>1500000</v>
      </c>
      <c r="EG22" s="5"/>
      <c r="EH22" s="182">
        <f t="shared" ref="EH22:EH26" si="344">EH$2</f>
        <v>10</v>
      </c>
      <c r="EI22" s="182">
        <f t="shared" ref="EI22:EI25" si="345">EE22*EI$19</f>
        <v>150000</v>
      </c>
      <c r="EJ22" s="182">
        <f t="shared" ref="EJ22:EJ25" si="346">EH22*EI22</f>
        <v>1500000</v>
      </c>
      <c r="EK22" s="5"/>
      <c r="EL22" s="182">
        <f t="shared" ref="EL22:EL26" si="347">EL$2</f>
        <v>10</v>
      </c>
      <c r="EM22" s="182">
        <f t="shared" ref="EM22:EM25" si="348">EI22*EM$19</f>
        <v>150000</v>
      </c>
      <c r="EN22" s="182">
        <f t="shared" ref="EN22:EN25" si="349">EL22*EM22</f>
        <v>1500000</v>
      </c>
      <c r="EO22" s="5"/>
      <c r="EP22" s="182">
        <f t="shared" ref="EP22:EP26" si="350">EP$2</f>
        <v>10</v>
      </c>
      <c r="EQ22" s="182">
        <f t="shared" ref="EQ22:EQ25" si="351">EM22*EQ$19</f>
        <v>150000</v>
      </c>
      <c r="ER22" s="182">
        <f t="shared" ref="ER22:ER25" si="352">EP22*EQ22</f>
        <v>1500000</v>
      </c>
      <c r="ES22" s="5"/>
      <c r="ET22" s="182">
        <f t="shared" ref="ET22:ET26" si="353">ET$2</f>
        <v>10</v>
      </c>
      <c r="EU22" s="182">
        <f t="shared" ref="EU22:EU25" si="354">EQ22*EU$19</f>
        <v>150000</v>
      </c>
      <c r="EV22" s="182">
        <f t="shared" ref="EV22:EV25" si="355">ET22*EU22</f>
        <v>1500000</v>
      </c>
      <c r="EW22" s="5"/>
      <c r="EX22" s="182">
        <f t="shared" ref="EX22:EX26" si="356">EX$2</f>
        <v>10</v>
      </c>
      <c r="EY22" s="182">
        <f t="shared" ref="EY22:EY25" si="357">EU22*EY$19</f>
        <v>150000</v>
      </c>
      <c r="EZ22" s="182">
        <f t="shared" ref="EZ22:EZ25" si="358">EX22*EY22</f>
        <v>1500000</v>
      </c>
      <c r="FA22" s="5"/>
      <c r="FB22" s="182">
        <f t="shared" ref="FB22:FB26" si="359">FB$2</f>
        <v>10</v>
      </c>
      <c r="FC22" s="182">
        <f t="shared" ref="FC22:FC25" si="360">EY22*FC$19</f>
        <v>150000</v>
      </c>
      <c r="FD22" s="182">
        <f t="shared" ref="FD22:FD25" si="361">FB22*FC22</f>
        <v>1500000</v>
      </c>
      <c r="FE22" s="5"/>
      <c r="FF22" s="182">
        <f t="shared" ref="FF22:FF26" si="362">FF$2</f>
        <v>10</v>
      </c>
      <c r="FG22" s="182">
        <f t="shared" ref="FG22:FG25" si="363">FC22*FG$19</f>
        <v>150000</v>
      </c>
      <c r="FH22" s="182">
        <f t="shared" ref="FH22:FH25" si="364">FF22*FG22</f>
        <v>1500000</v>
      </c>
      <c r="FI22" s="5"/>
      <c r="FJ22" s="182">
        <f t="shared" ref="FJ22:FJ26" si="365">FJ$2</f>
        <v>10</v>
      </c>
      <c r="FK22" s="182">
        <f t="shared" ref="FK22:FK25" si="366">FG22*FK$19</f>
        <v>150000</v>
      </c>
      <c r="FL22" s="182">
        <f t="shared" ref="FL22:FL25" si="367">FJ22*FK22</f>
        <v>1500000</v>
      </c>
      <c r="FM22" s="5"/>
      <c r="FN22" s="182">
        <f t="shared" ref="FN22:FN26" si="368">FN$2</f>
        <v>10</v>
      </c>
      <c r="FO22" s="182">
        <f t="shared" ref="FO22:FO25" si="369">FK22*FO$19</f>
        <v>150000</v>
      </c>
      <c r="FP22" s="182">
        <f t="shared" ref="FP22:FP25" si="370">FN22*FO22</f>
        <v>1500000</v>
      </c>
      <c r="FQ22" s="5"/>
      <c r="FR22" s="182">
        <f t="shared" ref="FR22:FR26" si="371">FR$2</f>
        <v>10</v>
      </c>
      <c r="FS22" s="182">
        <f t="shared" ref="FS22:FS25" si="372">FO22*FS$19</f>
        <v>150000</v>
      </c>
      <c r="FT22" s="182">
        <f t="shared" ref="FT22:FT25" si="373">FR22*FS22</f>
        <v>1500000</v>
      </c>
      <c r="FU22" s="5"/>
      <c r="FV22" s="182">
        <f t="shared" ref="FV22:FV26" si="374">FV$2</f>
        <v>10</v>
      </c>
      <c r="FW22" s="182">
        <f t="shared" ref="FW22:FW25" si="375">FS22*FW$19</f>
        <v>150000</v>
      </c>
      <c r="FX22" s="182">
        <f t="shared" ref="FX22:FX25" si="376">FV22*FW22</f>
        <v>1500000</v>
      </c>
      <c r="FY22" s="5"/>
      <c r="FZ22" s="182">
        <f t="shared" ref="FZ22:FZ26" si="377">FZ$2</f>
        <v>10</v>
      </c>
      <c r="GA22" s="182">
        <f t="shared" ref="GA22:GA25" si="378">FW22*GA$19</f>
        <v>150000</v>
      </c>
      <c r="GB22" s="182">
        <f t="shared" ref="GB22:GB25" si="379">FZ22*GA22</f>
        <v>1500000</v>
      </c>
      <c r="GC22" s="5"/>
      <c r="GD22" s="182">
        <f t="shared" ref="GD22:GD26" si="380">GD$2</f>
        <v>10</v>
      </c>
      <c r="GE22" s="182">
        <f t="shared" ref="GE22:GE25" si="381">GA22*GE$19</f>
        <v>150000</v>
      </c>
      <c r="GF22" s="182">
        <f t="shared" ref="GF22:GF25" si="382">GD22*GE22</f>
        <v>1500000</v>
      </c>
      <c r="GG22" s="5"/>
      <c r="GH22" s="182">
        <f t="shared" ref="GH22:GH26" si="383">GH$2</f>
        <v>10</v>
      </c>
      <c r="GI22" s="182">
        <f t="shared" ref="GI22:GI25" si="384">GE22*GI$19</f>
        <v>150000</v>
      </c>
      <c r="GJ22" s="182">
        <f t="shared" ref="GJ22:GJ25" si="385">GH22*GI22</f>
        <v>1500000</v>
      </c>
      <c r="GK22" s="5"/>
      <c r="GL22" s="182">
        <f t="shared" ref="GL22:GL26" si="386">GL$2</f>
        <v>10</v>
      </c>
      <c r="GM22" s="182">
        <f t="shared" ref="GM22:GM25" si="387">GI22*GM$19</f>
        <v>150000</v>
      </c>
      <c r="GN22" s="182">
        <f t="shared" ref="GN22:GN25" si="388">GL22*GM22</f>
        <v>1500000</v>
      </c>
      <c r="GO22" s="5"/>
      <c r="GP22" s="182">
        <f t="shared" ref="GP22:GP26" si="389">GP$2</f>
        <v>10</v>
      </c>
      <c r="GQ22" s="182">
        <f t="shared" ref="GQ22:GQ25" si="390">GM22*GQ$19</f>
        <v>150000</v>
      </c>
      <c r="GR22" s="182">
        <f t="shared" ref="GR22:GR25" si="391">GP22*GQ22</f>
        <v>1500000</v>
      </c>
      <c r="GS22" s="5"/>
      <c r="GT22" s="182">
        <f t="shared" ref="GT22:GT26" si="392">GT$2</f>
        <v>10</v>
      </c>
      <c r="GU22" s="182">
        <f t="shared" ref="GU22:GU25" si="393">GQ22*GU$19</f>
        <v>150000</v>
      </c>
      <c r="GV22" s="182">
        <f t="shared" ref="GV22:GV25" si="394">GT22*GU22</f>
        <v>1500000</v>
      </c>
      <c r="GW22" s="5"/>
      <c r="GX22" s="182">
        <f t="shared" ref="GX22:GX26" si="395">GX$2</f>
        <v>10</v>
      </c>
      <c r="GY22" s="182">
        <f t="shared" ref="GY22:GY25" si="396">GU22*GY$19</f>
        <v>150000</v>
      </c>
      <c r="GZ22" s="182">
        <f t="shared" ref="GZ22:GZ25" si="397">GX22*GY22</f>
        <v>1500000</v>
      </c>
      <c r="HA22" s="5"/>
      <c r="HB22" s="182">
        <f t="shared" ref="HB22:HB26" si="398">HB$2</f>
        <v>10</v>
      </c>
      <c r="HC22" s="182">
        <f t="shared" ref="HC22:HC25" si="399">GY22*HC$19</f>
        <v>150000</v>
      </c>
      <c r="HD22" s="182">
        <f t="shared" ref="HD22:HD25" si="400">HB22*HC22</f>
        <v>1500000</v>
      </c>
      <c r="HE22" s="5"/>
      <c r="HF22" s="182">
        <f t="shared" ref="HF22:HF26" si="401">HF$2</f>
        <v>10</v>
      </c>
      <c r="HG22" s="182">
        <f t="shared" ref="HG22:HG25" si="402">HC22*HG$19</f>
        <v>150000</v>
      </c>
      <c r="HH22" s="182">
        <f t="shared" ref="HH22:HH25" si="403">HF22*HG22</f>
        <v>1500000</v>
      </c>
      <c r="HI22" s="5"/>
      <c r="HJ22" s="182">
        <f t="shared" ref="HJ22:HJ26" si="404">HJ$2</f>
        <v>10</v>
      </c>
      <c r="HK22" s="182">
        <f t="shared" ref="HK22:HK25" si="405">HG22*HK$19</f>
        <v>150000</v>
      </c>
      <c r="HL22" s="182">
        <f t="shared" ref="HL22:HL25" si="406">HJ22*HK22</f>
        <v>1500000</v>
      </c>
      <c r="HM22" s="5"/>
      <c r="HN22" s="182">
        <f t="shared" ref="HN22:HN26" si="407">HN$2</f>
        <v>10</v>
      </c>
      <c r="HO22" s="182">
        <f t="shared" ref="HO22:HO25" si="408">HK22*HO$19</f>
        <v>150000</v>
      </c>
      <c r="HP22" s="182">
        <f t="shared" ref="HP22:HP25" si="409">HN22*HO22</f>
        <v>1500000</v>
      </c>
      <c r="HQ22" s="5"/>
      <c r="HR22" s="182">
        <f t="shared" ref="HR22:HR26" si="410">HR$2</f>
        <v>10</v>
      </c>
      <c r="HS22" s="182">
        <f t="shared" ref="HS22:HS25" si="411">HO22*HS$19</f>
        <v>150000</v>
      </c>
      <c r="HT22" s="182">
        <f t="shared" ref="HT22:HT25" si="412">HR22*HS22</f>
        <v>1500000</v>
      </c>
      <c r="HU22" s="5"/>
      <c r="HV22" s="182">
        <f t="shared" ref="HV22:HV26" si="413">HV$2</f>
        <v>10</v>
      </c>
      <c r="HW22" s="182">
        <f t="shared" ref="HW22:HW25" si="414">HS22*HW$19</f>
        <v>150000</v>
      </c>
      <c r="HX22" s="182">
        <f t="shared" ref="HX22:HX25" si="415">HV22*HW22</f>
        <v>1500000</v>
      </c>
      <c r="HY22" s="5"/>
      <c r="HZ22" s="182">
        <f t="shared" ref="HZ22:HZ26" si="416">HZ$2</f>
        <v>10</v>
      </c>
      <c r="IA22" s="182">
        <f t="shared" ref="IA22:IA25" si="417">HW22*IA$19</f>
        <v>150000</v>
      </c>
      <c r="IB22" s="182">
        <f t="shared" ref="IB22:IB25" si="418">HZ22*IA22</f>
        <v>1500000</v>
      </c>
      <c r="IC22" s="5"/>
      <c r="ID22" s="182">
        <f t="shared" ref="ID22:ID26" si="419">ID$2</f>
        <v>10</v>
      </c>
      <c r="IE22" s="182">
        <f t="shared" ref="IE22:IE25" si="420">IA22*IE$19</f>
        <v>150000</v>
      </c>
      <c r="IF22" s="182">
        <f t="shared" ref="IF22:IF25" si="421">ID22*IE22</f>
        <v>1500000</v>
      </c>
      <c r="IG22" s="5"/>
      <c r="IH22" s="182">
        <f t="shared" ref="IH22:IH26" si="422">IH$2</f>
        <v>10</v>
      </c>
      <c r="II22" s="182">
        <f t="shared" ref="II22:II25" si="423">IE22*II$19</f>
        <v>150000</v>
      </c>
      <c r="IJ22" s="182">
        <f t="shared" ref="IJ22:IJ25" si="424">IH22*II22</f>
        <v>1500000</v>
      </c>
      <c r="IK22" s="5"/>
      <c r="IL22" s="182">
        <f t="shared" ref="IL22:IL26" si="425">IL$2</f>
        <v>10</v>
      </c>
      <c r="IM22" s="182">
        <f t="shared" ref="IM22:IM25" si="426">II22*IM$19</f>
        <v>150000</v>
      </c>
      <c r="IN22" s="182">
        <f t="shared" ref="IN22:IN25" si="427">IL22*IM22</f>
        <v>1500000</v>
      </c>
      <c r="IO22" s="5"/>
      <c r="IP22" s="182">
        <f t="shared" ref="IP22:IP26" si="428">IP$2</f>
        <v>10</v>
      </c>
      <c r="IQ22" s="182">
        <f t="shared" ref="IQ22:IQ25" si="429">IM22*IQ$19</f>
        <v>150000</v>
      </c>
      <c r="IR22" s="182">
        <f t="shared" ref="IR22:IR25" si="430">IP22*IQ22</f>
        <v>1500000</v>
      </c>
      <c r="IS22" s="5"/>
      <c r="IT22" s="182">
        <f t="shared" ref="IT22:IT26" si="431">IT$2</f>
        <v>10</v>
      </c>
      <c r="IU22" s="182">
        <f t="shared" ref="IU22:IU25" si="432">IQ22*IU$19</f>
        <v>150000</v>
      </c>
      <c r="IV22" s="182">
        <f t="shared" ref="IV22:IV25" si="433">IT22*IU22</f>
        <v>1500000</v>
      </c>
      <c r="IW22" s="5"/>
      <c r="IX22" s="182">
        <f t="shared" ref="IX22:IX26" si="434">IX$2</f>
        <v>10</v>
      </c>
      <c r="IY22" s="182">
        <f t="shared" ref="IY22:IY25" si="435">IU22*IY$19</f>
        <v>150000</v>
      </c>
      <c r="IZ22" s="182">
        <f t="shared" ref="IZ22:IZ25" si="436">IX22*IY22</f>
        <v>1500000</v>
      </c>
      <c r="JA22" s="5"/>
      <c r="JB22" s="182">
        <f t="shared" ref="JB22:JB26" si="437">JB$2</f>
        <v>10</v>
      </c>
      <c r="JC22" s="182">
        <f t="shared" ref="JC22:JC25" si="438">IY22*JC$19</f>
        <v>150000</v>
      </c>
      <c r="JD22" s="182">
        <f t="shared" ref="JD22:JD25" si="439">JB22*JC22</f>
        <v>1500000</v>
      </c>
      <c r="JE22" s="5"/>
      <c r="JF22" s="182">
        <f t="shared" ref="JF22:JF26" si="440">JF$2</f>
        <v>10</v>
      </c>
      <c r="JG22" s="182">
        <f t="shared" ref="JG22:JG25" si="441">JC22*JG$19</f>
        <v>150000</v>
      </c>
      <c r="JH22" s="182">
        <f t="shared" ref="JH22:JH25" si="442">JF22*JG22</f>
        <v>1500000</v>
      </c>
      <c r="JI22" s="5"/>
      <c r="JJ22" s="182">
        <f t="shared" ref="JJ22:JJ26" si="443">JJ$2</f>
        <v>10</v>
      </c>
      <c r="JK22" s="182">
        <f t="shared" ref="JK22:JK25" si="444">JG22*JK$19</f>
        <v>150000</v>
      </c>
      <c r="JL22" s="182">
        <f t="shared" ref="JL22:JL25" si="445">JJ22*JK22</f>
        <v>1500000</v>
      </c>
      <c r="JM22" s="5"/>
      <c r="JN22" s="182">
        <f t="shared" ref="JN22:JN26" si="446">JN$2</f>
        <v>10</v>
      </c>
      <c r="JO22" s="182">
        <f t="shared" ref="JO22:JO25" si="447">JK22*JO$19</f>
        <v>150000</v>
      </c>
      <c r="JP22" s="182">
        <f t="shared" ref="JP22:JP25" si="448">JN22*JO22</f>
        <v>1500000</v>
      </c>
      <c r="JR22" s="182">
        <f t="shared" ref="JR22:JR26" si="449">JR$2</f>
        <v>10</v>
      </c>
      <c r="JS22" s="182">
        <f t="shared" ref="JS22:JS25" si="450">JO22*JS$19</f>
        <v>150000</v>
      </c>
      <c r="JT22" s="182">
        <f t="shared" ref="JT22:JT25" si="451">JR22*JS22</f>
        <v>1500000</v>
      </c>
      <c r="JV22" s="182">
        <f t="shared" ref="JV22:JV26" si="452">JV$2</f>
        <v>10</v>
      </c>
      <c r="JW22" s="182">
        <f t="shared" ref="JW22:JW25" si="453">JS22*JW$19</f>
        <v>150000</v>
      </c>
      <c r="JX22" s="182">
        <f t="shared" ref="JX22:JX25" si="454">JV22*JW22</f>
        <v>1500000</v>
      </c>
      <c r="JZ22" s="182">
        <f t="shared" ref="JZ22:JZ26" si="455">JZ$2</f>
        <v>10</v>
      </c>
      <c r="KA22" s="182">
        <f t="shared" ref="KA22:KA25" si="456">JW22*KA$19</f>
        <v>150000</v>
      </c>
      <c r="KB22" s="182">
        <f t="shared" ref="KB22:KB25" si="457">JZ22*KA22</f>
        <v>1500000</v>
      </c>
      <c r="KD22" s="182">
        <f t="shared" ref="KD22:KD26" si="458">KD$2</f>
        <v>10</v>
      </c>
      <c r="KE22" s="182">
        <f t="shared" ref="KE22:KE25" si="459">KA22*KE$19</f>
        <v>150000</v>
      </c>
      <c r="KF22" s="182">
        <f t="shared" ref="KF22:KF25" si="460">KD22*KE22</f>
        <v>1500000</v>
      </c>
      <c r="KH22" s="183">
        <f t="shared" ref="KH22:KH23" si="461">SUMIFS($F22:$KF22,$F$3:$KF$3,KH$5,$F$6:$KF$6,KH$6)</f>
        <v>10</v>
      </c>
      <c r="KI22" s="183">
        <f t="shared" ref="KI22:KI23" si="462">KJ22/KH22</f>
        <v>150000</v>
      </c>
      <c r="KJ22" s="183">
        <f t="shared" si="241"/>
        <v>1500000</v>
      </c>
      <c r="KL22" s="183">
        <f t="shared" ref="KL22:KL23" si="463">SUMIFS($F22:$KF22,$F$3:$KF$3,KL$5,$F$6:$KF$6,KL$6)</f>
        <v>113</v>
      </c>
      <c r="KM22" s="183">
        <f t="shared" ref="KM22:KM23" si="464">KN22/KL22</f>
        <v>150000</v>
      </c>
      <c r="KN22" s="183">
        <f t="shared" si="242"/>
        <v>16950000</v>
      </c>
      <c r="KP22" s="183">
        <f t="shared" ref="KP22:KP23" si="465">SUMIFS($F22:$KF22,$F$3:$KF$3,KP$5,$F$6:$KF$6,KP$6)</f>
        <v>120</v>
      </c>
      <c r="KQ22" s="183">
        <f t="shared" ref="KQ22:KQ23" si="466">KR22/KP22</f>
        <v>150000</v>
      </c>
      <c r="KR22" s="183">
        <f t="shared" si="243"/>
        <v>18000000</v>
      </c>
      <c r="KT22" s="183">
        <f t="shared" ref="KT22:KT23" si="467">SUMIFS($F22:$KF22,$F$3:$KF$3,KT$5,$F$6:$KF$6,KT$6)</f>
        <v>120</v>
      </c>
      <c r="KU22" s="183">
        <f t="shared" ref="KU22:KU23" si="468">KV22/KT22</f>
        <v>150000</v>
      </c>
      <c r="KV22" s="183">
        <f t="shared" si="244"/>
        <v>18000000</v>
      </c>
      <c r="KX22" s="183">
        <f t="shared" ref="KX22:KX23" si="469">SUMIFS($F22:$KF22,$F$3:$KF$3,KX$5,$F$6:$KF$6,KX$6)</f>
        <v>120</v>
      </c>
      <c r="KY22" s="183">
        <f t="shared" ref="KY22:KY23" si="470">KZ22/KX22</f>
        <v>150000</v>
      </c>
      <c r="KZ22" s="183">
        <f t="shared" si="245"/>
        <v>18000000</v>
      </c>
      <c r="LB22" s="183">
        <f t="shared" ref="LB22:LB23" si="471">SUMIFS($F22:$KF22,$F$3:$KF$3,LB$5,$F$6:$KF$6,LB$6)</f>
        <v>120</v>
      </c>
      <c r="LC22" s="183">
        <f t="shared" ref="LC22:LC23" si="472">LD22/LB22</f>
        <v>150000</v>
      </c>
      <c r="LD22" s="183">
        <f t="shared" si="246"/>
        <v>18000000</v>
      </c>
      <c r="LF22" s="183">
        <f t="shared" ref="LF22:LF23" si="473">SUMIFS($F22:$KF22,$F$3:$KF$3,LF$5,$F$6:$KF$6,LF$6)</f>
        <v>80</v>
      </c>
      <c r="LG22" s="183">
        <f t="shared" ref="LG22:LG23" si="474">LH22/LF22</f>
        <v>150000</v>
      </c>
      <c r="LH22" s="183">
        <f t="shared" si="247"/>
        <v>12000000</v>
      </c>
    </row>
    <row r="23" spans="2:320" ht="18.75">
      <c r="B23" s="172" t="str">
        <f>A.IIOPEX!C24</f>
        <v>2c</v>
      </c>
      <c r="C23" s="180"/>
      <c r="D23" s="180" t="str">
        <f>A.IIOPEX!E24</f>
        <v>Clinical Staff</v>
      </c>
      <c r="E23" s="184"/>
      <c r="F23" s="182"/>
      <c r="G23" s="182">
        <f>A.IIOPEX!I24</f>
        <v>125000</v>
      </c>
      <c r="H23" s="182">
        <f t="shared" si="248"/>
        <v>0</v>
      </c>
      <c r="I23" s="5"/>
      <c r="J23" s="182">
        <f t="shared" si="240"/>
        <v>3</v>
      </c>
      <c r="K23" s="182">
        <f>G23*K$19</f>
        <v>125000</v>
      </c>
      <c r="L23" s="182">
        <f t="shared" si="250"/>
        <v>375000</v>
      </c>
      <c r="M23" s="5"/>
      <c r="N23" s="182">
        <f t="shared" si="251"/>
        <v>3</v>
      </c>
      <c r="O23" s="182">
        <f t="shared" si="252"/>
        <v>125000</v>
      </c>
      <c r="P23" s="182">
        <f t="shared" si="253"/>
        <v>375000</v>
      </c>
      <c r="Q23" s="5"/>
      <c r="R23" s="182">
        <f t="shared" si="254"/>
        <v>4</v>
      </c>
      <c r="S23" s="182">
        <f t="shared" si="255"/>
        <v>125000</v>
      </c>
      <c r="T23" s="182">
        <f t="shared" si="256"/>
        <v>500000</v>
      </c>
      <c r="U23" s="5"/>
      <c r="V23" s="182">
        <f t="shared" si="257"/>
        <v>5</v>
      </c>
      <c r="W23" s="182">
        <f t="shared" si="258"/>
        <v>125000</v>
      </c>
      <c r="X23" s="182">
        <f t="shared" si="259"/>
        <v>625000</v>
      </c>
      <c r="Y23" s="5"/>
      <c r="Z23" s="182">
        <f t="shared" si="260"/>
        <v>8</v>
      </c>
      <c r="AA23" s="182">
        <f t="shared" si="261"/>
        <v>125000</v>
      </c>
      <c r="AB23" s="182">
        <f t="shared" si="262"/>
        <v>1000000</v>
      </c>
      <c r="AC23" s="5"/>
      <c r="AD23" s="182">
        <f t="shared" si="263"/>
        <v>10</v>
      </c>
      <c r="AE23" s="182">
        <f t="shared" si="264"/>
        <v>125000</v>
      </c>
      <c r="AF23" s="182">
        <f t="shared" si="265"/>
        <v>1250000</v>
      </c>
      <c r="AG23" s="5"/>
      <c r="AH23" s="182">
        <f t="shared" si="266"/>
        <v>10</v>
      </c>
      <c r="AI23" s="182">
        <f t="shared" si="267"/>
        <v>125000</v>
      </c>
      <c r="AJ23" s="182">
        <f t="shared" si="268"/>
        <v>1250000</v>
      </c>
      <c r="AK23" s="5"/>
      <c r="AL23" s="182">
        <f t="shared" si="269"/>
        <v>10</v>
      </c>
      <c r="AM23" s="182">
        <f t="shared" si="270"/>
        <v>125000</v>
      </c>
      <c r="AN23" s="182">
        <f t="shared" si="271"/>
        <v>1250000</v>
      </c>
      <c r="AO23" s="5"/>
      <c r="AP23" s="182">
        <f t="shared" si="272"/>
        <v>10</v>
      </c>
      <c r="AQ23" s="182">
        <f t="shared" si="273"/>
        <v>125000</v>
      </c>
      <c r="AR23" s="182">
        <f t="shared" si="274"/>
        <v>1250000</v>
      </c>
      <c r="AS23" s="5"/>
      <c r="AT23" s="182">
        <f t="shared" si="275"/>
        <v>10</v>
      </c>
      <c r="AU23" s="182">
        <f t="shared" si="276"/>
        <v>125000</v>
      </c>
      <c r="AV23" s="182">
        <f t="shared" si="277"/>
        <v>1250000</v>
      </c>
      <c r="AW23" s="5"/>
      <c r="AX23" s="182">
        <f t="shared" si="278"/>
        <v>10</v>
      </c>
      <c r="AY23" s="182">
        <f t="shared" si="279"/>
        <v>125000</v>
      </c>
      <c r="AZ23" s="182">
        <f t="shared" si="280"/>
        <v>1250000</v>
      </c>
      <c r="BA23" s="5"/>
      <c r="BB23" s="182">
        <f t="shared" si="281"/>
        <v>10</v>
      </c>
      <c r="BC23" s="182">
        <f t="shared" si="282"/>
        <v>125000</v>
      </c>
      <c r="BD23" s="182">
        <f t="shared" si="283"/>
        <v>1250000</v>
      </c>
      <c r="BE23" s="5"/>
      <c r="BF23" s="182">
        <f t="shared" si="284"/>
        <v>10</v>
      </c>
      <c r="BG23" s="182">
        <f t="shared" si="285"/>
        <v>125000</v>
      </c>
      <c r="BH23" s="182">
        <f t="shared" si="286"/>
        <v>1250000</v>
      </c>
      <c r="BI23" s="5"/>
      <c r="BJ23" s="182">
        <f t="shared" si="287"/>
        <v>10</v>
      </c>
      <c r="BK23" s="182">
        <f t="shared" si="288"/>
        <v>125000</v>
      </c>
      <c r="BL23" s="182">
        <f t="shared" si="289"/>
        <v>1250000</v>
      </c>
      <c r="BM23" s="5"/>
      <c r="BN23" s="182">
        <f t="shared" si="290"/>
        <v>10</v>
      </c>
      <c r="BO23" s="182">
        <f t="shared" si="291"/>
        <v>125000</v>
      </c>
      <c r="BP23" s="182">
        <f t="shared" si="292"/>
        <v>1250000</v>
      </c>
      <c r="BQ23" s="5"/>
      <c r="BR23" s="182">
        <f t="shared" si="293"/>
        <v>10</v>
      </c>
      <c r="BS23" s="182">
        <f t="shared" si="294"/>
        <v>125000</v>
      </c>
      <c r="BT23" s="182">
        <f t="shared" si="295"/>
        <v>1250000</v>
      </c>
      <c r="BU23" s="5"/>
      <c r="BV23" s="182">
        <f t="shared" si="296"/>
        <v>10</v>
      </c>
      <c r="BW23" s="182">
        <f t="shared" si="297"/>
        <v>125000</v>
      </c>
      <c r="BX23" s="182">
        <f t="shared" si="298"/>
        <v>1250000</v>
      </c>
      <c r="BY23" s="5"/>
      <c r="BZ23" s="182">
        <f t="shared" si="299"/>
        <v>10</v>
      </c>
      <c r="CA23" s="182">
        <f t="shared" si="300"/>
        <v>125000</v>
      </c>
      <c r="CB23" s="182">
        <f t="shared" si="301"/>
        <v>1250000</v>
      </c>
      <c r="CC23" s="5"/>
      <c r="CD23" s="182">
        <f t="shared" si="302"/>
        <v>10</v>
      </c>
      <c r="CE23" s="182">
        <f t="shared" si="303"/>
        <v>125000</v>
      </c>
      <c r="CF23" s="182">
        <f t="shared" si="304"/>
        <v>1250000</v>
      </c>
      <c r="CG23" s="5"/>
      <c r="CH23" s="182">
        <f t="shared" si="305"/>
        <v>10</v>
      </c>
      <c r="CI23" s="182">
        <f t="shared" si="306"/>
        <v>125000</v>
      </c>
      <c r="CJ23" s="182">
        <f t="shared" si="307"/>
        <v>1250000</v>
      </c>
      <c r="CK23" s="5"/>
      <c r="CL23" s="182">
        <f t="shared" si="308"/>
        <v>10</v>
      </c>
      <c r="CM23" s="182">
        <f t="shared" si="309"/>
        <v>125000</v>
      </c>
      <c r="CN23" s="182">
        <f t="shared" si="310"/>
        <v>1250000</v>
      </c>
      <c r="CO23" s="5"/>
      <c r="CP23" s="182">
        <f t="shared" si="311"/>
        <v>10</v>
      </c>
      <c r="CQ23" s="182">
        <f t="shared" si="312"/>
        <v>125000</v>
      </c>
      <c r="CR23" s="182">
        <f t="shared" si="313"/>
        <v>1250000</v>
      </c>
      <c r="CS23" s="5"/>
      <c r="CT23" s="182">
        <f t="shared" si="314"/>
        <v>10</v>
      </c>
      <c r="CU23" s="182">
        <f t="shared" si="315"/>
        <v>125000</v>
      </c>
      <c r="CV23" s="182">
        <f t="shared" si="316"/>
        <v>1250000</v>
      </c>
      <c r="CW23" s="5"/>
      <c r="CX23" s="182">
        <f t="shared" si="317"/>
        <v>10</v>
      </c>
      <c r="CY23" s="182">
        <f t="shared" si="318"/>
        <v>125000</v>
      </c>
      <c r="CZ23" s="182">
        <f t="shared" si="319"/>
        <v>1250000</v>
      </c>
      <c r="DA23" s="5"/>
      <c r="DB23" s="182">
        <f t="shared" si="320"/>
        <v>10</v>
      </c>
      <c r="DC23" s="182">
        <f t="shared" si="321"/>
        <v>125000</v>
      </c>
      <c r="DD23" s="182">
        <f t="shared" si="322"/>
        <v>1250000</v>
      </c>
      <c r="DE23" s="5"/>
      <c r="DF23" s="182">
        <f t="shared" si="323"/>
        <v>10</v>
      </c>
      <c r="DG23" s="182">
        <f t="shared" si="324"/>
        <v>125000</v>
      </c>
      <c r="DH23" s="182">
        <f t="shared" si="325"/>
        <v>1250000</v>
      </c>
      <c r="DI23" s="5"/>
      <c r="DJ23" s="182">
        <f t="shared" si="326"/>
        <v>10</v>
      </c>
      <c r="DK23" s="182">
        <f t="shared" si="327"/>
        <v>125000</v>
      </c>
      <c r="DL23" s="182">
        <f t="shared" si="328"/>
        <v>1250000</v>
      </c>
      <c r="DM23" s="5"/>
      <c r="DN23" s="182">
        <f t="shared" si="329"/>
        <v>10</v>
      </c>
      <c r="DO23" s="182">
        <f t="shared" si="330"/>
        <v>125000</v>
      </c>
      <c r="DP23" s="182">
        <f t="shared" si="331"/>
        <v>1250000</v>
      </c>
      <c r="DQ23" s="5"/>
      <c r="DR23" s="182">
        <f t="shared" si="332"/>
        <v>10</v>
      </c>
      <c r="DS23" s="182">
        <f t="shared" si="333"/>
        <v>125000</v>
      </c>
      <c r="DT23" s="182">
        <f t="shared" si="334"/>
        <v>1250000</v>
      </c>
      <c r="DU23" s="5"/>
      <c r="DV23" s="182">
        <f t="shared" si="335"/>
        <v>10</v>
      </c>
      <c r="DW23" s="182">
        <f t="shared" si="336"/>
        <v>125000</v>
      </c>
      <c r="DX23" s="182">
        <f t="shared" si="337"/>
        <v>1250000</v>
      </c>
      <c r="DY23" s="5"/>
      <c r="DZ23" s="182">
        <f t="shared" si="338"/>
        <v>10</v>
      </c>
      <c r="EA23" s="182">
        <f t="shared" si="339"/>
        <v>125000</v>
      </c>
      <c r="EB23" s="182">
        <f t="shared" si="340"/>
        <v>1250000</v>
      </c>
      <c r="EC23" s="5"/>
      <c r="ED23" s="182">
        <f t="shared" si="341"/>
        <v>10</v>
      </c>
      <c r="EE23" s="182">
        <f t="shared" si="342"/>
        <v>125000</v>
      </c>
      <c r="EF23" s="182">
        <f t="shared" si="343"/>
        <v>1250000</v>
      </c>
      <c r="EG23" s="5"/>
      <c r="EH23" s="182">
        <f t="shared" si="344"/>
        <v>10</v>
      </c>
      <c r="EI23" s="182">
        <f t="shared" si="345"/>
        <v>125000</v>
      </c>
      <c r="EJ23" s="182">
        <f t="shared" si="346"/>
        <v>1250000</v>
      </c>
      <c r="EK23" s="5"/>
      <c r="EL23" s="182">
        <f t="shared" si="347"/>
        <v>10</v>
      </c>
      <c r="EM23" s="182">
        <f t="shared" si="348"/>
        <v>125000</v>
      </c>
      <c r="EN23" s="182">
        <f t="shared" si="349"/>
        <v>1250000</v>
      </c>
      <c r="EO23" s="5"/>
      <c r="EP23" s="182">
        <f t="shared" si="350"/>
        <v>10</v>
      </c>
      <c r="EQ23" s="182">
        <f t="shared" si="351"/>
        <v>125000</v>
      </c>
      <c r="ER23" s="182">
        <f t="shared" si="352"/>
        <v>1250000</v>
      </c>
      <c r="ES23" s="5"/>
      <c r="ET23" s="182">
        <f t="shared" si="353"/>
        <v>10</v>
      </c>
      <c r="EU23" s="182">
        <f t="shared" si="354"/>
        <v>125000</v>
      </c>
      <c r="EV23" s="182">
        <f t="shared" si="355"/>
        <v>1250000</v>
      </c>
      <c r="EW23" s="5"/>
      <c r="EX23" s="182">
        <f t="shared" si="356"/>
        <v>10</v>
      </c>
      <c r="EY23" s="182">
        <f t="shared" si="357"/>
        <v>125000</v>
      </c>
      <c r="EZ23" s="182">
        <f t="shared" si="358"/>
        <v>1250000</v>
      </c>
      <c r="FA23" s="5"/>
      <c r="FB23" s="182">
        <f t="shared" si="359"/>
        <v>10</v>
      </c>
      <c r="FC23" s="182">
        <f t="shared" si="360"/>
        <v>125000</v>
      </c>
      <c r="FD23" s="182">
        <f t="shared" si="361"/>
        <v>1250000</v>
      </c>
      <c r="FE23" s="5"/>
      <c r="FF23" s="182">
        <f t="shared" si="362"/>
        <v>10</v>
      </c>
      <c r="FG23" s="182">
        <f t="shared" si="363"/>
        <v>125000</v>
      </c>
      <c r="FH23" s="182">
        <f t="shared" si="364"/>
        <v>1250000</v>
      </c>
      <c r="FI23" s="5"/>
      <c r="FJ23" s="182">
        <f t="shared" si="365"/>
        <v>10</v>
      </c>
      <c r="FK23" s="182">
        <f t="shared" si="366"/>
        <v>125000</v>
      </c>
      <c r="FL23" s="182">
        <f t="shared" si="367"/>
        <v>1250000</v>
      </c>
      <c r="FM23" s="5"/>
      <c r="FN23" s="182">
        <f t="shared" si="368"/>
        <v>10</v>
      </c>
      <c r="FO23" s="182">
        <f t="shared" si="369"/>
        <v>125000</v>
      </c>
      <c r="FP23" s="182">
        <f t="shared" si="370"/>
        <v>1250000</v>
      </c>
      <c r="FQ23" s="5"/>
      <c r="FR23" s="182">
        <f t="shared" si="371"/>
        <v>10</v>
      </c>
      <c r="FS23" s="182">
        <f t="shared" si="372"/>
        <v>125000</v>
      </c>
      <c r="FT23" s="182">
        <f t="shared" si="373"/>
        <v>1250000</v>
      </c>
      <c r="FU23" s="5"/>
      <c r="FV23" s="182">
        <f t="shared" si="374"/>
        <v>10</v>
      </c>
      <c r="FW23" s="182">
        <f t="shared" si="375"/>
        <v>125000</v>
      </c>
      <c r="FX23" s="182">
        <f t="shared" si="376"/>
        <v>1250000</v>
      </c>
      <c r="FY23" s="5"/>
      <c r="FZ23" s="182">
        <f t="shared" si="377"/>
        <v>10</v>
      </c>
      <c r="GA23" s="182">
        <f t="shared" si="378"/>
        <v>125000</v>
      </c>
      <c r="GB23" s="182">
        <f t="shared" si="379"/>
        <v>1250000</v>
      </c>
      <c r="GC23" s="5"/>
      <c r="GD23" s="182">
        <f t="shared" si="380"/>
        <v>10</v>
      </c>
      <c r="GE23" s="182">
        <f t="shared" si="381"/>
        <v>125000</v>
      </c>
      <c r="GF23" s="182">
        <f t="shared" si="382"/>
        <v>1250000</v>
      </c>
      <c r="GG23" s="5"/>
      <c r="GH23" s="182">
        <f t="shared" si="383"/>
        <v>10</v>
      </c>
      <c r="GI23" s="182">
        <f t="shared" si="384"/>
        <v>125000</v>
      </c>
      <c r="GJ23" s="182">
        <f t="shared" si="385"/>
        <v>1250000</v>
      </c>
      <c r="GK23" s="5"/>
      <c r="GL23" s="182">
        <f t="shared" si="386"/>
        <v>10</v>
      </c>
      <c r="GM23" s="182">
        <f t="shared" si="387"/>
        <v>125000</v>
      </c>
      <c r="GN23" s="182">
        <f t="shared" si="388"/>
        <v>1250000</v>
      </c>
      <c r="GO23" s="5"/>
      <c r="GP23" s="182">
        <f t="shared" si="389"/>
        <v>10</v>
      </c>
      <c r="GQ23" s="182">
        <f t="shared" si="390"/>
        <v>125000</v>
      </c>
      <c r="GR23" s="182">
        <f t="shared" si="391"/>
        <v>1250000</v>
      </c>
      <c r="GS23" s="5"/>
      <c r="GT23" s="182">
        <f t="shared" si="392"/>
        <v>10</v>
      </c>
      <c r="GU23" s="182">
        <f t="shared" si="393"/>
        <v>125000</v>
      </c>
      <c r="GV23" s="182">
        <f t="shared" si="394"/>
        <v>1250000</v>
      </c>
      <c r="GW23" s="5"/>
      <c r="GX23" s="182">
        <f t="shared" si="395"/>
        <v>10</v>
      </c>
      <c r="GY23" s="182">
        <f t="shared" si="396"/>
        <v>125000</v>
      </c>
      <c r="GZ23" s="182">
        <f t="shared" si="397"/>
        <v>1250000</v>
      </c>
      <c r="HA23" s="5"/>
      <c r="HB23" s="182">
        <f t="shared" si="398"/>
        <v>10</v>
      </c>
      <c r="HC23" s="182">
        <f t="shared" si="399"/>
        <v>125000</v>
      </c>
      <c r="HD23" s="182">
        <f t="shared" si="400"/>
        <v>1250000</v>
      </c>
      <c r="HE23" s="5"/>
      <c r="HF23" s="182">
        <f t="shared" si="401"/>
        <v>10</v>
      </c>
      <c r="HG23" s="182">
        <f t="shared" si="402"/>
        <v>125000</v>
      </c>
      <c r="HH23" s="182">
        <f t="shared" si="403"/>
        <v>1250000</v>
      </c>
      <c r="HI23" s="5"/>
      <c r="HJ23" s="182">
        <f t="shared" si="404"/>
        <v>10</v>
      </c>
      <c r="HK23" s="182">
        <f t="shared" si="405"/>
        <v>125000</v>
      </c>
      <c r="HL23" s="182">
        <f t="shared" si="406"/>
        <v>1250000</v>
      </c>
      <c r="HM23" s="5"/>
      <c r="HN23" s="182">
        <f t="shared" si="407"/>
        <v>10</v>
      </c>
      <c r="HO23" s="182">
        <f t="shared" si="408"/>
        <v>125000</v>
      </c>
      <c r="HP23" s="182">
        <f t="shared" si="409"/>
        <v>1250000</v>
      </c>
      <c r="HQ23" s="5"/>
      <c r="HR23" s="182">
        <f t="shared" si="410"/>
        <v>10</v>
      </c>
      <c r="HS23" s="182">
        <f t="shared" si="411"/>
        <v>125000</v>
      </c>
      <c r="HT23" s="182">
        <f t="shared" si="412"/>
        <v>1250000</v>
      </c>
      <c r="HU23" s="5"/>
      <c r="HV23" s="182">
        <f t="shared" si="413"/>
        <v>10</v>
      </c>
      <c r="HW23" s="182">
        <f t="shared" si="414"/>
        <v>125000</v>
      </c>
      <c r="HX23" s="182">
        <f t="shared" si="415"/>
        <v>1250000</v>
      </c>
      <c r="HY23" s="5"/>
      <c r="HZ23" s="182">
        <f t="shared" si="416"/>
        <v>10</v>
      </c>
      <c r="IA23" s="182">
        <f t="shared" si="417"/>
        <v>125000</v>
      </c>
      <c r="IB23" s="182">
        <f t="shared" si="418"/>
        <v>1250000</v>
      </c>
      <c r="IC23" s="5"/>
      <c r="ID23" s="182">
        <f t="shared" si="419"/>
        <v>10</v>
      </c>
      <c r="IE23" s="182">
        <f t="shared" si="420"/>
        <v>125000</v>
      </c>
      <c r="IF23" s="182">
        <f t="shared" si="421"/>
        <v>1250000</v>
      </c>
      <c r="IG23" s="5"/>
      <c r="IH23" s="182">
        <f t="shared" si="422"/>
        <v>10</v>
      </c>
      <c r="II23" s="182">
        <f t="shared" si="423"/>
        <v>125000</v>
      </c>
      <c r="IJ23" s="182">
        <f t="shared" si="424"/>
        <v>1250000</v>
      </c>
      <c r="IK23" s="5"/>
      <c r="IL23" s="182">
        <f t="shared" si="425"/>
        <v>10</v>
      </c>
      <c r="IM23" s="182">
        <f t="shared" si="426"/>
        <v>125000</v>
      </c>
      <c r="IN23" s="182">
        <f t="shared" si="427"/>
        <v>1250000</v>
      </c>
      <c r="IO23" s="5"/>
      <c r="IP23" s="182">
        <f t="shared" si="428"/>
        <v>10</v>
      </c>
      <c r="IQ23" s="182">
        <f t="shared" si="429"/>
        <v>125000</v>
      </c>
      <c r="IR23" s="182">
        <f t="shared" si="430"/>
        <v>1250000</v>
      </c>
      <c r="IS23" s="5"/>
      <c r="IT23" s="182">
        <f t="shared" si="431"/>
        <v>10</v>
      </c>
      <c r="IU23" s="182">
        <f t="shared" si="432"/>
        <v>125000</v>
      </c>
      <c r="IV23" s="182">
        <f t="shared" si="433"/>
        <v>1250000</v>
      </c>
      <c r="IW23" s="5"/>
      <c r="IX23" s="182">
        <f t="shared" si="434"/>
        <v>10</v>
      </c>
      <c r="IY23" s="182">
        <f t="shared" si="435"/>
        <v>125000</v>
      </c>
      <c r="IZ23" s="182">
        <f t="shared" si="436"/>
        <v>1250000</v>
      </c>
      <c r="JA23" s="5"/>
      <c r="JB23" s="182">
        <f t="shared" si="437"/>
        <v>10</v>
      </c>
      <c r="JC23" s="182">
        <f t="shared" si="438"/>
        <v>125000</v>
      </c>
      <c r="JD23" s="182">
        <f t="shared" si="439"/>
        <v>1250000</v>
      </c>
      <c r="JE23" s="5"/>
      <c r="JF23" s="182">
        <f t="shared" si="440"/>
        <v>10</v>
      </c>
      <c r="JG23" s="182">
        <f t="shared" si="441"/>
        <v>125000</v>
      </c>
      <c r="JH23" s="182">
        <f t="shared" si="442"/>
        <v>1250000</v>
      </c>
      <c r="JI23" s="5"/>
      <c r="JJ23" s="182">
        <f t="shared" si="443"/>
        <v>10</v>
      </c>
      <c r="JK23" s="182">
        <f t="shared" si="444"/>
        <v>125000</v>
      </c>
      <c r="JL23" s="182">
        <f t="shared" si="445"/>
        <v>1250000</v>
      </c>
      <c r="JM23" s="5"/>
      <c r="JN23" s="182">
        <f t="shared" si="446"/>
        <v>10</v>
      </c>
      <c r="JO23" s="182">
        <f t="shared" si="447"/>
        <v>125000</v>
      </c>
      <c r="JP23" s="182">
        <f t="shared" si="448"/>
        <v>1250000</v>
      </c>
      <c r="JR23" s="182">
        <f t="shared" si="449"/>
        <v>10</v>
      </c>
      <c r="JS23" s="182">
        <f t="shared" si="450"/>
        <v>125000</v>
      </c>
      <c r="JT23" s="182">
        <f t="shared" si="451"/>
        <v>1250000</v>
      </c>
      <c r="JV23" s="182">
        <f t="shared" si="452"/>
        <v>10</v>
      </c>
      <c r="JW23" s="182">
        <f t="shared" si="453"/>
        <v>125000</v>
      </c>
      <c r="JX23" s="182">
        <f t="shared" si="454"/>
        <v>1250000</v>
      </c>
      <c r="JZ23" s="182">
        <f t="shared" si="455"/>
        <v>10</v>
      </c>
      <c r="KA23" s="182">
        <f t="shared" si="456"/>
        <v>125000</v>
      </c>
      <c r="KB23" s="182">
        <f t="shared" si="457"/>
        <v>1250000</v>
      </c>
      <c r="KD23" s="182">
        <f t="shared" si="458"/>
        <v>10</v>
      </c>
      <c r="KE23" s="182">
        <f t="shared" si="459"/>
        <v>125000</v>
      </c>
      <c r="KF23" s="182">
        <f t="shared" si="460"/>
        <v>1250000</v>
      </c>
      <c r="KH23" s="183">
        <f t="shared" si="461"/>
        <v>10</v>
      </c>
      <c r="KI23" s="183">
        <f t="shared" si="462"/>
        <v>125000</v>
      </c>
      <c r="KJ23" s="183">
        <f t="shared" si="241"/>
        <v>1250000</v>
      </c>
      <c r="KL23" s="183">
        <f t="shared" si="463"/>
        <v>113</v>
      </c>
      <c r="KM23" s="183">
        <f t="shared" si="464"/>
        <v>125000</v>
      </c>
      <c r="KN23" s="183">
        <f t="shared" si="242"/>
        <v>14125000</v>
      </c>
      <c r="KP23" s="183">
        <f t="shared" si="465"/>
        <v>120</v>
      </c>
      <c r="KQ23" s="183">
        <f t="shared" si="466"/>
        <v>125000</v>
      </c>
      <c r="KR23" s="183">
        <f t="shared" si="243"/>
        <v>15000000</v>
      </c>
      <c r="KT23" s="183">
        <f t="shared" si="467"/>
        <v>120</v>
      </c>
      <c r="KU23" s="183">
        <f t="shared" si="468"/>
        <v>125000</v>
      </c>
      <c r="KV23" s="183">
        <f t="shared" si="244"/>
        <v>15000000</v>
      </c>
      <c r="KX23" s="183">
        <f t="shared" si="469"/>
        <v>120</v>
      </c>
      <c r="KY23" s="183">
        <f t="shared" si="470"/>
        <v>125000</v>
      </c>
      <c r="KZ23" s="183">
        <f t="shared" si="245"/>
        <v>15000000</v>
      </c>
      <c r="LB23" s="183">
        <f t="shared" si="471"/>
        <v>120</v>
      </c>
      <c r="LC23" s="183">
        <f t="shared" si="472"/>
        <v>125000</v>
      </c>
      <c r="LD23" s="183">
        <f t="shared" si="246"/>
        <v>15000000</v>
      </c>
      <c r="LF23" s="183">
        <f t="shared" si="473"/>
        <v>80</v>
      </c>
      <c r="LG23" s="183">
        <f t="shared" si="474"/>
        <v>125000</v>
      </c>
      <c r="LH23" s="183">
        <f t="shared" si="247"/>
        <v>10000000</v>
      </c>
    </row>
    <row r="24" spans="2:320" ht="18.75">
      <c r="B24" s="172" t="s">
        <v>172</v>
      </c>
      <c r="C24" s="180"/>
      <c r="D24" s="180" t="str">
        <f>A.IIOPEX!E25</f>
        <v>Admin &amp; Accounting</v>
      </c>
      <c r="E24" s="184"/>
      <c r="F24" s="182"/>
      <c r="G24" s="182">
        <f>A.IIOPEX!I25</f>
        <v>50000</v>
      </c>
      <c r="H24" s="182">
        <f t="shared" si="248"/>
        <v>0</v>
      </c>
      <c r="I24" s="5"/>
      <c r="J24" s="182">
        <f t="shared" si="240"/>
        <v>3</v>
      </c>
      <c r="K24" s="182">
        <f>G24*K$19</f>
        <v>50000</v>
      </c>
      <c r="L24" s="182">
        <f t="shared" si="250"/>
        <v>150000</v>
      </c>
      <c r="M24" s="5"/>
      <c r="N24" s="182">
        <f t="shared" si="251"/>
        <v>3</v>
      </c>
      <c r="O24" s="182">
        <f t="shared" si="252"/>
        <v>50000</v>
      </c>
      <c r="P24" s="182">
        <f t="shared" si="253"/>
        <v>150000</v>
      </c>
      <c r="Q24" s="5"/>
      <c r="R24" s="182">
        <f t="shared" si="254"/>
        <v>4</v>
      </c>
      <c r="S24" s="182">
        <f t="shared" si="255"/>
        <v>50000</v>
      </c>
      <c r="T24" s="182">
        <f t="shared" si="256"/>
        <v>200000</v>
      </c>
      <c r="U24" s="5"/>
      <c r="V24" s="182">
        <f t="shared" si="257"/>
        <v>5</v>
      </c>
      <c r="W24" s="182">
        <f t="shared" si="258"/>
        <v>50000</v>
      </c>
      <c r="X24" s="182">
        <f t="shared" si="259"/>
        <v>250000</v>
      </c>
      <c r="Y24" s="5"/>
      <c r="Z24" s="182">
        <f t="shared" si="260"/>
        <v>8</v>
      </c>
      <c r="AA24" s="182">
        <f t="shared" si="261"/>
        <v>50000</v>
      </c>
      <c r="AB24" s="182">
        <f t="shared" si="262"/>
        <v>400000</v>
      </c>
      <c r="AC24" s="5"/>
      <c r="AD24" s="182">
        <f t="shared" si="263"/>
        <v>10</v>
      </c>
      <c r="AE24" s="182">
        <f t="shared" si="264"/>
        <v>50000</v>
      </c>
      <c r="AF24" s="182">
        <f t="shared" si="265"/>
        <v>500000</v>
      </c>
      <c r="AG24" s="5"/>
      <c r="AH24" s="182">
        <f t="shared" si="266"/>
        <v>10</v>
      </c>
      <c r="AI24" s="182">
        <f t="shared" si="267"/>
        <v>50000</v>
      </c>
      <c r="AJ24" s="182">
        <f t="shared" si="268"/>
        <v>500000</v>
      </c>
      <c r="AK24" s="5"/>
      <c r="AL24" s="182">
        <f t="shared" si="269"/>
        <v>10</v>
      </c>
      <c r="AM24" s="182">
        <f t="shared" si="270"/>
        <v>50000</v>
      </c>
      <c r="AN24" s="182">
        <f t="shared" si="271"/>
        <v>500000</v>
      </c>
      <c r="AO24" s="5"/>
      <c r="AP24" s="182">
        <f t="shared" si="272"/>
        <v>10</v>
      </c>
      <c r="AQ24" s="182">
        <f t="shared" si="273"/>
        <v>50000</v>
      </c>
      <c r="AR24" s="182">
        <f t="shared" si="274"/>
        <v>500000</v>
      </c>
      <c r="AS24" s="5"/>
      <c r="AT24" s="182">
        <f t="shared" si="275"/>
        <v>10</v>
      </c>
      <c r="AU24" s="182">
        <f t="shared" si="276"/>
        <v>50000</v>
      </c>
      <c r="AV24" s="182">
        <f t="shared" si="277"/>
        <v>500000</v>
      </c>
      <c r="AW24" s="5"/>
      <c r="AX24" s="182">
        <f t="shared" si="278"/>
        <v>10</v>
      </c>
      <c r="AY24" s="182">
        <f t="shared" si="279"/>
        <v>50000</v>
      </c>
      <c r="AZ24" s="182">
        <f t="shared" si="280"/>
        <v>500000</v>
      </c>
      <c r="BA24" s="5"/>
      <c r="BB24" s="182">
        <f t="shared" si="281"/>
        <v>10</v>
      </c>
      <c r="BC24" s="182">
        <f t="shared" si="282"/>
        <v>50000</v>
      </c>
      <c r="BD24" s="182">
        <f t="shared" si="283"/>
        <v>500000</v>
      </c>
      <c r="BE24" s="5"/>
      <c r="BF24" s="182">
        <f t="shared" si="284"/>
        <v>10</v>
      </c>
      <c r="BG24" s="182">
        <f t="shared" si="285"/>
        <v>50000</v>
      </c>
      <c r="BH24" s="182">
        <f t="shared" si="286"/>
        <v>500000</v>
      </c>
      <c r="BI24" s="5"/>
      <c r="BJ24" s="182">
        <f t="shared" si="287"/>
        <v>10</v>
      </c>
      <c r="BK24" s="182">
        <f t="shared" si="288"/>
        <v>50000</v>
      </c>
      <c r="BL24" s="182">
        <f t="shared" si="289"/>
        <v>500000</v>
      </c>
      <c r="BM24" s="5"/>
      <c r="BN24" s="182">
        <f t="shared" si="290"/>
        <v>10</v>
      </c>
      <c r="BO24" s="182">
        <f t="shared" si="291"/>
        <v>50000</v>
      </c>
      <c r="BP24" s="182">
        <f t="shared" si="292"/>
        <v>500000</v>
      </c>
      <c r="BQ24" s="5"/>
      <c r="BR24" s="182">
        <f t="shared" si="293"/>
        <v>10</v>
      </c>
      <c r="BS24" s="182">
        <f t="shared" si="294"/>
        <v>50000</v>
      </c>
      <c r="BT24" s="182">
        <f t="shared" si="295"/>
        <v>500000</v>
      </c>
      <c r="BU24" s="5"/>
      <c r="BV24" s="182">
        <f t="shared" si="296"/>
        <v>10</v>
      </c>
      <c r="BW24" s="182">
        <f t="shared" si="297"/>
        <v>50000</v>
      </c>
      <c r="BX24" s="182">
        <f t="shared" si="298"/>
        <v>500000</v>
      </c>
      <c r="BY24" s="5"/>
      <c r="BZ24" s="182">
        <f t="shared" si="299"/>
        <v>10</v>
      </c>
      <c r="CA24" s="182">
        <f t="shared" si="300"/>
        <v>50000</v>
      </c>
      <c r="CB24" s="182">
        <f t="shared" si="301"/>
        <v>500000</v>
      </c>
      <c r="CC24" s="5"/>
      <c r="CD24" s="182">
        <f t="shared" si="302"/>
        <v>10</v>
      </c>
      <c r="CE24" s="182">
        <f t="shared" si="303"/>
        <v>50000</v>
      </c>
      <c r="CF24" s="182">
        <f t="shared" si="304"/>
        <v>500000</v>
      </c>
      <c r="CG24" s="5"/>
      <c r="CH24" s="182">
        <f t="shared" si="305"/>
        <v>10</v>
      </c>
      <c r="CI24" s="182">
        <f t="shared" si="306"/>
        <v>50000</v>
      </c>
      <c r="CJ24" s="182">
        <f t="shared" si="307"/>
        <v>500000</v>
      </c>
      <c r="CK24" s="5"/>
      <c r="CL24" s="182">
        <f t="shared" si="308"/>
        <v>10</v>
      </c>
      <c r="CM24" s="182">
        <f t="shared" si="309"/>
        <v>50000</v>
      </c>
      <c r="CN24" s="182">
        <f t="shared" si="310"/>
        <v>500000</v>
      </c>
      <c r="CO24" s="5"/>
      <c r="CP24" s="182">
        <f t="shared" si="311"/>
        <v>10</v>
      </c>
      <c r="CQ24" s="182">
        <f t="shared" si="312"/>
        <v>50000</v>
      </c>
      <c r="CR24" s="182">
        <f t="shared" si="313"/>
        <v>500000</v>
      </c>
      <c r="CS24" s="5"/>
      <c r="CT24" s="182">
        <f t="shared" si="314"/>
        <v>10</v>
      </c>
      <c r="CU24" s="182">
        <f t="shared" si="315"/>
        <v>50000</v>
      </c>
      <c r="CV24" s="182">
        <f t="shared" si="316"/>
        <v>500000</v>
      </c>
      <c r="CW24" s="5"/>
      <c r="CX24" s="182">
        <f t="shared" si="317"/>
        <v>10</v>
      </c>
      <c r="CY24" s="182">
        <f t="shared" si="318"/>
        <v>50000</v>
      </c>
      <c r="CZ24" s="182">
        <f t="shared" si="319"/>
        <v>500000</v>
      </c>
      <c r="DA24" s="5"/>
      <c r="DB24" s="182">
        <f t="shared" si="320"/>
        <v>10</v>
      </c>
      <c r="DC24" s="182">
        <f t="shared" si="321"/>
        <v>50000</v>
      </c>
      <c r="DD24" s="182">
        <f t="shared" si="322"/>
        <v>500000</v>
      </c>
      <c r="DE24" s="5"/>
      <c r="DF24" s="182">
        <f t="shared" si="323"/>
        <v>10</v>
      </c>
      <c r="DG24" s="182">
        <f t="shared" si="324"/>
        <v>50000</v>
      </c>
      <c r="DH24" s="182">
        <f t="shared" si="325"/>
        <v>500000</v>
      </c>
      <c r="DI24" s="5"/>
      <c r="DJ24" s="182">
        <f t="shared" si="326"/>
        <v>10</v>
      </c>
      <c r="DK24" s="182">
        <f t="shared" si="327"/>
        <v>50000</v>
      </c>
      <c r="DL24" s="182">
        <f t="shared" si="328"/>
        <v>500000</v>
      </c>
      <c r="DM24" s="5"/>
      <c r="DN24" s="182">
        <f t="shared" si="329"/>
        <v>10</v>
      </c>
      <c r="DO24" s="182">
        <f t="shared" si="330"/>
        <v>50000</v>
      </c>
      <c r="DP24" s="182">
        <f t="shared" si="331"/>
        <v>500000</v>
      </c>
      <c r="DQ24" s="5"/>
      <c r="DR24" s="182">
        <f t="shared" si="332"/>
        <v>10</v>
      </c>
      <c r="DS24" s="182">
        <f t="shared" si="333"/>
        <v>50000</v>
      </c>
      <c r="DT24" s="182">
        <f t="shared" si="334"/>
        <v>500000</v>
      </c>
      <c r="DU24" s="5"/>
      <c r="DV24" s="182">
        <f t="shared" si="335"/>
        <v>10</v>
      </c>
      <c r="DW24" s="182">
        <f t="shared" si="336"/>
        <v>50000</v>
      </c>
      <c r="DX24" s="182">
        <f t="shared" si="337"/>
        <v>500000</v>
      </c>
      <c r="DY24" s="5"/>
      <c r="DZ24" s="182">
        <f t="shared" si="338"/>
        <v>10</v>
      </c>
      <c r="EA24" s="182">
        <f t="shared" si="339"/>
        <v>50000</v>
      </c>
      <c r="EB24" s="182">
        <f t="shared" si="340"/>
        <v>500000</v>
      </c>
      <c r="EC24" s="5"/>
      <c r="ED24" s="182">
        <f t="shared" si="341"/>
        <v>10</v>
      </c>
      <c r="EE24" s="182">
        <f t="shared" si="342"/>
        <v>50000</v>
      </c>
      <c r="EF24" s="182">
        <f t="shared" si="343"/>
        <v>500000</v>
      </c>
      <c r="EG24" s="5"/>
      <c r="EH24" s="182">
        <f t="shared" si="344"/>
        <v>10</v>
      </c>
      <c r="EI24" s="182">
        <f t="shared" si="345"/>
        <v>50000</v>
      </c>
      <c r="EJ24" s="182">
        <f t="shared" si="346"/>
        <v>500000</v>
      </c>
      <c r="EK24" s="5"/>
      <c r="EL24" s="182">
        <f t="shared" si="347"/>
        <v>10</v>
      </c>
      <c r="EM24" s="182">
        <f t="shared" si="348"/>
        <v>50000</v>
      </c>
      <c r="EN24" s="182">
        <f t="shared" si="349"/>
        <v>500000</v>
      </c>
      <c r="EO24" s="5"/>
      <c r="EP24" s="182">
        <f t="shared" si="350"/>
        <v>10</v>
      </c>
      <c r="EQ24" s="182">
        <f t="shared" si="351"/>
        <v>50000</v>
      </c>
      <c r="ER24" s="182">
        <f t="shared" si="352"/>
        <v>500000</v>
      </c>
      <c r="ES24" s="5"/>
      <c r="ET24" s="182">
        <f t="shared" si="353"/>
        <v>10</v>
      </c>
      <c r="EU24" s="182">
        <f t="shared" si="354"/>
        <v>50000</v>
      </c>
      <c r="EV24" s="182">
        <f t="shared" si="355"/>
        <v>500000</v>
      </c>
      <c r="EW24" s="5"/>
      <c r="EX24" s="182">
        <f t="shared" si="356"/>
        <v>10</v>
      </c>
      <c r="EY24" s="182">
        <f t="shared" si="357"/>
        <v>50000</v>
      </c>
      <c r="EZ24" s="182">
        <f t="shared" si="358"/>
        <v>500000</v>
      </c>
      <c r="FA24" s="5"/>
      <c r="FB24" s="182">
        <f t="shared" si="359"/>
        <v>10</v>
      </c>
      <c r="FC24" s="182">
        <f t="shared" si="360"/>
        <v>50000</v>
      </c>
      <c r="FD24" s="182">
        <f t="shared" si="361"/>
        <v>500000</v>
      </c>
      <c r="FE24" s="5"/>
      <c r="FF24" s="182">
        <f t="shared" si="362"/>
        <v>10</v>
      </c>
      <c r="FG24" s="182">
        <f t="shared" si="363"/>
        <v>50000</v>
      </c>
      <c r="FH24" s="182">
        <f t="shared" si="364"/>
        <v>500000</v>
      </c>
      <c r="FI24" s="5"/>
      <c r="FJ24" s="182">
        <f t="shared" si="365"/>
        <v>10</v>
      </c>
      <c r="FK24" s="182">
        <f t="shared" si="366"/>
        <v>50000</v>
      </c>
      <c r="FL24" s="182">
        <f t="shared" si="367"/>
        <v>500000</v>
      </c>
      <c r="FM24" s="5"/>
      <c r="FN24" s="182">
        <f t="shared" si="368"/>
        <v>10</v>
      </c>
      <c r="FO24" s="182">
        <f t="shared" si="369"/>
        <v>50000</v>
      </c>
      <c r="FP24" s="182">
        <f t="shared" si="370"/>
        <v>500000</v>
      </c>
      <c r="FQ24" s="5"/>
      <c r="FR24" s="182">
        <f t="shared" si="371"/>
        <v>10</v>
      </c>
      <c r="FS24" s="182">
        <f t="shared" si="372"/>
        <v>50000</v>
      </c>
      <c r="FT24" s="182">
        <f t="shared" si="373"/>
        <v>500000</v>
      </c>
      <c r="FU24" s="5"/>
      <c r="FV24" s="182">
        <f t="shared" si="374"/>
        <v>10</v>
      </c>
      <c r="FW24" s="182">
        <f t="shared" si="375"/>
        <v>50000</v>
      </c>
      <c r="FX24" s="182">
        <f t="shared" si="376"/>
        <v>500000</v>
      </c>
      <c r="FY24" s="5"/>
      <c r="FZ24" s="182">
        <f t="shared" si="377"/>
        <v>10</v>
      </c>
      <c r="GA24" s="182">
        <f t="shared" si="378"/>
        <v>50000</v>
      </c>
      <c r="GB24" s="182">
        <f t="shared" si="379"/>
        <v>500000</v>
      </c>
      <c r="GC24" s="5"/>
      <c r="GD24" s="182">
        <f t="shared" si="380"/>
        <v>10</v>
      </c>
      <c r="GE24" s="182">
        <f t="shared" si="381"/>
        <v>50000</v>
      </c>
      <c r="GF24" s="182">
        <f t="shared" si="382"/>
        <v>500000</v>
      </c>
      <c r="GG24" s="5"/>
      <c r="GH24" s="182">
        <f t="shared" si="383"/>
        <v>10</v>
      </c>
      <c r="GI24" s="182">
        <f t="shared" si="384"/>
        <v>50000</v>
      </c>
      <c r="GJ24" s="182">
        <f t="shared" si="385"/>
        <v>500000</v>
      </c>
      <c r="GK24" s="5"/>
      <c r="GL24" s="182">
        <f t="shared" si="386"/>
        <v>10</v>
      </c>
      <c r="GM24" s="182">
        <f t="shared" si="387"/>
        <v>50000</v>
      </c>
      <c r="GN24" s="182">
        <f t="shared" si="388"/>
        <v>500000</v>
      </c>
      <c r="GO24" s="5"/>
      <c r="GP24" s="182">
        <f t="shared" si="389"/>
        <v>10</v>
      </c>
      <c r="GQ24" s="182">
        <f t="shared" si="390"/>
        <v>50000</v>
      </c>
      <c r="GR24" s="182">
        <f t="shared" si="391"/>
        <v>500000</v>
      </c>
      <c r="GS24" s="5"/>
      <c r="GT24" s="182">
        <f t="shared" si="392"/>
        <v>10</v>
      </c>
      <c r="GU24" s="182">
        <f t="shared" si="393"/>
        <v>50000</v>
      </c>
      <c r="GV24" s="182">
        <f t="shared" si="394"/>
        <v>500000</v>
      </c>
      <c r="GW24" s="5"/>
      <c r="GX24" s="182">
        <f t="shared" si="395"/>
        <v>10</v>
      </c>
      <c r="GY24" s="182">
        <f t="shared" si="396"/>
        <v>50000</v>
      </c>
      <c r="GZ24" s="182">
        <f t="shared" si="397"/>
        <v>500000</v>
      </c>
      <c r="HA24" s="5"/>
      <c r="HB24" s="182">
        <f t="shared" si="398"/>
        <v>10</v>
      </c>
      <c r="HC24" s="182">
        <f t="shared" si="399"/>
        <v>50000</v>
      </c>
      <c r="HD24" s="182">
        <f t="shared" si="400"/>
        <v>500000</v>
      </c>
      <c r="HE24" s="5"/>
      <c r="HF24" s="182">
        <f t="shared" si="401"/>
        <v>10</v>
      </c>
      <c r="HG24" s="182">
        <f t="shared" si="402"/>
        <v>50000</v>
      </c>
      <c r="HH24" s="182">
        <f t="shared" si="403"/>
        <v>500000</v>
      </c>
      <c r="HI24" s="5"/>
      <c r="HJ24" s="182">
        <f t="shared" si="404"/>
        <v>10</v>
      </c>
      <c r="HK24" s="182">
        <f t="shared" si="405"/>
        <v>50000</v>
      </c>
      <c r="HL24" s="182">
        <f t="shared" si="406"/>
        <v>500000</v>
      </c>
      <c r="HM24" s="5"/>
      <c r="HN24" s="182">
        <f t="shared" si="407"/>
        <v>10</v>
      </c>
      <c r="HO24" s="182">
        <f t="shared" si="408"/>
        <v>50000</v>
      </c>
      <c r="HP24" s="182">
        <f t="shared" si="409"/>
        <v>500000</v>
      </c>
      <c r="HQ24" s="5"/>
      <c r="HR24" s="182">
        <f t="shared" si="410"/>
        <v>10</v>
      </c>
      <c r="HS24" s="182">
        <f t="shared" si="411"/>
        <v>50000</v>
      </c>
      <c r="HT24" s="182">
        <f t="shared" si="412"/>
        <v>500000</v>
      </c>
      <c r="HU24" s="5"/>
      <c r="HV24" s="182">
        <f t="shared" si="413"/>
        <v>10</v>
      </c>
      <c r="HW24" s="182">
        <f t="shared" si="414"/>
        <v>50000</v>
      </c>
      <c r="HX24" s="182">
        <f t="shared" si="415"/>
        <v>500000</v>
      </c>
      <c r="HY24" s="5"/>
      <c r="HZ24" s="182">
        <f t="shared" si="416"/>
        <v>10</v>
      </c>
      <c r="IA24" s="182">
        <f t="shared" si="417"/>
        <v>50000</v>
      </c>
      <c r="IB24" s="182">
        <f t="shared" si="418"/>
        <v>500000</v>
      </c>
      <c r="IC24" s="5"/>
      <c r="ID24" s="182">
        <f t="shared" si="419"/>
        <v>10</v>
      </c>
      <c r="IE24" s="182">
        <f t="shared" si="420"/>
        <v>50000</v>
      </c>
      <c r="IF24" s="182">
        <f t="shared" si="421"/>
        <v>500000</v>
      </c>
      <c r="IG24" s="5"/>
      <c r="IH24" s="182">
        <f t="shared" si="422"/>
        <v>10</v>
      </c>
      <c r="II24" s="182">
        <f t="shared" si="423"/>
        <v>50000</v>
      </c>
      <c r="IJ24" s="182">
        <f t="shared" si="424"/>
        <v>500000</v>
      </c>
      <c r="IK24" s="5"/>
      <c r="IL24" s="182">
        <f t="shared" si="425"/>
        <v>10</v>
      </c>
      <c r="IM24" s="182">
        <f t="shared" si="426"/>
        <v>50000</v>
      </c>
      <c r="IN24" s="182">
        <f t="shared" si="427"/>
        <v>500000</v>
      </c>
      <c r="IO24" s="5"/>
      <c r="IP24" s="182">
        <f t="shared" si="428"/>
        <v>10</v>
      </c>
      <c r="IQ24" s="182">
        <f t="shared" si="429"/>
        <v>50000</v>
      </c>
      <c r="IR24" s="182">
        <f t="shared" si="430"/>
        <v>500000</v>
      </c>
      <c r="IS24" s="5"/>
      <c r="IT24" s="182">
        <f t="shared" si="431"/>
        <v>10</v>
      </c>
      <c r="IU24" s="182">
        <f t="shared" si="432"/>
        <v>50000</v>
      </c>
      <c r="IV24" s="182">
        <f t="shared" si="433"/>
        <v>500000</v>
      </c>
      <c r="IW24" s="5"/>
      <c r="IX24" s="182">
        <f t="shared" si="434"/>
        <v>10</v>
      </c>
      <c r="IY24" s="182">
        <f t="shared" si="435"/>
        <v>50000</v>
      </c>
      <c r="IZ24" s="182">
        <f t="shared" si="436"/>
        <v>500000</v>
      </c>
      <c r="JA24" s="5"/>
      <c r="JB24" s="182">
        <f t="shared" si="437"/>
        <v>10</v>
      </c>
      <c r="JC24" s="182">
        <f t="shared" si="438"/>
        <v>50000</v>
      </c>
      <c r="JD24" s="182">
        <f t="shared" si="439"/>
        <v>500000</v>
      </c>
      <c r="JE24" s="5"/>
      <c r="JF24" s="182">
        <f t="shared" si="440"/>
        <v>10</v>
      </c>
      <c r="JG24" s="182">
        <f t="shared" si="441"/>
        <v>50000</v>
      </c>
      <c r="JH24" s="182">
        <f t="shared" si="442"/>
        <v>500000</v>
      </c>
      <c r="JI24" s="5"/>
      <c r="JJ24" s="182">
        <f t="shared" si="443"/>
        <v>10</v>
      </c>
      <c r="JK24" s="182">
        <f t="shared" si="444"/>
        <v>50000</v>
      </c>
      <c r="JL24" s="182">
        <f t="shared" si="445"/>
        <v>500000</v>
      </c>
      <c r="JM24" s="5"/>
      <c r="JN24" s="182">
        <f t="shared" si="446"/>
        <v>10</v>
      </c>
      <c r="JO24" s="182">
        <f t="shared" si="447"/>
        <v>50000</v>
      </c>
      <c r="JP24" s="182">
        <f t="shared" si="448"/>
        <v>500000</v>
      </c>
      <c r="JR24" s="182">
        <f t="shared" si="449"/>
        <v>10</v>
      </c>
      <c r="JS24" s="182">
        <f t="shared" si="450"/>
        <v>50000</v>
      </c>
      <c r="JT24" s="182">
        <f t="shared" si="451"/>
        <v>500000</v>
      </c>
      <c r="JV24" s="182">
        <f t="shared" si="452"/>
        <v>10</v>
      </c>
      <c r="JW24" s="182">
        <f t="shared" si="453"/>
        <v>50000</v>
      </c>
      <c r="JX24" s="182">
        <f t="shared" si="454"/>
        <v>500000</v>
      </c>
      <c r="JZ24" s="182">
        <f t="shared" si="455"/>
        <v>10</v>
      </c>
      <c r="KA24" s="182">
        <f t="shared" si="456"/>
        <v>50000</v>
      </c>
      <c r="KB24" s="182">
        <f t="shared" si="457"/>
        <v>500000</v>
      </c>
      <c r="KD24" s="182">
        <f t="shared" si="458"/>
        <v>10</v>
      </c>
      <c r="KE24" s="182">
        <f t="shared" si="459"/>
        <v>50000</v>
      </c>
      <c r="KF24" s="182">
        <f t="shared" si="460"/>
        <v>500000</v>
      </c>
      <c r="KH24" s="183"/>
      <c r="KI24" s="183"/>
      <c r="KJ24" s="183">
        <f t="shared" si="241"/>
        <v>500000</v>
      </c>
      <c r="KL24" s="183"/>
      <c r="KM24" s="183"/>
      <c r="KN24" s="183">
        <f t="shared" si="242"/>
        <v>5650000</v>
      </c>
      <c r="KP24" s="183"/>
      <c r="KQ24" s="183"/>
      <c r="KR24" s="183">
        <f t="shared" si="243"/>
        <v>6000000</v>
      </c>
      <c r="KT24" s="183"/>
      <c r="KU24" s="183"/>
      <c r="KV24" s="183">
        <f t="shared" si="244"/>
        <v>6000000</v>
      </c>
      <c r="KX24" s="183"/>
      <c r="KY24" s="183"/>
      <c r="KZ24" s="183">
        <f t="shared" si="245"/>
        <v>6000000</v>
      </c>
      <c r="LB24" s="183"/>
      <c r="LC24" s="183"/>
      <c r="LD24" s="183">
        <f t="shared" si="246"/>
        <v>6000000</v>
      </c>
      <c r="LF24" s="183"/>
      <c r="LG24" s="183"/>
      <c r="LH24" s="183">
        <f t="shared" si="247"/>
        <v>4000000</v>
      </c>
    </row>
    <row r="25" spans="2:320" ht="18.75">
      <c r="B25" s="172" t="s">
        <v>174</v>
      </c>
      <c r="C25" s="180"/>
      <c r="D25" s="180" t="str">
        <f>A.IIOPEX!E26</f>
        <v>Other Salaries</v>
      </c>
      <c r="E25" s="184"/>
      <c r="F25" s="182"/>
      <c r="G25" s="182">
        <f>A.IIOPEX!I26</f>
        <v>50000</v>
      </c>
      <c r="H25" s="182">
        <f t="shared" si="248"/>
        <v>0</v>
      </c>
      <c r="I25" s="5"/>
      <c r="J25" s="182">
        <f t="shared" si="240"/>
        <v>3</v>
      </c>
      <c r="K25" s="182">
        <f>G25*K$19</f>
        <v>50000</v>
      </c>
      <c r="L25" s="182">
        <f t="shared" si="250"/>
        <v>150000</v>
      </c>
      <c r="M25" s="5"/>
      <c r="N25" s="182">
        <f t="shared" si="251"/>
        <v>3</v>
      </c>
      <c r="O25" s="182">
        <f t="shared" si="252"/>
        <v>50000</v>
      </c>
      <c r="P25" s="182">
        <f t="shared" si="253"/>
        <v>150000</v>
      </c>
      <c r="Q25" s="5"/>
      <c r="R25" s="182">
        <f t="shared" si="254"/>
        <v>4</v>
      </c>
      <c r="S25" s="182">
        <f t="shared" si="255"/>
        <v>50000</v>
      </c>
      <c r="T25" s="182">
        <f t="shared" si="256"/>
        <v>200000</v>
      </c>
      <c r="U25" s="5"/>
      <c r="V25" s="182">
        <f t="shared" si="257"/>
        <v>5</v>
      </c>
      <c r="W25" s="182">
        <f t="shared" si="258"/>
        <v>50000</v>
      </c>
      <c r="X25" s="182">
        <f t="shared" si="259"/>
        <v>250000</v>
      </c>
      <c r="Y25" s="5"/>
      <c r="Z25" s="182">
        <f t="shared" si="260"/>
        <v>8</v>
      </c>
      <c r="AA25" s="182">
        <f t="shared" si="261"/>
        <v>50000</v>
      </c>
      <c r="AB25" s="182">
        <f t="shared" si="262"/>
        <v>400000</v>
      </c>
      <c r="AC25" s="5"/>
      <c r="AD25" s="182">
        <f t="shared" si="263"/>
        <v>10</v>
      </c>
      <c r="AE25" s="182">
        <f t="shared" si="264"/>
        <v>50000</v>
      </c>
      <c r="AF25" s="182">
        <f t="shared" si="265"/>
        <v>500000</v>
      </c>
      <c r="AG25" s="5"/>
      <c r="AH25" s="182">
        <f t="shared" si="266"/>
        <v>10</v>
      </c>
      <c r="AI25" s="182">
        <f t="shared" si="267"/>
        <v>50000</v>
      </c>
      <c r="AJ25" s="182">
        <f t="shared" si="268"/>
        <v>500000</v>
      </c>
      <c r="AK25" s="5"/>
      <c r="AL25" s="182">
        <f t="shared" si="269"/>
        <v>10</v>
      </c>
      <c r="AM25" s="182">
        <f t="shared" si="270"/>
        <v>50000</v>
      </c>
      <c r="AN25" s="182">
        <f t="shared" si="271"/>
        <v>500000</v>
      </c>
      <c r="AO25" s="5"/>
      <c r="AP25" s="182">
        <f t="shared" si="272"/>
        <v>10</v>
      </c>
      <c r="AQ25" s="182">
        <f t="shared" si="273"/>
        <v>50000</v>
      </c>
      <c r="AR25" s="182">
        <f t="shared" si="274"/>
        <v>500000</v>
      </c>
      <c r="AS25" s="5"/>
      <c r="AT25" s="182">
        <f t="shared" si="275"/>
        <v>10</v>
      </c>
      <c r="AU25" s="182">
        <f t="shared" si="276"/>
        <v>50000</v>
      </c>
      <c r="AV25" s="182">
        <f t="shared" si="277"/>
        <v>500000</v>
      </c>
      <c r="AW25" s="5"/>
      <c r="AX25" s="182">
        <f t="shared" si="278"/>
        <v>10</v>
      </c>
      <c r="AY25" s="182">
        <f t="shared" si="279"/>
        <v>50000</v>
      </c>
      <c r="AZ25" s="182">
        <f t="shared" si="280"/>
        <v>500000</v>
      </c>
      <c r="BA25" s="5"/>
      <c r="BB25" s="182">
        <f t="shared" si="281"/>
        <v>10</v>
      </c>
      <c r="BC25" s="182">
        <f t="shared" si="282"/>
        <v>50000</v>
      </c>
      <c r="BD25" s="182">
        <f t="shared" si="283"/>
        <v>500000</v>
      </c>
      <c r="BE25" s="5"/>
      <c r="BF25" s="182">
        <f t="shared" si="284"/>
        <v>10</v>
      </c>
      <c r="BG25" s="182">
        <f t="shared" si="285"/>
        <v>50000</v>
      </c>
      <c r="BH25" s="182">
        <f t="shared" si="286"/>
        <v>500000</v>
      </c>
      <c r="BI25" s="5"/>
      <c r="BJ25" s="182">
        <f t="shared" si="287"/>
        <v>10</v>
      </c>
      <c r="BK25" s="182">
        <f t="shared" si="288"/>
        <v>50000</v>
      </c>
      <c r="BL25" s="182">
        <f t="shared" si="289"/>
        <v>500000</v>
      </c>
      <c r="BM25" s="5"/>
      <c r="BN25" s="182">
        <f t="shared" si="290"/>
        <v>10</v>
      </c>
      <c r="BO25" s="182">
        <f t="shared" si="291"/>
        <v>50000</v>
      </c>
      <c r="BP25" s="182">
        <f t="shared" si="292"/>
        <v>500000</v>
      </c>
      <c r="BQ25" s="5"/>
      <c r="BR25" s="182">
        <f t="shared" si="293"/>
        <v>10</v>
      </c>
      <c r="BS25" s="182">
        <f t="shared" si="294"/>
        <v>50000</v>
      </c>
      <c r="BT25" s="182">
        <f t="shared" si="295"/>
        <v>500000</v>
      </c>
      <c r="BU25" s="5"/>
      <c r="BV25" s="182">
        <f t="shared" si="296"/>
        <v>10</v>
      </c>
      <c r="BW25" s="182">
        <f t="shared" si="297"/>
        <v>50000</v>
      </c>
      <c r="BX25" s="182">
        <f t="shared" si="298"/>
        <v>500000</v>
      </c>
      <c r="BY25" s="5"/>
      <c r="BZ25" s="182">
        <f t="shared" si="299"/>
        <v>10</v>
      </c>
      <c r="CA25" s="182">
        <f t="shared" si="300"/>
        <v>50000</v>
      </c>
      <c r="CB25" s="182">
        <f t="shared" si="301"/>
        <v>500000</v>
      </c>
      <c r="CC25" s="5"/>
      <c r="CD25" s="182">
        <f t="shared" si="302"/>
        <v>10</v>
      </c>
      <c r="CE25" s="182">
        <f t="shared" si="303"/>
        <v>50000</v>
      </c>
      <c r="CF25" s="182">
        <f t="shared" si="304"/>
        <v>500000</v>
      </c>
      <c r="CG25" s="5"/>
      <c r="CH25" s="182">
        <f t="shared" si="305"/>
        <v>10</v>
      </c>
      <c r="CI25" s="182">
        <f t="shared" si="306"/>
        <v>50000</v>
      </c>
      <c r="CJ25" s="182">
        <f t="shared" si="307"/>
        <v>500000</v>
      </c>
      <c r="CK25" s="5"/>
      <c r="CL25" s="182">
        <f t="shared" si="308"/>
        <v>10</v>
      </c>
      <c r="CM25" s="182">
        <f t="shared" si="309"/>
        <v>50000</v>
      </c>
      <c r="CN25" s="182">
        <f t="shared" si="310"/>
        <v>500000</v>
      </c>
      <c r="CO25" s="5"/>
      <c r="CP25" s="182">
        <f t="shared" si="311"/>
        <v>10</v>
      </c>
      <c r="CQ25" s="182">
        <f t="shared" si="312"/>
        <v>50000</v>
      </c>
      <c r="CR25" s="182">
        <f t="shared" si="313"/>
        <v>500000</v>
      </c>
      <c r="CS25" s="5"/>
      <c r="CT25" s="182">
        <f t="shared" si="314"/>
        <v>10</v>
      </c>
      <c r="CU25" s="182">
        <f t="shared" si="315"/>
        <v>50000</v>
      </c>
      <c r="CV25" s="182">
        <f t="shared" si="316"/>
        <v>500000</v>
      </c>
      <c r="CW25" s="5"/>
      <c r="CX25" s="182">
        <f t="shared" si="317"/>
        <v>10</v>
      </c>
      <c r="CY25" s="182">
        <f t="shared" si="318"/>
        <v>50000</v>
      </c>
      <c r="CZ25" s="182">
        <f t="shared" si="319"/>
        <v>500000</v>
      </c>
      <c r="DA25" s="5"/>
      <c r="DB25" s="182">
        <f t="shared" si="320"/>
        <v>10</v>
      </c>
      <c r="DC25" s="182">
        <f t="shared" si="321"/>
        <v>50000</v>
      </c>
      <c r="DD25" s="182">
        <f t="shared" si="322"/>
        <v>500000</v>
      </c>
      <c r="DE25" s="5"/>
      <c r="DF25" s="182">
        <f t="shared" si="323"/>
        <v>10</v>
      </c>
      <c r="DG25" s="182">
        <f t="shared" si="324"/>
        <v>50000</v>
      </c>
      <c r="DH25" s="182">
        <f t="shared" si="325"/>
        <v>500000</v>
      </c>
      <c r="DI25" s="5"/>
      <c r="DJ25" s="182">
        <f t="shared" si="326"/>
        <v>10</v>
      </c>
      <c r="DK25" s="182">
        <f t="shared" si="327"/>
        <v>50000</v>
      </c>
      <c r="DL25" s="182">
        <f t="shared" si="328"/>
        <v>500000</v>
      </c>
      <c r="DM25" s="5"/>
      <c r="DN25" s="182">
        <f t="shared" si="329"/>
        <v>10</v>
      </c>
      <c r="DO25" s="182">
        <f t="shared" si="330"/>
        <v>50000</v>
      </c>
      <c r="DP25" s="182">
        <f t="shared" si="331"/>
        <v>500000</v>
      </c>
      <c r="DQ25" s="5"/>
      <c r="DR25" s="182">
        <f t="shared" si="332"/>
        <v>10</v>
      </c>
      <c r="DS25" s="182">
        <f t="shared" si="333"/>
        <v>50000</v>
      </c>
      <c r="DT25" s="182">
        <f t="shared" si="334"/>
        <v>500000</v>
      </c>
      <c r="DU25" s="5"/>
      <c r="DV25" s="182">
        <f t="shared" si="335"/>
        <v>10</v>
      </c>
      <c r="DW25" s="182">
        <f t="shared" si="336"/>
        <v>50000</v>
      </c>
      <c r="DX25" s="182">
        <f t="shared" si="337"/>
        <v>500000</v>
      </c>
      <c r="DY25" s="5"/>
      <c r="DZ25" s="182">
        <f t="shared" si="338"/>
        <v>10</v>
      </c>
      <c r="EA25" s="182">
        <f t="shared" si="339"/>
        <v>50000</v>
      </c>
      <c r="EB25" s="182">
        <f t="shared" si="340"/>
        <v>500000</v>
      </c>
      <c r="EC25" s="5"/>
      <c r="ED25" s="182">
        <f t="shared" si="341"/>
        <v>10</v>
      </c>
      <c r="EE25" s="182">
        <f t="shared" si="342"/>
        <v>50000</v>
      </c>
      <c r="EF25" s="182">
        <f t="shared" si="343"/>
        <v>500000</v>
      </c>
      <c r="EG25" s="5"/>
      <c r="EH25" s="182">
        <f t="shared" si="344"/>
        <v>10</v>
      </c>
      <c r="EI25" s="182">
        <f t="shared" si="345"/>
        <v>50000</v>
      </c>
      <c r="EJ25" s="182">
        <f t="shared" si="346"/>
        <v>500000</v>
      </c>
      <c r="EK25" s="5"/>
      <c r="EL25" s="182">
        <f t="shared" si="347"/>
        <v>10</v>
      </c>
      <c r="EM25" s="182">
        <f t="shared" si="348"/>
        <v>50000</v>
      </c>
      <c r="EN25" s="182">
        <f t="shared" si="349"/>
        <v>500000</v>
      </c>
      <c r="EO25" s="5"/>
      <c r="EP25" s="182">
        <f t="shared" si="350"/>
        <v>10</v>
      </c>
      <c r="EQ25" s="182">
        <f t="shared" si="351"/>
        <v>50000</v>
      </c>
      <c r="ER25" s="182">
        <f t="shared" si="352"/>
        <v>500000</v>
      </c>
      <c r="ES25" s="5"/>
      <c r="ET25" s="182">
        <f t="shared" si="353"/>
        <v>10</v>
      </c>
      <c r="EU25" s="182">
        <f t="shared" si="354"/>
        <v>50000</v>
      </c>
      <c r="EV25" s="182">
        <f t="shared" si="355"/>
        <v>500000</v>
      </c>
      <c r="EW25" s="5"/>
      <c r="EX25" s="182">
        <f t="shared" si="356"/>
        <v>10</v>
      </c>
      <c r="EY25" s="182">
        <f t="shared" si="357"/>
        <v>50000</v>
      </c>
      <c r="EZ25" s="182">
        <f t="shared" si="358"/>
        <v>500000</v>
      </c>
      <c r="FA25" s="5"/>
      <c r="FB25" s="182">
        <f t="shared" si="359"/>
        <v>10</v>
      </c>
      <c r="FC25" s="182">
        <f t="shared" si="360"/>
        <v>50000</v>
      </c>
      <c r="FD25" s="182">
        <f t="shared" si="361"/>
        <v>500000</v>
      </c>
      <c r="FE25" s="5"/>
      <c r="FF25" s="182">
        <f t="shared" si="362"/>
        <v>10</v>
      </c>
      <c r="FG25" s="182">
        <f t="shared" si="363"/>
        <v>50000</v>
      </c>
      <c r="FH25" s="182">
        <f t="shared" si="364"/>
        <v>500000</v>
      </c>
      <c r="FI25" s="5"/>
      <c r="FJ25" s="182">
        <f t="shared" si="365"/>
        <v>10</v>
      </c>
      <c r="FK25" s="182">
        <f t="shared" si="366"/>
        <v>50000</v>
      </c>
      <c r="FL25" s="182">
        <f t="shared" si="367"/>
        <v>500000</v>
      </c>
      <c r="FM25" s="5"/>
      <c r="FN25" s="182">
        <f t="shared" si="368"/>
        <v>10</v>
      </c>
      <c r="FO25" s="182">
        <f t="shared" si="369"/>
        <v>50000</v>
      </c>
      <c r="FP25" s="182">
        <f t="shared" si="370"/>
        <v>500000</v>
      </c>
      <c r="FQ25" s="5"/>
      <c r="FR25" s="182">
        <f t="shared" si="371"/>
        <v>10</v>
      </c>
      <c r="FS25" s="182">
        <f t="shared" si="372"/>
        <v>50000</v>
      </c>
      <c r="FT25" s="182">
        <f t="shared" si="373"/>
        <v>500000</v>
      </c>
      <c r="FU25" s="5"/>
      <c r="FV25" s="182">
        <f t="shared" si="374"/>
        <v>10</v>
      </c>
      <c r="FW25" s="182">
        <f t="shared" si="375"/>
        <v>50000</v>
      </c>
      <c r="FX25" s="182">
        <f t="shared" si="376"/>
        <v>500000</v>
      </c>
      <c r="FY25" s="5"/>
      <c r="FZ25" s="182">
        <f t="shared" si="377"/>
        <v>10</v>
      </c>
      <c r="GA25" s="182">
        <f t="shared" si="378"/>
        <v>50000</v>
      </c>
      <c r="GB25" s="182">
        <f t="shared" si="379"/>
        <v>500000</v>
      </c>
      <c r="GC25" s="5"/>
      <c r="GD25" s="182">
        <f t="shared" si="380"/>
        <v>10</v>
      </c>
      <c r="GE25" s="182">
        <f t="shared" si="381"/>
        <v>50000</v>
      </c>
      <c r="GF25" s="182">
        <f t="shared" si="382"/>
        <v>500000</v>
      </c>
      <c r="GG25" s="5"/>
      <c r="GH25" s="182">
        <f t="shared" si="383"/>
        <v>10</v>
      </c>
      <c r="GI25" s="182">
        <f t="shared" si="384"/>
        <v>50000</v>
      </c>
      <c r="GJ25" s="182">
        <f t="shared" si="385"/>
        <v>500000</v>
      </c>
      <c r="GK25" s="5"/>
      <c r="GL25" s="182">
        <f t="shared" si="386"/>
        <v>10</v>
      </c>
      <c r="GM25" s="182">
        <f t="shared" si="387"/>
        <v>50000</v>
      </c>
      <c r="GN25" s="182">
        <f t="shared" si="388"/>
        <v>500000</v>
      </c>
      <c r="GO25" s="5"/>
      <c r="GP25" s="182">
        <f t="shared" si="389"/>
        <v>10</v>
      </c>
      <c r="GQ25" s="182">
        <f t="shared" si="390"/>
        <v>50000</v>
      </c>
      <c r="GR25" s="182">
        <f t="shared" si="391"/>
        <v>500000</v>
      </c>
      <c r="GS25" s="5"/>
      <c r="GT25" s="182">
        <f t="shared" si="392"/>
        <v>10</v>
      </c>
      <c r="GU25" s="182">
        <f t="shared" si="393"/>
        <v>50000</v>
      </c>
      <c r="GV25" s="182">
        <f t="shared" si="394"/>
        <v>500000</v>
      </c>
      <c r="GW25" s="5"/>
      <c r="GX25" s="182">
        <f t="shared" si="395"/>
        <v>10</v>
      </c>
      <c r="GY25" s="182">
        <f t="shared" si="396"/>
        <v>50000</v>
      </c>
      <c r="GZ25" s="182">
        <f t="shared" si="397"/>
        <v>500000</v>
      </c>
      <c r="HA25" s="5"/>
      <c r="HB25" s="182">
        <f t="shared" si="398"/>
        <v>10</v>
      </c>
      <c r="HC25" s="182">
        <f t="shared" si="399"/>
        <v>50000</v>
      </c>
      <c r="HD25" s="182">
        <f t="shared" si="400"/>
        <v>500000</v>
      </c>
      <c r="HE25" s="5"/>
      <c r="HF25" s="182">
        <f t="shared" si="401"/>
        <v>10</v>
      </c>
      <c r="HG25" s="182">
        <f t="shared" si="402"/>
        <v>50000</v>
      </c>
      <c r="HH25" s="182">
        <f t="shared" si="403"/>
        <v>500000</v>
      </c>
      <c r="HI25" s="5"/>
      <c r="HJ25" s="182">
        <f t="shared" si="404"/>
        <v>10</v>
      </c>
      <c r="HK25" s="182">
        <f t="shared" si="405"/>
        <v>50000</v>
      </c>
      <c r="HL25" s="182">
        <f t="shared" si="406"/>
        <v>500000</v>
      </c>
      <c r="HM25" s="5"/>
      <c r="HN25" s="182">
        <f t="shared" si="407"/>
        <v>10</v>
      </c>
      <c r="HO25" s="182">
        <f t="shared" si="408"/>
        <v>50000</v>
      </c>
      <c r="HP25" s="182">
        <f t="shared" si="409"/>
        <v>500000</v>
      </c>
      <c r="HQ25" s="5"/>
      <c r="HR25" s="182">
        <f t="shared" si="410"/>
        <v>10</v>
      </c>
      <c r="HS25" s="182">
        <f t="shared" si="411"/>
        <v>50000</v>
      </c>
      <c r="HT25" s="182">
        <f t="shared" si="412"/>
        <v>500000</v>
      </c>
      <c r="HU25" s="5"/>
      <c r="HV25" s="182">
        <f t="shared" si="413"/>
        <v>10</v>
      </c>
      <c r="HW25" s="182">
        <f t="shared" si="414"/>
        <v>50000</v>
      </c>
      <c r="HX25" s="182">
        <f t="shared" si="415"/>
        <v>500000</v>
      </c>
      <c r="HY25" s="5"/>
      <c r="HZ25" s="182">
        <f t="shared" si="416"/>
        <v>10</v>
      </c>
      <c r="IA25" s="182">
        <f t="shared" si="417"/>
        <v>50000</v>
      </c>
      <c r="IB25" s="182">
        <f t="shared" si="418"/>
        <v>500000</v>
      </c>
      <c r="IC25" s="5"/>
      <c r="ID25" s="182">
        <f t="shared" si="419"/>
        <v>10</v>
      </c>
      <c r="IE25" s="182">
        <f t="shared" si="420"/>
        <v>50000</v>
      </c>
      <c r="IF25" s="182">
        <f t="shared" si="421"/>
        <v>500000</v>
      </c>
      <c r="IG25" s="5"/>
      <c r="IH25" s="182">
        <f t="shared" si="422"/>
        <v>10</v>
      </c>
      <c r="II25" s="182">
        <f t="shared" si="423"/>
        <v>50000</v>
      </c>
      <c r="IJ25" s="182">
        <f t="shared" si="424"/>
        <v>500000</v>
      </c>
      <c r="IK25" s="5"/>
      <c r="IL25" s="182">
        <f t="shared" si="425"/>
        <v>10</v>
      </c>
      <c r="IM25" s="182">
        <f t="shared" si="426"/>
        <v>50000</v>
      </c>
      <c r="IN25" s="182">
        <f t="shared" si="427"/>
        <v>500000</v>
      </c>
      <c r="IO25" s="5"/>
      <c r="IP25" s="182">
        <f t="shared" si="428"/>
        <v>10</v>
      </c>
      <c r="IQ25" s="182">
        <f t="shared" si="429"/>
        <v>50000</v>
      </c>
      <c r="IR25" s="182">
        <f t="shared" si="430"/>
        <v>500000</v>
      </c>
      <c r="IS25" s="5"/>
      <c r="IT25" s="182">
        <f t="shared" si="431"/>
        <v>10</v>
      </c>
      <c r="IU25" s="182">
        <f t="shared" si="432"/>
        <v>50000</v>
      </c>
      <c r="IV25" s="182">
        <f t="shared" si="433"/>
        <v>500000</v>
      </c>
      <c r="IW25" s="5"/>
      <c r="IX25" s="182">
        <f t="shared" si="434"/>
        <v>10</v>
      </c>
      <c r="IY25" s="182">
        <f t="shared" si="435"/>
        <v>50000</v>
      </c>
      <c r="IZ25" s="182">
        <f t="shared" si="436"/>
        <v>500000</v>
      </c>
      <c r="JA25" s="5"/>
      <c r="JB25" s="182">
        <f t="shared" si="437"/>
        <v>10</v>
      </c>
      <c r="JC25" s="182">
        <f t="shared" si="438"/>
        <v>50000</v>
      </c>
      <c r="JD25" s="182">
        <f t="shared" si="439"/>
        <v>500000</v>
      </c>
      <c r="JE25" s="5"/>
      <c r="JF25" s="182">
        <f t="shared" si="440"/>
        <v>10</v>
      </c>
      <c r="JG25" s="182">
        <f t="shared" si="441"/>
        <v>50000</v>
      </c>
      <c r="JH25" s="182">
        <f t="shared" si="442"/>
        <v>500000</v>
      </c>
      <c r="JI25" s="5"/>
      <c r="JJ25" s="182">
        <f t="shared" si="443"/>
        <v>10</v>
      </c>
      <c r="JK25" s="182">
        <f t="shared" si="444"/>
        <v>50000</v>
      </c>
      <c r="JL25" s="182">
        <f t="shared" si="445"/>
        <v>500000</v>
      </c>
      <c r="JM25" s="5"/>
      <c r="JN25" s="182">
        <f t="shared" si="446"/>
        <v>10</v>
      </c>
      <c r="JO25" s="182">
        <f t="shared" si="447"/>
        <v>50000</v>
      </c>
      <c r="JP25" s="182">
        <f t="shared" si="448"/>
        <v>500000</v>
      </c>
      <c r="JR25" s="182">
        <f t="shared" si="449"/>
        <v>10</v>
      </c>
      <c r="JS25" s="182">
        <f t="shared" si="450"/>
        <v>50000</v>
      </c>
      <c r="JT25" s="182">
        <f t="shared" si="451"/>
        <v>500000</v>
      </c>
      <c r="JV25" s="182">
        <f t="shared" si="452"/>
        <v>10</v>
      </c>
      <c r="JW25" s="182">
        <f t="shared" si="453"/>
        <v>50000</v>
      </c>
      <c r="JX25" s="182">
        <f t="shared" si="454"/>
        <v>500000</v>
      </c>
      <c r="JZ25" s="182">
        <f t="shared" si="455"/>
        <v>10</v>
      </c>
      <c r="KA25" s="182">
        <f t="shared" si="456"/>
        <v>50000</v>
      </c>
      <c r="KB25" s="182">
        <f t="shared" si="457"/>
        <v>500000</v>
      </c>
      <c r="KD25" s="182">
        <f t="shared" si="458"/>
        <v>10</v>
      </c>
      <c r="KE25" s="182">
        <f t="shared" si="459"/>
        <v>50000</v>
      </c>
      <c r="KF25" s="182">
        <f t="shared" si="460"/>
        <v>500000</v>
      </c>
      <c r="KH25" s="183"/>
      <c r="KI25" s="183"/>
      <c r="KJ25" s="183">
        <f t="shared" si="241"/>
        <v>500000</v>
      </c>
      <c r="KL25" s="183"/>
      <c r="KM25" s="183"/>
      <c r="KN25" s="183">
        <f t="shared" si="242"/>
        <v>5650000</v>
      </c>
      <c r="KP25" s="183"/>
      <c r="KQ25" s="183"/>
      <c r="KR25" s="183">
        <f t="shared" si="243"/>
        <v>6000000</v>
      </c>
      <c r="KT25" s="183"/>
      <c r="KU25" s="183"/>
      <c r="KV25" s="183">
        <f t="shared" si="244"/>
        <v>6000000</v>
      </c>
      <c r="KX25" s="183"/>
      <c r="KY25" s="183"/>
      <c r="KZ25" s="183">
        <f t="shared" si="245"/>
        <v>6000000</v>
      </c>
      <c r="LB25" s="183"/>
      <c r="LC25" s="183"/>
      <c r="LD25" s="183">
        <f t="shared" si="246"/>
        <v>6000000</v>
      </c>
      <c r="LF25" s="183"/>
      <c r="LG25" s="183"/>
      <c r="LH25" s="183">
        <f t="shared" si="247"/>
        <v>4000000</v>
      </c>
    </row>
    <row r="26" spans="2:320" ht="18.75">
      <c r="B26" s="172"/>
      <c r="C26" s="180"/>
      <c r="D26" s="180"/>
      <c r="E26" s="184"/>
      <c r="F26" s="182"/>
      <c r="G26" s="182"/>
      <c r="H26" s="182">
        <f t="shared" si="248"/>
        <v>0</v>
      </c>
      <c r="I26" s="5"/>
      <c r="J26" s="182">
        <f t="shared" si="240"/>
        <v>3</v>
      </c>
      <c r="K26" s="182">
        <f t="shared" ref="K26" si="475">G26*K$19</f>
        <v>0</v>
      </c>
      <c r="L26" s="182">
        <f t="shared" ref="L26" si="476">J26*K26</f>
        <v>0</v>
      </c>
      <c r="M26" s="5"/>
      <c r="N26" s="182">
        <f t="shared" si="251"/>
        <v>3</v>
      </c>
      <c r="O26" s="182">
        <f t="shared" ref="O26" si="477">K26*O$19</f>
        <v>0</v>
      </c>
      <c r="P26" s="182">
        <f t="shared" ref="P26" si="478">N26*O26</f>
        <v>0</v>
      </c>
      <c r="Q26" s="5"/>
      <c r="R26" s="182">
        <f t="shared" si="254"/>
        <v>4</v>
      </c>
      <c r="S26" s="182">
        <f t="shared" ref="S26" si="479">O26*S$19</f>
        <v>0</v>
      </c>
      <c r="T26" s="182">
        <f t="shared" ref="T26" si="480">R26*S26</f>
        <v>0</v>
      </c>
      <c r="U26" s="5"/>
      <c r="V26" s="182">
        <f t="shared" si="257"/>
        <v>5</v>
      </c>
      <c r="W26" s="182">
        <f t="shared" ref="W26" si="481">S26*W$19</f>
        <v>0</v>
      </c>
      <c r="X26" s="182">
        <f t="shared" ref="X26" si="482">V26*W26</f>
        <v>0</v>
      </c>
      <c r="Y26" s="5"/>
      <c r="Z26" s="182">
        <f t="shared" si="260"/>
        <v>8</v>
      </c>
      <c r="AA26" s="182">
        <f t="shared" ref="AA26" si="483">W26*AA$19</f>
        <v>0</v>
      </c>
      <c r="AB26" s="182">
        <f t="shared" ref="AB26" si="484">Z26*AA26</f>
        <v>0</v>
      </c>
      <c r="AC26" s="5"/>
      <c r="AD26" s="182">
        <f t="shared" si="263"/>
        <v>10</v>
      </c>
      <c r="AE26" s="182">
        <f t="shared" ref="AE26" si="485">AA26*AE$19</f>
        <v>0</v>
      </c>
      <c r="AF26" s="182">
        <f t="shared" ref="AF26" si="486">AD26*AE26</f>
        <v>0</v>
      </c>
      <c r="AG26" s="5"/>
      <c r="AH26" s="182">
        <f t="shared" si="266"/>
        <v>10</v>
      </c>
      <c r="AI26" s="182">
        <f t="shared" ref="AI26" si="487">AE26*AI$19</f>
        <v>0</v>
      </c>
      <c r="AJ26" s="182">
        <f t="shared" ref="AJ26" si="488">AH26*AI26</f>
        <v>0</v>
      </c>
      <c r="AK26" s="5"/>
      <c r="AL26" s="182">
        <f t="shared" si="269"/>
        <v>10</v>
      </c>
      <c r="AM26" s="182">
        <f t="shared" ref="AM26" si="489">AI26*AM$19</f>
        <v>0</v>
      </c>
      <c r="AN26" s="182">
        <f t="shared" ref="AN26" si="490">AL26*AM26</f>
        <v>0</v>
      </c>
      <c r="AO26" s="5"/>
      <c r="AP26" s="182">
        <f t="shared" si="272"/>
        <v>10</v>
      </c>
      <c r="AQ26" s="182">
        <f t="shared" ref="AQ26" si="491">AM26*AQ$19</f>
        <v>0</v>
      </c>
      <c r="AR26" s="182">
        <f t="shared" ref="AR26" si="492">AP26*AQ26</f>
        <v>0</v>
      </c>
      <c r="AS26" s="5"/>
      <c r="AT26" s="182">
        <f t="shared" si="275"/>
        <v>10</v>
      </c>
      <c r="AU26" s="182">
        <f t="shared" ref="AU26" si="493">AQ26*AU$19</f>
        <v>0</v>
      </c>
      <c r="AV26" s="182">
        <f t="shared" ref="AV26" si="494">AT26*AU26</f>
        <v>0</v>
      </c>
      <c r="AW26" s="5"/>
      <c r="AX26" s="182">
        <f t="shared" si="278"/>
        <v>10</v>
      </c>
      <c r="AY26" s="182">
        <f t="shared" ref="AY26" si="495">AU26*AY$19</f>
        <v>0</v>
      </c>
      <c r="AZ26" s="182">
        <f t="shared" ref="AZ26" si="496">AX26*AY26</f>
        <v>0</v>
      </c>
      <c r="BA26" s="5"/>
      <c r="BB26" s="182">
        <f t="shared" si="281"/>
        <v>10</v>
      </c>
      <c r="BC26" s="182">
        <f t="shared" ref="BC26" si="497">AY26*BC$19</f>
        <v>0</v>
      </c>
      <c r="BD26" s="182">
        <f t="shared" ref="BD26" si="498">BB26*BC26</f>
        <v>0</v>
      </c>
      <c r="BE26" s="5"/>
      <c r="BF26" s="182">
        <f t="shared" si="284"/>
        <v>10</v>
      </c>
      <c r="BG26" s="182">
        <f t="shared" ref="BG26" si="499">BC26*BG$19</f>
        <v>0</v>
      </c>
      <c r="BH26" s="182">
        <f t="shared" ref="BH26" si="500">BF26*BG26</f>
        <v>0</v>
      </c>
      <c r="BI26" s="5"/>
      <c r="BJ26" s="182">
        <f t="shared" si="287"/>
        <v>10</v>
      </c>
      <c r="BK26" s="182">
        <f t="shared" ref="BK26" si="501">BG26*BK$19</f>
        <v>0</v>
      </c>
      <c r="BL26" s="182">
        <f t="shared" ref="BL26" si="502">BJ26*BK26</f>
        <v>0</v>
      </c>
      <c r="BM26" s="5"/>
      <c r="BN26" s="182">
        <f t="shared" si="290"/>
        <v>10</v>
      </c>
      <c r="BO26" s="182">
        <f t="shared" ref="BO26" si="503">BK26*BO$19</f>
        <v>0</v>
      </c>
      <c r="BP26" s="182">
        <f t="shared" ref="BP26" si="504">BN26*BO26</f>
        <v>0</v>
      </c>
      <c r="BQ26" s="5"/>
      <c r="BR26" s="182">
        <f t="shared" si="293"/>
        <v>10</v>
      </c>
      <c r="BS26" s="182">
        <f t="shared" ref="BS26" si="505">BO26*BS$19</f>
        <v>0</v>
      </c>
      <c r="BT26" s="182">
        <f t="shared" ref="BT26" si="506">BR26*BS26</f>
        <v>0</v>
      </c>
      <c r="BU26" s="5"/>
      <c r="BV26" s="182">
        <f t="shared" si="296"/>
        <v>10</v>
      </c>
      <c r="BW26" s="182">
        <f t="shared" ref="BW26" si="507">BS26*BW$19</f>
        <v>0</v>
      </c>
      <c r="BX26" s="182">
        <f t="shared" ref="BX26" si="508">BV26*BW26</f>
        <v>0</v>
      </c>
      <c r="BY26" s="5"/>
      <c r="BZ26" s="182">
        <f t="shared" si="299"/>
        <v>10</v>
      </c>
      <c r="CA26" s="182">
        <f t="shared" ref="CA26" si="509">BW26*CA$19</f>
        <v>0</v>
      </c>
      <c r="CB26" s="182">
        <f t="shared" ref="CB26" si="510">BZ26*CA26</f>
        <v>0</v>
      </c>
      <c r="CC26" s="5"/>
      <c r="CD26" s="182">
        <f t="shared" si="302"/>
        <v>10</v>
      </c>
      <c r="CE26" s="182">
        <f t="shared" ref="CE26" si="511">CA26*CE$19</f>
        <v>0</v>
      </c>
      <c r="CF26" s="182">
        <f t="shared" ref="CF26" si="512">CD26*CE26</f>
        <v>0</v>
      </c>
      <c r="CG26" s="5"/>
      <c r="CH26" s="182">
        <f t="shared" si="305"/>
        <v>10</v>
      </c>
      <c r="CI26" s="182">
        <f t="shared" ref="CI26" si="513">CE26*CI$19</f>
        <v>0</v>
      </c>
      <c r="CJ26" s="182">
        <f t="shared" ref="CJ26" si="514">CH26*CI26</f>
        <v>0</v>
      </c>
      <c r="CK26" s="5"/>
      <c r="CL26" s="182">
        <f t="shared" si="308"/>
        <v>10</v>
      </c>
      <c r="CM26" s="182">
        <f t="shared" ref="CM26" si="515">CI26*CM$19</f>
        <v>0</v>
      </c>
      <c r="CN26" s="182">
        <f t="shared" ref="CN26" si="516">CL26*CM26</f>
        <v>0</v>
      </c>
      <c r="CO26" s="5"/>
      <c r="CP26" s="182">
        <f t="shared" si="311"/>
        <v>10</v>
      </c>
      <c r="CQ26" s="182">
        <f t="shared" ref="CQ26" si="517">CM26*CQ$19</f>
        <v>0</v>
      </c>
      <c r="CR26" s="182">
        <f t="shared" ref="CR26" si="518">CP26*CQ26</f>
        <v>0</v>
      </c>
      <c r="CS26" s="5"/>
      <c r="CT26" s="182">
        <f t="shared" si="314"/>
        <v>10</v>
      </c>
      <c r="CU26" s="182">
        <f t="shared" ref="CU26" si="519">CQ26*CU$19</f>
        <v>0</v>
      </c>
      <c r="CV26" s="182">
        <f t="shared" ref="CV26" si="520">CT26*CU26</f>
        <v>0</v>
      </c>
      <c r="CW26" s="5"/>
      <c r="CX26" s="182">
        <f t="shared" si="317"/>
        <v>10</v>
      </c>
      <c r="CY26" s="182">
        <f t="shared" ref="CY26" si="521">CU26*CY$19</f>
        <v>0</v>
      </c>
      <c r="CZ26" s="182">
        <f t="shared" ref="CZ26" si="522">CX26*CY26</f>
        <v>0</v>
      </c>
      <c r="DA26" s="5"/>
      <c r="DB26" s="182">
        <f t="shared" si="320"/>
        <v>10</v>
      </c>
      <c r="DC26" s="182">
        <f t="shared" ref="DC26" si="523">CY26*DC$19</f>
        <v>0</v>
      </c>
      <c r="DD26" s="182">
        <f t="shared" ref="DD26" si="524">DB26*DC26</f>
        <v>0</v>
      </c>
      <c r="DE26" s="5"/>
      <c r="DF26" s="182">
        <f t="shared" si="323"/>
        <v>10</v>
      </c>
      <c r="DG26" s="182">
        <f t="shared" ref="DG26" si="525">DC26*DG$19</f>
        <v>0</v>
      </c>
      <c r="DH26" s="182">
        <f t="shared" ref="DH26" si="526">DF26*DG26</f>
        <v>0</v>
      </c>
      <c r="DI26" s="5"/>
      <c r="DJ26" s="182">
        <f t="shared" si="326"/>
        <v>10</v>
      </c>
      <c r="DK26" s="182">
        <f t="shared" ref="DK26" si="527">DG26*DK$19</f>
        <v>0</v>
      </c>
      <c r="DL26" s="182">
        <f t="shared" ref="DL26" si="528">DJ26*DK26</f>
        <v>0</v>
      </c>
      <c r="DM26" s="5"/>
      <c r="DN26" s="182">
        <f t="shared" si="329"/>
        <v>10</v>
      </c>
      <c r="DO26" s="182">
        <f t="shared" ref="DO26" si="529">DK26*DO$19</f>
        <v>0</v>
      </c>
      <c r="DP26" s="182">
        <f t="shared" ref="DP26" si="530">DN26*DO26</f>
        <v>0</v>
      </c>
      <c r="DQ26" s="5"/>
      <c r="DR26" s="182">
        <f t="shared" si="332"/>
        <v>10</v>
      </c>
      <c r="DS26" s="182">
        <f t="shared" ref="DS26" si="531">DO26*DS$19</f>
        <v>0</v>
      </c>
      <c r="DT26" s="182">
        <f t="shared" ref="DT26" si="532">DR26*DS26</f>
        <v>0</v>
      </c>
      <c r="DU26" s="5"/>
      <c r="DV26" s="182">
        <f t="shared" si="335"/>
        <v>10</v>
      </c>
      <c r="DW26" s="182">
        <f t="shared" ref="DW26" si="533">DS26*DW$19</f>
        <v>0</v>
      </c>
      <c r="DX26" s="182">
        <f t="shared" ref="DX26" si="534">DV26*DW26</f>
        <v>0</v>
      </c>
      <c r="DY26" s="5"/>
      <c r="DZ26" s="182">
        <f t="shared" si="338"/>
        <v>10</v>
      </c>
      <c r="EA26" s="182">
        <f t="shared" ref="EA26" si="535">DW26*EA$19</f>
        <v>0</v>
      </c>
      <c r="EB26" s="182">
        <f t="shared" ref="EB26" si="536">DZ26*EA26</f>
        <v>0</v>
      </c>
      <c r="EC26" s="5"/>
      <c r="ED26" s="182">
        <f t="shared" si="341"/>
        <v>10</v>
      </c>
      <c r="EE26" s="182">
        <f t="shared" ref="EE26" si="537">EA26*EE$19</f>
        <v>0</v>
      </c>
      <c r="EF26" s="182">
        <f t="shared" ref="EF26" si="538">ED26*EE26</f>
        <v>0</v>
      </c>
      <c r="EG26" s="5"/>
      <c r="EH26" s="182">
        <f t="shared" si="344"/>
        <v>10</v>
      </c>
      <c r="EI26" s="182">
        <f t="shared" ref="EI26" si="539">EE26*EI$19</f>
        <v>0</v>
      </c>
      <c r="EJ26" s="182">
        <f t="shared" ref="EJ26" si="540">EH26*EI26</f>
        <v>0</v>
      </c>
      <c r="EK26" s="5"/>
      <c r="EL26" s="182">
        <f t="shared" si="347"/>
        <v>10</v>
      </c>
      <c r="EM26" s="182">
        <f t="shared" ref="EM26" si="541">EI26*EM$19</f>
        <v>0</v>
      </c>
      <c r="EN26" s="182">
        <f t="shared" ref="EN26" si="542">EL26*EM26</f>
        <v>0</v>
      </c>
      <c r="EO26" s="5"/>
      <c r="EP26" s="182">
        <f t="shared" si="350"/>
        <v>10</v>
      </c>
      <c r="EQ26" s="182">
        <f t="shared" ref="EQ26" si="543">EM26*EQ$19</f>
        <v>0</v>
      </c>
      <c r="ER26" s="182">
        <f t="shared" ref="ER26" si="544">EP26*EQ26</f>
        <v>0</v>
      </c>
      <c r="ES26" s="5"/>
      <c r="ET26" s="182">
        <f t="shared" si="353"/>
        <v>10</v>
      </c>
      <c r="EU26" s="182">
        <f t="shared" ref="EU26" si="545">EQ26*EU$19</f>
        <v>0</v>
      </c>
      <c r="EV26" s="182">
        <f t="shared" ref="EV26" si="546">ET26*EU26</f>
        <v>0</v>
      </c>
      <c r="EW26" s="5"/>
      <c r="EX26" s="182">
        <f t="shared" si="356"/>
        <v>10</v>
      </c>
      <c r="EY26" s="182">
        <f t="shared" ref="EY26" si="547">EU26*EY$19</f>
        <v>0</v>
      </c>
      <c r="EZ26" s="182">
        <f t="shared" ref="EZ26" si="548">EX26*EY26</f>
        <v>0</v>
      </c>
      <c r="FA26" s="5"/>
      <c r="FB26" s="182">
        <f t="shared" si="359"/>
        <v>10</v>
      </c>
      <c r="FC26" s="182">
        <f t="shared" ref="FC26" si="549">EY26*FC$19</f>
        <v>0</v>
      </c>
      <c r="FD26" s="182">
        <f t="shared" ref="FD26" si="550">FB26*FC26</f>
        <v>0</v>
      </c>
      <c r="FE26" s="5"/>
      <c r="FF26" s="182">
        <f t="shared" si="362"/>
        <v>10</v>
      </c>
      <c r="FG26" s="182">
        <f t="shared" ref="FG26" si="551">FC26*FG$19</f>
        <v>0</v>
      </c>
      <c r="FH26" s="182">
        <f t="shared" ref="FH26" si="552">FF26*FG26</f>
        <v>0</v>
      </c>
      <c r="FI26" s="5"/>
      <c r="FJ26" s="182">
        <f t="shared" si="365"/>
        <v>10</v>
      </c>
      <c r="FK26" s="182">
        <f t="shared" ref="FK26" si="553">FG26*FK$19</f>
        <v>0</v>
      </c>
      <c r="FL26" s="182">
        <f t="shared" ref="FL26" si="554">FJ26*FK26</f>
        <v>0</v>
      </c>
      <c r="FM26" s="5"/>
      <c r="FN26" s="182">
        <f t="shared" si="368"/>
        <v>10</v>
      </c>
      <c r="FO26" s="182">
        <f t="shared" ref="FO26" si="555">FK26*FO$19</f>
        <v>0</v>
      </c>
      <c r="FP26" s="182">
        <f t="shared" ref="FP26" si="556">FN26*FO26</f>
        <v>0</v>
      </c>
      <c r="FQ26" s="5"/>
      <c r="FR26" s="182">
        <f t="shared" si="371"/>
        <v>10</v>
      </c>
      <c r="FS26" s="182">
        <f t="shared" ref="FS26" si="557">FO26*FS$19</f>
        <v>0</v>
      </c>
      <c r="FT26" s="182">
        <f t="shared" ref="FT26" si="558">FR26*FS26</f>
        <v>0</v>
      </c>
      <c r="FU26" s="5"/>
      <c r="FV26" s="182">
        <f t="shared" si="374"/>
        <v>10</v>
      </c>
      <c r="FW26" s="182">
        <f t="shared" ref="FW26" si="559">FS26*FW$19</f>
        <v>0</v>
      </c>
      <c r="FX26" s="182">
        <f t="shared" ref="FX26" si="560">FV26*FW26</f>
        <v>0</v>
      </c>
      <c r="FY26" s="5"/>
      <c r="FZ26" s="182">
        <f t="shared" si="377"/>
        <v>10</v>
      </c>
      <c r="GA26" s="182">
        <f t="shared" ref="GA26" si="561">FW26*GA$19</f>
        <v>0</v>
      </c>
      <c r="GB26" s="182">
        <f t="shared" ref="GB26" si="562">FZ26*GA26</f>
        <v>0</v>
      </c>
      <c r="GC26" s="5"/>
      <c r="GD26" s="182">
        <f t="shared" si="380"/>
        <v>10</v>
      </c>
      <c r="GE26" s="182">
        <f t="shared" ref="GE26" si="563">GA26*GE$19</f>
        <v>0</v>
      </c>
      <c r="GF26" s="182">
        <f t="shared" ref="GF26" si="564">GD26*GE26</f>
        <v>0</v>
      </c>
      <c r="GG26" s="5"/>
      <c r="GH26" s="182">
        <f t="shared" si="383"/>
        <v>10</v>
      </c>
      <c r="GI26" s="182">
        <f t="shared" ref="GI26" si="565">GE26*GI$19</f>
        <v>0</v>
      </c>
      <c r="GJ26" s="182">
        <f t="shared" ref="GJ26" si="566">GH26*GI26</f>
        <v>0</v>
      </c>
      <c r="GK26" s="5"/>
      <c r="GL26" s="182">
        <f t="shared" si="386"/>
        <v>10</v>
      </c>
      <c r="GM26" s="182">
        <f t="shared" ref="GM26" si="567">GI26*GM$19</f>
        <v>0</v>
      </c>
      <c r="GN26" s="182">
        <f t="shared" ref="GN26" si="568">GL26*GM26</f>
        <v>0</v>
      </c>
      <c r="GO26" s="5"/>
      <c r="GP26" s="182">
        <f t="shared" si="389"/>
        <v>10</v>
      </c>
      <c r="GQ26" s="182">
        <f t="shared" ref="GQ26" si="569">GM26*GQ$19</f>
        <v>0</v>
      </c>
      <c r="GR26" s="182">
        <f t="shared" ref="GR26" si="570">GP26*GQ26</f>
        <v>0</v>
      </c>
      <c r="GS26" s="5"/>
      <c r="GT26" s="182">
        <f t="shared" si="392"/>
        <v>10</v>
      </c>
      <c r="GU26" s="182">
        <f t="shared" ref="GU26" si="571">GQ26*GU$19</f>
        <v>0</v>
      </c>
      <c r="GV26" s="182">
        <f t="shared" ref="GV26" si="572">GT26*GU26</f>
        <v>0</v>
      </c>
      <c r="GW26" s="5"/>
      <c r="GX26" s="182">
        <f t="shared" si="395"/>
        <v>10</v>
      </c>
      <c r="GY26" s="182">
        <f t="shared" ref="GY26" si="573">GU26*GY$19</f>
        <v>0</v>
      </c>
      <c r="GZ26" s="182">
        <f t="shared" ref="GZ26" si="574">GX26*GY26</f>
        <v>0</v>
      </c>
      <c r="HA26" s="5"/>
      <c r="HB26" s="182">
        <f t="shared" si="398"/>
        <v>10</v>
      </c>
      <c r="HC26" s="182">
        <f t="shared" ref="HC26" si="575">GY26*HC$19</f>
        <v>0</v>
      </c>
      <c r="HD26" s="182">
        <f t="shared" ref="HD26" si="576">HB26*HC26</f>
        <v>0</v>
      </c>
      <c r="HE26" s="5"/>
      <c r="HF26" s="182">
        <f t="shared" si="401"/>
        <v>10</v>
      </c>
      <c r="HG26" s="182">
        <f t="shared" ref="HG26" si="577">HC26*HG$19</f>
        <v>0</v>
      </c>
      <c r="HH26" s="182">
        <f t="shared" ref="HH26" si="578">HF26*HG26</f>
        <v>0</v>
      </c>
      <c r="HI26" s="5"/>
      <c r="HJ26" s="182">
        <f t="shared" si="404"/>
        <v>10</v>
      </c>
      <c r="HK26" s="182">
        <f t="shared" ref="HK26" si="579">HG26*HK$19</f>
        <v>0</v>
      </c>
      <c r="HL26" s="182">
        <f t="shared" ref="HL26" si="580">HJ26*HK26</f>
        <v>0</v>
      </c>
      <c r="HM26" s="5"/>
      <c r="HN26" s="182">
        <f t="shared" si="407"/>
        <v>10</v>
      </c>
      <c r="HO26" s="182">
        <f t="shared" ref="HO26" si="581">HK26*HO$19</f>
        <v>0</v>
      </c>
      <c r="HP26" s="182">
        <f t="shared" ref="HP26" si="582">HN26*HO26</f>
        <v>0</v>
      </c>
      <c r="HQ26" s="5"/>
      <c r="HR26" s="182">
        <f t="shared" si="410"/>
        <v>10</v>
      </c>
      <c r="HS26" s="182">
        <f t="shared" ref="HS26" si="583">HO26*HS$19</f>
        <v>0</v>
      </c>
      <c r="HT26" s="182">
        <f t="shared" ref="HT26" si="584">HR26*HS26</f>
        <v>0</v>
      </c>
      <c r="HU26" s="5"/>
      <c r="HV26" s="182">
        <f t="shared" si="413"/>
        <v>10</v>
      </c>
      <c r="HW26" s="182">
        <f t="shared" ref="HW26" si="585">HS26*HW$19</f>
        <v>0</v>
      </c>
      <c r="HX26" s="182">
        <f t="shared" ref="HX26" si="586">HV26*HW26</f>
        <v>0</v>
      </c>
      <c r="HY26" s="5"/>
      <c r="HZ26" s="182">
        <f t="shared" si="416"/>
        <v>10</v>
      </c>
      <c r="IA26" s="182">
        <f t="shared" ref="IA26" si="587">HW26*IA$19</f>
        <v>0</v>
      </c>
      <c r="IB26" s="182">
        <f t="shared" ref="IB26" si="588">HZ26*IA26</f>
        <v>0</v>
      </c>
      <c r="IC26" s="5"/>
      <c r="ID26" s="182">
        <f t="shared" si="419"/>
        <v>10</v>
      </c>
      <c r="IE26" s="182">
        <f t="shared" ref="IE26" si="589">IA26*IE$19</f>
        <v>0</v>
      </c>
      <c r="IF26" s="182">
        <f t="shared" ref="IF26" si="590">ID26*IE26</f>
        <v>0</v>
      </c>
      <c r="IG26" s="5"/>
      <c r="IH26" s="182">
        <f t="shared" si="422"/>
        <v>10</v>
      </c>
      <c r="II26" s="182">
        <f t="shared" ref="II26" si="591">IE26*II$19</f>
        <v>0</v>
      </c>
      <c r="IJ26" s="182">
        <f t="shared" ref="IJ26" si="592">IH26*II26</f>
        <v>0</v>
      </c>
      <c r="IK26" s="5"/>
      <c r="IL26" s="182">
        <f t="shared" si="425"/>
        <v>10</v>
      </c>
      <c r="IM26" s="182">
        <f t="shared" ref="IM26" si="593">II26*IM$19</f>
        <v>0</v>
      </c>
      <c r="IN26" s="182">
        <f t="shared" ref="IN26" si="594">IL26*IM26</f>
        <v>0</v>
      </c>
      <c r="IO26" s="5"/>
      <c r="IP26" s="182">
        <f t="shared" si="428"/>
        <v>10</v>
      </c>
      <c r="IQ26" s="182">
        <f t="shared" ref="IQ26" si="595">IM26*IQ$19</f>
        <v>0</v>
      </c>
      <c r="IR26" s="182">
        <f t="shared" ref="IR26" si="596">IP26*IQ26</f>
        <v>0</v>
      </c>
      <c r="IS26" s="5"/>
      <c r="IT26" s="182">
        <f t="shared" si="431"/>
        <v>10</v>
      </c>
      <c r="IU26" s="182">
        <f t="shared" ref="IU26" si="597">IQ26*IU$19</f>
        <v>0</v>
      </c>
      <c r="IV26" s="182">
        <f t="shared" ref="IV26" si="598">IT26*IU26</f>
        <v>0</v>
      </c>
      <c r="IW26" s="5"/>
      <c r="IX26" s="182">
        <f t="shared" si="434"/>
        <v>10</v>
      </c>
      <c r="IY26" s="182">
        <f t="shared" ref="IY26" si="599">IU26*IY$19</f>
        <v>0</v>
      </c>
      <c r="IZ26" s="182">
        <f t="shared" ref="IZ26" si="600">IX26*IY26</f>
        <v>0</v>
      </c>
      <c r="JA26" s="5"/>
      <c r="JB26" s="182">
        <f t="shared" si="437"/>
        <v>10</v>
      </c>
      <c r="JC26" s="182">
        <f t="shared" ref="JC26" si="601">IY26*JC$19</f>
        <v>0</v>
      </c>
      <c r="JD26" s="182">
        <f t="shared" ref="JD26" si="602">JB26*JC26</f>
        <v>0</v>
      </c>
      <c r="JE26" s="5"/>
      <c r="JF26" s="182">
        <f t="shared" si="440"/>
        <v>10</v>
      </c>
      <c r="JG26" s="182">
        <f t="shared" ref="JG26" si="603">JC26*JG$19</f>
        <v>0</v>
      </c>
      <c r="JH26" s="182">
        <f t="shared" ref="JH26" si="604">JF26*JG26</f>
        <v>0</v>
      </c>
      <c r="JI26" s="5"/>
      <c r="JJ26" s="182">
        <f t="shared" si="443"/>
        <v>10</v>
      </c>
      <c r="JK26" s="182">
        <f t="shared" ref="JK26" si="605">JG26*JK$19</f>
        <v>0</v>
      </c>
      <c r="JL26" s="182">
        <f t="shared" ref="JL26" si="606">JJ26*JK26</f>
        <v>0</v>
      </c>
      <c r="JM26" s="5"/>
      <c r="JN26" s="182">
        <f t="shared" si="446"/>
        <v>10</v>
      </c>
      <c r="JO26" s="182">
        <f t="shared" ref="JO26" si="607">JK26*JO$19</f>
        <v>0</v>
      </c>
      <c r="JP26" s="182">
        <f t="shared" ref="JP26" si="608">JN26*JO26</f>
        <v>0</v>
      </c>
      <c r="JR26" s="182">
        <f t="shared" si="449"/>
        <v>10</v>
      </c>
      <c r="JS26" s="182">
        <f t="shared" ref="JS26" si="609">JO26*JS$19</f>
        <v>0</v>
      </c>
      <c r="JT26" s="182">
        <f t="shared" ref="JT26" si="610">JR26*JS26</f>
        <v>0</v>
      </c>
      <c r="JV26" s="182">
        <f t="shared" si="452"/>
        <v>10</v>
      </c>
      <c r="JW26" s="182">
        <f t="shared" ref="JW26" si="611">JS26*JW$19</f>
        <v>0</v>
      </c>
      <c r="JX26" s="182">
        <f t="shared" ref="JX26" si="612">JV26*JW26</f>
        <v>0</v>
      </c>
      <c r="JZ26" s="182">
        <f t="shared" si="455"/>
        <v>10</v>
      </c>
      <c r="KA26" s="182">
        <f t="shared" ref="KA26" si="613">JW26*KA$19</f>
        <v>0</v>
      </c>
      <c r="KB26" s="182">
        <f t="shared" ref="KB26" si="614">JZ26*KA26</f>
        <v>0</v>
      </c>
      <c r="KD26" s="182">
        <f t="shared" si="458"/>
        <v>10</v>
      </c>
      <c r="KE26" s="182">
        <f t="shared" ref="KE26" si="615">KA26*KE$19</f>
        <v>0</v>
      </c>
      <c r="KF26" s="182">
        <f t="shared" ref="KF26" si="616">KD26*KE26</f>
        <v>0</v>
      </c>
      <c r="KH26" s="183"/>
      <c r="KI26" s="183"/>
      <c r="KJ26" s="183">
        <f t="shared" si="241"/>
        <v>0</v>
      </c>
      <c r="KL26" s="183"/>
      <c r="KM26" s="183"/>
      <c r="KN26" s="183">
        <f t="shared" si="242"/>
        <v>0</v>
      </c>
      <c r="KP26" s="183"/>
      <c r="KQ26" s="183"/>
      <c r="KR26" s="183">
        <f t="shared" si="243"/>
        <v>0</v>
      </c>
      <c r="KT26" s="183"/>
      <c r="KU26" s="183"/>
      <c r="KV26" s="183">
        <f t="shared" si="244"/>
        <v>0</v>
      </c>
      <c r="KX26" s="183"/>
      <c r="KY26" s="183"/>
      <c r="KZ26" s="183">
        <f t="shared" si="245"/>
        <v>0</v>
      </c>
      <c r="LB26" s="183"/>
      <c r="LC26" s="183"/>
      <c r="LD26" s="183">
        <f t="shared" si="246"/>
        <v>0</v>
      </c>
      <c r="LF26" s="183"/>
      <c r="LG26" s="183"/>
      <c r="LH26" s="183">
        <f t="shared" si="247"/>
        <v>0</v>
      </c>
    </row>
    <row r="27" spans="2:320" ht="18.75">
      <c r="B27" s="172"/>
      <c r="C27" s="180"/>
      <c r="D27" s="180"/>
      <c r="E27" s="184"/>
      <c r="F27" s="182"/>
      <c r="G27" s="182"/>
      <c r="H27" s="182">
        <f t="shared" si="248"/>
        <v>0</v>
      </c>
      <c r="I27" s="5"/>
      <c r="J27" s="182"/>
      <c r="K27" s="182">
        <f t="shared" ref="K27" si="617">G27*K$19</f>
        <v>0</v>
      </c>
      <c r="L27" s="182">
        <f t="shared" ref="L27" si="618">H27*L$19</f>
        <v>0</v>
      </c>
      <c r="M27" s="5"/>
      <c r="N27" s="182"/>
      <c r="O27" s="182">
        <f t="shared" ref="O27" si="619">K27*O$19</f>
        <v>0</v>
      </c>
      <c r="P27" s="182">
        <f t="shared" ref="P27" si="620">L27*P$19</f>
        <v>0</v>
      </c>
      <c r="Q27" s="5"/>
      <c r="R27" s="182"/>
      <c r="S27" s="182">
        <f t="shared" ref="S27" si="621">O27*S$19</f>
        <v>0</v>
      </c>
      <c r="T27" s="182">
        <f t="shared" ref="T27" si="622">P27*T$19</f>
        <v>0</v>
      </c>
      <c r="U27" s="5"/>
      <c r="V27" s="182"/>
      <c r="W27" s="182"/>
      <c r="X27" s="182">
        <f t="shared" ref="X27" si="623">T27*X$19</f>
        <v>0</v>
      </c>
      <c r="Y27" s="5"/>
      <c r="Z27" s="182"/>
      <c r="AA27" s="182"/>
      <c r="AB27" s="182">
        <f t="shared" ref="AB27" si="624">X27*AB$19</f>
        <v>0</v>
      </c>
      <c r="AC27" s="5"/>
      <c r="AD27" s="182"/>
      <c r="AE27" s="182"/>
      <c r="AF27" s="182">
        <f t="shared" ref="AF27" si="625">AB27*AF$19</f>
        <v>0</v>
      </c>
      <c r="AG27" s="5"/>
      <c r="AH27" s="182"/>
      <c r="AI27" s="182"/>
      <c r="AJ27" s="182">
        <f t="shared" ref="AJ27" si="626">AF27*AJ$19</f>
        <v>0</v>
      </c>
      <c r="AK27" s="5"/>
      <c r="AL27" s="182"/>
      <c r="AM27" s="182"/>
      <c r="AN27" s="182">
        <f t="shared" ref="AN27" si="627">AJ27*AN$19</f>
        <v>0</v>
      </c>
      <c r="AO27" s="5"/>
      <c r="AP27" s="182"/>
      <c r="AQ27" s="182"/>
      <c r="AR27" s="182">
        <f t="shared" ref="AR27" si="628">AN27*AR$19</f>
        <v>0</v>
      </c>
      <c r="AS27" s="5"/>
      <c r="AT27" s="182"/>
      <c r="AU27" s="182"/>
      <c r="AV27" s="182">
        <f t="shared" ref="AV27" si="629">AR27*AV$19</f>
        <v>0</v>
      </c>
      <c r="AW27" s="5"/>
      <c r="AX27" s="182"/>
      <c r="AY27" s="182"/>
      <c r="AZ27" s="182">
        <f t="shared" ref="AZ27" si="630">AV27*AZ$19</f>
        <v>0</v>
      </c>
      <c r="BA27" s="5"/>
      <c r="BB27" s="182"/>
      <c r="BC27" s="182"/>
      <c r="BD27" s="182">
        <f t="shared" ref="BD27" si="631">AZ27*BD$19</f>
        <v>0</v>
      </c>
      <c r="BE27" s="5"/>
      <c r="BF27" s="182"/>
      <c r="BG27" s="182"/>
      <c r="BH27" s="182">
        <f t="shared" ref="BH27" si="632">BD27*BH$19</f>
        <v>0</v>
      </c>
      <c r="BI27" s="5"/>
      <c r="BJ27" s="182"/>
      <c r="BK27" s="182">
        <f t="shared" ref="BK27" si="633">BG27*$BK$19</f>
        <v>0</v>
      </c>
      <c r="BL27" s="182">
        <f t="shared" ref="BL27" si="634">BH27*BL$19</f>
        <v>0</v>
      </c>
      <c r="BM27" s="5"/>
      <c r="BN27" s="182"/>
      <c r="BO27" s="182">
        <f t="shared" ref="BO27" si="635">BK27*$BO$19</f>
        <v>0</v>
      </c>
      <c r="BP27" s="182">
        <f t="shared" ref="BP27" si="636">BL27*BP$19</f>
        <v>0</v>
      </c>
      <c r="BQ27" s="5"/>
      <c r="BR27" s="182"/>
      <c r="BS27" s="182">
        <f t="shared" ref="BS27" si="637">BO27*$BS$19</f>
        <v>0</v>
      </c>
      <c r="BT27" s="182">
        <f t="shared" ref="BT27" si="638">BP27*BT$19</f>
        <v>0</v>
      </c>
      <c r="BU27" s="5"/>
      <c r="BV27" s="182"/>
      <c r="BW27" s="182">
        <f t="shared" ref="BW27" si="639">BS27*$BW$19</f>
        <v>0</v>
      </c>
      <c r="BX27" s="182">
        <f t="shared" ref="BX27" si="640">BT27*BX$19</f>
        <v>0</v>
      </c>
      <c r="BY27" s="5"/>
      <c r="BZ27" s="182"/>
      <c r="CA27" s="182">
        <f t="shared" ref="CA27" si="641">BW27*$CA$19</f>
        <v>0</v>
      </c>
      <c r="CB27" s="182">
        <f t="shared" ref="CB27" si="642">BX27*CB$19</f>
        <v>0</v>
      </c>
      <c r="CC27" s="5"/>
      <c r="CD27" s="182">
        <f t="shared" ref="CD27" si="643">BZ27*$CD$19</f>
        <v>0</v>
      </c>
      <c r="CE27" s="182">
        <f t="shared" ref="CE27" si="644">CA27*$CE$19</f>
        <v>0</v>
      </c>
      <c r="CF27" s="182">
        <f t="shared" ref="CF27" si="645">CB27*CF$19</f>
        <v>0</v>
      </c>
      <c r="CG27" s="5"/>
      <c r="CH27" s="182">
        <f t="shared" ref="CH27" si="646">CD27*$CH$19</f>
        <v>0</v>
      </c>
      <c r="CI27" s="182">
        <f t="shared" ref="CI27" si="647">CE27*$CI$19</f>
        <v>0</v>
      </c>
      <c r="CJ27" s="182">
        <f t="shared" ref="CJ27" si="648">CF27*CJ$19</f>
        <v>0</v>
      </c>
      <c r="CK27" s="5"/>
      <c r="CL27" s="182">
        <f t="shared" ref="CL27" si="649">CH27*$CL$19</f>
        <v>0</v>
      </c>
      <c r="CM27" s="182">
        <f t="shared" ref="CM27" si="650">CI27*$CM$19</f>
        <v>0</v>
      </c>
      <c r="CN27" s="182">
        <f t="shared" ref="CN27" si="651">CJ27*CN$19</f>
        <v>0</v>
      </c>
      <c r="CO27" s="5"/>
      <c r="CP27" s="182">
        <f t="shared" ref="CP27" si="652">CL27*$CP$19</f>
        <v>0</v>
      </c>
      <c r="CQ27" s="182">
        <f t="shared" ref="CQ27" si="653">CM27*$CQ$19</f>
        <v>0</v>
      </c>
      <c r="CR27" s="182">
        <f t="shared" ref="CR27" si="654">CN27*CR$19</f>
        <v>0</v>
      </c>
      <c r="CS27" s="5"/>
      <c r="CT27" s="182">
        <f t="shared" ref="CT27" si="655">CP27*$CT$19</f>
        <v>0</v>
      </c>
      <c r="CU27" s="182">
        <f t="shared" ref="CU27" si="656">CQ27*$CU$19</f>
        <v>0</v>
      </c>
      <c r="CV27" s="182">
        <f t="shared" ref="CV27" si="657">CR27*CV$19</f>
        <v>0</v>
      </c>
      <c r="CW27" s="5"/>
      <c r="CX27" s="182">
        <f t="shared" ref="CX27" si="658">CT27*$CX$19</f>
        <v>0</v>
      </c>
      <c r="CY27" s="182">
        <f t="shared" ref="CY27" si="659">CU27*$CY$19</f>
        <v>0</v>
      </c>
      <c r="CZ27" s="182">
        <f t="shared" ref="CZ27" si="660">CV27*CZ$19</f>
        <v>0</v>
      </c>
      <c r="DA27" s="5"/>
      <c r="DB27" s="182">
        <f t="shared" ref="DB27" si="661">CX27*$DB$19</f>
        <v>0</v>
      </c>
      <c r="DC27" s="182">
        <f t="shared" ref="DC27" si="662">CY27*$DC$19</f>
        <v>0</v>
      </c>
      <c r="DD27" s="182">
        <f t="shared" ref="DD27" si="663">CZ27*DD$19</f>
        <v>0</v>
      </c>
      <c r="DE27" s="5"/>
      <c r="DF27" s="182">
        <f t="shared" ref="DF27" si="664">DB27*$DF$19</f>
        <v>0</v>
      </c>
      <c r="DG27" s="182">
        <f t="shared" ref="DG27" si="665">DC27*$DG$19</f>
        <v>0</v>
      </c>
      <c r="DH27" s="182">
        <f t="shared" ref="DH27" si="666">DD27*DH$19</f>
        <v>0</v>
      </c>
      <c r="DI27" s="5"/>
      <c r="DJ27" s="182">
        <f t="shared" ref="DJ27" si="667">DF27*$DJ$19</f>
        <v>0</v>
      </c>
      <c r="DK27" s="182">
        <f t="shared" ref="DK27" si="668">DG27*$DK$19</f>
        <v>0</v>
      </c>
      <c r="DL27" s="182">
        <f t="shared" ref="DL27" si="669">DH27*DL$19</f>
        <v>0</v>
      </c>
      <c r="DM27" s="5"/>
      <c r="DN27" s="182">
        <f t="shared" ref="DN27" si="670">DJ27*$DN$19</f>
        <v>0</v>
      </c>
      <c r="DO27" s="182">
        <f t="shared" ref="DO27" si="671">DK27*$DO$19</f>
        <v>0</v>
      </c>
      <c r="DP27" s="182">
        <f t="shared" ref="DP27" si="672">DL27*DP$19</f>
        <v>0</v>
      </c>
      <c r="DQ27" s="5"/>
      <c r="DR27" s="182">
        <f t="shared" ref="DR27" si="673">DN27*$DR$19</f>
        <v>0</v>
      </c>
      <c r="DS27" s="182">
        <f t="shared" ref="DS27" si="674">DO27*$DS$19</f>
        <v>0</v>
      </c>
      <c r="DT27" s="182">
        <f t="shared" ref="DT27" si="675">DP27*DT$19</f>
        <v>0</v>
      </c>
      <c r="DU27" s="5"/>
      <c r="DV27" s="182">
        <f t="shared" ref="DV27" si="676">DR27*$DV$19</f>
        <v>0</v>
      </c>
      <c r="DW27" s="182">
        <f t="shared" ref="DW27" si="677">DS27*$DW$19</f>
        <v>0</v>
      </c>
      <c r="DX27" s="182">
        <f t="shared" ref="DX27" si="678">DT27*DX$19</f>
        <v>0</v>
      </c>
      <c r="DY27" s="5"/>
      <c r="DZ27" s="182">
        <f t="shared" ref="DZ27" si="679">DV27*$DZ$19</f>
        <v>0</v>
      </c>
      <c r="EA27" s="182">
        <f t="shared" ref="EA27" si="680">DW27*$EA$19</f>
        <v>0</v>
      </c>
      <c r="EB27" s="182">
        <f t="shared" ref="EB27" si="681">DX27*EB$19</f>
        <v>0</v>
      </c>
      <c r="EC27" s="5"/>
      <c r="ED27" s="182">
        <f t="shared" ref="ED27" si="682">DZ27*$ED$19</f>
        <v>0</v>
      </c>
      <c r="EE27" s="182">
        <f t="shared" ref="EE27" si="683">EA27*$EE$19</f>
        <v>0</v>
      </c>
      <c r="EF27" s="182">
        <f t="shared" ref="EF27" si="684">EB27*EF$19</f>
        <v>0</v>
      </c>
      <c r="EG27" s="5"/>
      <c r="EH27" s="182">
        <f t="shared" ref="EH27" si="685">ED27*$EH$19</f>
        <v>0</v>
      </c>
      <c r="EI27" s="182">
        <f t="shared" ref="EI27" si="686">EE27*$EI$19</f>
        <v>0</v>
      </c>
      <c r="EJ27" s="182">
        <f t="shared" ref="EJ27" si="687">EF27*EJ$19</f>
        <v>0</v>
      </c>
      <c r="EK27" s="5"/>
      <c r="EL27" s="182">
        <f t="shared" ref="EL27" si="688">EH27*$EL$19</f>
        <v>0</v>
      </c>
      <c r="EM27" s="182">
        <f t="shared" ref="EM27" si="689">EI27*$EM$19</f>
        <v>0</v>
      </c>
      <c r="EN27" s="182">
        <f t="shared" ref="EN27" si="690">EJ27*EN$19</f>
        <v>0</v>
      </c>
      <c r="EO27" s="5"/>
      <c r="EP27" s="182">
        <f t="shared" ref="EP27" si="691">EL27*$EP$19</f>
        <v>0</v>
      </c>
      <c r="EQ27" s="182">
        <f t="shared" ref="EQ27" si="692">EM27*$EQ$19</f>
        <v>0</v>
      </c>
      <c r="ER27" s="182">
        <f t="shared" ref="ER27" si="693">EN27*ER$19</f>
        <v>0</v>
      </c>
      <c r="ES27" s="5"/>
      <c r="ET27" s="182">
        <f t="shared" ref="ET27" si="694">EP27*$ET$19</f>
        <v>0</v>
      </c>
      <c r="EU27" s="182">
        <f t="shared" ref="EU27" si="695">EQ27*$EU$19</f>
        <v>0</v>
      </c>
      <c r="EV27" s="182">
        <f t="shared" ref="EV27" si="696">ER27*EV$19</f>
        <v>0</v>
      </c>
      <c r="EW27" s="5"/>
      <c r="EX27" s="182">
        <f t="shared" ref="EX27" si="697">ET27*$EX$19</f>
        <v>0</v>
      </c>
      <c r="EY27" s="182">
        <f t="shared" ref="EY27" si="698">EU27*$EY$19</f>
        <v>0</v>
      </c>
      <c r="EZ27" s="182">
        <f t="shared" ref="EZ27" si="699">EV27*EZ$19</f>
        <v>0</v>
      </c>
      <c r="FA27" s="5"/>
      <c r="FB27" s="182">
        <f t="shared" ref="FB27" si="700">EX27*$FB$19</f>
        <v>0</v>
      </c>
      <c r="FC27" s="182">
        <f t="shared" ref="FC27" si="701">EY27*$FC$19</f>
        <v>0</v>
      </c>
      <c r="FD27" s="182">
        <f t="shared" ref="FD27" si="702">EZ27*FD$19</f>
        <v>0</v>
      </c>
      <c r="FE27" s="5"/>
      <c r="FF27" s="182">
        <f t="shared" ref="FF27" si="703">FB27*$FF$19</f>
        <v>0</v>
      </c>
      <c r="FG27" s="182">
        <f t="shared" ref="FG27" si="704">FC27*$FG$19</f>
        <v>0</v>
      </c>
      <c r="FH27" s="182">
        <f t="shared" ref="FH27" si="705">FD27*FH$19</f>
        <v>0</v>
      </c>
      <c r="FI27" s="5"/>
      <c r="FJ27" s="182">
        <f t="shared" ref="FJ27" si="706">FF27*$FJ$19</f>
        <v>0</v>
      </c>
      <c r="FK27" s="182">
        <f t="shared" ref="FK27" si="707">FG27*$FK$19</f>
        <v>0</v>
      </c>
      <c r="FL27" s="182">
        <f t="shared" ref="FL27" si="708">FH27*FL$19</f>
        <v>0</v>
      </c>
      <c r="FM27" s="5"/>
      <c r="FN27" s="182">
        <f t="shared" ref="FN27" si="709">FJ27*$FN$19</f>
        <v>0</v>
      </c>
      <c r="FO27" s="182">
        <f t="shared" ref="FO27" si="710">FK27*$FO$19</f>
        <v>0</v>
      </c>
      <c r="FP27" s="182">
        <f t="shared" ref="FP27" si="711">FL27*FP$19</f>
        <v>0</v>
      </c>
      <c r="FQ27" s="5"/>
      <c r="FR27" s="182">
        <f t="shared" ref="FR27" si="712">FN27*$FR$19</f>
        <v>0</v>
      </c>
      <c r="FS27" s="182">
        <f t="shared" ref="FS27" si="713">FO27*$FS$19</f>
        <v>0</v>
      </c>
      <c r="FT27" s="182">
        <f t="shared" ref="FT27" si="714">FP27*FT$19</f>
        <v>0</v>
      </c>
      <c r="FU27" s="5"/>
      <c r="FV27" s="182">
        <f t="shared" ref="FV27" si="715">FR27*$FV$19</f>
        <v>0</v>
      </c>
      <c r="FW27" s="182">
        <f t="shared" ref="FW27" si="716">FS27*$FW$19</f>
        <v>0</v>
      </c>
      <c r="FX27" s="182">
        <f t="shared" ref="FX27" si="717">FT27*FX$19</f>
        <v>0</v>
      </c>
      <c r="FY27" s="5"/>
      <c r="FZ27" s="182">
        <f t="shared" ref="FZ27" si="718">FV27*$FZ$19</f>
        <v>0</v>
      </c>
      <c r="GA27" s="182">
        <f t="shared" ref="GA27" si="719">FW27*$GA$19</f>
        <v>0</v>
      </c>
      <c r="GB27" s="182">
        <f t="shared" ref="GB27" si="720">FX27*GB$19</f>
        <v>0</v>
      </c>
      <c r="GC27" s="5"/>
      <c r="GD27" s="182">
        <f t="shared" ref="GD27" si="721">FZ27*$GD$19</f>
        <v>0</v>
      </c>
      <c r="GE27" s="182">
        <f t="shared" ref="GE27" si="722">GA27*$GE$19</f>
        <v>0</v>
      </c>
      <c r="GF27" s="182">
        <f t="shared" ref="GF27" si="723">GB27*GF$19</f>
        <v>0</v>
      </c>
      <c r="GG27" s="5"/>
      <c r="GH27" s="182">
        <f t="shared" ref="GH27" si="724">GD27*$GH$19</f>
        <v>0</v>
      </c>
      <c r="GI27" s="182">
        <f t="shared" ref="GI27" si="725">GE27*$GI$19</f>
        <v>0</v>
      </c>
      <c r="GJ27" s="182">
        <f t="shared" ref="GJ27" si="726">GF27*GJ$19</f>
        <v>0</v>
      </c>
      <c r="GK27" s="5"/>
      <c r="GL27" s="182">
        <f t="shared" ref="GL27" si="727">GH27*$GL$19</f>
        <v>0</v>
      </c>
      <c r="GM27" s="182">
        <f t="shared" ref="GM27" si="728">GI27*$GM$19</f>
        <v>0</v>
      </c>
      <c r="GN27" s="182">
        <f t="shared" ref="GN27" si="729">GJ27*GN$19</f>
        <v>0</v>
      </c>
      <c r="GP27" s="182">
        <f t="shared" ref="GP27" si="730">GL27*$GP$19</f>
        <v>0</v>
      </c>
      <c r="GQ27" s="182">
        <f t="shared" ref="GQ27" si="731">GM27*$GQ$19</f>
        <v>0</v>
      </c>
      <c r="GR27" s="182">
        <f t="shared" ref="GR27" si="732">GN27*GR$19</f>
        <v>0</v>
      </c>
      <c r="GS27" s="5"/>
      <c r="GT27" s="182">
        <f t="shared" ref="GT27" si="733">GP27*$GT$19</f>
        <v>0</v>
      </c>
      <c r="GU27" s="182">
        <f t="shared" ref="GU27" si="734">GQ27*$GU$19</f>
        <v>0</v>
      </c>
      <c r="GV27" s="182">
        <f t="shared" ref="GV27" si="735">GR27*GV$19</f>
        <v>0</v>
      </c>
      <c r="GW27" s="5"/>
      <c r="GX27" s="182">
        <f t="shared" ref="GX27" si="736">GT27*$GX$19</f>
        <v>0</v>
      </c>
      <c r="GY27" s="182">
        <f t="shared" ref="GY27" si="737">GU27*$GY$19</f>
        <v>0</v>
      </c>
      <c r="GZ27" s="182">
        <f t="shared" ref="GZ27" si="738">GV27*GZ$19</f>
        <v>0</v>
      </c>
      <c r="HA27" s="5"/>
      <c r="HB27" s="182">
        <f t="shared" ref="HB27" si="739">GX27*$HB$19</f>
        <v>0</v>
      </c>
      <c r="HC27" s="182">
        <f t="shared" ref="HC27" si="740">GY27*$HC$19</f>
        <v>0</v>
      </c>
      <c r="HD27" s="182">
        <f t="shared" ref="HD27" si="741">GZ27*HD$19</f>
        <v>0</v>
      </c>
      <c r="HE27" s="5"/>
      <c r="HF27" s="182">
        <f t="shared" ref="HF27" si="742">HB27*$HF$19</f>
        <v>0</v>
      </c>
      <c r="HG27" s="182">
        <f t="shared" ref="HG27" si="743">HC27*$HG$19</f>
        <v>0</v>
      </c>
      <c r="HH27" s="182">
        <f t="shared" ref="HH27" si="744">HD27*HH$19</f>
        <v>0</v>
      </c>
      <c r="HI27" s="5"/>
      <c r="HJ27" s="182">
        <f t="shared" ref="HJ27" si="745">HF27*$HJ$19</f>
        <v>0</v>
      </c>
      <c r="HK27" s="182">
        <f t="shared" ref="HK27" si="746">HG27*$HK$19</f>
        <v>0</v>
      </c>
      <c r="HL27" s="182">
        <f t="shared" ref="HL27" si="747">HH27*HL$19</f>
        <v>0</v>
      </c>
      <c r="HM27" s="5"/>
      <c r="HN27" s="182">
        <f t="shared" ref="HN27" si="748">HJ27*$HN$19</f>
        <v>0</v>
      </c>
      <c r="HO27" s="182">
        <f t="shared" ref="HO27" si="749">HK27*$HO$19</f>
        <v>0</v>
      </c>
      <c r="HP27" s="182">
        <f t="shared" ref="HP27" si="750">HL27*HP$19</f>
        <v>0</v>
      </c>
      <c r="HQ27" s="5"/>
      <c r="HR27" s="182">
        <f t="shared" ref="HR27" si="751">HN27*$HR$19</f>
        <v>0</v>
      </c>
      <c r="HS27" s="182">
        <f t="shared" ref="HS27" si="752">HO27*$HS$19</f>
        <v>0</v>
      </c>
      <c r="HT27" s="182">
        <f t="shared" ref="HT27" si="753">HP27*HT$19</f>
        <v>0</v>
      </c>
      <c r="HU27" s="5"/>
      <c r="HV27" s="182">
        <f t="shared" ref="HV27" si="754">HR27*$HV$19</f>
        <v>0</v>
      </c>
      <c r="HW27" s="182">
        <f t="shared" ref="HW27" si="755">HS27*$HW$19</f>
        <v>0</v>
      </c>
      <c r="HX27" s="182">
        <f t="shared" ref="HX27" si="756">HT27*HX$19</f>
        <v>0</v>
      </c>
      <c r="HY27" s="5"/>
      <c r="HZ27" s="182">
        <f t="shared" ref="HZ27" si="757">HV27*$HZ$19</f>
        <v>0</v>
      </c>
      <c r="IA27" s="182">
        <f t="shared" ref="IA27" si="758">HW27*$IA$19</f>
        <v>0</v>
      </c>
      <c r="IB27" s="182">
        <f t="shared" ref="IB27" si="759">HX27*IB$19</f>
        <v>0</v>
      </c>
      <c r="IC27" s="5"/>
      <c r="ID27" s="182">
        <f t="shared" ref="ID27" si="760">HZ27*$ID$19</f>
        <v>0</v>
      </c>
      <c r="IE27" s="182">
        <f t="shared" ref="IE27" si="761">IA27*$IE$19</f>
        <v>0</v>
      </c>
      <c r="IF27" s="182">
        <f t="shared" ref="IF27" si="762">IB27*IF$19</f>
        <v>0</v>
      </c>
      <c r="IG27" s="5"/>
      <c r="IH27" s="182">
        <f t="shared" ref="IH27" si="763">ID27*$IH$19</f>
        <v>0</v>
      </c>
      <c r="II27" s="182">
        <f t="shared" ref="II27" si="764">IE27*$II$19</f>
        <v>0</v>
      </c>
      <c r="IJ27" s="182">
        <f t="shared" ref="IJ27" si="765">IF27*IJ$19</f>
        <v>0</v>
      </c>
      <c r="IL27" s="182">
        <f t="shared" ref="IL27" si="766">IH27*$IL$19</f>
        <v>0</v>
      </c>
      <c r="IM27" s="182">
        <f t="shared" ref="IM27" si="767">II27*$IM$19</f>
        <v>0</v>
      </c>
      <c r="IN27" s="182">
        <f t="shared" ref="IN27" si="768">IJ27*IN$19</f>
        <v>0</v>
      </c>
      <c r="IO27" s="5"/>
      <c r="IP27" s="182">
        <f t="shared" ref="IP27" si="769">IL27*$IP$19</f>
        <v>0</v>
      </c>
      <c r="IQ27" s="182">
        <f t="shared" ref="IQ27" si="770">IM27*$IQ$19</f>
        <v>0</v>
      </c>
      <c r="IR27" s="182">
        <f t="shared" ref="IR27" si="771">IN27*IR$19</f>
        <v>0</v>
      </c>
      <c r="IS27" s="5"/>
      <c r="IT27" s="182">
        <f t="shared" ref="IT27" si="772">IP27*$IT$19</f>
        <v>0</v>
      </c>
      <c r="IU27" s="182">
        <f t="shared" ref="IU27" si="773">IQ27*$IU$19</f>
        <v>0</v>
      </c>
      <c r="IV27" s="182">
        <f t="shared" ref="IV27" si="774">IR27*IV$19</f>
        <v>0</v>
      </c>
      <c r="IW27" s="5"/>
      <c r="IX27" s="182">
        <f t="shared" ref="IX27" si="775">IT27*$IX$19</f>
        <v>0</v>
      </c>
      <c r="IY27" s="182">
        <f t="shared" ref="IY27" si="776">IU27*$IY$19</f>
        <v>0</v>
      </c>
      <c r="IZ27" s="182">
        <f t="shared" ref="IZ27" si="777">IV27*IZ$19</f>
        <v>0</v>
      </c>
      <c r="JA27" s="5"/>
      <c r="JB27" s="182">
        <f t="shared" ref="JB27" si="778">IX27*$JB$19</f>
        <v>0</v>
      </c>
      <c r="JC27" s="182">
        <f t="shared" ref="JC27" si="779">IY27*$JC$19</f>
        <v>0</v>
      </c>
      <c r="JD27" s="182">
        <f t="shared" ref="JD27" si="780">IZ27*JD$19</f>
        <v>0</v>
      </c>
      <c r="JE27" s="5"/>
      <c r="JF27" s="182">
        <f t="shared" ref="JF27" si="781">JB27*$JF$19</f>
        <v>0</v>
      </c>
      <c r="JG27" s="182">
        <f t="shared" ref="JG27" si="782">JC27*$JG$19</f>
        <v>0</v>
      </c>
      <c r="JH27" s="182">
        <f t="shared" ref="JH27" si="783">JD27*JH$19</f>
        <v>0</v>
      </c>
      <c r="JI27" s="5"/>
      <c r="JJ27" s="182">
        <f t="shared" ref="JJ27" si="784">JF27*$JJ$19</f>
        <v>0</v>
      </c>
      <c r="JK27" s="182">
        <f t="shared" ref="JK27" si="785">JG27*$JK$19</f>
        <v>0</v>
      </c>
      <c r="JL27" s="182">
        <f t="shared" ref="JL27" si="786">JH27*JL$19</f>
        <v>0</v>
      </c>
      <c r="JM27" s="5"/>
      <c r="JN27" s="182">
        <f t="shared" ref="JN27" si="787">JJ27*$JJ$19</f>
        <v>0</v>
      </c>
      <c r="JO27" s="182">
        <f t="shared" ref="JO27" si="788">JK27*$JK$19</f>
        <v>0</v>
      </c>
      <c r="JP27" s="182">
        <f>JL27*JP$19</f>
        <v>0</v>
      </c>
      <c r="JR27" s="182">
        <f t="shared" ref="JR27" si="789">JN27*$JJ$19</f>
        <v>0</v>
      </c>
      <c r="JS27" s="182">
        <f t="shared" ref="JS27" si="790">JO27*$JK$19</f>
        <v>0</v>
      </c>
      <c r="JT27" s="182">
        <f>JP27*JT$19</f>
        <v>0</v>
      </c>
      <c r="JV27" s="182">
        <f t="shared" ref="JV27" si="791">JR27*$JJ$19</f>
        <v>0</v>
      </c>
      <c r="JW27" s="182">
        <f t="shared" ref="JW27" si="792">JS27*$JK$19</f>
        <v>0</v>
      </c>
      <c r="JX27" s="182">
        <f>JT27*JX$19</f>
        <v>0</v>
      </c>
      <c r="JZ27" s="182">
        <f t="shared" ref="JZ27" si="793">JV27*$JJ$19</f>
        <v>0</v>
      </c>
      <c r="KA27" s="182">
        <f t="shared" ref="KA27" si="794">JW27*$JK$19</f>
        <v>0</v>
      </c>
      <c r="KB27" s="182">
        <f>JX27*KB$19</f>
        <v>0</v>
      </c>
      <c r="KD27" s="182">
        <f t="shared" ref="KD27" si="795">JZ27*$JJ$19</f>
        <v>0</v>
      </c>
      <c r="KE27" s="182">
        <f t="shared" ref="KE27" si="796">KA27*$JK$19</f>
        <v>0</v>
      </c>
      <c r="KF27" s="182">
        <f>KB27*KF$19</f>
        <v>0</v>
      </c>
      <c r="KH27" s="183"/>
      <c r="KI27" s="183"/>
      <c r="KJ27" s="183">
        <f t="shared" si="241"/>
        <v>0</v>
      </c>
      <c r="KL27" s="183"/>
      <c r="KM27" s="183"/>
      <c r="KN27" s="183">
        <f t="shared" si="242"/>
        <v>0</v>
      </c>
      <c r="KP27" s="183"/>
      <c r="KQ27" s="183"/>
      <c r="KR27" s="183">
        <f t="shared" si="243"/>
        <v>0</v>
      </c>
      <c r="KT27" s="183"/>
      <c r="KU27" s="183"/>
      <c r="KV27" s="183">
        <f t="shared" si="244"/>
        <v>0</v>
      </c>
      <c r="KX27" s="183"/>
      <c r="KY27" s="183"/>
      <c r="KZ27" s="183">
        <f t="shared" si="245"/>
        <v>0</v>
      </c>
      <c r="LB27" s="183"/>
      <c r="LC27" s="183"/>
      <c r="LD27" s="183">
        <f t="shared" si="246"/>
        <v>0</v>
      </c>
      <c r="LF27" s="183"/>
      <c r="LG27" s="183"/>
      <c r="LH27" s="183">
        <f t="shared" si="247"/>
        <v>0</v>
      </c>
    </row>
    <row r="28" spans="2:320" ht="18.75">
      <c r="B28" s="362" t="s">
        <v>164</v>
      </c>
      <c r="C28" s="362"/>
      <c r="D28" s="362"/>
      <c r="E28" s="184"/>
      <c r="F28" s="188">
        <f>SUM(F21:F27)</f>
        <v>0</v>
      </c>
      <c r="G28" s="188"/>
      <c r="H28" s="188">
        <f>SUM(H21:H27)</f>
        <v>0</v>
      </c>
      <c r="I28" s="188"/>
      <c r="J28" s="188">
        <f>SUM(J21:J27)</f>
        <v>18</v>
      </c>
      <c r="K28" s="188"/>
      <c r="L28" s="188">
        <f>SUM(L21:L27)</f>
        <v>1725000</v>
      </c>
      <c r="M28" s="188"/>
      <c r="N28" s="188">
        <f>SUM(N21:N27)</f>
        <v>18</v>
      </c>
      <c r="O28" s="188"/>
      <c r="P28" s="188">
        <f>SUM(P21:P27)</f>
        <v>1725000</v>
      </c>
      <c r="Q28" s="188"/>
      <c r="R28" s="188">
        <f>SUM(R21:R27)</f>
        <v>24</v>
      </c>
      <c r="S28" s="188"/>
      <c r="T28" s="188">
        <f>SUM(T21:T27)</f>
        <v>2300000</v>
      </c>
      <c r="U28" s="188"/>
      <c r="V28" s="188">
        <f>SUM(V21:V27)</f>
        <v>30</v>
      </c>
      <c r="W28" s="188"/>
      <c r="X28" s="188">
        <f>SUM(X21:X27)</f>
        <v>2875000</v>
      </c>
      <c r="Y28" s="188"/>
      <c r="Z28" s="188">
        <f>SUM(Z21:Z27)</f>
        <v>48</v>
      </c>
      <c r="AA28" s="188"/>
      <c r="AB28" s="188">
        <f>SUM(AB21:AB27)</f>
        <v>4600000</v>
      </c>
      <c r="AC28" s="188"/>
      <c r="AD28" s="188">
        <f>SUM(AD21:AD27)</f>
        <v>60</v>
      </c>
      <c r="AE28" s="188"/>
      <c r="AF28" s="188">
        <f>SUM(AF21:AF27)</f>
        <v>5750000</v>
      </c>
      <c r="AG28" s="188"/>
      <c r="AH28" s="188">
        <f>SUM(AH21:AH27)</f>
        <v>60</v>
      </c>
      <c r="AI28" s="188"/>
      <c r="AJ28" s="188">
        <f>SUM(AJ21:AJ27)</f>
        <v>5750000</v>
      </c>
      <c r="AK28" s="188"/>
      <c r="AL28" s="188">
        <f>SUM(AL21:AL27)</f>
        <v>60</v>
      </c>
      <c r="AM28" s="188"/>
      <c r="AN28" s="188">
        <f>SUM(AN21:AN27)</f>
        <v>5750000</v>
      </c>
      <c r="AO28" s="188"/>
      <c r="AP28" s="188">
        <f>SUM(AP21:AP27)</f>
        <v>60</v>
      </c>
      <c r="AQ28" s="188"/>
      <c r="AR28" s="188">
        <f>SUM(AR21:AR27)</f>
        <v>5750000</v>
      </c>
      <c r="AS28" s="188"/>
      <c r="AT28" s="188">
        <f>SUM(AT21:AT27)</f>
        <v>60</v>
      </c>
      <c r="AU28" s="188"/>
      <c r="AV28" s="188">
        <f>SUM(AV21:AV27)</f>
        <v>5750000</v>
      </c>
      <c r="AW28" s="188"/>
      <c r="AX28" s="188">
        <f>SUM(AX21:AX27)</f>
        <v>60</v>
      </c>
      <c r="AY28" s="188"/>
      <c r="AZ28" s="188">
        <f>SUM(AZ21:AZ27)</f>
        <v>5750000</v>
      </c>
      <c r="BA28" s="188"/>
      <c r="BB28" s="188">
        <f>SUM(BB21:BB27)</f>
        <v>60</v>
      </c>
      <c r="BC28" s="188"/>
      <c r="BD28" s="188">
        <f>SUM(BD21:BD27)</f>
        <v>5750000</v>
      </c>
      <c r="BE28" s="188"/>
      <c r="BF28" s="188">
        <f>SUM(BF21:BF27)</f>
        <v>60</v>
      </c>
      <c r="BG28" s="188"/>
      <c r="BH28" s="188">
        <f>SUM(BH21:BH27)</f>
        <v>5750000</v>
      </c>
      <c r="BI28" s="188"/>
      <c r="BJ28" s="188">
        <f>SUM(BJ21:BJ27)</f>
        <v>60</v>
      </c>
      <c r="BK28" s="188"/>
      <c r="BL28" s="188">
        <f>SUM(BL21:BL27)</f>
        <v>5750000</v>
      </c>
      <c r="BM28" s="188"/>
      <c r="BN28" s="188">
        <f>SUM(BN21:BN27)</f>
        <v>60</v>
      </c>
      <c r="BO28" s="188"/>
      <c r="BP28" s="188">
        <f>SUM(BP21:BP27)</f>
        <v>5750000</v>
      </c>
      <c r="BQ28" s="188"/>
      <c r="BR28" s="188">
        <f>SUM(BR21:BR27)</f>
        <v>60</v>
      </c>
      <c r="BS28" s="188"/>
      <c r="BT28" s="188">
        <f>SUM(BT21:BT27)</f>
        <v>5750000</v>
      </c>
      <c r="BU28" s="188"/>
      <c r="BV28" s="188">
        <f>SUM(BV21:BV27)</f>
        <v>60</v>
      </c>
      <c r="BW28" s="188"/>
      <c r="BX28" s="188">
        <f>SUM(BX21:BX27)</f>
        <v>5750000</v>
      </c>
      <c r="BY28" s="188"/>
      <c r="BZ28" s="188">
        <f>SUM(BZ21:BZ27)</f>
        <v>60</v>
      </c>
      <c r="CA28" s="188"/>
      <c r="CB28" s="188">
        <f>SUM(CB21:CB27)</f>
        <v>5750000</v>
      </c>
      <c r="CC28" s="188"/>
      <c r="CD28" s="188">
        <f>SUM(CD21:CD27)</f>
        <v>60</v>
      </c>
      <c r="CE28" s="188"/>
      <c r="CF28" s="188">
        <f>SUM(CF21:CF27)</f>
        <v>5750000</v>
      </c>
      <c r="CG28" s="188"/>
      <c r="CH28" s="188">
        <f>SUM(CH21:CH27)</f>
        <v>60</v>
      </c>
      <c r="CI28" s="188"/>
      <c r="CJ28" s="188">
        <f>SUM(CJ21:CJ27)</f>
        <v>5750000</v>
      </c>
      <c r="CK28" s="188"/>
      <c r="CL28" s="188">
        <f>SUM(CL21:CL27)</f>
        <v>60</v>
      </c>
      <c r="CM28" s="188"/>
      <c r="CN28" s="188">
        <f>SUM(CN21:CN27)</f>
        <v>5750000</v>
      </c>
      <c r="CO28" s="188"/>
      <c r="CP28" s="188">
        <f>SUM(CP21:CP27)</f>
        <v>60</v>
      </c>
      <c r="CQ28" s="188"/>
      <c r="CR28" s="188">
        <f>SUM(CR21:CR27)</f>
        <v>5750000</v>
      </c>
      <c r="CS28" s="188"/>
      <c r="CT28" s="188">
        <f>SUM(CT21:CT27)</f>
        <v>60</v>
      </c>
      <c r="CU28" s="188"/>
      <c r="CV28" s="188">
        <f>SUM(CV21:CV27)</f>
        <v>5750000</v>
      </c>
      <c r="CW28" s="188"/>
      <c r="CX28" s="188">
        <f>SUM(CX21:CX27)</f>
        <v>60</v>
      </c>
      <c r="CY28" s="188"/>
      <c r="CZ28" s="188">
        <f>SUM(CZ21:CZ27)</f>
        <v>5750000</v>
      </c>
      <c r="DA28" s="188"/>
      <c r="DB28" s="188">
        <f>SUM(DB21:DB27)</f>
        <v>60</v>
      </c>
      <c r="DC28" s="188"/>
      <c r="DD28" s="188">
        <f>SUM(DD21:DD27)</f>
        <v>5750000</v>
      </c>
      <c r="DE28" s="188"/>
      <c r="DF28" s="188">
        <f>SUM(DF21:DF27)</f>
        <v>60</v>
      </c>
      <c r="DG28" s="188"/>
      <c r="DH28" s="188">
        <f>SUM(DH21:DH27)</f>
        <v>5750000</v>
      </c>
      <c r="DI28" s="188"/>
      <c r="DJ28" s="188">
        <f>SUM(DJ21:DJ27)</f>
        <v>60</v>
      </c>
      <c r="DK28" s="188"/>
      <c r="DL28" s="188">
        <f>SUM(DL21:DL27)</f>
        <v>5750000</v>
      </c>
      <c r="DM28" s="188"/>
      <c r="DN28" s="188">
        <f>SUM(DN21:DN27)</f>
        <v>60</v>
      </c>
      <c r="DO28" s="188"/>
      <c r="DP28" s="188">
        <f>SUM(DP21:DP27)</f>
        <v>5750000</v>
      </c>
      <c r="DQ28" s="188"/>
      <c r="DR28" s="188">
        <f>SUM(DR21:DR27)</f>
        <v>60</v>
      </c>
      <c r="DS28" s="188"/>
      <c r="DT28" s="188">
        <f>SUM(DT21:DT27)</f>
        <v>5750000</v>
      </c>
      <c r="DU28" s="188"/>
      <c r="DV28" s="188">
        <f>SUM(DV21:DV27)</f>
        <v>60</v>
      </c>
      <c r="DW28" s="188"/>
      <c r="DX28" s="188">
        <f>SUM(DX21:DX27)</f>
        <v>5750000</v>
      </c>
      <c r="DY28" s="188"/>
      <c r="DZ28" s="188">
        <f>SUM(DZ21:DZ27)</f>
        <v>60</v>
      </c>
      <c r="EA28" s="188"/>
      <c r="EB28" s="188">
        <f>SUM(EB21:EB27)</f>
        <v>5750000</v>
      </c>
      <c r="EC28" s="188"/>
      <c r="ED28" s="188">
        <f>SUM(ED21:ED27)</f>
        <v>60</v>
      </c>
      <c r="EE28" s="188"/>
      <c r="EF28" s="188">
        <f>SUM(EF21:EF27)</f>
        <v>5750000</v>
      </c>
      <c r="EG28" s="188"/>
      <c r="EH28" s="188">
        <f>SUM(EH21:EH27)</f>
        <v>60</v>
      </c>
      <c r="EI28" s="188"/>
      <c r="EJ28" s="188">
        <f>SUM(EJ21:EJ27)</f>
        <v>5750000</v>
      </c>
      <c r="EK28" s="188"/>
      <c r="EL28" s="188">
        <f>SUM(EL21:EL27)</f>
        <v>60</v>
      </c>
      <c r="EM28" s="188"/>
      <c r="EN28" s="188">
        <f>SUM(EN21:EN27)</f>
        <v>5750000</v>
      </c>
      <c r="EO28" s="188"/>
      <c r="EP28" s="188">
        <f>SUM(EP21:EP27)</f>
        <v>60</v>
      </c>
      <c r="EQ28" s="188"/>
      <c r="ER28" s="188">
        <f>SUM(ER21:ER27)</f>
        <v>5750000</v>
      </c>
      <c r="ES28" s="188"/>
      <c r="ET28" s="188">
        <f>SUM(ET21:ET27)</f>
        <v>60</v>
      </c>
      <c r="EU28" s="188"/>
      <c r="EV28" s="188">
        <f>SUM(EV21:EV27)</f>
        <v>5750000</v>
      </c>
      <c r="EW28" s="188"/>
      <c r="EX28" s="188">
        <f>SUM(EX21:EX27)</f>
        <v>60</v>
      </c>
      <c r="EY28" s="188"/>
      <c r="EZ28" s="188">
        <f>SUM(EZ21:EZ27)</f>
        <v>5750000</v>
      </c>
      <c r="FA28" s="188"/>
      <c r="FB28" s="188">
        <f>SUM(FB21:FB27)</f>
        <v>60</v>
      </c>
      <c r="FC28" s="188"/>
      <c r="FD28" s="188">
        <f>SUM(FD21:FD27)</f>
        <v>5750000</v>
      </c>
      <c r="FE28" s="188"/>
      <c r="FF28" s="188">
        <f>SUM(FF21:FF27)</f>
        <v>60</v>
      </c>
      <c r="FG28" s="188"/>
      <c r="FH28" s="188">
        <f>SUM(FH21:FH27)</f>
        <v>5750000</v>
      </c>
      <c r="FI28" s="188"/>
      <c r="FJ28" s="188">
        <f>SUM(FJ21:FJ27)</f>
        <v>60</v>
      </c>
      <c r="FK28" s="188"/>
      <c r="FL28" s="188">
        <f>SUM(FL21:FL27)</f>
        <v>5750000</v>
      </c>
      <c r="FM28" s="188"/>
      <c r="FN28" s="188">
        <f>SUM(FN21:FN27)</f>
        <v>60</v>
      </c>
      <c r="FO28" s="188"/>
      <c r="FP28" s="188">
        <f>SUM(FP21:FP27)</f>
        <v>5750000</v>
      </c>
      <c r="FQ28" s="188"/>
      <c r="FR28" s="188">
        <f>SUM(FR21:FR27)</f>
        <v>60</v>
      </c>
      <c r="FS28" s="188"/>
      <c r="FT28" s="188">
        <f>SUM(FT21:FT27)</f>
        <v>5750000</v>
      </c>
      <c r="FU28" s="188"/>
      <c r="FV28" s="188">
        <f>SUM(FV21:FV27)</f>
        <v>60</v>
      </c>
      <c r="FW28" s="188"/>
      <c r="FX28" s="188">
        <f>SUM(FX21:FX27)</f>
        <v>5750000</v>
      </c>
      <c r="FY28" s="188"/>
      <c r="FZ28" s="188">
        <f>SUM(FZ21:FZ27)</f>
        <v>60</v>
      </c>
      <c r="GA28" s="188"/>
      <c r="GB28" s="188">
        <f>SUM(GB21:GB27)</f>
        <v>5750000</v>
      </c>
      <c r="GC28" s="188"/>
      <c r="GD28" s="188">
        <f>SUM(GD21:GD27)</f>
        <v>60</v>
      </c>
      <c r="GE28" s="188"/>
      <c r="GF28" s="188">
        <f>SUM(GF21:GF27)</f>
        <v>5750000</v>
      </c>
      <c r="GG28" s="188"/>
      <c r="GH28" s="188">
        <f>SUM(GH21:GH27)</f>
        <v>60</v>
      </c>
      <c r="GI28" s="188"/>
      <c r="GJ28" s="188">
        <f>SUM(GJ21:GJ27)</f>
        <v>5750000</v>
      </c>
      <c r="GK28" s="188"/>
      <c r="GL28" s="188">
        <f>SUM(GL21:GL27)</f>
        <v>60</v>
      </c>
      <c r="GM28" s="188"/>
      <c r="GN28" s="188">
        <f>SUM(GN21:GN27)</f>
        <v>5750000</v>
      </c>
      <c r="GO28" s="3"/>
      <c r="GP28" s="188">
        <f>SUM(GP21:GP27)</f>
        <v>60</v>
      </c>
      <c r="GQ28" s="188"/>
      <c r="GR28" s="188">
        <f>SUM(GR21:GR27)</f>
        <v>5750000</v>
      </c>
      <c r="GS28" s="188"/>
      <c r="GT28" s="188">
        <f>SUM(GT21:GT27)</f>
        <v>60</v>
      </c>
      <c r="GU28" s="188"/>
      <c r="GV28" s="188">
        <f>SUM(GV21:GV27)</f>
        <v>5750000</v>
      </c>
      <c r="GW28" s="188"/>
      <c r="GX28" s="188">
        <f>SUM(GX21:GX27)</f>
        <v>60</v>
      </c>
      <c r="GY28" s="188"/>
      <c r="GZ28" s="188">
        <f>SUM(GZ21:GZ27)</f>
        <v>5750000</v>
      </c>
      <c r="HA28" s="188"/>
      <c r="HB28" s="188">
        <f>SUM(HB21:HB27)</f>
        <v>60</v>
      </c>
      <c r="HC28" s="188"/>
      <c r="HD28" s="188">
        <f>SUM(HD21:HD27)</f>
        <v>5750000</v>
      </c>
      <c r="HE28" s="188"/>
      <c r="HF28" s="188">
        <f>SUM(HF21:HF27)</f>
        <v>60</v>
      </c>
      <c r="HG28" s="188"/>
      <c r="HH28" s="188">
        <f>SUM(HH21:HH27)</f>
        <v>5750000</v>
      </c>
      <c r="HI28" s="188"/>
      <c r="HJ28" s="188">
        <f>SUM(HJ21:HJ27)</f>
        <v>60</v>
      </c>
      <c r="HK28" s="188"/>
      <c r="HL28" s="188">
        <f>SUM(HL21:HL27)</f>
        <v>5750000</v>
      </c>
      <c r="HM28" s="188"/>
      <c r="HN28" s="188">
        <f>SUM(HN21:HN27)</f>
        <v>60</v>
      </c>
      <c r="HO28" s="188"/>
      <c r="HP28" s="188">
        <f>SUM(HP21:HP27)</f>
        <v>5750000</v>
      </c>
      <c r="HQ28" s="188"/>
      <c r="HR28" s="188">
        <f>SUM(HR21:HR27)</f>
        <v>60</v>
      </c>
      <c r="HS28" s="188"/>
      <c r="HT28" s="188">
        <f>SUM(HT21:HT27)</f>
        <v>5750000</v>
      </c>
      <c r="HU28" s="188"/>
      <c r="HV28" s="188">
        <f>SUM(HV21:HV27)</f>
        <v>60</v>
      </c>
      <c r="HW28" s="188"/>
      <c r="HX28" s="188">
        <f>SUM(HX21:HX27)</f>
        <v>5750000</v>
      </c>
      <c r="HY28" s="188"/>
      <c r="HZ28" s="188">
        <f>SUM(HZ21:HZ27)</f>
        <v>60</v>
      </c>
      <c r="IA28" s="188"/>
      <c r="IB28" s="188">
        <f>SUM(IB21:IB27)</f>
        <v>5750000</v>
      </c>
      <c r="IC28" s="188"/>
      <c r="ID28" s="188">
        <f>SUM(ID21:ID27)</f>
        <v>60</v>
      </c>
      <c r="IE28" s="188"/>
      <c r="IF28" s="188">
        <f>SUM(IF21:IF27)</f>
        <v>5750000</v>
      </c>
      <c r="IG28" s="188"/>
      <c r="IH28" s="188">
        <f>SUM(IH21:IH27)</f>
        <v>60</v>
      </c>
      <c r="II28" s="188"/>
      <c r="IJ28" s="188">
        <f>SUM(IJ21:IJ27)</f>
        <v>5750000</v>
      </c>
      <c r="IK28" s="3"/>
      <c r="IL28" s="188">
        <f>SUM(IL21:IL27)</f>
        <v>60</v>
      </c>
      <c r="IM28" s="188"/>
      <c r="IN28" s="188">
        <f>SUM(IN21:IN27)</f>
        <v>5750000</v>
      </c>
      <c r="IO28" s="188"/>
      <c r="IP28" s="188">
        <f>SUM(IP21:IP27)</f>
        <v>60</v>
      </c>
      <c r="IQ28" s="188"/>
      <c r="IR28" s="188">
        <f>SUM(IR21:IR27)</f>
        <v>5750000</v>
      </c>
      <c r="IS28" s="188"/>
      <c r="IT28" s="188">
        <f>SUM(IT21:IT27)</f>
        <v>60</v>
      </c>
      <c r="IU28" s="188"/>
      <c r="IV28" s="188">
        <f>SUM(IV21:IV27)</f>
        <v>5750000</v>
      </c>
      <c r="IW28" s="188"/>
      <c r="IX28" s="188">
        <f>SUM(IX21:IX27)</f>
        <v>60</v>
      </c>
      <c r="IY28" s="188"/>
      <c r="IZ28" s="188">
        <f>SUM(IZ21:IZ27)</f>
        <v>5750000</v>
      </c>
      <c r="JA28" s="188"/>
      <c r="JB28" s="188">
        <f>SUM(JB21:JB27)</f>
        <v>60</v>
      </c>
      <c r="JC28" s="188"/>
      <c r="JD28" s="188">
        <f>SUM(JD21:JD27)</f>
        <v>5750000</v>
      </c>
      <c r="JE28" s="188"/>
      <c r="JF28" s="188">
        <f>SUM(JF21:JF27)</f>
        <v>60</v>
      </c>
      <c r="JG28" s="188"/>
      <c r="JH28" s="188">
        <f>SUM(JH21:JH27)</f>
        <v>5750000</v>
      </c>
      <c r="JI28" s="188"/>
      <c r="JJ28" s="188">
        <f>SUM(JJ21:JJ27)</f>
        <v>60</v>
      </c>
      <c r="JK28" s="188"/>
      <c r="JL28" s="188">
        <f>SUM(JL21:JL27)</f>
        <v>5750000</v>
      </c>
      <c r="JM28" s="188"/>
      <c r="JN28" s="188">
        <f>SUM(JN21:JN27)</f>
        <v>60</v>
      </c>
      <c r="JO28" s="188"/>
      <c r="JP28" s="188">
        <f>SUM(JP21:JP27)</f>
        <v>5750000</v>
      </c>
      <c r="JQ28" s="3"/>
      <c r="JR28" s="188">
        <f>SUM(JR21:JR27)</f>
        <v>60</v>
      </c>
      <c r="JS28" s="188"/>
      <c r="JT28" s="188">
        <f>SUM(JT21:JT27)</f>
        <v>5750000</v>
      </c>
      <c r="JU28" s="3"/>
      <c r="JV28" s="188">
        <f>SUM(JV21:JV27)</f>
        <v>60</v>
      </c>
      <c r="JW28" s="188"/>
      <c r="JX28" s="188">
        <f>SUM(JX21:JX27)</f>
        <v>5750000</v>
      </c>
      <c r="JY28" s="3"/>
      <c r="JZ28" s="188">
        <f>SUM(JZ21:JZ27)</f>
        <v>60</v>
      </c>
      <c r="KA28" s="188"/>
      <c r="KB28" s="188">
        <f>SUM(KB21:KB27)</f>
        <v>5750000</v>
      </c>
      <c r="KC28" s="3"/>
      <c r="KD28" s="188">
        <f>SUM(KD21:KD27)</f>
        <v>60</v>
      </c>
      <c r="KE28" s="188"/>
      <c r="KF28" s="188">
        <f>SUM(KF21:KF27)</f>
        <v>5750000</v>
      </c>
      <c r="KG28" s="3"/>
      <c r="KH28" s="188"/>
      <c r="KI28" s="188"/>
      <c r="KJ28" s="183">
        <f t="shared" si="241"/>
        <v>5750000</v>
      </c>
      <c r="KL28" s="188"/>
      <c r="KM28" s="188"/>
      <c r="KN28" s="183">
        <f t="shared" si="242"/>
        <v>64975000</v>
      </c>
      <c r="KP28" s="188"/>
      <c r="KQ28" s="188"/>
      <c r="KR28" s="183">
        <f t="shared" si="243"/>
        <v>69000000</v>
      </c>
      <c r="KT28" s="188"/>
      <c r="KU28" s="188"/>
      <c r="KV28" s="183">
        <f t="shared" si="244"/>
        <v>69000000</v>
      </c>
      <c r="KX28" s="188"/>
      <c r="KY28" s="188"/>
      <c r="KZ28" s="183">
        <f t="shared" si="245"/>
        <v>69000000</v>
      </c>
      <c r="LB28" s="188"/>
      <c r="LC28" s="188"/>
      <c r="LD28" s="183">
        <f t="shared" si="246"/>
        <v>69000000</v>
      </c>
      <c r="LF28" s="188"/>
      <c r="LG28" s="188"/>
      <c r="LH28" s="183">
        <f t="shared" si="247"/>
        <v>46000000</v>
      </c>
    </row>
    <row r="29" spans="2:320" ht="9.75" customHeight="1">
      <c r="B29" s="3"/>
      <c r="C29" s="184"/>
      <c r="D29" s="184"/>
      <c r="E29" s="184"/>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R29" s="5"/>
      <c r="JS29" s="5"/>
      <c r="JT29" s="5"/>
      <c r="JV29" s="5"/>
      <c r="JW29" s="5"/>
      <c r="JX29" s="5"/>
      <c r="JZ29" s="5"/>
      <c r="KA29" s="5"/>
      <c r="KB29" s="5"/>
      <c r="KD29" s="5"/>
      <c r="KE29" s="5"/>
      <c r="KF29" s="5"/>
      <c r="KH29" s="5"/>
      <c r="KI29" s="5"/>
      <c r="KJ29" s="5"/>
      <c r="KL29" s="5"/>
      <c r="KM29" s="5"/>
      <c r="KN29" s="5"/>
      <c r="KP29" s="5"/>
      <c r="KQ29" s="5"/>
      <c r="KR29" s="5"/>
      <c r="KT29" s="5"/>
      <c r="KU29" s="5"/>
      <c r="KV29" s="5"/>
      <c r="KX29" s="5"/>
      <c r="KY29" s="5"/>
      <c r="KZ29" s="5"/>
      <c r="LB29" s="5"/>
      <c r="LC29" s="5"/>
      <c r="LD29" s="5"/>
      <c r="LF29" s="5"/>
      <c r="LG29" s="5"/>
      <c r="LH29" s="5"/>
    </row>
    <row r="30" spans="2:320" s="284" customFormat="1" ht="11.25">
      <c r="B30" s="283"/>
      <c r="C30" s="286"/>
      <c r="G30" s="285"/>
      <c r="H30" s="285"/>
      <c r="I30" s="285"/>
      <c r="J30" s="207">
        <f>A.IIOPEX!K31+100%</f>
        <v>2</v>
      </c>
      <c r="K30" s="207">
        <f>$K$8</f>
        <v>1</v>
      </c>
      <c r="L30" s="207">
        <f>A.IIOPEX!K31+100%</f>
        <v>2</v>
      </c>
      <c r="M30" s="285"/>
      <c r="N30" s="207">
        <v>1</v>
      </c>
      <c r="O30" s="207">
        <v>1</v>
      </c>
      <c r="P30" s="207">
        <v>1</v>
      </c>
      <c r="Q30" s="285"/>
      <c r="R30" s="207">
        <f>N30</f>
        <v>1</v>
      </c>
      <c r="S30" s="207">
        <v>1</v>
      </c>
      <c r="T30" s="207">
        <f>P30</f>
        <v>1</v>
      </c>
      <c r="U30" s="285"/>
      <c r="V30" s="207">
        <f>R30</f>
        <v>1</v>
      </c>
      <c r="W30" s="207">
        <v>1</v>
      </c>
      <c r="X30" s="207">
        <f>T30</f>
        <v>1</v>
      </c>
      <c r="Y30" s="285"/>
      <c r="Z30" s="207">
        <v>1</v>
      </c>
      <c r="AA30" s="207">
        <v>1</v>
      </c>
      <c r="AB30" s="207">
        <f>X30</f>
        <v>1</v>
      </c>
      <c r="AC30" s="285"/>
      <c r="AD30" s="207">
        <f>Z30</f>
        <v>1</v>
      </c>
      <c r="AE30" s="207">
        <v>1</v>
      </c>
      <c r="AF30" s="207">
        <f>AB30</f>
        <v>1</v>
      </c>
      <c r="AG30" s="285"/>
      <c r="AH30" s="207">
        <f>AD30</f>
        <v>1</v>
      </c>
      <c r="AI30" s="207">
        <v>1</v>
      </c>
      <c r="AJ30" s="207">
        <f>A.IIOPEX!M31+100%</f>
        <v>1.01</v>
      </c>
      <c r="AK30" s="285"/>
      <c r="AL30" s="207">
        <v>1</v>
      </c>
      <c r="AM30" s="207">
        <v>1</v>
      </c>
      <c r="AN30" s="207">
        <v>1</v>
      </c>
      <c r="AO30" s="285"/>
      <c r="AP30" s="207">
        <f>AL30</f>
        <v>1</v>
      </c>
      <c r="AQ30" s="207">
        <v>1</v>
      </c>
      <c r="AR30" s="207">
        <f>AN30</f>
        <v>1</v>
      </c>
      <c r="AS30" s="285"/>
      <c r="AT30" s="207">
        <f>AP30</f>
        <v>1</v>
      </c>
      <c r="AU30" s="207">
        <v>1</v>
      </c>
      <c r="AV30" s="207">
        <f>AR30</f>
        <v>1</v>
      </c>
      <c r="AW30" s="285"/>
      <c r="AX30" s="207">
        <f>AT30</f>
        <v>1</v>
      </c>
      <c r="AY30" s="207">
        <v>1</v>
      </c>
      <c r="AZ30" s="207">
        <f>AV30</f>
        <v>1</v>
      </c>
      <c r="BA30" s="285"/>
      <c r="BB30" s="207">
        <f>AX30</f>
        <v>1</v>
      </c>
      <c r="BC30" s="207">
        <v>1</v>
      </c>
      <c r="BD30" s="207">
        <f>AZ30</f>
        <v>1</v>
      </c>
      <c r="BE30" s="285"/>
      <c r="BF30" s="207">
        <f>BB30</f>
        <v>1</v>
      </c>
      <c r="BG30" s="207">
        <v>1</v>
      </c>
      <c r="BH30" s="207">
        <f>BD30</f>
        <v>1</v>
      </c>
      <c r="BI30" s="285"/>
      <c r="BJ30" s="207">
        <f>BF30</f>
        <v>1</v>
      </c>
      <c r="BK30" s="207">
        <v>1</v>
      </c>
      <c r="BL30" s="207">
        <f>BH30</f>
        <v>1</v>
      </c>
      <c r="BM30" s="285"/>
      <c r="BN30" s="250">
        <f>BJ30</f>
        <v>1</v>
      </c>
      <c r="BO30" s="250">
        <v>1</v>
      </c>
      <c r="BP30" s="207">
        <f>BL30</f>
        <v>1</v>
      </c>
      <c r="BQ30" s="285"/>
      <c r="BR30" s="207">
        <f>BN30</f>
        <v>1</v>
      </c>
      <c r="BS30" s="207">
        <v>1</v>
      </c>
      <c r="BT30" s="207">
        <f>BP30</f>
        <v>1</v>
      </c>
      <c r="BU30" s="285"/>
      <c r="BV30" s="207">
        <v>1</v>
      </c>
      <c r="BW30" s="207">
        <v>1</v>
      </c>
      <c r="BX30" s="207">
        <f>BT30</f>
        <v>1</v>
      </c>
      <c r="BY30" s="285"/>
      <c r="BZ30" s="207">
        <f>BV30</f>
        <v>1</v>
      </c>
      <c r="CA30" s="207">
        <v>1</v>
      </c>
      <c r="CB30" s="207">
        <f>BX30</f>
        <v>1</v>
      </c>
      <c r="CC30" s="285"/>
      <c r="CD30" s="207">
        <f>A.IIOPEX!O31+100%</f>
        <v>1.01</v>
      </c>
      <c r="CE30" s="207">
        <v>1</v>
      </c>
      <c r="CF30" s="207">
        <f>A.IIOPEX!O31+100%</f>
        <v>1.01</v>
      </c>
      <c r="CG30" s="285"/>
      <c r="CH30" s="207">
        <v>1</v>
      </c>
      <c r="CI30" s="207">
        <v>1</v>
      </c>
      <c r="CJ30" s="207">
        <v>1</v>
      </c>
      <c r="CK30" s="285"/>
      <c r="CL30" s="207">
        <f>CH30</f>
        <v>1</v>
      </c>
      <c r="CM30" s="207">
        <v>1</v>
      </c>
      <c r="CN30" s="207">
        <f>CJ30</f>
        <v>1</v>
      </c>
      <c r="CO30" s="285"/>
      <c r="CP30" s="207">
        <f>CL30</f>
        <v>1</v>
      </c>
      <c r="CQ30" s="207">
        <v>1</v>
      </c>
      <c r="CR30" s="207">
        <f>CN30</f>
        <v>1</v>
      </c>
      <c r="CS30" s="285"/>
      <c r="CT30" s="207">
        <f>CP30</f>
        <v>1</v>
      </c>
      <c r="CU30" s="207">
        <v>1</v>
      </c>
      <c r="CV30" s="207">
        <f>CR30</f>
        <v>1</v>
      </c>
      <c r="CW30" s="285"/>
      <c r="CX30" s="207">
        <f>CT30</f>
        <v>1</v>
      </c>
      <c r="CY30" s="207">
        <v>1</v>
      </c>
      <c r="CZ30" s="207">
        <f>CV30</f>
        <v>1</v>
      </c>
      <c r="DA30" s="285"/>
      <c r="DB30" s="207">
        <f>CX30</f>
        <v>1</v>
      </c>
      <c r="DC30" s="207">
        <v>1</v>
      </c>
      <c r="DD30" s="207">
        <f>CZ30</f>
        <v>1</v>
      </c>
      <c r="DE30" s="285"/>
      <c r="DF30" s="207">
        <f>DB30</f>
        <v>1</v>
      </c>
      <c r="DG30" s="207">
        <v>1</v>
      </c>
      <c r="DH30" s="207">
        <f>DD30</f>
        <v>1</v>
      </c>
      <c r="DI30" s="285"/>
      <c r="DJ30" s="250">
        <f>DF30</f>
        <v>1</v>
      </c>
      <c r="DK30" s="250">
        <v>1</v>
      </c>
      <c r="DL30" s="207">
        <f>DH30</f>
        <v>1</v>
      </c>
      <c r="DM30" s="285"/>
      <c r="DN30" s="207">
        <f>DJ30</f>
        <v>1</v>
      </c>
      <c r="DO30" s="207">
        <v>1</v>
      </c>
      <c r="DP30" s="207">
        <f>DL30</f>
        <v>1</v>
      </c>
      <c r="DQ30" s="285"/>
      <c r="DR30" s="207">
        <v>1</v>
      </c>
      <c r="DS30" s="207">
        <v>1</v>
      </c>
      <c r="DT30" s="207">
        <f>DP30</f>
        <v>1</v>
      </c>
      <c r="DU30" s="285"/>
      <c r="DV30" s="207">
        <f>DR30</f>
        <v>1</v>
      </c>
      <c r="DW30" s="207">
        <v>1</v>
      </c>
      <c r="DX30" s="207">
        <f>DT30</f>
        <v>1</v>
      </c>
      <c r="DY30" s="285"/>
      <c r="DZ30" s="207">
        <f>A.IIOPEX!Q31+100%</f>
        <v>1.01</v>
      </c>
      <c r="EA30" s="207">
        <v>1</v>
      </c>
      <c r="EB30" s="207">
        <f>A.IIOPEX!Q31+100%</f>
        <v>1.01</v>
      </c>
      <c r="EC30" s="285"/>
      <c r="ED30" s="207">
        <v>1</v>
      </c>
      <c r="EE30" s="207">
        <v>1</v>
      </c>
      <c r="EF30" s="207">
        <v>1</v>
      </c>
      <c r="EG30" s="285"/>
      <c r="EH30" s="207">
        <f>ED30</f>
        <v>1</v>
      </c>
      <c r="EI30" s="207">
        <v>1</v>
      </c>
      <c r="EJ30" s="207">
        <f>EF30</f>
        <v>1</v>
      </c>
      <c r="EK30" s="285"/>
      <c r="EL30" s="207">
        <f>EH30</f>
        <v>1</v>
      </c>
      <c r="EM30" s="207">
        <v>1</v>
      </c>
      <c r="EN30" s="207">
        <f>EJ30</f>
        <v>1</v>
      </c>
      <c r="EO30" s="285"/>
      <c r="EP30" s="207">
        <f>EL30</f>
        <v>1</v>
      </c>
      <c r="EQ30" s="207">
        <v>1</v>
      </c>
      <c r="ER30" s="207">
        <f>EN30</f>
        <v>1</v>
      </c>
      <c r="ES30" s="285"/>
      <c r="ET30" s="207">
        <f>EP30</f>
        <v>1</v>
      </c>
      <c r="EU30" s="207">
        <v>1</v>
      </c>
      <c r="EV30" s="207">
        <f>ER30</f>
        <v>1</v>
      </c>
      <c r="EW30" s="285"/>
      <c r="EX30" s="207">
        <f>ET30</f>
        <v>1</v>
      </c>
      <c r="EY30" s="207">
        <v>1</v>
      </c>
      <c r="EZ30" s="207">
        <f>EV30</f>
        <v>1</v>
      </c>
      <c r="FA30" s="285"/>
      <c r="FB30" s="207">
        <f>EX30</f>
        <v>1</v>
      </c>
      <c r="FC30" s="207">
        <v>1</v>
      </c>
      <c r="FD30" s="207">
        <f>EZ30</f>
        <v>1</v>
      </c>
      <c r="FE30" s="285"/>
      <c r="FF30" s="250">
        <f>FB30</f>
        <v>1</v>
      </c>
      <c r="FG30" s="250">
        <v>1</v>
      </c>
      <c r="FH30" s="207">
        <f>FD30</f>
        <v>1</v>
      </c>
      <c r="FI30" s="285"/>
      <c r="FJ30" s="207">
        <f>A.IIOPEX!S31+100%</f>
        <v>1.01</v>
      </c>
      <c r="FK30" s="207">
        <v>1</v>
      </c>
      <c r="FL30" s="207">
        <f>FH30</f>
        <v>1</v>
      </c>
      <c r="FM30" s="285"/>
      <c r="FN30" s="207">
        <v>1</v>
      </c>
      <c r="FO30" s="207">
        <v>1</v>
      </c>
      <c r="FP30" s="207">
        <f>FL30</f>
        <v>1</v>
      </c>
      <c r="FQ30" s="285"/>
      <c r="FR30" s="207">
        <f>FN30</f>
        <v>1</v>
      </c>
      <c r="FS30" s="207">
        <v>1</v>
      </c>
      <c r="FT30" s="207">
        <f>FP30</f>
        <v>1</v>
      </c>
      <c r="FU30" s="285"/>
      <c r="FV30" s="207">
        <f>FR30</f>
        <v>1</v>
      </c>
      <c r="FW30" s="207">
        <v>1</v>
      </c>
      <c r="FX30" s="207">
        <f>A.IIOPEX!S31+100%</f>
        <v>1.01</v>
      </c>
      <c r="FY30" s="285"/>
      <c r="FZ30" s="207">
        <f>FV30</f>
        <v>1</v>
      </c>
      <c r="GA30" s="207">
        <v>1</v>
      </c>
      <c r="GB30" s="207">
        <v>1</v>
      </c>
      <c r="GC30" s="285"/>
      <c r="GD30" s="207">
        <f>FZ30</f>
        <v>1</v>
      </c>
      <c r="GE30" s="207">
        <v>1</v>
      </c>
      <c r="GF30" s="207">
        <f>GB30</f>
        <v>1</v>
      </c>
      <c r="GG30" s="285"/>
      <c r="GH30" s="207">
        <f>GD30</f>
        <v>1</v>
      </c>
      <c r="GI30" s="207">
        <v>1</v>
      </c>
      <c r="GJ30" s="207">
        <f>GF30</f>
        <v>1</v>
      </c>
      <c r="GK30" s="285"/>
      <c r="GL30" s="207">
        <f>GH30</f>
        <v>1</v>
      </c>
      <c r="GM30" s="207">
        <v>1</v>
      </c>
      <c r="GN30" s="207">
        <f>GJ30</f>
        <v>1</v>
      </c>
      <c r="GO30" s="285"/>
      <c r="GP30" s="207">
        <f>GL30</f>
        <v>1</v>
      </c>
      <c r="GQ30" s="207">
        <v>1</v>
      </c>
      <c r="GR30" s="207">
        <f>GN30</f>
        <v>1</v>
      </c>
      <c r="GS30" s="285"/>
      <c r="GT30" s="207">
        <f>GP30</f>
        <v>1</v>
      </c>
      <c r="GU30" s="207">
        <v>1</v>
      </c>
      <c r="GV30" s="207">
        <f>GR30</f>
        <v>1</v>
      </c>
      <c r="GW30" s="285"/>
      <c r="GX30" s="207">
        <f>GT30</f>
        <v>1</v>
      </c>
      <c r="GY30" s="207">
        <v>1</v>
      </c>
      <c r="GZ30" s="207">
        <f>GV30</f>
        <v>1</v>
      </c>
      <c r="HA30" s="285"/>
      <c r="HB30" s="250">
        <f>GX30</f>
        <v>1</v>
      </c>
      <c r="HC30" s="250">
        <v>1</v>
      </c>
      <c r="HD30" s="207">
        <f>GZ30</f>
        <v>1</v>
      </c>
      <c r="HE30" s="285"/>
      <c r="HF30" s="207">
        <f>A.IIOPEX!U31+100%</f>
        <v>1.01</v>
      </c>
      <c r="HG30" s="207">
        <v>1</v>
      </c>
      <c r="HH30" s="207">
        <f>HD30</f>
        <v>1</v>
      </c>
      <c r="HI30" s="285"/>
      <c r="HJ30" s="207">
        <v>1</v>
      </c>
      <c r="HK30" s="207">
        <v>1</v>
      </c>
      <c r="HL30" s="207">
        <f>HH30</f>
        <v>1</v>
      </c>
      <c r="HM30" s="285"/>
      <c r="HN30" s="207">
        <f>HJ30</f>
        <v>1</v>
      </c>
      <c r="HO30" s="207">
        <v>1</v>
      </c>
      <c r="HP30" s="207">
        <f>HL30</f>
        <v>1</v>
      </c>
      <c r="HQ30" s="285"/>
      <c r="HR30" s="207">
        <f>HN30</f>
        <v>1</v>
      </c>
      <c r="HS30" s="207">
        <v>1</v>
      </c>
      <c r="HT30" s="207">
        <f>A.IIOPEX!U31+100%</f>
        <v>1.01</v>
      </c>
      <c r="HU30" s="285"/>
      <c r="HV30" s="207">
        <f>HR30</f>
        <v>1</v>
      </c>
      <c r="HW30" s="207">
        <v>1</v>
      </c>
      <c r="HX30" s="207">
        <v>1</v>
      </c>
      <c r="HY30" s="285"/>
      <c r="HZ30" s="207">
        <f>HV30</f>
        <v>1</v>
      </c>
      <c r="IA30" s="207">
        <v>1</v>
      </c>
      <c r="IB30" s="207">
        <f>HX30</f>
        <v>1</v>
      </c>
      <c r="IC30" s="285"/>
      <c r="ID30" s="207">
        <f>HZ30</f>
        <v>1</v>
      </c>
      <c r="IE30" s="207">
        <v>1</v>
      </c>
      <c r="IF30" s="207">
        <f>IB30</f>
        <v>1</v>
      </c>
      <c r="IG30" s="285"/>
      <c r="IH30" s="207">
        <f>ID30</f>
        <v>1</v>
      </c>
      <c r="II30" s="207">
        <v>1</v>
      </c>
      <c r="IJ30" s="207">
        <f>IF30</f>
        <v>1</v>
      </c>
      <c r="IK30" s="285"/>
      <c r="IL30" s="207">
        <f>IH30</f>
        <v>1</v>
      </c>
      <c r="IM30" s="207">
        <v>1</v>
      </c>
      <c r="IN30" s="207">
        <f>IJ30</f>
        <v>1</v>
      </c>
      <c r="IO30" s="285"/>
      <c r="IP30" s="207">
        <f>IL30</f>
        <v>1</v>
      </c>
      <c r="IQ30" s="207">
        <v>1</v>
      </c>
      <c r="IR30" s="207">
        <f>IN30</f>
        <v>1</v>
      </c>
      <c r="IS30" s="285"/>
      <c r="IT30" s="207">
        <f>IP30</f>
        <v>1</v>
      </c>
      <c r="IU30" s="207">
        <v>1</v>
      </c>
      <c r="IV30" s="207">
        <f>IR30</f>
        <v>1</v>
      </c>
      <c r="IW30" s="285"/>
      <c r="IX30" s="250">
        <f>IT30</f>
        <v>1</v>
      </c>
      <c r="IY30" s="250">
        <v>1</v>
      </c>
      <c r="IZ30" s="207">
        <f>IV30</f>
        <v>1</v>
      </c>
      <c r="JA30" s="285"/>
      <c r="JB30" s="207">
        <f>IX30</f>
        <v>1</v>
      </c>
      <c r="JC30" s="207">
        <v>1</v>
      </c>
      <c r="JD30" s="207">
        <f>IZ30</f>
        <v>1</v>
      </c>
      <c r="JE30" s="285"/>
      <c r="JF30" s="207">
        <v>1</v>
      </c>
      <c r="JG30" s="207">
        <v>1</v>
      </c>
      <c r="JH30" s="207">
        <f>JD30</f>
        <v>1</v>
      </c>
      <c r="JI30" s="285"/>
      <c r="JJ30" s="250">
        <f>JF30</f>
        <v>1</v>
      </c>
      <c r="JK30" s="250">
        <v>1</v>
      </c>
      <c r="JL30" s="207">
        <f>JH30</f>
        <v>1</v>
      </c>
      <c r="JM30" s="285"/>
      <c r="JN30" s="250">
        <f>JJ30</f>
        <v>1</v>
      </c>
      <c r="JO30" s="250">
        <v>1</v>
      </c>
      <c r="JP30" s="207">
        <f>JL30</f>
        <v>1</v>
      </c>
      <c r="JR30" s="250">
        <f>JN30</f>
        <v>1</v>
      </c>
      <c r="JS30" s="250">
        <v>1</v>
      </c>
      <c r="JT30" s="207">
        <f>JP30</f>
        <v>1</v>
      </c>
      <c r="JV30" s="250">
        <f>JR30</f>
        <v>1</v>
      </c>
      <c r="JW30" s="250">
        <v>1</v>
      </c>
      <c r="JX30" s="207">
        <f>JT30</f>
        <v>1</v>
      </c>
      <c r="JZ30" s="250">
        <f>JV30</f>
        <v>1</v>
      </c>
      <c r="KA30" s="250">
        <v>1</v>
      </c>
      <c r="KB30" s="207">
        <f>JX30</f>
        <v>1</v>
      </c>
      <c r="KD30" s="250">
        <f>JZ30</f>
        <v>1</v>
      </c>
      <c r="KE30" s="250">
        <v>1</v>
      </c>
      <c r="KF30" s="207">
        <f>KB30</f>
        <v>1</v>
      </c>
      <c r="KH30" s="207">
        <f>'A.I Revenue Streams - P2'!DU28+100%</f>
        <v>1</v>
      </c>
      <c r="KI30" s="207">
        <v>1</v>
      </c>
      <c r="KJ30" s="285"/>
      <c r="KL30" s="207">
        <f>'A.I Revenue Streams - P2'!DY28+100%</f>
        <v>1</v>
      </c>
      <c r="KM30" s="207">
        <v>1</v>
      </c>
      <c r="KN30" s="285"/>
      <c r="KP30" s="207">
        <f>'A.I Revenue Streams - P2'!EC28+100%</f>
        <v>1</v>
      </c>
      <c r="KQ30" s="207">
        <v>1</v>
      </c>
      <c r="KR30" s="285"/>
      <c r="KT30" s="207">
        <f>'A.I Revenue Streams - P2'!EG28+100%</f>
        <v>1</v>
      </c>
      <c r="KU30" s="207">
        <v>1</v>
      </c>
      <c r="KV30" s="285"/>
      <c r="KX30" s="207">
        <f>'A.I Revenue Streams - P2'!EK28+100%</f>
        <v>1</v>
      </c>
      <c r="KY30" s="207">
        <v>1</v>
      </c>
      <c r="KZ30" s="285"/>
      <c r="LB30" s="207">
        <f>'A.I Revenue Streams - P2'!EO28+100%</f>
        <v>1</v>
      </c>
      <c r="LC30" s="207">
        <v>1</v>
      </c>
      <c r="LD30" s="285"/>
      <c r="LF30" s="207">
        <f>'A.I Revenue Streams - P2'!ES28+100%</f>
        <v>1</v>
      </c>
      <c r="LG30" s="207">
        <v>1</v>
      </c>
      <c r="LH30" s="285"/>
    </row>
    <row r="31" spans="2:320" ht="18.75">
      <c r="B31" s="172">
        <v>3</v>
      </c>
      <c r="C31" s="180" t="str">
        <f>A.IIOPEX!D30</f>
        <v>Vendor Payments</v>
      </c>
      <c r="D31" s="181"/>
      <c r="E31" s="179"/>
      <c r="F31" s="182"/>
      <c r="G31" s="182"/>
      <c r="H31" s="182"/>
      <c r="I31" s="5"/>
      <c r="J31" s="182"/>
      <c r="K31" s="182"/>
      <c r="L31" s="182"/>
      <c r="M31" s="5"/>
      <c r="N31" s="182"/>
      <c r="O31" s="182"/>
      <c r="P31" s="182"/>
      <c r="Q31" s="5"/>
      <c r="R31" s="182"/>
      <c r="S31" s="182"/>
      <c r="T31" s="182"/>
      <c r="U31" s="5"/>
      <c r="V31" s="182"/>
      <c r="W31" s="182"/>
      <c r="X31" s="182"/>
      <c r="Y31" s="5"/>
      <c r="Z31" s="182"/>
      <c r="AA31" s="182"/>
      <c r="AB31" s="182"/>
      <c r="AC31" s="5"/>
      <c r="AD31" s="182"/>
      <c r="AE31" s="182"/>
      <c r="AF31" s="182"/>
      <c r="AG31" s="5"/>
      <c r="AH31" s="182"/>
      <c r="AI31" s="182"/>
      <c r="AJ31" s="182"/>
      <c r="AK31" s="5"/>
      <c r="AL31" s="182"/>
      <c r="AM31" s="182"/>
      <c r="AN31" s="182"/>
      <c r="AO31" s="5"/>
      <c r="AP31" s="182"/>
      <c r="AQ31" s="182"/>
      <c r="AR31" s="182"/>
      <c r="AS31" s="5"/>
      <c r="AT31" s="182"/>
      <c r="AU31" s="182"/>
      <c r="AV31" s="182"/>
      <c r="AW31" s="5"/>
      <c r="AX31" s="182"/>
      <c r="AY31" s="182"/>
      <c r="AZ31" s="182"/>
      <c r="BA31" s="5"/>
      <c r="BB31" s="182"/>
      <c r="BC31" s="182"/>
      <c r="BD31" s="182"/>
      <c r="BE31" s="5"/>
      <c r="BF31" s="182"/>
      <c r="BG31" s="182"/>
      <c r="BH31" s="182"/>
      <c r="BI31" s="5"/>
      <c r="BJ31" s="182"/>
      <c r="BK31" s="182"/>
      <c r="BL31" s="182"/>
      <c r="BM31" s="5"/>
      <c r="BN31" s="182"/>
      <c r="BO31" s="182"/>
      <c r="BP31" s="182"/>
      <c r="BQ31" s="5"/>
      <c r="BR31" s="182"/>
      <c r="BS31" s="182"/>
      <c r="BT31" s="182"/>
      <c r="BU31" s="5"/>
      <c r="BV31" s="182"/>
      <c r="BW31" s="182"/>
      <c r="BX31" s="182"/>
      <c r="BY31" s="5"/>
      <c r="BZ31" s="182"/>
      <c r="CA31" s="182"/>
      <c r="CB31" s="182"/>
      <c r="CC31" s="5"/>
      <c r="CD31" s="182"/>
      <c r="CE31" s="182"/>
      <c r="CF31" s="182"/>
      <c r="CG31" s="5"/>
      <c r="CH31" s="182"/>
      <c r="CI31" s="182"/>
      <c r="CJ31" s="182"/>
      <c r="CK31" s="5"/>
      <c r="CL31" s="182"/>
      <c r="CM31" s="182"/>
      <c r="CN31" s="182"/>
      <c r="CO31" s="5"/>
      <c r="CP31" s="182"/>
      <c r="CQ31" s="182"/>
      <c r="CR31" s="182"/>
      <c r="CS31" s="5"/>
      <c r="CT31" s="182"/>
      <c r="CU31" s="182"/>
      <c r="CV31" s="182"/>
      <c r="CW31" s="5"/>
      <c r="CX31" s="182"/>
      <c r="CY31" s="182"/>
      <c r="CZ31" s="182"/>
      <c r="DA31" s="5"/>
      <c r="DB31" s="182"/>
      <c r="DC31" s="182"/>
      <c r="DD31" s="182"/>
      <c r="DE31" s="5"/>
      <c r="DF31" s="182"/>
      <c r="DG31" s="182"/>
      <c r="DH31" s="182"/>
      <c r="DI31" s="5"/>
      <c r="DJ31" s="182"/>
      <c r="DK31" s="182"/>
      <c r="DL31" s="182"/>
      <c r="DM31" s="5"/>
      <c r="DN31" s="182"/>
      <c r="DO31" s="182"/>
      <c r="DP31" s="182"/>
      <c r="DQ31" s="5"/>
      <c r="DR31" s="182"/>
      <c r="DS31" s="182"/>
      <c r="DT31" s="182"/>
      <c r="DU31" s="5"/>
      <c r="DV31" s="182"/>
      <c r="DW31" s="182"/>
      <c r="DX31" s="182"/>
      <c r="DY31" s="5"/>
      <c r="DZ31" s="182"/>
      <c r="EA31" s="182"/>
      <c r="EB31" s="182"/>
      <c r="EC31" s="5"/>
      <c r="ED31" s="182"/>
      <c r="EE31" s="182"/>
      <c r="EF31" s="182"/>
      <c r="EG31" s="5"/>
      <c r="EH31" s="182"/>
      <c r="EI31" s="182"/>
      <c r="EJ31" s="182"/>
      <c r="EK31" s="5"/>
      <c r="EL31" s="182"/>
      <c r="EM31" s="182"/>
      <c r="EN31" s="182"/>
      <c r="EO31" s="5"/>
      <c r="EP31" s="182"/>
      <c r="EQ31" s="182"/>
      <c r="ER31" s="182"/>
      <c r="ES31" s="5"/>
      <c r="ET31" s="182"/>
      <c r="EU31" s="182"/>
      <c r="EV31" s="182"/>
      <c r="EW31" s="5"/>
      <c r="EX31" s="182"/>
      <c r="EY31" s="182"/>
      <c r="EZ31" s="182"/>
      <c r="FA31" s="5"/>
      <c r="FB31" s="182"/>
      <c r="FC31" s="182"/>
      <c r="FD31" s="182"/>
      <c r="FE31" s="5"/>
      <c r="FF31" s="182"/>
      <c r="FG31" s="182"/>
      <c r="FH31" s="182"/>
      <c r="FI31" s="5"/>
      <c r="FJ31" s="182"/>
      <c r="FK31" s="182"/>
      <c r="FL31" s="182"/>
      <c r="FM31" s="5"/>
      <c r="FN31" s="182"/>
      <c r="FO31" s="182"/>
      <c r="FP31" s="182"/>
      <c r="FQ31" s="5"/>
      <c r="FR31" s="182"/>
      <c r="FS31" s="182"/>
      <c r="FT31" s="182"/>
      <c r="FU31" s="5"/>
      <c r="FV31" s="182"/>
      <c r="FW31" s="182"/>
      <c r="FX31" s="182"/>
      <c r="FY31" s="5"/>
      <c r="FZ31" s="182"/>
      <c r="GA31" s="182"/>
      <c r="GB31" s="182"/>
      <c r="GC31" s="5"/>
      <c r="GD31" s="182"/>
      <c r="GE31" s="182"/>
      <c r="GF31" s="182"/>
      <c r="GG31" s="5"/>
      <c r="GH31" s="182"/>
      <c r="GI31" s="182"/>
      <c r="GJ31" s="182"/>
      <c r="GK31" s="5"/>
      <c r="GL31" s="182"/>
      <c r="GM31" s="182"/>
      <c r="GN31" s="182"/>
      <c r="GP31" s="182"/>
      <c r="GQ31" s="182"/>
      <c r="GR31" s="182"/>
      <c r="GS31" s="5"/>
      <c r="GT31" s="182"/>
      <c r="GU31" s="182"/>
      <c r="GV31" s="182"/>
      <c r="GW31" s="5"/>
      <c r="GX31" s="182"/>
      <c r="GY31" s="182"/>
      <c r="GZ31" s="182"/>
      <c r="HA31" s="5"/>
      <c r="HB31" s="182"/>
      <c r="HC31" s="182"/>
      <c r="HD31" s="182"/>
      <c r="HE31" s="5"/>
      <c r="HF31" s="182"/>
      <c r="HG31" s="182"/>
      <c r="HH31" s="182"/>
      <c r="HI31" s="5"/>
      <c r="HJ31" s="182"/>
      <c r="HK31" s="182"/>
      <c r="HL31" s="182"/>
      <c r="HM31" s="5"/>
      <c r="HN31" s="182"/>
      <c r="HO31" s="182"/>
      <c r="HP31" s="182"/>
      <c r="HQ31" s="5"/>
      <c r="HR31" s="182"/>
      <c r="HS31" s="182"/>
      <c r="HT31" s="182"/>
      <c r="HU31" s="5"/>
      <c r="HV31" s="182"/>
      <c r="HW31" s="182"/>
      <c r="HX31" s="182"/>
      <c r="HY31" s="5"/>
      <c r="HZ31" s="182"/>
      <c r="IA31" s="182"/>
      <c r="IB31" s="182"/>
      <c r="IC31" s="5"/>
      <c r="ID31" s="182"/>
      <c r="IE31" s="182"/>
      <c r="IF31" s="182"/>
      <c r="IG31" s="5"/>
      <c r="IH31" s="182"/>
      <c r="II31" s="182"/>
      <c r="IJ31" s="182"/>
      <c r="IL31" s="182"/>
      <c r="IM31" s="182"/>
      <c r="IN31" s="182"/>
      <c r="IO31" s="5"/>
      <c r="IP31" s="182"/>
      <c r="IQ31" s="182"/>
      <c r="IR31" s="182"/>
      <c r="IS31" s="5"/>
      <c r="IT31" s="182"/>
      <c r="IU31" s="182"/>
      <c r="IV31" s="182"/>
      <c r="IW31" s="5"/>
      <c r="IX31" s="182"/>
      <c r="IY31" s="182"/>
      <c r="IZ31" s="182"/>
      <c r="JA31" s="5"/>
      <c r="JB31" s="182"/>
      <c r="JC31" s="182"/>
      <c r="JD31" s="182"/>
      <c r="JE31" s="5"/>
      <c r="JF31" s="182"/>
      <c r="JG31" s="182"/>
      <c r="JH31" s="182"/>
      <c r="JI31" s="5"/>
      <c r="JJ31" s="182"/>
      <c r="JK31" s="182"/>
      <c r="JL31" s="182"/>
      <c r="JM31" s="5"/>
      <c r="JN31" s="182"/>
      <c r="JO31" s="182"/>
      <c r="JP31" s="182"/>
      <c r="JR31" s="182"/>
      <c r="JS31" s="182"/>
      <c r="JT31" s="182"/>
      <c r="JV31" s="182"/>
      <c r="JW31" s="182"/>
      <c r="JX31" s="182"/>
      <c r="JZ31" s="182"/>
      <c r="KA31" s="182"/>
      <c r="KB31" s="182"/>
      <c r="KD31" s="182"/>
      <c r="KE31" s="182"/>
      <c r="KF31" s="182"/>
      <c r="KH31" s="183"/>
      <c r="KI31" s="183"/>
      <c r="KJ31" s="183"/>
      <c r="KL31" s="183"/>
      <c r="KM31" s="183"/>
      <c r="KN31" s="183"/>
      <c r="KP31" s="183"/>
      <c r="KQ31" s="183"/>
      <c r="KR31" s="183"/>
      <c r="KT31" s="183"/>
      <c r="KU31" s="183"/>
      <c r="KV31" s="183"/>
      <c r="KX31" s="183"/>
      <c r="KY31" s="183"/>
      <c r="KZ31" s="183"/>
      <c r="LB31" s="183"/>
      <c r="LC31" s="183"/>
      <c r="LD31" s="183"/>
      <c r="LF31" s="183"/>
      <c r="LG31" s="183"/>
      <c r="LH31" s="183"/>
    </row>
    <row r="32" spans="2:320" ht="18.75">
      <c r="B32" s="172" t="str">
        <f>A.IIOPEX!C31</f>
        <v>3a</v>
      </c>
      <c r="C32" s="180"/>
      <c r="D32" s="180" t="str">
        <f>A.IIOPEX!E31</f>
        <v>Housekeeping</v>
      </c>
      <c r="E32" s="184"/>
      <c r="F32" s="182"/>
      <c r="G32" s="182">
        <f>A.IIOPEX!I31</f>
        <v>30000</v>
      </c>
      <c r="H32" s="182">
        <f>F32*G32</f>
        <v>0</v>
      </c>
      <c r="I32" s="5"/>
      <c r="J32" s="182">
        <f t="shared" ref="J32:J36" si="797">J$2</f>
        <v>3</v>
      </c>
      <c r="K32" s="182">
        <f>G32*K$30</f>
        <v>30000</v>
      </c>
      <c r="L32" s="182">
        <f>J32*K32</f>
        <v>90000</v>
      </c>
      <c r="M32" s="5"/>
      <c r="N32" s="182">
        <f t="shared" ref="N32:N36" si="798">N$2</f>
        <v>3</v>
      </c>
      <c r="O32" s="182">
        <f>K32*O$30</f>
        <v>30000</v>
      </c>
      <c r="P32" s="182">
        <f>N32*O32</f>
        <v>90000</v>
      </c>
      <c r="Q32" s="5"/>
      <c r="R32" s="182">
        <f t="shared" ref="R32:R36" si="799">R$2</f>
        <v>4</v>
      </c>
      <c r="S32" s="182">
        <f>O32*S$30</f>
        <v>30000</v>
      </c>
      <c r="T32" s="182">
        <f>R32*S32</f>
        <v>120000</v>
      </c>
      <c r="U32" s="5"/>
      <c r="V32" s="182">
        <f t="shared" ref="V32:V36" si="800">V$2</f>
        <v>5</v>
      </c>
      <c r="W32" s="182">
        <f>S32*W$30</f>
        <v>30000</v>
      </c>
      <c r="X32" s="182">
        <f>V32*W32</f>
        <v>150000</v>
      </c>
      <c r="Y32" s="5"/>
      <c r="Z32" s="182">
        <f t="shared" ref="Z32:Z36" si="801">Z$2</f>
        <v>8</v>
      </c>
      <c r="AA32" s="182">
        <f>W32*AA$30</f>
        <v>30000</v>
      </c>
      <c r="AB32" s="182">
        <f>Z32*AA32</f>
        <v>240000</v>
      </c>
      <c r="AC32" s="5"/>
      <c r="AD32" s="182">
        <f t="shared" ref="AD32:AD36" si="802">AD$2</f>
        <v>10</v>
      </c>
      <c r="AE32" s="182">
        <f>AA32*AE$30</f>
        <v>30000</v>
      </c>
      <c r="AF32" s="182">
        <f>AD32*AE32</f>
        <v>300000</v>
      </c>
      <c r="AG32" s="5"/>
      <c r="AH32" s="182">
        <f t="shared" ref="AH32:AH36" si="803">AH$2</f>
        <v>10</v>
      </c>
      <c r="AI32" s="182">
        <f>AE32*AI$30</f>
        <v>30000</v>
      </c>
      <c r="AJ32" s="182">
        <f>AH32*AI32</f>
        <v>300000</v>
      </c>
      <c r="AK32" s="5"/>
      <c r="AL32" s="182">
        <f t="shared" ref="AL32:AL36" si="804">AL$2</f>
        <v>10</v>
      </c>
      <c r="AM32" s="182">
        <f>AI32*AM$30</f>
        <v>30000</v>
      </c>
      <c r="AN32" s="182">
        <f>AL32*AM32</f>
        <v>300000</v>
      </c>
      <c r="AO32" s="5"/>
      <c r="AP32" s="182">
        <f t="shared" ref="AP32:AP36" si="805">AP$2</f>
        <v>10</v>
      </c>
      <c r="AQ32" s="182">
        <f>AM32*AQ$30</f>
        <v>30000</v>
      </c>
      <c r="AR32" s="182">
        <f>AP32*AQ32</f>
        <v>300000</v>
      </c>
      <c r="AS32" s="5"/>
      <c r="AT32" s="182">
        <f t="shared" ref="AT32:AT36" si="806">AT$2</f>
        <v>10</v>
      </c>
      <c r="AU32" s="182">
        <f>AQ32*AU$30</f>
        <v>30000</v>
      </c>
      <c r="AV32" s="182">
        <f>AT32*AU32</f>
        <v>300000</v>
      </c>
      <c r="AW32" s="5"/>
      <c r="AX32" s="182">
        <f t="shared" ref="AX32:AX36" si="807">AX$2</f>
        <v>10</v>
      </c>
      <c r="AY32" s="182">
        <f>AU32*AY$30</f>
        <v>30000</v>
      </c>
      <c r="AZ32" s="182">
        <f>AX32*AY32</f>
        <v>300000</v>
      </c>
      <c r="BA32" s="5"/>
      <c r="BB32" s="182">
        <f t="shared" ref="BB32:BB36" si="808">BB$2</f>
        <v>10</v>
      </c>
      <c r="BC32" s="182">
        <f>AY32*BC$30</f>
        <v>30000</v>
      </c>
      <c r="BD32" s="182">
        <f>BB32*BC32</f>
        <v>300000</v>
      </c>
      <c r="BE32" s="5"/>
      <c r="BF32" s="182">
        <f t="shared" ref="BF32:BF36" si="809">BF$2</f>
        <v>10</v>
      </c>
      <c r="BG32" s="182">
        <f>BC32*BG$30</f>
        <v>30000</v>
      </c>
      <c r="BH32" s="182">
        <f>BF32*BG32</f>
        <v>300000</v>
      </c>
      <c r="BI32" s="5"/>
      <c r="BJ32" s="182">
        <f t="shared" ref="BJ32:BJ36" si="810">BJ$2</f>
        <v>10</v>
      </c>
      <c r="BK32" s="182">
        <f>BG32*BK$30</f>
        <v>30000</v>
      </c>
      <c r="BL32" s="182">
        <f>BJ32*BK32</f>
        <v>300000</v>
      </c>
      <c r="BM32" s="5"/>
      <c r="BN32" s="182">
        <f t="shared" ref="BN32:BN36" si="811">BN$2</f>
        <v>10</v>
      </c>
      <c r="BO32" s="182">
        <f>BK32*BO$30</f>
        <v>30000</v>
      </c>
      <c r="BP32" s="182">
        <f>BN32*BO32</f>
        <v>300000</v>
      </c>
      <c r="BQ32" s="5"/>
      <c r="BR32" s="182">
        <f t="shared" ref="BR32:BR36" si="812">BR$2</f>
        <v>10</v>
      </c>
      <c r="BS32" s="182">
        <f>BO32*BS$30</f>
        <v>30000</v>
      </c>
      <c r="BT32" s="182">
        <f>BR32*BS32</f>
        <v>300000</v>
      </c>
      <c r="BU32" s="5"/>
      <c r="BV32" s="182">
        <f t="shared" ref="BV32:BV36" si="813">BV$2</f>
        <v>10</v>
      </c>
      <c r="BW32" s="182">
        <f>BS32*BW$30</f>
        <v>30000</v>
      </c>
      <c r="BX32" s="182">
        <f>BV32*BW32</f>
        <v>300000</v>
      </c>
      <c r="BY32" s="5"/>
      <c r="BZ32" s="182">
        <f t="shared" ref="BZ32:BZ36" si="814">BZ$2</f>
        <v>10</v>
      </c>
      <c r="CA32" s="182">
        <f>BW32*CA$30</f>
        <v>30000</v>
      </c>
      <c r="CB32" s="182">
        <f>BZ32*CA32</f>
        <v>300000</v>
      </c>
      <c r="CC32" s="5"/>
      <c r="CD32" s="182">
        <f t="shared" ref="CD32:CD36" si="815">CD$2</f>
        <v>10</v>
      </c>
      <c r="CE32" s="182">
        <f>CA32*CE$30</f>
        <v>30000</v>
      </c>
      <c r="CF32" s="182">
        <f>CD32*CE32</f>
        <v>300000</v>
      </c>
      <c r="CG32" s="5"/>
      <c r="CH32" s="182">
        <f t="shared" ref="CH32:CH36" si="816">CH$2</f>
        <v>10</v>
      </c>
      <c r="CI32" s="182">
        <f>CE32*CI$30</f>
        <v>30000</v>
      </c>
      <c r="CJ32" s="182">
        <f>CH32*CI32</f>
        <v>300000</v>
      </c>
      <c r="CK32" s="5"/>
      <c r="CL32" s="182">
        <f t="shared" ref="CL32:CL36" si="817">CL$2</f>
        <v>10</v>
      </c>
      <c r="CM32" s="182">
        <f>CI32*CM$30</f>
        <v>30000</v>
      </c>
      <c r="CN32" s="182">
        <f>CL32*CM32</f>
        <v>300000</v>
      </c>
      <c r="CO32" s="5"/>
      <c r="CP32" s="182">
        <f t="shared" ref="CP32:CP36" si="818">CP$2</f>
        <v>10</v>
      </c>
      <c r="CQ32" s="182">
        <f>CM32*CQ$30</f>
        <v>30000</v>
      </c>
      <c r="CR32" s="182">
        <f>CP32*CQ32</f>
        <v>300000</v>
      </c>
      <c r="CS32" s="5"/>
      <c r="CT32" s="182">
        <f t="shared" ref="CT32:CT36" si="819">CT$2</f>
        <v>10</v>
      </c>
      <c r="CU32" s="182">
        <f>CQ32*CU$30</f>
        <v>30000</v>
      </c>
      <c r="CV32" s="182">
        <f>CT32*CU32</f>
        <v>300000</v>
      </c>
      <c r="CW32" s="5"/>
      <c r="CX32" s="182">
        <f t="shared" ref="CX32:CX36" si="820">CX$2</f>
        <v>10</v>
      </c>
      <c r="CY32" s="182">
        <f>CU32*CY$30</f>
        <v>30000</v>
      </c>
      <c r="CZ32" s="182">
        <f>CX32*CY32</f>
        <v>300000</v>
      </c>
      <c r="DA32" s="5"/>
      <c r="DB32" s="182">
        <f t="shared" ref="DB32:DB36" si="821">DB$2</f>
        <v>10</v>
      </c>
      <c r="DC32" s="182">
        <f>CY32*DC$30</f>
        <v>30000</v>
      </c>
      <c r="DD32" s="182">
        <f>DB32*DC32</f>
        <v>300000</v>
      </c>
      <c r="DE32" s="5"/>
      <c r="DF32" s="182">
        <f t="shared" ref="DF32:DF36" si="822">DF$2</f>
        <v>10</v>
      </c>
      <c r="DG32" s="182">
        <f>DC32*DG$30</f>
        <v>30000</v>
      </c>
      <c r="DH32" s="182">
        <f>DF32*DG32</f>
        <v>300000</v>
      </c>
      <c r="DI32" s="5"/>
      <c r="DJ32" s="182">
        <f t="shared" ref="DJ32:DJ36" si="823">DJ$2</f>
        <v>10</v>
      </c>
      <c r="DK32" s="182">
        <f>DG32*DK$30</f>
        <v>30000</v>
      </c>
      <c r="DL32" s="182">
        <f>DJ32*DK32</f>
        <v>300000</v>
      </c>
      <c r="DM32" s="5"/>
      <c r="DN32" s="182">
        <f t="shared" ref="DN32:DN36" si="824">DN$2</f>
        <v>10</v>
      </c>
      <c r="DO32" s="182">
        <f>DK32*DO$30</f>
        <v>30000</v>
      </c>
      <c r="DP32" s="182">
        <f>DN32*DO32</f>
        <v>300000</v>
      </c>
      <c r="DQ32" s="5"/>
      <c r="DR32" s="182">
        <f t="shared" ref="DR32:DR36" si="825">DR$2</f>
        <v>10</v>
      </c>
      <c r="DS32" s="182">
        <f>DO32*DS$30</f>
        <v>30000</v>
      </c>
      <c r="DT32" s="182">
        <f>DR32*DS32</f>
        <v>300000</v>
      </c>
      <c r="DU32" s="5"/>
      <c r="DV32" s="182">
        <f t="shared" ref="DV32:DV36" si="826">DV$2</f>
        <v>10</v>
      </c>
      <c r="DW32" s="182">
        <f>DS32*DW$30</f>
        <v>30000</v>
      </c>
      <c r="DX32" s="182">
        <f>DV32*DW32</f>
        <v>300000</v>
      </c>
      <c r="DY32" s="5"/>
      <c r="DZ32" s="182">
        <f t="shared" ref="DZ32:DZ36" si="827">DZ$2</f>
        <v>10</v>
      </c>
      <c r="EA32" s="182">
        <f>DW32*EA$30</f>
        <v>30000</v>
      </c>
      <c r="EB32" s="182">
        <f>DZ32*EA32</f>
        <v>300000</v>
      </c>
      <c r="EC32" s="5"/>
      <c r="ED32" s="182">
        <f t="shared" ref="ED32:ED36" si="828">ED$2</f>
        <v>10</v>
      </c>
      <c r="EE32" s="182">
        <f>EA32*EE$30</f>
        <v>30000</v>
      </c>
      <c r="EF32" s="182">
        <f>ED32*EE32</f>
        <v>300000</v>
      </c>
      <c r="EG32" s="5"/>
      <c r="EH32" s="182">
        <f t="shared" ref="EH32:EH36" si="829">EH$2</f>
        <v>10</v>
      </c>
      <c r="EI32" s="182">
        <f>EE32*EI$30</f>
        <v>30000</v>
      </c>
      <c r="EJ32" s="182">
        <f>EH32*EI32</f>
        <v>300000</v>
      </c>
      <c r="EK32" s="5"/>
      <c r="EL32" s="182">
        <f t="shared" ref="EL32:EL36" si="830">EL$2</f>
        <v>10</v>
      </c>
      <c r="EM32" s="182">
        <f>EI32*EM$30</f>
        <v>30000</v>
      </c>
      <c r="EN32" s="182">
        <f>EL32*EM32</f>
        <v>300000</v>
      </c>
      <c r="EO32" s="5"/>
      <c r="EP32" s="182">
        <f t="shared" ref="EP32:EP36" si="831">EP$2</f>
        <v>10</v>
      </c>
      <c r="EQ32" s="182">
        <f>EM32*EQ$30</f>
        <v>30000</v>
      </c>
      <c r="ER32" s="182">
        <f>EP32*EQ32</f>
        <v>300000</v>
      </c>
      <c r="ES32" s="5"/>
      <c r="ET32" s="182">
        <f t="shared" ref="ET32:ET36" si="832">ET$2</f>
        <v>10</v>
      </c>
      <c r="EU32" s="182">
        <f>EQ32*EU$30</f>
        <v>30000</v>
      </c>
      <c r="EV32" s="182">
        <f>ET32*EU32</f>
        <v>300000</v>
      </c>
      <c r="EW32" s="5"/>
      <c r="EX32" s="182">
        <f t="shared" ref="EX32:EX36" si="833">EX$2</f>
        <v>10</v>
      </c>
      <c r="EY32" s="182">
        <f>EU32*EY$30</f>
        <v>30000</v>
      </c>
      <c r="EZ32" s="182">
        <f>EX32*EY32</f>
        <v>300000</v>
      </c>
      <c r="FA32" s="5"/>
      <c r="FB32" s="182">
        <f t="shared" ref="FB32:FB36" si="834">FB$2</f>
        <v>10</v>
      </c>
      <c r="FC32" s="182">
        <f>EY32*FC$30</f>
        <v>30000</v>
      </c>
      <c r="FD32" s="182">
        <f>FB32*FC32</f>
        <v>300000</v>
      </c>
      <c r="FE32" s="5"/>
      <c r="FF32" s="182">
        <f t="shared" ref="FF32:FF36" si="835">FF$2</f>
        <v>10</v>
      </c>
      <c r="FG32" s="182">
        <f>FC32*FG$30</f>
        <v>30000</v>
      </c>
      <c r="FH32" s="182">
        <f>FF32*FG32</f>
        <v>300000</v>
      </c>
      <c r="FI32" s="5"/>
      <c r="FJ32" s="182">
        <f t="shared" ref="FJ32:FJ36" si="836">FJ$2</f>
        <v>10</v>
      </c>
      <c r="FK32" s="182">
        <f>FG32*FK$30</f>
        <v>30000</v>
      </c>
      <c r="FL32" s="182">
        <f>FJ32*FK32</f>
        <v>300000</v>
      </c>
      <c r="FM32" s="5"/>
      <c r="FN32" s="182">
        <f t="shared" ref="FN32:FN36" si="837">FN$2</f>
        <v>10</v>
      </c>
      <c r="FO32" s="182">
        <f>FK32*FO$30</f>
        <v>30000</v>
      </c>
      <c r="FP32" s="182">
        <f>FN32*FO32</f>
        <v>300000</v>
      </c>
      <c r="FQ32" s="5"/>
      <c r="FR32" s="182">
        <f t="shared" ref="FR32:FR36" si="838">FR$2</f>
        <v>10</v>
      </c>
      <c r="FS32" s="182">
        <f>FO32*FS$30</f>
        <v>30000</v>
      </c>
      <c r="FT32" s="182">
        <f>FR32*FS32</f>
        <v>300000</v>
      </c>
      <c r="FU32" s="5"/>
      <c r="FV32" s="182">
        <f t="shared" ref="FV32:FV36" si="839">FV$2</f>
        <v>10</v>
      </c>
      <c r="FW32" s="182">
        <f>FS32*FW$30</f>
        <v>30000</v>
      </c>
      <c r="FX32" s="182">
        <f>FV32*FW32</f>
        <v>300000</v>
      </c>
      <c r="FY32" s="5"/>
      <c r="FZ32" s="182">
        <f t="shared" ref="FZ32:FZ36" si="840">FZ$2</f>
        <v>10</v>
      </c>
      <c r="GA32" s="182">
        <f>FW32*GA$30</f>
        <v>30000</v>
      </c>
      <c r="GB32" s="182">
        <f>FZ32*GA32</f>
        <v>300000</v>
      </c>
      <c r="GC32" s="5"/>
      <c r="GD32" s="182">
        <f t="shared" ref="GD32:GD36" si="841">GD$2</f>
        <v>10</v>
      </c>
      <c r="GE32" s="182">
        <f>GA32*GE$30</f>
        <v>30000</v>
      </c>
      <c r="GF32" s="182">
        <f>GD32*GE32</f>
        <v>300000</v>
      </c>
      <c r="GG32" s="5"/>
      <c r="GH32" s="182">
        <f t="shared" ref="GH32:GH36" si="842">GH$2</f>
        <v>10</v>
      </c>
      <c r="GI32" s="182">
        <f>GE32*GI$30</f>
        <v>30000</v>
      </c>
      <c r="GJ32" s="182">
        <f>GH32*GI32</f>
        <v>300000</v>
      </c>
      <c r="GK32" s="5"/>
      <c r="GL32" s="182">
        <f t="shared" ref="GL32:GL36" si="843">GL$2</f>
        <v>10</v>
      </c>
      <c r="GM32" s="182">
        <f>GI32*GM$30</f>
        <v>30000</v>
      </c>
      <c r="GN32" s="182">
        <f>GL32*GM32</f>
        <v>300000</v>
      </c>
      <c r="GO32" s="5"/>
      <c r="GP32" s="182">
        <f t="shared" ref="GP32:GP36" si="844">GP$2</f>
        <v>10</v>
      </c>
      <c r="GQ32" s="182">
        <f>GM32*GQ$30</f>
        <v>30000</v>
      </c>
      <c r="GR32" s="182">
        <f>GP32*GQ32</f>
        <v>300000</v>
      </c>
      <c r="GS32" s="5"/>
      <c r="GT32" s="182">
        <f t="shared" ref="GT32:GT36" si="845">GT$2</f>
        <v>10</v>
      </c>
      <c r="GU32" s="182">
        <f>GQ32*GU$30</f>
        <v>30000</v>
      </c>
      <c r="GV32" s="182">
        <f>GT32*GU32</f>
        <v>300000</v>
      </c>
      <c r="GW32" s="5"/>
      <c r="GX32" s="182">
        <f t="shared" ref="GX32:GX36" si="846">GX$2</f>
        <v>10</v>
      </c>
      <c r="GY32" s="182">
        <f>GU32*GY$30</f>
        <v>30000</v>
      </c>
      <c r="GZ32" s="182">
        <f>GX32*GY32</f>
        <v>300000</v>
      </c>
      <c r="HA32" s="5"/>
      <c r="HB32" s="182">
        <f t="shared" ref="HB32:HB36" si="847">HB$2</f>
        <v>10</v>
      </c>
      <c r="HC32" s="182">
        <f>GY32*HC$30</f>
        <v>30000</v>
      </c>
      <c r="HD32" s="182">
        <f>HB32*HC32</f>
        <v>300000</v>
      </c>
      <c r="HE32" s="5"/>
      <c r="HF32" s="182">
        <f t="shared" ref="HF32:HF36" si="848">HF$2</f>
        <v>10</v>
      </c>
      <c r="HG32" s="182">
        <f>HC32*HG$30</f>
        <v>30000</v>
      </c>
      <c r="HH32" s="182">
        <f>HF32*HG32</f>
        <v>300000</v>
      </c>
      <c r="HI32" s="5"/>
      <c r="HJ32" s="182">
        <f t="shared" ref="HJ32:HJ36" si="849">HJ$2</f>
        <v>10</v>
      </c>
      <c r="HK32" s="182">
        <f>HG32*HK$30</f>
        <v>30000</v>
      </c>
      <c r="HL32" s="182">
        <f>HJ32*HK32</f>
        <v>300000</v>
      </c>
      <c r="HM32" s="5"/>
      <c r="HN32" s="182">
        <f t="shared" ref="HN32:HN36" si="850">HN$2</f>
        <v>10</v>
      </c>
      <c r="HO32" s="182">
        <f>HK32*HO$30</f>
        <v>30000</v>
      </c>
      <c r="HP32" s="182">
        <f>HN32*HO32</f>
        <v>300000</v>
      </c>
      <c r="HQ32" s="5"/>
      <c r="HR32" s="182">
        <f t="shared" ref="HR32:HR36" si="851">HR$2</f>
        <v>10</v>
      </c>
      <c r="HS32" s="182">
        <f>HO32*HS$30</f>
        <v>30000</v>
      </c>
      <c r="HT32" s="182">
        <f>HR32*HS32</f>
        <v>300000</v>
      </c>
      <c r="HU32" s="5"/>
      <c r="HV32" s="182">
        <f t="shared" ref="HV32:HV36" si="852">HV$2</f>
        <v>10</v>
      </c>
      <c r="HW32" s="182">
        <f>HS32*HW$30</f>
        <v>30000</v>
      </c>
      <c r="HX32" s="182">
        <f>HV32*HW32</f>
        <v>300000</v>
      </c>
      <c r="HY32" s="5"/>
      <c r="HZ32" s="182">
        <f t="shared" ref="HZ32:HZ36" si="853">HZ$2</f>
        <v>10</v>
      </c>
      <c r="IA32" s="182">
        <f>HW32*IA$30</f>
        <v>30000</v>
      </c>
      <c r="IB32" s="182">
        <f>HZ32*IA32</f>
        <v>300000</v>
      </c>
      <c r="IC32" s="5"/>
      <c r="ID32" s="182">
        <f t="shared" ref="ID32:ID36" si="854">ID$2</f>
        <v>10</v>
      </c>
      <c r="IE32" s="182">
        <f>IA32*IE$30</f>
        <v>30000</v>
      </c>
      <c r="IF32" s="182">
        <f>ID32*IE32</f>
        <v>300000</v>
      </c>
      <c r="IG32" s="5"/>
      <c r="IH32" s="182">
        <f t="shared" ref="IH32:IH36" si="855">IH$2</f>
        <v>10</v>
      </c>
      <c r="II32" s="182">
        <f>IE32*II$30</f>
        <v>30000</v>
      </c>
      <c r="IJ32" s="182">
        <f>IH32*II32</f>
        <v>300000</v>
      </c>
      <c r="IK32" s="5"/>
      <c r="IL32" s="182">
        <f t="shared" ref="IL32:IL36" si="856">IL$2</f>
        <v>10</v>
      </c>
      <c r="IM32" s="182">
        <f>II32*IM$30</f>
        <v>30000</v>
      </c>
      <c r="IN32" s="182">
        <f>IL32*IM32</f>
        <v>300000</v>
      </c>
      <c r="IO32" s="5"/>
      <c r="IP32" s="182">
        <f t="shared" ref="IP32:IP36" si="857">IP$2</f>
        <v>10</v>
      </c>
      <c r="IQ32" s="182">
        <f>IM32*IQ$30</f>
        <v>30000</v>
      </c>
      <c r="IR32" s="182">
        <f>IP32*IQ32</f>
        <v>300000</v>
      </c>
      <c r="IS32" s="5"/>
      <c r="IT32" s="182">
        <f t="shared" ref="IT32:IT36" si="858">IT$2</f>
        <v>10</v>
      </c>
      <c r="IU32" s="182">
        <f>IQ32*IU$30</f>
        <v>30000</v>
      </c>
      <c r="IV32" s="182">
        <f>IT32*IU32</f>
        <v>300000</v>
      </c>
      <c r="IW32" s="5"/>
      <c r="IX32" s="182">
        <f t="shared" ref="IX32:IX36" si="859">IX$2</f>
        <v>10</v>
      </c>
      <c r="IY32" s="182">
        <f>IU32*IY$30</f>
        <v>30000</v>
      </c>
      <c r="IZ32" s="182">
        <f>IX32*IY32</f>
        <v>300000</v>
      </c>
      <c r="JA32" s="5"/>
      <c r="JB32" s="182">
        <f t="shared" ref="JB32:JB36" si="860">JB$2</f>
        <v>10</v>
      </c>
      <c r="JC32" s="182">
        <f>IY32*JC$30</f>
        <v>30000</v>
      </c>
      <c r="JD32" s="182">
        <f>JB32*JC32</f>
        <v>300000</v>
      </c>
      <c r="JE32" s="5"/>
      <c r="JF32" s="182">
        <f t="shared" ref="JF32:JF36" si="861">JF$2</f>
        <v>10</v>
      </c>
      <c r="JG32" s="182">
        <f>JC32*JG$30</f>
        <v>30000</v>
      </c>
      <c r="JH32" s="182">
        <f>JF32*JG32</f>
        <v>300000</v>
      </c>
      <c r="JI32" s="5"/>
      <c r="JJ32" s="182">
        <f t="shared" ref="JJ32:JJ36" si="862">JJ$2</f>
        <v>10</v>
      </c>
      <c r="JK32" s="182">
        <f>JG32*JK$30</f>
        <v>30000</v>
      </c>
      <c r="JL32" s="182">
        <f>JJ32*JK32</f>
        <v>300000</v>
      </c>
      <c r="JM32" s="5"/>
      <c r="JN32" s="182">
        <f t="shared" ref="JN32:JN36" si="863">JN$2</f>
        <v>10</v>
      </c>
      <c r="JO32" s="182">
        <f>JK32*JO$30</f>
        <v>30000</v>
      </c>
      <c r="JP32" s="182">
        <f>JN32*JO32</f>
        <v>300000</v>
      </c>
      <c r="JQ32" s="5"/>
      <c r="JR32" s="182">
        <f t="shared" ref="JR32:JR36" si="864">JR$2</f>
        <v>10</v>
      </c>
      <c r="JS32" s="182">
        <f>JO32*JS$30</f>
        <v>30000</v>
      </c>
      <c r="JT32" s="182">
        <f>JR32*JS32</f>
        <v>300000</v>
      </c>
      <c r="JU32" s="5"/>
      <c r="JV32" s="182">
        <f t="shared" ref="JV32:JV36" si="865">JV$2</f>
        <v>10</v>
      </c>
      <c r="JW32" s="182">
        <f>JS32*JW$30</f>
        <v>30000</v>
      </c>
      <c r="JX32" s="182">
        <f>JV32*JW32</f>
        <v>300000</v>
      </c>
      <c r="JY32" s="5"/>
      <c r="JZ32" s="182">
        <f t="shared" ref="JZ32:JZ36" si="866">JZ$2</f>
        <v>10</v>
      </c>
      <c r="KA32" s="182">
        <f>JW32*KA$30</f>
        <v>30000</v>
      </c>
      <c r="KB32" s="182">
        <f>JZ32*KA32</f>
        <v>300000</v>
      </c>
      <c r="KC32" s="5"/>
      <c r="KD32" s="182">
        <f t="shared" ref="KD32:KD36" si="867">KD$2</f>
        <v>10</v>
      </c>
      <c r="KE32" s="182">
        <f>KA32*KE$30</f>
        <v>30000</v>
      </c>
      <c r="KF32" s="182">
        <f>KD32*KE32</f>
        <v>300000</v>
      </c>
      <c r="KH32" s="183">
        <f>SUMIFS($F32:$KF32,$F$3:$KF$3,KH$5,$F$6:$KF$6,KH$6)</f>
        <v>10</v>
      </c>
      <c r="KI32" s="183">
        <f>KJ32/KH32</f>
        <v>30000</v>
      </c>
      <c r="KJ32" s="183">
        <f t="shared" ref="KJ32:KJ37" si="868">SUMIFS($F32:$KF32,$F$3:$KF$3,KH$5,$F$6:$KF$6,KJ$6)</f>
        <v>300000</v>
      </c>
      <c r="KL32" s="183">
        <f>SUMIFS($F32:$KF32,$F$3:$KF$3,KL$5,$F$6:$KF$6,KL$6)</f>
        <v>113</v>
      </c>
      <c r="KM32" s="183">
        <f>KN32/KL32</f>
        <v>30000</v>
      </c>
      <c r="KN32" s="183">
        <f t="shared" ref="KN32:KN37" si="869">SUMIFS($F32:$KF32,$F$3:$KF$3,KL$5,$F$6:$KF$6,KN$6)</f>
        <v>3390000</v>
      </c>
      <c r="KP32" s="183">
        <f>SUMIFS($F32:$KF32,$F$3:$KF$3,KP$5,$F$6:$KF$6,KP$6)</f>
        <v>120</v>
      </c>
      <c r="KQ32" s="183">
        <f>KR32/KP32</f>
        <v>30000</v>
      </c>
      <c r="KR32" s="183">
        <f t="shared" ref="KR32:KR37" si="870">SUMIFS($F32:$KF32,$F$3:$KF$3,KP$5,$F$6:$KF$6,KR$6)</f>
        <v>3600000</v>
      </c>
      <c r="KT32" s="183">
        <f>SUMIFS($F32:$KF32,$F$3:$KF$3,KT$5,$F$6:$KF$6,KT$6)</f>
        <v>120</v>
      </c>
      <c r="KU32" s="183">
        <f>KV32/KT32</f>
        <v>30000</v>
      </c>
      <c r="KV32" s="183">
        <f t="shared" ref="KV32:KV37" si="871">SUMIFS($F32:$KF32,$F$3:$KF$3,KT$5,$F$6:$KF$6,KV$6)</f>
        <v>3600000</v>
      </c>
      <c r="KX32" s="183">
        <f>SUMIFS($F32:$KF32,$F$3:$KF$3,KX$5,$F$6:$KF$6,KX$6)</f>
        <v>120</v>
      </c>
      <c r="KY32" s="183">
        <f>KZ32/KX32</f>
        <v>30000</v>
      </c>
      <c r="KZ32" s="183">
        <f t="shared" ref="KZ32:KZ37" si="872">SUMIFS($F32:$KF32,$F$3:$KF$3,KX$5,$F$6:$KF$6,KZ$6)</f>
        <v>3600000</v>
      </c>
      <c r="LB32" s="183">
        <f>SUMIFS($F32:$KF32,$F$3:$KF$3,LB$5,$F$6:$KF$6,LB$6)</f>
        <v>120</v>
      </c>
      <c r="LC32" s="183">
        <f>LD32/LB32</f>
        <v>30000</v>
      </c>
      <c r="LD32" s="183">
        <f t="shared" ref="LD32:LD37" si="873">SUMIFS($F32:$KF32,$F$3:$KF$3,LB$5,$F$6:$KF$6,LD$6)</f>
        <v>3600000</v>
      </c>
      <c r="LF32" s="183">
        <f>SUMIFS($F32:$KF32,$F$3:$KF$3,LF$5,$F$6:$KF$6,LF$6)</f>
        <v>80</v>
      </c>
      <c r="LG32" s="183">
        <f>LH32/LF32</f>
        <v>30000</v>
      </c>
      <c r="LH32" s="183">
        <f t="shared" ref="LH32:LH37" si="874">SUMIFS($F32:$KF32,$F$3:$KF$3,LF$5,$F$6:$KF$6,LH$6)</f>
        <v>2400000</v>
      </c>
    </row>
    <row r="33" spans="2:320" ht="18.75">
      <c r="B33" s="172" t="str">
        <f>A.IIOPEX!C32</f>
        <v>3b</v>
      </c>
      <c r="C33" s="180"/>
      <c r="D33" s="180" t="str">
        <f>A.IIOPEX!E32</f>
        <v>Pest Control</v>
      </c>
      <c r="E33" s="184"/>
      <c r="F33" s="182"/>
      <c r="G33" s="182">
        <f>A.IIOPEX!I32</f>
        <v>10000</v>
      </c>
      <c r="H33" s="182">
        <f t="shared" ref="H33:H35" si="875">F33*G33</f>
        <v>0</v>
      </c>
      <c r="I33" s="5"/>
      <c r="J33" s="182">
        <f t="shared" si="797"/>
        <v>3</v>
      </c>
      <c r="K33" s="182">
        <f t="shared" ref="K33:K36" si="876">G33*K$30</f>
        <v>10000</v>
      </c>
      <c r="L33" s="182">
        <f t="shared" ref="L33:L36" si="877">J33*K33</f>
        <v>30000</v>
      </c>
      <c r="M33" s="5"/>
      <c r="N33" s="182">
        <f t="shared" si="798"/>
        <v>3</v>
      </c>
      <c r="O33" s="182">
        <f t="shared" ref="O33:O36" si="878">K33*O$30</f>
        <v>10000</v>
      </c>
      <c r="P33" s="182">
        <f t="shared" ref="P33:P36" si="879">N33*O33</f>
        <v>30000</v>
      </c>
      <c r="Q33" s="5"/>
      <c r="R33" s="182">
        <f t="shared" si="799"/>
        <v>4</v>
      </c>
      <c r="S33" s="182">
        <f t="shared" ref="S33:S36" si="880">O33*S$30</f>
        <v>10000</v>
      </c>
      <c r="T33" s="182">
        <f t="shared" ref="T33:T36" si="881">R33*S33</f>
        <v>40000</v>
      </c>
      <c r="U33" s="5"/>
      <c r="V33" s="182">
        <f t="shared" si="800"/>
        <v>5</v>
      </c>
      <c r="W33" s="182">
        <f t="shared" ref="W33:W36" si="882">S33*W$30</f>
        <v>10000</v>
      </c>
      <c r="X33" s="182">
        <f t="shared" ref="X33:X36" si="883">V33*W33</f>
        <v>50000</v>
      </c>
      <c r="Y33" s="5"/>
      <c r="Z33" s="182">
        <f t="shared" si="801"/>
        <v>8</v>
      </c>
      <c r="AA33" s="182">
        <f t="shared" ref="AA33:AA36" si="884">W33*AA$30</f>
        <v>10000</v>
      </c>
      <c r="AB33" s="182">
        <f t="shared" ref="AB33:AB36" si="885">Z33*AA33</f>
        <v>80000</v>
      </c>
      <c r="AC33" s="5"/>
      <c r="AD33" s="182">
        <f t="shared" si="802"/>
        <v>10</v>
      </c>
      <c r="AE33" s="182">
        <f t="shared" ref="AE33:AE36" si="886">AA33*AE$30</f>
        <v>10000</v>
      </c>
      <c r="AF33" s="182">
        <f t="shared" ref="AF33:AF36" si="887">AD33*AE33</f>
        <v>100000</v>
      </c>
      <c r="AG33" s="5"/>
      <c r="AH33" s="182">
        <f t="shared" si="803"/>
        <v>10</v>
      </c>
      <c r="AI33" s="182">
        <f t="shared" ref="AI33:AI36" si="888">AE33*AI$30</f>
        <v>10000</v>
      </c>
      <c r="AJ33" s="182">
        <f t="shared" ref="AJ33:AJ36" si="889">AH33*AI33</f>
        <v>100000</v>
      </c>
      <c r="AK33" s="5"/>
      <c r="AL33" s="182">
        <f t="shared" si="804"/>
        <v>10</v>
      </c>
      <c r="AM33" s="182">
        <f t="shared" ref="AM33:AM36" si="890">AI33*AM$30</f>
        <v>10000</v>
      </c>
      <c r="AN33" s="182">
        <f t="shared" ref="AN33:AN36" si="891">AL33*AM33</f>
        <v>100000</v>
      </c>
      <c r="AO33" s="5"/>
      <c r="AP33" s="182">
        <f t="shared" si="805"/>
        <v>10</v>
      </c>
      <c r="AQ33" s="182">
        <f t="shared" ref="AQ33:AQ36" si="892">AM33*AQ$30</f>
        <v>10000</v>
      </c>
      <c r="AR33" s="182">
        <f t="shared" ref="AR33:AR36" si="893">AP33*AQ33</f>
        <v>100000</v>
      </c>
      <c r="AS33" s="5"/>
      <c r="AT33" s="182">
        <f t="shared" si="806"/>
        <v>10</v>
      </c>
      <c r="AU33" s="182">
        <f t="shared" ref="AU33:AU36" si="894">AQ33*AU$30</f>
        <v>10000</v>
      </c>
      <c r="AV33" s="182">
        <f t="shared" ref="AV33:AV36" si="895">AT33*AU33</f>
        <v>100000</v>
      </c>
      <c r="AW33" s="5"/>
      <c r="AX33" s="182">
        <f t="shared" si="807"/>
        <v>10</v>
      </c>
      <c r="AY33" s="182">
        <f t="shared" ref="AY33:AY36" si="896">AU33*AY$30</f>
        <v>10000</v>
      </c>
      <c r="AZ33" s="182">
        <f t="shared" ref="AZ33:AZ36" si="897">AX33*AY33</f>
        <v>100000</v>
      </c>
      <c r="BA33" s="5"/>
      <c r="BB33" s="182">
        <f t="shared" si="808"/>
        <v>10</v>
      </c>
      <c r="BC33" s="182">
        <f t="shared" ref="BC33:BC36" si="898">AY33*BC$30</f>
        <v>10000</v>
      </c>
      <c r="BD33" s="182">
        <f t="shared" ref="BD33:BD36" si="899">BB33*BC33</f>
        <v>100000</v>
      </c>
      <c r="BE33" s="5"/>
      <c r="BF33" s="182">
        <f t="shared" si="809"/>
        <v>10</v>
      </c>
      <c r="BG33" s="182">
        <f t="shared" ref="BG33:BG36" si="900">BC33*BG$30</f>
        <v>10000</v>
      </c>
      <c r="BH33" s="182">
        <f t="shared" ref="BH33:BH36" si="901">BF33*BG33</f>
        <v>100000</v>
      </c>
      <c r="BI33" s="5"/>
      <c r="BJ33" s="182">
        <f t="shared" si="810"/>
        <v>10</v>
      </c>
      <c r="BK33" s="182">
        <f t="shared" ref="BK33:BK36" si="902">BG33*BK$30</f>
        <v>10000</v>
      </c>
      <c r="BL33" s="182">
        <f t="shared" ref="BL33:BL36" si="903">BJ33*BK33</f>
        <v>100000</v>
      </c>
      <c r="BM33" s="5"/>
      <c r="BN33" s="182">
        <f t="shared" si="811"/>
        <v>10</v>
      </c>
      <c r="BO33" s="182">
        <f t="shared" ref="BO33:BO36" si="904">BK33*BO$30</f>
        <v>10000</v>
      </c>
      <c r="BP33" s="182">
        <f t="shared" ref="BP33:BP36" si="905">BN33*BO33</f>
        <v>100000</v>
      </c>
      <c r="BQ33" s="5"/>
      <c r="BR33" s="182">
        <f t="shared" si="812"/>
        <v>10</v>
      </c>
      <c r="BS33" s="182">
        <f t="shared" ref="BS33:BS36" si="906">BO33*BS$30</f>
        <v>10000</v>
      </c>
      <c r="BT33" s="182">
        <f t="shared" ref="BT33:BT36" si="907">BR33*BS33</f>
        <v>100000</v>
      </c>
      <c r="BU33" s="5"/>
      <c r="BV33" s="182">
        <f t="shared" si="813"/>
        <v>10</v>
      </c>
      <c r="BW33" s="182">
        <f t="shared" ref="BW33:BW36" si="908">BS33*BW$30</f>
        <v>10000</v>
      </c>
      <c r="BX33" s="182">
        <f t="shared" ref="BX33:BX36" si="909">BV33*BW33</f>
        <v>100000</v>
      </c>
      <c r="BY33" s="5"/>
      <c r="BZ33" s="182">
        <f t="shared" si="814"/>
        <v>10</v>
      </c>
      <c r="CA33" s="182">
        <f t="shared" ref="CA33:CA36" si="910">BW33*CA$30</f>
        <v>10000</v>
      </c>
      <c r="CB33" s="182">
        <f t="shared" ref="CB33:CB36" si="911">BZ33*CA33</f>
        <v>100000</v>
      </c>
      <c r="CC33" s="5"/>
      <c r="CD33" s="182">
        <f t="shared" si="815"/>
        <v>10</v>
      </c>
      <c r="CE33" s="182">
        <f t="shared" ref="CE33:CE36" si="912">CA33*CE$30</f>
        <v>10000</v>
      </c>
      <c r="CF33" s="182">
        <f t="shared" ref="CF33:CF36" si="913">CD33*CE33</f>
        <v>100000</v>
      </c>
      <c r="CG33" s="5"/>
      <c r="CH33" s="182">
        <f t="shared" si="816"/>
        <v>10</v>
      </c>
      <c r="CI33" s="182">
        <f t="shared" ref="CI33:CI36" si="914">CE33*CI$30</f>
        <v>10000</v>
      </c>
      <c r="CJ33" s="182">
        <f t="shared" ref="CJ33:CJ36" si="915">CH33*CI33</f>
        <v>100000</v>
      </c>
      <c r="CK33" s="5"/>
      <c r="CL33" s="182">
        <f t="shared" si="817"/>
        <v>10</v>
      </c>
      <c r="CM33" s="182">
        <f t="shared" ref="CM33:CM36" si="916">CI33*CM$30</f>
        <v>10000</v>
      </c>
      <c r="CN33" s="182">
        <f t="shared" ref="CN33:CN36" si="917">CL33*CM33</f>
        <v>100000</v>
      </c>
      <c r="CO33" s="5"/>
      <c r="CP33" s="182">
        <f t="shared" si="818"/>
        <v>10</v>
      </c>
      <c r="CQ33" s="182">
        <f t="shared" ref="CQ33:CQ36" si="918">CM33*CQ$30</f>
        <v>10000</v>
      </c>
      <c r="CR33" s="182">
        <f t="shared" ref="CR33:CR36" si="919">CP33*CQ33</f>
        <v>100000</v>
      </c>
      <c r="CS33" s="5"/>
      <c r="CT33" s="182">
        <f t="shared" si="819"/>
        <v>10</v>
      </c>
      <c r="CU33" s="182">
        <f t="shared" ref="CU33:CU36" si="920">CQ33*CU$30</f>
        <v>10000</v>
      </c>
      <c r="CV33" s="182">
        <f t="shared" ref="CV33:CV36" si="921">CT33*CU33</f>
        <v>100000</v>
      </c>
      <c r="CW33" s="5"/>
      <c r="CX33" s="182">
        <f t="shared" si="820"/>
        <v>10</v>
      </c>
      <c r="CY33" s="182">
        <f t="shared" ref="CY33:CY36" si="922">CU33*CY$30</f>
        <v>10000</v>
      </c>
      <c r="CZ33" s="182">
        <f t="shared" ref="CZ33:CZ36" si="923">CX33*CY33</f>
        <v>100000</v>
      </c>
      <c r="DA33" s="5"/>
      <c r="DB33" s="182">
        <f t="shared" si="821"/>
        <v>10</v>
      </c>
      <c r="DC33" s="182">
        <f t="shared" ref="DC33:DC36" si="924">CY33*DC$30</f>
        <v>10000</v>
      </c>
      <c r="DD33" s="182">
        <f t="shared" ref="DD33:DD36" si="925">DB33*DC33</f>
        <v>100000</v>
      </c>
      <c r="DE33" s="5"/>
      <c r="DF33" s="182">
        <f t="shared" si="822"/>
        <v>10</v>
      </c>
      <c r="DG33" s="182">
        <f t="shared" ref="DG33:DG36" si="926">DC33*DG$30</f>
        <v>10000</v>
      </c>
      <c r="DH33" s="182">
        <f t="shared" ref="DH33:DH36" si="927">DF33*DG33</f>
        <v>100000</v>
      </c>
      <c r="DI33" s="5"/>
      <c r="DJ33" s="182">
        <f t="shared" si="823"/>
        <v>10</v>
      </c>
      <c r="DK33" s="182">
        <f t="shared" ref="DK33:DK36" si="928">DG33*DK$30</f>
        <v>10000</v>
      </c>
      <c r="DL33" s="182">
        <f t="shared" ref="DL33:DL36" si="929">DJ33*DK33</f>
        <v>100000</v>
      </c>
      <c r="DM33" s="5"/>
      <c r="DN33" s="182">
        <f t="shared" si="824"/>
        <v>10</v>
      </c>
      <c r="DO33" s="182">
        <f t="shared" ref="DO33:DO36" si="930">DK33*DO$30</f>
        <v>10000</v>
      </c>
      <c r="DP33" s="182">
        <f t="shared" ref="DP33:DP36" si="931">DN33*DO33</f>
        <v>100000</v>
      </c>
      <c r="DQ33" s="5"/>
      <c r="DR33" s="182">
        <f t="shared" si="825"/>
        <v>10</v>
      </c>
      <c r="DS33" s="182">
        <f t="shared" ref="DS33:DS36" si="932">DO33*DS$30</f>
        <v>10000</v>
      </c>
      <c r="DT33" s="182">
        <f t="shared" ref="DT33:DT36" si="933">DR33*DS33</f>
        <v>100000</v>
      </c>
      <c r="DU33" s="5"/>
      <c r="DV33" s="182">
        <f t="shared" si="826"/>
        <v>10</v>
      </c>
      <c r="DW33" s="182">
        <f t="shared" ref="DW33:DW36" si="934">DS33*DW$30</f>
        <v>10000</v>
      </c>
      <c r="DX33" s="182">
        <f t="shared" ref="DX33:DX36" si="935">DV33*DW33</f>
        <v>100000</v>
      </c>
      <c r="DY33" s="5"/>
      <c r="DZ33" s="182">
        <f t="shared" si="827"/>
        <v>10</v>
      </c>
      <c r="EA33" s="182">
        <f t="shared" ref="EA33:EA36" si="936">DW33*EA$30</f>
        <v>10000</v>
      </c>
      <c r="EB33" s="182">
        <f t="shared" ref="EB33:EB36" si="937">DZ33*EA33</f>
        <v>100000</v>
      </c>
      <c r="EC33" s="5"/>
      <c r="ED33" s="182">
        <f t="shared" si="828"/>
        <v>10</v>
      </c>
      <c r="EE33" s="182">
        <f t="shared" ref="EE33:EE36" si="938">EA33*EE$30</f>
        <v>10000</v>
      </c>
      <c r="EF33" s="182">
        <f t="shared" ref="EF33:EF36" si="939">ED33*EE33</f>
        <v>100000</v>
      </c>
      <c r="EG33" s="5"/>
      <c r="EH33" s="182">
        <f t="shared" si="829"/>
        <v>10</v>
      </c>
      <c r="EI33" s="182">
        <f t="shared" ref="EI33:EI36" si="940">EE33*EI$30</f>
        <v>10000</v>
      </c>
      <c r="EJ33" s="182">
        <f t="shared" ref="EJ33:EJ36" si="941">EH33*EI33</f>
        <v>100000</v>
      </c>
      <c r="EK33" s="5"/>
      <c r="EL33" s="182">
        <f t="shared" si="830"/>
        <v>10</v>
      </c>
      <c r="EM33" s="182">
        <f t="shared" ref="EM33:EM36" si="942">EI33*EM$30</f>
        <v>10000</v>
      </c>
      <c r="EN33" s="182">
        <f t="shared" ref="EN33:EN36" si="943">EL33*EM33</f>
        <v>100000</v>
      </c>
      <c r="EO33" s="5"/>
      <c r="EP33" s="182">
        <f t="shared" si="831"/>
        <v>10</v>
      </c>
      <c r="EQ33" s="182">
        <f t="shared" ref="EQ33:EQ36" si="944">EM33*EQ$30</f>
        <v>10000</v>
      </c>
      <c r="ER33" s="182">
        <f t="shared" ref="ER33:ER36" si="945">EP33*EQ33</f>
        <v>100000</v>
      </c>
      <c r="ES33" s="5"/>
      <c r="ET33" s="182">
        <f t="shared" si="832"/>
        <v>10</v>
      </c>
      <c r="EU33" s="182">
        <f t="shared" ref="EU33:EU36" si="946">EQ33*EU$30</f>
        <v>10000</v>
      </c>
      <c r="EV33" s="182">
        <f t="shared" ref="EV33:EV36" si="947">ET33*EU33</f>
        <v>100000</v>
      </c>
      <c r="EW33" s="5"/>
      <c r="EX33" s="182">
        <f t="shared" si="833"/>
        <v>10</v>
      </c>
      <c r="EY33" s="182">
        <f t="shared" ref="EY33:EY36" si="948">EU33*EY$30</f>
        <v>10000</v>
      </c>
      <c r="EZ33" s="182">
        <f t="shared" ref="EZ33:EZ36" si="949">EX33*EY33</f>
        <v>100000</v>
      </c>
      <c r="FA33" s="5"/>
      <c r="FB33" s="182">
        <f t="shared" si="834"/>
        <v>10</v>
      </c>
      <c r="FC33" s="182">
        <f t="shared" ref="FC33:FC36" si="950">EY33*FC$30</f>
        <v>10000</v>
      </c>
      <c r="FD33" s="182">
        <f t="shared" ref="FD33:FD36" si="951">FB33*FC33</f>
        <v>100000</v>
      </c>
      <c r="FE33" s="5"/>
      <c r="FF33" s="182">
        <f t="shared" si="835"/>
        <v>10</v>
      </c>
      <c r="FG33" s="182">
        <f t="shared" ref="FG33:FG36" si="952">FC33*FG$30</f>
        <v>10000</v>
      </c>
      <c r="FH33" s="182">
        <f t="shared" ref="FH33:FH36" si="953">FF33*FG33</f>
        <v>100000</v>
      </c>
      <c r="FI33" s="5"/>
      <c r="FJ33" s="182">
        <f t="shared" si="836"/>
        <v>10</v>
      </c>
      <c r="FK33" s="182">
        <f t="shared" ref="FK33:FK36" si="954">FG33*FK$30</f>
        <v>10000</v>
      </c>
      <c r="FL33" s="182">
        <f t="shared" ref="FL33:FL36" si="955">FJ33*FK33</f>
        <v>100000</v>
      </c>
      <c r="FM33" s="5"/>
      <c r="FN33" s="182">
        <f t="shared" si="837"/>
        <v>10</v>
      </c>
      <c r="FO33" s="182">
        <f t="shared" ref="FO33:FO36" si="956">FK33*FO$30</f>
        <v>10000</v>
      </c>
      <c r="FP33" s="182">
        <f t="shared" ref="FP33:FP36" si="957">FN33*FO33</f>
        <v>100000</v>
      </c>
      <c r="FQ33" s="5"/>
      <c r="FR33" s="182">
        <f t="shared" si="838"/>
        <v>10</v>
      </c>
      <c r="FS33" s="182">
        <f t="shared" ref="FS33:FS36" si="958">FO33*FS$30</f>
        <v>10000</v>
      </c>
      <c r="FT33" s="182">
        <f t="shared" ref="FT33:FT36" si="959">FR33*FS33</f>
        <v>100000</v>
      </c>
      <c r="FU33" s="5"/>
      <c r="FV33" s="182">
        <f t="shared" si="839"/>
        <v>10</v>
      </c>
      <c r="FW33" s="182">
        <f t="shared" ref="FW33:FW36" si="960">FS33*FW$30</f>
        <v>10000</v>
      </c>
      <c r="FX33" s="182">
        <f t="shared" ref="FX33:FX36" si="961">FV33*FW33</f>
        <v>100000</v>
      </c>
      <c r="FY33" s="5"/>
      <c r="FZ33" s="182">
        <f t="shared" si="840"/>
        <v>10</v>
      </c>
      <c r="GA33" s="182">
        <f t="shared" ref="GA33:GA36" si="962">FW33*GA$30</f>
        <v>10000</v>
      </c>
      <c r="GB33" s="182">
        <f t="shared" ref="GB33:GB36" si="963">FZ33*GA33</f>
        <v>100000</v>
      </c>
      <c r="GC33" s="5"/>
      <c r="GD33" s="182">
        <f t="shared" si="841"/>
        <v>10</v>
      </c>
      <c r="GE33" s="182">
        <f t="shared" ref="GE33:GE36" si="964">GA33*GE$30</f>
        <v>10000</v>
      </c>
      <c r="GF33" s="182">
        <f t="shared" ref="GF33:GF36" si="965">GD33*GE33</f>
        <v>100000</v>
      </c>
      <c r="GG33" s="5"/>
      <c r="GH33" s="182">
        <f t="shared" si="842"/>
        <v>10</v>
      </c>
      <c r="GI33" s="182">
        <f t="shared" ref="GI33:GI36" si="966">GE33*GI$30</f>
        <v>10000</v>
      </c>
      <c r="GJ33" s="182">
        <f t="shared" ref="GJ33:GJ36" si="967">GH33*GI33</f>
        <v>100000</v>
      </c>
      <c r="GK33" s="5"/>
      <c r="GL33" s="182">
        <f t="shared" si="843"/>
        <v>10</v>
      </c>
      <c r="GM33" s="182">
        <f t="shared" ref="GM33:GM36" si="968">GI33*GM$30</f>
        <v>10000</v>
      </c>
      <c r="GN33" s="182">
        <f t="shared" ref="GN33:GN36" si="969">GL33*GM33</f>
        <v>100000</v>
      </c>
      <c r="GO33" s="5"/>
      <c r="GP33" s="182">
        <f t="shared" si="844"/>
        <v>10</v>
      </c>
      <c r="GQ33" s="182">
        <f t="shared" ref="GQ33:GQ36" si="970">GM33*GQ$30</f>
        <v>10000</v>
      </c>
      <c r="GR33" s="182">
        <f t="shared" ref="GR33:GR36" si="971">GP33*GQ33</f>
        <v>100000</v>
      </c>
      <c r="GS33" s="5"/>
      <c r="GT33" s="182">
        <f t="shared" si="845"/>
        <v>10</v>
      </c>
      <c r="GU33" s="182">
        <f t="shared" ref="GU33:GU36" si="972">GQ33*GU$30</f>
        <v>10000</v>
      </c>
      <c r="GV33" s="182">
        <f t="shared" ref="GV33:GV36" si="973">GT33*GU33</f>
        <v>100000</v>
      </c>
      <c r="GW33" s="5"/>
      <c r="GX33" s="182">
        <f t="shared" si="846"/>
        <v>10</v>
      </c>
      <c r="GY33" s="182">
        <f t="shared" ref="GY33:GY36" si="974">GU33*GY$30</f>
        <v>10000</v>
      </c>
      <c r="GZ33" s="182">
        <f t="shared" ref="GZ33:GZ36" si="975">GX33*GY33</f>
        <v>100000</v>
      </c>
      <c r="HA33" s="5"/>
      <c r="HB33" s="182">
        <f t="shared" si="847"/>
        <v>10</v>
      </c>
      <c r="HC33" s="182">
        <f t="shared" ref="HC33:HC36" si="976">GY33*HC$30</f>
        <v>10000</v>
      </c>
      <c r="HD33" s="182">
        <f t="shared" ref="HD33:HD36" si="977">HB33*HC33</f>
        <v>100000</v>
      </c>
      <c r="HE33" s="5"/>
      <c r="HF33" s="182">
        <f t="shared" si="848"/>
        <v>10</v>
      </c>
      <c r="HG33" s="182">
        <f t="shared" ref="HG33:HG36" si="978">HC33*HG$30</f>
        <v>10000</v>
      </c>
      <c r="HH33" s="182">
        <f t="shared" ref="HH33:HH36" si="979">HF33*HG33</f>
        <v>100000</v>
      </c>
      <c r="HI33" s="5"/>
      <c r="HJ33" s="182">
        <f t="shared" si="849"/>
        <v>10</v>
      </c>
      <c r="HK33" s="182">
        <f t="shared" ref="HK33:HK36" si="980">HG33*HK$30</f>
        <v>10000</v>
      </c>
      <c r="HL33" s="182">
        <f t="shared" ref="HL33:HL36" si="981">HJ33*HK33</f>
        <v>100000</v>
      </c>
      <c r="HM33" s="5"/>
      <c r="HN33" s="182">
        <f t="shared" si="850"/>
        <v>10</v>
      </c>
      <c r="HO33" s="182">
        <f t="shared" ref="HO33:HO36" si="982">HK33*HO$30</f>
        <v>10000</v>
      </c>
      <c r="HP33" s="182">
        <f t="shared" ref="HP33:HP36" si="983">HN33*HO33</f>
        <v>100000</v>
      </c>
      <c r="HQ33" s="5"/>
      <c r="HR33" s="182">
        <f t="shared" si="851"/>
        <v>10</v>
      </c>
      <c r="HS33" s="182">
        <f t="shared" ref="HS33:HS36" si="984">HO33*HS$30</f>
        <v>10000</v>
      </c>
      <c r="HT33" s="182">
        <f t="shared" ref="HT33:HT36" si="985">HR33*HS33</f>
        <v>100000</v>
      </c>
      <c r="HU33" s="5"/>
      <c r="HV33" s="182">
        <f t="shared" si="852"/>
        <v>10</v>
      </c>
      <c r="HW33" s="182">
        <f t="shared" ref="HW33:HW36" si="986">HS33*HW$30</f>
        <v>10000</v>
      </c>
      <c r="HX33" s="182">
        <f t="shared" ref="HX33:HX36" si="987">HV33*HW33</f>
        <v>100000</v>
      </c>
      <c r="HY33" s="5"/>
      <c r="HZ33" s="182">
        <f t="shared" si="853"/>
        <v>10</v>
      </c>
      <c r="IA33" s="182">
        <f t="shared" ref="IA33:IA36" si="988">HW33*IA$30</f>
        <v>10000</v>
      </c>
      <c r="IB33" s="182">
        <f t="shared" ref="IB33:IB36" si="989">HZ33*IA33</f>
        <v>100000</v>
      </c>
      <c r="IC33" s="5"/>
      <c r="ID33" s="182">
        <f t="shared" si="854"/>
        <v>10</v>
      </c>
      <c r="IE33" s="182">
        <f t="shared" ref="IE33:IE36" si="990">IA33*IE$30</f>
        <v>10000</v>
      </c>
      <c r="IF33" s="182">
        <f t="shared" ref="IF33:IF36" si="991">ID33*IE33</f>
        <v>100000</v>
      </c>
      <c r="IG33" s="5"/>
      <c r="IH33" s="182">
        <f t="shared" si="855"/>
        <v>10</v>
      </c>
      <c r="II33" s="182">
        <f t="shared" ref="II33:II36" si="992">IE33*II$30</f>
        <v>10000</v>
      </c>
      <c r="IJ33" s="182">
        <f t="shared" ref="IJ33:IJ36" si="993">IH33*II33</f>
        <v>100000</v>
      </c>
      <c r="IK33" s="5"/>
      <c r="IL33" s="182">
        <f t="shared" si="856"/>
        <v>10</v>
      </c>
      <c r="IM33" s="182">
        <f t="shared" ref="IM33:IM36" si="994">II33*IM$30</f>
        <v>10000</v>
      </c>
      <c r="IN33" s="182">
        <f t="shared" ref="IN33:IN36" si="995">IL33*IM33</f>
        <v>100000</v>
      </c>
      <c r="IO33" s="5"/>
      <c r="IP33" s="182">
        <f t="shared" si="857"/>
        <v>10</v>
      </c>
      <c r="IQ33" s="182">
        <f t="shared" ref="IQ33:IQ36" si="996">IM33*IQ$30</f>
        <v>10000</v>
      </c>
      <c r="IR33" s="182">
        <f t="shared" ref="IR33:IR36" si="997">IP33*IQ33</f>
        <v>100000</v>
      </c>
      <c r="IS33" s="5"/>
      <c r="IT33" s="182">
        <f t="shared" si="858"/>
        <v>10</v>
      </c>
      <c r="IU33" s="182">
        <f t="shared" ref="IU33:IU36" si="998">IQ33*IU$30</f>
        <v>10000</v>
      </c>
      <c r="IV33" s="182">
        <f t="shared" ref="IV33:IV36" si="999">IT33*IU33</f>
        <v>100000</v>
      </c>
      <c r="IW33" s="5"/>
      <c r="IX33" s="182">
        <f t="shared" si="859"/>
        <v>10</v>
      </c>
      <c r="IY33" s="182">
        <f t="shared" ref="IY33:IY36" si="1000">IU33*IY$30</f>
        <v>10000</v>
      </c>
      <c r="IZ33" s="182">
        <f t="shared" ref="IZ33:IZ36" si="1001">IX33*IY33</f>
        <v>100000</v>
      </c>
      <c r="JA33" s="5"/>
      <c r="JB33" s="182">
        <f t="shared" si="860"/>
        <v>10</v>
      </c>
      <c r="JC33" s="182">
        <f t="shared" ref="JC33:JC36" si="1002">IY33*JC$30</f>
        <v>10000</v>
      </c>
      <c r="JD33" s="182">
        <f t="shared" ref="JD33:JD36" si="1003">JB33*JC33</f>
        <v>100000</v>
      </c>
      <c r="JE33" s="5"/>
      <c r="JF33" s="182">
        <f t="shared" si="861"/>
        <v>10</v>
      </c>
      <c r="JG33" s="182">
        <f t="shared" ref="JG33:JG36" si="1004">JC33*JG$30</f>
        <v>10000</v>
      </c>
      <c r="JH33" s="182">
        <f t="shared" ref="JH33:JH36" si="1005">JF33*JG33</f>
        <v>100000</v>
      </c>
      <c r="JI33" s="5"/>
      <c r="JJ33" s="182">
        <f t="shared" si="862"/>
        <v>10</v>
      </c>
      <c r="JK33" s="182">
        <f t="shared" ref="JK33:JK36" si="1006">JG33*JK$30</f>
        <v>10000</v>
      </c>
      <c r="JL33" s="182">
        <f t="shared" ref="JL33:JL36" si="1007">JJ33*JK33</f>
        <v>100000</v>
      </c>
      <c r="JM33" s="5"/>
      <c r="JN33" s="182">
        <f t="shared" si="863"/>
        <v>10</v>
      </c>
      <c r="JO33" s="182">
        <f t="shared" ref="JO33:JO36" si="1008">JK33*JO$30</f>
        <v>10000</v>
      </c>
      <c r="JP33" s="182">
        <f t="shared" ref="JP33:JP36" si="1009">JN33*JO33</f>
        <v>100000</v>
      </c>
      <c r="JQ33" s="5"/>
      <c r="JR33" s="182">
        <f t="shared" si="864"/>
        <v>10</v>
      </c>
      <c r="JS33" s="182">
        <f t="shared" ref="JS33:JS36" si="1010">JO33*JS$30</f>
        <v>10000</v>
      </c>
      <c r="JT33" s="182">
        <f t="shared" ref="JT33:JT36" si="1011">JR33*JS33</f>
        <v>100000</v>
      </c>
      <c r="JU33" s="5"/>
      <c r="JV33" s="182">
        <f t="shared" si="865"/>
        <v>10</v>
      </c>
      <c r="JW33" s="182">
        <f t="shared" ref="JW33:JW36" si="1012">JS33*JW$30</f>
        <v>10000</v>
      </c>
      <c r="JX33" s="182">
        <f t="shared" ref="JX33:JX36" si="1013">JV33*JW33</f>
        <v>100000</v>
      </c>
      <c r="JY33" s="5"/>
      <c r="JZ33" s="182">
        <f t="shared" si="866"/>
        <v>10</v>
      </c>
      <c r="KA33" s="182">
        <f t="shared" ref="KA33:KA36" si="1014">JW33*KA$30</f>
        <v>10000</v>
      </c>
      <c r="KB33" s="182">
        <f t="shared" ref="KB33:KB36" si="1015">JZ33*KA33</f>
        <v>100000</v>
      </c>
      <c r="KC33" s="5"/>
      <c r="KD33" s="182">
        <f t="shared" si="867"/>
        <v>10</v>
      </c>
      <c r="KE33" s="182">
        <f t="shared" ref="KE33:KE36" si="1016">KA33*KE$30</f>
        <v>10000</v>
      </c>
      <c r="KF33" s="182">
        <f t="shared" ref="KF33:KF36" si="1017">KD33*KE33</f>
        <v>100000</v>
      </c>
      <c r="KH33" s="183">
        <f t="shared" ref="KH33:KH35" si="1018">SUMIFS($F33:$KF33,$F$3:$KF$3,KH$5,$F$6:$KF$6,KH$6)</f>
        <v>10</v>
      </c>
      <c r="KI33" s="183">
        <f t="shared" ref="KI33:KI34" si="1019">KJ33/KH33</f>
        <v>10000</v>
      </c>
      <c r="KJ33" s="183">
        <f t="shared" si="868"/>
        <v>100000</v>
      </c>
      <c r="KL33" s="183">
        <f t="shared" ref="KL33:KL35" si="1020">SUMIFS($F33:$KF33,$F$3:$KF$3,KL$5,$F$6:$KF$6,KL$6)</f>
        <v>113</v>
      </c>
      <c r="KM33" s="183">
        <f t="shared" ref="KM33:KM34" si="1021">KN33/KL33</f>
        <v>10000</v>
      </c>
      <c r="KN33" s="183">
        <f t="shared" si="869"/>
        <v>1130000</v>
      </c>
      <c r="KP33" s="183">
        <f t="shared" ref="KP33:KP35" si="1022">SUMIFS($F33:$KF33,$F$3:$KF$3,KP$5,$F$6:$KF$6,KP$6)</f>
        <v>120</v>
      </c>
      <c r="KQ33" s="183">
        <f t="shared" ref="KQ33:KQ34" si="1023">KR33/KP33</f>
        <v>10000</v>
      </c>
      <c r="KR33" s="183">
        <f t="shared" si="870"/>
        <v>1200000</v>
      </c>
      <c r="KT33" s="183">
        <f t="shared" ref="KT33:KT35" si="1024">SUMIFS($F33:$KF33,$F$3:$KF$3,KT$5,$F$6:$KF$6,KT$6)</f>
        <v>120</v>
      </c>
      <c r="KU33" s="183">
        <f t="shared" ref="KU33:KU34" si="1025">KV33/KT33</f>
        <v>10000</v>
      </c>
      <c r="KV33" s="183">
        <f t="shared" si="871"/>
        <v>1200000</v>
      </c>
      <c r="KX33" s="183">
        <f t="shared" ref="KX33:KX35" si="1026">SUMIFS($F33:$KF33,$F$3:$KF$3,KX$5,$F$6:$KF$6,KX$6)</f>
        <v>120</v>
      </c>
      <c r="KY33" s="183">
        <f t="shared" ref="KY33:KY35" si="1027">KZ33/KX33</f>
        <v>10000</v>
      </c>
      <c r="KZ33" s="183">
        <f t="shared" si="872"/>
        <v>1200000</v>
      </c>
      <c r="LB33" s="183">
        <f t="shared" ref="LB33:LB35" si="1028">SUMIFS($F33:$KF33,$F$3:$KF$3,LB$5,$F$6:$KF$6,LB$6)</f>
        <v>120</v>
      </c>
      <c r="LC33" s="183">
        <f t="shared" ref="LC33:LC35" si="1029">LD33/LB33</f>
        <v>10000</v>
      </c>
      <c r="LD33" s="183">
        <f t="shared" si="873"/>
        <v>1200000</v>
      </c>
      <c r="LF33" s="183">
        <f t="shared" ref="LF33:LF35" si="1030">SUMIFS($F33:$KF33,$F$3:$KF$3,LF$5,$F$6:$KF$6,LF$6)</f>
        <v>80</v>
      </c>
      <c r="LG33" s="183">
        <f t="shared" ref="LG33:LG35" si="1031">LH33/LF33</f>
        <v>10000</v>
      </c>
      <c r="LH33" s="183">
        <f t="shared" si="874"/>
        <v>800000</v>
      </c>
    </row>
    <row r="34" spans="2:320" ht="18.75">
      <c r="B34" s="172" t="str">
        <f>A.IIOPEX!C33</f>
        <v>3c</v>
      </c>
      <c r="C34" s="180"/>
      <c r="D34" s="180" t="str">
        <f>A.IIOPEX!E33</f>
        <v>Biomedical Waste Disposal</v>
      </c>
      <c r="E34" s="184"/>
      <c r="F34" s="182"/>
      <c r="G34" s="182">
        <f>A.IIOPEX!I33</f>
        <v>1666.6666666666667</v>
      </c>
      <c r="H34" s="182">
        <f t="shared" si="875"/>
        <v>0</v>
      </c>
      <c r="I34" s="5"/>
      <c r="J34" s="182">
        <f t="shared" si="797"/>
        <v>3</v>
      </c>
      <c r="K34" s="182">
        <f t="shared" si="876"/>
        <v>1666.6666666666667</v>
      </c>
      <c r="L34" s="182">
        <f t="shared" si="877"/>
        <v>5000</v>
      </c>
      <c r="M34" s="5"/>
      <c r="N34" s="182">
        <f t="shared" si="798"/>
        <v>3</v>
      </c>
      <c r="O34" s="182">
        <f t="shared" si="878"/>
        <v>1666.6666666666667</v>
      </c>
      <c r="P34" s="182">
        <f t="shared" si="879"/>
        <v>5000</v>
      </c>
      <c r="Q34" s="5"/>
      <c r="R34" s="182">
        <f t="shared" si="799"/>
        <v>4</v>
      </c>
      <c r="S34" s="182">
        <f t="shared" si="880"/>
        <v>1666.6666666666667</v>
      </c>
      <c r="T34" s="182">
        <f t="shared" si="881"/>
        <v>6666.666666666667</v>
      </c>
      <c r="U34" s="5"/>
      <c r="V34" s="182">
        <f t="shared" si="800"/>
        <v>5</v>
      </c>
      <c r="W34" s="182">
        <f t="shared" si="882"/>
        <v>1666.6666666666667</v>
      </c>
      <c r="X34" s="182">
        <f t="shared" si="883"/>
        <v>8333.3333333333339</v>
      </c>
      <c r="Y34" s="5"/>
      <c r="Z34" s="182">
        <f t="shared" si="801"/>
        <v>8</v>
      </c>
      <c r="AA34" s="182">
        <f t="shared" si="884"/>
        <v>1666.6666666666667</v>
      </c>
      <c r="AB34" s="182">
        <f t="shared" si="885"/>
        <v>13333.333333333334</v>
      </c>
      <c r="AC34" s="5"/>
      <c r="AD34" s="182">
        <f t="shared" si="802"/>
        <v>10</v>
      </c>
      <c r="AE34" s="182">
        <f t="shared" si="886"/>
        <v>1666.6666666666667</v>
      </c>
      <c r="AF34" s="182">
        <f t="shared" si="887"/>
        <v>16666.666666666668</v>
      </c>
      <c r="AG34" s="5"/>
      <c r="AH34" s="182">
        <f t="shared" si="803"/>
        <v>10</v>
      </c>
      <c r="AI34" s="182">
        <f t="shared" si="888"/>
        <v>1666.6666666666667</v>
      </c>
      <c r="AJ34" s="182">
        <f t="shared" si="889"/>
        <v>16666.666666666668</v>
      </c>
      <c r="AK34" s="5"/>
      <c r="AL34" s="182">
        <f t="shared" si="804"/>
        <v>10</v>
      </c>
      <c r="AM34" s="182">
        <f t="shared" si="890"/>
        <v>1666.6666666666667</v>
      </c>
      <c r="AN34" s="182">
        <f t="shared" si="891"/>
        <v>16666.666666666668</v>
      </c>
      <c r="AO34" s="5"/>
      <c r="AP34" s="182">
        <f t="shared" si="805"/>
        <v>10</v>
      </c>
      <c r="AQ34" s="182">
        <f t="shared" si="892"/>
        <v>1666.6666666666667</v>
      </c>
      <c r="AR34" s="182">
        <f t="shared" si="893"/>
        <v>16666.666666666668</v>
      </c>
      <c r="AS34" s="5"/>
      <c r="AT34" s="182">
        <f t="shared" si="806"/>
        <v>10</v>
      </c>
      <c r="AU34" s="182">
        <f t="shared" si="894"/>
        <v>1666.6666666666667</v>
      </c>
      <c r="AV34" s="182">
        <f t="shared" si="895"/>
        <v>16666.666666666668</v>
      </c>
      <c r="AW34" s="5"/>
      <c r="AX34" s="182">
        <f t="shared" si="807"/>
        <v>10</v>
      </c>
      <c r="AY34" s="182">
        <f t="shared" si="896"/>
        <v>1666.6666666666667</v>
      </c>
      <c r="AZ34" s="182">
        <f t="shared" si="897"/>
        <v>16666.666666666668</v>
      </c>
      <c r="BA34" s="5"/>
      <c r="BB34" s="182">
        <f t="shared" si="808"/>
        <v>10</v>
      </c>
      <c r="BC34" s="182">
        <f t="shared" si="898"/>
        <v>1666.6666666666667</v>
      </c>
      <c r="BD34" s="182">
        <f t="shared" si="899"/>
        <v>16666.666666666668</v>
      </c>
      <c r="BE34" s="5"/>
      <c r="BF34" s="182">
        <f t="shared" si="809"/>
        <v>10</v>
      </c>
      <c r="BG34" s="182">
        <f t="shared" si="900"/>
        <v>1666.6666666666667</v>
      </c>
      <c r="BH34" s="182">
        <f t="shared" si="901"/>
        <v>16666.666666666668</v>
      </c>
      <c r="BI34" s="5"/>
      <c r="BJ34" s="182">
        <f t="shared" si="810"/>
        <v>10</v>
      </c>
      <c r="BK34" s="182">
        <f t="shared" si="902"/>
        <v>1666.6666666666667</v>
      </c>
      <c r="BL34" s="182">
        <f t="shared" si="903"/>
        <v>16666.666666666668</v>
      </c>
      <c r="BM34" s="5"/>
      <c r="BN34" s="182">
        <f t="shared" si="811"/>
        <v>10</v>
      </c>
      <c r="BO34" s="182">
        <f t="shared" si="904"/>
        <v>1666.6666666666667</v>
      </c>
      <c r="BP34" s="182">
        <f t="shared" si="905"/>
        <v>16666.666666666668</v>
      </c>
      <c r="BQ34" s="5"/>
      <c r="BR34" s="182">
        <f t="shared" si="812"/>
        <v>10</v>
      </c>
      <c r="BS34" s="182">
        <f t="shared" si="906"/>
        <v>1666.6666666666667</v>
      </c>
      <c r="BT34" s="182">
        <f t="shared" si="907"/>
        <v>16666.666666666668</v>
      </c>
      <c r="BU34" s="5"/>
      <c r="BV34" s="182">
        <f t="shared" si="813"/>
        <v>10</v>
      </c>
      <c r="BW34" s="182">
        <f t="shared" si="908"/>
        <v>1666.6666666666667</v>
      </c>
      <c r="BX34" s="182">
        <f t="shared" si="909"/>
        <v>16666.666666666668</v>
      </c>
      <c r="BY34" s="5"/>
      <c r="BZ34" s="182">
        <f t="shared" si="814"/>
        <v>10</v>
      </c>
      <c r="CA34" s="182">
        <f t="shared" si="910"/>
        <v>1666.6666666666667</v>
      </c>
      <c r="CB34" s="182">
        <f t="shared" si="911"/>
        <v>16666.666666666668</v>
      </c>
      <c r="CC34" s="5"/>
      <c r="CD34" s="182">
        <f t="shared" si="815"/>
        <v>10</v>
      </c>
      <c r="CE34" s="182">
        <f t="shared" si="912"/>
        <v>1666.6666666666667</v>
      </c>
      <c r="CF34" s="182">
        <f t="shared" si="913"/>
        <v>16666.666666666668</v>
      </c>
      <c r="CG34" s="5"/>
      <c r="CH34" s="182">
        <f t="shared" si="816"/>
        <v>10</v>
      </c>
      <c r="CI34" s="182">
        <f t="shared" si="914"/>
        <v>1666.6666666666667</v>
      </c>
      <c r="CJ34" s="182">
        <f t="shared" si="915"/>
        <v>16666.666666666668</v>
      </c>
      <c r="CK34" s="5"/>
      <c r="CL34" s="182">
        <f t="shared" si="817"/>
        <v>10</v>
      </c>
      <c r="CM34" s="182">
        <f t="shared" si="916"/>
        <v>1666.6666666666667</v>
      </c>
      <c r="CN34" s="182">
        <f t="shared" si="917"/>
        <v>16666.666666666668</v>
      </c>
      <c r="CO34" s="5"/>
      <c r="CP34" s="182">
        <f t="shared" si="818"/>
        <v>10</v>
      </c>
      <c r="CQ34" s="182">
        <f t="shared" si="918"/>
        <v>1666.6666666666667</v>
      </c>
      <c r="CR34" s="182">
        <f t="shared" si="919"/>
        <v>16666.666666666668</v>
      </c>
      <c r="CS34" s="5"/>
      <c r="CT34" s="182">
        <f t="shared" si="819"/>
        <v>10</v>
      </c>
      <c r="CU34" s="182">
        <f t="shared" si="920"/>
        <v>1666.6666666666667</v>
      </c>
      <c r="CV34" s="182">
        <f t="shared" si="921"/>
        <v>16666.666666666668</v>
      </c>
      <c r="CW34" s="5"/>
      <c r="CX34" s="182">
        <f t="shared" si="820"/>
        <v>10</v>
      </c>
      <c r="CY34" s="182">
        <f t="shared" si="922"/>
        <v>1666.6666666666667</v>
      </c>
      <c r="CZ34" s="182">
        <f t="shared" si="923"/>
        <v>16666.666666666668</v>
      </c>
      <c r="DA34" s="5"/>
      <c r="DB34" s="182">
        <f t="shared" si="821"/>
        <v>10</v>
      </c>
      <c r="DC34" s="182">
        <f t="shared" si="924"/>
        <v>1666.6666666666667</v>
      </c>
      <c r="DD34" s="182">
        <f t="shared" si="925"/>
        <v>16666.666666666668</v>
      </c>
      <c r="DE34" s="5"/>
      <c r="DF34" s="182">
        <f t="shared" si="822"/>
        <v>10</v>
      </c>
      <c r="DG34" s="182">
        <f t="shared" si="926"/>
        <v>1666.6666666666667</v>
      </c>
      <c r="DH34" s="182">
        <f t="shared" si="927"/>
        <v>16666.666666666668</v>
      </c>
      <c r="DI34" s="5"/>
      <c r="DJ34" s="182">
        <f t="shared" si="823"/>
        <v>10</v>
      </c>
      <c r="DK34" s="182">
        <f t="shared" si="928"/>
        <v>1666.6666666666667</v>
      </c>
      <c r="DL34" s="182">
        <f t="shared" si="929"/>
        <v>16666.666666666668</v>
      </c>
      <c r="DM34" s="5"/>
      <c r="DN34" s="182">
        <f t="shared" si="824"/>
        <v>10</v>
      </c>
      <c r="DO34" s="182">
        <f t="shared" si="930"/>
        <v>1666.6666666666667</v>
      </c>
      <c r="DP34" s="182">
        <f t="shared" si="931"/>
        <v>16666.666666666668</v>
      </c>
      <c r="DQ34" s="5"/>
      <c r="DR34" s="182">
        <f t="shared" si="825"/>
        <v>10</v>
      </c>
      <c r="DS34" s="182">
        <f t="shared" si="932"/>
        <v>1666.6666666666667</v>
      </c>
      <c r="DT34" s="182">
        <f t="shared" si="933"/>
        <v>16666.666666666668</v>
      </c>
      <c r="DU34" s="5"/>
      <c r="DV34" s="182">
        <f t="shared" si="826"/>
        <v>10</v>
      </c>
      <c r="DW34" s="182">
        <f t="shared" si="934"/>
        <v>1666.6666666666667</v>
      </c>
      <c r="DX34" s="182">
        <f t="shared" si="935"/>
        <v>16666.666666666668</v>
      </c>
      <c r="DY34" s="5"/>
      <c r="DZ34" s="182">
        <f t="shared" si="827"/>
        <v>10</v>
      </c>
      <c r="EA34" s="182">
        <f t="shared" si="936"/>
        <v>1666.6666666666667</v>
      </c>
      <c r="EB34" s="182">
        <f t="shared" si="937"/>
        <v>16666.666666666668</v>
      </c>
      <c r="EC34" s="5"/>
      <c r="ED34" s="182">
        <f t="shared" si="828"/>
        <v>10</v>
      </c>
      <c r="EE34" s="182">
        <f t="shared" si="938"/>
        <v>1666.6666666666667</v>
      </c>
      <c r="EF34" s="182">
        <f t="shared" si="939"/>
        <v>16666.666666666668</v>
      </c>
      <c r="EG34" s="5"/>
      <c r="EH34" s="182">
        <f t="shared" si="829"/>
        <v>10</v>
      </c>
      <c r="EI34" s="182">
        <f t="shared" si="940"/>
        <v>1666.6666666666667</v>
      </c>
      <c r="EJ34" s="182">
        <f t="shared" si="941"/>
        <v>16666.666666666668</v>
      </c>
      <c r="EK34" s="5"/>
      <c r="EL34" s="182">
        <f t="shared" si="830"/>
        <v>10</v>
      </c>
      <c r="EM34" s="182">
        <f t="shared" si="942"/>
        <v>1666.6666666666667</v>
      </c>
      <c r="EN34" s="182">
        <f t="shared" si="943"/>
        <v>16666.666666666668</v>
      </c>
      <c r="EO34" s="5"/>
      <c r="EP34" s="182">
        <f t="shared" si="831"/>
        <v>10</v>
      </c>
      <c r="EQ34" s="182">
        <f t="shared" si="944"/>
        <v>1666.6666666666667</v>
      </c>
      <c r="ER34" s="182">
        <f t="shared" si="945"/>
        <v>16666.666666666668</v>
      </c>
      <c r="ES34" s="5"/>
      <c r="ET34" s="182">
        <f t="shared" si="832"/>
        <v>10</v>
      </c>
      <c r="EU34" s="182">
        <f t="shared" si="946"/>
        <v>1666.6666666666667</v>
      </c>
      <c r="EV34" s="182">
        <f t="shared" si="947"/>
        <v>16666.666666666668</v>
      </c>
      <c r="EW34" s="5"/>
      <c r="EX34" s="182">
        <f t="shared" si="833"/>
        <v>10</v>
      </c>
      <c r="EY34" s="182">
        <f t="shared" si="948"/>
        <v>1666.6666666666667</v>
      </c>
      <c r="EZ34" s="182">
        <f t="shared" si="949"/>
        <v>16666.666666666668</v>
      </c>
      <c r="FA34" s="5"/>
      <c r="FB34" s="182">
        <f t="shared" si="834"/>
        <v>10</v>
      </c>
      <c r="FC34" s="182">
        <f t="shared" si="950"/>
        <v>1666.6666666666667</v>
      </c>
      <c r="FD34" s="182">
        <f t="shared" si="951"/>
        <v>16666.666666666668</v>
      </c>
      <c r="FE34" s="5"/>
      <c r="FF34" s="182">
        <f t="shared" si="835"/>
        <v>10</v>
      </c>
      <c r="FG34" s="182">
        <f t="shared" si="952"/>
        <v>1666.6666666666667</v>
      </c>
      <c r="FH34" s="182">
        <f t="shared" si="953"/>
        <v>16666.666666666668</v>
      </c>
      <c r="FI34" s="5"/>
      <c r="FJ34" s="182">
        <f t="shared" si="836"/>
        <v>10</v>
      </c>
      <c r="FK34" s="182">
        <f t="shared" si="954"/>
        <v>1666.6666666666667</v>
      </c>
      <c r="FL34" s="182">
        <f t="shared" si="955"/>
        <v>16666.666666666668</v>
      </c>
      <c r="FM34" s="5"/>
      <c r="FN34" s="182">
        <f t="shared" si="837"/>
        <v>10</v>
      </c>
      <c r="FO34" s="182">
        <f t="shared" si="956"/>
        <v>1666.6666666666667</v>
      </c>
      <c r="FP34" s="182">
        <f t="shared" si="957"/>
        <v>16666.666666666668</v>
      </c>
      <c r="FQ34" s="5"/>
      <c r="FR34" s="182">
        <f t="shared" si="838"/>
        <v>10</v>
      </c>
      <c r="FS34" s="182">
        <f t="shared" si="958"/>
        <v>1666.6666666666667</v>
      </c>
      <c r="FT34" s="182">
        <f t="shared" si="959"/>
        <v>16666.666666666668</v>
      </c>
      <c r="FU34" s="5"/>
      <c r="FV34" s="182">
        <f t="shared" si="839"/>
        <v>10</v>
      </c>
      <c r="FW34" s="182">
        <f t="shared" si="960"/>
        <v>1666.6666666666667</v>
      </c>
      <c r="FX34" s="182">
        <f t="shared" si="961"/>
        <v>16666.666666666668</v>
      </c>
      <c r="FY34" s="5"/>
      <c r="FZ34" s="182">
        <f t="shared" si="840"/>
        <v>10</v>
      </c>
      <c r="GA34" s="182">
        <f t="shared" si="962"/>
        <v>1666.6666666666667</v>
      </c>
      <c r="GB34" s="182">
        <f t="shared" si="963"/>
        <v>16666.666666666668</v>
      </c>
      <c r="GC34" s="5"/>
      <c r="GD34" s="182">
        <f t="shared" si="841"/>
        <v>10</v>
      </c>
      <c r="GE34" s="182">
        <f t="shared" si="964"/>
        <v>1666.6666666666667</v>
      </c>
      <c r="GF34" s="182">
        <f t="shared" si="965"/>
        <v>16666.666666666668</v>
      </c>
      <c r="GG34" s="5"/>
      <c r="GH34" s="182">
        <f t="shared" si="842"/>
        <v>10</v>
      </c>
      <c r="GI34" s="182">
        <f t="shared" si="966"/>
        <v>1666.6666666666667</v>
      </c>
      <c r="GJ34" s="182">
        <f t="shared" si="967"/>
        <v>16666.666666666668</v>
      </c>
      <c r="GK34" s="5"/>
      <c r="GL34" s="182">
        <f t="shared" si="843"/>
        <v>10</v>
      </c>
      <c r="GM34" s="182">
        <f t="shared" si="968"/>
        <v>1666.6666666666667</v>
      </c>
      <c r="GN34" s="182">
        <f t="shared" si="969"/>
        <v>16666.666666666668</v>
      </c>
      <c r="GO34" s="5"/>
      <c r="GP34" s="182">
        <f t="shared" si="844"/>
        <v>10</v>
      </c>
      <c r="GQ34" s="182">
        <f t="shared" si="970"/>
        <v>1666.6666666666667</v>
      </c>
      <c r="GR34" s="182">
        <f t="shared" si="971"/>
        <v>16666.666666666668</v>
      </c>
      <c r="GS34" s="5"/>
      <c r="GT34" s="182">
        <f t="shared" si="845"/>
        <v>10</v>
      </c>
      <c r="GU34" s="182">
        <f t="shared" si="972"/>
        <v>1666.6666666666667</v>
      </c>
      <c r="GV34" s="182">
        <f t="shared" si="973"/>
        <v>16666.666666666668</v>
      </c>
      <c r="GW34" s="5"/>
      <c r="GX34" s="182">
        <f t="shared" si="846"/>
        <v>10</v>
      </c>
      <c r="GY34" s="182">
        <f t="shared" si="974"/>
        <v>1666.6666666666667</v>
      </c>
      <c r="GZ34" s="182">
        <f t="shared" si="975"/>
        <v>16666.666666666668</v>
      </c>
      <c r="HA34" s="5"/>
      <c r="HB34" s="182">
        <f t="shared" si="847"/>
        <v>10</v>
      </c>
      <c r="HC34" s="182">
        <f t="shared" si="976"/>
        <v>1666.6666666666667</v>
      </c>
      <c r="HD34" s="182">
        <f t="shared" si="977"/>
        <v>16666.666666666668</v>
      </c>
      <c r="HE34" s="5"/>
      <c r="HF34" s="182">
        <f t="shared" si="848"/>
        <v>10</v>
      </c>
      <c r="HG34" s="182">
        <f t="shared" si="978"/>
        <v>1666.6666666666667</v>
      </c>
      <c r="HH34" s="182">
        <f t="shared" si="979"/>
        <v>16666.666666666668</v>
      </c>
      <c r="HI34" s="5"/>
      <c r="HJ34" s="182">
        <f t="shared" si="849"/>
        <v>10</v>
      </c>
      <c r="HK34" s="182">
        <f t="shared" si="980"/>
        <v>1666.6666666666667</v>
      </c>
      <c r="HL34" s="182">
        <f t="shared" si="981"/>
        <v>16666.666666666668</v>
      </c>
      <c r="HM34" s="5"/>
      <c r="HN34" s="182">
        <f t="shared" si="850"/>
        <v>10</v>
      </c>
      <c r="HO34" s="182">
        <f t="shared" si="982"/>
        <v>1666.6666666666667</v>
      </c>
      <c r="HP34" s="182">
        <f t="shared" si="983"/>
        <v>16666.666666666668</v>
      </c>
      <c r="HQ34" s="5"/>
      <c r="HR34" s="182">
        <f t="shared" si="851"/>
        <v>10</v>
      </c>
      <c r="HS34" s="182">
        <f t="shared" si="984"/>
        <v>1666.6666666666667</v>
      </c>
      <c r="HT34" s="182">
        <f t="shared" si="985"/>
        <v>16666.666666666668</v>
      </c>
      <c r="HU34" s="5"/>
      <c r="HV34" s="182">
        <f t="shared" si="852"/>
        <v>10</v>
      </c>
      <c r="HW34" s="182">
        <f t="shared" si="986"/>
        <v>1666.6666666666667</v>
      </c>
      <c r="HX34" s="182">
        <f t="shared" si="987"/>
        <v>16666.666666666668</v>
      </c>
      <c r="HY34" s="5"/>
      <c r="HZ34" s="182">
        <f t="shared" si="853"/>
        <v>10</v>
      </c>
      <c r="IA34" s="182">
        <f t="shared" si="988"/>
        <v>1666.6666666666667</v>
      </c>
      <c r="IB34" s="182">
        <f t="shared" si="989"/>
        <v>16666.666666666668</v>
      </c>
      <c r="IC34" s="5"/>
      <c r="ID34" s="182">
        <f t="shared" si="854"/>
        <v>10</v>
      </c>
      <c r="IE34" s="182">
        <f t="shared" si="990"/>
        <v>1666.6666666666667</v>
      </c>
      <c r="IF34" s="182">
        <f t="shared" si="991"/>
        <v>16666.666666666668</v>
      </c>
      <c r="IG34" s="5"/>
      <c r="IH34" s="182">
        <f t="shared" si="855"/>
        <v>10</v>
      </c>
      <c r="II34" s="182">
        <f t="shared" si="992"/>
        <v>1666.6666666666667</v>
      </c>
      <c r="IJ34" s="182">
        <f t="shared" si="993"/>
        <v>16666.666666666668</v>
      </c>
      <c r="IK34" s="5"/>
      <c r="IL34" s="182">
        <f t="shared" si="856"/>
        <v>10</v>
      </c>
      <c r="IM34" s="182">
        <f t="shared" si="994"/>
        <v>1666.6666666666667</v>
      </c>
      <c r="IN34" s="182">
        <f t="shared" si="995"/>
        <v>16666.666666666668</v>
      </c>
      <c r="IO34" s="5"/>
      <c r="IP34" s="182">
        <f t="shared" si="857"/>
        <v>10</v>
      </c>
      <c r="IQ34" s="182">
        <f t="shared" si="996"/>
        <v>1666.6666666666667</v>
      </c>
      <c r="IR34" s="182">
        <f t="shared" si="997"/>
        <v>16666.666666666668</v>
      </c>
      <c r="IS34" s="5"/>
      <c r="IT34" s="182">
        <f t="shared" si="858"/>
        <v>10</v>
      </c>
      <c r="IU34" s="182">
        <f t="shared" si="998"/>
        <v>1666.6666666666667</v>
      </c>
      <c r="IV34" s="182">
        <f t="shared" si="999"/>
        <v>16666.666666666668</v>
      </c>
      <c r="IW34" s="5"/>
      <c r="IX34" s="182">
        <f t="shared" si="859"/>
        <v>10</v>
      </c>
      <c r="IY34" s="182">
        <f t="shared" si="1000"/>
        <v>1666.6666666666667</v>
      </c>
      <c r="IZ34" s="182">
        <f t="shared" si="1001"/>
        <v>16666.666666666668</v>
      </c>
      <c r="JA34" s="5"/>
      <c r="JB34" s="182">
        <f t="shared" si="860"/>
        <v>10</v>
      </c>
      <c r="JC34" s="182">
        <f t="shared" si="1002"/>
        <v>1666.6666666666667</v>
      </c>
      <c r="JD34" s="182">
        <f t="shared" si="1003"/>
        <v>16666.666666666668</v>
      </c>
      <c r="JE34" s="5"/>
      <c r="JF34" s="182">
        <f t="shared" si="861"/>
        <v>10</v>
      </c>
      <c r="JG34" s="182">
        <f t="shared" si="1004"/>
        <v>1666.6666666666667</v>
      </c>
      <c r="JH34" s="182">
        <f t="shared" si="1005"/>
        <v>16666.666666666668</v>
      </c>
      <c r="JI34" s="5"/>
      <c r="JJ34" s="182">
        <f t="shared" si="862"/>
        <v>10</v>
      </c>
      <c r="JK34" s="182">
        <f t="shared" si="1006"/>
        <v>1666.6666666666667</v>
      </c>
      <c r="JL34" s="182">
        <f t="shared" si="1007"/>
        <v>16666.666666666668</v>
      </c>
      <c r="JM34" s="5"/>
      <c r="JN34" s="182">
        <f t="shared" si="863"/>
        <v>10</v>
      </c>
      <c r="JO34" s="182">
        <f t="shared" si="1008"/>
        <v>1666.6666666666667</v>
      </c>
      <c r="JP34" s="182">
        <f t="shared" si="1009"/>
        <v>16666.666666666668</v>
      </c>
      <c r="JQ34" s="5"/>
      <c r="JR34" s="182">
        <f t="shared" si="864"/>
        <v>10</v>
      </c>
      <c r="JS34" s="182">
        <f t="shared" si="1010"/>
        <v>1666.6666666666667</v>
      </c>
      <c r="JT34" s="182">
        <f t="shared" si="1011"/>
        <v>16666.666666666668</v>
      </c>
      <c r="JU34" s="5"/>
      <c r="JV34" s="182">
        <f t="shared" si="865"/>
        <v>10</v>
      </c>
      <c r="JW34" s="182">
        <f t="shared" si="1012"/>
        <v>1666.6666666666667</v>
      </c>
      <c r="JX34" s="182">
        <f t="shared" si="1013"/>
        <v>16666.666666666668</v>
      </c>
      <c r="JY34" s="5"/>
      <c r="JZ34" s="182">
        <f t="shared" si="866"/>
        <v>10</v>
      </c>
      <c r="KA34" s="182">
        <f t="shared" si="1014"/>
        <v>1666.6666666666667</v>
      </c>
      <c r="KB34" s="182">
        <f t="shared" si="1015"/>
        <v>16666.666666666668</v>
      </c>
      <c r="KC34" s="5"/>
      <c r="KD34" s="182">
        <f t="shared" si="867"/>
        <v>10</v>
      </c>
      <c r="KE34" s="182">
        <f t="shared" si="1016"/>
        <v>1666.6666666666667</v>
      </c>
      <c r="KF34" s="182">
        <f t="shared" si="1017"/>
        <v>16666.666666666668</v>
      </c>
      <c r="KH34" s="183">
        <f t="shared" si="1018"/>
        <v>10</v>
      </c>
      <c r="KI34" s="183">
        <f t="shared" si="1019"/>
        <v>1666.6666666666667</v>
      </c>
      <c r="KJ34" s="183">
        <f t="shared" si="868"/>
        <v>16666.666666666668</v>
      </c>
      <c r="KL34" s="183">
        <f t="shared" si="1020"/>
        <v>113</v>
      </c>
      <c r="KM34" s="183">
        <f t="shared" si="1021"/>
        <v>1666.6666666666665</v>
      </c>
      <c r="KN34" s="183">
        <f t="shared" si="869"/>
        <v>188333.33333333331</v>
      </c>
      <c r="KP34" s="183">
        <f t="shared" si="1022"/>
        <v>120</v>
      </c>
      <c r="KQ34" s="183">
        <f t="shared" si="1023"/>
        <v>1666.6666666666665</v>
      </c>
      <c r="KR34" s="183">
        <f t="shared" si="870"/>
        <v>199999.99999999997</v>
      </c>
      <c r="KT34" s="183">
        <f t="shared" si="1024"/>
        <v>120</v>
      </c>
      <c r="KU34" s="183">
        <f t="shared" si="1025"/>
        <v>1666.6666666666665</v>
      </c>
      <c r="KV34" s="183">
        <f t="shared" si="871"/>
        <v>199999.99999999997</v>
      </c>
      <c r="KX34" s="183">
        <f t="shared" si="1026"/>
        <v>120</v>
      </c>
      <c r="KY34" s="183">
        <f t="shared" si="1027"/>
        <v>1666.6666666666665</v>
      </c>
      <c r="KZ34" s="183">
        <f t="shared" si="872"/>
        <v>199999.99999999997</v>
      </c>
      <c r="LB34" s="183">
        <f t="shared" si="1028"/>
        <v>120</v>
      </c>
      <c r="LC34" s="183">
        <f t="shared" si="1029"/>
        <v>1666.6666666666665</v>
      </c>
      <c r="LD34" s="183">
        <f t="shared" si="873"/>
        <v>199999.99999999997</v>
      </c>
      <c r="LF34" s="183">
        <f t="shared" si="1030"/>
        <v>80</v>
      </c>
      <c r="LG34" s="183">
        <f t="shared" si="1031"/>
        <v>1666.6666666666667</v>
      </c>
      <c r="LH34" s="183">
        <f t="shared" si="874"/>
        <v>133333.33333333334</v>
      </c>
    </row>
    <row r="35" spans="2:320" ht="18.75">
      <c r="B35" s="172" t="str">
        <f>A.IIOPEX!C34</f>
        <v>3d</v>
      </c>
      <c r="C35" s="180"/>
      <c r="D35" s="180" t="str">
        <f>A.IIOPEX!E34</f>
        <v>Lab Aggregators</v>
      </c>
      <c r="E35" s="184"/>
      <c r="F35" s="182"/>
      <c r="G35" s="182">
        <f>A.IIOPEX!I34</f>
        <v>200000</v>
      </c>
      <c r="H35" s="182">
        <f t="shared" si="875"/>
        <v>0</v>
      </c>
      <c r="I35" s="5"/>
      <c r="J35" s="182">
        <f t="shared" si="797"/>
        <v>3</v>
      </c>
      <c r="K35" s="182">
        <f t="shared" si="876"/>
        <v>200000</v>
      </c>
      <c r="L35" s="182">
        <f t="shared" si="877"/>
        <v>600000</v>
      </c>
      <c r="M35" s="5"/>
      <c r="N35" s="182">
        <f t="shared" si="798"/>
        <v>3</v>
      </c>
      <c r="O35" s="182">
        <f t="shared" si="878"/>
        <v>200000</v>
      </c>
      <c r="P35" s="182">
        <f t="shared" si="879"/>
        <v>600000</v>
      </c>
      <c r="Q35" s="5"/>
      <c r="R35" s="182">
        <f t="shared" si="799"/>
        <v>4</v>
      </c>
      <c r="S35" s="182">
        <f t="shared" si="880"/>
        <v>200000</v>
      </c>
      <c r="T35" s="182">
        <f t="shared" si="881"/>
        <v>800000</v>
      </c>
      <c r="U35" s="5"/>
      <c r="V35" s="182">
        <f t="shared" si="800"/>
        <v>5</v>
      </c>
      <c r="W35" s="182">
        <f t="shared" si="882"/>
        <v>200000</v>
      </c>
      <c r="X35" s="182">
        <f t="shared" si="883"/>
        <v>1000000</v>
      </c>
      <c r="Y35" s="5"/>
      <c r="Z35" s="182">
        <f t="shared" si="801"/>
        <v>8</v>
      </c>
      <c r="AA35" s="182">
        <f t="shared" si="884"/>
        <v>200000</v>
      </c>
      <c r="AB35" s="182">
        <f t="shared" si="885"/>
        <v>1600000</v>
      </c>
      <c r="AC35" s="5"/>
      <c r="AD35" s="182">
        <f t="shared" si="802"/>
        <v>10</v>
      </c>
      <c r="AE35" s="182">
        <f t="shared" si="886"/>
        <v>200000</v>
      </c>
      <c r="AF35" s="182">
        <f t="shared" si="887"/>
        <v>2000000</v>
      </c>
      <c r="AG35" s="5"/>
      <c r="AH35" s="182">
        <f t="shared" si="803"/>
        <v>10</v>
      </c>
      <c r="AI35" s="182">
        <f t="shared" si="888"/>
        <v>200000</v>
      </c>
      <c r="AJ35" s="182">
        <f t="shared" si="889"/>
        <v>2000000</v>
      </c>
      <c r="AK35" s="5"/>
      <c r="AL35" s="182">
        <f t="shared" si="804"/>
        <v>10</v>
      </c>
      <c r="AM35" s="182">
        <f t="shared" si="890"/>
        <v>200000</v>
      </c>
      <c r="AN35" s="182">
        <f t="shared" si="891"/>
        <v>2000000</v>
      </c>
      <c r="AO35" s="5"/>
      <c r="AP35" s="182">
        <f t="shared" si="805"/>
        <v>10</v>
      </c>
      <c r="AQ35" s="182">
        <f t="shared" si="892"/>
        <v>200000</v>
      </c>
      <c r="AR35" s="182">
        <f t="shared" si="893"/>
        <v>2000000</v>
      </c>
      <c r="AS35" s="5"/>
      <c r="AT35" s="182">
        <f t="shared" si="806"/>
        <v>10</v>
      </c>
      <c r="AU35" s="182">
        <f t="shared" si="894"/>
        <v>200000</v>
      </c>
      <c r="AV35" s="182">
        <f t="shared" si="895"/>
        <v>2000000</v>
      </c>
      <c r="AW35" s="5"/>
      <c r="AX35" s="182">
        <f t="shared" si="807"/>
        <v>10</v>
      </c>
      <c r="AY35" s="182">
        <f t="shared" si="896"/>
        <v>200000</v>
      </c>
      <c r="AZ35" s="182">
        <f t="shared" si="897"/>
        <v>2000000</v>
      </c>
      <c r="BA35" s="5"/>
      <c r="BB35" s="182">
        <f t="shared" si="808"/>
        <v>10</v>
      </c>
      <c r="BC35" s="182">
        <f t="shared" si="898"/>
        <v>200000</v>
      </c>
      <c r="BD35" s="182">
        <f t="shared" si="899"/>
        <v>2000000</v>
      </c>
      <c r="BE35" s="5"/>
      <c r="BF35" s="182">
        <f t="shared" si="809"/>
        <v>10</v>
      </c>
      <c r="BG35" s="182">
        <f t="shared" si="900"/>
        <v>200000</v>
      </c>
      <c r="BH35" s="182">
        <f t="shared" si="901"/>
        <v>2000000</v>
      </c>
      <c r="BI35" s="5"/>
      <c r="BJ35" s="182">
        <f t="shared" si="810"/>
        <v>10</v>
      </c>
      <c r="BK35" s="182">
        <f t="shared" si="902"/>
        <v>200000</v>
      </c>
      <c r="BL35" s="182">
        <f t="shared" si="903"/>
        <v>2000000</v>
      </c>
      <c r="BM35" s="5"/>
      <c r="BN35" s="182">
        <f t="shared" si="811"/>
        <v>10</v>
      </c>
      <c r="BO35" s="182">
        <f t="shared" si="904"/>
        <v>200000</v>
      </c>
      <c r="BP35" s="182">
        <f t="shared" si="905"/>
        <v>2000000</v>
      </c>
      <c r="BQ35" s="5"/>
      <c r="BR35" s="182">
        <f t="shared" si="812"/>
        <v>10</v>
      </c>
      <c r="BS35" s="182">
        <f t="shared" si="906"/>
        <v>200000</v>
      </c>
      <c r="BT35" s="182">
        <f t="shared" si="907"/>
        <v>2000000</v>
      </c>
      <c r="BU35" s="5"/>
      <c r="BV35" s="182">
        <f t="shared" si="813"/>
        <v>10</v>
      </c>
      <c r="BW35" s="182">
        <f t="shared" si="908"/>
        <v>200000</v>
      </c>
      <c r="BX35" s="182">
        <f t="shared" si="909"/>
        <v>2000000</v>
      </c>
      <c r="BY35" s="5"/>
      <c r="BZ35" s="182">
        <f t="shared" si="814"/>
        <v>10</v>
      </c>
      <c r="CA35" s="182">
        <f t="shared" si="910"/>
        <v>200000</v>
      </c>
      <c r="CB35" s="182">
        <f t="shared" si="911"/>
        <v>2000000</v>
      </c>
      <c r="CC35" s="5"/>
      <c r="CD35" s="182">
        <f t="shared" si="815"/>
        <v>10</v>
      </c>
      <c r="CE35" s="182">
        <f t="shared" si="912"/>
        <v>200000</v>
      </c>
      <c r="CF35" s="182">
        <f t="shared" si="913"/>
        <v>2000000</v>
      </c>
      <c r="CG35" s="5"/>
      <c r="CH35" s="182">
        <f t="shared" si="816"/>
        <v>10</v>
      </c>
      <c r="CI35" s="182">
        <f t="shared" si="914"/>
        <v>200000</v>
      </c>
      <c r="CJ35" s="182">
        <f t="shared" si="915"/>
        <v>2000000</v>
      </c>
      <c r="CK35" s="5"/>
      <c r="CL35" s="182">
        <f t="shared" si="817"/>
        <v>10</v>
      </c>
      <c r="CM35" s="182">
        <f t="shared" si="916"/>
        <v>200000</v>
      </c>
      <c r="CN35" s="182">
        <f t="shared" si="917"/>
        <v>2000000</v>
      </c>
      <c r="CO35" s="5"/>
      <c r="CP35" s="182">
        <f t="shared" si="818"/>
        <v>10</v>
      </c>
      <c r="CQ35" s="182">
        <f t="shared" si="918"/>
        <v>200000</v>
      </c>
      <c r="CR35" s="182">
        <f t="shared" si="919"/>
        <v>2000000</v>
      </c>
      <c r="CS35" s="5"/>
      <c r="CT35" s="182">
        <f t="shared" si="819"/>
        <v>10</v>
      </c>
      <c r="CU35" s="182">
        <f t="shared" si="920"/>
        <v>200000</v>
      </c>
      <c r="CV35" s="182">
        <f t="shared" si="921"/>
        <v>2000000</v>
      </c>
      <c r="CW35" s="5"/>
      <c r="CX35" s="182">
        <f t="shared" si="820"/>
        <v>10</v>
      </c>
      <c r="CY35" s="182">
        <f t="shared" si="922"/>
        <v>200000</v>
      </c>
      <c r="CZ35" s="182">
        <f t="shared" si="923"/>
        <v>2000000</v>
      </c>
      <c r="DA35" s="5"/>
      <c r="DB35" s="182">
        <f t="shared" si="821"/>
        <v>10</v>
      </c>
      <c r="DC35" s="182">
        <f t="shared" si="924"/>
        <v>200000</v>
      </c>
      <c r="DD35" s="182">
        <f t="shared" si="925"/>
        <v>2000000</v>
      </c>
      <c r="DE35" s="5"/>
      <c r="DF35" s="182">
        <f t="shared" si="822"/>
        <v>10</v>
      </c>
      <c r="DG35" s="182">
        <f t="shared" si="926"/>
        <v>200000</v>
      </c>
      <c r="DH35" s="182">
        <f t="shared" si="927"/>
        <v>2000000</v>
      </c>
      <c r="DI35" s="5"/>
      <c r="DJ35" s="182">
        <f t="shared" si="823"/>
        <v>10</v>
      </c>
      <c r="DK35" s="182">
        <f t="shared" si="928"/>
        <v>200000</v>
      </c>
      <c r="DL35" s="182">
        <f t="shared" si="929"/>
        <v>2000000</v>
      </c>
      <c r="DM35" s="5"/>
      <c r="DN35" s="182">
        <f t="shared" si="824"/>
        <v>10</v>
      </c>
      <c r="DO35" s="182">
        <f t="shared" si="930"/>
        <v>200000</v>
      </c>
      <c r="DP35" s="182">
        <f t="shared" si="931"/>
        <v>2000000</v>
      </c>
      <c r="DQ35" s="5"/>
      <c r="DR35" s="182">
        <f t="shared" si="825"/>
        <v>10</v>
      </c>
      <c r="DS35" s="182">
        <f t="shared" si="932"/>
        <v>200000</v>
      </c>
      <c r="DT35" s="182">
        <f t="shared" si="933"/>
        <v>2000000</v>
      </c>
      <c r="DU35" s="5"/>
      <c r="DV35" s="182">
        <f t="shared" si="826"/>
        <v>10</v>
      </c>
      <c r="DW35" s="182">
        <f t="shared" si="934"/>
        <v>200000</v>
      </c>
      <c r="DX35" s="182">
        <f t="shared" si="935"/>
        <v>2000000</v>
      </c>
      <c r="DY35" s="5"/>
      <c r="DZ35" s="182">
        <f t="shared" si="827"/>
        <v>10</v>
      </c>
      <c r="EA35" s="182">
        <f t="shared" si="936"/>
        <v>200000</v>
      </c>
      <c r="EB35" s="182">
        <f t="shared" si="937"/>
        <v>2000000</v>
      </c>
      <c r="EC35" s="5"/>
      <c r="ED35" s="182">
        <f t="shared" si="828"/>
        <v>10</v>
      </c>
      <c r="EE35" s="182">
        <f t="shared" si="938"/>
        <v>200000</v>
      </c>
      <c r="EF35" s="182">
        <f t="shared" si="939"/>
        <v>2000000</v>
      </c>
      <c r="EG35" s="5"/>
      <c r="EH35" s="182">
        <f t="shared" si="829"/>
        <v>10</v>
      </c>
      <c r="EI35" s="182">
        <f t="shared" si="940"/>
        <v>200000</v>
      </c>
      <c r="EJ35" s="182">
        <f t="shared" si="941"/>
        <v>2000000</v>
      </c>
      <c r="EK35" s="5"/>
      <c r="EL35" s="182">
        <f t="shared" si="830"/>
        <v>10</v>
      </c>
      <c r="EM35" s="182">
        <f t="shared" si="942"/>
        <v>200000</v>
      </c>
      <c r="EN35" s="182">
        <f t="shared" si="943"/>
        <v>2000000</v>
      </c>
      <c r="EO35" s="5"/>
      <c r="EP35" s="182">
        <f t="shared" si="831"/>
        <v>10</v>
      </c>
      <c r="EQ35" s="182">
        <f t="shared" si="944"/>
        <v>200000</v>
      </c>
      <c r="ER35" s="182">
        <f t="shared" si="945"/>
        <v>2000000</v>
      </c>
      <c r="ES35" s="5"/>
      <c r="ET35" s="182">
        <f t="shared" si="832"/>
        <v>10</v>
      </c>
      <c r="EU35" s="182">
        <f t="shared" si="946"/>
        <v>200000</v>
      </c>
      <c r="EV35" s="182">
        <f t="shared" si="947"/>
        <v>2000000</v>
      </c>
      <c r="EW35" s="5"/>
      <c r="EX35" s="182">
        <f t="shared" si="833"/>
        <v>10</v>
      </c>
      <c r="EY35" s="182">
        <f t="shared" si="948"/>
        <v>200000</v>
      </c>
      <c r="EZ35" s="182">
        <f t="shared" si="949"/>
        <v>2000000</v>
      </c>
      <c r="FA35" s="5"/>
      <c r="FB35" s="182">
        <f t="shared" si="834"/>
        <v>10</v>
      </c>
      <c r="FC35" s="182">
        <f t="shared" si="950"/>
        <v>200000</v>
      </c>
      <c r="FD35" s="182">
        <f t="shared" si="951"/>
        <v>2000000</v>
      </c>
      <c r="FE35" s="5"/>
      <c r="FF35" s="182">
        <f t="shared" si="835"/>
        <v>10</v>
      </c>
      <c r="FG35" s="182">
        <f t="shared" si="952"/>
        <v>200000</v>
      </c>
      <c r="FH35" s="182">
        <f t="shared" si="953"/>
        <v>2000000</v>
      </c>
      <c r="FI35" s="5"/>
      <c r="FJ35" s="182">
        <f t="shared" si="836"/>
        <v>10</v>
      </c>
      <c r="FK35" s="182">
        <f t="shared" si="954"/>
        <v>200000</v>
      </c>
      <c r="FL35" s="182">
        <f t="shared" si="955"/>
        <v>2000000</v>
      </c>
      <c r="FM35" s="5"/>
      <c r="FN35" s="182">
        <f t="shared" si="837"/>
        <v>10</v>
      </c>
      <c r="FO35" s="182">
        <f t="shared" si="956"/>
        <v>200000</v>
      </c>
      <c r="FP35" s="182">
        <f t="shared" si="957"/>
        <v>2000000</v>
      </c>
      <c r="FQ35" s="5"/>
      <c r="FR35" s="182">
        <f t="shared" si="838"/>
        <v>10</v>
      </c>
      <c r="FS35" s="182">
        <f t="shared" si="958"/>
        <v>200000</v>
      </c>
      <c r="FT35" s="182">
        <f t="shared" si="959"/>
        <v>2000000</v>
      </c>
      <c r="FU35" s="5"/>
      <c r="FV35" s="182">
        <f t="shared" si="839"/>
        <v>10</v>
      </c>
      <c r="FW35" s="182">
        <f t="shared" si="960"/>
        <v>200000</v>
      </c>
      <c r="FX35" s="182">
        <f t="shared" si="961"/>
        <v>2000000</v>
      </c>
      <c r="FY35" s="5"/>
      <c r="FZ35" s="182">
        <f t="shared" si="840"/>
        <v>10</v>
      </c>
      <c r="GA35" s="182">
        <f t="shared" si="962"/>
        <v>200000</v>
      </c>
      <c r="GB35" s="182">
        <f t="shared" si="963"/>
        <v>2000000</v>
      </c>
      <c r="GC35" s="5"/>
      <c r="GD35" s="182">
        <f t="shared" si="841"/>
        <v>10</v>
      </c>
      <c r="GE35" s="182">
        <f t="shared" si="964"/>
        <v>200000</v>
      </c>
      <c r="GF35" s="182">
        <f t="shared" si="965"/>
        <v>2000000</v>
      </c>
      <c r="GG35" s="5"/>
      <c r="GH35" s="182">
        <f t="shared" si="842"/>
        <v>10</v>
      </c>
      <c r="GI35" s="182">
        <f t="shared" si="966"/>
        <v>200000</v>
      </c>
      <c r="GJ35" s="182">
        <f t="shared" si="967"/>
        <v>2000000</v>
      </c>
      <c r="GK35" s="5"/>
      <c r="GL35" s="182">
        <f t="shared" si="843"/>
        <v>10</v>
      </c>
      <c r="GM35" s="182">
        <f t="shared" si="968"/>
        <v>200000</v>
      </c>
      <c r="GN35" s="182">
        <f t="shared" si="969"/>
        <v>2000000</v>
      </c>
      <c r="GO35" s="5"/>
      <c r="GP35" s="182">
        <f t="shared" si="844"/>
        <v>10</v>
      </c>
      <c r="GQ35" s="182">
        <f t="shared" si="970"/>
        <v>200000</v>
      </c>
      <c r="GR35" s="182">
        <f t="shared" si="971"/>
        <v>2000000</v>
      </c>
      <c r="GS35" s="5"/>
      <c r="GT35" s="182">
        <f t="shared" si="845"/>
        <v>10</v>
      </c>
      <c r="GU35" s="182">
        <f t="shared" si="972"/>
        <v>200000</v>
      </c>
      <c r="GV35" s="182">
        <f t="shared" si="973"/>
        <v>2000000</v>
      </c>
      <c r="GW35" s="5"/>
      <c r="GX35" s="182">
        <f t="shared" si="846"/>
        <v>10</v>
      </c>
      <c r="GY35" s="182">
        <f t="shared" si="974"/>
        <v>200000</v>
      </c>
      <c r="GZ35" s="182">
        <f t="shared" si="975"/>
        <v>2000000</v>
      </c>
      <c r="HA35" s="5"/>
      <c r="HB35" s="182">
        <f t="shared" si="847"/>
        <v>10</v>
      </c>
      <c r="HC35" s="182">
        <f t="shared" si="976"/>
        <v>200000</v>
      </c>
      <c r="HD35" s="182">
        <f t="shared" si="977"/>
        <v>2000000</v>
      </c>
      <c r="HE35" s="5"/>
      <c r="HF35" s="182">
        <f t="shared" si="848"/>
        <v>10</v>
      </c>
      <c r="HG35" s="182">
        <f t="shared" si="978"/>
        <v>200000</v>
      </c>
      <c r="HH35" s="182">
        <f t="shared" si="979"/>
        <v>2000000</v>
      </c>
      <c r="HI35" s="5"/>
      <c r="HJ35" s="182">
        <f t="shared" si="849"/>
        <v>10</v>
      </c>
      <c r="HK35" s="182">
        <f t="shared" si="980"/>
        <v>200000</v>
      </c>
      <c r="HL35" s="182">
        <f t="shared" si="981"/>
        <v>2000000</v>
      </c>
      <c r="HM35" s="5"/>
      <c r="HN35" s="182">
        <f t="shared" si="850"/>
        <v>10</v>
      </c>
      <c r="HO35" s="182">
        <f t="shared" si="982"/>
        <v>200000</v>
      </c>
      <c r="HP35" s="182">
        <f t="shared" si="983"/>
        <v>2000000</v>
      </c>
      <c r="HQ35" s="5"/>
      <c r="HR35" s="182">
        <f t="shared" si="851"/>
        <v>10</v>
      </c>
      <c r="HS35" s="182">
        <f t="shared" si="984"/>
        <v>200000</v>
      </c>
      <c r="HT35" s="182">
        <f t="shared" si="985"/>
        <v>2000000</v>
      </c>
      <c r="HU35" s="5"/>
      <c r="HV35" s="182">
        <f t="shared" si="852"/>
        <v>10</v>
      </c>
      <c r="HW35" s="182">
        <f t="shared" si="986"/>
        <v>200000</v>
      </c>
      <c r="HX35" s="182">
        <f t="shared" si="987"/>
        <v>2000000</v>
      </c>
      <c r="HY35" s="5"/>
      <c r="HZ35" s="182">
        <f t="shared" si="853"/>
        <v>10</v>
      </c>
      <c r="IA35" s="182">
        <f t="shared" si="988"/>
        <v>200000</v>
      </c>
      <c r="IB35" s="182">
        <f t="shared" si="989"/>
        <v>2000000</v>
      </c>
      <c r="IC35" s="5"/>
      <c r="ID35" s="182">
        <f t="shared" si="854"/>
        <v>10</v>
      </c>
      <c r="IE35" s="182">
        <f t="shared" si="990"/>
        <v>200000</v>
      </c>
      <c r="IF35" s="182">
        <f t="shared" si="991"/>
        <v>2000000</v>
      </c>
      <c r="IG35" s="5"/>
      <c r="IH35" s="182">
        <f t="shared" si="855"/>
        <v>10</v>
      </c>
      <c r="II35" s="182">
        <f t="shared" si="992"/>
        <v>200000</v>
      </c>
      <c r="IJ35" s="182">
        <f t="shared" si="993"/>
        <v>2000000</v>
      </c>
      <c r="IK35" s="5"/>
      <c r="IL35" s="182">
        <f t="shared" si="856"/>
        <v>10</v>
      </c>
      <c r="IM35" s="182">
        <f t="shared" si="994"/>
        <v>200000</v>
      </c>
      <c r="IN35" s="182">
        <f t="shared" si="995"/>
        <v>2000000</v>
      </c>
      <c r="IO35" s="5"/>
      <c r="IP35" s="182">
        <f t="shared" si="857"/>
        <v>10</v>
      </c>
      <c r="IQ35" s="182">
        <f t="shared" si="996"/>
        <v>200000</v>
      </c>
      <c r="IR35" s="182">
        <f t="shared" si="997"/>
        <v>2000000</v>
      </c>
      <c r="IS35" s="5"/>
      <c r="IT35" s="182">
        <f t="shared" si="858"/>
        <v>10</v>
      </c>
      <c r="IU35" s="182">
        <f t="shared" si="998"/>
        <v>200000</v>
      </c>
      <c r="IV35" s="182">
        <f t="shared" si="999"/>
        <v>2000000</v>
      </c>
      <c r="IW35" s="5"/>
      <c r="IX35" s="182">
        <f t="shared" si="859"/>
        <v>10</v>
      </c>
      <c r="IY35" s="182">
        <f t="shared" si="1000"/>
        <v>200000</v>
      </c>
      <c r="IZ35" s="182">
        <f t="shared" si="1001"/>
        <v>2000000</v>
      </c>
      <c r="JA35" s="5"/>
      <c r="JB35" s="182">
        <f t="shared" si="860"/>
        <v>10</v>
      </c>
      <c r="JC35" s="182">
        <f t="shared" si="1002"/>
        <v>200000</v>
      </c>
      <c r="JD35" s="182">
        <f t="shared" si="1003"/>
        <v>2000000</v>
      </c>
      <c r="JE35" s="5"/>
      <c r="JF35" s="182">
        <f t="shared" si="861"/>
        <v>10</v>
      </c>
      <c r="JG35" s="182">
        <f t="shared" si="1004"/>
        <v>200000</v>
      </c>
      <c r="JH35" s="182">
        <f t="shared" si="1005"/>
        <v>2000000</v>
      </c>
      <c r="JI35" s="5"/>
      <c r="JJ35" s="182">
        <f t="shared" si="862"/>
        <v>10</v>
      </c>
      <c r="JK35" s="182">
        <f t="shared" si="1006"/>
        <v>200000</v>
      </c>
      <c r="JL35" s="182">
        <f t="shared" si="1007"/>
        <v>2000000</v>
      </c>
      <c r="JM35" s="5"/>
      <c r="JN35" s="182">
        <f t="shared" si="863"/>
        <v>10</v>
      </c>
      <c r="JO35" s="182">
        <f t="shared" si="1008"/>
        <v>200000</v>
      </c>
      <c r="JP35" s="182">
        <f t="shared" si="1009"/>
        <v>2000000</v>
      </c>
      <c r="JQ35" s="5"/>
      <c r="JR35" s="182">
        <f t="shared" si="864"/>
        <v>10</v>
      </c>
      <c r="JS35" s="182">
        <f t="shared" si="1010"/>
        <v>200000</v>
      </c>
      <c r="JT35" s="182">
        <f t="shared" si="1011"/>
        <v>2000000</v>
      </c>
      <c r="JU35" s="5"/>
      <c r="JV35" s="182">
        <f t="shared" si="865"/>
        <v>10</v>
      </c>
      <c r="JW35" s="182">
        <f t="shared" si="1012"/>
        <v>200000</v>
      </c>
      <c r="JX35" s="182">
        <f t="shared" si="1013"/>
        <v>2000000</v>
      </c>
      <c r="JY35" s="5"/>
      <c r="JZ35" s="182">
        <f t="shared" si="866"/>
        <v>10</v>
      </c>
      <c r="KA35" s="182">
        <f t="shared" si="1014"/>
        <v>200000</v>
      </c>
      <c r="KB35" s="182">
        <f t="shared" si="1015"/>
        <v>2000000</v>
      </c>
      <c r="KC35" s="5"/>
      <c r="KD35" s="182">
        <f t="shared" si="867"/>
        <v>10</v>
      </c>
      <c r="KE35" s="182">
        <f t="shared" si="1016"/>
        <v>200000</v>
      </c>
      <c r="KF35" s="182">
        <f t="shared" si="1017"/>
        <v>2000000</v>
      </c>
      <c r="KH35" s="183">
        <f t="shared" si="1018"/>
        <v>10</v>
      </c>
      <c r="KI35" s="183">
        <f t="shared" ref="KI35" si="1032">KJ35/KH35</f>
        <v>200000</v>
      </c>
      <c r="KJ35" s="183">
        <f t="shared" ref="KJ35" si="1033">SUMIFS($F35:$KF35,$F$3:$KF$3,KH$5,$F$6:$KF$6,KJ$6)</f>
        <v>2000000</v>
      </c>
      <c r="KL35" s="183">
        <f t="shared" si="1020"/>
        <v>113</v>
      </c>
      <c r="KM35" s="183">
        <f t="shared" ref="KM35" si="1034">KN35/KL35</f>
        <v>200000</v>
      </c>
      <c r="KN35" s="183">
        <f t="shared" ref="KN35" si="1035">SUMIFS($F35:$KF35,$F$3:$KF$3,KL$5,$F$6:$KF$6,KN$6)</f>
        <v>22600000</v>
      </c>
      <c r="KP35" s="183">
        <f t="shared" si="1022"/>
        <v>120</v>
      </c>
      <c r="KQ35" s="183"/>
      <c r="KR35" s="183">
        <f t="shared" si="870"/>
        <v>24000000</v>
      </c>
      <c r="KT35" s="183">
        <f t="shared" si="1024"/>
        <v>120</v>
      </c>
      <c r="KU35" s="183">
        <f t="shared" ref="KU35" si="1036">KV35/KT35</f>
        <v>200000</v>
      </c>
      <c r="KV35" s="183">
        <f t="shared" ref="KV35" si="1037">SUMIFS($F35:$KF35,$F$3:$KF$3,KT$5,$F$6:$KF$6,KV$6)</f>
        <v>24000000</v>
      </c>
      <c r="KX35" s="183">
        <f t="shared" si="1026"/>
        <v>120</v>
      </c>
      <c r="KY35" s="183">
        <f t="shared" si="1027"/>
        <v>200000</v>
      </c>
      <c r="KZ35" s="183">
        <f t="shared" si="872"/>
        <v>24000000</v>
      </c>
      <c r="LB35" s="183">
        <f t="shared" si="1028"/>
        <v>120</v>
      </c>
      <c r="LC35" s="183">
        <f t="shared" si="1029"/>
        <v>200000</v>
      </c>
      <c r="LD35" s="183">
        <f t="shared" si="873"/>
        <v>24000000</v>
      </c>
      <c r="LF35" s="183">
        <f t="shared" si="1030"/>
        <v>80</v>
      </c>
      <c r="LG35" s="183">
        <f t="shared" si="1031"/>
        <v>200000</v>
      </c>
      <c r="LH35" s="183">
        <f t="shared" si="874"/>
        <v>16000000</v>
      </c>
    </row>
    <row r="36" spans="2:320" ht="18.75">
      <c r="B36" s="172" t="s">
        <v>415</v>
      </c>
      <c r="C36" s="180"/>
      <c r="D36" s="180" t="s">
        <v>389</v>
      </c>
      <c r="E36" s="184"/>
      <c r="F36" s="182"/>
      <c r="G36" s="182"/>
      <c r="H36" s="182"/>
      <c r="I36" s="5"/>
      <c r="J36" s="182">
        <f t="shared" si="797"/>
        <v>3</v>
      </c>
      <c r="K36" s="182">
        <f t="shared" si="876"/>
        <v>0</v>
      </c>
      <c r="L36" s="182">
        <f t="shared" si="877"/>
        <v>0</v>
      </c>
      <c r="M36" s="5"/>
      <c r="N36" s="182">
        <f t="shared" si="798"/>
        <v>3</v>
      </c>
      <c r="O36" s="182">
        <f t="shared" si="878"/>
        <v>0</v>
      </c>
      <c r="P36" s="182">
        <f t="shared" si="879"/>
        <v>0</v>
      </c>
      <c r="Q36" s="5"/>
      <c r="R36" s="182">
        <f t="shared" si="799"/>
        <v>4</v>
      </c>
      <c r="S36" s="182">
        <f t="shared" si="880"/>
        <v>0</v>
      </c>
      <c r="T36" s="182">
        <f t="shared" si="881"/>
        <v>0</v>
      </c>
      <c r="U36" s="5"/>
      <c r="V36" s="182">
        <f t="shared" si="800"/>
        <v>5</v>
      </c>
      <c r="W36" s="182">
        <f t="shared" si="882"/>
        <v>0</v>
      </c>
      <c r="X36" s="182">
        <f t="shared" si="883"/>
        <v>0</v>
      </c>
      <c r="Y36" s="5"/>
      <c r="Z36" s="182">
        <f t="shared" si="801"/>
        <v>8</v>
      </c>
      <c r="AA36" s="182">
        <f t="shared" si="884"/>
        <v>0</v>
      </c>
      <c r="AB36" s="182">
        <f t="shared" si="885"/>
        <v>0</v>
      </c>
      <c r="AC36" s="5"/>
      <c r="AD36" s="182">
        <f t="shared" si="802"/>
        <v>10</v>
      </c>
      <c r="AE36" s="182">
        <f t="shared" si="886"/>
        <v>0</v>
      </c>
      <c r="AF36" s="182">
        <f t="shared" si="887"/>
        <v>0</v>
      </c>
      <c r="AG36" s="5"/>
      <c r="AH36" s="182">
        <f t="shared" si="803"/>
        <v>10</v>
      </c>
      <c r="AI36" s="182">
        <f t="shared" si="888"/>
        <v>0</v>
      </c>
      <c r="AJ36" s="182">
        <f t="shared" si="889"/>
        <v>0</v>
      </c>
      <c r="AK36" s="5"/>
      <c r="AL36" s="182">
        <f t="shared" si="804"/>
        <v>10</v>
      </c>
      <c r="AM36" s="182">
        <f t="shared" si="890"/>
        <v>0</v>
      </c>
      <c r="AN36" s="182">
        <f t="shared" si="891"/>
        <v>0</v>
      </c>
      <c r="AO36" s="5"/>
      <c r="AP36" s="182">
        <f t="shared" si="805"/>
        <v>10</v>
      </c>
      <c r="AQ36" s="182">
        <f t="shared" si="892"/>
        <v>0</v>
      </c>
      <c r="AR36" s="182">
        <f t="shared" si="893"/>
        <v>0</v>
      </c>
      <c r="AS36" s="5"/>
      <c r="AT36" s="182">
        <f t="shared" si="806"/>
        <v>10</v>
      </c>
      <c r="AU36" s="182">
        <f t="shared" si="894"/>
        <v>0</v>
      </c>
      <c r="AV36" s="182">
        <f t="shared" si="895"/>
        <v>0</v>
      </c>
      <c r="AW36" s="5"/>
      <c r="AX36" s="182">
        <f t="shared" si="807"/>
        <v>10</v>
      </c>
      <c r="AY36" s="182">
        <f t="shared" si="896"/>
        <v>0</v>
      </c>
      <c r="AZ36" s="182">
        <f t="shared" si="897"/>
        <v>0</v>
      </c>
      <c r="BA36" s="5"/>
      <c r="BB36" s="182">
        <f t="shared" si="808"/>
        <v>10</v>
      </c>
      <c r="BC36" s="182">
        <f t="shared" si="898"/>
        <v>0</v>
      </c>
      <c r="BD36" s="182">
        <f t="shared" si="899"/>
        <v>0</v>
      </c>
      <c r="BE36" s="5"/>
      <c r="BF36" s="182">
        <f t="shared" si="809"/>
        <v>10</v>
      </c>
      <c r="BG36" s="182">
        <f t="shared" si="900"/>
        <v>0</v>
      </c>
      <c r="BH36" s="182">
        <f t="shared" si="901"/>
        <v>0</v>
      </c>
      <c r="BI36" s="5"/>
      <c r="BJ36" s="182">
        <f t="shared" si="810"/>
        <v>10</v>
      </c>
      <c r="BK36" s="182">
        <f t="shared" si="902"/>
        <v>0</v>
      </c>
      <c r="BL36" s="182">
        <f t="shared" si="903"/>
        <v>0</v>
      </c>
      <c r="BM36" s="5"/>
      <c r="BN36" s="182">
        <f t="shared" si="811"/>
        <v>10</v>
      </c>
      <c r="BO36" s="182">
        <f t="shared" si="904"/>
        <v>0</v>
      </c>
      <c r="BP36" s="182">
        <f t="shared" si="905"/>
        <v>0</v>
      </c>
      <c r="BQ36" s="5"/>
      <c r="BR36" s="182">
        <f t="shared" si="812"/>
        <v>10</v>
      </c>
      <c r="BS36" s="182">
        <f t="shared" si="906"/>
        <v>0</v>
      </c>
      <c r="BT36" s="182">
        <f t="shared" si="907"/>
        <v>0</v>
      </c>
      <c r="BU36" s="5"/>
      <c r="BV36" s="182">
        <f t="shared" si="813"/>
        <v>10</v>
      </c>
      <c r="BW36" s="182">
        <f t="shared" si="908"/>
        <v>0</v>
      </c>
      <c r="BX36" s="182">
        <f t="shared" si="909"/>
        <v>0</v>
      </c>
      <c r="BY36" s="5"/>
      <c r="BZ36" s="182">
        <f t="shared" si="814"/>
        <v>10</v>
      </c>
      <c r="CA36" s="182">
        <f t="shared" si="910"/>
        <v>0</v>
      </c>
      <c r="CB36" s="182">
        <f t="shared" si="911"/>
        <v>0</v>
      </c>
      <c r="CC36" s="5"/>
      <c r="CD36" s="182">
        <f t="shared" si="815"/>
        <v>10</v>
      </c>
      <c r="CE36" s="182">
        <f t="shared" si="912"/>
        <v>0</v>
      </c>
      <c r="CF36" s="182">
        <f t="shared" si="913"/>
        <v>0</v>
      </c>
      <c r="CG36" s="5"/>
      <c r="CH36" s="182">
        <f t="shared" si="816"/>
        <v>10</v>
      </c>
      <c r="CI36" s="182">
        <f t="shared" si="914"/>
        <v>0</v>
      </c>
      <c r="CJ36" s="182">
        <f t="shared" si="915"/>
        <v>0</v>
      </c>
      <c r="CK36" s="5"/>
      <c r="CL36" s="182">
        <f t="shared" si="817"/>
        <v>10</v>
      </c>
      <c r="CM36" s="182">
        <f t="shared" si="916"/>
        <v>0</v>
      </c>
      <c r="CN36" s="182">
        <f t="shared" si="917"/>
        <v>0</v>
      </c>
      <c r="CO36" s="5"/>
      <c r="CP36" s="182">
        <f t="shared" si="818"/>
        <v>10</v>
      </c>
      <c r="CQ36" s="182">
        <f t="shared" si="918"/>
        <v>0</v>
      </c>
      <c r="CR36" s="182">
        <f t="shared" si="919"/>
        <v>0</v>
      </c>
      <c r="CS36" s="5"/>
      <c r="CT36" s="182">
        <f t="shared" si="819"/>
        <v>10</v>
      </c>
      <c r="CU36" s="182">
        <f t="shared" si="920"/>
        <v>0</v>
      </c>
      <c r="CV36" s="182">
        <f t="shared" si="921"/>
        <v>0</v>
      </c>
      <c r="CW36" s="5"/>
      <c r="CX36" s="182">
        <f t="shared" si="820"/>
        <v>10</v>
      </c>
      <c r="CY36" s="182">
        <f t="shared" si="922"/>
        <v>0</v>
      </c>
      <c r="CZ36" s="182">
        <f t="shared" si="923"/>
        <v>0</v>
      </c>
      <c r="DA36" s="5"/>
      <c r="DB36" s="182">
        <f t="shared" si="821"/>
        <v>10</v>
      </c>
      <c r="DC36" s="182">
        <f t="shared" si="924"/>
        <v>0</v>
      </c>
      <c r="DD36" s="182">
        <f t="shared" si="925"/>
        <v>0</v>
      </c>
      <c r="DE36" s="5"/>
      <c r="DF36" s="182">
        <f t="shared" si="822"/>
        <v>10</v>
      </c>
      <c r="DG36" s="182">
        <f t="shared" si="926"/>
        <v>0</v>
      </c>
      <c r="DH36" s="182">
        <f t="shared" si="927"/>
        <v>0</v>
      </c>
      <c r="DI36" s="5"/>
      <c r="DJ36" s="182">
        <f t="shared" si="823"/>
        <v>10</v>
      </c>
      <c r="DK36" s="182">
        <f t="shared" si="928"/>
        <v>0</v>
      </c>
      <c r="DL36" s="182">
        <f t="shared" si="929"/>
        <v>0</v>
      </c>
      <c r="DM36" s="5"/>
      <c r="DN36" s="182">
        <f t="shared" si="824"/>
        <v>10</v>
      </c>
      <c r="DO36" s="182">
        <f t="shared" si="930"/>
        <v>0</v>
      </c>
      <c r="DP36" s="182">
        <f t="shared" si="931"/>
        <v>0</v>
      </c>
      <c r="DQ36" s="5"/>
      <c r="DR36" s="182">
        <f t="shared" si="825"/>
        <v>10</v>
      </c>
      <c r="DS36" s="182">
        <f t="shared" si="932"/>
        <v>0</v>
      </c>
      <c r="DT36" s="182">
        <f t="shared" si="933"/>
        <v>0</v>
      </c>
      <c r="DU36" s="5"/>
      <c r="DV36" s="182">
        <f t="shared" si="826"/>
        <v>10</v>
      </c>
      <c r="DW36" s="182">
        <f t="shared" si="934"/>
        <v>0</v>
      </c>
      <c r="DX36" s="182">
        <f t="shared" si="935"/>
        <v>0</v>
      </c>
      <c r="DY36" s="5"/>
      <c r="DZ36" s="182">
        <f t="shared" si="827"/>
        <v>10</v>
      </c>
      <c r="EA36" s="182">
        <f t="shared" si="936"/>
        <v>0</v>
      </c>
      <c r="EB36" s="182">
        <f t="shared" si="937"/>
        <v>0</v>
      </c>
      <c r="EC36" s="5"/>
      <c r="ED36" s="182">
        <f t="shared" si="828"/>
        <v>10</v>
      </c>
      <c r="EE36" s="182">
        <f t="shared" si="938"/>
        <v>0</v>
      </c>
      <c r="EF36" s="182">
        <f t="shared" si="939"/>
        <v>0</v>
      </c>
      <c r="EG36" s="5"/>
      <c r="EH36" s="182">
        <f t="shared" si="829"/>
        <v>10</v>
      </c>
      <c r="EI36" s="182">
        <f t="shared" si="940"/>
        <v>0</v>
      </c>
      <c r="EJ36" s="182">
        <f t="shared" si="941"/>
        <v>0</v>
      </c>
      <c r="EK36" s="5"/>
      <c r="EL36" s="182">
        <f t="shared" si="830"/>
        <v>10</v>
      </c>
      <c r="EM36" s="182">
        <f t="shared" si="942"/>
        <v>0</v>
      </c>
      <c r="EN36" s="182">
        <f t="shared" si="943"/>
        <v>0</v>
      </c>
      <c r="EO36" s="5"/>
      <c r="EP36" s="182">
        <f t="shared" si="831"/>
        <v>10</v>
      </c>
      <c r="EQ36" s="182">
        <f t="shared" si="944"/>
        <v>0</v>
      </c>
      <c r="ER36" s="182">
        <f t="shared" si="945"/>
        <v>0</v>
      </c>
      <c r="ES36" s="5"/>
      <c r="ET36" s="182">
        <f t="shared" si="832"/>
        <v>10</v>
      </c>
      <c r="EU36" s="182">
        <f t="shared" si="946"/>
        <v>0</v>
      </c>
      <c r="EV36" s="182">
        <f t="shared" si="947"/>
        <v>0</v>
      </c>
      <c r="EW36" s="5"/>
      <c r="EX36" s="182">
        <f t="shared" si="833"/>
        <v>10</v>
      </c>
      <c r="EY36" s="182">
        <f t="shared" si="948"/>
        <v>0</v>
      </c>
      <c r="EZ36" s="182">
        <f t="shared" si="949"/>
        <v>0</v>
      </c>
      <c r="FA36" s="5"/>
      <c r="FB36" s="182">
        <f t="shared" si="834"/>
        <v>10</v>
      </c>
      <c r="FC36" s="182">
        <f t="shared" si="950"/>
        <v>0</v>
      </c>
      <c r="FD36" s="182">
        <f t="shared" si="951"/>
        <v>0</v>
      </c>
      <c r="FE36" s="5"/>
      <c r="FF36" s="182">
        <f t="shared" si="835"/>
        <v>10</v>
      </c>
      <c r="FG36" s="182">
        <f t="shared" si="952"/>
        <v>0</v>
      </c>
      <c r="FH36" s="182">
        <f t="shared" si="953"/>
        <v>0</v>
      </c>
      <c r="FI36" s="5"/>
      <c r="FJ36" s="182">
        <f t="shared" si="836"/>
        <v>10</v>
      </c>
      <c r="FK36" s="182">
        <f t="shared" si="954"/>
        <v>0</v>
      </c>
      <c r="FL36" s="182">
        <f t="shared" si="955"/>
        <v>0</v>
      </c>
      <c r="FM36" s="5"/>
      <c r="FN36" s="182">
        <f t="shared" si="837"/>
        <v>10</v>
      </c>
      <c r="FO36" s="182">
        <f t="shared" si="956"/>
        <v>0</v>
      </c>
      <c r="FP36" s="182">
        <f t="shared" si="957"/>
        <v>0</v>
      </c>
      <c r="FQ36" s="5"/>
      <c r="FR36" s="182">
        <f t="shared" si="838"/>
        <v>10</v>
      </c>
      <c r="FS36" s="182">
        <f t="shared" si="958"/>
        <v>0</v>
      </c>
      <c r="FT36" s="182">
        <f t="shared" si="959"/>
        <v>0</v>
      </c>
      <c r="FU36" s="5"/>
      <c r="FV36" s="182">
        <f t="shared" si="839"/>
        <v>10</v>
      </c>
      <c r="FW36" s="182">
        <f t="shared" si="960"/>
        <v>0</v>
      </c>
      <c r="FX36" s="182">
        <f t="shared" si="961"/>
        <v>0</v>
      </c>
      <c r="FY36" s="5"/>
      <c r="FZ36" s="182">
        <f t="shared" si="840"/>
        <v>10</v>
      </c>
      <c r="GA36" s="182">
        <f t="shared" si="962"/>
        <v>0</v>
      </c>
      <c r="GB36" s="182">
        <f t="shared" si="963"/>
        <v>0</v>
      </c>
      <c r="GC36" s="5"/>
      <c r="GD36" s="182">
        <f t="shared" si="841"/>
        <v>10</v>
      </c>
      <c r="GE36" s="182">
        <f t="shared" si="964"/>
        <v>0</v>
      </c>
      <c r="GF36" s="182">
        <f t="shared" si="965"/>
        <v>0</v>
      </c>
      <c r="GG36" s="5"/>
      <c r="GH36" s="182">
        <f t="shared" si="842"/>
        <v>10</v>
      </c>
      <c r="GI36" s="182">
        <f t="shared" si="966"/>
        <v>0</v>
      </c>
      <c r="GJ36" s="182">
        <f t="shared" si="967"/>
        <v>0</v>
      </c>
      <c r="GK36" s="5"/>
      <c r="GL36" s="182">
        <f t="shared" si="843"/>
        <v>10</v>
      </c>
      <c r="GM36" s="182">
        <f t="shared" si="968"/>
        <v>0</v>
      </c>
      <c r="GN36" s="182">
        <f t="shared" si="969"/>
        <v>0</v>
      </c>
      <c r="GO36" s="5"/>
      <c r="GP36" s="182">
        <f t="shared" si="844"/>
        <v>10</v>
      </c>
      <c r="GQ36" s="182">
        <f t="shared" si="970"/>
        <v>0</v>
      </c>
      <c r="GR36" s="182">
        <f t="shared" si="971"/>
        <v>0</v>
      </c>
      <c r="GS36" s="5"/>
      <c r="GT36" s="182">
        <f t="shared" si="845"/>
        <v>10</v>
      </c>
      <c r="GU36" s="182">
        <f t="shared" si="972"/>
        <v>0</v>
      </c>
      <c r="GV36" s="182">
        <f t="shared" si="973"/>
        <v>0</v>
      </c>
      <c r="GW36" s="5"/>
      <c r="GX36" s="182">
        <f t="shared" si="846"/>
        <v>10</v>
      </c>
      <c r="GY36" s="182">
        <f t="shared" si="974"/>
        <v>0</v>
      </c>
      <c r="GZ36" s="182">
        <f t="shared" si="975"/>
        <v>0</v>
      </c>
      <c r="HA36" s="5"/>
      <c r="HB36" s="182">
        <f t="shared" si="847"/>
        <v>10</v>
      </c>
      <c r="HC36" s="182">
        <f t="shared" si="976"/>
        <v>0</v>
      </c>
      <c r="HD36" s="182">
        <f t="shared" si="977"/>
        <v>0</v>
      </c>
      <c r="HE36" s="5"/>
      <c r="HF36" s="182">
        <f t="shared" si="848"/>
        <v>10</v>
      </c>
      <c r="HG36" s="182">
        <f t="shared" si="978"/>
        <v>0</v>
      </c>
      <c r="HH36" s="182">
        <f t="shared" si="979"/>
        <v>0</v>
      </c>
      <c r="HI36" s="5"/>
      <c r="HJ36" s="182">
        <f t="shared" si="849"/>
        <v>10</v>
      </c>
      <c r="HK36" s="182">
        <f t="shared" si="980"/>
        <v>0</v>
      </c>
      <c r="HL36" s="182">
        <f t="shared" si="981"/>
        <v>0</v>
      </c>
      <c r="HM36" s="5"/>
      <c r="HN36" s="182">
        <f t="shared" si="850"/>
        <v>10</v>
      </c>
      <c r="HO36" s="182">
        <f t="shared" si="982"/>
        <v>0</v>
      </c>
      <c r="HP36" s="182">
        <f t="shared" si="983"/>
        <v>0</v>
      </c>
      <c r="HQ36" s="5"/>
      <c r="HR36" s="182">
        <f t="shared" si="851"/>
        <v>10</v>
      </c>
      <c r="HS36" s="182">
        <f t="shared" si="984"/>
        <v>0</v>
      </c>
      <c r="HT36" s="182">
        <f t="shared" si="985"/>
        <v>0</v>
      </c>
      <c r="HU36" s="5"/>
      <c r="HV36" s="182">
        <f t="shared" si="852"/>
        <v>10</v>
      </c>
      <c r="HW36" s="182">
        <f t="shared" si="986"/>
        <v>0</v>
      </c>
      <c r="HX36" s="182">
        <f t="shared" si="987"/>
        <v>0</v>
      </c>
      <c r="HY36" s="5"/>
      <c r="HZ36" s="182">
        <f t="shared" si="853"/>
        <v>10</v>
      </c>
      <c r="IA36" s="182">
        <f t="shared" si="988"/>
        <v>0</v>
      </c>
      <c r="IB36" s="182">
        <f t="shared" si="989"/>
        <v>0</v>
      </c>
      <c r="IC36" s="5"/>
      <c r="ID36" s="182">
        <f t="shared" si="854"/>
        <v>10</v>
      </c>
      <c r="IE36" s="182">
        <f t="shared" si="990"/>
        <v>0</v>
      </c>
      <c r="IF36" s="182">
        <f t="shared" si="991"/>
        <v>0</v>
      </c>
      <c r="IG36" s="5"/>
      <c r="IH36" s="182">
        <f t="shared" si="855"/>
        <v>10</v>
      </c>
      <c r="II36" s="182">
        <f t="shared" si="992"/>
        <v>0</v>
      </c>
      <c r="IJ36" s="182">
        <f t="shared" si="993"/>
        <v>0</v>
      </c>
      <c r="IK36" s="5"/>
      <c r="IL36" s="182">
        <f t="shared" si="856"/>
        <v>10</v>
      </c>
      <c r="IM36" s="182">
        <f t="shared" si="994"/>
        <v>0</v>
      </c>
      <c r="IN36" s="182">
        <f t="shared" si="995"/>
        <v>0</v>
      </c>
      <c r="IO36" s="5"/>
      <c r="IP36" s="182">
        <f t="shared" si="857"/>
        <v>10</v>
      </c>
      <c r="IQ36" s="182">
        <f t="shared" si="996"/>
        <v>0</v>
      </c>
      <c r="IR36" s="182">
        <f t="shared" si="997"/>
        <v>0</v>
      </c>
      <c r="IS36" s="5"/>
      <c r="IT36" s="182">
        <f t="shared" si="858"/>
        <v>10</v>
      </c>
      <c r="IU36" s="182">
        <f t="shared" si="998"/>
        <v>0</v>
      </c>
      <c r="IV36" s="182">
        <f t="shared" si="999"/>
        <v>0</v>
      </c>
      <c r="IW36" s="5"/>
      <c r="IX36" s="182">
        <f t="shared" si="859"/>
        <v>10</v>
      </c>
      <c r="IY36" s="182">
        <f t="shared" si="1000"/>
        <v>0</v>
      </c>
      <c r="IZ36" s="182">
        <f t="shared" si="1001"/>
        <v>0</v>
      </c>
      <c r="JA36" s="5"/>
      <c r="JB36" s="182">
        <f t="shared" si="860"/>
        <v>10</v>
      </c>
      <c r="JC36" s="182">
        <f t="shared" si="1002"/>
        <v>0</v>
      </c>
      <c r="JD36" s="182">
        <f t="shared" si="1003"/>
        <v>0</v>
      </c>
      <c r="JE36" s="5"/>
      <c r="JF36" s="182">
        <f t="shared" si="861"/>
        <v>10</v>
      </c>
      <c r="JG36" s="182">
        <f t="shared" si="1004"/>
        <v>0</v>
      </c>
      <c r="JH36" s="182">
        <f t="shared" si="1005"/>
        <v>0</v>
      </c>
      <c r="JI36" s="5"/>
      <c r="JJ36" s="182">
        <f t="shared" si="862"/>
        <v>10</v>
      </c>
      <c r="JK36" s="182">
        <f t="shared" si="1006"/>
        <v>0</v>
      </c>
      <c r="JL36" s="182">
        <f t="shared" si="1007"/>
        <v>0</v>
      </c>
      <c r="JM36" s="5"/>
      <c r="JN36" s="182">
        <f t="shared" si="863"/>
        <v>10</v>
      </c>
      <c r="JO36" s="182">
        <f t="shared" si="1008"/>
        <v>0</v>
      </c>
      <c r="JP36" s="182">
        <f t="shared" si="1009"/>
        <v>0</v>
      </c>
      <c r="JQ36" s="5"/>
      <c r="JR36" s="182">
        <f t="shared" si="864"/>
        <v>10</v>
      </c>
      <c r="JS36" s="182">
        <f t="shared" si="1010"/>
        <v>0</v>
      </c>
      <c r="JT36" s="182">
        <f t="shared" si="1011"/>
        <v>0</v>
      </c>
      <c r="JU36" s="5"/>
      <c r="JV36" s="182">
        <f t="shared" si="865"/>
        <v>10</v>
      </c>
      <c r="JW36" s="182">
        <f t="shared" si="1012"/>
        <v>0</v>
      </c>
      <c r="JX36" s="182">
        <f t="shared" si="1013"/>
        <v>0</v>
      </c>
      <c r="JY36" s="5"/>
      <c r="JZ36" s="182">
        <f t="shared" si="866"/>
        <v>10</v>
      </c>
      <c r="KA36" s="182">
        <f t="shared" si="1014"/>
        <v>0</v>
      </c>
      <c r="KB36" s="182">
        <f t="shared" si="1015"/>
        <v>0</v>
      </c>
      <c r="KC36" s="5"/>
      <c r="KD36" s="182">
        <f t="shared" si="867"/>
        <v>10</v>
      </c>
      <c r="KE36" s="182">
        <f t="shared" si="1016"/>
        <v>0</v>
      </c>
      <c r="KF36" s="182">
        <f t="shared" si="1017"/>
        <v>0</v>
      </c>
      <c r="KH36" s="183">
        <f>'B.I Sales - P1'!KI78</f>
        <v>10464.459173437495</v>
      </c>
      <c r="KI36" s="183">
        <f>KJ36/KH36</f>
        <v>393.57142857142867</v>
      </c>
      <c r="KJ36" s="183">
        <f>'B.I Sales - P1'!KK78*95%</f>
        <v>4118512.1461171866</v>
      </c>
      <c r="KL36" s="183">
        <f>'B.I Sales - P1'!KM78</f>
        <v>163459.19672633609</v>
      </c>
      <c r="KM36" s="183">
        <f>KN36/KL36</f>
        <v>393.57142857142867</v>
      </c>
      <c r="KN36" s="183">
        <f>'B.I Sales - P1'!KO78*95%</f>
        <v>64332869.568722285</v>
      </c>
      <c r="KP36" s="183">
        <f>'B.I Sales - P1'!KQ78</f>
        <v>1049457.1014308725</v>
      </c>
      <c r="KQ36" s="183">
        <f>KR36/KP36</f>
        <v>393.57142857142861</v>
      </c>
      <c r="KR36" s="183">
        <f>'B.I Sales - P1'!KS78*95%</f>
        <v>413036330.63457912</v>
      </c>
      <c r="KT36" s="183">
        <f>'B.I Sales - P1'!KU78</f>
        <v>6176343.7643827219</v>
      </c>
      <c r="KU36" s="183">
        <f>KV36/KT36</f>
        <v>393.57142857142844</v>
      </c>
      <c r="KV36" s="183">
        <f>'B.I Sales - P1'!KW78*95%</f>
        <v>2430832438.696342</v>
      </c>
      <c r="KX36" s="183">
        <f>'B.I Sales - P1'!KY78</f>
        <v>36349482.264513582</v>
      </c>
      <c r="KY36" s="183">
        <f>KZ36/KX36</f>
        <v>393.57142857142861</v>
      </c>
      <c r="KZ36" s="183">
        <f>'B.I Sales - P1'!LA78*95%</f>
        <v>14306117662.676418</v>
      </c>
      <c r="LB36" s="183">
        <f>'B.I Sales - P1'!LC78</f>
        <v>223650644.51757264</v>
      </c>
      <c r="LC36" s="183">
        <f>LD36/LB36</f>
        <v>372.85714285714283</v>
      </c>
      <c r="LD36" s="183">
        <f>'B.I Sales - P1'!LE78*90%</f>
        <v>83389740312.980652</v>
      </c>
      <c r="LF36" s="183">
        <f>'B.I Sales - P1'!LG78</f>
        <v>0</v>
      </c>
      <c r="LG36" s="183" t="e">
        <f>LH36/LF36</f>
        <v>#DIV/0!</v>
      </c>
      <c r="LH36" s="183">
        <f>'B.I Sales - P1'!LI78*95%</f>
        <v>0</v>
      </c>
    </row>
    <row r="37" spans="2:320" ht="18.75">
      <c r="B37" s="172"/>
      <c r="C37" s="180"/>
      <c r="D37" s="180"/>
      <c r="E37" s="184"/>
      <c r="F37" s="182"/>
      <c r="G37" s="182"/>
      <c r="H37" s="182">
        <f>A.IIOPEX!I36</f>
        <v>0</v>
      </c>
      <c r="I37" s="5"/>
      <c r="J37" s="182">
        <f t="shared" ref="J37" si="1038">F37*$J$30</f>
        <v>0</v>
      </c>
      <c r="K37" s="182"/>
      <c r="L37" s="182">
        <f t="shared" ref="L37" si="1039">H37*L$30</f>
        <v>0</v>
      </c>
      <c r="M37" s="5"/>
      <c r="N37" s="182">
        <f t="shared" ref="N37" si="1040">J37*$N$30</f>
        <v>0</v>
      </c>
      <c r="O37" s="182"/>
      <c r="P37" s="182">
        <f t="shared" ref="P37" si="1041">L37*P$30</f>
        <v>0</v>
      </c>
      <c r="Q37" s="5"/>
      <c r="R37" s="182">
        <f t="shared" ref="R37" si="1042">N37*$R$30</f>
        <v>0</v>
      </c>
      <c r="S37" s="182"/>
      <c r="T37" s="182">
        <f t="shared" ref="T37" si="1043">P37*T$30</f>
        <v>0</v>
      </c>
      <c r="U37" s="5"/>
      <c r="V37" s="182">
        <f t="shared" ref="V37" si="1044">R37*$V$30</f>
        <v>0</v>
      </c>
      <c r="W37" s="182"/>
      <c r="X37" s="182">
        <f t="shared" ref="X37" si="1045">T37*X$30</f>
        <v>0</v>
      </c>
      <c r="Y37" s="5"/>
      <c r="Z37" s="182"/>
      <c r="AA37" s="182"/>
      <c r="AB37" s="182">
        <f t="shared" ref="AB37" si="1046">X37*AB$30</f>
        <v>0</v>
      </c>
      <c r="AC37" s="5"/>
      <c r="AD37" s="182">
        <f t="shared" ref="AD37" si="1047">Z37*$AD$30</f>
        <v>0</v>
      </c>
      <c r="AE37" s="182"/>
      <c r="AF37" s="182">
        <f t="shared" ref="AF37" si="1048">AB37*AF$30</f>
        <v>0</v>
      </c>
      <c r="AG37" s="5"/>
      <c r="AH37" s="182">
        <f t="shared" ref="AH37" si="1049">AD37*$AH$30</f>
        <v>0</v>
      </c>
      <c r="AI37" s="182"/>
      <c r="AJ37" s="182">
        <f t="shared" ref="AJ37" si="1050">AF37*AJ$30</f>
        <v>0</v>
      </c>
      <c r="AK37" s="5"/>
      <c r="AL37" s="182">
        <f t="shared" ref="AL37" si="1051">AH37*$AL$30</f>
        <v>0</v>
      </c>
      <c r="AM37" s="182"/>
      <c r="AN37" s="182">
        <f t="shared" ref="AN37" si="1052">AJ37*AN$30</f>
        <v>0</v>
      </c>
      <c r="AO37" s="5"/>
      <c r="AP37" s="182">
        <f t="shared" ref="AP37" si="1053">AL37*$AP$30</f>
        <v>0</v>
      </c>
      <c r="AQ37" s="182"/>
      <c r="AR37" s="182">
        <f t="shared" ref="AR37" si="1054">AN37*AR$30</f>
        <v>0</v>
      </c>
      <c r="AS37" s="5"/>
      <c r="AT37" s="182">
        <f t="shared" ref="AT37" si="1055">AP37*$AT$30</f>
        <v>0</v>
      </c>
      <c r="AU37" s="182"/>
      <c r="AV37" s="182">
        <f t="shared" ref="AV37" si="1056">AR37*AV$30</f>
        <v>0</v>
      </c>
      <c r="AW37" s="5"/>
      <c r="AX37" s="182">
        <f t="shared" ref="AX37" si="1057">AT37*$AX$30</f>
        <v>0</v>
      </c>
      <c r="AY37" s="182"/>
      <c r="AZ37" s="182">
        <f t="shared" ref="AZ37" si="1058">AV37*AZ$30</f>
        <v>0</v>
      </c>
      <c r="BA37" s="5"/>
      <c r="BB37" s="182">
        <f t="shared" ref="BB37" si="1059">AX37*$BB$30</f>
        <v>0</v>
      </c>
      <c r="BC37" s="182"/>
      <c r="BD37" s="182">
        <f t="shared" ref="BD37" si="1060">AZ37*BD$30</f>
        <v>0</v>
      </c>
      <c r="BE37" s="5"/>
      <c r="BF37" s="182">
        <f t="shared" ref="BF37" si="1061">BB37*$BF$30</f>
        <v>0</v>
      </c>
      <c r="BG37" s="182"/>
      <c r="BH37" s="182">
        <f t="shared" ref="BH37" si="1062">BD37*BH$30</f>
        <v>0</v>
      </c>
      <c r="BI37" s="5"/>
      <c r="BJ37" s="182">
        <f t="shared" ref="BJ37" si="1063">BF37*$BJ$30</f>
        <v>0</v>
      </c>
      <c r="BK37" s="182">
        <f t="shared" ref="BK37" si="1064">BG37*$BK$30</f>
        <v>0</v>
      </c>
      <c r="BL37" s="182">
        <f t="shared" ref="BL37" si="1065">BH37*BL$30</f>
        <v>0</v>
      </c>
      <c r="BM37" s="5"/>
      <c r="BN37" s="182">
        <f t="shared" ref="BN37" si="1066">BJ37*$BN$30</f>
        <v>0</v>
      </c>
      <c r="BO37" s="182">
        <f t="shared" ref="BO37" si="1067">BK37*$BO$30</f>
        <v>0</v>
      </c>
      <c r="BP37" s="182">
        <f t="shared" ref="BP37" si="1068">BL37*BP$30</f>
        <v>0</v>
      </c>
      <c r="BQ37" s="5"/>
      <c r="BR37" s="182">
        <f t="shared" ref="BR37" si="1069">BN37*$BR$30</f>
        <v>0</v>
      </c>
      <c r="BS37" s="182">
        <f t="shared" ref="BS37" si="1070">BO37*$BS$30</f>
        <v>0</v>
      </c>
      <c r="BT37" s="182">
        <f t="shared" ref="BT37" si="1071">BP37*BT$30</f>
        <v>0</v>
      </c>
      <c r="BU37" s="5"/>
      <c r="BV37" s="182">
        <f t="shared" ref="BV37" si="1072">BR37*$BV$30</f>
        <v>0</v>
      </c>
      <c r="BW37" s="182">
        <f t="shared" ref="BW37" si="1073">BS37*$BW$30</f>
        <v>0</v>
      </c>
      <c r="BX37" s="182">
        <f t="shared" ref="BX37" si="1074">BT37*BX$30</f>
        <v>0</v>
      </c>
      <c r="BY37" s="5"/>
      <c r="BZ37" s="182">
        <f t="shared" ref="BZ37" si="1075">BV37*$BZ$30</f>
        <v>0</v>
      </c>
      <c r="CA37" s="182">
        <f t="shared" ref="CA37" si="1076">BW37*$CA$30</f>
        <v>0</v>
      </c>
      <c r="CB37" s="182">
        <f t="shared" ref="CB37" si="1077">BX37*CB$30</f>
        <v>0</v>
      </c>
      <c r="CC37" s="5"/>
      <c r="CD37" s="182">
        <f t="shared" ref="CD37" si="1078">BZ37*$CD$30</f>
        <v>0</v>
      </c>
      <c r="CE37" s="182">
        <f t="shared" ref="CE37" si="1079">CA37*$CE$30</f>
        <v>0</v>
      </c>
      <c r="CF37" s="182">
        <f t="shared" ref="CF37" si="1080">CB37*CF$30</f>
        <v>0</v>
      </c>
      <c r="CG37" s="5"/>
      <c r="CH37" s="182">
        <f t="shared" ref="CH37" si="1081">CD37*$CH$30</f>
        <v>0</v>
      </c>
      <c r="CI37" s="182">
        <f t="shared" ref="CI37" si="1082">CE37*$CI$30</f>
        <v>0</v>
      </c>
      <c r="CJ37" s="182">
        <f t="shared" ref="CJ37" si="1083">CF37*CJ$30</f>
        <v>0</v>
      </c>
      <c r="CK37" s="5"/>
      <c r="CL37" s="182">
        <f t="shared" ref="CL37" si="1084">CH37*$CL$30</f>
        <v>0</v>
      </c>
      <c r="CM37" s="182">
        <f t="shared" ref="CM37" si="1085">CI37*$CM$30</f>
        <v>0</v>
      </c>
      <c r="CN37" s="182">
        <f t="shared" ref="CN37" si="1086">CJ37*CN$30</f>
        <v>0</v>
      </c>
      <c r="CO37" s="5"/>
      <c r="CP37" s="182">
        <f t="shared" ref="CP37" si="1087">CL37*$CP$30</f>
        <v>0</v>
      </c>
      <c r="CQ37" s="182">
        <f t="shared" ref="CQ37" si="1088">CM37*$CQ$30</f>
        <v>0</v>
      </c>
      <c r="CR37" s="182">
        <f t="shared" ref="CR37" si="1089">CN37*CR$30</f>
        <v>0</v>
      </c>
      <c r="CS37" s="5"/>
      <c r="CT37" s="182">
        <f t="shared" ref="CT37" si="1090">CP37*$CT$30</f>
        <v>0</v>
      </c>
      <c r="CU37" s="182">
        <f t="shared" ref="CU37" si="1091">CQ37*$CU$30</f>
        <v>0</v>
      </c>
      <c r="CV37" s="182">
        <f t="shared" ref="CV37" si="1092">CR37*CV$30</f>
        <v>0</v>
      </c>
      <c r="CW37" s="5"/>
      <c r="CX37" s="182">
        <f t="shared" ref="CX37" si="1093">CT37*$CX$30</f>
        <v>0</v>
      </c>
      <c r="CY37" s="182">
        <f t="shared" ref="CY37" si="1094">CU37*$CY$30</f>
        <v>0</v>
      </c>
      <c r="CZ37" s="182">
        <f t="shared" ref="CZ37" si="1095">CV37*CZ$30</f>
        <v>0</v>
      </c>
      <c r="DA37" s="5"/>
      <c r="DB37" s="182">
        <f t="shared" ref="DB37" si="1096">CX37*$DB$30</f>
        <v>0</v>
      </c>
      <c r="DC37" s="182">
        <f t="shared" ref="DC37" si="1097">CY37*$DC$30</f>
        <v>0</v>
      </c>
      <c r="DD37" s="182">
        <f t="shared" ref="DD37" si="1098">CZ37*DD$30</f>
        <v>0</v>
      </c>
      <c r="DE37" s="5"/>
      <c r="DF37" s="182">
        <f t="shared" ref="DF37" si="1099">DB37*$DF$30</f>
        <v>0</v>
      </c>
      <c r="DG37" s="182">
        <f t="shared" ref="DG37" si="1100">DC37*$DG$30</f>
        <v>0</v>
      </c>
      <c r="DH37" s="182">
        <f t="shared" ref="DH37" si="1101">DD37*DH$30</f>
        <v>0</v>
      </c>
      <c r="DI37" s="5"/>
      <c r="DJ37" s="182">
        <v>0</v>
      </c>
      <c r="DK37" s="182">
        <f t="shared" ref="DK37" si="1102">DG37*$DK$30</f>
        <v>0</v>
      </c>
      <c r="DL37" s="182">
        <f t="shared" ref="DL37" si="1103">DH37*DL$30</f>
        <v>0</v>
      </c>
      <c r="DM37" s="5"/>
      <c r="DN37" s="182">
        <f t="shared" ref="DN37" si="1104">DJ37*$DN$30</f>
        <v>0</v>
      </c>
      <c r="DO37" s="182">
        <f t="shared" ref="DO37" si="1105">DK37*$DO$30</f>
        <v>0</v>
      </c>
      <c r="DP37" s="182">
        <f t="shared" ref="DP37" si="1106">DL37*DP$30</f>
        <v>0</v>
      </c>
      <c r="DQ37" s="5"/>
      <c r="DR37" s="182">
        <f t="shared" ref="DR37" si="1107">DN37*$DR$30</f>
        <v>0</v>
      </c>
      <c r="DS37" s="182">
        <f t="shared" ref="DS37" si="1108">DO37*$DS$30</f>
        <v>0</v>
      </c>
      <c r="DT37" s="182">
        <f t="shared" ref="DT37" si="1109">DP37*DT$30</f>
        <v>0</v>
      </c>
      <c r="DU37" s="5"/>
      <c r="DV37" s="182">
        <f t="shared" ref="DV37" si="1110">DR37*$DV$30</f>
        <v>0</v>
      </c>
      <c r="DW37" s="182">
        <f t="shared" ref="DW37" si="1111">DS37*$DW$30</f>
        <v>0</v>
      </c>
      <c r="DX37" s="182">
        <f t="shared" ref="DX37" si="1112">DT37*DX$30</f>
        <v>0</v>
      </c>
      <c r="DY37" s="5"/>
      <c r="DZ37" s="182">
        <f t="shared" ref="DZ37" si="1113">DV37*$DZ$30</f>
        <v>0</v>
      </c>
      <c r="EA37" s="182">
        <f t="shared" ref="EA37" si="1114">DW37*$EA$30</f>
        <v>0</v>
      </c>
      <c r="EB37" s="182">
        <f t="shared" ref="EB37" si="1115">DX37*EB$30</f>
        <v>0</v>
      </c>
      <c r="EC37" s="5"/>
      <c r="ED37" s="182">
        <f t="shared" ref="ED37" si="1116">DZ37*$ED$30</f>
        <v>0</v>
      </c>
      <c r="EE37" s="182">
        <f t="shared" ref="EE37" si="1117">EA37*$EE$30</f>
        <v>0</v>
      </c>
      <c r="EF37" s="182">
        <f t="shared" ref="EF37" si="1118">EB37*EF$30</f>
        <v>0</v>
      </c>
      <c r="EG37" s="5"/>
      <c r="EH37" s="182">
        <f t="shared" ref="EH37" si="1119">ED37*$EH$30</f>
        <v>0</v>
      </c>
      <c r="EI37" s="182">
        <f t="shared" ref="EI37" si="1120">EE37*$EI$30</f>
        <v>0</v>
      </c>
      <c r="EJ37" s="182">
        <f t="shared" ref="EJ37" si="1121">EF37*EJ$30</f>
        <v>0</v>
      </c>
      <c r="EK37" s="5"/>
      <c r="EL37" s="182">
        <f t="shared" ref="EL37" si="1122">EH37*$EL$30</f>
        <v>0</v>
      </c>
      <c r="EM37" s="182">
        <f t="shared" ref="EM37" si="1123">EI37*$EM$30</f>
        <v>0</v>
      </c>
      <c r="EN37" s="182">
        <f t="shared" ref="EN37" si="1124">EJ37*EN$30</f>
        <v>0</v>
      </c>
      <c r="EO37" s="5"/>
      <c r="EP37" s="182">
        <f t="shared" ref="EP37" si="1125">EL37*$EP$30</f>
        <v>0</v>
      </c>
      <c r="EQ37" s="182">
        <f t="shared" ref="EQ37" si="1126">EM37*$EQ$30</f>
        <v>0</v>
      </c>
      <c r="ER37" s="182">
        <f t="shared" ref="ER37" si="1127">EN37*ER$30</f>
        <v>0</v>
      </c>
      <c r="ES37" s="5"/>
      <c r="ET37" s="182">
        <f t="shared" ref="ET37" si="1128">EP37*$ET$30</f>
        <v>0</v>
      </c>
      <c r="EU37" s="182">
        <f t="shared" ref="EU37" si="1129">EQ37*$EU$30</f>
        <v>0</v>
      </c>
      <c r="EV37" s="182">
        <f t="shared" ref="EV37" si="1130">ER37*EV$30</f>
        <v>0</v>
      </c>
      <c r="EW37" s="5"/>
      <c r="EX37" s="182">
        <f t="shared" ref="EX37" si="1131">ET37*$EX$30</f>
        <v>0</v>
      </c>
      <c r="EY37" s="182">
        <f t="shared" ref="EY37" si="1132">EU37*$EY$30</f>
        <v>0</v>
      </c>
      <c r="EZ37" s="182">
        <f t="shared" ref="EZ37" si="1133">EV37*EZ$30</f>
        <v>0</v>
      </c>
      <c r="FA37" s="5"/>
      <c r="FB37" s="182">
        <f t="shared" ref="FB37" si="1134">EX37*$FB$30</f>
        <v>0</v>
      </c>
      <c r="FC37" s="182">
        <f t="shared" ref="FC37" si="1135">EY37*$FC$30</f>
        <v>0</v>
      </c>
      <c r="FD37" s="182">
        <f t="shared" ref="FD37" si="1136">EZ37*FD$30</f>
        <v>0</v>
      </c>
      <c r="FE37" s="5"/>
      <c r="FF37" s="182">
        <f t="shared" ref="FF37" si="1137">FB37*$FF$30</f>
        <v>0</v>
      </c>
      <c r="FG37" s="182">
        <f t="shared" ref="FG37" si="1138">FC37*$FG$30</f>
        <v>0</v>
      </c>
      <c r="FH37" s="182">
        <f t="shared" ref="FH37" si="1139">FD37*FH$30</f>
        <v>0</v>
      </c>
      <c r="FI37" s="5"/>
      <c r="FJ37" s="182">
        <f t="shared" ref="FJ37" si="1140">FF37*$FJ$30</f>
        <v>0</v>
      </c>
      <c r="FK37" s="182">
        <f t="shared" ref="FK37" si="1141">FG37*$FK$30</f>
        <v>0</v>
      </c>
      <c r="FL37" s="182">
        <f t="shared" ref="FL37" si="1142">FH37*FL$30</f>
        <v>0</v>
      </c>
      <c r="FM37" s="5"/>
      <c r="FN37" s="182">
        <f t="shared" ref="FN37" si="1143">FJ37*$FN$30</f>
        <v>0</v>
      </c>
      <c r="FO37" s="182">
        <f t="shared" ref="FO37" si="1144">FK37*$FO$30</f>
        <v>0</v>
      </c>
      <c r="FP37" s="182">
        <f t="shared" ref="FP37" si="1145">FL37*FP$30</f>
        <v>0</v>
      </c>
      <c r="FQ37" s="5"/>
      <c r="FR37" s="182">
        <f t="shared" ref="FR37" si="1146">FN37*$FR$30</f>
        <v>0</v>
      </c>
      <c r="FS37" s="182">
        <f t="shared" ref="FS37" si="1147">FO37*$FS$30</f>
        <v>0</v>
      </c>
      <c r="FT37" s="182">
        <f t="shared" ref="FT37" si="1148">FP37*FT$30</f>
        <v>0</v>
      </c>
      <c r="FU37" s="5"/>
      <c r="FV37" s="182">
        <f t="shared" ref="FV37" si="1149">FR37*$FV$30</f>
        <v>0</v>
      </c>
      <c r="FW37" s="182">
        <f t="shared" ref="FW37" si="1150">FS37*$FW$30</f>
        <v>0</v>
      </c>
      <c r="FX37" s="182">
        <f t="shared" ref="FX37" si="1151">FT37*FX$30</f>
        <v>0</v>
      </c>
      <c r="FY37" s="5"/>
      <c r="FZ37" s="182">
        <f t="shared" ref="FZ37" si="1152">FV37*$FZ$30</f>
        <v>0</v>
      </c>
      <c r="GA37" s="182">
        <f t="shared" ref="GA37" si="1153">FW37*$GA$30</f>
        <v>0</v>
      </c>
      <c r="GB37" s="182">
        <f t="shared" ref="GB37" si="1154">FX37*GB$30</f>
        <v>0</v>
      </c>
      <c r="GC37" s="5"/>
      <c r="GD37" s="182">
        <f t="shared" ref="GD37" si="1155">FZ37*$GD$30</f>
        <v>0</v>
      </c>
      <c r="GE37" s="182">
        <f t="shared" ref="GE37" si="1156">GA37*$GE$30</f>
        <v>0</v>
      </c>
      <c r="GF37" s="182">
        <f t="shared" ref="GF37" si="1157">GB37*GF$30</f>
        <v>0</v>
      </c>
      <c r="GG37" s="5"/>
      <c r="GH37" s="182">
        <f t="shared" ref="GH37" si="1158">GD37*$GH$30</f>
        <v>0</v>
      </c>
      <c r="GI37" s="182">
        <f t="shared" ref="GI37" si="1159">GE37*$GI$30</f>
        <v>0</v>
      </c>
      <c r="GJ37" s="182">
        <f t="shared" ref="GJ37" si="1160">GF37*GJ$30</f>
        <v>0</v>
      </c>
      <c r="GK37" s="5"/>
      <c r="GL37" s="182">
        <f t="shared" ref="GL37" si="1161">GH37*$GL$30</f>
        <v>0</v>
      </c>
      <c r="GM37" s="182">
        <f t="shared" ref="GM37" si="1162">GI37*$GM$30</f>
        <v>0</v>
      </c>
      <c r="GN37" s="182">
        <f t="shared" ref="GN37" si="1163">GJ37*GN$30</f>
        <v>0</v>
      </c>
      <c r="GP37" s="182">
        <f t="shared" ref="GP37" si="1164">GL37*$GP$30</f>
        <v>0</v>
      </c>
      <c r="GQ37" s="182">
        <f t="shared" ref="GQ37" si="1165">GM37*$GQ$30</f>
        <v>0</v>
      </c>
      <c r="GR37" s="182">
        <f t="shared" ref="GR37" si="1166">GN37*GR$30</f>
        <v>0</v>
      </c>
      <c r="GS37" s="5"/>
      <c r="GT37" s="182">
        <f t="shared" ref="GT37" si="1167">GP37*$GT$30</f>
        <v>0</v>
      </c>
      <c r="GU37" s="182">
        <f t="shared" ref="GU37" si="1168">GQ37*$GU$30</f>
        <v>0</v>
      </c>
      <c r="GV37" s="182">
        <f t="shared" ref="GV37" si="1169">GR37*GV$30</f>
        <v>0</v>
      </c>
      <c r="GW37" s="5"/>
      <c r="GX37" s="182">
        <f t="shared" ref="GX37" si="1170">GT37*$GX$30</f>
        <v>0</v>
      </c>
      <c r="GY37" s="182">
        <f t="shared" ref="GY37" si="1171">GU37*$GY$30</f>
        <v>0</v>
      </c>
      <c r="GZ37" s="182">
        <f t="shared" ref="GZ37" si="1172">GV37*GZ$30</f>
        <v>0</v>
      </c>
      <c r="HA37" s="5"/>
      <c r="HB37" s="182">
        <f t="shared" ref="HB37" si="1173">GX37*$HB$30</f>
        <v>0</v>
      </c>
      <c r="HC37" s="182">
        <f t="shared" ref="HC37" si="1174">GY37*$HC$30</f>
        <v>0</v>
      </c>
      <c r="HD37" s="182">
        <f t="shared" ref="HD37" si="1175">GZ37*HD$30</f>
        <v>0</v>
      </c>
      <c r="HE37" s="5"/>
      <c r="HF37" s="182">
        <f t="shared" ref="HF37" si="1176">HB37*$HF$30</f>
        <v>0</v>
      </c>
      <c r="HG37" s="182">
        <f t="shared" ref="HG37" si="1177">HC37*$HG$30</f>
        <v>0</v>
      </c>
      <c r="HH37" s="182">
        <f t="shared" ref="HH37" si="1178">HD37*HH$30</f>
        <v>0</v>
      </c>
      <c r="HI37" s="5"/>
      <c r="HJ37" s="182">
        <f t="shared" ref="HJ37" si="1179">HF37*$HJ$30</f>
        <v>0</v>
      </c>
      <c r="HK37" s="182">
        <f t="shared" ref="HK37" si="1180">HG37*$HK$30</f>
        <v>0</v>
      </c>
      <c r="HL37" s="182">
        <f t="shared" ref="HL37" si="1181">HH37*HL$30</f>
        <v>0</v>
      </c>
      <c r="HM37" s="5"/>
      <c r="HN37" s="182">
        <f t="shared" ref="HN37" si="1182">HJ37*$HN$30</f>
        <v>0</v>
      </c>
      <c r="HO37" s="182">
        <f t="shared" ref="HO37" si="1183">HK37*$HO$30</f>
        <v>0</v>
      </c>
      <c r="HP37" s="182">
        <f t="shared" ref="HP37" si="1184">HL37*HP$30</f>
        <v>0</v>
      </c>
      <c r="HQ37" s="5"/>
      <c r="HR37" s="182">
        <f t="shared" ref="HR37" si="1185">HN37*$HR$30</f>
        <v>0</v>
      </c>
      <c r="HS37" s="182">
        <f t="shared" ref="HS37" si="1186">HO37*$HS$30</f>
        <v>0</v>
      </c>
      <c r="HT37" s="182">
        <f t="shared" ref="HT37" si="1187">HP37*HT$30</f>
        <v>0</v>
      </c>
      <c r="HU37" s="5"/>
      <c r="HV37" s="182">
        <f t="shared" ref="HV37" si="1188">HR37*$HV$30</f>
        <v>0</v>
      </c>
      <c r="HW37" s="182">
        <f t="shared" ref="HW37" si="1189">HS37*$HW$30</f>
        <v>0</v>
      </c>
      <c r="HX37" s="182">
        <f t="shared" ref="HX37" si="1190">HT37*HX$30</f>
        <v>0</v>
      </c>
      <c r="HY37" s="5"/>
      <c r="HZ37" s="182">
        <f t="shared" ref="HZ37" si="1191">HV37*$HZ$30</f>
        <v>0</v>
      </c>
      <c r="IA37" s="182">
        <f t="shared" ref="IA37" si="1192">HW37*$IA$30</f>
        <v>0</v>
      </c>
      <c r="IB37" s="182">
        <f t="shared" ref="IB37" si="1193">HX37*IB$30</f>
        <v>0</v>
      </c>
      <c r="IC37" s="5"/>
      <c r="ID37" s="182">
        <f t="shared" ref="ID37" si="1194">HZ37*$ID$30</f>
        <v>0</v>
      </c>
      <c r="IE37" s="182">
        <f t="shared" ref="IE37" si="1195">IA37*$IE$30</f>
        <v>0</v>
      </c>
      <c r="IF37" s="182">
        <f t="shared" ref="IF37" si="1196">IB37*IF$30</f>
        <v>0</v>
      </c>
      <c r="IG37" s="5"/>
      <c r="IH37" s="182">
        <f t="shared" ref="IH37" si="1197">ID37*$IH$30</f>
        <v>0</v>
      </c>
      <c r="II37" s="182">
        <f t="shared" ref="II37" si="1198">IE37*$II$30</f>
        <v>0</v>
      </c>
      <c r="IJ37" s="182">
        <f t="shared" ref="IJ37" si="1199">IF37*IJ$30</f>
        <v>0</v>
      </c>
      <c r="IL37" s="182">
        <f t="shared" ref="IL37" si="1200">IH37*$IL$30</f>
        <v>0</v>
      </c>
      <c r="IM37" s="182">
        <f t="shared" ref="IM37" si="1201">II37*$IM$30</f>
        <v>0</v>
      </c>
      <c r="IN37" s="182">
        <f t="shared" ref="IN37" si="1202">IJ37*IN$30</f>
        <v>0</v>
      </c>
      <c r="IO37" s="5"/>
      <c r="IP37" s="182">
        <f t="shared" ref="IP37" si="1203">IL37*$IP$30</f>
        <v>0</v>
      </c>
      <c r="IQ37" s="182">
        <f t="shared" ref="IQ37" si="1204">IM37*$IQ$30</f>
        <v>0</v>
      </c>
      <c r="IR37" s="182">
        <f t="shared" ref="IR37" si="1205">IN37*IR$30</f>
        <v>0</v>
      </c>
      <c r="IS37" s="5"/>
      <c r="IT37" s="182">
        <f t="shared" ref="IT37" si="1206">IP37*$IT$30</f>
        <v>0</v>
      </c>
      <c r="IU37" s="182">
        <f t="shared" ref="IU37" si="1207">IQ37*$IU$30</f>
        <v>0</v>
      </c>
      <c r="IV37" s="182">
        <f t="shared" ref="IV37" si="1208">IR37*IV$30</f>
        <v>0</v>
      </c>
      <c r="IW37" s="5"/>
      <c r="IX37" s="182">
        <f t="shared" ref="IX37" si="1209">IT37*$IX$30</f>
        <v>0</v>
      </c>
      <c r="IY37" s="182">
        <f t="shared" ref="IY37" si="1210">IU37*$IY$30</f>
        <v>0</v>
      </c>
      <c r="IZ37" s="182">
        <f t="shared" ref="IZ37" si="1211">IV37*IZ$30</f>
        <v>0</v>
      </c>
      <c r="JA37" s="5"/>
      <c r="JB37" s="182">
        <f t="shared" ref="JB37" si="1212">IX37*$JB$30</f>
        <v>0</v>
      </c>
      <c r="JC37" s="182">
        <f t="shared" ref="JC37" si="1213">IY37*$JC$30</f>
        <v>0</v>
      </c>
      <c r="JD37" s="182">
        <f t="shared" ref="JD37" si="1214">IZ37*JD$30</f>
        <v>0</v>
      </c>
      <c r="JE37" s="5"/>
      <c r="JF37" s="182">
        <f t="shared" ref="JF37" si="1215">JB37*$JF$30</f>
        <v>0</v>
      </c>
      <c r="JG37" s="182">
        <f t="shared" ref="JG37" si="1216">JC37*$JG$30</f>
        <v>0</v>
      </c>
      <c r="JH37" s="182">
        <f t="shared" ref="JH37" si="1217">JD37*JH$30</f>
        <v>0</v>
      </c>
      <c r="JI37" s="5"/>
      <c r="JJ37" s="182">
        <f t="shared" ref="JJ37" si="1218">JF37*$JJ$30</f>
        <v>0</v>
      </c>
      <c r="JK37" s="182">
        <f t="shared" ref="JK37" si="1219">JG37*$JK$30</f>
        <v>0</v>
      </c>
      <c r="JL37" s="182">
        <f t="shared" ref="JL37" si="1220">JH37*JL$30</f>
        <v>0</v>
      </c>
      <c r="JM37" s="5"/>
      <c r="JN37" s="182">
        <f t="shared" ref="JN37" si="1221">JJ37*$JJ$30</f>
        <v>0</v>
      </c>
      <c r="JO37" s="182">
        <f t="shared" ref="JO37" si="1222">JK37*$JK$30</f>
        <v>0</v>
      </c>
      <c r="JP37" s="182">
        <f>JL37*JP$30</f>
        <v>0</v>
      </c>
      <c r="JR37" s="182">
        <f t="shared" ref="JR37" si="1223">JN37*$JJ$30</f>
        <v>0</v>
      </c>
      <c r="JS37" s="182">
        <f t="shared" ref="JS37" si="1224">JO37*$JK$30</f>
        <v>0</v>
      </c>
      <c r="JT37" s="182">
        <f>JP37*JT$30</f>
        <v>0</v>
      </c>
      <c r="JV37" s="182">
        <f t="shared" ref="JV37" si="1225">JR37*$JJ$30</f>
        <v>0</v>
      </c>
      <c r="JW37" s="182">
        <f t="shared" ref="JW37" si="1226">JS37*$JK$30</f>
        <v>0</v>
      </c>
      <c r="JX37" s="182">
        <f>JT37*JX$30</f>
        <v>0</v>
      </c>
      <c r="JZ37" s="182">
        <f t="shared" ref="JZ37" si="1227">JV37*$JJ$30</f>
        <v>0</v>
      </c>
      <c r="KA37" s="182">
        <f t="shared" ref="KA37" si="1228">JW37*$JK$30</f>
        <v>0</v>
      </c>
      <c r="KB37" s="182">
        <f>JX37*KB$30</f>
        <v>0</v>
      </c>
      <c r="KD37" s="182">
        <f t="shared" ref="KD37" si="1229">JZ37*$JJ$30</f>
        <v>0</v>
      </c>
      <c r="KE37" s="182">
        <f t="shared" ref="KE37" si="1230">KA37*$JK$30</f>
        <v>0</v>
      </c>
      <c r="KF37" s="182">
        <f>KB37*KF$30</f>
        <v>0</v>
      </c>
      <c r="KH37" s="183"/>
      <c r="KI37" s="183"/>
      <c r="KJ37" s="183">
        <f t="shared" si="868"/>
        <v>0</v>
      </c>
      <c r="KL37" s="183"/>
      <c r="KM37" s="183"/>
      <c r="KN37" s="183">
        <f t="shared" si="869"/>
        <v>0</v>
      </c>
      <c r="KP37" s="183"/>
      <c r="KQ37" s="183"/>
      <c r="KR37" s="183">
        <f t="shared" si="870"/>
        <v>0</v>
      </c>
      <c r="KT37" s="183"/>
      <c r="KU37" s="183"/>
      <c r="KV37" s="183">
        <f t="shared" si="871"/>
        <v>0</v>
      </c>
      <c r="KX37" s="183"/>
      <c r="KY37" s="183"/>
      <c r="KZ37" s="183">
        <f t="shared" si="872"/>
        <v>0</v>
      </c>
      <c r="LB37" s="183"/>
      <c r="LC37" s="183"/>
      <c r="LD37" s="183">
        <f t="shared" si="873"/>
        <v>0</v>
      </c>
      <c r="LF37" s="183"/>
      <c r="LG37" s="183"/>
      <c r="LH37" s="183">
        <f t="shared" si="874"/>
        <v>0</v>
      </c>
    </row>
    <row r="38" spans="2:320" ht="18.75">
      <c r="B38" s="362" t="s">
        <v>164</v>
      </c>
      <c r="C38" s="362"/>
      <c r="D38" s="362"/>
      <c r="E38" s="184"/>
      <c r="F38" s="188"/>
      <c r="G38" s="188"/>
      <c r="H38" s="188">
        <f>SUM(H32:H37)</f>
        <v>0</v>
      </c>
      <c r="I38" s="188"/>
      <c r="J38" s="188">
        <f>SUM(J32:J37)</f>
        <v>15</v>
      </c>
      <c r="K38" s="188"/>
      <c r="L38" s="188">
        <f>SUM(L32:L37)</f>
        <v>725000</v>
      </c>
      <c r="M38" s="188"/>
      <c r="N38" s="188">
        <f>SUM(N32:N37)</f>
        <v>15</v>
      </c>
      <c r="O38" s="188"/>
      <c r="P38" s="188">
        <f>SUM(P32:P37)</f>
        <v>725000</v>
      </c>
      <c r="Q38" s="188"/>
      <c r="R38" s="188">
        <f>SUM(R32:R37)</f>
        <v>20</v>
      </c>
      <c r="S38" s="188"/>
      <c r="T38" s="188">
        <f>SUM(T32:T37)</f>
        <v>966666.66666666663</v>
      </c>
      <c r="U38" s="188"/>
      <c r="V38" s="188">
        <f>SUM(V32:V37)</f>
        <v>25</v>
      </c>
      <c r="W38" s="188"/>
      <c r="X38" s="188">
        <f>SUM(X32:X37)</f>
        <v>1208333.3333333333</v>
      </c>
      <c r="Y38" s="188"/>
      <c r="Z38" s="188">
        <f>SUM(Z32:Z37)</f>
        <v>40</v>
      </c>
      <c r="AA38" s="188"/>
      <c r="AB38" s="188">
        <f>SUM(AB32:AB37)</f>
        <v>1933333.3333333333</v>
      </c>
      <c r="AC38" s="188"/>
      <c r="AD38" s="188">
        <f>SUM(AD32:AD37)</f>
        <v>50</v>
      </c>
      <c r="AE38" s="188"/>
      <c r="AF38" s="188">
        <f>SUM(AF32:AF37)</f>
        <v>2416666.6666666665</v>
      </c>
      <c r="AG38" s="188"/>
      <c r="AH38" s="188">
        <f>SUM(AH32:AH37)</f>
        <v>50</v>
      </c>
      <c r="AI38" s="188"/>
      <c r="AJ38" s="188">
        <f>SUM(AJ32:AJ37)</f>
        <v>2416666.6666666665</v>
      </c>
      <c r="AK38" s="188"/>
      <c r="AL38" s="188">
        <f>SUM(AL32:AL37)</f>
        <v>50</v>
      </c>
      <c r="AM38" s="188"/>
      <c r="AN38" s="188">
        <f>SUM(AN32:AN37)</f>
        <v>2416666.6666666665</v>
      </c>
      <c r="AO38" s="188"/>
      <c r="AP38" s="188">
        <f>SUM(AP32:AP37)</f>
        <v>50</v>
      </c>
      <c r="AQ38" s="188"/>
      <c r="AR38" s="188">
        <f>SUM(AR32:AR37)</f>
        <v>2416666.6666666665</v>
      </c>
      <c r="AS38" s="188"/>
      <c r="AT38" s="188">
        <f>SUM(AT32:AT37)</f>
        <v>50</v>
      </c>
      <c r="AU38" s="188"/>
      <c r="AV38" s="188">
        <f>SUM(AV32:AV37)</f>
        <v>2416666.6666666665</v>
      </c>
      <c r="AW38" s="188"/>
      <c r="AX38" s="188">
        <f>SUM(AX32:AX37)</f>
        <v>50</v>
      </c>
      <c r="AY38" s="188"/>
      <c r="AZ38" s="188">
        <f>SUM(AZ32:AZ37)</f>
        <v>2416666.6666666665</v>
      </c>
      <c r="BA38" s="188"/>
      <c r="BB38" s="188">
        <f>SUM(BB32:BB37)</f>
        <v>50</v>
      </c>
      <c r="BC38" s="188"/>
      <c r="BD38" s="188">
        <f>SUM(BD32:BD37)</f>
        <v>2416666.6666666665</v>
      </c>
      <c r="BE38" s="188"/>
      <c r="BF38" s="188">
        <f>SUM(BF32:BF37)</f>
        <v>50</v>
      </c>
      <c r="BG38" s="188"/>
      <c r="BH38" s="188">
        <f>SUM(BH32:BH37)</f>
        <v>2416666.6666666665</v>
      </c>
      <c r="BI38" s="188"/>
      <c r="BJ38" s="188">
        <f>SUM(BJ32:BJ37)</f>
        <v>50</v>
      </c>
      <c r="BK38" s="188"/>
      <c r="BL38" s="188">
        <f>SUM(BL32:BL37)</f>
        <v>2416666.6666666665</v>
      </c>
      <c r="BM38" s="188"/>
      <c r="BN38" s="188">
        <f>SUM(BN32:BN37)</f>
        <v>50</v>
      </c>
      <c r="BO38" s="188"/>
      <c r="BP38" s="188">
        <f>SUM(BP32:BP37)</f>
        <v>2416666.6666666665</v>
      </c>
      <c r="BQ38" s="188"/>
      <c r="BR38" s="188">
        <f>SUM(BR32:BR37)</f>
        <v>50</v>
      </c>
      <c r="BS38" s="188"/>
      <c r="BT38" s="188">
        <f>SUM(BT32:BT37)</f>
        <v>2416666.6666666665</v>
      </c>
      <c r="BU38" s="188"/>
      <c r="BV38" s="188">
        <f>SUM(BV32:BV37)</f>
        <v>50</v>
      </c>
      <c r="BW38" s="188"/>
      <c r="BX38" s="188">
        <f>SUM(BX32:BX37)</f>
        <v>2416666.6666666665</v>
      </c>
      <c r="BY38" s="188"/>
      <c r="BZ38" s="188">
        <f>SUM(BZ32:BZ37)</f>
        <v>50</v>
      </c>
      <c r="CA38" s="188"/>
      <c r="CB38" s="188">
        <f>SUM(CB32:CB37)</f>
        <v>2416666.6666666665</v>
      </c>
      <c r="CC38" s="188"/>
      <c r="CD38" s="188">
        <f>SUM(CD32:CD37)</f>
        <v>50</v>
      </c>
      <c r="CE38" s="188"/>
      <c r="CF38" s="188">
        <f>SUM(CF32:CF37)</f>
        <v>2416666.6666666665</v>
      </c>
      <c r="CG38" s="188"/>
      <c r="CH38" s="188">
        <f>SUM(CH32:CH37)</f>
        <v>50</v>
      </c>
      <c r="CI38" s="188"/>
      <c r="CJ38" s="188">
        <f>SUM(CJ32:CJ37)</f>
        <v>2416666.6666666665</v>
      </c>
      <c r="CK38" s="188"/>
      <c r="CL38" s="188">
        <f>SUM(CL32:CL37)</f>
        <v>50</v>
      </c>
      <c r="CM38" s="188"/>
      <c r="CN38" s="188">
        <f>SUM(CN32:CN37)</f>
        <v>2416666.6666666665</v>
      </c>
      <c r="CO38" s="188"/>
      <c r="CP38" s="188">
        <f>SUM(CP32:CP37)</f>
        <v>50</v>
      </c>
      <c r="CQ38" s="188"/>
      <c r="CR38" s="188">
        <f>SUM(CR32:CR37)</f>
        <v>2416666.6666666665</v>
      </c>
      <c r="CS38" s="188"/>
      <c r="CT38" s="188">
        <f>SUM(CT32:CT37)</f>
        <v>50</v>
      </c>
      <c r="CU38" s="188"/>
      <c r="CV38" s="188">
        <f>SUM(CV32:CV37)</f>
        <v>2416666.6666666665</v>
      </c>
      <c r="CW38" s="188"/>
      <c r="CX38" s="188">
        <f>SUM(CX32:CX37)</f>
        <v>50</v>
      </c>
      <c r="CY38" s="188"/>
      <c r="CZ38" s="188">
        <f>SUM(CZ32:CZ37)</f>
        <v>2416666.6666666665</v>
      </c>
      <c r="DA38" s="188"/>
      <c r="DB38" s="188">
        <f>SUM(DB32:DB37)</f>
        <v>50</v>
      </c>
      <c r="DC38" s="188"/>
      <c r="DD38" s="188">
        <f>SUM(DD32:DD37)</f>
        <v>2416666.6666666665</v>
      </c>
      <c r="DE38" s="188"/>
      <c r="DF38" s="188">
        <f>SUM(DF32:DF37)</f>
        <v>50</v>
      </c>
      <c r="DG38" s="188"/>
      <c r="DH38" s="188">
        <f>SUM(DH32:DH37)</f>
        <v>2416666.6666666665</v>
      </c>
      <c r="DI38" s="188"/>
      <c r="DJ38" s="188">
        <f>SUM(DJ32:DJ37)</f>
        <v>50</v>
      </c>
      <c r="DK38" s="188"/>
      <c r="DL38" s="188">
        <f>SUM(DL32:DL37)</f>
        <v>2416666.6666666665</v>
      </c>
      <c r="DM38" s="188"/>
      <c r="DN38" s="188">
        <f>SUM(DN32:DN37)</f>
        <v>50</v>
      </c>
      <c r="DO38" s="188"/>
      <c r="DP38" s="188">
        <f>SUM(DP32:DP37)</f>
        <v>2416666.6666666665</v>
      </c>
      <c r="DQ38" s="188"/>
      <c r="DR38" s="188">
        <f>SUM(DR32:DR37)</f>
        <v>50</v>
      </c>
      <c r="DS38" s="188"/>
      <c r="DT38" s="188">
        <f>SUM(DT32:DT37)</f>
        <v>2416666.6666666665</v>
      </c>
      <c r="DU38" s="188"/>
      <c r="DV38" s="188">
        <f>SUM(DV32:DV37)</f>
        <v>50</v>
      </c>
      <c r="DW38" s="188"/>
      <c r="DX38" s="188">
        <f>SUM(DX32:DX37)</f>
        <v>2416666.6666666665</v>
      </c>
      <c r="DY38" s="188"/>
      <c r="DZ38" s="188">
        <f>SUM(DZ32:DZ37)</f>
        <v>50</v>
      </c>
      <c r="EA38" s="188"/>
      <c r="EB38" s="188">
        <f>SUM(EB32:EB37)</f>
        <v>2416666.6666666665</v>
      </c>
      <c r="EC38" s="188"/>
      <c r="ED38" s="188">
        <f>SUM(ED32:ED37)</f>
        <v>50</v>
      </c>
      <c r="EE38" s="188"/>
      <c r="EF38" s="188">
        <f>SUM(EF32:EF37)</f>
        <v>2416666.6666666665</v>
      </c>
      <c r="EG38" s="188"/>
      <c r="EH38" s="188">
        <f>SUM(EH32:EH37)</f>
        <v>50</v>
      </c>
      <c r="EI38" s="188"/>
      <c r="EJ38" s="188">
        <f>SUM(EJ32:EJ37)</f>
        <v>2416666.6666666665</v>
      </c>
      <c r="EK38" s="188"/>
      <c r="EL38" s="188">
        <f>SUM(EL32:EL37)</f>
        <v>50</v>
      </c>
      <c r="EM38" s="188"/>
      <c r="EN38" s="188">
        <f>SUM(EN32:EN37)</f>
        <v>2416666.6666666665</v>
      </c>
      <c r="EO38" s="188"/>
      <c r="EP38" s="188">
        <f>SUM(EP32:EP37)</f>
        <v>50</v>
      </c>
      <c r="EQ38" s="188"/>
      <c r="ER38" s="188">
        <f>SUM(ER32:ER37)</f>
        <v>2416666.6666666665</v>
      </c>
      <c r="ES38" s="188"/>
      <c r="ET38" s="188">
        <f>SUM(ET32:ET37)</f>
        <v>50</v>
      </c>
      <c r="EU38" s="188"/>
      <c r="EV38" s="188">
        <f>SUM(EV32:EV37)</f>
        <v>2416666.6666666665</v>
      </c>
      <c r="EW38" s="188"/>
      <c r="EX38" s="188">
        <f>SUM(EX32:EX37)</f>
        <v>50</v>
      </c>
      <c r="EY38" s="188"/>
      <c r="EZ38" s="188">
        <f>SUM(EZ32:EZ37)</f>
        <v>2416666.6666666665</v>
      </c>
      <c r="FA38" s="188"/>
      <c r="FB38" s="188">
        <f>SUM(FB32:FB37)</f>
        <v>50</v>
      </c>
      <c r="FC38" s="188"/>
      <c r="FD38" s="188">
        <f>SUM(FD32:FD37)</f>
        <v>2416666.6666666665</v>
      </c>
      <c r="FE38" s="188"/>
      <c r="FF38" s="188">
        <f>SUM(FF32:FF37)</f>
        <v>50</v>
      </c>
      <c r="FG38" s="188"/>
      <c r="FH38" s="188">
        <f>SUM(FH32:FH37)</f>
        <v>2416666.6666666665</v>
      </c>
      <c r="FI38" s="188"/>
      <c r="FJ38" s="188">
        <f>SUM(FJ32:FJ37)</f>
        <v>50</v>
      </c>
      <c r="FK38" s="188"/>
      <c r="FL38" s="188">
        <f>SUM(FL32:FL37)</f>
        <v>2416666.6666666665</v>
      </c>
      <c r="FM38" s="188"/>
      <c r="FN38" s="188">
        <f>SUM(FN32:FN37)</f>
        <v>50</v>
      </c>
      <c r="FO38" s="188"/>
      <c r="FP38" s="188">
        <f>SUM(FP32:FP37)</f>
        <v>2416666.6666666665</v>
      </c>
      <c r="FQ38" s="188"/>
      <c r="FR38" s="188">
        <f>SUM(FR32:FR37)</f>
        <v>50</v>
      </c>
      <c r="FS38" s="188"/>
      <c r="FT38" s="188">
        <f>SUM(FT32:FT37)</f>
        <v>2416666.6666666665</v>
      </c>
      <c r="FU38" s="188"/>
      <c r="FV38" s="188">
        <f>SUM(FV32:FV37)</f>
        <v>50</v>
      </c>
      <c r="FW38" s="188"/>
      <c r="FX38" s="188">
        <f>SUM(FX32:FX37)</f>
        <v>2416666.6666666665</v>
      </c>
      <c r="FY38" s="188"/>
      <c r="FZ38" s="188">
        <f>SUM(FZ32:FZ37)</f>
        <v>50</v>
      </c>
      <c r="GA38" s="188"/>
      <c r="GB38" s="188">
        <f>SUM(GB32:GB37)</f>
        <v>2416666.6666666665</v>
      </c>
      <c r="GC38" s="188"/>
      <c r="GD38" s="188">
        <f>SUM(GD32:GD37)</f>
        <v>50</v>
      </c>
      <c r="GE38" s="188"/>
      <c r="GF38" s="188">
        <f>SUM(GF32:GF37)</f>
        <v>2416666.6666666665</v>
      </c>
      <c r="GG38" s="188"/>
      <c r="GH38" s="188">
        <f>SUM(GH32:GH37)</f>
        <v>50</v>
      </c>
      <c r="GI38" s="188"/>
      <c r="GJ38" s="188">
        <f>SUM(GJ32:GJ37)</f>
        <v>2416666.6666666665</v>
      </c>
      <c r="GK38" s="188"/>
      <c r="GL38" s="188">
        <f>SUM(GL32:GL37)</f>
        <v>50</v>
      </c>
      <c r="GM38" s="188"/>
      <c r="GN38" s="188">
        <f>SUM(GN32:GN37)</f>
        <v>2416666.6666666665</v>
      </c>
      <c r="GO38" s="3"/>
      <c r="GP38" s="188">
        <f>SUM(GP32:GP37)</f>
        <v>50</v>
      </c>
      <c r="GQ38" s="188"/>
      <c r="GR38" s="188">
        <f>SUM(GR32:GR37)</f>
        <v>2416666.6666666665</v>
      </c>
      <c r="GS38" s="188"/>
      <c r="GT38" s="188">
        <f>SUM(GT32:GT37)</f>
        <v>50</v>
      </c>
      <c r="GU38" s="188"/>
      <c r="GV38" s="188">
        <f>SUM(GV32:GV37)</f>
        <v>2416666.6666666665</v>
      </c>
      <c r="GW38" s="188"/>
      <c r="GX38" s="188">
        <f>SUM(GX32:GX37)</f>
        <v>50</v>
      </c>
      <c r="GY38" s="188"/>
      <c r="GZ38" s="188">
        <f>SUM(GZ32:GZ37)</f>
        <v>2416666.6666666665</v>
      </c>
      <c r="HA38" s="188"/>
      <c r="HB38" s="188">
        <f>SUM(HB32:HB37)</f>
        <v>50</v>
      </c>
      <c r="HC38" s="188"/>
      <c r="HD38" s="188">
        <f>SUM(HD32:HD37)</f>
        <v>2416666.6666666665</v>
      </c>
      <c r="HE38" s="188"/>
      <c r="HF38" s="188">
        <f>SUM(HF32:HF37)</f>
        <v>50</v>
      </c>
      <c r="HG38" s="188"/>
      <c r="HH38" s="188">
        <f>SUM(HH32:HH37)</f>
        <v>2416666.6666666665</v>
      </c>
      <c r="HI38" s="188"/>
      <c r="HJ38" s="188">
        <f>SUM(HJ32:HJ37)</f>
        <v>50</v>
      </c>
      <c r="HK38" s="188"/>
      <c r="HL38" s="188">
        <f>SUM(HL32:HL37)</f>
        <v>2416666.6666666665</v>
      </c>
      <c r="HM38" s="188"/>
      <c r="HN38" s="188">
        <f>SUM(HN32:HN37)</f>
        <v>50</v>
      </c>
      <c r="HO38" s="188"/>
      <c r="HP38" s="188">
        <f>SUM(HP32:HP37)</f>
        <v>2416666.6666666665</v>
      </c>
      <c r="HQ38" s="188"/>
      <c r="HR38" s="188">
        <f>SUM(HR32:HR37)</f>
        <v>50</v>
      </c>
      <c r="HS38" s="188"/>
      <c r="HT38" s="188">
        <f>SUM(HT32:HT37)</f>
        <v>2416666.6666666665</v>
      </c>
      <c r="HU38" s="188"/>
      <c r="HV38" s="188">
        <f>SUM(HV32:HV37)</f>
        <v>50</v>
      </c>
      <c r="HW38" s="188"/>
      <c r="HX38" s="188">
        <f>SUM(HX32:HX37)</f>
        <v>2416666.6666666665</v>
      </c>
      <c r="HY38" s="188"/>
      <c r="HZ38" s="188">
        <f>SUM(HZ32:HZ37)</f>
        <v>50</v>
      </c>
      <c r="IA38" s="188"/>
      <c r="IB38" s="188">
        <f>SUM(IB32:IB37)</f>
        <v>2416666.6666666665</v>
      </c>
      <c r="IC38" s="188"/>
      <c r="ID38" s="188">
        <f>SUM(ID32:ID37)</f>
        <v>50</v>
      </c>
      <c r="IE38" s="188"/>
      <c r="IF38" s="188">
        <f>SUM(IF32:IF37)</f>
        <v>2416666.6666666665</v>
      </c>
      <c r="IG38" s="188"/>
      <c r="IH38" s="188">
        <f>SUM(IH32:IH37)</f>
        <v>50</v>
      </c>
      <c r="II38" s="188"/>
      <c r="IJ38" s="188">
        <f>SUM(IJ32:IJ37)</f>
        <v>2416666.6666666665</v>
      </c>
      <c r="IK38" s="3"/>
      <c r="IL38" s="188">
        <f>SUM(IL32:IL37)</f>
        <v>50</v>
      </c>
      <c r="IM38" s="188"/>
      <c r="IN38" s="188">
        <f>SUM(IN32:IN37)</f>
        <v>2416666.6666666665</v>
      </c>
      <c r="IO38" s="188"/>
      <c r="IP38" s="188">
        <f>SUM(IP32:IP37)</f>
        <v>50</v>
      </c>
      <c r="IQ38" s="188"/>
      <c r="IR38" s="188">
        <f>SUM(IR32:IR37)</f>
        <v>2416666.6666666665</v>
      </c>
      <c r="IS38" s="188"/>
      <c r="IT38" s="188">
        <f>SUM(IT32:IT37)</f>
        <v>50</v>
      </c>
      <c r="IU38" s="188"/>
      <c r="IV38" s="188">
        <f>SUM(IV32:IV37)</f>
        <v>2416666.6666666665</v>
      </c>
      <c r="IW38" s="188"/>
      <c r="IX38" s="188">
        <f>SUM(IX32:IX37)</f>
        <v>50</v>
      </c>
      <c r="IY38" s="188"/>
      <c r="IZ38" s="188">
        <f>SUM(IZ32:IZ37)</f>
        <v>2416666.6666666665</v>
      </c>
      <c r="JA38" s="188"/>
      <c r="JB38" s="188">
        <f>SUM(JB32:JB37)</f>
        <v>50</v>
      </c>
      <c r="JC38" s="188"/>
      <c r="JD38" s="188">
        <f>SUM(JD32:JD37)</f>
        <v>2416666.6666666665</v>
      </c>
      <c r="JE38" s="188"/>
      <c r="JF38" s="188">
        <f>SUM(JF32:JF37)</f>
        <v>50</v>
      </c>
      <c r="JG38" s="188"/>
      <c r="JH38" s="188">
        <f>SUM(JH32:JH37)</f>
        <v>2416666.6666666665</v>
      </c>
      <c r="JI38" s="188"/>
      <c r="JJ38" s="188">
        <f>SUM(JJ32:JJ37)</f>
        <v>50</v>
      </c>
      <c r="JK38" s="188"/>
      <c r="JL38" s="188">
        <f>SUM(JL32:JL37)</f>
        <v>2416666.6666666665</v>
      </c>
      <c r="JM38" s="188"/>
      <c r="JN38" s="188">
        <f>SUM(JN32:JN37)</f>
        <v>50</v>
      </c>
      <c r="JO38" s="188"/>
      <c r="JP38" s="188">
        <f>SUM(JP32:JP37)</f>
        <v>2416666.6666666665</v>
      </c>
      <c r="JQ38" s="3"/>
      <c r="JR38" s="188">
        <f>SUM(JR32:JR37)</f>
        <v>50</v>
      </c>
      <c r="JS38" s="188"/>
      <c r="JT38" s="188">
        <f>SUM(JT32:JT37)</f>
        <v>2416666.6666666665</v>
      </c>
      <c r="JU38" s="3"/>
      <c r="JV38" s="188">
        <f>SUM(JV32:JV37)</f>
        <v>50</v>
      </c>
      <c r="JW38" s="188"/>
      <c r="JX38" s="188">
        <f>SUM(JX32:JX37)</f>
        <v>2416666.6666666665</v>
      </c>
      <c r="JY38" s="3"/>
      <c r="JZ38" s="188">
        <f>SUM(JZ32:JZ37)</f>
        <v>50</v>
      </c>
      <c r="KA38" s="188"/>
      <c r="KB38" s="188">
        <f>SUM(KB32:KB37)</f>
        <v>2416666.6666666665</v>
      </c>
      <c r="KC38" s="3"/>
      <c r="KD38" s="188">
        <f>SUM(KD32:KD37)</f>
        <v>50</v>
      </c>
      <c r="KE38" s="188"/>
      <c r="KF38" s="188">
        <f>SUM(KF32:KF37)</f>
        <v>2416666.6666666665</v>
      </c>
      <c r="KG38" s="3"/>
      <c r="KH38" s="188"/>
      <c r="KI38" s="188"/>
      <c r="KJ38" s="183">
        <f>SUM(KJ32:KJ37)</f>
        <v>6535178.8127838532</v>
      </c>
      <c r="KL38" s="188"/>
      <c r="KM38" s="188"/>
      <c r="KN38" s="183">
        <f>SUM(KN32:KN37)</f>
        <v>91641202.902055621</v>
      </c>
      <c r="KP38" s="188"/>
      <c r="KQ38" s="188"/>
      <c r="KR38" s="183">
        <f>SUM(KR32:KR37)</f>
        <v>442036330.63457912</v>
      </c>
      <c r="KT38" s="188"/>
      <c r="KU38" s="188"/>
      <c r="KV38" s="183">
        <f>SUM(KV32:KV37)</f>
        <v>2459832438.696342</v>
      </c>
      <c r="KX38" s="188"/>
      <c r="KY38" s="188"/>
      <c r="KZ38" s="183">
        <f>SUM(KZ32:KZ37)</f>
        <v>14335117662.676418</v>
      </c>
      <c r="LB38" s="188"/>
      <c r="LC38" s="188"/>
      <c r="LD38" s="183">
        <f>SUM(LD32:LD37)</f>
        <v>83418740312.980652</v>
      </c>
      <c r="LF38" s="188"/>
      <c r="LG38" s="188"/>
      <c r="LH38" s="183">
        <f>SUM(LH32:LH37)</f>
        <v>19333333.333333332</v>
      </c>
    </row>
    <row r="39" spans="2:320" ht="9.75" customHeight="1">
      <c r="B39" s="3"/>
      <c r="C39" s="184"/>
      <c r="D39" s="184"/>
      <c r="E39" s="184"/>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R39" s="5"/>
      <c r="JS39" s="5"/>
      <c r="JT39" s="5"/>
      <c r="JV39" s="5"/>
      <c r="JW39" s="5"/>
      <c r="JX39" s="5"/>
      <c r="JZ39" s="5"/>
      <c r="KA39" s="5"/>
      <c r="KB39" s="5"/>
      <c r="KD39" s="5"/>
      <c r="KE39" s="5"/>
      <c r="KF39" s="5"/>
      <c r="KH39" s="5"/>
      <c r="KI39" s="5"/>
      <c r="KJ39" s="5"/>
      <c r="KL39" s="5"/>
      <c r="KM39" s="5"/>
      <c r="KN39" s="5"/>
      <c r="KP39" s="5"/>
      <c r="KQ39" s="5"/>
      <c r="KR39" s="5"/>
      <c r="KT39" s="5"/>
      <c r="KU39" s="5"/>
      <c r="KV39" s="5"/>
      <c r="KX39" s="5"/>
      <c r="KY39" s="5"/>
      <c r="KZ39" s="5"/>
      <c r="LB39" s="5"/>
      <c r="LC39" s="5"/>
      <c r="LD39" s="5"/>
      <c r="LF39" s="5"/>
      <c r="LG39" s="5"/>
      <c r="LH39" s="5"/>
    </row>
    <row r="40" spans="2:320" s="284" customFormat="1" ht="11.25">
      <c r="B40" s="283"/>
      <c r="C40" s="286"/>
      <c r="G40" s="285"/>
      <c r="H40" s="287"/>
      <c r="I40" s="285"/>
      <c r="J40" s="207">
        <f>A.IIOPEX!K41+100%</f>
        <v>2</v>
      </c>
      <c r="K40" s="207">
        <f>$K$8</f>
        <v>1</v>
      </c>
      <c r="L40" s="207">
        <f>A.IIOPEX!K41+100%</f>
        <v>2</v>
      </c>
      <c r="M40" s="285"/>
      <c r="N40" s="207">
        <v>1</v>
      </c>
      <c r="O40" s="207">
        <v>1</v>
      </c>
      <c r="P40" s="207">
        <v>1</v>
      </c>
      <c r="Q40" s="285"/>
      <c r="R40" s="207">
        <f>N40</f>
        <v>1</v>
      </c>
      <c r="S40" s="207">
        <v>1</v>
      </c>
      <c r="T40" s="207">
        <f>P40</f>
        <v>1</v>
      </c>
      <c r="U40" s="285"/>
      <c r="V40" s="207">
        <f>R40</f>
        <v>1</v>
      </c>
      <c r="W40" s="207">
        <v>1</v>
      </c>
      <c r="X40" s="207">
        <f>T40</f>
        <v>1</v>
      </c>
      <c r="Y40" s="285"/>
      <c r="Z40" s="207">
        <v>1</v>
      </c>
      <c r="AA40" s="207">
        <v>1</v>
      </c>
      <c r="AB40" s="207">
        <f>X40</f>
        <v>1</v>
      </c>
      <c r="AC40" s="285"/>
      <c r="AD40" s="207">
        <f>Z40</f>
        <v>1</v>
      </c>
      <c r="AE40" s="207">
        <v>1</v>
      </c>
      <c r="AF40" s="207">
        <f>AB40</f>
        <v>1</v>
      </c>
      <c r="AG40" s="285"/>
      <c r="AH40" s="207">
        <f>AD40</f>
        <v>1</v>
      </c>
      <c r="AI40" s="207">
        <v>1</v>
      </c>
      <c r="AJ40" s="207">
        <f>A.IIOPEX!M41+100%</f>
        <v>1.01</v>
      </c>
      <c r="AK40" s="285"/>
      <c r="AL40" s="207">
        <v>1</v>
      </c>
      <c r="AM40" s="207">
        <v>1</v>
      </c>
      <c r="AN40" s="207">
        <v>1</v>
      </c>
      <c r="AO40" s="285"/>
      <c r="AP40" s="207">
        <f>AL40</f>
        <v>1</v>
      </c>
      <c r="AQ40" s="207">
        <v>1</v>
      </c>
      <c r="AR40" s="207">
        <f>AN40</f>
        <v>1</v>
      </c>
      <c r="AS40" s="285"/>
      <c r="AT40" s="207">
        <f>AP40</f>
        <v>1</v>
      </c>
      <c r="AU40" s="207">
        <v>1</v>
      </c>
      <c r="AV40" s="207">
        <f>AR40</f>
        <v>1</v>
      </c>
      <c r="AW40" s="285"/>
      <c r="AX40" s="207">
        <f>AT40</f>
        <v>1</v>
      </c>
      <c r="AY40" s="207">
        <v>1</v>
      </c>
      <c r="AZ40" s="207">
        <f>AV40</f>
        <v>1</v>
      </c>
      <c r="BA40" s="285"/>
      <c r="BB40" s="207">
        <f>AX40</f>
        <v>1</v>
      </c>
      <c r="BC40" s="207">
        <v>1</v>
      </c>
      <c r="BD40" s="207">
        <f>AZ40</f>
        <v>1</v>
      </c>
      <c r="BE40" s="285"/>
      <c r="BF40" s="207">
        <f>BB40</f>
        <v>1</v>
      </c>
      <c r="BG40" s="207">
        <v>1</v>
      </c>
      <c r="BH40" s="207">
        <f>BD40</f>
        <v>1</v>
      </c>
      <c r="BI40" s="285"/>
      <c r="BJ40" s="207">
        <f>BF40</f>
        <v>1</v>
      </c>
      <c r="BK40" s="207">
        <v>1</v>
      </c>
      <c r="BL40" s="207">
        <f>BH40</f>
        <v>1</v>
      </c>
      <c r="BM40" s="285"/>
      <c r="BN40" s="250">
        <f>BJ40</f>
        <v>1</v>
      </c>
      <c r="BO40" s="250">
        <v>1</v>
      </c>
      <c r="BP40" s="207">
        <f>BL40</f>
        <v>1</v>
      </c>
      <c r="BQ40" s="285"/>
      <c r="BR40" s="207">
        <f>BN40</f>
        <v>1</v>
      </c>
      <c r="BS40" s="207">
        <v>1</v>
      </c>
      <c r="BT40" s="207">
        <f>BP40</f>
        <v>1</v>
      </c>
      <c r="BU40" s="285"/>
      <c r="BV40" s="207">
        <v>1</v>
      </c>
      <c r="BW40" s="207">
        <v>1</v>
      </c>
      <c r="BX40" s="207">
        <f>BT40</f>
        <v>1</v>
      </c>
      <c r="BY40" s="285"/>
      <c r="BZ40" s="207">
        <f>BV40</f>
        <v>1</v>
      </c>
      <c r="CA40" s="207">
        <v>1</v>
      </c>
      <c r="CB40" s="207">
        <f>BX40</f>
        <v>1</v>
      </c>
      <c r="CC40" s="285"/>
      <c r="CD40" s="207">
        <f>A.IIOPEX!O41+100%</f>
        <v>1.01</v>
      </c>
      <c r="CE40" s="207">
        <v>1</v>
      </c>
      <c r="CF40" s="207">
        <f>A.IIOPEX!O41+100%</f>
        <v>1.01</v>
      </c>
      <c r="CG40" s="285"/>
      <c r="CH40" s="207">
        <v>1</v>
      </c>
      <c r="CI40" s="207">
        <v>1</v>
      </c>
      <c r="CJ40" s="207">
        <v>1</v>
      </c>
      <c r="CK40" s="285"/>
      <c r="CL40" s="207">
        <f>CH40</f>
        <v>1</v>
      </c>
      <c r="CM40" s="207">
        <v>1</v>
      </c>
      <c r="CN40" s="207">
        <f>CJ40</f>
        <v>1</v>
      </c>
      <c r="CO40" s="285"/>
      <c r="CP40" s="207">
        <f>CL40</f>
        <v>1</v>
      </c>
      <c r="CQ40" s="207">
        <v>1</v>
      </c>
      <c r="CR40" s="207">
        <f>CN40</f>
        <v>1</v>
      </c>
      <c r="CS40" s="285"/>
      <c r="CT40" s="207">
        <f>CP40</f>
        <v>1</v>
      </c>
      <c r="CU40" s="207">
        <v>1</v>
      </c>
      <c r="CV40" s="207">
        <f>CR40</f>
        <v>1</v>
      </c>
      <c r="CW40" s="285"/>
      <c r="CX40" s="207">
        <f>CT40</f>
        <v>1</v>
      </c>
      <c r="CY40" s="207">
        <v>1</v>
      </c>
      <c r="CZ40" s="207">
        <f>CV40</f>
        <v>1</v>
      </c>
      <c r="DA40" s="285"/>
      <c r="DB40" s="207">
        <f>CX40</f>
        <v>1</v>
      </c>
      <c r="DC40" s="207">
        <v>1</v>
      </c>
      <c r="DD40" s="207">
        <f>CZ40</f>
        <v>1</v>
      </c>
      <c r="DE40" s="285"/>
      <c r="DF40" s="207">
        <f>DB40</f>
        <v>1</v>
      </c>
      <c r="DG40" s="207">
        <v>1</v>
      </c>
      <c r="DH40" s="207">
        <f>DD40</f>
        <v>1</v>
      </c>
      <c r="DI40" s="285"/>
      <c r="DJ40" s="250">
        <f>DF40</f>
        <v>1</v>
      </c>
      <c r="DK40" s="250">
        <v>1</v>
      </c>
      <c r="DL40" s="207">
        <f>DH40</f>
        <v>1</v>
      </c>
      <c r="DM40" s="285"/>
      <c r="DN40" s="207">
        <f>DJ40</f>
        <v>1</v>
      </c>
      <c r="DO40" s="207">
        <v>1</v>
      </c>
      <c r="DP40" s="207">
        <f>DL40</f>
        <v>1</v>
      </c>
      <c r="DQ40" s="285"/>
      <c r="DR40" s="207">
        <v>1</v>
      </c>
      <c r="DS40" s="207">
        <v>1</v>
      </c>
      <c r="DT40" s="207">
        <f>DP40</f>
        <v>1</v>
      </c>
      <c r="DU40" s="285"/>
      <c r="DV40" s="207">
        <f>DR40</f>
        <v>1</v>
      </c>
      <c r="DW40" s="207">
        <v>1</v>
      </c>
      <c r="DX40" s="207">
        <f>DT40</f>
        <v>1</v>
      </c>
      <c r="DY40" s="285"/>
      <c r="DZ40" s="207">
        <f>A.IIOPEX!Q41+100%</f>
        <v>1.01</v>
      </c>
      <c r="EA40" s="207">
        <v>1</v>
      </c>
      <c r="EB40" s="207">
        <f>A.IIOPEX!Q41+100%</f>
        <v>1.01</v>
      </c>
      <c r="EC40" s="285"/>
      <c r="ED40" s="207">
        <v>1</v>
      </c>
      <c r="EE40" s="207">
        <v>1</v>
      </c>
      <c r="EF40" s="207">
        <v>1</v>
      </c>
      <c r="EG40" s="285"/>
      <c r="EH40" s="207">
        <f>ED40</f>
        <v>1</v>
      </c>
      <c r="EI40" s="207">
        <v>1</v>
      </c>
      <c r="EJ40" s="207">
        <f>EF40</f>
        <v>1</v>
      </c>
      <c r="EK40" s="285"/>
      <c r="EL40" s="207">
        <f>EH40</f>
        <v>1</v>
      </c>
      <c r="EM40" s="207">
        <v>1</v>
      </c>
      <c r="EN40" s="207">
        <f>EJ40</f>
        <v>1</v>
      </c>
      <c r="EO40" s="285"/>
      <c r="EP40" s="207">
        <f>EL40</f>
        <v>1</v>
      </c>
      <c r="EQ40" s="207">
        <v>1</v>
      </c>
      <c r="ER40" s="207">
        <f>EN40</f>
        <v>1</v>
      </c>
      <c r="ES40" s="285"/>
      <c r="ET40" s="207">
        <f>EP40</f>
        <v>1</v>
      </c>
      <c r="EU40" s="207">
        <v>1</v>
      </c>
      <c r="EV40" s="207">
        <f>ER40</f>
        <v>1</v>
      </c>
      <c r="EW40" s="285"/>
      <c r="EX40" s="207">
        <f>ET40</f>
        <v>1</v>
      </c>
      <c r="EY40" s="207">
        <v>1</v>
      </c>
      <c r="EZ40" s="207">
        <f>EV40</f>
        <v>1</v>
      </c>
      <c r="FA40" s="285"/>
      <c r="FB40" s="207">
        <f>EX40</f>
        <v>1</v>
      </c>
      <c r="FC40" s="207">
        <v>1</v>
      </c>
      <c r="FD40" s="207">
        <f>EZ40</f>
        <v>1</v>
      </c>
      <c r="FE40" s="285"/>
      <c r="FF40" s="250">
        <f>FB40</f>
        <v>1</v>
      </c>
      <c r="FG40" s="250">
        <v>1</v>
      </c>
      <c r="FH40" s="207">
        <f>FD40</f>
        <v>1</v>
      </c>
      <c r="FI40" s="285"/>
      <c r="FJ40" s="207">
        <f>A.IIOPEX!S41+100%</f>
        <v>1.01</v>
      </c>
      <c r="FK40" s="207">
        <v>1</v>
      </c>
      <c r="FL40" s="207">
        <f>FH40</f>
        <v>1</v>
      </c>
      <c r="FM40" s="285"/>
      <c r="FN40" s="207">
        <v>1</v>
      </c>
      <c r="FO40" s="207">
        <v>1</v>
      </c>
      <c r="FP40" s="207">
        <f>FL40</f>
        <v>1</v>
      </c>
      <c r="FQ40" s="285"/>
      <c r="FR40" s="207">
        <f>FN40</f>
        <v>1</v>
      </c>
      <c r="FS40" s="207">
        <v>1</v>
      </c>
      <c r="FT40" s="207">
        <f>FP40</f>
        <v>1</v>
      </c>
      <c r="FU40" s="285"/>
      <c r="FV40" s="207">
        <f>FR40</f>
        <v>1</v>
      </c>
      <c r="FW40" s="207">
        <v>1</v>
      </c>
      <c r="FX40" s="207">
        <f>A.IIOPEX!S41+100%</f>
        <v>1.01</v>
      </c>
      <c r="FY40" s="285"/>
      <c r="FZ40" s="207">
        <f>FV40</f>
        <v>1</v>
      </c>
      <c r="GA40" s="207">
        <v>1</v>
      </c>
      <c r="GB40" s="207">
        <v>1</v>
      </c>
      <c r="GC40" s="285"/>
      <c r="GD40" s="207">
        <f>FZ40</f>
        <v>1</v>
      </c>
      <c r="GE40" s="207">
        <v>1</v>
      </c>
      <c r="GF40" s="207">
        <f>GB40</f>
        <v>1</v>
      </c>
      <c r="GG40" s="285"/>
      <c r="GH40" s="207">
        <f>GD40</f>
        <v>1</v>
      </c>
      <c r="GI40" s="207">
        <v>1</v>
      </c>
      <c r="GJ40" s="207">
        <f>GF40</f>
        <v>1</v>
      </c>
      <c r="GK40" s="285"/>
      <c r="GL40" s="207">
        <f>GH40</f>
        <v>1</v>
      </c>
      <c r="GM40" s="207">
        <v>1</v>
      </c>
      <c r="GN40" s="207">
        <f>GJ40</f>
        <v>1</v>
      </c>
      <c r="GO40" s="285"/>
      <c r="GP40" s="207">
        <f>GL40</f>
        <v>1</v>
      </c>
      <c r="GQ40" s="207">
        <v>1</v>
      </c>
      <c r="GR40" s="207">
        <f>GN40</f>
        <v>1</v>
      </c>
      <c r="GS40" s="285"/>
      <c r="GT40" s="207">
        <f>GP40</f>
        <v>1</v>
      </c>
      <c r="GU40" s="207">
        <v>1</v>
      </c>
      <c r="GV40" s="207">
        <f>GR40</f>
        <v>1</v>
      </c>
      <c r="GW40" s="285"/>
      <c r="GX40" s="207">
        <f>GT40</f>
        <v>1</v>
      </c>
      <c r="GY40" s="207">
        <v>1</v>
      </c>
      <c r="GZ40" s="207">
        <f>GV40</f>
        <v>1</v>
      </c>
      <c r="HA40" s="285"/>
      <c r="HB40" s="250">
        <f>GX40</f>
        <v>1</v>
      </c>
      <c r="HC40" s="250">
        <v>1</v>
      </c>
      <c r="HD40" s="207">
        <f>GZ40</f>
        <v>1</v>
      </c>
      <c r="HE40" s="285"/>
      <c r="HF40" s="207">
        <f>A.IIOPEX!U41+100%</f>
        <v>1.01</v>
      </c>
      <c r="HG40" s="207">
        <v>1</v>
      </c>
      <c r="HH40" s="207">
        <f>HD40</f>
        <v>1</v>
      </c>
      <c r="HI40" s="285"/>
      <c r="HJ40" s="207">
        <v>1</v>
      </c>
      <c r="HK40" s="207">
        <v>1</v>
      </c>
      <c r="HL40" s="207">
        <f>HH40</f>
        <v>1</v>
      </c>
      <c r="HM40" s="285"/>
      <c r="HN40" s="207">
        <f>HJ40</f>
        <v>1</v>
      </c>
      <c r="HO40" s="207">
        <v>1</v>
      </c>
      <c r="HP40" s="207">
        <f>HL40</f>
        <v>1</v>
      </c>
      <c r="HQ40" s="285"/>
      <c r="HR40" s="207">
        <f>HN40</f>
        <v>1</v>
      </c>
      <c r="HS40" s="207">
        <v>1</v>
      </c>
      <c r="HT40" s="207">
        <f>A.IIOPEX!U41+100%</f>
        <v>1.01</v>
      </c>
      <c r="HU40" s="285"/>
      <c r="HV40" s="207">
        <f>HR40</f>
        <v>1</v>
      </c>
      <c r="HW40" s="207">
        <v>1</v>
      </c>
      <c r="HX40" s="207">
        <v>1</v>
      </c>
      <c r="HY40" s="285"/>
      <c r="HZ40" s="207">
        <f>HV40</f>
        <v>1</v>
      </c>
      <c r="IA40" s="207">
        <v>1</v>
      </c>
      <c r="IB40" s="207">
        <f>HX40</f>
        <v>1</v>
      </c>
      <c r="IC40" s="285"/>
      <c r="ID40" s="207">
        <f>HZ40</f>
        <v>1</v>
      </c>
      <c r="IE40" s="207">
        <v>1</v>
      </c>
      <c r="IF40" s="207">
        <f>IB40</f>
        <v>1</v>
      </c>
      <c r="IG40" s="285"/>
      <c r="IH40" s="207">
        <f>ID40</f>
        <v>1</v>
      </c>
      <c r="II40" s="207">
        <v>1</v>
      </c>
      <c r="IJ40" s="207">
        <f>IF40</f>
        <v>1</v>
      </c>
      <c r="IK40" s="285"/>
      <c r="IL40" s="207">
        <f>IH40</f>
        <v>1</v>
      </c>
      <c r="IM40" s="207">
        <v>1</v>
      </c>
      <c r="IN40" s="207">
        <f>IJ40</f>
        <v>1</v>
      </c>
      <c r="IO40" s="285"/>
      <c r="IP40" s="207">
        <f>IL40</f>
        <v>1</v>
      </c>
      <c r="IQ40" s="207">
        <v>1</v>
      </c>
      <c r="IR40" s="207">
        <f>IN40</f>
        <v>1</v>
      </c>
      <c r="IS40" s="285"/>
      <c r="IT40" s="207">
        <f>IP40</f>
        <v>1</v>
      </c>
      <c r="IU40" s="207">
        <v>1</v>
      </c>
      <c r="IV40" s="207">
        <f>IR40</f>
        <v>1</v>
      </c>
      <c r="IW40" s="285"/>
      <c r="IX40" s="250">
        <f>IT40</f>
        <v>1</v>
      </c>
      <c r="IY40" s="250">
        <v>1</v>
      </c>
      <c r="IZ40" s="207">
        <f>IV40</f>
        <v>1</v>
      </c>
      <c r="JA40" s="285"/>
      <c r="JB40" s="207">
        <f>IX40</f>
        <v>1</v>
      </c>
      <c r="JC40" s="207">
        <v>1</v>
      </c>
      <c r="JD40" s="207">
        <f>IZ40</f>
        <v>1</v>
      </c>
      <c r="JE40" s="285"/>
      <c r="JF40" s="207">
        <f>JB40</f>
        <v>1</v>
      </c>
      <c r="JG40" s="207">
        <v>1</v>
      </c>
      <c r="JH40" s="207">
        <f>JD40</f>
        <v>1</v>
      </c>
      <c r="JI40" s="285"/>
      <c r="JJ40" s="250">
        <f>JF40</f>
        <v>1</v>
      </c>
      <c r="JK40" s="250">
        <v>1</v>
      </c>
      <c r="JL40" s="207">
        <f>JH40</f>
        <v>1</v>
      </c>
      <c r="JM40" s="285"/>
      <c r="JN40" s="250">
        <f>JJ40</f>
        <v>1</v>
      </c>
      <c r="JO40" s="250">
        <v>1</v>
      </c>
      <c r="JP40" s="207">
        <f>JL40</f>
        <v>1</v>
      </c>
      <c r="JR40" s="250">
        <f>JN40</f>
        <v>1</v>
      </c>
      <c r="JS40" s="250">
        <v>1</v>
      </c>
      <c r="JT40" s="207">
        <f>JP40</f>
        <v>1</v>
      </c>
      <c r="JV40" s="250">
        <f>JR40</f>
        <v>1</v>
      </c>
      <c r="JW40" s="250">
        <v>1</v>
      </c>
      <c r="JX40" s="207">
        <f>JT40</f>
        <v>1</v>
      </c>
      <c r="JZ40" s="250">
        <f>JV40</f>
        <v>1</v>
      </c>
      <c r="KA40" s="250">
        <v>1</v>
      </c>
      <c r="KB40" s="207">
        <f>JX40</f>
        <v>1</v>
      </c>
      <c r="KD40" s="250">
        <f>JZ40</f>
        <v>1</v>
      </c>
      <c r="KE40" s="250">
        <v>1</v>
      </c>
      <c r="KF40" s="207">
        <f>KB40</f>
        <v>1</v>
      </c>
      <c r="KH40" s="207">
        <f>'A.I Revenue Streams - P2'!DU37+100%</f>
        <v>1</v>
      </c>
      <c r="KI40" s="207">
        <v>1</v>
      </c>
      <c r="KJ40" s="287"/>
      <c r="KL40" s="207">
        <f>'A.I Revenue Streams - P2'!DY37+100%</f>
        <v>1</v>
      </c>
      <c r="KM40" s="207">
        <v>1</v>
      </c>
      <c r="KN40" s="287"/>
      <c r="KP40" s="207">
        <f>'A.I Revenue Streams - P2'!EC37+100%</f>
        <v>1</v>
      </c>
      <c r="KQ40" s="207">
        <v>1</v>
      </c>
      <c r="KR40" s="287"/>
      <c r="KT40" s="207">
        <f>'A.I Revenue Streams - P2'!EG37+100%</f>
        <v>1</v>
      </c>
      <c r="KU40" s="207">
        <v>1</v>
      </c>
      <c r="KV40" s="287"/>
      <c r="KX40" s="207">
        <f>'A.I Revenue Streams - P2'!EK37+100%</f>
        <v>1</v>
      </c>
      <c r="KY40" s="207">
        <v>1</v>
      </c>
      <c r="KZ40" s="287"/>
      <c r="LB40" s="207">
        <f>'A.I Revenue Streams - P2'!EO37+100%</f>
        <v>1</v>
      </c>
      <c r="LC40" s="207">
        <v>1</v>
      </c>
      <c r="LD40" s="287"/>
      <c r="LF40" s="207">
        <f>'A.I Revenue Streams - P2'!ES37+100%</f>
        <v>1</v>
      </c>
      <c r="LG40" s="207">
        <v>1</v>
      </c>
      <c r="LH40" s="287"/>
    </row>
    <row r="41" spans="2:320" ht="18.75">
      <c r="B41" s="172">
        <v>4</v>
      </c>
      <c r="C41" s="180" t="str">
        <f>A.IIOPEX!D40</f>
        <v>Supplies</v>
      </c>
      <c r="D41" s="181"/>
      <c r="E41" s="179"/>
      <c r="F41" s="182"/>
      <c r="G41" s="182"/>
      <c r="H41" s="182"/>
      <c r="I41" s="5"/>
      <c r="J41" s="182"/>
      <c r="K41" s="182"/>
      <c r="L41" s="182"/>
      <c r="M41" s="5"/>
      <c r="N41" s="182"/>
      <c r="O41" s="182"/>
      <c r="P41" s="182"/>
      <c r="Q41" s="5"/>
      <c r="R41" s="182"/>
      <c r="S41" s="182"/>
      <c r="T41" s="182"/>
      <c r="U41" s="5"/>
      <c r="V41" s="182"/>
      <c r="W41" s="182"/>
      <c r="X41" s="182"/>
      <c r="Y41" s="5"/>
      <c r="Z41" s="182"/>
      <c r="AA41" s="182"/>
      <c r="AB41" s="182"/>
      <c r="AC41" s="5"/>
      <c r="AD41" s="182"/>
      <c r="AE41" s="182"/>
      <c r="AF41" s="182"/>
      <c r="AG41" s="5"/>
      <c r="AH41" s="182"/>
      <c r="AI41" s="182"/>
      <c r="AJ41" s="182"/>
      <c r="AK41" s="5"/>
      <c r="AL41" s="182"/>
      <c r="AM41" s="182"/>
      <c r="AN41" s="182"/>
      <c r="AO41" s="5"/>
      <c r="AP41" s="182"/>
      <c r="AQ41" s="182"/>
      <c r="AR41" s="182"/>
      <c r="AS41" s="5"/>
      <c r="AT41" s="182"/>
      <c r="AU41" s="182"/>
      <c r="AV41" s="182"/>
      <c r="AW41" s="5"/>
      <c r="AX41" s="182"/>
      <c r="AY41" s="182"/>
      <c r="AZ41" s="182"/>
      <c r="BA41" s="5"/>
      <c r="BB41" s="182"/>
      <c r="BC41" s="182"/>
      <c r="BD41" s="182"/>
      <c r="BE41" s="5"/>
      <c r="BF41" s="182"/>
      <c r="BG41" s="182"/>
      <c r="BH41" s="182"/>
      <c r="BI41" s="5"/>
      <c r="BJ41" s="182"/>
      <c r="BK41" s="182"/>
      <c r="BL41" s="182"/>
      <c r="BM41" s="5"/>
      <c r="BN41" s="182"/>
      <c r="BO41" s="182"/>
      <c r="BP41" s="182"/>
      <c r="BQ41" s="5"/>
      <c r="BR41" s="182"/>
      <c r="BS41" s="182"/>
      <c r="BT41" s="182"/>
      <c r="BU41" s="5"/>
      <c r="BV41" s="182"/>
      <c r="BW41" s="182"/>
      <c r="BX41" s="182"/>
      <c r="BY41" s="5"/>
      <c r="BZ41" s="182"/>
      <c r="CA41" s="182"/>
      <c r="CB41" s="182"/>
      <c r="CC41" s="5"/>
      <c r="CD41" s="182"/>
      <c r="CE41" s="182"/>
      <c r="CF41" s="182"/>
      <c r="CG41" s="5"/>
      <c r="CH41" s="182"/>
      <c r="CI41" s="182"/>
      <c r="CJ41" s="182"/>
      <c r="CK41" s="5"/>
      <c r="CL41" s="182"/>
      <c r="CM41" s="182"/>
      <c r="CN41" s="182"/>
      <c r="CO41" s="5"/>
      <c r="CP41" s="182"/>
      <c r="CQ41" s="182"/>
      <c r="CR41" s="182"/>
      <c r="CS41" s="5"/>
      <c r="CT41" s="182"/>
      <c r="CU41" s="182"/>
      <c r="CV41" s="182"/>
      <c r="CW41" s="5"/>
      <c r="CX41" s="182"/>
      <c r="CY41" s="182"/>
      <c r="CZ41" s="182"/>
      <c r="DA41" s="5"/>
      <c r="DB41" s="182"/>
      <c r="DC41" s="182"/>
      <c r="DD41" s="182"/>
      <c r="DE41" s="5"/>
      <c r="DF41" s="182"/>
      <c r="DG41" s="182"/>
      <c r="DH41" s="182"/>
      <c r="DI41" s="5"/>
      <c r="DJ41" s="182"/>
      <c r="DK41" s="182"/>
      <c r="DL41" s="182"/>
      <c r="DM41" s="5"/>
      <c r="DN41" s="182"/>
      <c r="DO41" s="182"/>
      <c r="DP41" s="182"/>
      <c r="DQ41" s="5"/>
      <c r="DR41" s="182"/>
      <c r="DS41" s="182"/>
      <c r="DT41" s="182"/>
      <c r="DU41" s="5"/>
      <c r="DV41" s="182"/>
      <c r="DW41" s="182"/>
      <c r="DX41" s="182"/>
      <c r="DY41" s="5"/>
      <c r="DZ41" s="182"/>
      <c r="EA41" s="182"/>
      <c r="EB41" s="182"/>
      <c r="EC41" s="5"/>
      <c r="ED41" s="182"/>
      <c r="EE41" s="182"/>
      <c r="EF41" s="182"/>
      <c r="EG41" s="5"/>
      <c r="EH41" s="182"/>
      <c r="EI41" s="182"/>
      <c r="EJ41" s="182"/>
      <c r="EK41" s="5"/>
      <c r="EL41" s="182"/>
      <c r="EM41" s="182"/>
      <c r="EN41" s="182"/>
      <c r="EO41" s="5"/>
      <c r="EP41" s="182"/>
      <c r="EQ41" s="182"/>
      <c r="ER41" s="182"/>
      <c r="ES41" s="5"/>
      <c r="ET41" s="182"/>
      <c r="EU41" s="182"/>
      <c r="EV41" s="182"/>
      <c r="EW41" s="5"/>
      <c r="EX41" s="182"/>
      <c r="EY41" s="182"/>
      <c r="EZ41" s="182"/>
      <c r="FA41" s="5"/>
      <c r="FB41" s="182"/>
      <c r="FC41" s="182"/>
      <c r="FD41" s="182"/>
      <c r="FE41" s="5"/>
      <c r="FF41" s="182"/>
      <c r="FG41" s="182"/>
      <c r="FH41" s="182"/>
      <c r="FI41" s="5"/>
      <c r="FJ41" s="182"/>
      <c r="FK41" s="182"/>
      <c r="FL41" s="182"/>
      <c r="FM41" s="5"/>
      <c r="FN41" s="182"/>
      <c r="FO41" s="182"/>
      <c r="FP41" s="182"/>
      <c r="FQ41" s="5"/>
      <c r="FR41" s="182"/>
      <c r="FS41" s="182"/>
      <c r="FT41" s="182"/>
      <c r="FU41" s="5"/>
      <c r="FV41" s="182"/>
      <c r="FW41" s="182"/>
      <c r="FX41" s="182"/>
      <c r="FY41" s="5"/>
      <c r="FZ41" s="182"/>
      <c r="GA41" s="182"/>
      <c r="GB41" s="182"/>
      <c r="GC41" s="5"/>
      <c r="GD41" s="182"/>
      <c r="GE41" s="182"/>
      <c r="GF41" s="182"/>
      <c r="GG41" s="5"/>
      <c r="GH41" s="182"/>
      <c r="GI41" s="182"/>
      <c r="GJ41" s="182"/>
      <c r="GK41" s="5"/>
      <c r="GL41" s="182"/>
      <c r="GM41" s="182"/>
      <c r="GN41" s="182"/>
      <c r="GP41" s="182"/>
      <c r="GQ41" s="182"/>
      <c r="GR41" s="182"/>
      <c r="GS41" s="5"/>
      <c r="GT41" s="182"/>
      <c r="GU41" s="182"/>
      <c r="GV41" s="182"/>
      <c r="GW41" s="5"/>
      <c r="GX41" s="182"/>
      <c r="GY41" s="182"/>
      <c r="GZ41" s="182"/>
      <c r="HA41" s="5"/>
      <c r="HB41" s="182"/>
      <c r="HC41" s="182"/>
      <c r="HD41" s="182"/>
      <c r="HE41" s="5"/>
      <c r="HF41" s="182"/>
      <c r="HG41" s="182"/>
      <c r="HH41" s="182"/>
      <c r="HI41" s="5"/>
      <c r="HJ41" s="182"/>
      <c r="HK41" s="182"/>
      <c r="HL41" s="182"/>
      <c r="HM41" s="5"/>
      <c r="HN41" s="182"/>
      <c r="HO41" s="182"/>
      <c r="HP41" s="182"/>
      <c r="HQ41" s="5"/>
      <c r="HR41" s="182"/>
      <c r="HS41" s="182"/>
      <c r="HT41" s="182"/>
      <c r="HU41" s="5"/>
      <c r="HV41" s="182"/>
      <c r="HW41" s="182"/>
      <c r="HX41" s="182"/>
      <c r="HY41" s="5"/>
      <c r="HZ41" s="182"/>
      <c r="IA41" s="182"/>
      <c r="IB41" s="182"/>
      <c r="IC41" s="5"/>
      <c r="ID41" s="182"/>
      <c r="IE41" s="182"/>
      <c r="IF41" s="182"/>
      <c r="IG41" s="5"/>
      <c r="IH41" s="182"/>
      <c r="II41" s="182"/>
      <c r="IJ41" s="182"/>
      <c r="IL41" s="182"/>
      <c r="IM41" s="182"/>
      <c r="IN41" s="182"/>
      <c r="IO41" s="5"/>
      <c r="IP41" s="182"/>
      <c r="IQ41" s="182"/>
      <c r="IR41" s="182"/>
      <c r="IS41" s="5"/>
      <c r="IT41" s="182"/>
      <c r="IU41" s="182"/>
      <c r="IV41" s="182"/>
      <c r="IW41" s="5"/>
      <c r="IX41" s="182"/>
      <c r="IY41" s="182"/>
      <c r="IZ41" s="182"/>
      <c r="JA41" s="5"/>
      <c r="JB41" s="182"/>
      <c r="JC41" s="182"/>
      <c r="JD41" s="182"/>
      <c r="JE41" s="5"/>
      <c r="JF41" s="182"/>
      <c r="JG41" s="182"/>
      <c r="JH41" s="182"/>
      <c r="JI41" s="5"/>
      <c r="JJ41" s="182"/>
      <c r="JK41" s="182"/>
      <c r="JL41" s="182"/>
      <c r="JM41" s="5"/>
      <c r="JN41" s="182"/>
      <c r="JO41" s="182"/>
      <c r="JP41" s="182"/>
      <c r="JR41" s="182"/>
      <c r="JS41" s="182"/>
      <c r="JT41" s="182"/>
      <c r="JV41" s="182"/>
      <c r="JW41" s="182"/>
      <c r="JX41" s="182"/>
      <c r="JZ41" s="182"/>
      <c r="KA41" s="182"/>
      <c r="KB41" s="182"/>
      <c r="KD41" s="182"/>
      <c r="KE41" s="182"/>
      <c r="KF41" s="182"/>
      <c r="KH41" s="183"/>
      <c r="KI41" s="183"/>
      <c r="KJ41" s="183"/>
      <c r="KL41" s="183"/>
      <c r="KM41" s="183"/>
      <c r="KN41" s="183"/>
      <c r="KP41" s="183"/>
      <c r="KQ41" s="183"/>
      <c r="KR41" s="183"/>
      <c r="KT41" s="183"/>
      <c r="KU41" s="183"/>
      <c r="KV41" s="183"/>
      <c r="KX41" s="183"/>
      <c r="KY41" s="183"/>
      <c r="KZ41" s="183"/>
      <c r="LB41" s="183"/>
      <c r="LC41" s="183"/>
      <c r="LD41" s="183"/>
      <c r="LF41" s="183"/>
      <c r="LG41" s="183"/>
      <c r="LH41" s="183"/>
    </row>
    <row r="42" spans="2:320" ht="18.75">
      <c r="B42" s="172" t="str">
        <f>A.IIOPEX!C41</f>
        <v>4a</v>
      </c>
      <c r="C42" s="181"/>
      <c r="D42" s="180" t="str">
        <f>A.IIOPEX!E41</f>
        <v>Housekeeping</v>
      </c>
      <c r="E42" s="184"/>
      <c r="F42" s="182"/>
      <c r="G42" s="182">
        <f>A.IIOPEX!I41</f>
        <v>10000</v>
      </c>
      <c r="H42" s="182">
        <f>A.IIOPEX!I41</f>
        <v>10000</v>
      </c>
      <c r="I42" s="5"/>
      <c r="J42" s="182">
        <f>J$2</f>
        <v>3</v>
      </c>
      <c r="K42" s="182">
        <f>G42*K$40</f>
        <v>10000</v>
      </c>
      <c r="L42" s="182">
        <f t="shared" ref="L42" si="1231">J42*K42</f>
        <v>30000</v>
      </c>
      <c r="M42" s="5"/>
      <c r="N42" s="182">
        <f>N$2</f>
        <v>3</v>
      </c>
      <c r="O42" s="182">
        <f>K42*O$40</f>
        <v>10000</v>
      </c>
      <c r="P42" s="182">
        <f t="shared" ref="P42" si="1232">N42*O42</f>
        <v>30000</v>
      </c>
      <c r="Q42" s="5"/>
      <c r="R42" s="182">
        <f>R$2</f>
        <v>4</v>
      </c>
      <c r="S42" s="182">
        <f>O42*S$40</f>
        <v>10000</v>
      </c>
      <c r="T42" s="182">
        <f t="shared" ref="T42" si="1233">R42*S42</f>
        <v>40000</v>
      </c>
      <c r="U42" s="5"/>
      <c r="V42" s="182">
        <f>V$2</f>
        <v>5</v>
      </c>
      <c r="W42" s="182">
        <f>S42*W$40</f>
        <v>10000</v>
      </c>
      <c r="X42" s="182">
        <f t="shared" ref="X42" si="1234">V42*W42</f>
        <v>50000</v>
      </c>
      <c r="Y42" s="5"/>
      <c r="Z42" s="182">
        <f>Z$2</f>
        <v>8</v>
      </c>
      <c r="AA42" s="182">
        <f>W42*AA$40</f>
        <v>10000</v>
      </c>
      <c r="AB42" s="182">
        <f t="shared" ref="AB42" si="1235">Z42*AA42</f>
        <v>80000</v>
      </c>
      <c r="AC42" s="5"/>
      <c r="AD42" s="182">
        <f>AD$2</f>
        <v>10</v>
      </c>
      <c r="AE42" s="182">
        <f>AA42*AE$40</f>
        <v>10000</v>
      </c>
      <c r="AF42" s="182">
        <f t="shared" ref="AF42" si="1236">AD42*AE42</f>
        <v>100000</v>
      </c>
      <c r="AG42" s="5"/>
      <c r="AH42" s="182">
        <f>AH$2</f>
        <v>10</v>
      </c>
      <c r="AI42" s="182">
        <f>AE42*AI$40</f>
        <v>10000</v>
      </c>
      <c r="AJ42" s="182">
        <f t="shared" ref="AJ42" si="1237">AH42*AI42</f>
        <v>100000</v>
      </c>
      <c r="AK42" s="5"/>
      <c r="AL42" s="182">
        <f>AL$2</f>
        <v>10</v>
      </c>
      <c r="AM42" s="182">
        <f>AI42*AM$40</f>
        <v>10000</v>
      </c>
      <c r="AN42" s="182">
        <f t="shared" ref="AN42" si="1238">AL42*AM42</f>
        <v>100000</v>
      </c>
      <c r="AO42" s="5"/>
      <c r="AP42" s="182">
        <f>AP$2</f>
        <v>10</v>
      </c>
      <c r="AQ42" s="182">
        <f>AM42*AQ$40</f>
        <v>10000</v>
      </c>
      <c r="AR42" s="182">
        <f t="shared" ref="AR42" si="1239">AP42*AQ42</f>
        <v>100000</v>
      </c>
      <c r="AS42" s="5"/>
      <c r="AT42" s="182">
        <f>AT$2</f>
        <v>10</v>
      </c>
      <c r="AU42" s="182">
        <f>AQ42*AU$40</f>
        <v>10000</v>
      </c>
      <c r="AV42" s="182">
        <f t="shared" ref="AV42" si="1240">AT42*AU42</f>
        <v>100000</v>
      </c>
      <c r="AW42" s="5"/>
      <c r="AX42" s="182">
        <f>AX$2</f>
        <v>10</v>
      </c>
      <c r="AY42" s="182">
        <f>AU42*AY$40</f>
        <v>10000</v>
      </c>
      <c r="AZ42" s="182">
        <f t="shared" ref="AZ42" si="1241">AX42*AY42</f>
        <v>100000</v>
      </c>
      <c r="BA42" s="5"/>
      <c r="BB42" s="182">
        <f>BB$2</f>
        <v>10</v>
      </c>
      <c r="BC42" s="182">
        <f>AY42*BC$40</f>
        <v>10000</v>
      </c>
      <c r="BD42" s="182">
        <f t="shared" ref="BD42" si="1242">BB42*BC42</f>
        <v>100000</v>
      </c>
      <c r="BE42" s="5"/>
      <c r="BF42" s="182">
        <f>BF$2</f>
        <v>10</v>
      </c>
      <c r="BG42" s="182">
        <f>BC42*BG$40</f>
        <v>10000</v>
      </c>
      <c r="BH42" s="182">
        <f t="shared" ref="BH42" si="1243">BF42*BG42</f>
        <v>100000</v>
      </c>
      <c r="BI42" s="5"/>
      <c r="BJ42" s="182">
        <f>BJ$2</f>
        <v>10</v>
      </c>
      <c r="BK42" s="182">
        <f>BG42*BK$40</f>
        <v>10000</v>
      </c>
      <c r="BL42" s="182">
        <f t="shared" ref="BL42" si="1244">BJ42*BK42</f>
        <v>100000</v>
      </c>
      <c r="BM42" s="5"/>
      <c r="BN42" s="182">
        <f>BN$2</f>
        <v>10</v>
      </c>
      <c r="BO42" s="182">
        <f>BK42*BO$40</f>
        <v>10000</v>
      </c>
      <c r="BP42" s="182">
        <f t="shared" ref="BP42" si="1245">BN42*BO42</f>
        <v>100000</v>
      </c>
      <c r="BQ42" s="5"/>
      <c r="BR42" s="182">
        <f>BR$2</f>
        <v>10</v>
      </c>
      <c r="BS42" s="182">
        <f>BO42*BS$40</f>
        <v>10000</v>
      </c>
      <c r="BT42" s="182">
        <f t="shared" ref="BT42" si="1246">BR42*BS42</f>
        <v>100000</v>
      </c>
      <c r="BU42" s="5"/>
      <c r="BV42" s="182">
        <f>BV$2</f>
        <v>10</v>
      </c>
      <c r="BW42" s="182">
        <f>BS42*BW$40</f>
        <v>10000</v>
      </c>
      <c r="BX42" s="182">
        <f t="shared" ref="BX42" si="1247">BV42*BW42</f>
        <v>100000</v>
      </c>
      <c r="BY42" s="5"/>
      <c r="BZ42" s="182">
        <f>BZ$2</f>
        <v>10</v>
      </c>
      <c r="CA42" s="182">
        <f>BW42*CA$40</f>
        <v>10000</v>
      </c>
      <c r="CB42" s="182">
        <f t="shared" ref="CB42" si="1248">BZ42*CA42</f>
        <v>100000</v>
      </c>
      <c r="CC42" s="5"/>
      <c r="CD42" s="182">
        <f>CD$2</f>
        <v>10</v>
      </c>
      <c r="CE42" s="182">
        <f>CA42*CE$40</f>
        <v>10000</v>
      </c>
      <c r="CF42" s="182">
        <f t="shared" ref="CF42" si="1249">CD42*CE42</f>
        <v>100000</v>
      </c>
      <c r="CG42" s="5"/>
      <c r="CH42" s="182">
        <f>CH$2</f>
        <v>10</v>
      </c>
      <c r="CI42" s="182">
        <f>CE42*CI$40</f>
        <v>10000</v>
      </c>
      <c r="CJ42" s="182">
        <f t="shared" ref="CJ42" si="1250">CH42*CI42</f>
        <v>100000</v>
      </c>
      <c r="CK42" s="5"/>
      <c r="CL42" s="182">
        <f>CL$2</f>
        <v>10</v>
      </c>
      <c r="CM42" s="182">
        <f>CI42*CM$40</f>
        <v>10000</v>
      </c>
      <c r="CN42" s="182">
        <f t="shared" ref="CN42" si="1251">CL42*CM42</f>
        <v>100000</v>
      </c>
      <c r="CO42" s="5"/>
      <c r="CP42" s="182">
        <f>CP$2</f>
        <v>10</v>
      </c>
      <c r="CQ42" s="182">
        <f>CM42*CQ$40</f>
        <v>10000</v>
      </c>
      <c r="CR42" s="182">
        <f t="shared" ref="CR42" si="1252">CP42*CQ42</f>
        <v>100000</v>
      </c>
      <c r="CS42" s="5"/>
      <c r="CT42" s="182">
        <f>CT$2</f>
        <v>10</v>
      </c>
      <c r="CU42" s="182">
        <f>CQ42*CU$40</f>
        <v>10000</v>
      </c>
      <c r="CV42" s="182">
        <f>CT42*CU42</f>
        <v>100000</v>
      </c>
      <c r="CW42" s="5"/>
      <c r="CX42" s="182">
        <f>CX$2</f>
        <v>10</v>
      </c>
      <c r="CY42" s="182">
        <f>CU42*CY$40</f>
        <v>10000</v>
      </c>
      <c r="CZ42" s="182">
        <f t="shared" ref="CZ42" si="1253">CX42*CY42</f>
        <v>100000</v>
      </c>
      <c r="DA42" s="5"/>
      <c r="DB42" s="182">
        <f>DB$2</f>
        <v>10</v>
      </c>
      <c r="DC42" s="182">
        <f>CY42*DC$40</f>
        <v>10000</v>
      </c>
      <c r="DD42" s="182">
        <f t="shared" ref="DD42" si="1254">DB42*DC42</f>
        <v>100000</v>
      </c>
      <c r="DE42" s="5"/>
      <c r="DF42" s="182">
        <f>DF$2</f>
        <v>10</v>
      </c>
      <c r="DG42" s="182">
        <f>DC42*DG$40</f>
        <v>10000</v>
      </c>
      <c r="DH42" s="182">
        <f t="shared" ref="DH42" si="1255">DF42*DG42</f>
        <v>100000</v>
      </c>
      <c r="DI42" s="5"/>
      <c r="DJ42" s="182">
        <f>DJ$2</f>
        <v>10</v>
      </c>
      <c r="DK42" s="182">
        <f>DG42*DK$40</f>
        <v>10000</v>
      </c>
      <c r="DL42" s="182">
        <f t="shared" ref="DL42" si="1256">DJ42*DK42</f>
        <v>100000</v>
      </c>
      <c r="DM42" s="5"/>
      <c r="DN42" s="182">
        <f>DN$2</f>
        <v>10</v>
      </c>
      <c r="DO42" s="182">
        <f>DK42*DO$40</f>
        <v>10000</v>
      </c>
      <c r="DP42" s="182">
        <f t="shared" ref="DP42" si="1257">DN42*DO42</f>
        <v>100000</v>
      </c>
      <c r="DQ42" s="5"/>
      <c r="DR42" s="182">
        <f>DR$2</f>
        <v>10</v>
      </c>
      <c r="DS42" s="182">
        <f>DO42*DS$40</f>
        <v>10000</v>
      </c>
      <c r="DT42" s="182">
        <f t="shared" ref="DT42" si="1258">DR42*DS42</f>
        <v>100000</v>
      </c>
      <c r="DU42" s="5"/>
      <c r="DV42" s="182">
        <f>DV$2</f>
        <v>10</v>
      </c>
      <c r="DW42" s="182">
        <f>DS42*DW$40</f>
        <v>10000</v>
      </c>
      <c r="DX42" s="182">
        <f t="shared" ref="DX42" si="1259">DV42*DW42</f>
        <v>100000</v>
      </c>
      <c r="DY42" s="5"/>
      <c r="DZ42" s="182">
        <f>DZ$2</f>
        <v>10</v>
      </c>
      <c r="EA42" s="182">
        <f>DW42*EA$40</f>
        <v>10000</v>
      </c>
      <c r="EB42" s="182">
        <f t="shared" ref="EB42" si="1260">DZ42*EA42</f>
        <v>100000</v>
      </c>
      <c r="EC42" s="5"/>
      <c r="ED42" s="182">
        <f>ED$2</f>
        <v>10</v>
      </c>
      <c r="EE42" s="182">
        <f>EA42*EE$40</f>
        <v>10000</v>
      </c>
      <c r="EF42" s="182">
        <f t="shared" ref="EF42" si="1261">ED42*EE42</f>
        <v>100000</v>
      </c>
      <c r="EG42" s="5"/>
      <c r="EH42" s="182">
        <f>EH$2</f>
        <v>10</v>
      </c>
      <c r="EI42" s="182">
        <f>EE42*EI$40</f>
        <v>10000</v>
      </c>
      <c r="EJ42" s="182">
        <f t="shared" ref="EJ42" si="1262">EH42*EI42</f>
        <v>100000</v>
      </c>
      <c r="EK42" s="5"/>
      <c r="EL42" s="182">
        <f>EL$2</f>
        <v>10</v>
      </c>
      <c r="EM42" s="182">
        <f>EI42*EM$40</f>
        <v>10000</v>
      </c>
      <c r="EN42" s="182">
        <f t="shared" ref="EN42" si="1263">EL42*EM42</f>
        <v>100000</v>
      </c>
      <c r="EO42" s="5"/>
      <c r="EP42" s="182">
        <f>EP$2</f>
        <v>10</v>
      </c>
      <c r="EQ42" s="182">
        <f>EM42*EQ$40</f>
        <v>10000</v>
      </c>
      <c r="ER42" s="182">
        <f>EP42*EQ42</f>
        <v>100000</v>
      </c>
      <c r="ES42" s="5"/>
      <c r="ET42" s="182">
        <f>ET$2</f>
        <v>10</v>
      </c>
      <c r="EU42" s="182">
        <f>EQ42*EU$40</f>
        <v>10000</v>
      </c>
      <c r="EV42" s="182">
        <f t="shared" ref="EV42" si="1264">ET42*EU42</f>
        <v>100000</v>
      </c>
      <c r="EW42" s="5"/>
      <c r="EX42" s="182">
        <f>EX$2</f>
        <v>10</v>
      </c>
      <c r="EY42" s="182">
        <f>EU42*EY$40</f>
        <v>10000</v>
      </c>
      <c r="EZ42" s="182">
        <f t="shared" ref="EZ42" si="1265">EX42*EY42</f>
        <v>100000</v>
      </c>
      <c r="FA42" s="5"/>
      <c r="FB42" s="182">
        <f>FB$2</f>
        <v>10</v>
      </c>
      <c r="FC42" s="182">
        <f>EY42*FC$40</f>
        <v>10000</v>
      </c>
      <c r="FD42" s="182">
        <f t="shared" ref="FD42" si="1266">FB42*FC42</f>
        <v>100000</v>
      </c>
      <c r="FE42" s="5"/>
      <c r="FF42" s="182">
        <f>FF$2</f>
        <v>10</v>
      </c>
      <c r="FG42" s="182">
        <f>FC42*FG$40</f>
        <v>10000</v>
      </c>
      <c r="FH42" s="182">
        <f t="shared" ref="FH42" si="1267">FF42*FG42</f>
        <v>100000</v>
      </c>
      <c r="FI42" s="5"/>
      <c r="FJ42" s="182">
        <f>FJ$2</f>
        <v>10</v>
      </c>
      <c r="FK42" s="182">
        <f>FG42*FK$40</f>
        <v>10000</v>
      </c>
      <c r="FL42" s="182">
        <f t="shared" ref="FL42" si="1268">FJ42*FK42</f>
        <v>100000</v>
      </c>
      <c r="FM42" s="5"/>
      <c r="FN42" s="182">
        <f>FN$2</f>
        <v>10</v>
      </c>
      <c r="FO42" s="182">
        <f>FK42*FO$40</f>
        <v>10000</v>
      </c>
      <c r="FP42" s="182">
        <f t="shared" ref="FP42" si="1269">FN42*FO42</f>
        <v>100000</v>
      </c>
      <c r="FQ42" s="5"/>
      <c r="FR42" s="182">
        <f>FR$2</f>
        <v>10</v>
      </c>
      <c r="FS42" s="182">
        <f>FO42*FS$40</f>
        <v>10000</v>
      </c>
      <c r="FT42" s="182">
        <f t="shared" ref="FT42" si="1270">FR42*FS42</f>
        <v>100000</v>
      </c>
      <c r="FU42" s="5"/>
      <c r="FV42" s="182">
        <f>FV$2</f>
        <v>10</v>
      </c>
      <c r="FW42" s="182">
        <f>FS42*FW$40</f>
        <v>10000</v>
      </c>
      <c r="FX42" s="182">
        <f t="shared" ref="FX42" si="1271">FV42*FW42</f>
        <v>100000</v>
      </c>
      <c r="FY42" s="5"/>
      <c r="FZ42" s="182">
        <f>FZ$2</f>
        <v>10</v>
      </c>
      <c r="GA42" s="182">
        <f>FW42*GA$40</f>
        <v>10000</v>
      </c>
      <c r="GB42" s="182">
        <f t="shared" ref="GB42" si="1272">FZ42*GA42</f>
        <v>100000</v>
      </c>
      <c r="GC42" s="5"/>
      <c r="GD42" s="182">
        <f>GD$2</f>
        <v>10</v>
      </c>
      <c r="GE42" s="182">
        <f>GA42*GE$40</f>
        <v>10000</v>
      </c>
      <c r="GF42" s="182">
        <f t="shared" ref="GF42" si="1273">GD42*GE42</f>
        <v>100000</v>
      </c>
      <c r="GG42" s="5"/>
      <c r="GH42" s="182">
        <f>GH$2</f>
        <v>10</v>
      </c>
      <c r="GI42" s="182">
        <f>GE42*GI$40</f>
        <v>10000</v>
      </c>
      <c r="GJ42" s="182">
        <f t="shared" ref="GJ42" si="1274">GH42*GI42</f>
        <v>100000</v>
      </c>
      <c r="GK42" s="5"/>
      <c r="GL42" s="182">
        <f>GL$2</f>
        <v>10</v>
      </c>
      <c r="GM42" s="182">
        <f>GI42*GM$40</f>
        <v>10000</v>
      </c>
      <c r="GN42" s="182">
        <f>GL42*GM42</f>
        <v>100000</v>
      </c>
      <c r="GP42" s="182">
        <f>GP$2</f>
        <v>10</v>
      </c>
      <c r="GQ42" s="182">
        <f>GM42*GQ$40</f>
        <v>10000</v>
      </c>
      <c r="GR42" s="182">
        <f t="shared" ref="GR42" si="1275">GP42*GQ42</f>
        <v>100000</v>
      </c>
      <c r="GS42" s="5"/>
      <c r="GT42" s="182">
        <f>GT$2</f>
        <v>10</v>
      </c>
      <c r="GU42" s="182">
        <f>GQ42*GU$40</f>
        <v>10000</v>
      </c>
      <c r="GV42" s="182">
        <f t="shared" ref="GV42" si="1276">GT42*GU42</f>
        <v>100000</v>
      </c>
      <c r="GW42" s="5"/>
      <c r="GX42" s="182">
        <f>GX$2</f>
        <v>10</v>
      </c>
      <c r="GY42" s="182">
        <f>GU42*GY$40</f>
        <v>10000</v>
      </c>
      <c r="GZ42" s="182">
        <f t="shared" ref="GZ42" si="1277">GX42*GY42</f>
        <v>100000</v>
      </c>
      <c r="HA42" s="5"/>
      <c r="HB42" s="182">
        <f>HB$2</f>
        <v>10</v>
      </c>
      <c r="HC42" s="182">
        <f>GY42*HC$40</f>
        <v>10000</v>
      </c>
      <c r="HD42" s="182">
        <f t="shared" ref="HD42" si="1278">HB42*HC42</f>
        <v>100000</v>
      </c>
      <c r="HE42" s="5"/>
      <c r="HF42" s="182">
        <f>HF$2</f>
        <v>10</v>
      </c>
      <c r="HG42" s="182">
        <f>HC42*HG$40</f>
        <v>10000</v>
      </c>
      <c r="HH42" s="182">
        <f t="shared" ref="HH42" si="1279">HF42*HG42</f>
        <v>100000</v>
      </c>
      <c r="HI42" s="5"/>
      <c r="HJ42" s="182">
        <f>HJ$2</f>
        <v>10</v>
      </c>
      <c r="HK42" s="182">
        <f>HG42*HK$40</f>
        <v>10000</v>
      </c>
      <c r="HL42" s="182">
        <f t="shared" ref="HL42" si="1280">HJ42*HK42</f>
        <v>100000</v>
      </c>
      <c r="HM42" s="5"/>
      <c r="HN42" s="182">
        <f>HN$2</f>
        <v>10</v>
      </c>
      <c r="HO42" s="182">
        <f>HK42*HO$40</f>
        <v>10000</v>
      </c>
      <c r="HP42" s="182">
        <f t="shared" ref="HP42" si="1281">HN42*HO42</f>
        <v>100000</v>
      </c>
      <c r="HQ42" s="5"/>
      <c r="HR42" s="182">
        <f>HR$2</f>
        <v>10</v>
      </c>
      <c r="HS42" s="182">
        <f>HO42*HS$40</f>
        <v>10000</v>
      </c>
      <c r="HT42" s="182">
        <f t="shared" ref="HT42" si="1282">HR42*HS42</f>
        <v>100000</v>
      </c>
      <c r="HU42" s="5"/>
      <c r="HV42" s="182">
        <f>HV$2</f>
        <v>10</v>
      </c>
      <c r="HW42" s="182">
        <f>HS42*HW$40</f>
        <v>10000</v>
      </c>
      <c r="HX42" s="182">
        <f t="shared" ref="HX42" si="1283">HV42*HW42</f>
        <v>100000</v>
      </c>
      <c r="HY42" s="5"/>
      <c r="HZ42" s="182">
        <f>HZ$2</f>
        <v>10</v>
      </c>
      <c r="IA42" s="182">
        <f>HW42*IA$40</f>
        <v>10000</v>
      </c>
      <c r="IB42" s="182">
        <f t="shared" ref="IB42" si="1284">HZ42*IA42</f>
        <v>100000</v>
      </c>
      <c r="IC42" s="5"/>
      <c r="ID42" s="182">
        <f>ID$2</f>
        <v>10</v>
      </c>
      <c r="IE42" s="182">
        <f>IA42*IE$40</f>
        <v>10000</v>
      </c>
      <c r="IF42" s="182">
        <f t="shared" ref="IF42" si="1285">ID42*IE42</f>
        <v>100000</v>
      </c>
      <c r="IG42" s="5"/>
      <c r="IH42" s="182">
        <f>IH$2</f>
        <v>10</v>
      </c>
      <c r="II42" s="182">
        <f>IE42*II$40</f>
        <v>10000</v>
      </c>
      <c r="IJ42" s="182">
        <f>IH42*II42</f>
        <v>100000</v>
      </c>
      <c r="IL42" s="182">
        <f>IL$2</f>
        <v>10</v>
      </c>
      <c r="IM42" s="182">
        <f>II42*IM$40</f>
        <v>10000</v>
      </c>
      <c r="IN42" s="182">
        <f t="shared" ref="IN42" si="1286">IL42*IM42</f>
        <v>100000</v>
      </c>
      <c r="IO42" s="5"/>
      <c r="IP42" s="182">
        <f>IP$2</f>
        <v>10</v>
      </c>
      <c r="IQ42" s="182">
        <f>IM42*IQ$40</f>
        <v>10000</v>
      </c>
      <c r="IR42" s="182">
        <f t="shared" ref="IR42" si="1287">IP42*IQ42</f>
        <v>100000</v>
      </c>
      <c r="IS42" s="5"/>
      <c r="IT42" s="182">
        <f>IT$2</f>
        <v>10</v>
      </c>
      <c r="IU42" s="182">
        <f>IQ42*IU$40</f>
        <v>10000</v>
      </c>
      <c r="IV42" s="182">
        <f t="shared" ref="IV42" si="1288">IT42*IU42</f>
        <v>100000</v>
      </c>
      <c r="IW42" s="5"/>
      <c r="IX42" s="182">
        <f>IX$2</f>
        <v>10</v>
      </c>
      <c r="IY42" s="182">
        <f>IU42*IY$40</f>
        <v>10000</v>
      </c>
      <c r="IZ42" s="182">
        <f t="shared" ref="IZ42" si="1289">IX42*IY42</f>
        <v>100000</v>
      </c>
      <c r="JA42" s="5"/>
      <c r="JB42" s="182">
        <f>JB$2</f>
        <v>10</v>
      </c>
      <c r="JC42" s="182">
        <f>IY42*JC$40</f>
        <v>10000</v>
      </c>
      <c r="JD42" s="182">
        <f t="shared" ref="JD42" si="1290">JB42*JC42</f>
        <v>100000</v>
      </c>
      <c r="JE42" s="5"/>
      <c r="JF42" s="182">
        <f>JF$2</f>
        <v>10</v>
      </c>
      <c r="JG42" s="182">
        <f>JC42*JG$40</f>
        <v>10000</v>
      </c>
      <c r="JH42" s="182">
        <f t="shared" ref="JH42" si="1291">JF42*JG42</f>
        <v>100000</v>
      </c>
      <c r="JI42" s="5"/>
      <c r="JJ42" s="182">
        <f>JJ$2</f>
        <v>10</v>
      </c>
      <c r="JK42" s="182">
        <f>JG42*JK$40</f>
        <v>10000</v>
      </c>
      <c r="JL42" s="182">
        <f t="shared" ref="JL42" si="1292">JJ42*JK42</f>
        <v>100000</v>
      </c>
      <c r="JM42" s="5"/>
      <c r="JN42" s="182">
        <f>JN$2</f>
        <v>10</v>
      </c>
      <c r="JO42" s="182">
        <f>JK42*JO$40</f>
        <v>10000</v>
      </c>
      <c r="JP42" s="182">
        <f t="shared" ref="JP42" si="1293">JN42*JO42</f>
        <v>100000</v>
      </c>
      <c r="JQ42" s="5"/>
      <c r="JR42" s="182">
        <f>JR$2</f>
        <v>10</v>
      </c>
      <c r="JS42" s="182">
        <f>JO42*JS$40</f>
        <v>10000</v>
      </c>
      <c r="JT42" s="182">
        <f t="shared" ref="JT42" si="1294">JR42*JS42</f>
        <v>100000</v>
      </c>
      <c r="JU42" s="5"/>
      <c r="JV42" s="182">
        <f>JV$2</f>
        <v>10</v>
      </c>
      <c r="JW42" s="182">
        <f>JS42*JW$40</f>
        <v>10000</v>
      </c>
      <c r="JX42" s="182">
        <f t="shared" ref="JX42" si="1295">JV42*JW42</f>
        <v>100000</v>
      </c>
      <c r="JY42" s="5"/>
      <c r="JZ42" s="182">
        <f>JZ$2</f>
        <v>10</v>
      </c>
      <c r="KA42" s="182">
        <f>JW42*KA$40</f>
        <v>10000</v>
      </c>
      <c r="KB42" s="182">
        <f t="shared" ref="KB42" si="1296">JZ42*KA42</f>
        <v>100000</v>
      </c>
      <c r="KC42" s="5"/>
      <c r="KD42" s="182">
        <f>KD$2</f>
        <v>10</v>
      </c>
      <c r="KE42" s="182">
        <f>KA42*KE$40</f>
        <v>10000</v>
      </c>
      <c r="KF42" s="182">
        <f>KD42*KE42</f>
        <v>100000</v>
      </c>
      <c r="KH42" s="183">
        <f>SUMIFS($F42:$KF42,$F$3:$KF$3,KH$5,$F$6:$KF$6,KH$6)</f>
        <v>10</v>
      </c>
      <c r="KI42" s="183">
        <f>KJ42/KH42</f>
        <v>11000</v>
      </c>
      <c r="KJ42" s="183">
        <f t="shared" ref="KJ42:KJ47" si="1297">SUMIFS($F42:$KF42,$F$3:$KF$3,KH$5,$F$6:$KF$6,KJ$6)</f>
        <v>110000</v>
      </c>
      <c r="KL42" s="183">
        <f>SUMIFS($F42:$KF42,$F$3:$KF$3,KL$5,$F$6:$KF$6,KL$6)</f>
        <v>113</v>
      </c>
      <c r="KM42" s="183">
        <f>KN42/KL42</f>
        <v>10000</v>
      </c>
      <c r="KN42" s="183">
        <f t="shared" ref="KN42:KN47" si="1298">SUMIFS($F42:$KF42,$F$3:$KF$3,KL$5,$F$6:$KF$6,KN$6)</f>
        <v>1130000</v>
      </c>
      <c r="KP42" s="183">
        <f>SUMIFS($F42:$KF42,$F$3:$KF$3,KP$5,$F$6:$KF$6,KP$6)</f>
        <v>120</v>
      </c>
      <c r="KQ42" s="183">
        <f>KR42/KP42</f>
        <v>10000</v>
      </c>
      <c r="KR42" s="183">
        <f t="shared" ref="KR42:KR47" si="1299">SUMIFS($F42:$KF42,$F$3:$KF$3,KP$5,$F$6:$KF$6,KR$6)</f>
        <v>1200000</v>
      </c>
      <c r="KT42" s="183">
        <f>SUMIFS($F42:$KF42,$F$3:$KF$3,KT$5,$F$6:$KF$6,KT$6)</f>
        <v>120</v>
      </c>
      <c r="KU42" s="183">
        <f>KV42/KT42</f>
        <v>10000</v>
      </c>
      <c r="KV42" s="183">
        <f t="shared" ref="KV42:KV47" si="1300">SUMIFS($F42:$KF42,$F$3:$KF$3,KT$5,$F$6:$KF$6,KV$6)</f>
        <v>1200000</v>
      </c>
      <c r="KX42" s="183">
        <f>SUMIFS($F42:$KF42,$F$3:$KF$3,KX$5,$F$6:$KF$6,KX$6)</f>
        <v>120</v>
      </c>
      <c r="KY42" s="183">
        <f>KZ42/KX42</f>
        <v>10000</v>
      </c>
      <c r="KZ42" s="183">
        <f t="shared" ref="KZ42:KZ47" si="1301">SUMIFS($F42:$KF42,$F$3:$KF$3,KX$5,$F$6:$KF$6,KZ$6)</f>
        <v>1200000</v>
      </c>
      <c r="LB42" s="183">
        <f>SUMIFS($F42:$KF42,$F$3:$KF$3,LB$5,$F$6:$KF$6,LB$6)</f>
        <v>120</v>
      </c>
      <c r="LC42" s="183">
        <f>LD42/LB42</f>
        <v>10000</v>
      </c>
      <c r="LD42" s="183">
        <f t="shared" ref="LD42:LD47" si="1302">SUMIFS($F42:$KF42,$F$3:$KF$3,LB$5,$F$6:$KF$6,LD$6)</f>
        <v>1200000</v>
      </c>
      <c r="LF42" s="183">
        <f>SUMIFS($F42:$KF42,$F$3:$KF$3,LF$5,$F$6:$KF$6,LF$6)</f>
        <v>80</v>
      </c>
      <c r="LG42" s="183">
        <f>LH42/LF42</f>
        <v>10000</v>
      </c>
      <c r="LH42" s="183">
        <f t="shared" ref="LH42:LH47" si="1303">SUMIFS($F42:$KF42,$F$3:$KF$3,LF$5,$F$6:$KF$6,LH$6)</f>
        <v>800000</v>
      </c>
    </row>
    <row r="43" spans="2:320" ht="18.75">
      <c r="B43" s="172" t="str">
        <f>A.IIOPEX!C42</f>
        <v>4b</v>
      </c>
      <c r="C43" s="181"/>
      <c r="D43" s="180" t="str">
        <f>A.IIOPEX!E42</f>
        <v>Clinical</v>
      </c>
      <c r="E43" s="184"/>
      <c r="F43" s="182"/>
      <c r="G43" s="182">
        <f>A.IIOPEX!I42</f>
        <v>50000</v>
      </c>
      <c r="H43" s="182">
        <f>A.IIOPEX!I42</f>
        <v>50000</v>
      </c>
      <c r="I43" s="5"/>
      <c r="J43" s="182">
        <f t="shared" ref="J43:J45" si="1304">J$2</f>
        <v>3</v>
      </c>
      <c r="K43" s="182">
        <f t="shared" ref="K43:K45" si="1305">G43*K$40</f>
        <v>50000</v>
      </c>
      <c r="L43" s="182">
        <f t="shared" ref="L43:L45" si="1306">J43*K43</f>
        <v>150000</v>
      </c>
      <c r="M43" s="5"/>
      <c r="N43" s="182">
        <f t="shared" ref="N43:N45" si="1307">N$2</f>
        <v>3</v>
      </c>
      <c r="O43" s="182">
        <f t="shared" ref="O43:O45" si="1308">K43*O$40</f>
        <v>50000</v>
      </c>
      <c r="P43" s="182">
        <f t="shared" ref="P43:P45" si="1309">N43*O43</f>
        <v>150000</v>
      </c>
      <c r="Q43" s="5"/>
      <c r="R43" s="182">
        <f t="shared" ref="R43:R45" si="1310">R$2</f>
        <v>4</v>
      </c>
      <c r="S43" s="182">
        <f t="shared" ref="S43:S45" si="1311">O43*S$40</f>
        <v>50000</v>
      </c>
      <c r="T43" s="182">
        <f t="shared" ref="T43:T45" si="1312">R43*S43</f>
        <v>200000</v>
      </c>
      <c r="U43" s="5"/>
      <c r="V43" s="182">
        <f t="shared" ref="V43:V45" si="1313">V$2</f>
        <v>5</v>
      </c>
      <c r="W43" s="182">
        <f t="shared" ref="W43:W45" si="1314">S43*W$40</f>
        <v>50000</v>
      </c>
      <c r="X43" s="182">
        <f t="shared" ref="X43:X45" si="1315">V43*W43</f>
        <v>250000</v>
      </c>
      <c r="Y43" s="5"/>
      <c r="Z43" s="182">
        <f t="shared" ref="Z43:Z45" si="1316">Z$2</f>
        <v>8</v>
      </c>
      <c r="AA43" s="182">
        <f t="shared" ref="AA43:AA45" si="1317">W43*AA$40</f>
        <v>50000</v>
      </c>
      <c r="AB43" s="182">
        <f t="shared" ref="AB43:AB45" si="1318">Z43*AA43</f>
        <v>400000</v>
      </c>
      <c r="AC43" s="5"/>
      <c r="AD43" s="182">
        <f t="shared" ref="AD43:AD45" si="1319">AD$2</f>
        <v>10</v>
      </c>
      <c r="AE43" s="182">
        <f t="shared" ref="AE43:AE45" si="1320">AA43*AE$40</f>
        <v>50000</v>
      </c>
      <c r="AF43" s="182">
        <f t="shared" ref="AF43:AF45" si="1321">AD43*AE43</f>
        <v>500000</v>
      </c>
      <c r="AG43" s="5"/>
      <c r="AH43" s="182">
        <f t="shared" ref="AH43:AH45" si="1322">AH$2</f>
        <v>10</v>
      </c>
      <c r="AI43" s="182">
        <f t="shared" ref="AI43:AI45" si="1323">AE43*AI$40</f>
        <v>50000</v>
      </c>
      <c r="AJ43" s="182">
        <f t="shared" ref="AJ43:AJ45" si="1324">AH43*AI43</f>
        <v>500000</v>
      </c>
      <c r="AK43" s="5"/>
      <c r="AL43" s="182">
        <f t="shared" ref="AL43:AL45" si="1325">AL$2</f>
        <v>10</v>
      </c>
      <c r="AM43" s="182">
        <f t="shared" ref="AM43:AM45" si="1326">AI43*AM$40</f>
        <v>50000</v>
      </c>
      <c r="AN43" s="182">
        <f t="shared" ref="AN43:AN45" si="1327">AL43*AM43</f>
        <v>500000</v>
      </c>
      <c r="AO43" s="5"/>
      <c r="AP43" s="182">
        <f t="shared" ref="AP43:AP45" si="1328">AP$2</f>
        <v>10</v>
      </c>
      <c r="AQ43" s="182">
        <f t="shared" ref="AQ43:AQ45" si="1329">AM43*AQ$40</f>
        <v>50000</v>
      </c>
      <c r="AR43" s="182">
        <f t="shared" ref="AR43:AR45" si="1330">AP43*AQ43</f>
        <v>500000</v>
      </c>
      <c r="AS43" s="5"/>
      <c r="AT43" s="182">
        <f t="shared" ref="AT43:AT45" si="1331">AT$2</f>
        <v>10</v>
      </c>
      <c r="AU43" s="182">
        <f t="shared" ref="AU43:AU45" si="1332">AQ43*AU$40</f>
        <v>50000</v>
      </c>
      <c r="AV43" s="182">
        <f t="shared" ref="AV43:AV45" si="1333">AT43*AU43</f>
        <v>500000</v>
      </c>
      <c r="AW43" s="5"/>
      <c r="AX43" s="182">
        <f t="shared" ref="AX43:AX45" si="1334">AX$2</f>
        <v>10</v>
      </c>
      <c r="AY43" s="182">
        <f t="shared" ref="AY43:AY45" si="1335">AU43*AY$40</f>
        <v>50000</v>
      </c>
      <c r="AZ43" s="182">
        <f t="shared" ref="AZ43:AZ45" si="1336">AX43*AY43</f>
        <v>500000</v>
      </c>
      <c r="BA43" s="5"/>
      <c r="BB43" s="182">
        <f t="shared" ref="BB43:BB45" si="1337">BB$2</f>
        <v>10</v>
      </c>
      <c r="BC43" s="182">
        <f t="shared" ref="BC43:BC45" si="1338">AY43*BC$40</f>
        <v>50000</v>
      </c>
      <c r="BD43" s="182">
        <f t="shared" ref="BD43:BD45" si="1339">BB43*BC43</f>
        <v>500000</v>
      </c>
      <c r="BE43" s="5"/>
      <c r="BF43" s="182">
        <f t="shared" ref="BF43:BF45" si="1340">BF$2</f>
        <v>10</v>
      </c>
      <c r="BG43" s="182">
        <f t="shared" ref="BG43:BG45" si="1341">BC43*BG$40</f>
        <v>50000</v>
      </c>
      <c r="BH43" s="182">
        <f t="shared" ref="BH43:BH45" si="1342">BF43*BG43</f>
        <v>500000</v>
      </c>
      <c r="BI43" s="5"/>
      <c r="BJ43" s="182">
        <f t="shared" ref="BJ43:BJ45" si="1343">BJ$2</f>
        <v>10</v>
      </c>
      <c r="BK43" s="182">
        <f t="shared" ref="BK43:BK45" si="1344">BG43*BK$40</f>
        <v>50000</v>
      </c>
      <c r="BL43" s="182">
        <f t="shared" ref="BL43:BL45" si="1345">BJ43*BK43</f>
        <v>500000</v>
      </c>
      <c r="BM43" s="5"/>
      <c r="BN43" s="182">
        <f t="shared" ref="BN43:BN45" si="1346">BN$2</f>
        <v>10</v>
      </c>
      <c r="BO43" s="182">
        <f t="shared" ref="BO43:BO45" si="1347">BK43*BO$40</f>
        <v>50000</v>
      </c>
      <c r="BP43" s="182">
        <f t="shared" ref="BP43:BP45" si="1348">BN43*BO43</f>
        <v>500000</v>
      </c>
      <c r="BQ43" s="5"/>
      <c r="BR43" s="182">
        <f t="shared" ref="BR43:BR45" si="1349">BR$2</f>
        <v>10</v>
      </c>
      <c r="BS43" s="182">
        <f t="shared" ref="BS43:BS45" si="1350">BO43*BS$40</f>
        <v>50000</v>
      </c>
      <c r="BT43" s="182">
        <f t="shared" ref="BT43:BT45" si="1351">BR43*BS43</f>
        <v>500000</v>
      </c>
      <c r="BU43" s="5"/>
      <c r="BV43" s="182">
        <f t="shared" ref="BV43:BV45" si="1352">BV$2</f>
        <v>10</v>
      </c>
      <c r="BW43" s="182">
        <f t="shared" ref="BW43:BW45" si="1353">BS43*BW$40</f>
        <v>50000</v>
      </c>
      <c r="BX43" s="182">
        <f t="shared" ref="BX43:BX45" si="1354">BV43*BW43</f>
        <v>500000</v>
      </c>
      <c r="BY43" s="5"/>
      <c r="BZ43" s="182">
        <f t="shared" ref="BZ43:BZ45" si="1355">BZ$2</f>
        <v>10</v>
      </c>
      <c r="CA43" s="182">
        <f t="shared" ref="CA43:CA45" si="1356">BW43*CA$40</f>
        <v>50000</v>
      </c>
      <c r="CB43" s="182">
        <f t="shared" ref="CB43:CB45" si="1357">BZ43*CA43</f>
        <v>500000</v>
      </c>
      <c r="CC43" s="5"/>
      <c r="CD43" s="182">
        <f t="shared" ref="CD43:CD45" si="1358">CD$2</f>
        <v>10</v>
      </c>
      <c r="CE43" s="182">
        <f t="shared" ref="CE43:CE45" si="1359">CA43*CE$40</f>
        <v>50000</v>
      </c>
      <c r="CF43" s="182">
        <f t="shared" ref="CF43:CF45" si="1360">CD43*CE43</f>
        <v>500000</v>
      </c>
      <c r="CG43" s="5"/>
      <c r="CH43" s="182">
        <f t="shared" ref="CH43:CH45" si="1361">CH$2</f>
        <v>10</v>
      </c>
      <c r="CI43" s="182">
        <f t="shared" ref="CI43:CI45" si="1362">CE43*CI$40</f>
        <v>50000</v>
      </c>
      <c r="CJ43" s="182">
        <f t="shared" ref="CJ43:CJ45" si="1363">CH43*CI43</f>
        <v>500000</v>
      </c>
      <c r="CK43" s="5"/>
      <c r="CL43" s="182">
        <f t="shared" ref="CL43:CL45" si="1364">CL$2</f>
        <v>10</v>
      </c>
      <c r="CM43" s="182">
        <f t="shared" ref="CM43:CM45" si="1365">CI43*CM$40</f>
        <v>50000</v>
      </c>
      <c r="CN43" s="182">
        <f t="shared" ref="CN43:CN45" si="1366">CL43*CM43</f>
        <v>500000</v>
      </c>
      <c r="CO43" s="5"/>
      <c r="CP43" s="182">
        <f t="shared" ref="CP43:CP45" si="1367">CP$2</f>
        <v>10</v>
      </c>
      <c r="CQ43" s="182">
        <f t="shared" ref="CQ43:CQ45" si="1368">CM43*CQ$40</f>
        <v>50000</v>
      </c>
      <c r="CR43" s="182">
        <f t="shared" ref="CR43:CR45" si="1369">CP43*CQ43</f>
        <v>500000</v>
      </c>
      <c r="CS43" s="5"/>
      <c r="CT43" s="182">
        <f t="shared" ref="CT43:CT45" si="1370">CT$2</f>
        <v>10</v>
      </c>
      <c r="CU43" s="182">
        <f t="shared" ref="CU43:CU45" si="1371">CQ43*CU$40</f>
        <v>50000</v>
      </c>
      <c r="CV43" s="182">
        <f t="shared" ref="CV43:CV45" si="1372">CT43*CU43</f>
        <v>500000</v>
      </c>
      <c r="CW43" s="5"/>
      <c r="CX43" s="182">
        <f t="shared" ref="CX43:CX45" si="1373">CX$2</f>
        <v>10</v>
      </c>
      <c r="CY43" s="182">
        <f t="shared" ref="CY43:CY45" si="1374">CU43*CY$40</f>
        <v>50000</v>
      </c>
      <c r="CZ43" s="182">
        <f t="shared" ref="CZ43:CZ45" si="1375">CX43*CY43</f>
        <v>500000</v>
      </c>
      <c r="DA43" s="5"/>
      <c r="DB43" s="182">
        <f t="shared" ref="DB43:DB45" si="1376">DB$2</f>
        <v>10</v>
      </c>
      <c r="DC43" s="182">
        <f t="shared" ref="DC43:DC45" si="1377">CY43*DC$40</f>
        <v>50000</v>
      </c>
      <c r="DD43" s="182">
        <f t="shared" ref="DD43:DD45" si="1378">DB43*DC43</f>
        <v>500000</v>
      </c>
      <c r="DE43" s="5"/>
      <c r="DF43" s="182">
        <f t="shared" ref="DF43:DF45" si="1379">DF$2</f>
        <v>10</v>
      </c>
      <c r="DG43" s="182">
        <f t="shared" ref="DG43:DG45" si="1380">DC43*DG$40</f>
        <v>50000</v>
      </c>
      <c r="DH43" s="182">
        <f t="shared" ref="DH43:DH45" si="1381">DF43*DG43</f>
        <v>500000</v>
      </c>
      <c r="DI43" s="5"/>
      <c r="DJ43" s="182">
        <f t="shared" ref="DJ43:DJ45" si="1382">DJ$2</f>
        <v>10</v>
      </c>
      <c r="DK43" s="182">
        <f t="shared" ref="DK43:DK45" si="1383">DG43*DK$40</f>
        <v>50000</v>
      </c>
      <c r="DL43" s="182">
        <f t="shared" ref="DL43:DL45" si="1384">DJ43*DK43</f>
        <v>500000</v>
      </c>
      <c r="DM43" s="5"/>
      <c r="DN43" s="182">
        <f t="shared" ref="DN43:DN45" si="1385">DN$2</f>
        <v>10</v>
      </c>
      <c r="DO43" s="182">
        <f t="shared" ref="DO43:DO45" si="1386">DK43*DO$40</f>
        <v>50000</v>
      </c>
      <c r="DP43" s="182">
        <f t="shared" ref="DP43:DP45" si="1387">DN43*DO43</f>
        <v>500000</v>
      </c>
      <c r="DQ43" s="5"/>
      <c r="DR43" s="182">
        <f t="shared" ref="DR43:DR45" si="1388">DR$2</f>
        <v>10</v>
      </c>
      <c r="DS43" s="182">
        <f t="shared" ref="DS43:DS45" si="1389">DO43*DS$40</f>
        <v>50000</v>
      </c>
      <c r="DT43" s="182">
        <f t="shared" ref="DT43:DT45" si="1390">DR43*DS43</f>
        <v>500000</v>
      </c>
      <c r="DU43" s="5"/>
      <c r="DV43" s="182">
        <f t="shared" ref="DV43:DV45" si="1391">DV$2</f>
        <v>10</v>
      </c>
      <c r="DW43" s="182">
        <f t="shared" ref="DW43:DW45" si="1392">DS43*DW$40</f>
        <v>50000</v>
      </c>
      <c r="DX43" s="182">
        <f t="shared" ref="DX43:DX45" si="1393">DV43*DW43</f>
        <v>500000</v>
      </c>
      <c r="DY43" s="5"/>
      <c r="DZ43" s="182">
        <f t="shared" ref="DZ43:DZ45" si="1394">DZ$2</f>
        <v>10</v>
      </c>
      <c r="EA43" s="182">
        <f t="shared" ref="EA43:EA45" si="1395">DW43*EA$40</f>
        <v>50000</v>
      </c>
      <c r="EB43" s="182">
        <f t="shared" ref="EB43:EB45" si="1396">DZ43*EA43</f>
        <v>500000</v>
      </c>
      <c r="EC43" s="5"/>
      <c r="ED43" s="182">
        <f t="shared" ref="ED43:ED45" si="1397">ED$2</f>
        <v>10</v>
      </c>
      <c r="EE43" s="182">
        <f t="shared" ref="EE43:EE45" si="1398">EA43*EE$40</f>
        <v>50000</v>
      </c>
      <c r="EF43" s="182">
        <f t="shared" ref="EF43:EF45" si="1399">ED43*EE43</f>
        <v>500000</v>
      </c>
      <c r="EG43" s="5"/>
      <c r="EH43" s="182">
        <f t="shared" ref="EH43:EH45" si="1400">EH$2</f>
        <v>10</v>
      </c>
      <c r="EI43" s="182">
        <f t="shared" ref="EI43:EI45" si="1401">EE43*EI$40</f>
        <v>50000</v>
      </c>
      <c r="EJ43" s="182">
        <f t="shared" ref="EJ43:EJ45" si="1402">EH43*EI43</f>
        <v>500000</v>
      </c>
      <c r="EK43" s="5"/>
      <c r="EL43" s="182">
        <f t="shared" ref="EL43:EL45" si="1403">EL$2</f>
        <v>10</v>
      </c>
      <c r="EM43" s="182">
        <f t="shared" ref="EM43:EM45" si="1404">EI43*EM$40</f>
        <v>50000</v>
      </c>
      <c r="EN43" s="182">
        <f t="shared" ref="EN43:EN45" si="1405">EL43*EM43</f>
        <v>500000</v>
      </c>
      <c r="EO43" s="5"/>
      <c r="EP43" s="182">
        <f t="shared" ref="EP43:EP45" si="1406">EP$2</f>
        <v>10</v>
      </c>
      <c r="EQ43" s="182">
        <f t="shared" ref="EQ43:EQ45" si="1407">EM43*EQ$40</f>
        <v>50000</v>
      </c>
      <c r="ER43" s="182">
        <f t="shared" ref="ER43:ER45" si="1408">EP43*EQ43</f>
        <v>500000</v>
      </c>
      <c r="ES43" s="5"/>
      <c r="ET43" s="182">
        <f t="shared" ref="ET43:ET45" si="1409">ET$2</f>
        <v>10</v>
      </c>
      <c r="EU43" s="182">
        <f t="shared" ref="EU43:EU45" si="1410">EQ43*EU$40</f>
        <v>50000</v>
      </c>
      <c r="EV43" s="182">
        <f t="shared" ref="EV43:EV45" si="1411">ET43*EU43</f>
        <v>500000</v>
      </c>
      <c r="EW43" s="5"/>
      <c r="EX43" s="182">
        <f t="shared" ref="EX43:EX45" si="1412">EX$2</f>
        <v>10</v>
      </c>
      <c r="EY43" s="182">
        <f t="shared" ref="EY43:EY45" si="1413">EU43*EY$40</f>
        <v>50000</v>
      </c>
      <c r="EZ43" s="182">
        <f t="shared" ref="EZ43:EZ45" si="1414">EX43*EY43</f>
        <v>500000</v>
      </c>
      <c r="FA43" s="5"/>
      <c r="FB43" s="182">
        <f t="shared" ref="FB43:FB45" si="1415">FB$2</f>
        <v>10</v>
      </c>
      <c r="FC43" s="182">
        <f t="shared" ref="FC43:FC45" si="1416">EY43*FC$40</f>
        <v>50000</v>
      </c>
      <c r="FD43" s="182">
        <f t="shared" ref="FD43:FD45" si="1417">FB43*FC43</f>
        <v>500000</v>
      </c>
      <c r="FE43" s="5"/>
      <c r="FF43" s="182">
        <f t="shared" ref="FF43:FF45" si="1418">FF$2</f>
        <v>10</v>
      </c>
      <c r="FG43" s="182">
        <f t="shared" ref="FG43:FG45" si="1419">FC43*FG$40</f>
        <v>50000</v>
      </c>
      <c r="FH43" s="182">
        <f t="shared" ref="FH43:FH45" si="1420">FF43*FG43</f>
        <v>500000</v>
      </c>
      <c r="FI43" s="5"/>
      <c r="FJ43" s="182">
        <f t="shared" ref="FJ43:FJ45" si="1421">FJ$2</f>
        <v>10</v>
      </c>
      <c r="FK43" s="182">
        <f t="shared" ref="FK43:FK45" si="1422">FG43*FK$40</f>
        <v>50000</v>
      </c>
      <c r="FL43" s="182">
        <f t="shared" ref="FL43:FL45" si="1423">FJ43*FK43</f>
        <v>500000</v>
      </c>
      <c r="FM43" s="5"/>
      <c r="FN43" s="182">
        <f t="shared" ref="FN43:FN45" si="1424">FN$2</f>
        <v>10</v>
      </c>
      <c r="FO43" s="182">
        <f t="shared" ref="FO43:FO45" si="1425">FK43*FO$40</f>
        <v>50000</v>
      </c>
      <c r="FP43" s="182">
        <f t="shared" ref="FP43:FP45" si="1426">FN43*FO43</f>
        <v>500000</v>
      </c>
      <c r="FQ43" s="5"/>
      <c r="FR43" s="182">
        <f t="shared" ref="FR43:FR45" si="1427">FR$2</f>
        <v>10</v>
      </c>
      <c r="FS43" s="182">
        <f t="shared" ref="FS43:FS45" si="1428">FO43*FS$40</f>
        <v>50000</v>
      </c>
      <c r="FT43" s="182">
        <f t="shared" ref="FT43:FT45" si="1429">FR43*FS43</f>
        <v>500000</v>
      </c>
      <c r="FU43" s="5"/>
      <c r="FV43" s="182">
        <f t="shared" ref="FV43:FV45" si="1430">FV$2</f>
        <v>10</v>
      </c>
      <c r="FW43" s="182">
        <f t="shared" ref="FW43:FW45" si="1431">FS43*FW$40</f>
        <v>50000</v>
      </c>
      <c r="FX43" s="182">
        <f t="shared" ref="FX43:FX45" si="1432">FV43*FW43</f>
        <v>500000</v>
      </c>
      <c r="FY43" s="5"/>
      <c r="FZ43" s="182">
        <f t="shared" ref="FZ43:FZ45" si="1433">FZ$2</f>
        <v>10</v>
      </c>
      <c r="GA43" s="182">
        <f t="shared" ref="GA43:GA45" si="1434">FW43*GA$40</f>
        <v>50000</v>
      </c>
      <c r="GB43" s="182">
        <f t="shared" ref="GB43:GB45" si="1435">FZ43*GA43</f>
        <v>500000</v>
      </c>
      <c r="GC43" s="5"/>
      <c r="GD43" s="182">
        <f t="shared" ref="GD43:GD45" si="1436">GD$2</f>
        <v>10</v>
      </c>
      <c r="GE43" s="182">
        <f t="shared" ref="GE43:GE45" si="1437">GA43*GE$40</f>
        <v>50000</v>
      </c>
      <c r="GF43" s="182">
        <f t="shared" ref="GF43:GF45" si="1438">GD43*GE43</f>
        <v>500000</v>
      </c>
      <c r="GG43" s="5"/>
      <c r="GH43" s="182">
        <f t="shared" ref="GH43:GH45" si="1439">GH$2</f>
        <v>10</v>
      </c>
      <c r="GI43" s="182">
        <f t="shared" ref="GI43:GI45" si="1440">GE43*GI$40</f>
        <v>50000</v>
      </c>
      <c r="GJ43" s="182">
        <f t="shared" ref="GJ43:GJ45" si="1441">GH43*GI43</f>
        <v>500000</v>
      </c>
      <c r="GK43" s="5"/>
      <c r="GL43" s="182">
        <f t="shared" ref="GL43:GL45" si="1442">GL$2</f>
        <v>10</v>
      </c>
      <c r="GM43" s="182">
        <f t="shared" ref="GM43:GM45" si="1443">GI43*GM$40</f>
        <v>50000</v>
      </c>
      <c r="GN43" s="182">
        <f t="shared" ref="GN43:GN45" si="1444">GL43*GM43</f>
        <v>500000</v>
      </c>
      <c r="GP43" s="182">
        <f t="shared" ref="GP43:GP45" si="1445">GP$2</f>
        <v>10</v>
      </c>
      <c r="GQ43" s="182">
        <f t="shared" ref="GQ43:GQ45" si="1446">GM43*GQ$40</f>
        <v>50000</v>
      </c>
      <c r="GR43" s="182">
        <f t="shared" ref="GR43:GR45" si="1447">GP43*GQ43</f>
        <v>500000</v>
      </c>
      <c r="GS43" s="5"/>
      <c r="GT43" s="182">
        <f t="shared" ref="GT43:GT45" si="1448">GT$2</f>
        <v>10</v>
      </c>
      <c r="GU43" s="182">
        <f t="shared" ref="GU43:GU45" si="1449">GQ43*GU$40</f>
        <v>50000</v>
      </c>
      <c r="GV43" s="182">
        <f t="shared" ref="GV43:GV45" si="1450">GT43*GU43</f>
        <v>500000</v>
      </c>
      <c r="GW43" s="5"/>
      <c r="GX43" s="182">
        <f t="shared" ref="GX43:GX45" si="1451">GX$2</f>
        <v>10</v>
      </c>
      <c r="GY43" s="182">
        <f t="shared" ref="GY43:GY45" si="1452">GU43*GY$40</f>
        <v>50000</v>
      </c>
      <c r="GZ43" s="182">
        <f t="shared" ref="GZ43:GZ45" si="1453">GX43*GY43</f>
        <v>500000</v>
      </c>
      <c r="HA43" s="5"/>
      <c r="HB43" s="182">
        <f t="shared" ref="HB43:HB45" si="1454">HB$2</f>
        <v>10</v>
      </c>
      <c r="HC43" s="182">
        <f t="shared" ref="HC43:HC45" si="1455">GY43*HC$40</f>
        <v>50000</v>
      </c>
      <c r="HD43" s="182">
        <f t="shared" ref="HD43:HD45" si="1456">HB43*HC43</f>
        <v>500000</v>
      </c>
      <c r="HE43" s="5"/>
      <c r="HF43" s="182">
        <f t="shared" ref="HF43:HF45" si="1457">HF$2</f>
        <v>10</v>
      </c>
      <c r="HG43" s="182">
        <f t="shared" ref="HG43:HG45" si="1458">HC43*HG$40</f>
        <v>50000</v>
      </c>
      <c r="HH43" s="182">
        <f t="shared" ref="HH43:HH45" si="1459">HF43*HG43</f>
        <v>500000</v>
      </c>
      <c r="HI43" s="5"/>
      <c r="HJ43" s="182">
        <f t="shared" ref="HJ43:HJ45" si="1460">HJ$2</f>
        <v>10</v>
      </c>
      <c r="HK43" s="182">
        <f t="shared" ref="HK43:HK45" si="1461">HG43*HK$40</f>
        <v>50000</v>
      </c>
      <c r="HL43" s="182">
        <f t="shared" ref="HL43:HL45" si="1462">HJ43*HK43</f>
        <v>500000</v>
      </c>
      <c r="HM43" s="5"/>
      <c r="HN43" s="182">
        <f t="shared" ref="HN43:HN45" si="1463">HN$2</f>
        <v>10</v>
      </c>
      <c r="HO43" s="182">
        <f t="shared" ref="HO43:HO45" si="1464">HK43*HO$40</f>
        <v>50000</v>
      </c>
      <c r="HP43" s="182">
        <f t="shared" ref="HP43:HP45" si="1465">HN43*HO43</f>
        <v>500000</v>
      </c>
      <c r="HQ43" s="5"/>
      <c r="HR43" s="182">
        <f t="shared" ref="HR43:HR45" si="1466">HR$2</f>
        <v>10</v>
      </c>
      <c r="HS43" s="182">
        <f t="shared" ref="HS43:HS45" si="1467">HO43*HS$40</f>
        <v>50000</v>
      </c>
      <c r="HT43" s="182">
        <f t="shared" ref="HT43:HT45" si="1468">HR43*HS43</f>
        <v>500000</v>
      </c>
      <c r="HU43" s="5"/>
      <c r="HV43" s="182">
        <f t="shared" ref="HV43:HV45" si="1469">HV$2</f>
        <v>10</v>
      </c>
      <c r="HW43" s="182">
        <f t="shared" ref="HW43:HW45" si="1470">HS43*HW$40</f>
        <v>50000</v>
      </c>
      <c r="HX43" s="182">
        <f t="shared" ref="HX43:HX45" si="1471">HV43*HW43</f>
        <v>500000</v>
      </c>
      <c r="HY43" s="5"/>
      <c r="HZ43" s="182">
        <f t="shared" ref="HZ43:HZ45" si="1472">HZ$2</f>
        <v>10</v>
      </c>
      <c r="IA43" s="182">
        <f t="shared" ref="IA43:IA45" si="1473">HW43*IA$40</f>
        <v>50000</v>
      </c>
      <c r="IB43" s="182">
        <f t="shared" ref="IB43:IB45" si="1474">HZ43*IA43</f>
        <v>500000</v>
      </c>
      <c r="IC43" s="5"/>
      <c r="ID43" s="182">
        <f t="shared" ref="ID43:ID45" si="1475">ID$2</f>
        <v>10</v>
      </c>
      <c r="IE43" s="182">
        <f t="shared" ref="IE43:IE45" si="1476">IA43*IE$40</f>
        <v>50000</v>
      </c>
      <c r="IF43" s="182">
        <f t="shared" ref="IF43:IF45" si="1477">ID43*IE43</f>
        <v>500000</v>
      </c>
      <c r="IG43" s="5"/>
      <c r="IH43" s="182">
        <f t="shared" ref="IH43:IH45" si="1478">IH$2</f>
        <v>10</v>
      </c>
      <c r="II43" s="182">
        <f t="shared" ref="II43:II45" si="1479">IE43*II$40</f>
        <v>50000</v>
      </c>
      <c r="IJ43" s="182">
        <f t="shared" ref="IJ43:IJ45" si="1480">IH43*II43</f>
        <v>500000</v>
      </c>
      <c r="IL43" s="182">
        <f t="shared" ref="IL43:IL45" si="1481">IL$2</f>
        <v>10</v>
      </c>
      <c r="IM43" s="182">
        <f t="shared" ref="IM43:IM45" si="1482">II43*IM$40</f>
        <v>50000</v>
      </c>
      <c r="IN43" s="182">
        <f t="shared" ref="IN43:IN45" si="1483">IL43*IM43</f>
        <v>500000</v>
      </c>
      <c r="IO43" s="5"/>
      <c r="IP43" s="182">
        <f t="shared" ref="IP43:IP45" si="1484">IP$2</f>
        <v>10</v>
      </c>
      <c r="IQ43" s="182">
        <f t="shared" ref="IQ43:IQ45" si="1485">IM43*IQ$40</f>
        <v>50000</v>
      </c>
      <c r="IR43" s="182">
        <f t="shared" ref="IR43:IR45" si="1486">IP43*IQ43</f>
        <v>500000</v>
      </c>
      <c r="IS43" s="5"/>
      <c r="IT43" s="182">
        <f t="shared" ref="IT43:IT45" si="1487">IT$2</f>
        <v>10</v>
      </c>
      <c r="IU43" s="182">
        <f t="shared" ref="IU43:IU45" si="1488">IQ43*IU$40</f>
        <v>50000</v>
      </c>
      <c r="IV43" s="182">
        <f t="shared" ref="IV43:IV45" si="1489">IT43*IU43</f>
        <v>500000</v>
      </c>
      <c r="IW43" s="5"/>
      <c r="IX43" s="182">
        <f t="shared" ref="IX43:IX45" si="1490">IX$2</f>
        <v>10</v>
      </c>
      <c r="IY43" s="182">
        <f t="shared" ref="IY43:IY45" si="1491">IU43*IY$40</f>
        <v>50000</v>
      </c>
      <c r="IZ43" s="182">
        <f t="shared" ref="IZ43:IZ45" si="1492">IX43*IY43</f>
        <v>500000</v>
      </c>
      <c r="JA43" s="5"/>
      <c r="JB43" s="182">
        <f t="shared" ref="JB43:JB45" si="1493">JB$2</f>
        <v>10</v>
      </c>
      <c r="JC43" s="182">
        <f t="shared" ref="JC43:JC45" si="1494">IY43*JC$40</f>
        <v>50000</v>
      </c>
      <c r="JD43" s="182">
        <f t="shared" ref="JD43:JD45" si="1495">JB43*JC43</f>
        <v>500000</v>
      </c>
      <c r="JE43" s="5"/>
      <c r="JF43" s="182">
        <f t="shared" ref="JF43:JF45" si="1496">JF$2</f>
        <v>10</v>
      </c>
      <c r="JG43" s="182">
        <f t="shared" ref="JG43:JG45" si="1497">JC43*JG$40</f>
        <v>50000</v>
      </c>
      <c r="JH43" s="182">
        <f t="shared" ref="JH43:JH45" si="1498">JF43*JG43</f>
        <v>500000</v>
      </c>
      <c r="JI43" s="5"/>
      <c r="JJ43" s="182">
        <f t="shared" ref="JJ43:JJ45" si="1499">JJ$2</f>
        <v>10</v>
      </c>
      <c r="JK43" s="182">
        <f t="shared" ref="JK43:JK45" si="1500">JG43*JK$40</f>
        <v>50000</v>
      </c>
      <c r="JL43" s="182">
        <f t="shared" ref="JL43:JL45" si="1501">JJ43*JK43</f>
        <v>500000</v>
      </c>
      <c r="JM43" s="5"/>
      <c r="JN43" s="182">
        <f t="shared" ref="JN43:JN45" si="1502">JN$2</f>
        <v>10</v>
      </c>
      <c r="JO43" s="182">
        <f t="shared" ref="JO43:JO45" si="1503">JK43*JO$40</f>
        <v>50000</v>
      </c>
      <c r="JP43" s="182">
        <f t="shared" ref="JP43:JP45" si="1504">JN43*JO43</f>
        <v>500000</v>
      </c>
      <c r="JQ43" s="5"/>
      <c r="JR43" s="182">
        <f t="shared" ref="JR43:JR45" si="1505">JR$2</f>
        <v>10</v>
      </c>
      <c r="JS43" s="182">
        <f t="shared" ref="JS43:JS45" si="1506">JO43*JS$40</f>
        <v>50000</v>
      </c>
      <c r="JT43" s="182">
        <f t="shared" ref="JT43:JT45" si="1507">JR43*JS43</f>
        <v>500000</v>
      </c>
      <c r="JU43" s="5"/>
      <c r="JV43" s="182">
        <f t="shared" ref="JV43:JV45" si="1508">JV$2</f>
        <v>10</v>
      </c>
      <c r="JW43" s="182">
        <f t="shared" ref="JW43:JW45" si="1509">JS43*JW$40</f>
        <v>50000</v>
      </c>
      <c r="JX43" s="182">
        <f t="shared" ref="JX43:JX45" si="1510">JV43*JW43</f>
        <v>500000</v>
      </c>
      <c r="JY43" s="5"/>
      <c r="JZ43" s="182">
        <f t="shared" ref="JZ43:JZ45" si="1511">JZ$2</f>
        <v>10</v>
      </c>
      <c r="KA43" s="182">
        <f t="shared" ref="KA43:KA45" si="1512">JW43*KA$40</f>
        <v>50000</v>
      </c>
      <c r="KB43" s="182">
        <f t="shared" ref="KB43:KB45" si="1513">JZ43*KA43</f>
        <v>500000</v>
      </c>
      <c r="KC43" s="5"/>
      <c r="KD43" s="182">
        <f t="shared" ref="KD43:KD45" si="1514">KD$2</f>
        <v>10</v>
      </c>
      <c r="KE43" s="182">
        <f t="shared" ref="KE43:KE45" si="1515">KA43*KE$40</f>
        <v>50000</v>
      </c>
      <c r="KF43" s="182">
        <f t="shared" ref="KF43:KF45" si="1516">KD43*KE43</f>
        <v>500000</v>
      </c>
      <c r="KH43" s="183">
        <f t="shared" ref="KH43:KH45" si="1517">SUMIFS($F43:$KF43,$F$3:$KF$3,KH$5,$F$6:$KF$6,KH$6)</f>
        <v>10</v>
      </c>
      <c r="KI43" s="183">
        <f t="shared" ref="KI43:KI45" si="1518">KJ43/KH43</f>
        <v>55000</v>
      </c>
      <c r="KJ43" s="183">
        <f t="shared" si="1297"/>
        <v>550000</v>
      </c>
      <c r="KL43" s="183">
        <f t="shared" ref="KL43:KL45" si="1519">SUMIFS($F43:$KF43,$F$3:$KF$3,KL$5,$F$6:$KF$6,KL$6)</f>
        <v>113</v>
      </c>
      <c r="KM43" s="183">
        <f t="shared" ref="KM43:KM45" si="1520">KN43/KL43</f>
        <v>50000</v>
      </c>
      <c r="KN43" s="183">
        <f t="shared" si="1298"/>
        <v>5650000</v>
      </c>
      <c r="KP43" s="183">
        <f t="shared" ref="KP43:KP45" si="1521">SUMIFS($F43:$KF43,$F$3:$KF$3,KP$5,$F$6:$KF$6,KP$6)</f>
        <v>120</v>
      </c>
      <c r="KQ43" s="183">
        <f t="shared" ref="KQ43:KQ45" si="1522">KR43/KP43</f>
        <v>50000</v>
      </c>
      <c r="KR43" s="183">
        <f t="shared" si="1299"/>
        <v>6000000</v>
      </c>
      <c r="KT43" s="183">
        <f t="shared" ref="KT43:KT45" si="1523">SUMIFS($F43:$KF43,$F$3:$KF$3,KT$5,$F$6:$KF$6,KT$6)</f>
        <v>120</v>
      </c>
      <c r="KU43" s="183">
        <f t="shared" ref="KU43:KU45" si="1524">KV43/KT43</f>
        <v>50000</v>
      </c>
      <c r="KV43" s="183">
        <f t="shared" si="1300"/>
        <v>6000000</v>
      </c>
      <c r="KX43" s="183">
        <f t="shared" ref="KX43:KX45" si="1525">SUMIFS($F43:$KF43,$F$3:$KF$3,KX$5,$F$6:$KF$6,KX$6)</f>
        <v>120</v>
      </c>
      <c r="KY43" s="183">
        <f t="shared" ref="KY43:KY45" si="1526">KZ43/KX43</f>
        <v>50000</v>
      </c>
      <c r="KZ43" s="183">
        <f t="shared" si="1301"/>
        <v>6000000</v>
      </c>
      <c r="LB43" s="183">
        <f t="shared" ref="LB43:LB45" si="1527">SUMIFS($F43:$KF43,$F$3:$KF$3,LB$5,$F$6:$KF$6,LB$6)</f>
        <v>120</v>
      </c>
      <c r="LC43" s="183">
        <f t="shared" ref="LC43:LC45" si="1528">LD43/LB43</f>
        <v>50000</v>
      </c>
      <c r="LD43" s="183">
        <f t="shared" si="1302"/>
        <v>6000000</v>
      </c>
      <c r="LF43" s="183">
        <f t="shared" ref="LF43:LF45" si="1529">SUMIFS($F43:$KF43,$F$3:$KF$3,LF$5,$F$6:$KF$6,LF$6)</f>
        <v>80</v>
      </c>
      <c r="LG43" s="183">
        <f t="shared" ref="LG43:LG45" si="1530">LH43/LF43</f>
        <v>50000</v>
      </c>
      <c r="LH43" s="183">
        <f t="shared" si="1303"/>
        <v>4000000</v>
      </c>
    </row>
    <row r="44" spans="2:320" ht="18.75">
      <c r="B44" s="172" t="str">
        <f>A.IIOPEX!C43</f>
        <v>4c</v>
      </c>
      <c r="C44" s="181"/>
      <c r="D44" s="180" t="str">
        <f>A.IIOPEX!E43</f>
        <v>Pantry</v>
      </c>
      <c r="E44" s="184"/>
      <c r="F44" s="182"/>
      <c r="G44" s="182">
        <f>A.IIOPEX!I43</f>
        <v>10000</v>
      </c>
      <c r="H44" s="182">
        <f>A.IIOPEX!I43</f>
        <v>10000</v>
      </c>
      <c r="I44" s="5"/>
      <c r="J44" s="182">
        <f t="shared" si="1304"/>
        <v>3</v>
      </c>
      <c r="K44" s="182">
        <f t="shared" si="1305"/>
        <v>10000</v>
      </c>
      <c r="L44" s="182">
        <f t="shared" si="1306"/>
        <v>30000</v>
      </c>
      <c r="M44" s="5"/>
      <c r="N44" s="182">
        <f t="shared" si="1307"/>
        <v>3</v>
      </c>
      <c r="O44" s="182">
        <f t="shared" si="1308"/>
        <v>10000</v>
      </c>
      <c r="P44" s="182">
        <f t="shared" si="1309"/>
        <v>30000</v>
      </c>
      <c r="Q44" s="5"/>
      <c r="R44" s="182">
        <f t="shared" si="1310"/>
        <v>4</v>
      </c>
      <c r="S44" s="182">
        <f t="shared" si="1311"/>
        <v>10000</v>
      </c>
      <c r="T44" s="182">
        <f t="shared" si="1312"/>
        <v>40000</v>
      </c>
      <c r="U44" s="5"/>
      <c r="V44" s="182">
        <f t="shared" si="1313"/>
        <v>5</v>
      </c>
      <c r="W44" s="182">
        <f t="shared" si="1314"/>
        <v>10000</v>
      </c>
      <c r="X44" s="182">
        <f t="shared" si="1315"/>
        <v>50000</v>
      </c>
      <c r="Y44" s="5"/>
      <c r="Z44" s="182">
        <f t="shared" si="1316"/>
        <v>8</v>
      </c>
      <c r="AA44" s="182">
        <f t="shared" si="1317"/>
        <v>10000</v>
      </c>
      <c r="AB44" s="182">
        <f t="shared" si="1318"/>
        <v>80000</v>
      </c>
      <c r="AC44" s="5"/>
      <c r="AD44" s="182">
        <f t="shared" si="1319"/>
        <v>10</v>
      </c>
      <c r="AE44" s="182">
        <f t="shared" si="1320"/>
        <v>10000</v>
      </c>
      <c r="AF44" s="182">
        <f t="shared" si="1321"/>
        <v>100000</v>
      </c>
      <c r="AG44" s="5"/>
      <c r="AH44" s="182">
        <f t="shared" si="1322"/>
        <v>10</v>
      </c>
      <c r="AI44" s="182">
        <f t="shared" si="1323"/>
        <v>10000</v>
      </c>
      <c r="AJ44" s="182">
        <f t="shared" si="1324"/>
        <v>100000</v>
      </c>
      <c r="AK44" s="5"/>
      <c r="AL44" s="182">
        <f t="shared" si="1325"/>
        <v>10</v>
      </c>
      <c r="AM44" s="182">
        <f t="shared" si="1326"/>
        <v>10000</v>
      </c>
      <c r="AN44" s="182">
        <f t="shared" si="1327"/>
        <v>100000</v>
      </c>
      <c r="AO44" s="5"/>
      <c r="AP44" s="182">
        <f t="shared" si="1328"/>
        <v>10</v>
      </c>
      <c r="AQ44" s="182">
        <f t="shared" si="1329"/>
        <v>10000</v>
      </c>
      <c r="AR44" s="182">
        <f t="shared" si="1330"/>
        <v>100000</v>
      </c>
      <c r="AS44" s="5"/>
      <c r="AT44" s="182">
        <f t="shared" si="1331"/>
        <v>10</v>
      </c>
      <c r="AU44" s="182">
        <f t="shared" si="1332"/>
        <v>10000</v>
      </c>
      <c r="AV44" s="182">
        <f t="shared" si="1333"/>
        <v>100000</v>
      </c>
      <c r="AW44" s="5"/>
      <c r="AX44" s="182">
        <f t="shared" si="1334"/>
        <v>10</v>
      </c>
      <c r="AY44" s="182">
        <f t="shared" si="1335"/>
        <v>10000</v>
      </c>
      <c r="AZ44" s="182">
        <f t="shared" si="1336"/>
        <v>100000</v>
      </c>
      <c r="BA44" s="5"/>
      <c r="BB44" s="182">
        <f t="shared" si="1337"/>
        <v>10</v>
      </c>
      <c r="BC44" s="182">
        <f t="shared" si="1338"/>
        <v>10000</v>
      </c>
      <c r="BD44" s="182">
        <f t="shared" si="1339"/>
        <v>100000</v>
      </c>
      <c r="BE44" s="5"/>
      <c r="BF44" s="182">
        <f t="shared" si="1340"/>
        <v>10</v>
      </c>
      <c r="BG44" s="182">
        <f t="shared" si="1341"/>
        <v>10000</v>
      </c>
      <c r="BH44" s="182">
        <f t="shared" si="1342"/>
        <v>100000</v>
      </c>
      <c r="BI44" s="5"/>
      <c r="BJ44" s="182">
        <f t="shared" si="1343"/>
        <v>10</v>
      </c>
      <c r="BK44" s="182">
        <f t="shared" si="1344"/>
        <v>10000</v>
      </c>
      <c r="BL44" s="182">
        <f t="shared" si="1345"/>
        <v>100000</v>
      </c>
      <c r="BM44" s="5"/>
      <c r="BN44" s="182">
        <f t="shared" si="1346"/>
        <v>10</v>
      </c>
      <c r="BO44" s="182">
        <f t="shared" si="1347"/>
        <v>10000</v>
      </c>
      <c r="BP44" s="182">
        <f t="shared" si="1348"/>
        <v>100000</v>
      </c>
      <c r="BQ44" s="5"/>
      <c r="BR44" s="182">
        <f t="shared" si="1349"/>
        <v>10</v>
      </c>
      <c r="BS44" s="182">
        <f t="shared" si="1350"/>
        <v>10000</v>
      </c>
      <c r="BT44" s="182">
        <f t="shared" si="1351"/>
        <v>100000</v>
      </c>
      <c r="BU44" s="5"/>
      <c r="BV44" s="182">
        <f t="shared" si="1352"/>
        <v>10</v>
      </c>
      <c r="BW44" s="182">
        <f t="shared" si="1353"/>
        <v>10000</v>
      </c>
      <c r="BX44" s="182">
        <f t="shared" si="1354"/>
        <v>100000</v>
      </c>
      <c r="BY44" s="5"/>
      <c r="BZ44" s="182">
        <f t="shared" si="1355"/>
        <v>10</v>
      </c>
      <c r="CA44" s="182">
        <f t="shared" si="1356"/>
        <v>10000</v>
      </c>
      <c r="CB44" s="182">
        <f t="shared" si="1357"/>
        <v>100000</v>
      </c>
      <c r="CC44" s="5"/>
      <c r="CD44" s="182">
        <f t="shared" si="1358"/>
        <v>10</v>
      </c>
      <c r="CE44" s="182">
        <f t="shared" si="1359"/>
        <v>10000</v>
      </c>
      <c r="CF44" s="182">
        <f t="shared" si="1360"/>
        <v>100000</v>
      </c>
      <c r="CG44" s="5"/>
      <c r="CH44" s="182">
        <f t="shared" si="1361"/>
        <v>10</v>
      </c>
      <c r="CI44" s="182">
        <f t="shared" si="1362"/>
        <v>10000</v>
      </c>
      <c r="CJ44" s="182">
        <f t="shared" si="1363"/>
        <v>100000</v>
      </c>
      <c r="CK44" s="5"/>
      <c r="CL44" s="182">
        <f t="shared" si="1364"/>
        <v>10</v>
      </c>
      <c r="CM44" s="182">
        <f t="shared" si="1365"/>
        <v>10000</v>
      </c>
      <c r="CN44" s="182">
        <f t="shared" si="1366"/>
        <v>100000</v>
      </c>
      <c r="CO44" s="5"/>
      <c r="CP44" s="182">
        <f t="shared" si="1367"/>
        <v>10</v>
      </c>
      <c r="CQ44" s="182">
        <f t="shared" si="1368"/>
        <v>10000</v>
      </c>
      <c r="CR44" s="182">
        <f t="shared" si="1369"/>
        <v>100000</v>
      </c>
      <c r="CS44" s="5"/>
      <c r="CT44" s="182">
        <f t="shared" si="1370"/>
        <v>10</v>
      </c>
      <c r="CU44" s="182">
        <f t="shared" si="1371"/>
        <v>10000</v>
      </c>
      <c r="CV44" s="182">
        <f t="shared" si="1372"/>
        <v>100000</v>
      </c>
      <c r="CW44" s="5"/>
      <c r="CX44" s="182">
        <f t="shared" si="1373"/>
        <v>10</v>
      </c>
      <c r="CY44" s="182">
        <f t="shared" si="1374"/>
        <v>10000</v>
      </c>
      <c r="CZ44" s="182">
        <f t="shared" si="1375"/>
        <v>100000</v>
      </c>
      <c r="DA44" s="5"/>
      <c r="DB44" s="182">
        <f t="shared" si="1376"/>
        <v>10</v>
      </c>
      <c r="DC44" s="182">
        <f t="shared" si="1377"/>
        <v>10000</v>
      </c>
      <c r="DD44" s="182">
        <f t="shared" si="1378"/>
        <v>100000</v>
      </c>
      <c r="DE44" s="5"/>
      <c r="DF44" s="182">
        <f t="shared" si="1379"/>
        <v>10</v>
      </c>
      <c r="DG44" s="182">
        <f t="shared" si="1380"/>
        <v>10000</v>
      </c>
      <c r="DH44" s="182">
        <f t="shared" si="1381"/>
        <v>100000</v>
      </c>
      <c r="DI44" s="5"/>
      <c r="DJ44" s="182">
        <f t="shared" si="1382"/>
        <v>10</v>
      </c>
      <c r="DK44" s="182">
        <f t="shared" si="1383"/>
        <v>10000</v>
      </c>
      <c r="DL44" s="182">
        <f t="shared" si="1384"/>
        <v>100000</v>
      </c>
      <c r="DM44" s="5"/>
      <c r="DN44" s="182">
        <f t="shared" si="1385"/>
        <v>10</v>
      </c>
      <c r="DO44" s="182">
        <f t="shared" si="1386"/>
        <v>10000</v>
      </c>
      <c r="DP44" s="182">
        <f t="shared" si="1387"/>
        <v>100000</v>
      </c>
      <c r="DQ44" s="5"/>
      <c r="DR44" s="182">
        <f t="shared" si="1388"/>
        <v>10</v>
      </c>
      <c r="DS44" s="182">
        <f t="shared" si="1389"/>
        <v>10000</v>
      </c>
      <c r="DT44" s="182">
        <f t="shared" si="1390"/>
        <v>100000</v>
      </c>
      <c r="DU44" s="5"/>
      <c r="DV44" s="182">
        <f t="shared" si="1391"/>
        <v>10</v>
      </c>
      <c r="DW44" s="182">
        <f t="shared" si="1392"/>
        <v>10000</v>
      </c>
      <c r="DX44" s="182">
        <f t="shared" si="1393"/>
        <v>100000</v>
      </c>
      <c r="DY44" s="5"/>
      <c r="DZ44" s="182">
        <f t="shared" si="1394"/>
        <v>10</v>
      </c>
      <c r="EA44" s="182">
        <f t="shared" si="1395"/>
        <v>10000</v>
      </c>
      <c r="EB44" s="182">
        <f t="shared" si="1396"/>
        <v>100000</v>
      </c>
      <c r="EC44" s="5"/>
      <c r="ED44" s="182">
        <f t="shared" si="1397"/>
        <v>10</v>
      </c>
      <c r="EE44" s="182">
        <f t="shared" si="1398"/>
        <v>10000</v>
      </c>
      <c r="EF44" s="182">
        <f t="shared" si="1399"/>
        <v>100000</v>
      </c>
      <c r="EG44" s="5"/>
      <c r="EH44" s="182">
        <f t="shared" si="1400"/>
        <v>10</v>
      </c>
      <c r="EI44" s="182">
        <f t="shared" si="1401"/>
        <v>10000</v>
      </c>
      <c r="EJ44" s="182">
        <f t="shared" si="1402"/>
        <v>100000</v>
      </c>
      <c r="EK44" s="5"/>
      <c r="EL44" s="182">
        <f t="shared" si="1403"/>
        <v>10</v>
      </c>
      <c r="EM44" s="182">
        <f t="shared" si="1404"/>
        <v>10000</v>
      </c>
      <c r="EN44" s="182">
        <f t="shared" si="1405"/>
        <v>100000</v>
      </c>
      <c r="EO44" s="5"/>
      <c r="EP44" s="182">
        <f t="shared" si="1406"/>
        <v>10</v>
      </c>
      <c r="EQ44" s="182">
        <f t="shared" si="1407"/>
        <v>10000</v>
      </c>
      <c r="ER44" s="182">
        <f t="shared" si="1408"/>
        <v>100000</v>
      </c>
      <c r="ES44" s="5"/>
      <c r="ET44" s="182">
        <f t="shared" si="1409"/>
        <v>10</v>
      </c>
      <c r="EU44" s="182">
        <f t="shared" si="1410"/>
        <v>10000</v>
      </c>
      <c r="EV44" s="182">
        <f t="shared" si="1411"/>
        <v>100000</v>
      </c>
      <c r="EW44" s="5"/>
      <c r="EX44" s="182">
        <f t="shared" si="1412"/>
        <v>10</v>
      </c>
      <c r="EY44" s="182">
        <f t="shared" si="1413"/>
        <v>10000</v>
      </c>
      <c r="EZ44" s="182">
        <f t="shared" si="1414"/>
        <v>100000</v>
      </c>
      <c r="FA44" s="5"/>
      <c r="FB44" s="182">
        <f t="shared" si="1415"/>
        <v>10</v>
      </c>
      <c r="FC44" s="182">
        <f t="shared" si="1416"/>
        <v>10000</v>
      </c>
      <c r="FD44" s="182">
        <f t="shared" si="1417"/>
        <v>100000</v>
      </c>
      <c r="FE44" s="5"/>
      <c r="FF44" s="182">
        <f t="shared" si="1418"/>
        <v>10</v>
      </c>
      <c r="FG44" s="182">
        <f t="shared" si="1419"/>
        <v>10000</v>
      </c>
      <c r="FH44" s="182">
        <f t="shared" si="1420"/>
        <v>100000</v>
      </c>
      <c r="FI44" s="5"/>
      <c r="FJ44" s="182">
        <f t="shared" si="1421"/>
        <v>10</v>
      </c>
      <c r="FK44" s="182">
        <f t="shared" si="1422"/>
        <v>10000</v>
      </c>
      <c r="FL44" s="182">
        <f t="shared" si="1423"/>
        <v>100000</v>
      </c>
      <c r="FM44" s="5"/>
      <c r="FN44" s="182">
        <f t="shared" si="1424"/>
        <v>10</v>
      </c>
      <c r="FO44" s="182">
        <f t="shared" si="1425"/>
        <v>10000</v>
      </c>
      <c r="FP44" s="182">
        <f t="shared" si="1426"/>
        <v>100000</v>
      </c>
      <c r="FQ44" s="5"/>
      <c r="FR44" s="182">
        <f t="shared" si="1427"/>
        <v>10</v>
      </c>
      <c r="FS44" s="182">
        <f t="shared" si="1428"/>
        <v>10000</v>
      </c>
      <c r="FT44" s="182">
        <f t="shared" si="1429"/>
        <v>100000</v>
      </c>
      <c r="FU44" s="5"/>
      <c r="FV44" s="182">
        <f t="shared" si="1430"/>
        <v>10</v>
      </c>
      <c r="FW44" s="182">
        <f t="shared" si="1431"/>
        <v>10000</v>
      </c>
      <c r="FX44" s="182">
        <f t="shared" si="1432"/>
        <v>100000</v>
      </c>
      <c r="FY44" s="5"/>
      <c r="FZ44" s="182">
        <f t="shared" si="1433"/>
        <v>10</v>
      </c>
      <c r="GA44" s="182">
        <f t="shared" si="1434"/>
        <v>10000</v>
      </c>
      <c r="GB44" s="182">
        <f t="shared" si="1435"/>
        <v>100000</v>
      </c>
      <c r="GC44" s="5"/>
      <c r="GD44" s="182">
        <f t="shared" si="1436"/>
        <v>10</v>
      </c>
      <c r="GE44" s="182">
        <f t="shared" si="1437"/>
        <v>10000</v>
      </c>
      <c r="GF44" s="182">
        <f t="shared" si="1438"/>
        <v>100000</v>
      </c>
      <c r="GG44" s="5"/>
      <c r="GH44" s="182">
        <f t="shared" si="1439"/>
        <v>10</v>
      </c>
      <c r="GI44" s="182">
        <f t="shared" si="1440"/>
        <v>10000</v>
      </c>
      <c r="GJ44" s="182">
        <f t="shared" si="1441"/>
        <v>100000</v>
      </c>
      <c r="GK44" s="5"/>
      <c r="GL44" s="182">
        <f t="shared" si="1442"/>
        <v>10</v>
      </c>
      <c r="GM44" s="182">
        <f t="shared" si="1443"/>
        <v>10000</v>
      </c>
      <c r="GN44" s="182">
        <f t="shared" si="1444"/>
        <v>100000</v>
      </c>
      <c r="GP44" s="182">
        <f t="shared" si="1445"/>
        <v>10</v>
      </c>
      <c r="GQ44" s="182">
        <f t="shared" si="1446"/>
        <v>10000</v>
      </c>
      <c r="GR44" s="182">
        <f t="shared" si="1447"/>
        <v>100000</v>
      </c>
      <c r="GS44" s="5"/>
      <c r="GT44" s="182">
        <f t="shared" si="1448"/>
        <v>10</v>
      </c>
      <c r="GU44" s="182">
        <f t="shared" si="1449"/>
        <v>10000</v>
      </c>
      <c r="GV44" s="182">
        <f t="shared" si="1450"/>
        <v>100000</v>
      </c>
      <c r="GW44" s="5"/>
      <c r="GX44" s="182">
        <f t="shared" si="1451"/>
        <v>10</v>
      </c>
      <c r="GY44" s="182">
        <f t="shared" si="1452"/>
        <v>10000</v>
      </c>
      <c r="GZ44" s="182">
        <f t="shared" si="1453"/>
        <v>100000</v>
      </c>
      <c r="HA44" s="5"/>
      <c r="HB44" s="182">
        <f t="shared" si="1454"/>
        <v>10</v>
      </c>
      <c r="HC44" s="182">
        <f t="shared" si="1455"/>
        <v>10000</v>
      </c>
      <c r="HD44" s="182">
        <f t="shared" si="1456"/>
        <v>100000</v>
      </c>
      <c r="HE44" s="5"/>
      <c r="HF44" s="182">
        <f t="shared" si="1457"/>
        <v>10</v>
      </c>
      <c r="HG44" s="182">
        <f t="shared" si="1458"/>
        <v>10000</v>
      </c>
      <c r="HH44" s="182">
        <f t="shared" si="1459"/>
        <v>100000</v>
      </c>
      <c r="HI44" s="5"/>
      <c r="HJ44" s="182">
        <f t="shared" si="1460"/>
        <v>10</v>
      </c>
      <c r="HK44" s="182">
        <f t="shared" si="1461"/>
        <v>10000</v>
      </c>
      <c r="HL44" s="182">
        <f t="shared" si="1462"/>
        <v>100000</v>
      </c>
      <c r="HM44" s="5"/>
      <c r="HN44" s="182">
        <f t="shared" si="1463"/>
        <v>10</v>
      </c>
      <c r="HO44" s="182">
        <f t="shared" si="1464"/>
        <v>10000</v>
      </c>
      <c r="HP44" s="182">
        <f t="shared" si="1465"/>
        <v>100000</v>
      </c>
      <c r="HQ44" s="5"/>
      <c r="HR44" s="182">
        <f t="shared" si="1466"/>
        <v>10</v>
      </c>
      <c r="HS44" s="182">
        <f t="shared" si="1467"/>
        <v>10000</v>
      </c>
      <c r="HT44" s="182">
        <f t="shared" si="1468"/>
        <v>100000</v>
      </c>
      <c r="HU44" s="5"/>
      <c r="HV44" s="182">
        <f t="shared" si="1469"/>
        <v>10</v>
      </c>
      <c r="HW44" s="182">
        <f t="shared" si="1470"/>
        <v>10000</v>
      </c>
      <c r="HX44" s="182">
        <f t="shared" si="1471"/>
        <v>100000</v>
      </c>
      <c r="HY44" s="5"/>
      <c r="HZ44" s="182">
        <f t="shared" si="1472"/>
        <v>10</v>
      </c>
      <c r="IA44" s="182">
        <f t="shared" si="1473"/>
        <v>10000</v>
      </c>
      <c r="IB44" s="182">
        <f t="shared" si="1474"/>
        <v>100000</v>
      </c>
      <c r="IC44" s="5"/>
      <c r="ID44" s="182">
        <f t="shared" si="1475"/>
        <v>10</v>
      </c>
      <c r="IE44" s="182">
        <f t="shared" si="1476"/>
        <v>10000</v>
      </c>
      <c r="IF44" s="182">
        <f t="shared" si="1477"/>
        <v>100000</v>
      </c>
      <c r="IG44" s="5"/>
      <c r="IH44" s="182">
        <f t="shared" si="1478"/>
        <v>10</v>
      </c>
      <c r="II44" s="182">
        <f t="shared" si="1479"/>
        <v>10000</v>
      </c>
      <c r="IJ44" s="182">
        <f t="shared" si="1480"/>
        <v>100000</v>
      </c>
      <c r="IL44" s="182">
        <f t="shared" si="1481"/>
        <v>10</v>
      </c>
      <c r="IM44" s="182">
        <f t="shared" si="1482"/>
        <v>10000</v>
      </c>
      <c r="IN44" s="182">
        <f t="shared" si="1483"/>
        <v>100000</v>
      </c>
      <c r="IO44" s="5"/>
      <c r="IP44" s="182">
        <f t="shared" si="1484"/>
        <v>10</v>
      </c>
      <c r="IQ44" s="182">
        <f t="shared" si="1485"/>
        <v>10000</v>
      </c>
      <c r="IR44" s="182">
        <f t="shared" si="1486"/>
        <v>100000</v>
      </c>
      <c r="IS44" s="5"/>
      <c r="IT44" s="182">
        <f t="shared" si="1487"/>
        <v>10</v>
      </c>
      <c r="IU44" s="182">
        <f t="shared" si="1488"/>
        <v>10000</v>
      </c>
      <c r="IV44" s="182">
        <f t="shared" si="1489"/>
        <v>100000</v>
      </c>
      <c r="IW44" s="5"/>
      <c r="IX44" s="182">
        <f t="shared" si="1490"/>
        <v>10</v>
      </c>
      <c r="IY44" s="182">
        <f t="shared" si="1491"/>
        <v>10000</v>
      </c>
      <c r="IZ44" s="182">
        <f t="shared" si="1492"/>
        <v>100000</v>
      </c>
      <c r="JA44" s="5"/>
      <c r="JB44" s="182">
        <f t="shared" si="1493"/>
        <v>10</v>
      </c>
      <c r="JC44" s="182">
        <f t="shared" si="1494"/>
        <v>10000</v>
      </c>
      <c r="JD44" s="182">
        <f t="shared" si="1495"/>
        <v>100000</v>
      </c>
      <c r="JE44" s="5"/>
      <c r="JF44" s="182">
        <f t="shared" si="1496"/>
        <v>10</v>
      </c>
      <c r="JG44" s="182">
        <f t="shared" si="1497"/>
        <v>10000</v>
      </c>
      <c r="JH44" s="182">
        <f t="shared" si="1498"/>
        <v>100000</v>
      </c>
      <c r="JI44" s="5"/>
      <c r="JJ44" s="182">
        <f t="shared" si="1499"/>
        <v>10</v>
      </c>
      <c r="JK44" s="182">
        <f t="shared" si="1500"/>
        <v>10000</v>
      </c>
      <c r="JL44" s="182">
        <f t="shared" si="1501"/>
        <v>100000</v>
      </c>
      <c r="JM44" s="5"/>
      <c r="JN44" s="182">
        <f t="shared" si="1502"/>
        <v>10</v>
      </c>
      <c r="JO44" s="182">
        <f t="shared" si="1503"/>
        <v>10000</v>
      </c>
      <c r="JP44" s="182">
        <f t="shared" si="1504"/>
        <v>100000</v>
      </c>
      <c r="JQ44" s="5"/>
      <c r="JR44" s="182">
        <f t="shared" si="1505"/>
        <v>10</v>
      </c>
      <c r="JS44" s="182">
        <f t="shared" si="1506"/>
        <v>10000</v>
      </c>
      <c r="JT44" s="182">
        <f t="shared" si="1507"/>
        <v>100000</v>
      </c>
      <c r="JU44" s="5"/>
      <c r="JV44" s="182">
        <f t="shared" si="1508"/>
        <v>10</v>
      </c>
      <c r="JW44" s="182">
        <f t="shared" si="1509"/>
        <v>10000</v>
      </c>
      <c r="JX44" s="182">
        <f t="shared" si="1510"/>
        <v>100000</v>
      </c>
      <c r="JY44" s="5"/>
      <c r="JZ44" s="182">
        <f t="shared" si="1511"/>
        <v>10</v>
      </c>
      <c r="KA44" s="182">
        <f t="shared" si="1512"/>
        <v>10000</v>
      </c>
      <c r="KB44" s="182">
        <f t="shared" si="1513"/>
        <v>100000</v>
      </c>
      <c r="KC44" s="5"/>
      <c r="KD44" s="182">
        <f t="shared" si="1514"/>
        <v>10</v>
      </c>
      <c r="KE44" s="182">
        <f t="shared" si="1515"/>
        <v>10000</v>
      </c>
      <c r="KF44" s="182">
        <f t="shared" si="1516"/>
        <v>100000</v>
      </c>
      <c r="KH44" s="183">
        <f t="shared" si="1517"/>
        <v>10</v>
      </c>
      <c r="KI44" s="183">
        <f t="shared" si="1518"/>
        <v>11000</v>
      </c>
      <c r="KJ44" s="183">
        <f t="shared" si="1297"/>
        <v>110000</v>
      </c>
      <c r="KL44" s="183">
        <f t="shared" si="1519"/>
        <v>113</v>
      </c>
      <c r="KM44" s="183">
        <f t="shared" si="1520"/>
        <v>10000</v>
      </c>
      <c r="KN44" s="183">
        <f t="shared" si="1298"/>
        <v>1130000</v>
      </c>
      <c r="KP44" s="183">
        <f t="shared" si="1521"/>
        <v>120</v>
      </c>
      <c r="KQ44" s="183">
        <f t="shared" si="1522"/>
        <v>10000</v>
      </c>
      <c r="KR44" s="183">
        <f t="shared" si="1299"/>
        <v>1200000</v>
      </c>
      <c r="KT44" s="183">
        <f t="shared" si="1523"/>
        <v>120</v>
      </c>
      <c r="KU44" s="183">
        <f t="shared" si="1524"/>
        <v>10000</v>
      </c>
      <c r="KV44" s="183">
        <f t="shared" si="1300"/>
        <v>1200000</v>
      </c>
      <c r="KX44" s="183">
        <f t="shared" si="1525"/>
        <v>120</v>
      </c>
      <c r="KY44" s="183">
        <f t="shared" si="1526"/>
        <v>10000</v>
      </c>
      <c r="KZ44" s="183">
        <f t="shared" si="1301"/>
        <v>1200000</v>
      </c>
      <c r="LB44" s="183">
        <f t="shared" si="1527"/>
        <v>120</v>
      </c>
      <c r="LC44" s="183">
        <f t="shared" si="1528"/>
        <v>10000</v>
      </c>
      <c r="LD44" s="183">
        <f t="shared" si="1302"/>
        <v>1200000</v>
      </c>
      <c r="LF44" s="183">
        <f t="shared" si="1529"/>
        <v>80</v>
      </c>
      <c r="LG44" s="183">
        <f t="shared" si="1530"/>
        <v>10000</v>
      </c>
      <c r="LH44" s="183">
        <f t="shared" si="1303"/>
        <v>800000</v>
      </c>
    </row>
    <row r="45" spans="2:320" ht="18.75">
      <c r="B45" s="172" t="str">
        <f>A.IIOPEX!C44</f>
        <v>4d</v>
      </c>
      <c r="C45" s="181"/>
      <c r="D45" s="180" t="str">
        <f>A.IIOPEX!E44</f>
        <v xml:space="preserve">Admin &amp; Office </v>
      </c>
      <c r="E45" s="184"/>
      <c r="F45" s="182"/>
      <c r="G45" s="182">
        <f>A.IIOPEX!I44</f>
        <v>5000</v>
      </c>
      <c r="H45" s="182">
        <f>A.IIOPEX!I44</f>
        <v>5000</v>
      </c>
      <c r="I45" s="5"/>
      <c r="J45" s="182">
        <f t="shared" si="1304"/>
        <v>3</v>
      </c>
      <c r="K45" s="182">
        <f t="shared" si="1305"/>
        <v>5000</v>
      </c>
      <c r="L45" s="182">
        <f t="shared" si="1306"/>
        <v>15000</v>
      </c>
      <c r="M45" s="5"/>
      <c r="N45" s="182">
        <f t="shared" si="1307"/>
        <v>3</v>
      </c>
      <c r="O45" s="182">
        <f t="shared" si="1308"/>
        <v>5000</v>
      </c>
      <c r="P45" s="182">
        <f t="shared" si="1309"/>
        <v>15000</v>
      </c>
      <c r="Q45" s="5"/>
      <c r="R45" s="182">
        <f t="shared" si="1310"/>
        <v>4</v>
      </c>
      <c r="S45" s="182">
        <f t="shared" si="1311"/>
        <v>5000</v>
      </c>
      <c r="T45" s="182">
        <f t="shared" si="1312"/>
        <v>20000</v>
      </c>
      <c r="U45" s="5"/>
      <c r="V45" s="182">
        <f t="shared" si="1313"/>
        <v>5</v>
      </c>
      <c r="W45" s="182">
        <f t="shared" si="1314"/>
        <v>5000</v>
      </c>
      <c r="X45" s="182">
        <f t="shared" si="1315"/>
        <v>25000</v>
      </c>
      <c r="Y45" s="5"/>
      <c r="Z45" s="182">
        <f t="shared" si="1316"/>
        <v>8</v>
      </c>
      <c r="AA45" s="182">
        <f t="shared" si="1317"/>
        <v>5000</v>
      </c>
      <c r="AB45" s="182">
        <f t="shared" si="1318"/>
        <v>40000</v>
      </c>
      <c r="AC45" s="5"/>
      <c r="AD45" s="182">
        <f t="shared" si="1319"/>
        <v>10</v>
      </c>
      <c r="AE45" s="182">
        <f t="shared" si="1320"/>
        <v>5000</v>
      </c>
      <c r="AF45" s="182">
        <f t="shared" si="1321"/>
        <v>50000</v>
      </c>
      <c r="AG45" s="5"/>
      <c r="AH45" s="182">
        <f t="shared" si="1322"/>
        <v>10</v>
      </c>
      <c r="AI45" s="182">
        <f t="shared" si="1323"/>
        <v>5000</v>
      </c>
      <c r="AJ45" s="182">
        <f t="shared" si="1324"/>
        <v>50000</v>
      </c>
      <c r="AK45" s="5"/>
      <c r="AL45" s="182">
        <f t="shared" si="1325"/>
        <v>10</v>
      </c>
      <c r="AM45" s="182">
        <f t="shared" si="1326"/>
        <v>5000</v>
      </c>
      <c r="AN45" s="182">
        <f t="shared" si="1327"/>
        <v>50000</v>
      </c>
      <c r="AO45" s="5"/>
      <c r="AP45" s="182">
        <f t="shared" si="1328"/>
        <v>10</v>
      </c>
      <c r="AQ45" s="182">
        <f t="shared" si="1329"/>
        <v>5000</v>
      </c>
      <c r="AR45" s="182">
        <f t="shared" si="1330"/>
        <v>50000</v>
      </c>
      <c r="AS45" s="5"/>
      <c r="AT45" s="182">
        <f t="shared" si="1331"/>
        <v>10</v>
      </c>
      <c r="AU45" s="182">
        <f t="shared" si="1332"/>
        <v>5000</v>
      </c>
      <c r="AV45" s="182">
        <f t="shared" si="1333"/>
        <v>50000</v>
      </c>
      <c r="AW45" s="5"/>
      <c r="AX45" s="182">
        <f t="shared" si="1334"/>
        <v>10</v>
      </c>
      <c r="AY45" s="182">
        <f t="shared" si="1335"/>
        <v>5000</v>
      </c>
      <c r="AZ45" s="182">
        <f t="shared" si="1336"/>
        <v>50000</v>
      </c>
      <c r="BA45" s="5"/>
      <c r="BB45" s="182">
        <f t="shared" si="1337"/>
        <v>10</v>
      </c>
      <c r="BC45" s="182">
        <f t="shared" si="1338"/>
        <v>5000</v>
      </c>
      <c r="BD45" s="182">
        <f t="shared" si="1339"/>
        <v>50000</v>
      </c>
      <c r="BE45" s="5"/>
      <c r="BF45" s="182">
        <f t="shared" si="1340"/>
        <v>10</v>
      </c>
      <c r="BG45" s="182">
        <f t="shared" si="1341"/>
        <v>5000</v>
      </c>
      <c r="BH45" s="182">
        <f t="shared" si="1342"/>
        <v>50000</v>
      </c>
      <c r="BI45" s="5"/>
      <c r="BJ45" s="182">
        <f t="shared" si="1343"/>
        <v>10</v>
      </c>
      <c r="BK45" s="182">
        <f t="shared" si="1344"/>
        <v>5000</v>
      </c>
      <c r="BL45" s="182">
        <f t="shared" si="1345"/>
        <v>50000</v>
      </c>
      <c r="BM45" s="5"/>
      <c r="BN45" s="182">
        <f t="shared" si="1346"/>
        <v>10</v>
      </c>
      <c r="BO45" s="182">
        <f t="shared" si="1347"/>
        <v>5000</v>
      </c>
      <c r="BP45" s="182">
        <f t="shared" si="1348"/>
        <v>50000</v>
      </c>
      <c r="BQ45" s="5"/>
      <c r="BR45" s="182">
        <f t="shared" si="1349"/>
        <v>10</v>
      </c>
      <c r="BS45" s="182">
        <f t="shared" si="1350"/>
        <v>5000</v>
      </c>
      <c r="BT45" s="182">
        <f t="shared" si="1351"/>
        <v>50000</v>
      </c>
      <c r="BU45" s="5"/>
      <c r="BV45" s="182">
        <f t="shared" si="1352"/>
        <v>10</v>
      </c>
      <c r="BW45" s="182">
        <f t="shared" si="1353"/>
        <v>5000</v>
      </c>
      <c r="BX45" s="182">
        <f t="shared" si="1354"/>
        <v>50000</v>
      </c>
      <c r="BY45" s="5"/>
      <c r="BZ45" s="182">
        <f t="shared" si="1355"/>
        <v>10</v>
      </c>
      <c r="CA45" s="182">
        <f t="shared" si="1356"/>
        <v>5000</v>
      </c>
      <c r="CB45" s="182">
        <f t="shared" si="1357"/>
        <v>50000</v>
      </c>
      <c r="CC45" s="5"/>
      <c r="CD45" s="182">
        <f t="shared" si="1358"/>
        <v>10</v>
      </c>
      <c r="CE45" s="182">
        <f t="shared" si="1359"/>
        <v>5000</v>
      </c>
      <c r="CF45" s="182">
        <f t="shared" si="1360"/>
        <v>50000</v>
      </c>
      <c r="CG45" s="5"/>
      <c r="CH45" s="182">
        <f t="shared" si="1361"/>
        <v>10</v>
      </c>
      <c r="CI45" s="182">
        <f t="shared" si="1362"/>
        <v>5000</v>
      </c>
      <c r="CJ45" s="182">
        <f t="shared" si="1363"/>
        <v>50000</v>
      </c>
      <c r="CK45" s="5"/>
      <c r="CL45" s="182">
        <f t="shared" si="1364"/>
        <v>10</v>
      </c>
      <c r="CM45" s="182">
        <f t="shared" si="1365"/>
        <v>5000</v>
      </c>
      <c r="CN45" s="182">
        <f t="shared" si="1366"/>
        <v>50000</v>
      </c>
      <c r="CO45" s="5"/>
      <c r="CP45" s="182">
        <f t="shared" si="1367"/>
        <v>10</v>
      </c>
      <c r="CQ45" s="182">
        <f t="shared" si="1368"/>
        <v>5000</v>
      </c>
      <c r="CR45" s="182">
        <f t="shared" si="1369"/>
        <v>50000</v>
      </c>
      <c r="CS45" s="5"/>
      <c r="CT45" s="182">
        <f t="shared" si="1370"/>
        <v>10</v>
      </c>
      <c r="CU45" s="182">
        <f t="shared" si="1371"/>
        <v>5000</v>
      </c>
      <c r="CV45" s="182">
        <f t="shared" si="1372"/>
        <v>50000</v>
      </c>
      <c r="CW45" s="5"/>
      <c r="CX45" s="182">
        <f t="shared" si="1373"/>
        <v>10</v>
      </c>
      <c r="CY45" s="182">
        <f t="shared" si="1374"/>
        <v>5000</v>
      </c>
      <c r="CZ45" s="182">
        <f t="shared" si="1375"/>
        <v>50000</v>
      </c>
      <c r="DA45" s="5"/>
      <c r="DB45" s="182">
        <f t="shared" si="1376"/>
        <v>10</v>
      </c>
      <c r="DC45" s="182">
        <f t="shared" si="1377"/>
        <v>5000</v>
      </c>
      <c r="DD45" s="182">
        <f t="shared" si="1378"/>
        <v>50000</v>
      </c>
      <c r="DE45" s="5"/>
      <c r="DF45" s="182">
        <f t="shared" si="1379"/>
        <v>10</v>
      </c>
      <c r="DG45" s="182">
        <f t="shared" si="1380"/>
        <v>5000</v>
      </c>
      <c r="DH45" s="182">
        <f t="shared" si="1381"/>
        <v>50000</v>
      </c>
      <c r="DI45" s="5"/>
      <c r="DJ45" s="182">
        <f t="shared" si="1382"/>
        <v>10</v>
      </c>
      <c r="DK45" s="182">
        <f t="shared" si="1383"/>
        <v>5000</v>
      </c>
      <c r="DL45" s="182">
        <f t="shared" si="1384"/>
        <v>50000</v>
      </c>
      <c r="DM45" s="5"/>
      <c r="DN45" s="182">
        <f t="shared" si="1385"/>
        <v>10</v>
      </c>
      <c r="DO45" s="182">
        <f t="shared" si="1386"/>
        <v>5000</v>
      </c>
      <c r="DP45" s="182">
        <f t="shared" si="1387"/>
        <v>50000</v>
      </c>
      <c r="DQ45" s="5"/>
      <c r="DR45" s="182">
        <f t="shared" si="1388"/>
        <v>10</v>
      </c>
      <c r="DS45" s="182">
        <f t="shared" si="1389"/>
        <v>5000</v>
      </c>
      <c r="DT45" s="182">
        <f t="shared" si="1390"/>
        <v>50000</v>
      </c>
      <c r="DU45" s="5"/>
      <c r="DV45" s="182">
        <f t="shared" si="1391"/>
        <v>10</v>
      </c>
      <c r="DW45" s="182">
        <f t="shared" si="1392"/>
        <v>5000</v>
      </c>
      <c r="DX45" s="182">
        <f t="shared" si="1393"/>
        <v>50000</v>
      </c>
      <c r="DY45" s="5"/>
      <c r="DZ45" s="182">
        <f t="shared" si="1394"/>
        <v>10</v>
      </c>
      <c r="EA45" s="182">
        <f t="shared" si="1395"/>
        <v>5000</v>
      </c>
      <c r="EB45" s="182">
        <f t="shared" si="1396"/>
        <v>50000</v>
      </c>
      <c r="EC45" s="5"/>
      <c r="ED45" s="182">
        <f t="shared" si="1397"/>
        <v>10</v>
      </c>
      <c r="EE45" s="182">
        <f t="shared" si="1398"/>
        <v>5000</v>
      </c>
      <c r="EF45" s="182">
        <f t="shared" si="1399"/>
        <v>50000</v>
      </c>
      <c r="EG45" s="5"/>
      <c r="EH45" s="182">
        <f t="shared" si="1400"/>
        <v>10</v>
      </c>
      <c r="EI45" s="182">
        <f t="shared" si="1401"/>
        <v>5000</v>
      </c>
      <c r="EJ45" s="182">
        <f t="shared" si="1402"/>
        <v>50000</v>
      </c>
      <c r="EK45" s="5"/>
      <c r="EL45" s="182">
        <f t="shared" si="1403"/>
        <v>10</v>
      </c>
      <c r="EM45" s="182">
        <f t="shared" si="1404"/>
        <v>5000</v>
      </c>
      <c r="EN45" s="182">
        <f t="shared" si="1405"/>
        <v>50000</v>
      </c>
      <c r="EO45" s="5"/>
      <c r="EP45" s="182">
        <f t="shared" si="1406"/>
        <v>10</v>
      </c>
      <c r="EQ45" s="182">
        <f t="shared" si="1407"/>
        <v>5000</v>
      </c>
      <c r="ER45" s="182">
        <f t="shared" si="1408"/>
        <v>50000</v>
      </c>
      <c r="ES45" s="5"/>
      <c r="ET45" s="182">
        <f t="shared" si="1409"/>
        <v>10</v>
      </c>
      <c r="EU45" s="182">
        <f t="shared" si="1410"/>
        <v>5000</v>
      </c>
      <c r="EV45" s="182">
        <f t="shared" si="1411"/>
        <v>50000</v>
      </c>
      <c r="EW45" s="5"/>
      <c r="EX45" s="182">
        <f t="shared" si="1412"/>
        <v>10</v>
      </c>
      <c r="EY45" s="182">
        <f t="shared" si="1413"/>
        <v>5000</v>
      </c>
      <c r="EZ45" s="182">
        <f t="shared" si="1414"/>
        <v>50000</v>
      </c>
      <c r="FA45" s="5"/>
      <c r="FB45" s="182">
        <f t="shared" si="1415"/>
        <v>10</v>
      </c>
      <c r="FC45" s="182">
        <f t="shared" si="1416"/>
        <v>5000</v>
      </c>
      <c r="FD45" s="182">
        <f t="shared" si="1417"/>
        <v>50000</v>
      </c>
      <c r="FE45" s="5"/>
      <c r="FF45" s="182">
        <f t="shared" si="1418"/>
        <v>10</v>
      </c>
      <c r="FG45" s="182">
        <f t="shared" si="1419"/>
        <v>5000</v>
      </c>
      <c r="FH45" s="182">
        <f t="shared" si="1420"/>
        <v>50000</v>
      </c>
      <c r="FI45" s="5"/>
      <c r="FJ45" s="182">
        <f t="shared" si="1421"/>
        <v>10</v>
      </c>
      <c r="FK45" s="182">
        <f t="shared" si="1422"/>
        <v>5000</v>
      </c>
      <c r="FL45" s="182">
        <f t="shared" si="1423"/>
        <v>50000</v>
      </c>
      <c r="FM45" s="5"/>
      <c r="FN45" s="182">
        <f t="shared" si="1424"/>
        <v>10</v>
      </c>
      <c r="FO45" s="182">
        <f t="shared" si="1425"/>
        <v>5000</v>
      </c>
      <c r="FP45" s="182">
        <f t="shared" si="1426"/>
        <v>50000</v>
      </c>
      <c r="FQ45" s="5"/>
      <c r="FR45" s="182">
        <f t="shared" si="1427"/>
        <v>10</v>
      </c>
      <c r="FS45" s="182">
        <f t="shared" si="1428"/>
        <v>5000</v>
      </c>
      <c r="FT45" s="182">
        <f t="shared" si="1429"/>
        <v>50000</v>
      </c>
      <c r="FU45" s="5"/>
      <c r="FV45" s="182">
        <f t="shared" si="1430"/>
        <v>10</v>
      </c>
      <c r="FW45" s="182">
        <f t="shared" si="1431"/>
        <v>5000</v>
      </c>
      <c r="FX45" s="182">
        <f t="shared" si="1432"/>
        <v>50000</v>
      </c>
      <c r="FY45" s="5"/>
      <c r="FZ45" s="182">
        <f t="shared" si="1433"/>
        <v>10</v>
      </c>
      <c r="GA45" s="182">
        <f t="shared" si="1434"/>
        <v>5000</v>
      </c>
      <c r="GB45" s="182">
        <f t="shared" si="1435"/>
        <v>50000</v>
      </c>
      <c r="GC45" s="5"/>
      <c r="GD45" s="182">
        <f t="shared" si="1436"/>
        <v>10</v>
      </c>
      <c r="GE45" s="182">
        <f t="shared" si="1437"/>
        <v>5000</v>
      </c>
      <c r="GF45" s="182">
        <f t="shared" si="1438"/>
        <v>50000</v>
      </c>
      <c r="GG45" s="5"/>
      <c r="GH45" s="182">
        <f t="shared" si="1439"/>
        <v>10</v>
      </c>
      <c r="GI45" s="182">
        <f t="shared" si="1440"/>
        <v>5000</v>
      </c>
      <c r="GJ45" s="182">
        <f t="shared" si="1441"/>
        <v>50000</v>
      </c>
      <c r="GK45" s="5"/>
      <c r="GL45" s="182">
        <f t="shared" si="1442"/>
        <v>10</v>
      </c>
      <c r="GM45" s="182">
        <f t="shared" si="1443"/>
        <v>5000</v>
      </c>
      <c r="GN45" s="182">
        <f t="shared" si="1444"/>
        <v>50000</v>
      </c>
      <c r="GP45" s="182">
        <f t="shared" si="1445"/>
        <v>10</v>
      </c>
      <c r="GQ45" s="182">
        <f t="shared" si="1446"/>
        <v>5000</v>
      </c>
      <c r="GR45" s="182">
        <f t="shared" si="1447"/>
        <v>50000</v>
      </c>
      <c r="GS45" s="5"/>
      <c r="GT45" s="182">
        <f t="shared" si="1448"/>
        <v>10</v>
      </c>
      <c r="GU45" s="182">
        <f t="shared" si="1449"/>
        <v>5000</v>
      </c>
      <c r="GV45" s="182">
        <f t="shared" si="1450"/>
        <v>50000</v>
      </c>
      <c r="GW45" s="5"/>
      <c r="GX45" s="182">
        <f t="shared" si="1451"/>
        <v>10</v>
      </c>
      <c r="GY45" s="182">
        <f t="shared" si="1452"/>
        <v>5000</v>
      </c>
      <c r="GZ45" s="182">
        <f t="shared" si="1453"/>
        <v>50000</v>
      </c>
      <c r="HA45" s="5"/>
      <c r="HB45" s="182">
        <f t="shared" si="1454"/>
        <v>10</v>
      </c>
      <c r="HC45" s="182">
        <f t="shared" si="1455"/>
        <v>5000</v>
      </c>
      <c r="HD45" s="182">
        <f t="shared" si="1456"/>
        <v>50000</v>
      </c>
      <c r="HE45" s="5"/>
      <c r="HF45" s="182">
        <f t="shared" si="1457"/>
        <v>10</v>
      </c>
      <c r="HG45" s="182">
        <f t="shared" si="1458"/>
        <v>5000</v>
      </c>
      <c r="HH45" s="182">
        <f t="shared" si="1459"/>
        <v>50000</v>
      </c>
      <c r="HI45" s="5"/>
      <c r="HJ45" s="182">
        <f t="shared" si="1460"/>
        <v>10</v>
      </c>
      <c r="HK45" s="182">
        <f t="shared" si="1461"/>
        <v>5000</v>
      </c>
      <c r="HL45" s="182">
        <f t="shared" si="1462"/>
        <v>50000</v>
      </c>
      <c r="HM45" s="5"/>
      <c r="HN45" s="182">
        <f t="shared" si="1463"/>
        <v>10</v>
      </c>
      <c r="HO45" s="182">
        <f t="shared" si="1464"/>
        <v>5000</v>
      </c>
      <c r="HP45" s="182">
        <f t="shared" si="1465"/>
        <v>50000</v>
      </c>
      <c r="HQ45" s="5"/>
      <c r="HR45" s="182">
        <f t="shared" si="1466"/>
        <v>10</v>
      </c>
      <c r="HS45" s="182">
        <f t="shared" si="1467"/>
        <v>5000</v>
      </c>
      <c r="HT45" s="182">
        <f t="shared" si="1468"/>
        <v>50000</v>
      </c>
      <c r="HU45" s="5"/>
      <c r="HV45" s="182">
        <f t="shared" si="1469"/>
        <v>10</v>
      </c>
      <c r="HW45" s="182">
        <f t="shared" si="1470"/>
        <v>5000</v>
      </c>
      <c r="HX45" s="182">
        <f t="shared" si="1471"/>
        <v>50000</v>
      </c>
      <c r="HY45" s="5"/>
      <c r="HZ45" s="182">
        <f t="shared" si="1472"/>
        <v>10</v>
      </c>
      <c r="IA45" s="182">
        <f t="shared" si="1473"/>
        <v>5000</v>
      </c>
      <c r="IB45" s="182">
        <f t="shared" si="1474"/>
        <v>50000</v>
      </c>
      <c r="IC45" s="5"/>
      <c r="ID45" s="182">
        <f t="shared" si="1475"/>
        <v>10</v>
      </c>
      <c r="IE45" s="182">
        <f t="shared" si="1476"/>
        <v>5000</v>
      </c>
      <c r="IF45" s="182">
        <f t="shared" si="1477"/>
        <v>50000</v>
      </c>
      <c r="IG45" s="5"/>
      <c r="IH45" s="182">
        <f t="shared" si="1478"/>
        <v>10</v>
      </c>
      <c r="II45" s="182">
        <f t="shared" si="1479"/>
        <v>5000</v>
      </c>
      <c r="IJ45" s="182">
        <f t="shared" si="1480"/>
        <v>50000</v>
      </c>
      <c r="IL45" s="182">
        <f t="shared" si="1481"/>
        <v>10</v>
      </c>
      <c r="IM45" s="182">
        <f t="shared" si="1482"/>
        <v>5000</v>
      </c>
      <c r="IN45" s="182">
        <f t="shared" si="1483"/>
        <v>50000</v>
      </c>
      <c r="IO45" s="5"/>
      <c r="IP45" s="182">
        <f t="shared" si="1484"/>
        <v>10</v>
      </c>
      <c r="IQ45" s="182">
        <f t="shared" si="1485"/>
        <v>5000</v>
      </c>
      <c r="IR45" s="182">
        <f t="shared" si="1486"/>
        <v>50000</v>
      </c>
      <c r="IS45" s="5"/>
      <c r="IT45" s="182">
        <f t="shared" si="1487"/>
        <v>10</v>
      </c>
      <c r="IU45" s="182">
        <f t="shared" si="1488"/>
        <v>5000</v>
      </c>
      <c r="IV45" s="182">
        <f t="shared" si="1489"/>
        <v>50000</v>
      </c>
      <c r="IW45" s="5"/>
      <c r="IX45" s="182">
        <f t="shared" si="1490"/>
        <v>10</v>
      </c>
      <c r="IY45" s="182">
        <f t="shared" si="1491"/>
        <v>5000</v>
      </c>
      <c r="IZ45" s="182">
        <f t="shared" si="1492"/>
        <v>50000</v>
      </c>
      <c r="JA45" s="5"/>
      <c r="JB45" s="182">
        <f t="shared" si="1493"/>
        <v>10</v>
      </c>
      <c r="JC45" s="182">
        <f t="shared" si="1494"/>
        <v>5000</v>
      </c>
      <c r="JD45" s="182">
        <f t="shared" si="1495"/>
        <v>50000</v>
      </c>
      <c r="JE45" s="5"/>
      <c r="JF45" s="182">
        <f t="shared" si="1496"/>
        <v>10</v>
      </c>
      <c r="JG45" s="182">
        <f t="shared" si="1497"/>
        <v>5000</v>
      </c>
      <c r="JH45" s="182">
        <f t="shared" si="1498"/>
        <v>50000</v>
      </c>
      <c r="JI45" s="5"/>
      <c r="JJ45" s="182">
        <f t="shared" si="1499"/>
        <v>10</v>
      </c>
      <c r="JK45" s="182">
        <f t="shared" si="1500"/>
        <v>5000</v>
      </c>
      <c r="JL45" s="182">
        <f t="shared" si="1501"/>
        <v>50000</v>
      </c>
      <c r="JM45" s="5"/>
      <c r="JN45" s="182">
        <f t="shared" si="1502"/>
        <v>10</v>
      </c>
      <c r="JO45" s="182">
        <f t="shared" si="1503"/>
        <v>5000</v>
      </c>
      <c r="JP45" s="182">
        <f t="shared" si="1504"/>
        <v>50000</v>
      </c>
      <c r="JQ45" s="5"/>
      <c r="JR45" s="182">
        <f t="shared" si="1505"/>
        <v>10</v>
      </c>
      <c r="JS45" s="182">
        <f t="shared" si="1506"/>
        <v>5000</v>
      </c>
      <c r="JT45" s="182">
        <f t="shared" si="1507"/>
        <v>50000</v>
      </c>
      <c r="JU45" s="5"/>
      <c r="JV45" s="182">
        <f t="shared" si="1508"/>
        <v>10</v>
      </c>
      <c r="JW45" s="182">
        <f t="shared" si="1509"/>
        <v>5000</v>
      </c>
      <c r="JX45" s="182">
        <f t="shared" si="1510"/>
        <v>50000</v>
      </c>
      <c r="JY45" s="5"/>
      <c r="JZ45" s="182">
        <f t="shared" si="1511"/>
        <v>10</v>
      </c>
      <c r="KA45" s="182">
        <f t="shared" si="1512"/>
        <v>5000</v>
      </c>
      <c r="KB45" s="182">
        <f t="shared" si="1513"/>
        <v>50000</v>
      </c>
      <c r="KC45" s="5"/>
      <c r="KD45" s="182">
        <f t="shared" si="1514"/>
        <v>10</v>
      </c>
      <c r="KE45" s="182">
        <f t="shared" si="1515"/>
        <v>5000</v>
      </c>
      <c r="KF45" s="182">
        <f t="shared" si="1516"/>
        <v>50000</v>
      </c>
      <c r="KH45" s="183">
        <f t="shared" si="1517"/>
        <v>10</v>
      </c>
      <c r="KI45" s="183">
        <f t="shared" si="1518"/>
        <v>5500</v>
      </c>
      <c r="KJ45" s="183">
        <f t="shared" si="1297"/>
        <v>55000</v>
      </c>
      <c r="KL45" s="183">
        <f t="shared" si="1519"/>
        <v>113</v>
      </c>
      <c r="KM45" s="183">
        <f t="shared" si="1520"/>
        <v>5000</v>
      </c>
      <c r="KN45" s="183">
        <f t="shared" si="1298"/>
        <v>565000</v>
      </c>
      <c r="KP45" s="183">
        <f t="shared" si="1521"/>
        <v>120</v>
      </c>
      <c r="KQ45" s="183">
        <f t="shared" si="1522"/>
        <v>5000</v>
      </c>
      <c r="KR45" s="183">
        <f t="shared" si="1299"/>
        <v>600000</v>
      </c>
      <c r="KT45" s="183">
        <f t="shared" si="1523"/>
        <v>120</v>
      </c>
      <c r="KU45" s="183">
        <f t="shared" si="1524"/>
        <v>5000</v>
      </c>
      <c r="KV45" s="183">
        <f t="shared" si="1300"/>
        <v>600000</v>
      </c>
      <c r="KX45" s="183">
        <f t="shared" si="1525"/>
        <v>120</v>
      </c>
      <c r="KY45" s="183">
        <f t="shared" si="1526"/>
        <v>5000</v>
      </c>
      <c r="KZ45" s="183">
        <f t="shared" si="1301"/>
        <v>600000</v>
      </c>
      <c r="LB45" s="183">
        <f t="shared" si="1527"/>
        <v>120</v>
      </c>
      <c r="LC45" s="183">
        <f t="shared" si="1528"/>
        <v>5000</v>
      </c>
      <c r="LD45" s="183">
        <f t="shared" si="1302"/>
        <v>600000</v>
      </c>
      <c r="LF45" s="183">
        <f t="shared" si="1529"/>
        <v>80</v>
      </c>
      <c r="LG45" s="183">
        <f t="shared" si="1530"/>
        <v>5000</v>
      </c>
      <c r="LH45" s="183">
        <f t="shared" si="1303"/>
        <v>400000</v>
      </c>
    </row>
    <row r="46" spans="2:320" ht="18.75">
      <c r="B46" s="172">
        <f>A.IIOPEX!C45</f>
        <v>0</v>
      </c>
      <c r="C46" s="181"/>
      <c r="D46" s="180">
        <f>A.IIOPEX!E45</f>
        <v>0</v>
      </c>
      <c r="E46" s="184"/>
      <c r="F46" s="182"/>
      <c r="G46" s="182"/>
      <c r="H46" s="182">
        <f>A.IIOPEX!I45</f>
        <v>0</v>
      </c>
      <c r="I46" s="5"/>
      <c r="J46" s="182">
        <f>F46*$J$40</f>
        <v>0</v>
      </c>
      <c r="K46" s="182"/>
      <c r="L46" s="182">
        <f>H46*L$40</f>
        <v>0</v>
      </c>
      <c r="M46" s="5"/>
      <c r="N46" s="182">
        <f>J46*$N$40</f>
        <v>0</v>
      </c>
      <c r="O46" s="182"/>
      <c r="P46" s="182">
        <f>L46*P$40</f>
        <v>0</v>
      </c>
      <c r="Q46" s="5"/>
      <c r="R46" s="182">
        <f>N46*$R$40</f>
        <v>0</v>
      </c>
      <c r="S46" s="182"/>
      <c r="T46" s="182">
        <f>P46*T$40</f>
        <v>0</v>
      </c>
      <c r="U46" s="5"/>
      <c r="V46" s="182">
        <f>R46*$V$40</f>
        <v>0</v>
      </c>
      <c r="W46" s="182"/>
      <c r="X46" s="182">
        <f>T46*X$40</f>
        <v>0</v>
      </c>
      <c r="Y46" s="5"/>
      <c r="Z46" s="182">
        <f>V46*$Z$40</f>
        <v>0</v>
      </c>
      <c r="AA46" s="182"/>
      <c r="AB46" s="182">
        <f>X46*AB$40</f>
        <v>0</v>
      </c>
      <c r="AC46" s="5"/>
      <c r="AD46" s="182">
        <f>Z46*$AD$40</f>
        <v>0</v>
      </c>
      <c r="AE46" s="182"/>
      <c r="AF46" s="182">
        <f>AB46*AF$40</f>
        <v>0</v>
      </c>
      <c r="AG46" s="5"/>
      <c r="AH46" s="182">
        <f>AD46*$AH$40</f>
        <v>0</v>
      </c>
      <c r="AI46" s="182"/>
      <c r="AJ46" s="182">
        <f>AF46*AJ$40</f>
        <v>0</v>
      </c>
      <c r="AK46" s="5"/>
      <c r="AL46" s="182">
        <f>AH46*$AL$40</f>
        <v>0</v>
      </c>
      <c r="AM46" s="182"/>
      <c r="AN46" s="182">
        <f>AJ46*AN$40</f>
        <v>0</v>
      </c>
      <c r="AO46" s="5"/>
      <c r="AP46" s="182">
        <f>AL46*$AP$40</f>
        <v>0</v>
      </c>
      <c r="AQ46" s="182"/>
      <c r="AR46" s="182">
        <f>AN46*AR$40</f>
        <v>0</v>
      </c>
      <c r="AS46" s="5"/>
      <c r="AT46" s="182">
        <f>AP46*$AT$40</f>
        <v>0</v>
      </c>
      <c r="AU46" s="182"/>
      <c r="AV46" s="182">
        <f>AR46*AV$40</f>
        <v>0</v>
      </c>
      <c r="AW46" s="5"/>
      <c r="AX46" s="182">
        <f>AT46*$AX$40</f>
        <v>0</v>
      </c>
      <c r="AY46" s="182"/>
      <c r="AZ46" s="182">
        <f>AV46*AZ$40</f>
        <v>0</v>
      </c>
      <c r="BA46" s="5"/>
      <c r="BB46" s="182">
        <f>AX46*$BB$40</f>
        <v>0</v>
      </c>
      <c r="BC46" s="182"/>
      <c r="BD46" s="182">
        <f>AZ46*BD$40</f>
        <v>0</v>
      </c>
      <c r="BE46" s="5"/>
      <c r="BF46" s="182">
        <f>BB46*$BF$40</f>
        <v>0</v>
      </c>
      <c r="BG46" s="182"/>
      <c r="BH46" s="182">
        <f>BD46*BH$40</f>
        <v>0</v>
      </c>
      <c r="BI46" s="5"/>
      <c r="BJ46" s="182">
        <f>BF46*$BJ$40</f>
        <v>0</v>
      </c>
      <c r="BK46" s="182">
        <f>BG46*$BK$40</f>
        <v>0</v>
      </c>
      <c r="BL46" s="182">
        <f>BH46*BL$40</f>
        <v>0</v>
      </c>
      <c r="BM46" s="5"/>
      <c r="BN46" s="182">
        <f>BJ46*$BN$40</f>
        <v>0</v>
      </c>
      <c r="BO46" s="182">
        <f>BK46*$BO$40</f>
        <v>0</v>
      </c>
      <c r="BP46" s="182">
        <f>BL46*BP$40</f>
        <v>0</v>
      </c>
      <c r="BQ46" s="5"/>
      <c r="BR46" s="182">
        <f>BN46*$BR$40</f>
        <v>0</v>
      </c>
      <c r="BS46" s="182">
        <f>BO46*$BS$40</f>
        <v>0</v>
      </c>
      <c r="BT46" s="182">
        <f>BP46*BT$40</f>
        <v>0</v>
      </c>
      <c r="BU46" s="5"/>
      <c r="BV46" s="182">
        <f>BR46*$BV$40</f>
        <v>0</v>
      </c>
      <c r="BW46" s="182">
        <f>BS46*$BW$40</f>
        <v>0</v>
      </c>
      <c r="BX46" s="182">
        <f>BT46*BX$40</f>
        <v>0</v>
      </c>
      <c r="BY46" s="5"/>
      <c r="BZ46" s="182">
        <f>BV46*$BZ$40</f>
        <v>0</v>
      </c>
      <c r="CA46" s="182">
        <f>BW46*$CA$40</f>
        <v>0</v>
      </c>
      <c r="CB46" s="182">
        <f>BX46*CB$40</f>
        <v>0</v>
      </c>
      <c r="CC46" s="5"/>
      <c r="CD46" s="182">
        <f>BZ46*$CD$40</f>
        <v>0</v>
      </c>
      <c r="CE46" s="182">
        <f>CA46*$CE$40</f>
        <v>0</v>
      </c>
      <c r="CF46" s="182">
        <f>CB46*CF$40</f>
        <v>0</v>
      </c>
      <c r="CG46" s="5"/>
      <c r="CH46" s="182">
        <f>CD46*$CH$40</f>
        <v>0</v>
      </c>
      <c r="CI46" s="182">
        <f>CE46*$CI$40</f>
        <v>0</v>
      </c>
      <c r="CJ46" s="182">
        <f>CF46*CJ$40</f>
        <v>0</v>
      </c>
      <c r="CK46" s="5"/>
      <c r="CL46" s="182">
        <f>CH46*$CL$40</f>
        <v>0</v>
      </c>
      <c r="CM46" s="182">
        <f>CI46*$CM$40</f>
        <v>0</v>
      </c>
      <c r="CN46" s="182">
        <f>CJ46*CN$40</f>
        <v>0</v>
      </c>
      <c r="CO46" s="5"/>
      <c r="CP46" s="182">
        <f>CL46*$CP$40</f>
        <v>0</v>
      </c>
      <c r="CQ46" s="182">
        <f>CM46*$CQ$40</f>
        <v>0</v>
      </c>
      <c r="CR46" s="182">
        <f>CN46*CR$40</f>
        <v>0</v>
      </c>
      <c r="CS46" s="5"/>
      <c r="CT46" s="182">
        <f>CP46*$CT$40</f>
        <v>0</v>
      </c>
      <c r="CU46" s="182">
        <f>CQ46*$CU$40</f>
        <v>0</v>
      </c>
      <c r="CV46" s="182">
        <f>CR46*CV$40</f>
        <v>0</v>
      </c>
      <c r="CW46" s="5"/>
      <c r="CX46" s="182">
        <f>CT46*$CX$40</f>
        <v>0</v>
      </c>
      <c r="CY46" s="182">
        <f>CU46*$CY$40</f>
        <v>0</v>
      </c>
      <c r="CZ46" s="182">
        <f>CV46*CZ$40</f>
        <v>0</v>
      </c>
      <c r="DA46" s="5"/>
      <c r="DB46" s="182">
        <f>CX46*$DB$40</f>
        <v>0</v>
      </c>
      <c r="DC46" s="182">
        <f>CY46*$DC$40</f>
        <v>0</v>
      </c>
      <c r="DD46" s="182">
        <f>CZ46*DD$40</f>
        <v>0</v>
      </c>
      <c r="DE46" s="5"/>
      <c r="DF46" s="182">
        <f>DB46*$DF$40</f>
        <v>0</v>
      </c>
      <c r="DG46" s="182">
        <f>DC46*$DG$40</f>
        <v>0</v>
      </c>
      <c r="DH46" s="182">
        <f>DD46*DH$40</f>
        <v>0</v>
      </c>
      <c r="DI46" s="5"/>
      <c r="DJ46" s="182">
        <f>DF46*$DJ$40</f>
        <v>0</v>
      </c>
      <c r="DK46" s="182">
        <f>DG46*$DK$40</f>
        <v>0</v>
      </c>
      <c r="DL46" s="182">
        <f>DH46*DL$40</f>
        <v>0</v>
      </c>
      <c r="DM46" s="5"/>
      <c r="DN46" s="182">
        <f>DJ46*$DN$40</f>
        <v>0</v>
      </c>
      <c r="DO46" s="182">
        <f>DK46*$DO$40</f>
        <v>0</v>
      </c>
      <c r="DP46" s="182">
        <f>DL46*DP$40</f>
        <v>0</v>
      </c>
      <c r="DQ46" s="5"/>
      <c r="DR46" s="182">
        <f>DN46*$DR$40</f>
        <v>0</v>
      </c>
      <c r="DS46" s="182">
        <f>DO46*$DS$40</f>
        <v>0</v>
      </c>
      <c r="DT46" s="182">
        <f>DP46*DT$40</f>
        <v>0</v>
      </c>
      <c r="DU46" s="5"/>
      <c r="DV46" s="182">
        <f>DR46*$DV$40</f>
        <v>0</v>
      </c>
      <c r="DW46" s="182">
        <f>DS46*$DW$40</f>
        <v>0</v>
      </c>
      <c r="DX46" s="182">
        <f>DT46*DX$40</f>
        <v>0</v>
      </c>
      <c r="DY46" s="5"/>
      <c r="DZ46" s="182">
        <f>DV46*$DZ$40</f>
        <v>0</v>
      </c>
      <c r="EA46" s="182">
        <f>DW46*$EA$40</f>
        <v>0</v>
      </c>
      <c r="EB46" s="182">
        <f>DX46*EB$40</f>
        <v>0</v>
      </c>
      <c r="EC46" s="5"/>
      <c r="ED46" s="182">
        <f>DZ46*$ED$40</f>
        <v>0</v>
      </c>
      <c r="EE46" s="182">
        <f>EA46*$EE$40</f>
        <v>0</v>
      </c>
      <c r="EF46" s="182">
        <f>EB46*EF$40</f>
        <v>0</v>
      </c>
      <c r="EG46" s="5"/>
      <c r="EH46" s="182">
        <f>ED46*$EH$40</f>
        <v>0</v>
      </c>
      <c r="EI46" s="182">
        <f>EE46*$EI$40</f>
        <v>0</v>
      </c>
      <c r="EJ46" s="182">
        <f>EF46*EJ$40</f>
        <v>0</v>
      </c>
      <c r="EK46" s="5"/>
      <c r="EL46" s="182">
        <f>EH46*$EL$40</f>
        <v>0</v>
      </c>
      <c r="EM46" s="182">
        <f>EI46*$EM$40</f>
        <v>0</v>
      </c>
      <c r="EN46" s="182">
        <f>EJ46*EN$40</f>
        <v>0</v>
      </c>
      <c r="EO46" s="5"/>
      <c r="EP46" s="182">
        <f>EL46*$EP$40</f>
        <v>0</v>
      </c>
      <c r="EQ46" s="182">
        <f>EM46*$EQ$40</f>
        <v>0</v>
      </c>
      <c r="ER46" s="182">
        <f>EN46*ER$40</f>
        <v>0</v>
      </c>
      <c r="ES46" s="5"/>
      <c r="ET46" s="182">
        <f>EP46*$ET$40</f>
        <v>0</v>
      </c>
      <c r="EU46" s="182">
        <f>EQ46*$EU$40</f>
        <v>0</v>
      </c>
      <c r="EV46" s="182">
        <f>ER46*EV$40</f>
        <v>0</v>
      </c>
      <c r="EW46" s="5"/>
      <c r="EX46" s="182">
        <f>ET46*$EX$40</f>
        <v>0</v>
      </c>
      <c r="EY46" s="182">
        <f>EU46*$EY$40</f>
        <v>0</v>
      </c>
      <c r="EZ46" s="182">
        <f>EV46*EZ$40</f>
        <v>0</v>
      </c>
      <c r="FA46" s="5"/>
      <c r="FB46" s="182">
        <f>EX46*$FB$40</f>
        <v>0</v>
      </c>
      <c r="FC46" s="182">
        <f>EY46*$FC$40</f>
        <v>0</v>
      </c>
      <c r="FD46" s="182">
        <f>EZ46*FD$40</f>
        <v>0</v>
      </c>
      <c r="FE46" s="5"/>
      <c r="FF46" s="182">
        <f>FB46*$FF$40</f>
        <v>0</v>
      </c>
      <c r="FG46" s="182">
        <f>FC46*$FG$40</f>
        <v>0</v>
      </c>
      <c r="FH46" s="182">
        <f>FD46*FH$40</f>
        <v>0</v>
      </c>
      <c r="FI46" s="5"/>
      <c r="FJ46" s="182">
        <f>FF46*$FJ$40</f>
        <v>0</v>
      </c>
      <c r="FK46" s="182">
        <f>FG46*$FK$40</f>
        <v>0</v>
      </c>
      <c r="FL46" s="182">
        <f>FH46*FL$40</f>
        <v>0</v>
      </c>
      <c r="FM46" s="5"/>
      <c r="FN46" s="182">
        <f>FJ46*$FN$40</f>
        <v>0</v>
      </c>
      <c r="FO46" s="182">
        <f>FK46*$FO$40</f>
        <v>0</v>
      </c>
      <c r="FP46" s="182">
        <f>FL46*FP$40</f>
        <v>0</v>
      </c>
      <c r="FQ46" s="5"/>
      <c r="FR46" s="182">
        <f>FN46*$FR$40</f>
        <v>0</v>
      </c>
      <c r="FS46" s="182">
        <f>FO46*$FS$40</f>
        <v>0</v>
      </c>
      <c r="FT46" s="182">
        <f>FP46*FT$40</f>
        <v>0</v>
      </c>
      <c r="FU46" s="5"/>
      <c r="FV46" s="182">
        <f>FR46*$FV$40</f>
        <v>0</v>
      </c>
      <c r="FW46" s="182">
        <f>FS46*$FW$40</f>
        <v>0</v>
      </c>
      <c r="FX46" s="182">
        <f>FT46*FX$40</f>
        <v>0</v>
      </c>
      <c r="FY46" s="5"/>
      <c r="FZ46" s="182">
        <f>FV46*$FZ$40</f>
        <v>0</v>
      </c>
      <c r="GA46" s="182">
        <f>FW46*$GA$40</f>
        <v>0</v>
      </c>
      <c r="GB46" s="182">
        <f>FX46*GB$40</f>
        <v>0</v>
      </c>
      <c r="GC46" s="5"/>
      <c r="GD46" s="182">
        <f>FZ46*$GD$40</f>
        <v>0</v>
      </c>
      <c r="GE46" s="182">
        <f>GA46*$GE$40</f>
        <v>0</v>
      </c>
      <c r="GF46" s="182">
        <f>GB46*GF$40</f>
        <v>0</v>
      </c>
      <c r="GG46" s="5"/>
      <c r="GH46" s="182">
        <f>GD46*$GH$40</f>
        <v>0</v>
      </c>
      <c r="GI46" s="182">
        <f>GE46*$GI$40</f>
        <v>0</v>
      </c>
      <c r="GJ46" s="182">
        <f>GF46*GJ$40</f>
        <v>0</v>
      </c>
      <c r="GK46" s="5"/>
      <c r="GL46" s="182">
        <f>GH46*$GL$40</f>
        <v>0</v>
      </c>
      <c r="GM46" s="182">
        <f>GI46*$GM$40</f>
        <v>0</v>
      </c>
      <c r="GN46" s="182">
        <f>GJ46*GN$40</f>
        <v>0</v>
      </c>
      <c r="GP46" s="182">
        <f>GL46*$GP$40</f>
        <v>0</v>
      </c>
      <c r="GQ46" s="182">
        <f>GM46*$GQ$40</f>
        <v>0</v>
      </c>
      <c r="GR46" s="182">
        <f>GN46*GR$40</f>
        <v>0</v>
      </c>
      <c r="GS46" s="5"/>
      <c r="GT46" s="182">
        <f>GP46*$GT$40</f>
        <v>0</v>
      </c>
      <c r="GU46" s="182">
        <f>GQ46*$GU$40</f>
        <v>0</v>
      </c>
      <c r="GV46" s="182">
        <f>GR46*GV$40</f>
        <v>0</v>
      </c>
      <c r="GW46" s="5"/>
      <c r="GX46" s="182">
        <f>GT46*$GX$40</f>
        <v>0</v>
      </c>
      <c r="GY46" s="182">
        <f>GU46*$GY$40</f>
        <v>0</v>
      </c>
      <c r="GZ46" s="182">
        <f>GV46*GZ$40</f>
        <v>0</v>
      </c>
      <c r="HA46" s="5"/>
      <c r="HB46" s="182">
        <f>GX46*$HB$40</f>
        <v>0</v>
      </c>
      <c r="HC46" s="182">
        <f>GY46*$HC$40</f>
        <v>0</v>
      </c>
      <c r="HD46" s="182">
        <f>GZ46*HD$40</f>
        <v>0</v>
      </c>
      <c r="HE46" s="5"/>
      <c r="HF46" s="182">
        <f>HB46*$HF$40</f>
        <v>0</v>
      </c>
      <c r="HG46" s="182">
        <f>HC46*$HG$40</f>
        <v>0</v>
      </c>
      <c r="HH46" s="182">
        <f>HD46*HH$40</f>
        <v>0</v>
      </c>
      <c r="HI46" s="5"/>
      <c r="HJ46" s="182">
        <f>HF46*$HJ$40</f>
        <v>0</v>
      </c>
      <c r="HK46" s="182">
        <f>HG46*$HK$40</f>
        <v>0</v>
      </c>
      <c r="HL46" s="182">
        <f>HH46*HL$40</f>
        <v>0</v>
      </c>
      <c r="HM46" s="5"/>
      <c r="HN46" s="182">
        <f>HJ46*$HN$40</f>
        <v>0</v>
      </c>
      <c r="HO46" s="182">
        <f>HK46*$HO$40</f>
        <v>0</v>
      </c>
      <c r="HP46" s="182">
        <f>HL46*HP$40</f>
        <v>0</v>
      </c>
      <c r="HQ46" s="5"/>
      <c r="HR46" s="182">
        <f>HN46*$HR$40</f>
        <v>0</v>
      </c>
      <c r="HS46" s="182">
        <f>HO46*$HS$40</f>
        <v>0</v>
      </c>
      <c r="HT46" s="182">
        <f>HP46*HT$40</f>
        <v>0</v>
      </c>
      <c r="HU46" s="5"/>
      <c r="HV46" s="182">
        <f>HR46*$HV$40</f>
        <v>0</v>
      </c>
      <c r="HW46" s="182">
        <f>HS46*$HW$40</f>
        <v>0</v>
      </c>
      <c r="HX46" s="182">
        <f>HT46*HX$40</f>
        <v>0</v>
      </c>
      <c r="HY46" s="5"/>
      <c r="HZ46" s="182">
        <f>HV46*$HZ$40</f>
        <v>0</v>
      </c>
      <c r="IA46" s="182">
        <f>HW46*$IA$40</f>
        <v>0</v>
      </c>
      <c r="IB46" s="182">
        <f>HX46*IB$40</f>
        <v>0</v>
      </c>
      <c r="IC46" s="5"/>
      <c r="ID46" s="182">
        <f>HZ46*$ID$40</f>
        <v>0</v>
      </c>
      <c r="IE46" s="182">
        <f>IA46*$IE$40</f>
        <v>0</v>
      </c>
      <c r="IF46" s="182">
        <f>IB46*IF$40</f>
        <v>0</v>
      </c>
      <c r="IG46" s="5"/>
      <c r="IH46" s="182">
        <f>ID46*$IH$40</f>
        <v>0</v>
      </c>
      <c r="II46" s="182">
        <f>IE46*$II$40</f>
        <v>0</v>
      </c>
      <c r="IJ46" s="182">
        <f>IF46*IJ$40</f>
        <v>0</v>
      </c>
      <c r="IL46" s="182">
        <f>IH46*$IL$40</f>
        <v>0</v>
      </c>
      <c r="IM46" s="182">
        <f>II46*$IM$40</f>
        <v>0</v>
      </c>
      <c r="IN46" s="182">
        <f>IJ46*IN$40</f>
        <v>0</v>
      </c>
      <c r="IO46" s="5"/>
      <c r="IP46" s="182">
        <f>IL46*$IP$40</f>
        <v>0</v>
      </c>
      <c r="IQ46" s="182">
        <f>IM46*$IQ$40</f>
        <v>0</v>
      </c>
      <c r="IR46" s="182">
        <f>IN46*IR$40</f>
        <v>0</v>
      </c>
      <c r="IS46" s="5"/>
      <c r="IT46" s="182">
        <f>IP46*$IT$40</f>
        <v>0</v>
      </c>
      <c r="IU46" s="182">
        <f>IQ46*$IU$40</f>
        <v>0</v>
      </c>
      <c r="IV46" s="182">
        <f>IR46*IV$40</f>
        <v>0</v>
      </c>
      <c r="IW46" s="5"/>
      <c r="IX46" s="182">
        <f>IT46*$IX$40</f>
        <v>0</v>
      </c>
      <c r="IY46" s="182">
        <f>IU46*$IY$40</f>
        <v>0</v>
      </c>
      <c r="IZ46" s="182">
        <f>IV46*IZ$40</f>
        <v>0</v>
      </c>
      <c r="JA46" s="5"/>
      <c r="JB46" s="182">
        <f>IX46*$JB$40</f>
        <v>0</v>
      </c>
      <c r="JC46" s="182">
        <f>IY46*$JC$40</f>
        <v>0</v>
      </c>
      <c r="JD46" s="182">
        <f>IZ46*JD$40</f>
        <v>0</v>
      </c>
      <c r="JE46" s="5"/>
      <c r="JF46" s="182">
        <f>JB46*$JF$40</f>
        <v>0</v>
      </c>
      <c r="JG46" s="182">
        <f>JC46*$JG$40</f>
        <v>0</v>
      </c>
      <c r="JH46" s="182">
        <f>JD46*JH$40</f>
        <v>0</v>
      </c>
      <c r="JI46" s="5"/>
      <c r="JJ46" s="182">
        <f>JF46*$JJ$40</f>
        <v>0</v>
      </c>
      <c r="JK46" s="182">
        <f>JG46*$JK$40</f>
        <v>0</v>
      </c>
      <c r="JL46" s="182">
        <f>JH46*JL$40</f>
        <v>0</v>
      </c>
      <c r="JM46" s="5"/>
      <c r="JN46" s="182">
        <f>JJ46*$JJ$40</f>
        <v>0</v>
      </c>
      <c r="JO46" s="182">
        <f>JK46*$JK$40</f>
        <v>0</v>
      </c>
      <c r="JP46" s="182">
        <f>JL46*JP$40</f>
        <v>0</v>
      </c>
      <c r="JR46" s="182">
        <f>JN46*$JJ$40</f>
        <v>0</v>
      </c>
      <c r="JS46" s="182">
        <f>JO46*$JK$40</f>
        <v>0</v>
      </c>
      <c r="JT46" s="182">
        <f>JP46*JT$40</f>
        <v>0</v>
      </c>
      <c r="JV46" s="182">
        <f>JR46*$JJ$40</f>
        <v>0</v>
      </c>
      <c r="JW46" s="182">
        <f>JS46*$JK$40</f>
        <v>0</v>
      </c>
      <c r="JX46" s="182">
        <f>JT46*JX$40</f>
        <v>0</v>
      </c>
      <c r="JZ46" s="182">
        <f>JV46*$JJ$40</f>
        <v>0</v>
      </c>
      <c r="KA46" s="182">
        <f>JW46*$JK$40</f>
        <v>0</v>
      </c>
      <c r="KB46" s="182">
        <f>JX46*KB$40</f>
        <v>0</v>
      </c>
      <c r="KD46" s="182">
        <f>JZ46*$JJ$40</f>
        <v>0</v>
      </c>
      <c r="KE46" s="182">
        <f>KA46*$JK$40</f>
        <v>0</v>
      </c>
      <c r="KF46" s="182">
        <f>KB46*KF$40</f>
        <v>0</v>
      </c>
      <c r="KH46" s="183"/>
      <c r="KI46" s="183"/>
      <c r="KJ46" s="183">
        <f t="shared" si="1297"/>
        <v>0</v>
      </c>
      <c r="KL46" s="183"/>
      <c r="KM46" s="183"/>
      <c r="KN46" s="183">
        <f t="shared" si="1298"/>
        <v>0</v>
      </c>
      <c r="KP46" s="183"/>
      <c r="KQ46" s="183"/>
      <c r="KR46" s="183">
        <f t="shared" si="1299"/>
        <v>0</v>
      </c>
      <c r="KT46" s="183"/>
      <c r="KU46" s="183"/>
      <c r="KV46" s="183">
        <f t="shared" si="1300"/>
        <v>0</v>
      </c>
      <c r="KX46" s="183"/>
      <c r="KY46" s="183"/>
      <c r="KZ46" s="183">
        <f t="shared" si="1301"/>
        <v>0</v>
      </c>
      <c r="LB46" s="183"/>
      <c r="LC46" s="183"/>
      <c r="LD46" s="183">
        <f t="shared" si="1302"/>
        <v>0</v>
      </c>
      <c r="LF46" s="183"/>
      <c r="LG46" s="183"/>
      <c r="LH46" s="183">
        <f t="shared" si="1303"/>
        <v>0</v>
      </c>
    </row>
    <row r="47" spans="2:320" ht="18.75">
      <c r="B47" s="362" t="s">
        <v>164</v>
      </c>
      <c r="C47" s="362"/>
      <c r="D47" s="362"/>
      <c r="E47" s="184"/>
      <c r="F47" s="188"/>
      <c r="G47" s="188"/>
      <c r="H47" s="188">
        <f>SUM(H42:H46)</f>
        <v>75000</v>
      </c>
      <c r="I47" s="188"/>
      <c r="J47" s="188">
        <f>SUM(J42:J46)</f>
        <v>12</v>
      </c>
      <c r="K47" s="188"/>
      <c r="L47" s="188">
        <f>SUM(L42:L46)</f>
        <v>225000</v>
      </c>
      <c r="M47" s="188"/>
      <c r="N47" s="188">
        <f>SUM(N42:N46)</f>
        <v>12</v>
      </c>
      <c r="O47" s="188"/>
      <c r="P47" s="188">
        <f>SUM(P42:P46)</f>
        <v>225000</v>
      </c>
      <c r="Q47" s="188"/>
      <c r="R47" s="188">
        <f>SUM(R42:R46)</f>
        <v>16</v>
      </c>
      <c r="S47" s="188"/>
      <c r="T47" s="188">
        <f>SUM(T42:T46)</f>
        <v>300000</v>
      </c>
      <c r="U47" s="188"/>
      <c r="V47" s="188">
        <f>SUM(V42:V46)</f>
        <v>20</v>
      </c>
      <c r="W47" s="188"/>
      <c r="X47" s="188">
        <f>SUM(X42:X46)</f>
        <v>375000</v>
      </c>
      <c r="Y47" s="188"/>
      <c r="Z47" s="188">
        <f>SUM(Z42:Z46)</f>
        <v>32</v>
      </c>
      <c r="AA47" s="188"/>
      <c r="AB47" s="188">
        <f>SUM(AB42:AB46)</f>
        <v>600000</v>
      </c>
      <c r="AC47" s="188"/>
      <c r="AD47" s="188">
        <f>SUM(AD42:AD46)</f>
        <v>40</v>
      </c>
      <c r="AE47" s="188"/>
      <c r="AF47" s="188">
        <f>SUM(AF42:AF46)</f>
        <v>750000</v>
      </c>
      <c r="AG47" s="188"/>
      <c r="AH47" s="188">
        <f>SUM(AH42:AH46)</f>
        <v>40</v>
      </c>
      <c r="AI47" s="188"/>
      <c r="AJ47" s="188">
        <f>SUM(AJ42:AJ46)</f>
        <v>750000</v>
      </c>
      <c r="AK47" s="188"/>
      <c r="AL47" s="188">
        <f>SUM(AL42:AL46)</f>
        <v>40</v>
      </c>
      <c r="AM47" s="188"/>
      <c r="AN47" s="188">
        <f>SUM(AN42:AN46)</f>
        <v>750000</v>
      </c>
      <c r="AO47" s="188"/>
      <c r="AP47" s="188">
        <f>SUM(AP42:AP46)</f>
        <v>40</v>
      </c>
      <c r="AQ47" s="188"/>
      <c r="AR47" s="188">
        <f>SUM(AR42:AR46)</f>
        <v>750000</v>
      </c>
      <c r="AS47" s="188"/>
      <c r="AT47" s="188">
        <f>SUM(AT42:AT46)</f>
        <v>40</v>
      </c>
      <c r="AU47" s="188"/>
      <c r="AV47" s="188">
        <f>SUM(AV42:AV46)</f>
        <v>750000</v>
      </c>
      <c r="AW47" s="188"/>
      <c r="AX47" s="188">
        <f>SUM(AX42:AX46)</f>
        <v>40</v>
      </c>
      <c r="AY47" s="188"/>
      <c r="AZ47" s="188">
        <f>SUM(AZ42:AZ46)</f>
        <v>750000</v>
      </c>
      <c r="BA47" s="188"/>
      <c r="BB47" s="188">
        <f>SUM(BB42:BB46)</f>
        <v>40</v>
      </c>
      <c r="BC47" s="188"/>
      <c r="BD47" s="188">
        <f>SUM(BD42:BD46)</f>
        <v>750000</v>
      </c>
      <c r="BE47" s="188"/>
      <c r="BF47" s="188">
        <f>SUM(BF42:BF46)</f>
        <v>40</v>
      </c>
      <c r="BG47" s="188"/>
      <c r="BH47" s="188">
        <f>SUM(BH42:BH46)</f>
        <v>750000</v>
      </c>
      <c r="BI47" s="188"/>
      <c r="BJ47" s="188">
        <f>SUM(BJ42:BJ46)</f>
        <v>40</v>
      </c>
      <c r="BK47" s="188"/>
      <c r="BL47" s="188">
        <f>SUM(BL42:BL46)</f>
        <v>750000</v>
      </c>
      <c r="BM47" s="188"/>
      <c r="BN47" s="188">
        <f>SUM(BN42:BN46)</f>
        <v>40</v>
      </c>
      <c r="BO47" s="188"/>
      <c r="BP47" s="188">
        <f>SUM(BP42:BP46)</f>
        <v>750000</v>
      </c>
      <c r="BQ47" s="188"/>
      <c r="BR47" s="188">
        <f>SUM(BR42:BR46)</f>
        <v>40</v>
      </c>
      <c r="BS47" s="188"/>
      <c r="BT47" s="188">
        <f>SUM(BT42:BT46)</f>
        <v>750000</v>
      </c>
      <c r="BU47" s="188"/>
      <c r="BV47" s="188">
        <f>SUM(BV42:BV46)</f>
        <v>40</v>
      </c>
      <c r="BW47" s="188"/>
      <c r="BX47" s="188">
        <f>SUM(BX42:BX46)</f>
        <v>750000</v>
      </c>
      <c r="BY47" s="188"/>
      <c r="BZ47" s="188">
        <f>SUM(BZ42:BZ46)</f>
        <v>40</v>
      </c>
      <c r="CA47" s="188"/>
      <c r="CB47" s="188">
        <f>SUM(CB42:CB46)</f>
        <v>750000</v>
      </c>
      <c r="CC47" s="188"/>
      <c r="CD47" s="188">
        <f>SUM(CD42:CD46)</f>
        <v>40</v>
      </c>
      <c r="CE47" s="188"/>
      <c r="CF47" s="188">
        <f>SUM(CF42:CF46)</f>
        <v>750000</v>
      </c>
      <c r="CG47" s="188"/>
      <c r="CH47" s="188">
        <f>SUM(CH42:CH46)</f>
        <v>40</v>
      </c>
      <c r="CI47" s="188"/>
      <c r="CJ47" s="188">
        <f>SUM(CJ42:CJ46)</f>
        <v>750000</v>
      </c>
      <c r="CK47" s="188"/>
      <c r="CL47" s="188">
        <f>SUM(CL42:CL46)</f>
        <v>40</v>
      </c>
      <c r="CM47" s="188"/>
      <c r="CN47" s="188">
        <f>SUM(CN42:CN46)</f>
        <v>750000</v>
      </c>
      <c r="CO47" s="188"/>
      <c r="CP47" s="188">
        <f>SUM(CP42:CP46)</f>
        <v>40</v>
      </c>
      <c r="CQ47" s="188"/>
      <c r="CR47" s="188">
        <f>SUM(CR42:CR46)</f>
        <v>750000</v>
      </c>
      <c r="CS47" s="188"/>
      <c r="CT47" s="188">
        <f>SUM(CT42:CT46)</f>
        <v>40</v>
      </c>
      <c r="CU47" s="188"/>
      <c r="CV47" s="188">
        <f>SUM(CV42:CV46)</f>
        <v>750000</v>
      </c>
      <c r="CW47" s="188"/>
      <c r="CX47" s="188">
        <f>SUM(CX42:CX46)</f>
        <v>40</v>
      </c>
      <c r="CY47" s="188"/>
      <c r="CZ47" s="188">
        <f>SUM(CZ42:CZ46)</f>
        <v>750000</v>
      </c>
      <c r="DA47" s="188"/>
      <c r="DB47" s="188">
        <f>SUM(DB42:DB46)</f>
        <v>40</v>
      </c>
      <c r="DC47" s="188"/>
      <c r="DD47" s="188">
        <f>SUM(DD42:DD46)</f>
        <v>750000</v>
      </c>
      <c r="DE47" s="188"/>
      <c r="DF47" s="188">
        <f>SUM(DF42:DF46)</f>
        <v>40</v>
      </c>
      <c r="DG47" s="188"/>
      <c r="DH47" s="188">
        <f>SUM(DH42:DH46)</f>
        <v>750000</v>
      </c>
      <c r="DI47" s="188"/>
      <c r="DJ47" s="188">
        <f>SUM(DJ42:DJ46)</f>
        <v>40</v>
      </c>
      <c r="DK47" s="188"/>
      <c r="DL47" s="188">
        <f>SUM(DL42:DL46)</f>
        <v>750000</v>
      </c>
      <c r="DM47" s="188"/>
      <c r="DN47" s="188">
        <f>SUM(DN42:DN46)</f>
        <v>40</v>
      </c>
      <c r="DO47" s="188"/>
      <c r="DP47" s="188">
        <f>SUM(DP42:DP46)</f>
        <v>750000</v>
      </c>
      <c r="DQ47" s="188"/>
      <c r="DR47" s="188">
        <f>SUM(DR42:DR46)</f>
        <v>40</v>
      </c>
      <c r="DS47" s="188"/>
      <c r="DT47" s="188">
        <f>SUM(DT42:DT46)</f>
        <v>750000</v>
      </c>
      <c r="DU47" s="188"/>
      <c r="DV47" s="188">
        <f>SUM(DV42:DV46)</f>
        <v>40</v>
      </c>
      <c r="DW47" s="188"/>
      <c r="DX47" s="188">
        <f>SUM(DX42:DX46)</f>
        <v>750000</v>
      </c>
      <c r="DY47" s="188"/>
      <c r="DZ47" s="188">
        <f>SUM(DZ42:DZ46)</f>
        <v>40</v>
      </c>
      <c r="EA47" s="188"/>
      <c r="EB47" s="188">
        <f>SUM(EB42:EB46)</f>
        <v>750000</v>
      </c>
      <c r="EC47" s="188"/>
      <c r="ED47" s="188">
        <f>SUM(ED42:ED46)</f>
        <v>40</v>
      </c>
      <c r="EE47" s="188"/>
      <c r="EF47" s="188">
        <f>SUM(EF42:EF46)</f>
        <v>750000</v>
      </c>
      <c r="EG47" s="188"/>
      <c r="EH47" s="188">
        <f>SUM(EH42:EH46)</f>
        <v>40</v>
      </c>
      <c r="EI47" s="188"/>
      <c r="EJ47" s="188">
        <f>SUM(EJ42:EJ46)</f>
        <v>750000</v>
      </c>
      <c r="EK47" s="188"/>
      <c r="EL47" s="188">
        <f>SUM(EL42:EL46)</f>
        <v>40</v>
      </c>
      <c r="EM47" s="188"/>
      <c r="EN47" s="188">
        <f>SUM(EN42:EN46)</f>
        <v>750000</v>
      </c>
      <c r="EO47" s="188"/>
      <c r="EP47" s="188">
        <f>SUM(EP42:EP46)</f>
        <v>40</v>
      </c>
      <c r="EQ47" s="188"/>
      <c r="ER47" s="188">
        <f>SUM(ER42:ER46)</f>
        <v>750000</v>
      </c>
      <c r="ES47" s="188"/>
      <c r="ET47" s="188">
        <f>SUM(ET42:ET46)</f>
        <v>40</v>
      </c>
      <c r="EU47" s="188"/>
      <c r="EV47" s="188">
        <f>SUM(EV42:EV46)</f>
        <v>750000</v>
      </c>
      <c r="EW47" s="188"/>
      <c r="EX47" s="188">
        <f>SUM(EX42:EX46)</f>
        <v>40</v>
      </c>
      <c r="EY47" s="188"/>
      <c r="EZ47" s="188">
        <f>SUM(EZ42:EZ46)</f>
        <v>750000</v>
      </c>
      <c r="FA47" s="188"/>
      <c r="FB47" s="188">
        <f>SUM(FB42:FB46)</f>
        <v>40</v>
      </c>
      <c r="FC47" s="188"/>
      <c r="FD47" s="188">
        <f>SUM(FD42:FD46)</f>
        <v>750000</v>
      </c>
      <c r="FE47" s="188"/>
      <c r="FF47" s="188">
        <f>SUM(FF42:FF46)</f>
        <v>40</v>
      </c>
      <c r="FG47" s="188"/>
      <c r="FH47" s="188">
        <f>SUM(FH42:FH46)</f>
        <v>750000</v>
      </c>
      <c r="FI47" s="188"/>
      <c r="FJ47" s="188">
        <f>SUM(FJ42:FJ46)</f>
        <v>40</v>
      </c>
      <c r="FK47" s="188"/>
      <c r="FL47" s="188">
        <f>SUM(FL42:FL46)</f>
        <v>750000</v>
      </c>
      <c r="FM47" s="188"/>
      <c r="FN47" s="188">
        <f>SUM(FN42:FN46)</f>
        <v>40</v>
      </c>
      <c r="FO47" s="188"/>
      <c r="FP47" s="188">
        <f>SUM(FP42:FP46)</f>
        <v>750000</v>
      </c>
      <c r="FQ47" s="188"/>
      <c r="FR47" s="188">
        <f>SUM(FR42:FR46)</f>
        <v>40</v>
      </c>
      <c r="FS47" s="188"/>
      <c r="FT47" s="188">
        <f>SUM(FT42:FT46)</f>
        <v>750000</v>
      </c>
      <c r="FU47" s="188"/>
      <c r="FV47" s="188">
        <f>SUM(FV42:FV46)</f>
        <v>40</v>
      </c>
      <c r="FW47" s="188"/>
      <c r="FX47" s="188">
        <f>SUM(FX42:FX46)</f>
        <v>750000</v>
      </c>
      <c r="FY47" s="188"/>
      <c r="FZ47" s="188">
        <f>SUM(FZ42:FZ46)</f>
        <v>40</v>
      </c>
      <c r="GA47" s="188"/>
      <c r="GB47" s="188">
        <f>SUM(GB42:GB46)</f>
        <v>750000</v>
      </c>
      <c r="GC47" s="188"/>
      <c r="GD47" s="188">
        <f>SUM(GD42:GD46)</f>
        <v>40</v>
      </c>
      <c r="GE47" s="188"/>
      <c r="GF47" s="188">
        <f>SUM(GF42:GF46)</f>
        <v>750000</v>
      </c>
      <c r="GG47" s="188"/>
      <c r="GH47" s="188">
        <f>SUM(GH42:GH46)</f>
        <v>40</v>
      </c>
      <c r="GI47" s="188"/>
      <c r="GJ47" s="188">
        <f>SUM(GJ42:GJ46)</f>
        <v>750000</v>
      </c>
      <c r="GK47" s="188"/>
      <c r="GL47" s="188">
        <f>SUM(GL42:GL46)</f>
        <v>40</v>
      </c>
      <c r="GM47" s="188"/>
      <c r="GN47" s="188">
        <f>SUM(GN42:GN46)</f>
        <v>750000</v>
      </c>
      <c r="GO47" s="3"/>
      <c r="GP47" s="188">
        <f>SUM(GP42:GP46)</f>
        <v>40</v>
      </c>
      <c r="GQ47" s="188"/>
      <c r="GR47" s="188">
        <f>SUM(GR42:GR46)</f>
        <v>750000</v>
      </c>
      <c r="GS47" s="188"/>
      <c r="GT47" s="188">
        <f>SUM(GT42:GT46)</f>
        <v>40</v>
      </c>
      <c r="GU47" s="188"/>
      <c r="GV47" s="188">
        <f>SUM(GV42:GV46)</f>
        <v>750000</v>
      </c>
      <c r="GW47" s="188"/>
      <c r="GX47" s="188">
        <f>SUM(GX42:GX46)</f>
        <v>40</v>
      </c>
      <c r="GY47" s="188"/>
      <c r="GZ47" s="188">
        <f>SUM(GZ42:GZ46)</f>
        <v>750000</v>
      </c>
      <c r="HA47" s="188"/>
      <c r="HB47" s="188">
        <f>SUM(HB42:HB46)</f>
        <v>40</v>
      </c>
      <c r="HC47" s="188"/>
      <c r="HD47" s="188">
        <f>SUM(HD42:HD46)</f>
        <v>750000</v>
      </c>
      <c r="HE47" s="188"/>
      <c r="HF47" s="188">
        <f>SUM(HF42:HF46)</f>
        <v>40</v>
      </c>
      <c r="HG47" s="188"/>
      <c r="HH47" s="188">
        <f>SUM(HH42:HH46)</f>
        <v>750000</v>
      </c>
      <c r="HI47" s="188"/>
      <c r="HJ47" s="188">
        <f>SUM(HJ42:HJ46)</f>
        <v>40</v>
      </c>
      <c r="HK47" s="188"/>
      <c r="HL47" s="188">
        <f>SUM(HL42:HL46)</f>
        <v>750000</v>
      </c>
      <c r="HM47" s="188"/>
      <c r="HN47" s="188">
        <f>SUM(HN42:HN46)</f>
        <v>40</v>
      </c>
      <c r="HO47" s="188"/>
      <c r="HP47" s="188">
        <f>SUM(HP42:HP46)</f>
        <v>750000</v>
      </c>
      <c r="HQ47" s="188"/>
      <c r="HR47" s="188">
        <f>SUM(HR42:HR46)</f>
        <v>40</v>
      </c>
      <c r="HS47" s="188"/>
      <c r="HT47" s="188">
        <f>SUM(HT42:HT46)</f>
        <v>750000</v>
      </c>
      <c r="HU47" s="188"/>
      <c r="HV47" s="188">
        <f>SUM(HV42:HV46)</f>
        <v>40</v>
      </c>
      <c r="HW47" s="188"/>
      <c r="HX47" s="188">
        <f>SUM(HX42:HX46)</f>
        <v>750000</v>
      </c>
      <c r="HY47" s="188"/>
      <c r="HZ47" s="188">
        <f>SUM(HZ42:HZ46)</f>
        <v>40</v>
      </c>
      <c r="IA47" s="188"/>
      <c r="IB47" s="188">
        <f>SUM(IB42:IB46)</f>
        <v>750000</v>
      </c>
      <c r="IC47" s="188"/>
      <c r="ID47" s="188">
        <f>SUM(ID42:ID46)</f>
        <v>40</v>
      </c>
      <c r="IE47" s="188"/>
      <c r="IF47" s="188">
        <f>SUM(IF42:IF46)</f>
        <v>750000</v>
      </c>
      <c r="IG47" s="188"/>
      <c r="IH47" s="188">
        <f>SUM(IH42:IH46)</f>
        <v>40</v>
      </c>
      <c r="II47" s="188"/>
      <c r="IJ47" s="188">
        <f>SUM(IJ42:IJ46)</f>
        <v>750000</v>
      </c>
      <c r="IK47" s="3"/>
      <c r="IL47" s="188">
        <f>SUM(IL42:IL46)</f>
        <v>40</v>
      </c>
      <c r="IM47" s="188"/>
      <c r="IN47" s="188">
        <f>SUM(IN42:IN46)</f>
        <v>750000</v>
      </c>
      <c r="IO47" s="188"/>
      <c r="IP47" s="188">
        <f>SUM(IP42:IP46)</f>
        <v>40</v>
      </c>
      <c r="IQ47" s="188"/>
      <c r="IR47" s="188">
        <f>SUM(IR42:IR46)</f>
        <v>750000</v>
      </c>
      <c r="IS47" s="188"/>
      <c r="IT47" s="188">
        <f>SUM(IT42:IT46)</f>
        <v>40</v>
      </c>
      <c r="IU47" s="188"/>
      <c r="IV47" s="188">
        <f>SUM(IV42:IV46)</f>
        <v>750000</v>
      </c>
      <c r="IW47" s="188"/>
      <c r="IX47" s="188">
        <f>SUM(IX42:IX46)</f>
        <v>40</v>
      </c>
      <c r="IY47" s="188"/>
      <c r="IZ47" s="188">
        <f>SUM(IZ42:IZ46)</f>
        <v>750000</v>
      </c>
      <c r="JA47" s="188"/>
      <c r="JB47" s="188">
        <f>SUM(JB42:JB46)</f>
        <v>40</v>
      </c>
      <c r="JC47" s="188"/>
      <c r="JD47" s="188">
        <f>SUM(JD42:JD46)</f>
        <v>750000</v>
      </c>
      <c r="JE47" s="188"/>
      <c r="JF47" s="188">
        <f>SUM(JF42:JF46)</f>
        <v>40</v>
      </c>
      <c r="JG47" s="188"/>
      <c r="JH47" s="188">
        <f>SUM(JH42:JH46)</f>
        <v>750000</v>
      </c>
      <c r="JI47" s="188"/>
      <c r="JJ47" s="188">
        <f>SUM(JJ42:JJ46)</f>
        <v>40</v>
      </c>
      <c r="JK47" s="188"/>
      <c r="JL47" s="188">
        <f>SUM(JL42:JL46)</f>
        <v>750000</v>
      </c>
      <c r="JM47" s="188"/>
      <c r="JN47" s="188">
        <f>SUM(JN42:JN46)</f>
        <v>40</v>
      </c>
      <c r="JO47" s="188"/>
      <c r="JP47" s="188">
        <f>SUM(JP42:JP46)</f>
        <v>750000</v>
      </c>
      <c r="JQ47" s="3"/>
      <c r="JR47" s="188">
        <f>SUM(JR42:JR46)</f>
        <v>40</v>
      </c>
      <c r="JS47" s="188"/>
      <c r="JT47" s="188">
        <f>SUM(JT42:JT46)</f>
        <v>750000</v>
      </c>
      <c r="JU47" s="3"/>
      <c r="JV47" s="188">
        <f>SUM(JV42:JV46)</f>
        <v>40</v>
      </c>
      <c r="JW47" s="188"/>
      <c r="JX47" s="188">
        <f>SUM(JX42:JX46)</f>
        <v>750000</v>
      </c>
      <c r="JY47" s="3"/>
      <c r="JZ47" s="188">
        <f>SUM(JZ42:JZ46)</f>
        <v>40</v>
      </c>
      <c r="KA47" s="188"/>
      <c r="KB47" s="188">
        <f>SUM(KB42:KB46)</f>
        <v>750000</v>
      </c>
      <c r="KC47" s="3"/>
      <c r="KD47" s="188">
        <f>SUM(KD42:KD46)</f>
        <v>40</v>
      </c>
      <c r="KE47" s="188"/>
      <c r="KF47" s="188">
        <f>SUM(KF42:KF46)</f>
        <v>750000</v>
      </c>
      <c r="KG47" s="3"/>
      <c r="KH47" s="188"/>
      <c r="KI47" s="188"/>
      <c r="KJ47" s="183">
        <f t="shared" si="1297"/>
        <v>825000</v>
      </c>
      <c r="KL47" s="188"/>
      <c r="KM47" s="188"/>
      <c r="KN47" s="183">
        <f t="shared" si="1298"/>
        <v>8475000</v>
      </c>
      <c r="KP47" s="188"/>
      <c r="KQ47" s="188"/>
      <c r="KR47" s="183">
        <f t="shared" si="1299"/>
        <v>9000000</v>
      </c>
      <c r="KT47" s="188"/>
      <c r="KU47" s="188"/>
      <c r="KV47" s="183">
        <f t="shared" si="1300"/>
        <v>9000000</v>
      </c>
      <c r="KX47" s="188"/>
      <c r="KY47" s="188"/>
      <c r="KZ47" s="183">
        <f t="shared" si="1301"/>
        <v>9000000</v>
      </c>
      <c r="LB47" s="188"/>
      <c r="LC47" s="188"/>
      <c r="LD47" s="183">
        <f t="shared" si="1302"/>
        <v>9000000</v>
      </c>
      <c r="LF47" s="188"/>
      <c r="LG47" s="188"/>
      <c r="LH47" s="183">
        <f t="shared" si="1303"/>
        <v>6000000</v>
      </c>
    </row>
    <row r="48" spans="2:320" ht="9.75" customHeight="1">
      <c r="B48" s="3"/>
      <c r="C48" s="179"/>
      <c r="D48" s="184"/>
      <c r="E48" s="184"/>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R48" s="5"/>
      <c r="JS48" s="5"/>
      <c r="JT48" s="5"/>
      <c r="JV48" s="5"/>
      <c r="JW48" s="5"/>
      <c r="JX48" s="5"/>
      <c r="JZ48" s="5"/>
      <c r="KA48" s="5"/>
      <c r="KB48" s="5"/>
      <c r="KD48" s="5"/>
      <c r="KE48" s="5"/>
      <c r="KF48" s="5"/>
      <c r="KH48" s="5"/>
      <c r="KI48" s="5"/>
      <c r="KJ48" s="5"/>
      <c r="KL48" s="5"/>
      <c r="KM48" s="5"/>
      <c r="KN48" s="5"/>
      <c r="KP48" s="5"/>
      <c r="KQ48" s="5"/>
      <c r="KR48" s="5"/>
      <c r="KT48" s="5"/>
      <c r="KU48" s="5"/>
      <c r="KV48" s="5"/>
      <c r="KX48" s="5"/>
      <c r="KY48" s="5"/>
      <c r="KZ48" s="5"/>
      <c r="LB48" s="5"/>
      <c r="LC48" s="5"/>
      <c r="LD48" s="5"/>
      <c r="LF48" s="5"/>
      <c r="LG48" s="5"/>
      <c r="LH48" s="5"/>
    </row>
    <row r="49" spans="2:320" s="284" customFormat="1" ht="11.25">
      <c r="B49" s="283"/>
      <c r="J49" s="207">
        <f>A.IIOPEX!K50+100%</f>
        <v>2</v>
      </c>
      <c r="K49" s="207">
        <f>$K$8</f>
        <v>1</v>
      </c>
      <c r="L49" s="207">
        <f>A.IIOPEX!K50+100%</f>
        <v>2</v>
      </c>
      <c r="M49" s="285"/>
      <c r="N49" s="207">
        <v>1</v>
      </c>
      <c r="O49" s="207">
        <v>1</v>
      </c>
      <c r="P49" s="207">
        <v>1</v>
      </c>
      <c r="Q49" s="285"/>
      <c r="R49" s="207">
        <f>N49</f>
        <v>1</v>
      </c>
      <c r="S49" s="207">
        <v>1</v>
      </c>
      <c r="T49" s="207">
        <f>P49</f>
        <v>1</v>
      </c>
      <c r="U49" s="285"/>
      <c r="V49" s="207">
        <f>R49</f>
        <v>1</v>
      </c>
      <c r="W49" s="207">
        <v>1</v>
      </c>
      <c r="X49" s="207">
        <f>T49</f>
        <v>1</v>
      </c>
      <c r="Y49" s="285"/>
      <c r="Z49" s="207">
        <v>1</v>
      </c>
      <c r="AA49" s="207">
        <v>1</v>
      </c>
      <c r="AB49" s="207">
        <f>X49</f>
        <v>1</v>
      </c>
      <c r="AC49" s="285"/>
      <c r="AD49" s="207">
        <f>Z49</f>
        <v>1</v>
      </c>
      <c r="AE49" s="207">
        <v>1</v>
      </c>
      <c r="AF49" s="207">
        <f>AB49</f>
        <v>1</v>
      </c>
      <c r="AG49" s="285"/>
      <c r="AH49" s="207">
        <f>A.IIOPEX!M50+100%</f>
        <v>1.01</v>
      </c>
      <c r="AI49" s="207">
        <v>1</v>
      </c>
      <c r="AJ49" s="207">
        <f>A.IIOPEX!M50+100%</f>
        <v>1.01</v>
      </c>
      <c r="AK49" s="285"/>
      <c r="AL49" s="207">
        <v>1</v>
      </c>
      <c r="AM49" s="207">
        <v>1</v>
      </c>
      <c r="AN49" s="207">
        <v>1</v>
      </c>
      <c r="AO49" s="285"/>
      <c r="AP49" s="207">
        <f>AL49</f>
        <v>1</v>
      </c>
      <c r="AQ49" s="207">
        <v>1</v>
      </c>
      <c r="AR49" s="207">
        <f>AN49</f>
        <v>1</v>
      </c>
      <c r="AS49" s="285"/>
      <c r="AT49" s="207">
        <f>AP49</f>
        <v>1</v>
      </c>
      <c r="AU49" s="207">
        <v>1</v>
      </c>
      <c r="AV49" s="207">
        <f>AR49</f>
        <v>1</v>
      </c>
      <c r="AW49" s="285"/>
      <c r="AX49" s="207">
        <f>AT49</f>
        <v>1</v>
      </c>
      <c r="AY49" s="207">
        <v>1</v>
      </c>
      <c r="AZ49" s="207">
        <f>AV49</f>
        <v>1</v>
      </c>
      <c r="BA49" s="285"/>
      <c r="BB49" s="207">
        <f>AX49</f>
        <v>1</v>
      </c>
      <c r="BC49" s="207">
        <v>1</v>
      </c>
      <c r="BD49" s="207">
        <f>AZ49</f>
        <v>1</v>
      </c>
      <c r="BE49" s="285"/>
      <c r="BF49" s="207">
        <f>BB49</f>
        <v>1</v>
      </c>
      <c r="BG49" s="207">
        <v>1</v>
      </c>
      <c r="BH49" s="207">
        <f>BD49</f>
        <v>1</v>
      </c>
      <c r="BI49" s="285"/>
      <c r="BJ49" s="207">
        <f>BF49</f>
        <v>1</v>
      </c>
      <c r="BK49" s="207">
        <v>1</v>
      </c>
      <c r="BL49" s="207">
        <f>BH49</f>
        <v>1</v>
      </c>
      <c r="BM49" s="285"/>
      <c r="BN49" s="250">
        <f>BJ49</f>
        <v>1</v>
      </c>
      <c r="BO49" s="250">
        <v>1</v>
      </c>
      <c r="BP49" s="207">
        <f>BL49</f>
        <v>1</v>
      </c>
      <c r="BQ49" s="285"/>
      <c r="BR49" s="207">
        <f>BN49</f>
        <v>1</v>
      </c>
      <c r="BS49" s="207">
        <v>1</v>
      </c>
      <c r="BT49" s="207">
        <f>BP49</f>
        <v>1</v>
      </c>
      <c r="BU49" s="285"/>
      <c r="BV49" s="207">
        <v>1</v>
      </c>
      <c r="BW49" s="207">
        <v>1</v>
      </c>
      <c r="BX49" s="207">
        <f>BT49</f>
        <v>1</v>
      </c>
      <c r="BY49" s="285"/>
      <c r="BZ49" s="207">
        <f>BV49</f>
        <v>1</v>
      </c>
      <c r="CA49" s="207">
        <v>1</v>
      </c>
      <c r="CB49" s="207">
        <f>BX49</f>
        <v>1</v>
      </c>
      <c r="CC49" s="285"/>
      <c r="CD49" s="207">
        <f>A.IIOPEX!O50+100%</f>
        <v>1.01</v>
      </c>
      <c r="CE49" s="207">
        <v>1</v>
      </c>
      <c r="CF49" s="207">
        <f>A.IIOPEX!O50+100%</f>
        <v>1.01</v>
      </c>
      <c r="CG49" s="285"/>
      <c r="CH49" s="207">
        <v>1</v>
      </c>
      <c r="CI49" s="207">
        <v>1</v>
      </c>
      <c r="CJ49" s="207">
        <v>1</v>
      </c>
      <c r="CK49" s="285"/>
      <c r="CL49" s="207">
        <f>CH49</f>
        <v>1</v>
      </c>
      <c r="CM49" s="207">
        <v>1</v>
      </c>
      <c r="CN49" s="207">
        <f>CJ49</f>
        <v>1</v>
      </c>
      <c r="CO49" s="285"/>
      <c r="CP49" s="207">
        <f>CL49</f>
        <v>1</v>
      </c>
      <c r="CQ49" s="207">
        <v>1</v>
      </c>
      <c r="CR49" s="207">
        <f>CN49</f>
        <v>1</v>
      </c>
      <c r="CS49" s="285"/>
      <c r="CT49" s="207">
        <f>CP49</f>
        <v>1</v>
      </c>
      <c r="CU49" s="207">
        <v>1</v>
      </c>
      <c r="CV49" s="207">
        <f>CR49</f>
        <v>1</v>
      </c>
      <c r="CW49" s="285"/>
      <c r="CX49" s="207">
        <f>CT49</f>
        <v>1</v>
      </c>
      <c r="CY49" s="207">
        <v>1</v>
      </c>
      <c r="CZ49" s="207">
        <f>CV49</f>
        <v>1</v>
      </c>
      <c r="DA49" s="285"/>
      <c r="DB49" s="207">
        <f>CX49</f>
        <v>1</v>
      </c>
      <c r="DC49" s="207">
        <v>1</v>
      </c>
      <c r="DD49" s="207">
        <f>CZ49</f>
        <v>1</v>
      </c>
      <c r="DE49" s="285"/>
      <c r="DF49" s="207">
        <f>DB49</f>
        <v>1</v>
      </c>
      <c r="DG49" s="207">
        <v>1</v>
      </c>
      <c r="DH49" s="207">
        <f>DD49</f>
        <v>1</v>
      </c>
      <c r="DI49" s="285"/>
      <c r="DJ49" s="250">
        <f>DF49</f>
        <v>1</v>
      </c>
      <c r="DK49" s="250">
        <v>1</v>
      </c>
      <c r="DL49" s="207">
        <f>DH49</f>
        <v>1</v>
      </c>
      <c r="DM49" s="285"/>
      <c r="DN49" s="207">
        <f>DJ49</f>
        <v>1</v>
      </c>
      <c r="DO49" s="207">
        <v>1</v>
      </c>
      <c r="DP49" s="207">
        <f>DL49</f>
        <v>1</v>
      </c>
      <c r="DQ49" s="285"/>
      <c r="DR49" s="207">
        <v>1</v>
      </c>
      <c r="DS49" s="207">
        <v>1</v>
      </c>
      <c r="DT49" s="207">
        <f>DP49</f>
        <v>1</v>
      </c>
      <c r="DU49" s="285"/>
      <c r="DV49" s="207">
        <f>DR49</f>
        <v>1</v>
      </c>
      <c r="DW49" s="207">
        <v>1</v>
      </c>
      <c r="DX49" s="207">
        <f>DT49</f>
        <v>1</v>
      </c>
      <c r="DY49" s="285"/>
      <c r="DZ49" s="207">
        <f>A.IIOPEX!Q50+100%</f>
        <v>1.01</v>
      </c>
      <c r="EA49" s="207">
        <v>1</v>
      </c>
      <c r="EB49" s="207">
        <f>A.IIOPEX!Q50+100%</f>
        <v>1.01</v>
      </c>
      <c r="EC49" s="285"/>
      <c r="ED49" s="207">
        <v>1</v>
      </c>
      <c r="EE49" s="207">
        <v>1</v>
      </c>
      <c r="EF49" s="207">
        <v>1</v>
      </c>
      <c r="EG49" s="285"/>
      <c r="EH49" s="207">
        <f>ED49</f>
        <v>1</v>
      </c>
      <c r="EI49" s="207">
        <v>1</v>
      </c>
      <c r="EJ49" s="207">
        <f>EF49</f>
        <v>1</v>
      </c>
      <c r="EK49" s="285"/>
      <c r="EL49" s="207">
        <f>EH49</f>
        <v>1</v>
      </c>
      <c r="EM49" s="207">
        <v>1</v>
      </c>
      <c r="EN49" s="207">
        <f>EJ49</f>
        <v>1</v>
      </c>
      <c r="EO49" s="285"/>
      <c r="EP49" s="207">
        <f>EL49</f>
        <v>1</v>
      </c>
      <c r="EQ49" s="207">
        <v>1</v>
      </c>
      <c r="ER49" s="207">
        <f>EN49</f>
        <v>1</v>
      </c>
      <c r="ES49" s="285"/>
      <c r="ET49" s="207">
        <f>EP49</f>
        <v>1</v>
      </c>
      <c r="EU49" s="207">
        <v>1</v>
      </c>
      <c r="EV49" s="207">
        <f>ER49</f>
        <v>1</v>
      </c>
      <c r="EW49" s="285"/>
      <c r="EX49" s="207">
        <f>ET49</f>
        <v>1</v>
      </c>
      <c r="EY49" s="207">
        <v>1</v>
      </c>
      <c r="EZ49" s="207">
        <f>EV49</f>
        <v>1</v>
      </c>
      <c r="FA49" s="285"/>
      <c r="FB49" s="207">
        <f>EX49</f>
        <v>1</v>
      </c>
      <c r="FC49" s="207">
        <v>1</v>
      </c>
      <c r="FD49" s="207">
        <f>EZ49</f>
        <v>1</v>
      </c>
      <c r="FE49" s="285"/>
      <c r="FF49" s="250">
        <f>FB49</f>
        <v>1</v>
      </c>
      <c r="FG49" s="250">
        <v>1</v>
      </c>
      <c r="FH49" s="207">
        <f>FD49</f>
        <v>1</v>
      </c>
      <c r="FI49" s="285"/>
      <c r="FJ49" s="207">
        <f>A.IIOPEX!S50+100%</f>
        <v>1.01</v>
      </c>
      <c r="FK49" s="207">
        <v>1</v>
      </c>
      <c r="FL49" s="207">
        <f>FH49</f>
        <v>1</v>
      </c>
      <c r="FM49" s="285"/>
      <c r="FN49" s="207">
        <v>1</v>
      </c>
      <c r="FO49" s="207">
        <v>1</v>
      </c>
      <c r="FP49" s="207">
        <f>FL49</f>
        <v>1</v>
      </c>
      <c r="FQ49" s="285"/>
      <c r="FR49" s="207">
        <f>FN49</f>
        <v>1</v>
      </c>
      <c r="FS49" s="207">
        <v>1</v>
      </c>
      <c r="FT49" s="207">
        <f>FP49</f>
        <v>1</v>
      </c>
      <c r="FU49" s="285"/>
      <c r="FV49" s="207">
        <f>FR49</f>
        <v>1</v>
      </c>
      <c r="FW49" s="207">
        <v>1</v>
      </c>
      <c r="FX49" s="207">
        <f>A.IIOPEX!S50+100%</f>
        <v>1.01</v>
      </c>
      <c r="FY49" s="285"/>
      <c r="FZ49" s="207">
        <f>FV49</f>
        <v>1</v>
      </c>
      <c r="GA49" s="207">
        <v>1</v>
      </c>
      <c r="GB49" s="207">
        <v>1</v>
      </c>
      <c r="GC49" s="285"/>
      <c r="GD49" s="207">
        <f>FZ49</f>
        <v>1</v>
      </c>
      <c r="GE49" s="207">
        <v>1</v>
      </c>
      <c r="GF49" s="207">
        <f>GB49</f>
        <v>1</v>
      </c>
      <c r="GG49" s="285"/>
      <c r="GH49" s="207">
        <f>GD49</f>
        <v>1</v>
      </c>
      <c r="GI49" s="207">
        <v>1</v>
      </c>
      <c r="GJ49" s="207">
        <f>GF49</f>
        <v>1</v>
      </c>
      <c r="GK49" s="285"/>
      <c r="GL49" s="207">
        <f>GH49</f>
        <v>1</v>
      </c>
      <c r="GM49" s="207">
        <v>1</v>
      </c>
      <c r="GN49" s="207">
        <f>GJ49</f>
        <v>1</v>
      </c>
      <c r="GO49" s="285"/>
      <c r="GP49" s="207">
        <f>GL49</f>
        <v>1</v>
      </c>
      <c r="GQ49" s="207">
        <v>1</v>
      </c>
      <c r="GR49" s="207">
        <f>GN49</f>
        <v>1</v>
      </c>
      <c r="GS49" s="285"/>
      <c r="GT49" s="207">
        <f>GP49</f>
        <v>1</v>
      </c>
      <c r="GU49" s="207">
        <v>1</v>
      </c>
      <c r="GV49" s="207">
        <f>GR49</f>
        <v>1</v>
      </c>
      <c r="GW49" s="285"/>
      <c r="GX49" s="207">
        <f>GT49</f>
        <v>1</v>
      </c>
      <c r="GY49" s="207">
        <v>1</v>
      </c>
      <c r="GZ49" s="207">
        <f>GV49</f>
        <v>1</v>
      </c>
      <c r="HA49" s="285"/>
      <c r="HB49" s="250">
        <f>GX49</f>
        <v>1</v>
      </c>
      <c r="HC49" s="250">
        <v>1</v>
      </c>
      <c r="HD49" s="207">
        <f>GZ49</f>
        <v>1</v>
      </c>
      <c r="HE49" s="285"/>
      <c r="HF49" s="207">
        <f>A.IIOPEX!U50+100%</f>
        <v>1.01</v>
      </c>
      <c r="HG49" s="207">
        <v>1</v>
      </c>
      <c r="HH49" s="207">
        <f>HD49</f>
        <v>1</v>
      </c>
      <c r="HI49" s="285"/>
      <c r="HJ49" s="207">
        <v>1</v>
      </c>
      <c r="HK49" s="207">
        <v>1</v>
      </c>
      <c r="HL49" s="207">
        <f>HH49</f>
        <v>1</v>
      </c>
      <c r="HM49" s="285"/>
      <c r="HN49" s="207">
        <f>HJ49</f>
        <v>1</v>
      </c>
      <c r="HO49" s="207">
        <v>1</v>
      </c>
      <c r="HP49" s="207">
        <f>HL49</f>
        <v>1</v>
      </c>
      <c r="HQ49" s="285"/>
      <c r="HR49" s="207">
        <f>HN49</f>
        <v>1</v>
      </c>
      <c r="HS49" s="207">
        <v>1</v>
      </c>
      <c r="HT49" s="207">
        <f>A.IIOPEX!U50+100%</f>
        <v>1.01</v>
      </c>
      <c r="HU49" s="285"/>
      <c r="HV49" s="207">
        <f>HR49</f>
        <v>1</v>
      </c>
      <c r="HW49" s="207">
        <v>1</v>
      </c>
      <c r="HX49" s="207">
        <v>1</v>
      </c>
      <c r="HY49" s="285"/>
      <c r="HZ49" s="207">
        <f>HV49</f>
        <v>1</v>
      </c>
      <c r="IA49" s="207">
        <v>1</v>
      </c>
      <c r="IB49" s="207">
        <f>HX49</f>
        <v>1</v>
      </c>
      <c r="IC49" s="285"/>
      <c r="ID49" s="207">
        <f>HZ49</f>
        <v>1</v>
      </c>
      <c r="IE49" s="207">
        <v>1</v>
      </c>
      <c r="IF49" s="207">
        <f>IB49</f>
        <v>1</v>
      </c>
      <c r="IG49" s="285"/>
      <c r="IH49" s="207">
        <f>ID49</f>
        <v>1</v>
      </c>
      <c r="II49" s="207">
        <v>1</v>
      </c>
      <c r="IJ49" s="207">
        <f>IF49</f>
        <v>1</v>
      </c>
      <c r="IK49" s="285"/>
      <c r="IL49" s="207">
        <f>IH49</f>
        <v>1</v>
      </c>
      <c r="IM49" s="207">
        <v>1</v>
      </c>
      <c r="IN49" s="207">
        <f>IJ49</f>
        <v>1</v>
      </c>
      <c r="IO49" s="285"/>
      <c r="IP49" s="207">
        <f>IL49</f>
        <v>1</v>
      </c>
      <c r="IQ49" s="207">
        <v>1</v>
      </c>
      <c r="IR49" s="207">
        <f>IN49</f>
        <v>1</v>
      </c>
      <c r="IS49" s="285"/>
      <c r="IT49" s="207">
        <f>IP49</f>
        <v>1</v>
      </c>
      <c r="IU49" s="207">
        <v>1</v>
      </c>
      <c r="IV49" s="207">
        <f>IR49</f>
        <v>1</v>
      </c>
      <c r="IW49" s="285"/>
      <c r="IX49" s="250">
        <f>IT49</f>
        <v>1</v>
      </c>
      <c r="IY49" s="250">
        <v>1</v>
      </c>
      <c r="IZ49" s="207">
        <f>IV49</f>
        <v>1</v>
      </c>
      <c r="JA49" s="285"/>
      <c r="JB49" s="207">
        <f>IX49</f>
        <v>1</v>
      </c>
      <c r="JC49" s="207">
        <v>1</v>
      </c>
      <c r="JD49" s="207">
        <f>IZ49</f>
        <v>1</v>
      </c>
      <c r="JE49" s="285"/>
      <c r="JF49" s="207">
        <f>JB49</f>
        <v>1</v>
      </c>
      <c r="JG49" s="207">
        <v>1</v>
      </c>
      <c r="JH49" s="207">
        <f>JD49</f>
        <v>1</v>
      </c>
      <c r="JI49" s="285"/>
      <c r="JJ49" s="250">
        <f>JF49</f>
        <v>1</v>
      </c>
      <c r="JK49" s="250">
        <v>1</v>
      </c>
      <c r="JL49" s="207">
        <f>JH49</f>
        <v>1</v>
      </c>
      <c r="JM49" s="285"/>
      <c r="JN49" s="250">
        <f>JJ49</f>
        <v>1</v>
      </c>
      <c r="JO49" s="250">
        <v>1</v>
      </c>
      <c r="JP49" s="207">
        <f>JL49</f>
        <v>1</v>
      </c>
      <c r="JR49" s="250">
        <f>JN49</f>
        <v>1</v>
      </c>
      <c r="JS49" s="250">
        <v>1</v>
      </c>
      <c r="JT49" s="207">
        <f>JP49</f>
        <v>1</v>
      </c>
      <c r="JV49" s="250">
        <f>JR49</f>
        <v>1</v>
      </c>
      <c r="JW49" s="250">
        <v>1</v>
      </c>
      <c r="JX49" s="207">
        <f>JT49</f>
        <v>1</v>
      </c>
      <c r="JZ49" s="250">
        <f>JV49</f>
        <v>1</v>
      </c>
      <c r="KA49" s="250">
        <v>1</v>
      </c>
      <c r="KB49" s="207">
        <f>JX49</f>
        <v>1</v>
      </c>
      <c r="KD49" s="250">
        <f>JZ49</f>
        <v>1</v>
      </c>
      <c r="KE49" s="250">
        <v>1</v>
      </c>
      <c r="KF49" s="207">
        <f>KB49</f>
        <v>1</v>
      </c>
      <c r="KH49" s="207">
        <f>'A.I Revenue Streams - P2'!DU46+100%</f>
        <v>1</v>
      </c>
      <c r="KI49" s="207">
        <v>1</v>
      </c>
      <c r="KJ49" s="285"/>
      <c r="KL49" s="207">
        <f>'A.I Revenue Streams - P2'!DY46+100%</f>
        <v>1</v>
      </c>
      <c r="KM49" s="207">
        <v>1</v>
      </c>
      <c r="KN49" s="285"/>
      <c r="KP49" s="207">
        <f>'A.I Revenue Streams - P2'!EC46+100%</f>
        <v>1</v>
      </c>
      <c r="KQ49" s="207">
        <v>1</v>
      </c>
      <c r="KR49" s="285"/>
      <c r="KT49" s="207">
        <f>'A.I Revenue Streams - P2'!EG46+100%</f>
        <v>1</v>
      </c>
      <c r="KU49" s="207">
        <v>1</v>
      </c>
      <c r="KV49" s="285"/>
      <c r="KX49" s="207">
        <f>'A.I Revenue Streams - P2'!EK46+100%</f>
        <v>1</v>
      </c>
      <c r="KY49" s="207">
        <v>1</v>
      </c>
      <c r="KZ49" s="285"/>
      <c r="LB49" s="207">
        <f>'A.I Revenue Streams - P2'!EO46+100%</f>
        <v>1</v>
      </c>
      <c r="LC49" s="207">
        <v>1</v>
      </c>
      <c r="LD49" s="285"/>
      <c r="LF49" s="207">
        <f>'A.I Revenue Streams - P2'!ES46+100%</f>
        <v>1</v>
      </c>
      <c r="LG49" s="207">
        <v>1</v>
      </c>
      <c r="LH49" s="285"/>
    </row>
    <row r="50" spans="2:320" ht="18.75">
      <c r="B50" s="172">
        <v>5</v>
      </c>
      <c r="C50" s="181" t="str">
        <f>A.IIOPEX!D49</f>
        <v>Payouts</v>
      </c>
      <c r="D50" s="181"/>
      <c r="E50" s="179"/>
      <c r="F50" s="182"/>
      <c r="G50" s="182"/>
      <c r="H50" s="182"/>
      <c r="I50" s="5"/>
      <c r="J50" s="182"/>
      <c r="K50" s="182"/>
      <c r="L50" s="182"/>
      <c r="M50" s="5"/>
      <c r="N50" s="182"/>
      <c r="O50" s="182"/>
      <c r="P50" s="182"/>
      <c r="Q50" s="5"/>
      <c r="R50" s="182"/>
      <c r="S50" s="182"/>
      <c r="T50" s="182"/>
      <c r="U50" s="5"/>
      <c r="V50" s="182"/>
      <c r="W50" s="182"/>
      <c r="X50" s="182"/>
      <c r="Y50" s="5"/>
      <c r="Z50" s="182"/>
      <c r="AA50" s="182"/>
      <c r="AB50" s="182"/>
      <c r="AC50" s="5"/>
      <c r="AD50" s="182"/>
      <c r="AE50" s="182"/>
      <c r="AF50" s="182"/>
      <c r="AG50" s="5"/>
      <c r="AH50" s="182"/>
      <c r="AI50" s="182"/>
      <c r="AJ50" s="182"/>
      <c r="AK50" s="5"/>
      <c r="AL50" s="182"/>
      <c r="AM50" s="182"/>
      <c r="AN50" s="182"/>
      <c r="AO50" s="5"/>
      <c r="AP50" s="182"/>
      <c r="AQ50" s="182"/>
      <c r="AR50" s="182"/>
      <c r="AS50" s="5"/>
      <c r="AT50" s="182"/>
      <c r="AU50" s="182"/>
      <c r="AV50" s="182"/>
      <c r="AW50" s="5"/>
      <c r="AX50" s="182"/>
      <c r="AY50" s="182"/>
      <c r="AZ50" s="182"/>
      <c r="BA50" s="5"/>
      <c r="BB50" s="182"/>
      <c r="BC50" s="182"/>
      <c r="BD50" s="182"/>
      <c r="BE50" s="5"/>
      <c r="BF50" s="182"/>
      <c r="BG50" s="182"/>
      <c r="BH50" s="182"/>
      <c r="BI50" s="5"/>
      <c r="BJ50" s="182"/>
      <c r="BK50" s="182"/>
      <c r="BL50" s="182"/>
      <c r="BM50" s="5"/>
      <c r="BN50" s="182"/>
      <c r="BO50" s="182"/>
      <c r="BP50" s="182"/>
      <c r="BQ50" s="5"/>
      <c r="BR50" s="182"/>
      <c r="BS50" s="182"/>
      <c r="BT50" s="182"/>
      <c r="BU50" s="5"/>
      <c r="BV50" s="182"/>
      <c r="BW50" s="182"/>
      <c r="BX50" s="182"/>
      <c r="BY50" s="5"/>
      <c r="BZ50" s="182"/>
      <c r="CA50" s="182"/>
      <c r="CB50" s="182"/>
      <c r="CC50" s="5"/>
      <c r="CD50" s="182"/>
      <c r="CE50" s="182"/>
      <c r="CF50" s="182"/>
      <c r="CG50" s="5"/>
      <c r="CH50" s="182"/>
      <c r="CI50" s="182"/>
      <c r="CJ50" s="182"/>
      <c r="CK50" s="5"/>
      <c r="CL50" s="182"/>
      <c r="CM50" s="182"/>
      <c r="CN50" s="182"/>
      <c r="CO50" s="5"/>
      <c r="CP50" s="182"/>
      <c r="CQ50" s="182"/>
      <c r="CR50" s="182"/>
      <c r="CS50" s="5"/>
      <c r="CT50" s="182"/>
      <c r="CU50" s="182"/>
      <c r="CV50" s="182"/>
      <c r="CW50" s="5"/>
      <c r="CX50" s="182"/>
      <c r="CY50" s="182"/>
      <c r="CZ50" s="182"/>
      <c r="DA50" s="5"/>
      <c r="DB50" s="182"/>
      <c r="DC50" s="182"/>
      <c r="DD50" s="182"/>
      <c r="DE50" s="5"/>
      <c r="DF50" s="182"/>
      <c r="DG50" s="182"/>
      <c r="DH50" s="182"/>
      <c r="DI50" s="5"/>
      <c r="DJ50" s="182"/>
      <c r="DK50" s="182"/>
      <c r="DL50" s="182"/>
      <c r="DM50" s="5"/>
      <c r="DN50" s="182"/>
      <c r="DO50" s="182"/>
      <c r="DP50" s="182"/>
      <c r="DQ50" s="5"/>
      <c r="DR50" s="182"/>
      <c r="DS50" s="182"/>
      <c r="DT50" s="182"/>
      <c r="DU50" s="5"/>
      <c r="DV50" s="182"/>
      <c r="DW50" s="182"/>
      <c r="DX50" s="182"/>
      <c r="DY50" s="5"/>
      <c r="DZ50" s="182"/>
      <c r="EA50" s="182"/>
      <c r="EB50" s="182"/>
      <c r="EC50" s="5"/>
      <c r="ED50" s="182"/>
      <c r="EE50" s="182"/>
      <c r="EF50" s="182"/>
      <c r="EG50" s="5"/>
      <c r="EH50" s="182"/>
      <c r="EI50" s="182"/>
      <c r="EJ50" s="182"/>
      <c r="EK50" s="5"/>
      <c r="EL50" s="182"/>
      <c r="EM50" s="182"/>
      <c r="EN50" s="182"/>
      <c r="EO50" s="5"/>
      <c r="EP50" s="182"/>
      <c r="EQ50" s="182"/>
      <c r="ER50" s="182"/>
      <c r="ES50" s="5"/>
      <c r="ET50" s="182"/>
      <c r="EU50" s="182"/>
      <c r="EV50" s="182"/>
      <c r="EW50" s="5"/>
      <c r="EX50" s="182"/>
      <c r="EY50" s="182"/>
      <c r="EZ50" s="182"/>
      <c r="FA50" s="5"/>
      <c r="FB50" s="182"/>
      <c r="FC50" s="182"/>
      <c r="FD50" s="182"/>
      <c r="FE50" s="5"/>
      <c r="FF50" s="182"/>
      <c r="FG50" s="182"/>
      <c r="FH50" s="182"/>
      <c r="FI50" s="5"/>
      <c r="FJ50" s="182"/>
      <c r="FK50" s="182"/>
      <c r="FL50" s="182"/>
      <c r="FM50" s="5"/>
      <c r="FN50" s="182"/>
      <c r="FO50" s="182"/>
      <c r="FP50" s="182"/>
      <c r="FQ50" s="5"/>
      <c r="FR50" s="182"/>
      <c r="FS50" s="182"/>
      <c r="FT50" s="182"/>
      <c r="FU50" s="5"/>
      <c r="FV50" s="182"/>
      <c r="FW50" s="182"/>
      <c r="FX50" s="182"/>
      <c r="FY50" s="5"/>
      <c r="FZ50" s="182"/>
      <c r="GA50" s="182"/>
      <c r="GB50" s="182"/>
      <c r="GC50" s="5"/>
      <c r="GD50" s="182"/>
      <c r="GE50" s="182"/>
      <c r="GF50" s="182"/>
      <c r="GG50" s="5"/>
      <c r="GH50" s="182"/>
      <c r="GI50" s="182"/>
      <c r="GJ50" s="182"/>
      <c r="GK50" s="5"/>
      <c r="GL50" s="182"/>
      <c r="GM50" s="182"/>
      <c r="GN50" s="182"/>
      <c r="GP50" s="182"/>
      <c r="GQ50" s="182"/>
      <c r="GR50" s="182"/>
      <c r="GS50" s="5"/>
      <c r="GT50" s="182"/>
      <c r="GU50" s="182"/>
      <c r="GV50" s="182"/>
      <c r="GW50" s="5"/>
      <c r="GX50" s="182"/>
      <c r="GY50" s="182"/>
      <c r="GZ50" s="182"/>
      <c r="HA50" s="5"/>
      <c r="HB50" s="182"/>
      <c r="HC50" s="182"/>
      <c r="HD50" s="182"/>
      <c r="HE50" s="5"/>
      <c r="HF50" s="182"/>
      <c r="HG50" s="182"/>
      <c r="HH50" s="182"/>
      <c r="HI50" s="5"/>
      <c r="HJ50" s="182"/>
      <c r="HK50" s="182"/>
      <c r="HL50" s="182"/>
      <c r="HM50" s="5"/>
      <c r="HN50" s="182"/>
      <c r="HO50" s="182"/>
      <c r="HP50" s="182"/>
      <c r="HQ50" s="5"/>
      <c r="HR50" s="182"/>
      <c r="HS50" s="182"/>
      <c r="HT50" s="182"/>
      <c r="HU50" s="5"/>
      <c r="HV50" s="182"/>
      <c r="HW50" s="182"/>
      <c r="HX50" s="182"/>
      <c r="HY50" s="5"/>
      <c r="HZ50" s="182"/>
      <c r="IA50" s="182"/>
      <c r="IB50" s="182"/>
      <c r="IC50" s="5"/>
      <c r="ID50" s="182"/>
      <c r="IE50" s="182"/>
      <c r="IF50" s="182"/>
      <c r="IG50" s="5"/>
      <c r="IH50" s="182"/>
      <c r="II50" s="182"/>
      <c r="IJ50" s="182"/>
      <c r="IL50" s="182"/>
      <c r="IM50" s="182"/>
      <c r="IN50" s="182"/>
      <c r="IO50" s="5"/>
      <c r="IP50" s="182"/>
      <c r="IQ50" s="182"/>
      <c r="IR50" s="182"/>
      <c r="IS50" s="5"/>
      <c r="IT50" s="182"/>
      <c r="IU50" s="182"/>
      <c r="IV50" s="182"/>
      <c r="IW50" s="5"/>
      <c r="IX50" s="182"/>
      <c r="IY50" s="182"/>
      <c r="IZ50" s="182"/>
      <c r="JA50" s="5"/>
      <c r="JB50" s="182"/>
      <c r="JC50" s="182"/>
      <c r="JD50" s="182"/>
      <c r="JE50" s="5"/>
      <c r="JF50" s="182"/>
      <c r="JG50" s="182"/>
      <c r="JH50" s="182"/>
      <c r="JI50" s="5"/>
      <c r="JJ50" s="182"/>
      <c r="JK50" s="182"/>
      <c r="JL50" s="182"/>
      <c r="JM50" s="5"/>
      <c r="JN50" s="182"/>
      <c r="JO50" s="182"/>
      <c r="JP50" s="182"/>
      <c r="JR50" s="182"/>
      <c r="JS50" s="182"/>
      <c r="JT50" s="182"/>
      <c r="JV50" s="182"/>
      <c r="JW50" s="182"/>
      <c r="JX50" s="182"/>
      <c r="JZ50" s="182"/>
      <c r="KA50" s="182"/>
      <c r="KB50" s="182"/>
      <c r="KD50" s="182"/>
      <c r="KE50" s="182"/>
      <c r="KF50" s="182"/>
      <c r="KH50" s="183"/>
      <c r="KI50" s="183"/>
      <c r="KJ50" s="183"/>
      <c r="KL50" s="183"/>
      <c r="KM50" s="183"/>
      <c r="KN50" s="183"/>
      <c r="KP50" s="183"/>
      <c r="KQ50" s="183"/>
      <c r="KR50" s="183"/>
      <c r="KT50" s="183"/>
      <c r="KU50" s="183"/>
      <c r="KV50" s="183"/>
      <c r="KX50" s="183"/>
      <c r="KY50" s="183"/>
      <c r="KZ50" s="183"/>
      <c r="LB50" s="183"/>
      <c r="LC50" s="183"/>
      <c r="LD50" s="183"/>
      <c r="LF50" s="183"/>
      <c r="LG50" s="183"/>
      <c r="LH50" s="183"/>
    </row>
    <row r="51" spans="2:320" ht="18.75">
      <c r="B51" s="172" t="str">
        <f>A.IIOPEX!C50</f>
        <v>5a</v>
      </c>
      <c r="C51" s="181"/>
      <c r="D51" s="180" t="str">
        <f>A.IIOPEX!E50</f>
        <v>Management Fee</v>
      </c>
      <c r="E51" s="184"/>
      <c r="F51" s="182"/>
      <c r="G51" s="182">
        <f>A.IIOPEX!I50</f>
        <v>200000</v>
      </c>
      <c r="H51" s="182">
        <f>A.IIOPEX!I50</f>
        <v>200000</v>
      </c>
      <c r="I51" s="5"/>
      <c r="J51" s="182">
        <f t="shared" ref="J51:J53" si="1531">J$2</f>
        <v>3</v>
      </c>
      <c r="K51" s="182">
        <f>G51*K$49</f>
        <v>200000</v>
      </c>
      <c r="L51" s="182">
        <f t="shared" ref="L51" si="1532">J51*K51</f>
        <v>600000</v>
      </c>
      <c r="M51" s="5"/>
      <c r="N51" s="182">
        <f t="shared" ref="N51:N53" si="1533">N$2</f>
        <v>3</v>
      </c>
      <c r="O51" s="182">
        <f>K51*O$49</f>
        <v>200000</v>
      </c>
      <c r="P51" s="182">
        <f t="shared" ref="P51" si="1534">N51*O51</f>
        <v>600000</v>
      </c>
      <c r="Q51" s="5"/>
      <c r="R51" s="182">
        <f t="shared" ref="R51:R53" si="1535">R$2</f>
        <v>4</v>
      </c>
      <c r="S51" s="182">
        <f>O51*S$49</f>
        <v>200000</v>
      </c>
      <c r="T51" s="182">
        <f t="shared" ref="T51" si="1536">R51*S51</f>
        <v>800000</v>
      </c>
      <c r="U51" s="5"/>
      <c r="V51" s="182">
        <f t="shared" ref="V51:V53" si="1537">V$2</f>
        <v>5</v>
      </c>
      <c r="W51" s="182">
        <f>S51*W$49</f>
        <v>200000</v>
      </c>
      <c r="X51" s="182">
        <f t="shared" ref="X51" si="1538">V51*W51</f>
        <v>1000000</v>
      </c>
      <c r="Y51" s="5"/>
      <c r="Z51" s="182">
        <f t="shared" ref="Z51:Z53" si="1539">Z$2</f>
        <v>8</v>
      </c>
      <c r="AA51" s="182">
        <f>W51*AA$49</f>
        <v>200000</v>
      </c>
      <c r="AB51" s="182">
        <f t="shared" ref="AB51" si="1540">Z51*AA51</f>
        <v>1600000</v>
      </c>
      <c r="AC51" s="5"/>
      <c r="AD51" s="182">
        <f t="shared" ref="AD51:AD53" si="1541">AD$2</f>
        <v>10</v>
      </c>
      <c r="AE51" s="182">
        <f>AA51*AE$49</f>
        <v>200000</v>
      </c>
      <c r="AF51" s="182">
        <f t="shared" ref="AF51" si="1542">AD51*AE51</f>
        <v>2000000</v>
      </c>
      <c r="AG51" s="5"/>
      <c r="AH51" s="182">
        <f t="shared" ref="AH51:AH53" si="1543">AH$2</f>
        <v>10</v>
      </c>
      <c r="AI51" s="182">
        <f>AE51*AI$49</f>
        <v>200000</v>
      </c>
      <c r="AJ51" s="182">
        <f t="shared" ref="AJ51" si="1544">AH51*AI51</f>
        <v>2000000</v>
      </c>
      <c r="AK51" s="5"/>
      <c r="AL51" s="182">
        <f t="shared" ref="AL51:AL53" si="1545">AL$2</f>
        <v>10</v>
      </c>
      <c r="AM51" s="182">
        <f>AI51*AM$49</f>
        <v>200000</v>
      </c>
      <c r="AN51" s="182">
        <f t="shared" ref="AN51" si="1546">AL51*AM51</f>
        <v>2000000</v>
      </c>
      <c r="AO51" s="5"/>
      <c r="AP51" s="182">
        <f t="shared" ref="AP51:AP53" si="1547">AP$2</f>
        <v>10</v>
      </c>
      <c r="AQ51" s="182">
        <f>AM51*AQ$49</f>
        <v>200000</v>
      </c>
      <c r="AR51" s="182">
        <f t="shared" ref="AR51" si="1548">AP51*AQ51</f>
        <v>2000000</v>
      </c>
      <c r="AS51" s="5"/>
      <c r="AT51" s="182">
        <f t="shared" ref="AT51:AT53" si="1549">AT$2</f>
        <v>10</v>
      </c>
      <c r="AU51" s="182">
        <f>AQ51*AU$49</f>
        <v>200000</v>
      </c>
      <c r="AV51" s="182">
        <f t="shared" ref="AV51" si="1550">AT51*AU51</f>
        <v>2000000</v>
      </c>
      <c r="AW51" s="5"/>
      <c r="AX51" s="182">
        <f t="shared" ref="AX51:AX53" si="1551">AX$2</f>
        <v>10</v>
      </c>
      <c r="AY51" s="182">
        <f>AU51*AY$49</f>
        <v>200000</v>
      </c>
      <c r="AZ51" s="182">
        <f t="shared" ref="AZ51" si="1552">AX51*AY51</f>
        <v>2000000</v>
      </c>
      <c r="BA51" s="5"/>
      <c r="BB51" s="182">
        <f t="shared" ref="BB51:BB53" si="1553">BB$2</f>
        <v>10</v>
      </c>
      <c r="BC51" s="182">
        <f>AY51*BC$49</f>
        <v>200000</v>
      </c>
      <c r="BD51" s="182">
        <f t="shared" ref="BD51" si="1554">BB51*BC51</f>
        <v>2000000</v>
      </c>
      <c r="BE51" s="5"/>
      <c r="BF51" s="182">
        <f t="shared" ref="BF51:BF53" si="1555">BF$2</f>
        <v>10</v>
      </c>
      <c r="BG51" s="182">
        <f>BC51*BG$49</f>
        <v>200000</v>
      </c>
      <c r="BH51" s="182">
        <f t="shared" ref="BH51" si="1556">BF51*BG51</f>
        <v>2000000</v>
      </c>
      <c r="BI51" s="5"/>
      <c r="BJ51" s="182">
        <f t="shared" ref="BJ51:BJ53" si="1557">BJ$2</f>
        <v>10</v>
      </c>
      <c r="BK51" s="182">
        <f>BG51*BK$49</f>
        <v>200000</v>
      </c>
      <c r="BL51" s="182">
        <f t="shared" ref="BL51" si="1558">BJ51*BK51</f>
        <v>2000000</v>
      </c>
      <c r="BM51" s="5"/>
      <c r="BN51" s="182">
        <f t="shared" ref="BN51:BN53" si="1559">BN$2</f>
        <v>10</v>
      </c>
      <c r="BO51" s="182">
        <f>BK51*BO$49</f>
        <v>200000</v>
      </c>
      <c r="BP51" s="182">
        <f t="shared" ref="BP51" si="1560">BN51*BO51</f>
        <v>2000000</v>
      </c>
      <c r="BQ51" s="5"/>
      <c r="BR51" s="182">
        <f t="shared" ref="BR51:BR53" si="1561">BR$2</f>
        <v>10</v>
      </c>
      <c r="BS51" s="182">
        <f>BO51*BS$49</f>
        <v>200000</v>
      </c>
      <c r="BT51" s="182">
        <f t="shared" ref="BT51" si="1562">BR51*BS51</f>
        <v>2000000</v>
      </c>
      <c r="BU51" s="5"/>
      <c r="BV51" s="182">
        <f t="shared" ref="BV51:BV53" si="1563">BV$2</f>
        <v>10</v>
      </c>
      <c r="BW51" s="182">
        <f>BS51*BW$49</f>
        <v>200000</v>
      </c>
      <c r="BX51" s="182">
        <f t="shared" ref="BX51" si="1564">BV51*BW51</f>
        <v>2000000</v>
      </c>
      <c r="BY51" s="5"/>
      <c r="BZ51" s="182">
        <f t="shared" ref="BZ51:BZ53" si="1565">BZ$2</f>
        <v>10</v>
      </c>
      <c r="CA51" s="182">
        <f>BW51*CA$49</f>
        <v>200000</v>
      </c>
      <c r="CB51" s="182">
        <f t="shared" ref="CB51" si="1566">BZ51*CA51</f>
        <v>2000000</v>
      </c>
      <c r="CC51" s="5"/>
      <c r="CD51" s="182">
        <f t="shared" ref="CD51:CD53" si="1567">CD$2</f>
        <v>10</v>
      </c>
      <c r="CE51" s="182">
        <f>CA51*CE$49</f>
        <v>200000</v>
      </c>
      <c r="CF51" s="182">
        <f t="shared" ref="CF51" si="1568">CD51*CE51</f>
        <v>2000000</v>
      </c>
      <c r="CG51" s="5"/>
      <c r="CH51" s="182">
        <f t="shared" ref="CH51:CH53" si="1569">CH$2</f>
        <v>10</v>
      </c>
      <c r="CI51" s="182">
        <f>CE51*CI$49</f>
        <v>200000</v>
      </c>
      <c r="CJ51" s="182">
        <f t="shared" ref="CJ51" si="1570">CH51*CI51</f>
        <v>2000000</v>
      </c>
      <c r="CK51" s="5"/>
      <c r="CL51" s="182">
        <f t="shared" ref="CL51:CL53" si="1571">CL$2</f>
        <v>10</v>
      </c>
      <c r="CM51" s="182">
        <f>CI51*CM$49</f>
        <v>200000</v>
      </c>
      <c r="CN51" s="182">
        <f t="shared" ref="CN51" si="1572">CL51*CM51</f>
        <v>2000000</v>
      </c>
      <c r="CO51" s="5"/>
      <c r="CP51" s="182">
        <f t="shared" ref="CP51:CP53" si="1573">CP$2</f>
        <v>10</v>
      </c>
      <c r="CQ51" s="182">
        <f>CM51*CQ$49</f>
        <v>200000</v>
      </c>
      <c r="CR51" s="182">
        <f t="shared" ref="CR51" si="1574">CP51*CQ51</f>
        <v>2000000</v>
      </c>
      <c r="CS51" s="5"/>
      <c r="CT51" s="182">
        <f t="shared" ref="CT51:CT53" si="1575">CT$2</f>
        <v>10</v>
      </c>
      <c r="CU51" s="182">
        <f>CQ51*CU$49</f>
        <v>200000</v>
      </c>
      <c r="CV51" s="182">
        <f t="shared" ref="CV51" si="1576">CT51*CU51</f>
        <v>2000000</v>
      </c>
      <c r="CW51" s="5"/>
      <c r="CX51" s="182">
        <f t="shared" ref="CX51:CX53" si="1577">CX$2</f>
        <v>10</v>
      </c>
      <c r="CY51" s="182">
        <f>CU51*CY$49</f>
        <v>200000</v>
      </c>
      <c r="CZ51" s="182">
        <f t="shared" ref="CZ51" si="1578">CX51*CY51</f>
        <v>2000000</v>
      </c>
      <c r="DA51" s="5"/>
      <c r="DB51" s="182">
        <f t="shared" ref="DB51:DB53" si="1579">DB$2</f>
        <v>10</v>
      </c>
      <c r="DC51" s="182">
        <f>CY51*DC$49</f>
        <v>200000</v>
      </c>
      <c r="DD51" s="182">
        <f t="shared" ref="DD51" si="1580">DB51*DC51</f>
        <v>2000000</v>
      </c>
      <c r="DE51" s="5"/>
      <c r="DF51" s="182">
        <f t="shared" ref="DF51:DF53" si="1581">DF$2</f>
        <v>10</v>
      </c>
      <c r="DG51" s="182">
        <f>DC51*DG$49</f>
        <v>200000</v>
      </c>
      <c r="DH51" s="182">
        <f t="shared" ref="DH51" si="1582">DF51*DG51</f>
        <v>2000000</v>
      </c>
      <c r="DI51" s="5"/>
      <c r="DJ51" s="182">
        <f t="shared" ref="DJ51:DJ53" si="1583">DJ$2</f>
        <v>10</v>
      </c>
      <c r="DK51" s="182">
        <f>DG51*DK$49</f>
        <v>200000</v>
      </c>
      <c r="DL51" s="182">
        <f t="shared" ref="DL51" si="1584">DJ51*DK51</f>
        <v>2000000</v>
      </c>
      <c r="DM51" s="5"/>
      <c r="DN51" s="182">
        <f t="shared" ref="DN51:DN53" si="1585">DN$2</f>
        <v>10</v>
      </c>
      <c r="DO51" s="182">
        <f>DK51*DO$49</f>
        <v>200000</v>
      </c>
      <c r="DP51" s="182">
        <f t="shared" ref="DP51" si="1586">DN51*DO51</f>
        <v>2000000</v>
      </c>
      <c r="DQ51" s="5"/>
      <c r="DR51" s="182">
        <f t="shared" ref="DR51:DR53" si="1587">DR$2</f>
        <v>10</v>
      </c>
      <c r="DS51" s="182">
        <f>DO51*DS$49</f>
        <v>200000</v>
      </c>
      <c r="DT51" s="182">
        <f t="shared" ref="DT51" si="1588">DR51*DS51</f>
        <v>2000000</v>
      </c>
      <c r="DU51" s="5"/>
      <c r="DV51" s="182">
        <f t="shared" ref="DV51:DV53" si="1589">DV$2</f>
        <v>10</v>
      </c>
      <c r="DW51" s="182">
        <f>DS51*DW$49</f>
        <v>200000</v>
      </c>
      <c r="DX51" s="182">
        <f t="shared" ref="DX51" si="1590">DV51*DW51</f>
        <v>2000000</v>
      </c>
      <c r="DY51" s="5"/>
      <c r="DZ51" s="182">
        <f t="shared" ref="DZ51:DZ53" si="1591">DZ$2</f>
        <v>10</v>
      </c>
      <c r="EA51" s="182">
        <f>DW51*EA$49</f>
        <v>200000</v>
      </c>
      <c r="EB51" s="182">
        <f t="shared" ref="EB51" si="1592">DZ51*EA51</f>
        <v>2000000</v>
      </c>
      <c r="EC51" s="5"/>
      <c r="ED51" s="182">
        <f t="shared" ref="ED51:ED53" si="1593">ED$2</f>
        <v>10</v>
      </c>
      <c r="EE51" s="182">
        <f>EA51*EE$49</f>
        <v>200000</v>
      </c>
      <c r="EF51" s="182">
        <f t="shared" ref="EF51" si="1594">ED51*EE51</f>
        <v>2000000</v>
      </c>
      <c r="EG51" s="5"/>
      <c r="EH51" s="182">
        <f t="shared" ref="EH51:EH53" si="1595">EH$2</f>
        <v>10</v>
      </c>
      <c r="EI51" s="182">
        <f>EE51*EI$49</f>
        <v>200000</v>
      </c>
      <c r="EJ51" s="182">
        <f t="shared" ref="EJ51" si="1596">EH51*EI51</f>
        <v>2000000</v>
      </c>
      <c r="EK51" s="5"/>
      <c r="EL51" s="182">
        <f t="shared" ref="EL51:EL53" si="1597">EL$2</f>
        <v>10</v>
      </c>
      <c r="EM51" s="182">
        <f>EI51*EM$49</f>
        <v>200000</v>
      </c>
      <c r="EN51" s="182">
        <f t="shared" ref="EN51" si="1598">EL51*EM51</f>
        <v>2000000</v>
      </c>
      <c r="EO51" s="5"/>
      <c r="EP51" s="182">
        <f t="shared" ref="EP51:EP53" si="1599">EP$2</f>
        <v>10</v>
      </c>
      <c r="EQ51" s="182">
        <f>EM51*EQ$49</f>
        <v>200000</v>
      </c>
      <c r="ER51" s="182">
        <f t="shared" ref="ER51" si="1600">EP51*EQ51</f>
        <v>2000000</v>
      </c>
      <c r="ES51" s="5"/>
      <c r="ET51" s="182">
        <f t="shared" ref="ET51:ET53" si="1601">ET$2</f>
        <v>10</v>
      </c>
      <c r="EU51" s="182">
        <f>EQ51*EU$49</f>
        <v>200000</v>
      </c>
      <c r="EV51" s="182">
        <f t="shared" ref="EV51" si="1602">ET51*EU51</f>
        <v>2000000</v>
      </c>
      <c r="EW51" s="5"/>
      <c r="EX51" s="182">
        <f t="shared" ref="EX51:EX53" si="1603">EX$2</f>
        <v>10</v>
      </c>
      <c r="EY51" s="182">
        <f>EU51*EY$49</f>
        <v>200000</v>
      </c>
      <c r="EZ51" s="182">
        <f t="shared" ref="EZ51" si="1604">EX51*EY51</f>
        <v>2000000</v>
      </c>
      <c r="FA51" s="5"/>
      <c r="FB51" s="182">
        <f t="shared" ref="FB51:FB53" si="1605">FB$2</f>
        <v>10</v>
      </c>
      <c r="FC51" s="182">
        <f>EY51*FC$49</f>
        <v>200000</v>
      </c>
      <c r="FD51" s="182">
        <f t="shared" ref="FD51" si="1606">FB51*FC51</f>
        <v>2000000</v>
      </c>
      <c r="FE51" s="5"/>
      <c r="FF51" s="182">
        <f t="shared" ref="FF51:FF53" si="1607">FF$2</f>
        <v>10</v>
      </c>
      <c r="FG51" s="182">
        <f>FC51*FG$49</f>
        <v>200000</v>
      </c>
      <c r="FH51" s="182">
        <f t="shared" ref="FH51" si="1608">FF51*FG51</f>
        <v>2000000</v>
      </c>
      <c r="FI51" s="5"/>
      <c r="FJ51" s="182">
        <f t="shared" ref="FJ51:FJ53" si="1609">FJ$2</f>
        <v>10</v>
      </c>
      <c r="FK51" s="182">
        <f>FG51*FK$49</f>
        <v>200000</v>
      </c>
      <c r="FL51" s="182">
        <f t="shared" ref="FL51" si="1610">FJ51*FK51</f>
        <v>2000000</v>
      </c>
      <c r="FM51" s="5"/>
      <c r="FN51" s="182">
        <f t="shared" ref="FN51:FN53" si="1611">FN$2</f>
        <v>10</v>
      </c>
      <c r="FO51" s="182">
        <f>FK51*FO$49</f>
        <v>200000</v>
      </c>
      <c r="FP51" s="182">
        <f t="shared" ref="FP51" si="1612">FN51*FO51</f>
        <v>2000000</v>
      </c>
      <c r="FQ51" s="5"/>
      <c r="FR51" s="182">
        <f t="shared" ref="FR51:FR53" si="1613">FR$2</f>
        <v>10</v>
      </c>
      <c r="FS51" s="182">
        <f>FO51*FS$49</f>
        <v>200000</v>
      </c>
      <c r="FT51" s="182">
        <f t="shared" ref="FT51" si="1614">FR51*FS51</f>
        <v>2000000</v>
      </c>
      <c r="FU51" s="5"/>
      <c r="FV51" s="182">
        <f t="shared" ref="FV51:FV53" si="1615">FV$2</f>
        <v>10</v>
      </c>
      <c r="FW51" s="182">
        <f>FS51*FW$49</f>
        <v>200000</v>
      </c>
      <c r="FX51" s="182">
        <f t="shared" ref="FX51" si="1616">FV51*FW51</f>
        <v>2000000</v>
      </c>
      <c r="FY51" s="5"/>
      <c r="FZ51" s="182">
        <f t="shared" ref="FZ51:FZ53" si="1617">FZ$2</f>
        <v>10</v>
      </c>
      <c r="GA51" s="182">
        <f>FW51*GA$49</f>
        <v>200000</v>
      </c>
      <c r="GB51" s="182">
        <f t="shared" ref="GB51" si="1618">FZ51*GA51</f>
        <v>2000000</v>
      </c>
      <c r="GC51" s="5"/>
      <c r="GD51" s="182">
        <f t="shared" ref="GD51:GD53" si="1619">GD$2</f>
        <v>10</v>
      </c>
      <c r="GE51" s="182">
        <f>GA51*GE$49</f>
        <v>200000</v>
      </c>
      <c r="GF51" s="182">
        <f t="shared" ref="GF51" si="1620">GD51*GE51</f>
        <v>2000000</v>
      </c>
      <c r="GG51" s="5"/>
      <c r="GH51" s="182">
        <f t="shared" ref="GH51:GH53" si="1621">GH$2</f>
        <v>10</v>
      </c>
      <c r="GI51" s="182">
        <f>GE51*GI$49</f>
        <v>200000</v>
      </c>
      <c r="GJ51" s="182">
        <f t="shared" ref="GJ51" si="1622">GH51*GI51</f>
        <v>2000000</v>
      </c>
      <c r="GK51" s="5"/>
      <c r="GL51" s="182">
        <f t="shared" ref="GL51:GL53" si="1623">GL$2</f>
        <v>10</v>
      </c>
      <c r="GM51" s="182">
        <f>GI51*GM$49</f>
        <v>200000</v>
      </c>
      <c r="GN51" s="182">
        <f t="shared" ref="GN51" si="1624">GL51*GM51</f>
        <v>2000000</v>
      </c>
      <c r="GP51" s="182">
        <f t="shared" ref="GP51:GP53" si="1625">GP$2</f>
        <v>10</v>
      </c>
      <c r="GQ51" s="182">
        <f>GM51*GQ$49</f>
        <v>200000</v>
      </c>
      <c r="GR51" s="182">
        <f t="shared" ref="GR51" si="1626">GP51*GQ51</f>
        <v>2000000</v>
      </c>
      <c r="GS51" s="5"/>
      <c r="GT51" s="182">
        <f t="shared" ref="GT51:GT53" si="1627">GT$2</f>
        <v>10</v>
      </c>
      <c r="GU51" s="182">
        <f>GQ51*GU$49</f>
        <v>200000</v>
      </c>
      <c r="GV51" s="182">
        <f t="shared" ref="GV51" si="1628">GT51*GU51</f>
        <v>2000000</v>
      </c>
      <c r="GW51" s="5"/>
      <c r="GX51" s="182">
        <f t="shared" ref="GX51:GX53" si="1629">GX$2</f>
        <v>10</v>
      </c>
      <c r="GY51" s="182">
        <f>GU51*GY$49</f>
        <v>200000</v>
      </c>
      <c r="GZ51" s="182">
        <f t="shared" ref="GZ51" si="1630">GX51*GY51</f>
        <v>2000000</v>
      </c>
      <c r="HA51" s="5"/>
      <c r="HB51" s="182">
        <f t="shared" ref="HB51:HB53" si="1631">HB$2</f>
        <v>10</v>
      </c>
      <c r="HC51" s="182">
        <f>GY51*HC$49</f>
        <v>200000</v>
      </c>
      <c r="HD51" s="182">
        <f t="shared" ref="HD51" si="1632">HB51*HC51</f>
        <v>2000000</v>
      </c>
      <c r="HE51" s="5"/>
      <c r="HF51" s="182">
        <f t="shared" ref="HF51:HF53" si="1633">HF$2</f>
        <v>10</v>
      </c>
      <c r="HG51" s="182">
        <f>HC51*HG$49</f>
        <v>200000</v>
      </c>
      <c r="HH51" s="182">
        <f t="shared" ref="HH51" si="1634">HF51*HG51</f>
        <v>2000000</v>
      </c>
      <c r="HI51" s="5"/>
      <c r="HJ51" s="182">
        <f t="shared" ref="HJ51:HJ53" si="1635">HJ$2</f>
        <v>10</v>
      </c>
      <c r="HK51" s="182">
        <f>HG51*HK$49</f>
        <v>200000</v>
      </c>
      <c r="HL51" s="182">
        <f t="shared" ref="HL51" si="1636">HJ51*HK51</f>
        <v>2000000</v>
      </c>
      <c r="HM51" s="5"/>
      <c r="HN51" s="182">
        <f t="shared" ref="HN51:HN53" si="1637">HN$2</f>
        <v>10</v>
      </c>
      <c r="HO51" s="182">
        <f>HK51*HO$49</f>
        <v>200000</v>
      </c>
      <c r="HP51" s="182">
        <f t="shared" ref="HP51" si="1638">HN51*HO51</f>
        <v>2000000</v>
      </c>
      <c r="HQ51" s="5"/>
      <c r="HR51" s="182">
        <f t="shared" ref="HR51:HR53" si="1639">HR$2</f>
        <v>10</v>
      </c>
      <c r="HS51" s="182">
        <f>HO51*HS$49</f>
        <v>200000</v>
      </c>
      <c r="HT51" s="182">
        <f t="shared" ref="HT51" si="1640">HR51*HS51</f>
        <v>2000000</v>
      </c>
      <c r="HU51" s="5"/>
      <c r="HV51" s="182">
        <f t="shared" ref="HV51:HV53" si="1641">HV$2</f>
        <v>10</v>
      </c>
      <c r="HW51" s="182">
        <f>HS51*HW$49</f>
        <v>200000</v>
      </c>
      <c r="HX51" s="182">
        <f t="shared" ref="HX51" si="1642">HV51*HW51</f>
        <v>2000000</v>
      </c>
      <c r="HY51" s="5"/>
      <c r="HZ51" s="182">
        <f t="shared" ref="HZ51:HZ53" si="1643">HZ$2</f>
        <v>10</v>
      </c>
      <c r="IA51" s="182">
        <f>HW51*IA$49</f>
        <v>200000</v>
      </c>
      <c r="IB51" s="182">
        <f t="shared" ref="IB51" si="1644">HZ51*IA51</f>
        <v>2000000</v>
      </c>
      <c r="IC51" s="5"/>
      <c r="ID51" s="182">
        <f t="shared" ref="ID51:ID53" si="1645">ID$2</f>
        <v>10</v>
      </c>
      <c r="IE51" s="182">
        <f>IA51*IE$49</f>
        <v>200000</v>
      </c>
      <c r="IF51" s="182">
        <f t="shared" ref="IF51" si="1646">ID51*IE51</f>
        <v>2000000</v>
      </c>
      <c r="IG51" s="5"/>
      <c r="IH51" s="182">
        <f t="shared" ref="IH51:IH53" si="1647">IH$2</f>
        <v>10</v>
      </c>
      <c r="II51" s="182">
        <f>IE51*II$49</f>
        <v>200000</v>
      </c>
      <c r="IJ51" s="182">
        <f t="shared" ref="IJ51" si="1648">IH51*II51</f>
        <v>2000000</v>
      </c>
      <c r="IL51" s="182">
        <f t="shared" ref="IL51:IL53" si="1649">IL$2</f>
        <v>10</v>
      </c>
      <c r="IM51" s="182">
        <f>II51*IM$49</f>
        <v>200000</v>
      </c>
      <c r="IN51" s="182">
        <f t="shared" ref="IN51" si="1650">IL51*IM51</f>
        <v>2000000</v>
      </c>
      <c r="IO51" s="5"/>
      <c r="IP51" s="182">
        <f t="shared" ref="IP51:IP53" si="1651">IP$2</f>
        <v>10</v>
      </c>
      <c r="IQ51" s="182">
        <f>IM51*IQ$49</f>
        <v>200000</v>
      </c>
      <c r="IR51" s="182">
        <f t="shared" ref="IR51" si="1652">IP51*IQ51</f>
        <v>2000000</v>
      </c>
      <c r="IS51" s="5"/>
      <c r="IT51" s="182">
        <f t="shared" ref="IT51:IT53" si="1653">IT$2</f>
        <v>10</v>
      </c>
      <c r="IU51" s="182">
        <f>IQ51*IU$49</f>
        <v>200000</v>
      </c>
      <c r="IV51" s="182">
        <f t="shared" ref="IV51" si="1654">IT51*IU51</f>
        <v>2000000</v>
      </c>
      <c r="IW51" s="5"/>
      <c r="IX51" s="182">
        <f t="shared" ref="IX51:IX53" si="1655">IX$2</f>
        <v>10</v>
      </c>
      <c r="IY51" s="182">
        <f>IU51*IY$49</f>
        <v>200000</v>
      </c>
      <c r="IZ51" s="182">
        <f t="shared" ref="IZ51" si="1656">IX51*IY51</f>
        <v>2000000</v>
      </c>
      <c r="JA51" s="5"/>
      <c r="JB51" s="182">
        <f t="shared" ref="JB51:JB53" si="1657">JB$2</f>
        <v>10</v>
      </c>
      <c r="JC51" s="182">
        <f>IY51*JC$49</f>
        <v>200000</v>
      </c>
      <c r="JD51" s="182">
        <f t="shared" ref="JD51" si="1658">JB51*JC51</f>
        <v>2000000</v>
      </c>
      <c r="JE51" s="5"/>
      <c r="JF51" s="182">
        <f t="shared" ref="JF51:JF53" si="1659">JF$2</f>
        <v>10</v>
      </c>
      <c r="JG51" s="182">
        <f>JC51*JG$49</f>
        <v>200000</v>
      </c>
      <c r="JH51" s="182">
        <f t="shared" ref="JH51" si="1660">JF51*JG51</f>
        <v>2000000</v>
      </c>
      <c r="JI51" s="5"/>
      <c r="JJ51" s="182">
        <f t="shared" ref="JJ51:JJ53" si="1661">JJ$2</f>
        <v>10</v>
      </c>
      <c r="JK51" s="182">
        <f>JG51*JK$49</f>
        <v>200000</v>
      </c>
      <c r="JL51" s="182">
        <f t="shared" ref="JL51" si="1662">JJ51*JK51</f>
        <v>2000000</v>
      </c>
      <c r="JM51" s="5"/>
      <c r="JN51" s="182">
        <f t="shared" ref="JN51:JN53" si="1663">JN$2</f>
        <v>10</v>
      </c>
      <c r="JO51" s="182">
        <f>JK51*JO$49</f>
        <v>200000</v>
      </c>
      <c r="JP51" s="182">
        <f t="shared" ref="JP51" si="1664">JN51*JO51</f>
        <v>2000000</v>
      </c>
      <c r="JQ51" s="5"/>
      <c r="JR51" s="182">
        <f t="shared" ref="JR51:JR53" si="1665">JR$2</f>
        <v>10</v>
      </c>
      <c r="JS51" s="182">
        <f>JO51*JS$49</f>
        <v>200000</v>
      </c>
      <c r="JT51" s="182">
        <f t="shared" ref="JT51" si="1666">JR51*JS51</f>
        <v>2000000</v>
      </c>
      <c r="JU51" s="5"/>
      <c r="JV51" s="182">
        <f t="shared" ref="JV51:JV53" si="1667">JV$2</f>
        <v>10</v>
      </c>
      <c r="JW51" s="182">
        <f>JS51*JW$49</f>
        <v>200000</v>
      </c>
      <c r="JX51" s="182">
        <f t="shared" ref="JX51" si="1668">JV51*JW51</f>
        <v>2000000</v>
      </c>
      <c r="JY51" s="5"/>
      <c r="JZ51" s="182">
        <f t="shared" ref="JZ51:JZ53" si="1669">JZ$2</f>
        <v>10</v>
      </c>
      <c r="KA51" s="182">
        <f>JW51*KA$49</f>
        <v>200000</v>
      </c>
      <c r="KB51" s="182">
        <f t="shared" ref="KB51" si="1670">JZ51*KA51</f>
        <v>2000000</v>
      </c>
      <c r="KC51" s="5"/>
      <c r="KD51" s="182">
        <f t="shared" ref="KD51:KD53" si="1671">KD$2</f>
        <v>10</v>
      </c>
      <c r="KE51" s="182">
        <f>KA51*KE$49</f>
        <v>200000</v>
      </c>
      <c r="KF51" s="182">
        <f t="shared" ref="KF51" si="1672">KD51*KE51</f>
        <v>2000000</v>
      </c>
      <c r="KH51" s="183">
        <f>SUMIFS($F51:$KF51,$F$3:$KF$3,KH$5,$F$6:$KF$6,KH$6)</f>
        <v>10</v>
      </c>
      <c r="KI51" s="183">
        <f>KJ51/KH51</f>
        <v>220000</v>
      </c>
      <c r="KJ51" s="183">
        <f t="shared" ref="KJ51:KJ55" si="1673">SUMIFS($F51:$KF51,$F$3:$KF$3,KH$5,$F$6:$KF$6,KJ$6)</f>
        <v>2200000</v>
      </c>
      <c r="KL51" s="183">
        <f>SUMIFS($F51:$KF51,$F$3:$KF$3,KL$5,$F$6:$KF$6,KL$6)</f>
        <v>113</v>
      </c>
      <c r="KM51" s="183">
        <f>KN51/KL51</f>
        <v>200000</v>
      </c>
      <c r="KN51" s="183">
        <f t="shared" ref="KN51:KN55" si="1674">SUMIFS($F51:$KF51,$F$3:$KF$3,KL$5,$F$6:$KF$6,KN$6)</f>
        <v>22600000</v>
      </c>
      <c r="KP51" s="183">
        <f>SUMIFS($F51:$KF51,$F$3:$KF$3,KP$5,$F$6:$KF$6,KP$6)</f>
        <v>120</v>
      </c>
      <c r="KQ51" s="183">
        <f>KR51/KP51</f>
        <v>200000</v>
      </c>
      <c r="KR51" s="183">
        <f t="shared" ref="KR51:KR55" si="1675">SUMIFS($F51:$KF51,$F$3:$KF$3,KP$5,$F$6:$KF$6,KR$6)</f>
        <v>24000000</v>
      </c>
      <c r="KT51" s="183">
        <f>SUMIFS($F51:$KF51,$F$3:$KF$3,KT$5,$F$6:$KF$6,KT$6)</f>
        <v>120</v>
      </c>
      <c r="KU51" s="183">
        <f>KV51/KT51</f>
        <v>200000</v>
      </c>
      <c r="KV51" s="183">
        <f t="shared" ref="KV51:KV55" si="1676">SUMIFS($F51:$KF51,$F$3:$KF$3,KT$5,$F$6:$KF$6,KV$6)</f>
        <v>24000000</v>
      </c>
      <c r="KX51" s="183">
        <f>SUMIFS($F51:$KF51,$F$3:$KF$3,KX$5,$F$6:$KF$6,KX$6)</f>
        <v>120</v>
      </c>
      <c r="KY51" s="183">
        <f>KZ51/KX51</f>
        <v>200000</v>
      </c>
      <c r="KZ51" s="183">
        <f t="shared" ref="KZ51:KZ55" si="1677">SUMIFS($F51:$KF51,$F$3:$KF$3,KX$5,$F$6:$KF$6,KZ$6)</f>
        <v>24000000</v>
      </c>
      <c r="LB51" s="183">
        <f>SUMIFS($F51:$KF51,$F$3:$KF$3,LB$5,$F$6:$KF$6,LB$6)</f>
        <v>120</v>
      </c>
      <c r="LC51" s="183">
        <f>LD51/LB51</f>
        <v>200000</v>
      </c>
      <c r="LD51" s="183">
        <f t="shared" ref="LD51:LD55" si="1678">SUMIFS($F51:$KF51,$F$3:$KF$3,LB$5,$F$6:$KF$6,LD$6)</f>
        <v>24000000</v>
      </c>
      <c r="LF51" s="183">
        <f>SUMIFS($F51:$KF51,$F$3:$KF$3,LF$5,$F$6:$KF$6,LF$6)</f>
        <v>80</v>
      </c>
      <c r="LG51" s="183">
        <f>LH51/LF51</f>
        <v>200000</v>
      </c>
      <c r="LH51" s="183">
        <f t="shared" ref="LH51:LH55" si="1679">SUMIFS($F51:$KF51,$F$3:$KF$3,LF$5,$F$6:$KF$6,LH$6)</f>
        <v>16000000</v>
      </c>
    </row>
    <row r="52" spans="2:320" ht="18.75">
      <c r="B52" s="172" t="str">
        <f>A.IIOPEX!C51</f>
        <v>5b</v>
      </c>
      <c r="C52" s="181"/>
      <c r="D52" s="180" t="str">
        <f>A.IIOPEX!E51</f>
        <v>Franchisee Payout</v>
      </c>
      <c r="E52" s="184"/>
      <c r="F52" s="182"/>
      <c r="G52" s="182">
        <f>A.IIOPEX!I51</f>
        <v>250000</v>
      </c>
      <c r="H52" s="182">
        <f>A.IIOPEX!I51</f>
        <v>250000</v>
      </c>
      <c r="I52" s="5"/>
      <c r="J52" s="182">
        <f t="shared" si="1531"/>
        <v>3</v>
      </c>
      <c r="K52" s="182">
        <f t="shared" ref="K52:K53" si="1680">G52*K$49</f>
        <v>250000</v>
      </c>
      <c r="L52" s="182">
        <f t="shared" ref="L52:L53" si="1681">J52*K52</f>
        <v>750000</v>
      </c>
      <c r="M52" s="5"/>
      <c r="N52" s="182">
        <f t="shared" si="1533"/>
        <v>3</v>
      </c>
      <c r="O52" s="182">
        <f t="shared" ref="O52:O53" si="1682">K52*O$49</f>
        <v>250000</v>
      </c>
      <c r="P52" s="182">
        <f t="shared" ref="P52:P53" si="1683">N52*O52</f>
        <v>750000</v>
      </c>
      <c r="Q52" s="5"/>
      <c r="R52" s="182">
        <f t="shared" si="1535"/>
        <v>4</v>
      </c>
      <c r="S52" s="182">
        <f t="shared" ref="S52:S53" si="1684">O52*S$49</f>
        <v>250000</v>
      </c>
      <c r="T52" s="182">
        <f t="shared" ref="T52:T53" si="1685">R52*S52</f>
        <v>1000000</v>
      </c>
      <c r="U52" s="5"/>
      <c r="V52" s="182">
        <f t="shared" si="1537"/>
        <v>5</v>
      </c>
      <c r="W52" s="182">
        <f t="shared" ref="W52:W53" si="1686">S52*W$49</f>
        <v>250000</v>
      </c>
      <c r="X52" s="182">
        <f t="shared" ref="X52:X53" si="1687">V52*W52</f>
        <v>1250000</v>
      </c>
      <c r="Y52" s="5"/>
      <c r="Z52" s="182">
        <f t="shared" si="1539"/>
        <v>8</v>
      </c>
      <c r="AA52" s="182">
        <f t="shared" ref="AA52:AA53" si="1688">W52*AA$49</f>
        <v>250000</v>
      </c>
      <c r="AB52" s="182">
        <f t="shared" ref="AB52:AB53" si="1689">Z52*AA52</f>
        <v>2000000</v>
      </c>
      <c r="AC52" s="5"/>
      <c r="AD52" s="182">
        <f t="shared" si="1541"/>
        <v>10</v>
      </c>
      <c r="AE52" s="182">
        <f t="shared" ref="AE52:AE53" si="1690">AA52*AE$49</f>
        <v>250000</v>
      </c>
      <c r="AF52" s="182">
        <f t="shared" ref="AF52:AF53" si="1691">AD52*AE52</f>
        <v>2500000</v>
      </c>
      <c r="AG52" s="5"/>
      <c r="AH52" s="182">
        <f t="shared" si="1543"/>
        <v>10</v>
      </c>
      <c r="AI52" s="182">
        <f t="shared" ref="AI52:AI53" si="1692">AE52*AI$49</f>
        <v>250000</v>
      </c>
      <c r="AJ52" s="182">
        <f t="shared" ref="AJ52:AJ53" si="1693">AH52*AI52</f>
        <v>2500000</v>
      </c>
      <c r="AK52" s="5"/>
      <c r="AL52" s="182">
        <f t="shared" si="1545"/>
        <v>10</v>
      </c>
      <c r="AM52" s="182">
        <f t="shared" ref="AM52:AM53" si="1694">AI52*AM$49</f>
        <v>250000</v>
      </c>
      <c r="AN52" s="182">
        <f t="shared" ref="AN52:AN53" si="1695">AL52*AM52</f>
        <v>2500000</v>
      </c>
      <c r="AO52" s="5"/>
      <c r="AP52" s="182">
        <f t="shared" si="1547"/>
        <v>10</v>
      </c>
      <c r="AQ52" s="182">
        <f t="shared" ref="AQ52:AQ53" si="1696">AM52*AQ$49</f>
        <v>250000</v>
      </c>
      <c r="AR52" s="182">
        <f t="shared" ref="AR52:AR53" si="1697">AP52*AQ52</f>
        <v>2500000</v>
      </c>
      <c r="AS52" s="5"/>
      <c r="AT52" s="182">
        <f t="shared" si="1549"/>
        <v>10</v>
      </c>
      <c r="AU52" s="182">
        <f t="shared" ref="AU52:AU53" si="1698">AQ52*AU$49</f>
        <v>250000</v>
      </c>
      <c r="AV52" s="182">
        <f t="shared" ref="AV52:AV53" si="1699">AT52*AU52</f>
        <v>2500000</v>
      </c>
      <c r="AW52" s="5"/>
      <c r="AX52" s="182">
        <f t="shared" si="1551"/>
        <v>10</v>
      </c>
      <c r="AY52" s="182">
        <f t="shared" ref="AY52:AY53" si="1700">AU52*AY$49</f>
        <v>250000</v>
      </c>
      <c r="AZ52" s="182">
        <f t="shared" ref="AZ52:AZ53" si="1701">AX52*AY52</f>
        <v>2500000</v>
      </c>
      <c r="BA52" s="5"/>
      <c r="BB52" s="182">
        <f t="shared" si="1553"/>
        <v>10</v>
      </c>
      <c r="BC52" s="182">
        <f t="shared" ref="BC52:BC53" si="1702">AY52*BC$49</f>
        <v>250000</v>
      </c>
      <c r="BD52" s="182">
        <f t="shared" ref="BD52:BD53" si="1703">BB52*BC52</f>
        <v>2500000</v>
      </c>
      <c r="BE52" s="5"/>
      <c r="BF52" s="182">
        <f t="shared" si="1555"/>
        <v>10</v>
      </c>
      <c r="BG52" s="182">
        <f t="shared" ref="BG52:BG53" si="1704">BC52*BG$49</f>
        <v>250000</v>
      </c>
      <c r="BH52" s="182">
        <f t="shared" ref="BH52:BH53" si="1705">BF52*BG52</f>
        <v>2500000</v>
      </c>
      <c r="BI52" s="5"/>
      <c r="BJ52" s="182">
        <f t="shared" si="1557"/>
        <v>10</v>
      </c>
      <c r="BK52" s="182">
        <f t="shared" ref="BK52:BK53" si="1706">BG52*BK$49</f>
        <v>250000</v>
      </c>
      <c r="BL52" s="182">
        <f t="shared" ref="BL52:BL53" si="1707">BJ52*BK52</f>
        <v>2500000</v>
      </c>
      <c r="BM52" s="5"/>
      <c r="BN52" s="182">
        <f t="shared" si="1559"/>
        <v>10</v>
      </c>
      <c r="BO52" s="182">
        <f t="shared" ref="BO52:BO53" si="1708">BK52*BO$49</f>
        <v>250000</v>
      </c>
      <c r="BP52" s="182">
        <f t="shared" ref="BP52:BP53" si="1709">BN52*BO52</f>
        <v>2500000</v>
      </c>
      <c r="BQ52" s="5"/>
      <c r="BR52" s="182">
        <f t="shared" si="1561"/>
        <v>10</v>
      </c>
      <c r="BS52" s="182">
        <f t="shared" ref="BS52:BS53" si="1710">BO52*BS$49</f>
        <v>250000</v>
      </c>
      <c r="BT52" s="182">
        <f t="shared" ref="BT52:BT53" si="1711">BR52*BS52</f>
        <v>2500000</v>
      </c>
      <c r="BU52" s="5"/>
      <c r="BV52" s="182">
        <f t="shared" si="1563"/>
        <v>10</v>
      </c>
      <c r="BW52" s="182">
        <f t="shared" ref="BW52:BW53" si="1712">BS52*BW$49</f>
        <v>250000</v>
      </c>
      <c r="BX52" s="182">
        <f t="shared" ref="BX52:BX53" si="1713">BV52*BW52</f>
        <v>2500000</v>
      </c>
      <c r="BY52" s="5"/>
      <c r="BZ52" s="182">
        <f t="shared" si="1565"/>
        <v>10</v>
      </c>
      <c r="CA52" s="182">
        <f t="shared" ref="CA52:CA53" si="1714">BW52*CA$49</f>
        <v>250000</v>
      </c>
      <c r="CB52" s="182">
        <f t="shared" ref="CB52:CB53" si="1715">BZ52*CA52</f>
        <v>2500000</v>
      </c>
      <c r="CC52" s="5"/>
      <c r="CD52" s="182">
        <f t="shared" si="1567"/>
        <v>10</v>
      </c>
      <c r="CE52" s="182">
        <f t="shared" ref="CE52:CE53" si="1716">CA52*CE$49</f>
        <v>250000</v>
      </c>
      <c r="CF52" s="182">
        <f t="shared" ref="CF52:CF53" si="1717">CD52*CE52</f>
        <v>2500000</v>
      </c>
      <c r="CG52" s="5"/>
      <c r="CH52" s="182">
        <f t="shared" si="1569"/>
        <v>10</v>
      </c>
      <c r="CI52" s="182">
        <f t="shared" ref="CI52:CI53" si="1718">CE52*CI$49</f>
        <v>250000</v>
      </c>
      <c r="CJ52" s="182">
        <f t="shared" ref="CJ52:CJ53" si="1719">CH52*CI52</f>
        <v>2500000</v>
      </c>
      <c r="CK52" s="5"/>
      <c r="CL52" s="182">
        <f t="shared" si="1571"/>
        <v>10</v>
      </c>
      <c r="CM52" s="182">
        <f t="shared" ref="CM52:CM53" si="1720">CI52*CM$49</f>
        <v>250000</v>
      </c>
      <c r="CN52" s="182">
        <f t="shared" ref="CN52:CN53" si="1721">CL52*CM52</f>
        <v>2500000</v>
      </c>
      <c r="CO52" s="5"/>
      <c r="CP52" s="182">
        <f t="shared" si="1573"/>
        <v>10</v>
      </c>
      <c r="CQ52" s="182">
        <f t="shared" ref="CQ52:CQ53" si="1722">CM52*CQ$49</f>
        <v>250000</v>
      </c>
      <c r="CR52" s="182">
        <f t="shared" ref="CR52:CR53" si="1723">CP52*CQ52</f>
        <v>2500000</v>
      </c>
      <c r="CS52" s="5"/>
      <c r="CT52" s="182">
        <f t="shared" si="1575"/>
        <v>10</v>
      </c>
      <c r="CU52" s="182">
        <f t="shared" ref="CU52:CU53" si="1724">CQ52*CU$49</f>
        <v>250000</v>
      </c>
      <c r="CV52" s="182">
        <f t="shared" ref="CV52:CV53" si="1725">CT52*CU52</f>
        <v>2500000</v>
      </c>
      <c r="CW52" s="5"/>
      <c r="CX52" s="182">
        <f t="shared" si="1577"/>
        <v>10</v>
      </c>
      <c r="CY52" s="182">
        <f t="shared" ref="CY52:CY53" si="1726">CU52*CY$49</f>
        <v>250000</v>
      </c>
      <c r="CZ52" s="182">
        <f t="shared" ref="CZ52:CZ53" si="1727">CX52*CY52</f>
        <v>2500000</v>
      </c>
      <c r="DA52" s="5"/>
      <c r="DB52" s="182">
        <f t="shared" si="1579"/>
        <v>10</v>
      </c>
      <c r="DC52" s="182">
        <f t="shared" ref="DC52:DC53" si="1728">CY52*DC$49</f>
        <v>250000</v>
      </c>
      <c r="DD52" s="182">
        <f t="shared" ref="DD52:DD53" si="1729">DB52*DC52</f>
        <v>2500000</v>
      </c>
      <c r="DE52" s="5"/>
      <c r="DF52" s="182">
        <f t="shared" si="1581"/>
        <v>10</v>
      </c>
      <c r="DG52" s="182">
        <f t="shared" ref="DG52:DG53" si="1730">DC52*DG$49</f>
        <v>250000</v>
      </c>
      <c r="DH52" s="182">
        <f t="shared" ref="DH52:DH53" si="1731">DF52*DG52</f>
        <v>2500000</v>
      </c>
      <c r="DI52" s="5"/>
      <c r="DJ52" s="182">
        <f t="shared" si="1583"/>
        <v>10</v>
      </c>
      <c r="DK52" s="182">
        <f t="shared" ref="DK52:DK53" si="1732">DG52*DK$49</f>
        <v>250000</v>
      </c>
      <c r="DL52" s="182">
        <f t="shared" ref="DL52:DL53" si="1733">DJ52*DK52</f>
        <v>2500000</v>
      </c>
      <c r="DM52" s="5"/>
      <c r="DN52" s="182">
        <f t="shared" si="1585"/>
        <v>10</v>
      </c>
      <c r="DO52" s="182">
        <f t="shared" ref="DO52:DO53" si="1734">DK52*DO$49</f>
        <v>250000</v>
      </c>
      <c r="DP52" s="182">
        <f t="shared" ref="DP52:DP53" si="1735">DN52*DO52</f>
        <v>2500000</v>
      </c>
      <c r="DQ52" s="5"/>
      <c r="DR52" s="182">
        <f t="shared" si="1587"/>
        <v>10</v>
      </c>
      <c r="DS52" s="182">
        <f t="shared" ref="DS52:DS53" si="1736">DO52*DS$49</f>
        <v>250000</v>
      </c>
      <c r="DT52" s="182">
        <f t="shared" ref="DT52:DT53" si="1737">DR52*DS52</f>
        <v>2500000</v>
      </c>
      <c r="DU52" s="5"/>
      <c r="DV52" s="182">
        <f t="shared" si="1589"/>
        <v>10</v>
      </c>
      <c r="DW52" s="182">
        <f t="shared" ref="DW52:DW53" si="1738">DS52*DW$49</f>
        <v>250000</v>
      </c>
      <c r="DX52" s="182">
        <f t="shared" ref="DX52:DX53" si="1739">DV52*DW52</f>
        <v>2500000</v>
      </c>
      <c r="DY52" s="5"/>
      <c r="DZ52" s="182">
        <f t="shared" si="1591"/>
        <v>10</v>
      </c>
      <c r="EA52" s="182">
        <f t="shared" ref="EA52:EA53" si="1740">DW52*EA$49</f>
        <v>250000</v>
      </c>
      <c r="EB52" s="182">
        <f t="shared" ref="EB52:EB53" si="1741">DZ52*EA52</f>
        <v>2500000</v>
      </c>
      <c r="EC52" s="5"/>
      <c r="ED52" s="182">
        <f t="shared" si="1593"/>
        <v>10</v>
      </c>
      <c r="EE52" s="182">
        <f t="shared" ref="EE52:EE53" si="1742">EA52*EE$49</f>
        <v>250000</v>
      </c>
      <c r="EF52" s="182">
        <f t="shared" ref="EF52:EF53" si="1743">ED52*EE52</f>
        <v>2500000</v>
      </c>
      <c r="EG52" s="5"/>
      <c r="EH52" s="182">
        <f t="shared" si="1595"/>
        <v>10</v>
      </c>
      <c r="EI52" s="182">
        <f t="shared" ref="EI52:EI53" si="1744">EE52*EI$49</f>
        <v>250000</v>
      </c>
      <c r="EJ52" s="182">
        <f t="shared" ref="EJ52:EJ53" si="1745">EH52*EI52</f>
        <v>2500000</v>
      </c>
      <c r="EK52" s="5"/>
      <c r="EL52" s="182">
        <f t="shared" si="1597"/>
        <v>10</v>
      </c>
      <c r="EM52" s="182">
        <f t="shared" ref="EM52:EM53" si="1746">EI52*EM$49</f>
        <v>250000</v>
      </c>
      <c r="EN52" s="182">
        <f t="shared" ref="EN52:EN53" si="1747">EL52*EM52</f>
        <v>2500000</v>
      </c>
      <c r="EO52" s="5"/>
      <c r="EP52" s="182">
        <f t="shared" si="1599"/>
        <v>10</v>
      </c>
      <c r="EQ52" s="182">
        <f t="shared" ref="EQ52:EQ53" si="1748">EM52*EQ$49</f>
        <v>250000</v>
      </c>
      <c r="ER52" s="182">
        <f t="shared" ref="ER52:ER53" si="1749">EP52*EQ52</f>
        <v>2500000</v>
      </c>
      <c r="ES52" s="5"/>
      <c r="ET52" s="182">
        <f t="shared" si="1601"/>
        <v>10</v>
      </c>
      <c r="EU52" s="182">
        <f t="shared" ref="EU52:EU53" si="1750">EQ52*EU$49</f>
        <v>250000</v>
      </c>
      <c r="EV52" s="182">
        <f t="shared" ref="EV52:EV53" si="1751">ET52*EU52</f>
        <v>2500000</v>
      </c>
      <c r="EW52" s="5"/>
      <c r="EX52" s="182">
        <f t="shared" si="1603"/>
        <v>10</v>
      </c>
      <c r="EY52" s="182">
        <f t="shared" ref="EY52:EY53" si="1752">EU52*EY$49</f>
        <v>250000</v>
      </c>
      <c r="EZ52" s="182">
        <f t="shared" ref="EZ52:EZ53" si="1753">EX52*EY52</f>
        <v>2500000</v>
      </c>
      <c r="FA52" s="5"/>
      <c r="FB52" s="182">
        <f t="shared" si="1605"/>
        <v>10</v>
      </c>
      <c r="FC52" s="182">
        <f t="shared" ref="FC52:FC53" si="1754">EY52*FC$49</f>
        <v>250000</v>
      </c>
      <c r="FD52" s="182">
        <f t="shared" ref="FD52:FD53" si="1755">FB52*FC52</f>
        <v>2500000</v>
      </c>
      <c r="FE52" s="5"/>
      <c r="FF52" s="182">
        <f t="shared" si="1607"/>
        <v>10</v>
      </c>
      <c r="FG52" s="182">
        <f t="shared" ref="FG52:FG53" si="1756">FC52*FG$49</f>
        <v>250000</v>
      </c>
      <c r="FH52" s="182">
        <f t="shared" ref="FH52:FH53" si="1757">FF52*FG52</f>
        <v>2500000</v>
      </c>
      <c r="FI52" s="5"/>
      <c r="FJ52" s="182">
        <f t="shared" si="1609"/>
        <v>10</v>
      </c>
      <c r="FK52" s="182">
        <f t="shared" ref="FK52:FK53" si="1758">FG52*FK$49</f>
        <v>250000</v>
      </c>
      <c r="FL52" s="182">
        <f t="shared" ref="FL52:FL53" si="1759">FJ52*FK52</f>
        <v>2500000</v>
      </c>
      <c r="FM52" s="5"/>
      <c r="FN52" s="182">
        <f t="shared" si="1611"/>
        <v>10</v>
      </c>
      <c r="FO52" s="182">
        <f t="shared" ref="FO52:FO53" si="1760">FK52*FO$49</f>
        <v>250000</v>
      </c>
      <c r="FP52" s="182">
        <f t="shared" ref="FP52:FP53" si="1761">FN52*FO52</f>
        <v>2500000</v>
      </c>
      <c r="FQ52" s="5"/>
      <c r="FR52" s="182">
        <f t="shared" si="1613"/>
        <v>10</v>
      </c>
      <c r="FS52" s="182">
        <f t="shared" ref="FS52:FS53" si="1762">FO52*FS$49</f>
        <v>250000</v>
      </c>
      <c r="FT52" s="182">
        <f t="shared" ref="FT52:FT53" si="1763">FR52*FS52</f>
        <v>2500000</v>
      </c>
      <c r="FU52" s="5"/>
      <c r="FV52" s="182">
        <f t="shared" si="1615"/>
        <v>10</v>
      </c>
      <c r="FW52" s="182">
        <f t="shared" ref="FW52:FW53" si="1764">FS52*FW$49</f>
        <v>250000</v>
      </c>
      <c r="FX52" s="182">
        <f t="shared" ref="FX52:FX53" si="1765">FV52*FW52</f>
        <v>2500000</v>
      </c>
      <c r="FY52" s="5"/>
      <c r="FZ52" s="182">
        <f t="shared" si="1617"/>
        <v>10</v>
      </c>
      <c r="GA52" s="182">
        <f t="shared" ref="GA52:GA53" si="1766">FW52*GA$49</f>
        <v>250000</v>
      </c>
      <c r="GB52" s="182">
        <f t="shared" ref="GB52:GB53" si="1767">FZ52*GA52</f>
        <v>2500000</v>
      </c>
      <c r="GC52" s="5"/>
      <c r="GD52" s="182">
        <f t="shared" si="1619"/>
        <v>10</v>
      </c>
      <c r="GE52" s="182">
        <f t="shared" ref="GE52:GE53" si="1768">GA52*GE$49</f>
        <v>250000</v>
      </c>
      <c r="GF52" s="182">
        <f t="shared" ref="GF52:GF53" si="1769">GD52*GE52</f>
        <v>2500000</v>
      </c>
      <c r="GG52" s="5"/>
      <c r="GH52" s="182">
        <f t="shared" si="1621"/>
        <v>10</v>
      </c>
      <c r="GI52" s="182">
        <f t="shared" ref="GI52:GI53" si="1770">GE52*GI$49</f>
        <v>250000</v>
      </c>
      <c r="GJ52" s="182">
        <f t="shared" ref="GJ52:GJ53" si="1771">GH52*GI52</f>
        <v>2500000</v>
      </c>
      <c r="GK52" s="5"/>
      <c r="GL52" s="182">
        <f t="shared" si="1623"/>
        <v>10</v>
      </c>
      <c r="GM52" s="182">
        <f t="shared" ref="GM52:GM53" si="1772">GI52*GM$49</f>
        <v>250000</v>
      </c>
      <c r="GN52" s="182">
        <f t="shared" ref="GN52:GN53" si="1773">GL52*GM52</f>
        <v>2500000</v>
      </c>
      <c r="GP52" s="182">
        <f t="shared" si="1625"/>
        <v>10</v>
      </c>
      <c r="GQ52" s="182">
        <f t="shared" ref="GQ52:GQ53" si="1774">GM52*GQ$49</f>
        <v>250000</v>
      </c>
      <c r="GR52" s="182">
        <f t="shared" ref="GR52:GR53" si="1775">GP52*GQ52</f>
        <v>2500000</v>
      </c>
      <c r="GS52" s="5"/>
      <c r="GT52" s="182">
        <f t="shared" si="1627"/>
        <v>10</v>
      </c>
      <c r="GU52" s="182">
        <f t="shared" ref="GU52:GU53" si="1776">GQ52*GU$49</f>
        <v>250000</v>
      </c>
      <c r="GV52" s="182">
        <f t="shared" ref="GV52:GV53" si="1777">GT52*GU52</f>
        <v>2500000</v>
      </c>
      <c r="GW52" s="5"/>
      <c r="GX52" s="182">
        <f t="shared" si="1629"/>
        <v>10</v>
      </c>
      <c r="GY52" s="182">
        <f t="shared" ref="GY52:GY53" si="1778">GU52*GY$49</f>
        <v>250000</v>
      </c>
      <c r="GZ52" s="182">
        <f t="shared" ref="GZ52:GZ53" si="1779">GX52*GY52</f>
        <v>2500000</v>
      </c>
      <c r="HA52" s="5"/>
      <c r="HB52" s="182">
        <f t="shared" si="1631"/>
        <v>10</v>
      </c>
      <c r="HC52" s="182">
        <f t="shared" ref="HC52:HC53" si="1780">GY52*HC$49</f>
        <v>250000</v>
      </c>
      <c r="HD52" s="182">
        <f t="shared" ref="HD52:HD53" si="1781">HB52*HC52</f>
        <v>2500000</v>
      </c>
      <c r="HE52" s="5"/>
      <c r="HF52" s="182">
        <f t="shared" si="1633"/>
        <v>10</v>
      </c>
      <c r="HG52" s="182">
        <f t="shared" ref="HG52:HG53" si="1782">HC52*HG$49</f>
        <v>250000</v>
      </c>
      <c r="HH52" s="182">
        <f t="shared" ref="HH52:HH53" si="1783">HF52*HG52</f>
        <v>2500000</v>
      </c>
      <c r="HI52" s="5"/>
      <c r="HJ52" s="182">
        <f t="shared" si="1635"/>
        <v>10</v>
      </c>
      <c r="HK52" s="182">
        <f t="shared" ref="HK52:HK53" si="1784">HG52*HK$49</f>
        <v>250000</v>
      </c>
      <c r="HL52" s="182">
        <f t="shared" ref="HL52:HL53" si="1785">HJ52*HK52</f>
        <v>2500000</v>
      </c>
      <c r="HM52" s="5"/>
      <c r="HN52" s="182">
        <f t="shared" si="1637"/>
        <v>10</v>
      </c>
      <c r="HO52" s="182">
        <f t="shared" ref="HO52:HO53" si="1786">HK52*HO$49</f>
        <v>250000</v>
      </c>
      <c r="HP52" s="182">
        <f t="shared" ref="HP52:HP53" si="1787">HN52*HO52</f>
        <v>2500000</v>
      </c>
      <c r="HQ52" s="5"/>
      <c r="HR52" s="182">
        <f t="shared" si="1639"/>
        <v>10</v>
      </c>
      <c r="HS52" s="182">
        <f t="shared" ref="HS52:HS53" si="1788">HO52*HS$49</f>
        <v>250000</v>
      </c>
      <c r="HT52" s="182">
        <f t="shared" ref="HT52:HT53" si="1789">HR52*HS52</f>
        <v>2500000</v>
      </c>
      <c r="HU52" s="5"/>
      <c r="HV52" s="182">
        <f t="shared" si="1641"/>
        <v>10</v>
      </c>
      <c r="HW52" s="182">
        <f t="shared" ref="HW52:HW53" si="1790">HS52*HW$49</f>
        <v>250000</v>
      </c>
      <c r="HX52" s="182">
        <f t="shared" ref="HX52:HX53" si="1791">HV52*HW52</f>
        <v>2500000</v>
      </c>
      <c r="HY52" s="5"/>
      <c r="HZ52" s="182">
        <f t="shared" si="1643"/>
        <v>10</v>
      </c>
      <c r="IA52" s="182">
        <f t="shared" ref="IA52:IA53" si="1792">HW52*IA$49</f>
        <v>250000</v>
      </c>
      <c r="IB52" s="182">
        <f t="shared" ref="IB52:IB53" si="1793">HZ52*IA52</f>
        <v>2500000</v>
      </c>
      <c r="IC52" s="5"/>
      <c r="ID52" s="182">
        <f t="shared" si="1645"/>
        <v>10</v>
      </c>
      <c r="IE52" s="182">
        <f t="shared" ref="IE52:IE53" si="1794">IA52*IE$49</f>
        <v>250000</v>
      </c>
      <c r="IF52" s="182">
        <f t="shared" ref="IF52:IF53" si="1795">ID52*IE52</f>
        <v>2500000</v>
      </c>
      <c r="IG52" s="5"/>
      <c r="IH52" s="182">
        <f t="shared" si="1647"/>
        <v>10</v>
      </c>
      <c r="II52" s="182">
        <f t="shared" ref="II52:II53" si="1796">IE52*II$49</f>
        <v>250000</v>
      </c>
      <c r="IJ52" s="182">
        <f t="shared" ref="IJ52:IJ53" si="1797">IH52*II52</f>
        <v>2500000</v>
      </c>
      <c r="IL52" s="182">
        <f t="shared" si="1649"/>
        <v>10</v>
      </c>
      <c r="IM52" s="182">
        <f t="shared" ref="IM52:IM53" si="1798">II52*IM$49</f>
        <v>250000</v>
      </c>
      <c r="IN52" s="182">
        <f t="shared" ref="IN52:IN53" si="1799">IL52*IM52</f>
        <v>2500000</v>
      </c>
      <c r="IO52" s="5"/>
      <c r="IP52" s="182">
        <f t="shared" si="1651"/>
        <v>10</v>
      </c>
      <c r="IQ52" s="182">
        <f t="shared" ref="IQ52:IQ53" si="1800">IM52*IQ$49</f>
        <v>250000</v>
      </c>
      <c r="IR52" s="182">
        <f t="shared" ref="IR52:IR53" si="1801">IP52*IQ52</f>
        <v>2500000</v>
      </c>
      <c r="IS52" s="5"/>
      <c r="IT52" s="182">
        <f t="shared" si="1653"/>
        <v>10</v>
      </c>
      <c r="IU52" s="182">
        <f t="shared" ref="IU52:IU53" si="1802">IQ52*IU$49</f>
        <v>250000</v>
      </c>
      <c r="IV52" s="182">
        <f t="shared" ref="IV52:IV53" si="1803">IT52*IU52</f>
        <v>2500000</v>
      </c>
      <c r="IW52" s="5"/>
      <c r="IX52" s="182">
        <f t="shared" si="1655"/>
        <v>10</v>
      </c>
      <c r="IY52" s="182">
        <f t="shared" ref="IY52:IY53" si="1804">IU52*IY$49</f>
        <v>250000</v>
      </c>
      <c r="IZ52" s="182">
        <f t="shared" ref="IZ52:IZ53" si="1805">IX52*IY52</f>
        <v>2500000</v>
      </c>
      <c r="JA52" s="5"/>
      <c r="JB52" s="182">
        <f t="shared" si="1657"/>
        <v>10</v>
      </c>
      <c r="JC52" s="182">
        <f t="shared" ref="JC52:JC53" si="1806">IY52*JC$49</f>
        <v>250000</v>
      </c>
      <c r="JD52" s="182">
        <f t="shared" ref="JD52:JD53" si="1807">JB52*JC52</f>
        <v>2500000</v>
      </c>
      <c r="JE52" s="5"/>
      <c r="JF52" s="182">
        <f t="shared" si="1659"/>
        <v>10</v>
      </c>
      <c r="JG52" s="182">
        <f t="shared" ref="JG52:JG53" si="1808">JC52*JG$49</f>
        <v>250000</v>
      </c>
      <c r="JH52" s="182">
        <f t="shared" ref="JH52:JH53" si="1809">JF52*JG52</f>
        <v>2500000</v>
      </c>
      <c r="JI52" s="5"/>
      <c r="JJ52" s="182">
        <f t="shared" si="1661"/>
        <v>10</v>
      </c>
      <c r="JK52" s="182">
        <f t="shared" ref="JK52:JK53" si="1810">JG52*JK$49</f>
        <v>250000</v>
      </c>
      <c r="JL52" s="182">
        <f t="shared" ref="JL52:JL53" si="1811">JJ52*JK52</f>
        <v>2500000</v>
      </c>
      <c r="JM52" s="5"/>
      <c r="JN52" s="182">
        <f t="shared" si="1663"/>
        <v>10</v>
      </c>
      <c r="JO52" s="182">
        <f t="shared" ref="JO52:JO53" si="1812">JK52*JO$49</f>
        <v>250000</v>
      </c>
      <c r="JP52" s="182">
        <f t="shared" ref="JP52:JP53" si="1813">JN52*JO52</f>
        <v>2500000</v>
      </c>
      <c r="JQ52" s="5"/>
      <c r="JR52" s="182">
        <f t="shared" si="1665"/>
        <v>10</v>
      </c>
      <c r="JS52" s="182">
        <f t="shared" ref="JS52:JS53" si="1814">JO52*JS$49</f>
        <v>250000</v>
      </c>
      <c r="JT52" s="182">
        <f t="shared" ref="JT52:JT53" si="1815">JR52*JS52</f>
        <v>2500000</v>
      </c>
      <c r="JU52" s="5"/>
      <c r="JV52" s="182">
        <f t="shared" si="1667"/>
        <v>10</v>
      </c>
      <c r="JW52" s="182">
        <f t="shared" ref="JW52:JW53" si="1816">JS52*JW$49</f>
        <v>250000</v>
      </c>
      <c r="JX52" s="182">
        <f t="shared" ref="JX52:JX53" si="1817">JV52*JW52</f>
        <v>2500000</v>
      </c>
      <c r="JY52" s="5"/>
      <c r="JZ52" s="182">
        <f t="shared" si="1669"/>
        <v>10</v>
      </c>
      <c r="KA52" s="182">
        <f t="shared" ref="KA52:KA53" si="1818">JW52*KA$49</f>
        <v>250000</v>
      </c>
      <c r="KB52" s="182">
        <f t="shared" ref="KB52:KB53" si="1819">JZ52*KA52</f>
        <v>2500000</v>
      </c>
      <c r="KC52" s="5"/>
      <c r="KD52" s="182">
        <f t="shared" si="1671"/>
        <v>10</v>
      </c>
      <c r="KE52" s="182">
        <f t="shared" ref="KE52:KE53" si="1820">KA52*KE$49</f>
        <v>250000</v>
      </c>
      <c r="KF52" s="182">
        <f t="shared" ref="KF52:KF53" si="1821">KD52*KE52</f>
        <v>2500000</v>
      </c>
      <c r="KH52" s="183">
        <f t="shared" ref="KH52:KH53" si="1822">SUMIFS($F52:$KF52,$F$3:$KF$3,KH$5,$F$6:$KF$6,KH$6)</f>
        <v>10</v>
      </c>
      <c r="KI52" s="183">
        <f t="shared" ref="KI52:KI53" si="1823">KJ52/KH52</f>
        <v>275000</v>
      </c>
      <c r="KJ52" s="183">
        <f t="shared" si="1673"/>
        <v>2750000</v>
      </c>
      <c r="KL52" s="183">
        <f t="shared" ref="KL52:KL53" si="1824">SUMIFS($F52:$KF52,$F$3:$KF$3,KL$5,$F$6:$KF$6,KL$6)</f>
        <v>113</v>
      </c>
      <c r="KM52" s="183">
        <f t="shared" ref="KM52:KM53" si="1825">KN52/KL52</f>
        <v>250000</v>
      </c>
      <c r="KN52" s="183">
        <f t="shared" si="1674"/>
        <v>28250000</v>
      </c>
      <c r="KP52" s="183">
        <f t="shared" ref="KP52:KP53" si="1826">SUMIFS($F52:$KF52,$F$3:$KF$3,KP$5,$F$6:$KF$6,KP$6)</f>
        <v>120</v>
      </c>
      <c r="KQ52" s="183">
        <f t="shared" ref="KQ52:KQ53" si="1827">KR52/KP52</f>
        <v>250000</v>
      </c>
      <c r="KR52" s="183">
        <f t="shared" si="1675"/>
        <v>30000000</v>
      </c>
      <c r="KT52" s="183">
        <f t="shared" ref="KT52:KT53" si="1828">SUMIFS($F52:$KF52,$F$3:$KF$3,KT$5,$F$6:$KF$6,KT$6)</f>
        <v>120</v>
      </c>
      <c r="KU52" s="183">
        <f t="shared" ref="KU52:KU53" si="1829">KV52/KT52</f>
        <v>250000</v>
      </c>
      <c r="KV52" s="183">
        <f t="shared" si="1676"/>
        <v>30000000</v>
      </c>
      <c r="KX52" s="183">
        <f t="shared" ref="KX52:KX53" si="1830">SUMIFS($F52:$KF52,$F$3:$KF$3,KX$5,$F$6:$KF$6,KX$6)</f>
        <v>120</v>
      </c>
      <c r="KY52" s="183">
        <f t="shared" ref="KY52:KY53" si="1831">KZ52/KX52</f>
        <v>250000</v>
      </c>
      <c r="KZ52" s="183">
        <f t="shared" si="1677"/>
        <v>30000000</v>
      </c>
      <c r="LB52" s="183">
        <f t="shared" ref="LB52:LB53" si="1832">SUMIFS($F52:$KF52,$F$3:$KF$3,LB$5,$F$6:$KF$6,LB$6)</f>
        <v>120</v>
      </c>
      <c r="LC52" s="183">
        <f t="shared" ref="LC52:LC53" si="1833">LD52/LB52</f>
        <v>250000</v>
      </c>
      <c r="LD52" s="183">
        <f t="shared" si="1678"/>
        <v>30000000</v>
      </c>
      <c r="LF52" s="183">
        <f t="shared" ref="LF52:LF53" si="1834">SUMIFS($F52:$KF52,$F$3:$KF$3,LF$5,$F$6:$KF$6,LF$6)</f>
        <v>80</v>
      </c>
      <c r="LG52" s="183">
        <f t="shared" ref="LG52:LG53" si="1835">LH52/LF52</f>
        <v>250000</v>
      </c>
      <c r="LH52" s="183">
        <f t="shared" si="1679"/>
        <v>20000000</v>
      </c>
    </row>
    <row r="53" spans="2:320" ht="18.75">
      <c r="B53" s="172" t="str">
        <f>A.IIOPEX!C52</f>
        <v>5c</v>
      </c>
      <c r="C53" s="181"/>
      <c r="D53" s="180" t="str">
        <f>A.IIOPEX!E52</f>
        <v>Consulting Doctors</v>
      </c>
      <c r="E53" s="184"/>
      <c r="F53" s="182"/>
      <c r="G53" s="182">
        <f>A.IIOPEX!I52</f>
        <v>144000</v>
      </c>
      <c r="H53" s="182">
        <f>A.IIOPEX!I52</f>
        <v>144000</v>
      </c>
      <c r="I53" s="5"/>
      <c r="J53" s="182">
        <f t="shared" si="1531"/>
        <v>3</v>
      </c>
      <c r="K53" s="182">
        <f t="shared" si="1680"/>
        <v>144000</v>
      </c>
      <c r="L53" s="182">
        <f t="shared" si="1681"/>
        <v>432000</v>
      </c>
      <c r="M53" s="5"/>
      <c r="N53" s="182">
        <f t="shared" si="1533"/>
        <v>3</v>
      </c>
      <c r="O53" s="182">
        <f t="shared" si="1682"/>
        <v>144000</v>
      </c>
      <c r="P53" s="182">
        <f t="shared" si="1683"/>
        <v>432000</v>
      </c>
      <c r="Q53" s="5"/>
      <c r="R53" s="182">
        <f t="shared" si="1535"/>
        <v>4</v>
      </c>
      <c r="S53" s="182">
        <f t="shared" si="1684"/>
        <v>144000</v>
      </c>
      <c r="T53" s="182">
        <f t="shared" si="1685"/>
        <v>576000</v>
      </c>
      <c r="U53" s="5"/>
      <c r="V53" s="182">
        <f t="shared" si="1537"/>
        <v>5</v>
      </c>
      <c r="W53" s="182">
        <f t="shared" si="1686"/>
        <v>144000</v>
      </c>
      <c r="X53" s="182">
        <f t="shared" si="1687"/>
        <v>720000</v>
      </c>
      <c r="Y53" s="5"/>
      <c r="Z53" s="182">
        <f t="shared" si="1539"/>
        <v>8</v>
      </c>
      <c r="AA53" s="182">
        <f t="shared" si="1688"/>
        <v>144000</v>
      </c>
      <c r="AB53" s="182">
        <f t="shared" si="1689"/>
        <v>1152000</v>
      </c>
      <c r="AC53" s="5"/>
      <c r="AD53" s="182">
        <f t="shared" si="1541"/>
        <v>10</v>
      </c>
      <c r="AE53" s="182">
        <f t="shared" si="1690"/>
        <v>144000</v>
      </c>
      <c r="AF53" s="182">
        <f t="shared" si="1691"/>
        <v>1440000</v>
      </c>
      <c r="AG53" s="5"/>
      <c r="AH53" s="182">
        <f t="shared" si="1543"/>
        <v>10</v>
      </c>
      <c r="AI53" s="182">
        <f t="shared" si="1692"/>
        <v>144000</v>
      </c>
      <c r="AJ53" s="182">
        <f t="shared" si="1693"/>
        <v>1440000</v>
      </c>
      <c r="AK53" s="5"/>
      <c r="AL53" s="182">
        <f t="shared" si="1545"/>
        <v>10</v>
      </c>
      <c r="AM53" s="182">
        <f t="shared" si="1694"/>
        <v>144000</v>
      </c>
      <c r="AN53" s="182">
        <f t="shared" si="1695"/>
        <v>1440000</v>
      </c>
      <c r="AO53" s="5"/>
      <c r="AP53" s="182">
        <f t="shared" si="1547"/>
        <v>10</v>
      </c>
      <c r="AQ53" s="182">
        <f t="shared" si="1696"/>
        <v>144000</v>
      </c>
      <c r="AR53" s="182">
        <f t="shared" si="1697"/>
        <v>1440000</v>
      </c>
      <c r="AS53" s="5"/>
      <c r="AT53" s="182">
        <f t="shared" si="1549"/>
        <v>10</v>
      </c>
      <c r="AU53" s="182">
        <f t="shared" si="1698"/>
        <v>144000</v>
      </c>
      <c r="AV53" s="182">
        <f t="shared" si="1699"/>
        <v>1440000</v>
      </c>
      <c r="AW53" s="5"/>
      <c r="AX53" s="182">
        <f t="shared" si="1551"/>
        <v>10</v>
      </c>
      <c r="AY53" s="182">
        <f t="shared" si="1700"/>
        <v>144000</v>
      </c>
      <c r="AZ53" s="182">
        <f t="shared" si="1701"/>
        <v>1440000</v>
      </c>
      <c r="BA53" s="5"/>
      <c r="BB53" s="182">
        <f t="shared" si="1553"/>
        <v>10</v>
      </c>
      <c r="BC53" s="182">
        <f t="shared" si="1702"/>
        <v>144000</v>
      </c>
      <c r="BD53" s="182">
        <f t="shared" si="1703"/>
        <v>1440000</v>
      </c>
      <c r="BE53" s="5"/>
      <c r="BF53" s="182">
        <f t="shared" si="1555"/>
        <v>10</v>
      </c>
      <c r="BG53" s="182">
        <f t="shared" si="1704"/>
        <v>144000</v>
      </c>
      <c r="BH53" s="182">
        <f t="shared" si="1705"/>
        <v>1440000</v>
      </c>
      <c r="BI53" s="5"/>
      <c r="BJ53" s="182">
        <f t="shared" si="1557"/>
        <v>10</v>
      </c>
      <c r="BK53" s="182">
        <f t="shared" si="1706"/>
        <v>144000</v>
      </c>
      <c r="BL53" s="182">
        <f t="shared" si="1707"/>
        <v>1440000</v>
      </c>
      <c r="BM53" s="5"/>
      <c r="BN53" s="182">
        <f t="shared" si="1559"/>
        <v>10</v>
      </c>
      <c r="BO53" s="182">
        <f t="shared" si="1708"/>
        <v>144000</v>
      </c>
      <c r="BP53" s="182">
        <f t="shared" si="1709"/>
        <v>1440000</v>
      </c>
      <c r="BQ53" s="5"/>
      <c r="BR53" s="182">
        <f t="shared" si="1561"/>
        <v>10</v>
      </c>
      <c r="BS53" s="182">
        <f t="shared" si="1710"/>
        <v>144000</v>
      </c>
      <c r="BT53" s="182">
        <f t="shared" si="1711"/>
        <v>1440000</v>
      </c>
      <c r="BU53" s="5"/>
      <c r="BV53" s="182">
        <f t="shared" si="1563"/>
        <v>10</v>
      </c>
      <c r="BW53" s="182">
        <f t="shared" si="1712"/>
        <v>144000</v>
      </c>
      <c r="BX53" s="182">
        <f t="shared" si="1713"/>
        <v>1440000</v>
      </c>
      <c r="BY53" s="5"/>
      <c r="BZ53" s="182">
        <f t="shared" si="1565"/>
        <v>10</v>
      </c>
      <c r="CA53" s="182">
        <f t="shared" si="1714"/>
        <v>144000</v>
      </c>
      <c r="CB53" s="182">
        <f t="shared" si="1715"/>
        <v>1440000</v>
      </c>
      <c r="CC53" s="5"/>
      <c r="CD53" s="182">
        <f t="shared" si="1567"/>
        <v>10</v>
      </c>
      <c r="CE53" s="182">
        <f t="shared" si="1716"/>
        <v>144000</v>
      </c>
      <c r="CF53" s="182">
        <f t="shared" si="1717"/>
        <v>1440000</v>
      </c>
      <c r="CG53" s="5"/>
      <c r="CH53" s="182">
        <f t="shared" si="1569"/>
        <v>10</v>
      </c>
      <c r="CI53" s="182">
        <f t="shared" si="1718"/>
        <v>144000</v>
      </c>
      <c r="CJ53" s="182">
        <f t="shared" si="1719"/>
        <v>1440000</v>
      </c>
      <c r="CK53" s="5"/>
      <c r="CL53" s="182">
        <f t="shared" si="1571"/>
        <v>10</v>
      </c>
      <c r="CM53" s="182">
        <f t="shared" si="1720"/>
        <v>144000</v>
      </c>
      <c r="CN53" s="182">
        <f t="shared" si="1721"/>
        <v>1440000</v>
      </c>
      <c r="CO53" s="5"/>
      <c r="CP53" s="182">
        <f t="shared" si="1573"/>
        <v>10</v>
      </c>
      <c r="CQ53" s="182">
        <f t="shared" si="1722"/>
        <v>144000</v>
      </c>
      <c r="CR53" s="182">
        <f t="shared" si="1723"/>
        <v>1440000</v>
      </c>
      <c r="CS53" s="5"/>
      <c r="CT53" s="182">
        <f t="shared" si="1575"/>
        <v>10</v>
      </c>
      <c r="CU53" s="182">
        <f t="shared" si="1724"/>
        <v>144000</v>
      </c>
      <c r="CV53" s="182">
        <f t="shared" si="1725"/>
        <v>1440000</v>
      </c>
      <c r="CW53" s="5"/>
      <c r="CX53" s="182">
        <f t="shared" si="1577"/>
        <v>10</v>
      </c>
      <c r="CY53" s="182">
        <f t="shared" si="1726"/>
        <v>144000</v>
      </c>
      <c r="CZ53" s="182">
        <f t="shared" si="1727"/>
        <v>1440000</v>
      </c>
      <c r="DA53" s="5"/>
      <c r="DB53" s="182">
        <f t="shared" si="1579"/>
        <v>10</v>
      </c>
      <c r="DC53" s="182">
        <f t="shared" si="1728"/>
        <v>144000</v>
      </c>
      <c r="DD53" s="182">
        <f t="shared" si="1729"/>
        <v>1440000</v>
      </c>
      <c r="DE53" s="5"/>
      <c r="DF53" s="182">
        <f t="shared" si="1581"/>
        <v>10</v>
      </c>
      <c r="DG53" s="182">
        <f t="shared" si="1730"/>
        <v>144000</v>
      </c>
      <c r="DH53" s="182">
        <f t="shared" si="1731"/>
        <v>1440000</v>
      </c>
      <c r="DI53" s="5"/>
      <c r="DJ53" s="182">
        <f t="shared" si="1583"/>
        <v>10</v>
      </c>
      <c r="DK53" s="182">
        <f t="shared" si="1732"/>
        <v>144000</v>
      </c>
      <c r="DL53" s="182">
        <f t="shared" si="1733"/>
        <v>1440000</v>
      </c>
      <c r="DM53" s="5"/>
      <c r="DN53" s="182">
        <f t="shared" si="1585"/>
        <v>10</v>
      </c>
      <c r="DO53" s="182">
        <f t="shared" si="1734"/>
        <v>144000</v>
      </c>
      <c r="DP53" s="182">
        <f t="shared" si="1735"/>
        <v>1440000</v>
      </c>
      <c r="DQ53" s="5"/>
      <c r="DR53" s="182">
        <f t="shared" si="1587"/>
        <v>10</v>
      </c>
      <c r="DS53" s="182">
        <f t="shared" si="1736"/>
        <v>144000</v>
      </c>
      <c r="DT53" s="182">
        <f t="shared" si="1737"/>
        <v>1440000</v>
      </c>
      <c r="DU53" s="5"/>
      <c r="DV53" s="182">
        <f t="shared" si="1589"/>
        <v>10</v>
      </c>
      <c r="DW53" s="182">
        <f t="shared" si="1738"/>
        <v>144000</v>
      </c>
      <c r="DX53" s="182">
        <f t="shared" si="1739"/>
        <v>1440000</v>
      </c>
      <c r="DY53" s="5"/>
      <c r="DZ53" s="182">
        <f t="shared" si="1591"/>
        <v>10</v>
      </c>
      <c r="EA53" s="182">
        <f t="shared" si="1740"/>
        <v>144000</v>
      </c>
      <c r="EB53" s="182">
        <f t="shared" si="1741"/>
        <v>1440000</v>
      </c>
      <c r="EC53" s="5"/>
      <c r="ED53" s="182">
        <f t="shared" si="1593"/>
        <v>10</v>
      </c>
      <c r="EE53" s="182">
        <f t="shared" si="1742"/>
        <v>144000</v>
      </c>
      <c r="EF53" s="182">
        <f t="shared" si="1743"/>
        <v>1440000</v>
      </c>
      <c r="EG53" s="5"/>
      <c r="EH53" s="182">
        <f t="shared" si="1595"/>
        <v>10</v>
      </c>
      <c r="EI53" s="182">
        <f t="shared" si="1744"/>
        <v>144000</v>
      </c>
      <c r="EJ53" s="182">
        <f t="shared" si="1745"/>
        <v>1440000</v>
      </c>
      <c r="EK53" s="5"/>
      <c r="EL53" s="182">
        <f t="shared" si="1597"/>
        <v>10</v>
      </c>
      <c r="EM53" s="182">
        <f t="shared" si="1746"/>
        <v>144000</v>
      </c>
      <c r="EN53" s="182">
        <f t="shared" si="1747"/>
        <v>1440000</v>
      </c>
      <c r="EO53" s="5"/>
      <c r="EP53" s="182">
        <f t="shared" si="1599"/>
        <v>10</v>
      </c>
      <c r="EQ53" s="182">
        <f t="shared" si="1748"/>
        <v>144000</v>
      </c>
      <c r="ER53" s="182">
        <f t="shared" si="1749"/>
        <v>1440000</v>
      </c>
      <c r="ES53" s="5"/>
      <c r="ET53" s="182">
        <f t="shared" si="1601"/>
        <v>10</v>
      </c>
      <c r="EU53" s="182">
        <f t="shared" si="1750"/>
        <v>144000</v>
      </c>
      <c r="EV53" s="182">
        <f t="shared" si="1751"/>
        <v>1440000</v>
      </c>
      <c r="EW53" s="5"/>
      <c r="EX53" s="182">
        <f t="shared" si="1603"/>
        <v>10</v>
      </c>
      <c r="EY53" s="182">
        <f t="shared" si="1752"/>
        <v>144000</v>
      </c>
      <c r="EZ53" s="182">
        <f t="shared" si="1753"/>
        <v>1440000</v>
      </c>
      <c r="FA53" s="5"/>
      <c r="FB53" s="182">
        <f t="shared" si="1605"/>
        <v>10</v>
      </c>
      <c r="FC53" s="182">
        <f t="shared" si="1754"/>
        <v>144000</v>
      </c>
      <c r="FD53" s="182">
        <f t="shared" si="1755"/>
        <v>1440000</v>
      </c>
      <c r="FE53" s="5"/>
      <c r="FF53" s="182">
        <f t="shared" si="1607"/>
        <v>10</v>
      </c>
      <c r="FG53" s="182">
        <f t="shared" si="1756"/>
        <v>144000</v>
      </c>
      <c r="FH53" s="182">
        <f t="shared" si="1757"/>
        <v>1440000</v>
      </c>
      <c r="FI53" s="5"/>
      <c r="FJ53" s="182">
        <f t="shared" si="1609"/>
        <v>10</v>
      </c>
      <c r="FK53" s="182">
        <f t="shared" si="1758"/>
        <v>144000</v>
      </c>
      <c r="FL53" s="182">
        <f t="shared" si="1759"/>
        <v>1440000</v>
      </c>
      <c r="FM53" s="5"/>
      <c r="FN53" s="182">
        <f t="shared" si="1611"/>
        <v>10</v>
      </c>
      <c r="FO53" s="182">
        <f t="shared" si="1760"/>
        <v>144000</v>
      </c>
      <c r="FP53" s="182">
        <f t="shared" si="1761"/>
        <v>1440000</v>
      </c>
      <c r="FQ53" s="5"/>
      <c r="FR53" s="182">
        <f t="shared" si="1613"/>
        <v>10</v>
      </c>
      <c r="FS53" s="182">
        <f t="shared" si="1762"/>
        <v>144000</v>
      </c>
      <c r="FT53" s="182">
        <f t="shared" si="1763"/>
        <v>1440000</v>
      </c>
      <c r="FU53" s="5"/>
      <c r="FV53" s="182">
        <f t="shared" si="1615"/>
        <v>10</v>
      </c>
      <c r="FW53" s="182">
        <f t="shared" si="1764"/>
        <v>144000</v>
      </c>
      <c r="FX53" s="182">
        <f t="shared" si="1765"/>
        <v>1440000</v>
      </c>
      <c r="FY53" s="5"/>
      <c r="FZ53" s="182">
        <f t="shared" si="1617"/>
        <v>10</v>
      </c>
      <c r="GA53" s="182">
        <f t="shared" si="1766"/>
        <v>144000</v>
      </c>
      <c r="GB53" s="182">
        <f t="shared" si="1767"/>
        <v>1440000</v>
      </c>
      <c r="GC53" s="5"/>
      <c r="GD53" s="182">
        <f t="shared" si="1619"/>
        <v>10</v>
      </c>
      <c r="GE53" s="182">
        <f t="shared" si="1768"/>
        <v>144000</v>
      </c>
      <c r="GF53" s="182">
        <f t="shared" si="1769"/>
        <v>1440000</v>
      </c>
      <c r="GG53" s="5"/>
      <c r="GH53" s="182">
        <f t="shared" si="1621"/>
        <v>10</v>
      </c>
      <c r="GI53" s="182">
        <f t="shared" si="1770"/>
        <v>144000</v>
      </c>
      <c r="GJ53" s="182">
        <f t="shared" si="1771"/>
        <v>1440000</v>
      </c>
      <c r="GK53" s="5"/>
      <c r="GL53" s="182">
        <f t="shared" si="1623"/>
        <v>10</v>
      </c>
      <c r="GM53" s="182">
        <f t="shared" si="1772"/>
        <v>144000</v>
      </c>
      <c r="GN53" s="182">
        <f t="shared" si="1773"/>
        <v>1440000</v>
      </c>
      <c r="GP53" s="182">
        <f t="shared" si="1625"/>
        <v>10</v>
      </c>
      <c r="GQ53" s="182">
        <f t="shared" si="1774"/>
        <v>144000</v>
      </c>
      <c r="GR53" s="182">
        <f t="shared" si="1775"/>
        <v>1440000</v>
      </c>
      <c r="GS53" s="5"/>
      <c r="GT53" s="182">
        <f t="shared" si="1627"/>
        <v>10</v>
      </c>
      <c r="GU53" s="182">
        <f t="shared" si="1776"/>
        <v>144000</v>
      </c>
      <c r="GV53" s="182">
        <f t="shared" si="1777"/>
        <v>1440000</v>
      </c>
      <c r="GW53" s="5"/>
      <c r="GX53" s="182">
        <f t="shared" si="1629"/>
        <v>10</v>
      </c>
      <c r="GY53" s="182">
        <f t="shared" si="1778"/>
        <v>144000</v>
      </c>
      <c r="GZ53" s="182">
        <f t="shared" si="1779"/>
        <v>1440000</v>
      </c>
      <c r="HA53" s="5"/>
      <c r="HB53" s="182">
        <f t="shared" si="1631"/>
        <v>10</v>
      </c>
      <c r="HC53" s="182">
        <f t="shared" si="1780"/>
        <v>144000</v>
      </c>
      <c r="HD53" s="182">
        <f t="shared" si="1781"/>
        <v>1440000</v>
      </c>
      <c r="HE53" s="5"/>
      <c r="HF53" s="182">
        <f t="shared" si="1633"/>
        <v>10</v>
      </c>
      <c r="HG53" s="182">
        <f t="shared" si="1782"/>
        <v>144000</v>
      </c>
      <c r="HH53" s="182">
        <f t="shared" si="1783"/>
        <v>1440000</v>
      </c>
      <c r="HI53" s="5"/>
      <c r="HJ53" s="182">
        <f t="shared" si="1635"/>
        <v>10</v>
      </c>
      <c r="HK53" s="182">
        <f t="shared" si="1784"/>
        <v>144000</v>
      </c>
      <c r="HL53" s="182">
        <f t="shared" si="1785"/>
        <v>1440000</v>
      </c>
      <c r="HM53" s="5"/>
      <c r="HN53" s="182">
        <f t="shared" si="1637"/>
        <v>10</v>
      </c>
      <c r="HO53" s="182">
        <f t="shared" si="1786"/>
        <v>144000</v>
      </c>
      <c r="HP53" s="182">
        <f t="shared" si="1787"/>
        <v>1440000</v>
      </c>
      <c r="HQ53" s="5"/>
      <c r="HR53" s="182">
        <f t="shared" si="1639"/>
        <v>10</v>
      </c>
      <c r="HS53" s="182">
        <f t="shared" si="1788"/>
        <v>144000</v>
      </c>
      <c r="HT53" s="182">
        <f t="shared" si="1789"/>
        <v>1440000</v>
      </c>
      <c r="HU53" s="5"/>
      <c r="HV53" s="182">
        <f t="shared" si="1641"/>
        <v>10</v>
      </c>
      <c r="HW53" s="182">
        <f t="shared" si="1790"/>
        <v>144000</v>
      </c>
      <c r="HX53" s="182">
        <f t="shared" si="1791"/>
        <v>1440000</v>
      </c>
      <c r="HY53" s="5"/>
      <c r="HZ53" s="182">
        <f t="shared" si="1643"/>
        <v>10</v>
      </c>
      <c r="IA53" s="182">
        <f t="shared" si="1792"/>
        <v>144000</v>
      </c>
      <c r="IB53" s="182">
        <f t="shared" si="1793"/>
        <v>1440000</v>
      </c>
      <c r="IC53" s="5"/>
      <c r="ID53" s="182">
        <f t="shared" si="1645"/>
        <v>10</v>
      </c>
      <c r="IE53" s="182">
        <f t="shared" si="1794"/>
        <v>144000</v>
      </c>
      <c r="IF53" s="182">
        <f t="shared" si="1795"/>
        <v>1440000</v>
      </c>
      <c r="IG53" s="5"/>
      <c r="IH53" s="182">
        <f t="shared" si="1647"/>
        <v>10</v>
      </c>
      <c r="II53" s="182">
        <f t="shared" si="1796"/>
        <v>144000</v>
      </c>
      <c r="IJ53" s="182">
        <f t="shared" si="1797"/>
        <v>1440000</v>
      </c>
      <c r="IL53" s="182">
        <f t="shared" si="1649"/>
        <v>10</v>
      </c>
      <c r="IM53" s="182">
        <f t="shared" si="1798"/>
        <v>144000</v>
      </c>
      <c r="IN53" s="182">
        <f t="shared" si="1799"/>
        <v>1440000</v>
      </c>
      <c r="IO53" s="5"/>
      <c r="IP53" s="182">
        <f t="shared" si="1651"/>
        <v>10</v>
      </c>
      <c r="IQ53" s="182">
        <f t="shared" si="1800"/>
        <v>144000</v>
      </c>
      <c r="IR53" s="182">
        <f t="shared" si="1801"/>
        <v>1440000</v>
      </c>
      <c r="IS53" s="5"/>
      <c r="IT53" s="182">
        <f t="shared" si="1653"/>
        <v>10</v>
      </c>
      <c r="IU53" s="182">
        <f t="shared" si="1802"/>
        <v>144000</v>
      </c>
      <c r="IV53" s="182">
        <f t="shared" si="1803"/>
        <v>1440000</v>
      </c>
      <c r="IW53" s="5"/>
      <c r="IX53" s="182">
        <f t="shared" si="1655"/>
        <v>10</v>
      </c>
      <c r="IY53" s="182">
        <f t="shared" si="1804"/>
        <v>144000</v>
      </c>
      <c r="IZ53" s="182">
        <f t="shared" si="1805"/>
        <v>1440000</v>
      </c>
      <c r="JA53" s="5"/>
      <c r="JB53" s="182">
        <f t="shared" si="1657"/>
        <v>10</v>
      </c>
      <c r="JC53" s="182">
        <f t="shared" si="1806"/>
        <v>144000</v>
      </c>
      <c r="JD53" s="182">
        <f t="shared" si="1807"/>
        <v>1440000</v>
      </c>
      <c r="JE53" s="5"/>
      <c r="JF53" s="182">
        <f t="shared" si="1659"/>
        <v>10</v>
      </c>
      <c r="JG53" s="182">
        <f t="shared" si="1808"/>
        <v>144000</v>
      </c>
      <c r="JH53" s="182">
        <f t="shared" si="1809"/>
        <v>1440000</v>
      </c>
      <c r="JI53" s="5"/>
      <c r="JJ53" s="182">
        <f t="shared" si="1661"/>
        <v>10</v>
      </c>
      <c r="JK53" s="182">
        <f t="shared" si="1810"/>
        <v>144000</v>
      </c>
      <c r="JL53" s="182">
        <f t="shared" si="1811"/>
        <v>1440000</v>
      </c>
      <c r="JM53" s="5"/>
      <c r="JN53" s="182">
        <f t="shared" si="1663"/>
        <v>10</v>
      </c>
      <c r="JO53" s="182">
        <f t="shared" si="1812"/>
        <v>144000</v>
      </c>
      <c r="JP53" s="182">
        <f t="shared" si="1813"/>
        <v>1440000</v>
      </c>
      <c r="JQ53" s="5"/>
      <c r="JR53" s="182">
        <f t="shared" si="1665"/>
        <v>10</v>
      </c>
      <c r="JS53" s="182">
        <f t="shared" si="1814"/>
        <v>144000</v>
      </c>
      <c r="JT53" s="182">
        <f t="shared" si="1815"/>
        <v>1440000</v>
      </c>
      <c r="JU53" s="5"/>
      <c r="JV53" s="182">
        <f t="shared" si="1667"/>
        <v>10</v>
      </c>
      <c r="JW53" s="182">
        <f t="shared" si="1816"/>
        <v>144000</v>
      </c>
      <c r="JX53" s="182">
        <f t="shared" si="1817"/>
        <v>1440000</v>
      </c>
      <c r="JY53" s="5"/>
      <c r="JZ53" s="182">
        <f t="shared" si="1669"/>
        <v>10</v>
      </c>
      <c r="KA53" s="182">
        <f t="shared" si="1818"/>
        <v>144000</v>
      </c>
      <c r="KB53" s="182">
        <f t="shared" si="1819"/>
        <v>1440000</v>
      </c>
      <c r="KC53" s="5"/>
      <c r="KD53" s="182">
        <f t="shared" si="1671"/>
        <v>10</v>
      </c>
      <c r="KE53" s="182">
        <f t="shared" si="1820"/>
        <v>144000</v>
      </c>
      <c r="KF53" s="182">
        <f t="shared" si="1821"/>
        <v>1440000</v>
      </c>
      <c r="KH53" s="183">
        <f t="shared" si="1822"/>
        <v>10</v>
      </c>
      <c r="KI53" s="183">
        <f t="shared" si="1823"/>
        <v>158400</v>
      </c>
      <c r="KJ53" s="183">
        <f t="shared" si="1673"/>
        <v>1584000</v>
      </c>
      <c r="KL53" s="183">
        <f t="shared" si="1824"/>
        <v>113</v>
      </c>
      <c r="KM53" s="183">
        <f t="shared" si="1825"/>
        <v>144000</v>
      </c>
      <c r="KN53" s="183">
        <f t="shared" si="1674"/>
        <v>16272000</v>
      </c>
      <c r="KP53" s="183">
        <f t="shared" si="1826"/>
        <v>120</v>
      </c>
      <c r="KQ53" s="183">
        <f t="shared" si="1827"/>
        <v>144000</v>
      </c>
      <c r="KR53" s="183">
        <f t="shared" si="1675"/>
        <v>17280000</v>
      </c>
      <c r="KT53" s="183">
        <f t="shared" si="1828"/>
        <v>120</v>
      </c>
      <c r="KU53" s="183">
        <f t="shared" si="1829"/>
        <v>144000</v>
      </c>
      <c r="KV53" s="183">
        <f t="shared" si="1676"/>
        <v>17280000</v>
      </c>
      <c r="KX53" s="183">
        <f t="shared" si="1830"/>
        <v>120</v>
      </c>
      <c r="KY53" s="183">
        <f t="shared" si="1831"/>
        <v>144000</v>
      </c>
      <c r="KZ53" s="183">
        <f t="shared" si="1677"/>
        <v>17280000</v>
      </c>
      <c r="LB53" s="183">
        <f t="shared" si="1832"/>
        <v>120</v>
      </c>
      <c r="LC53" s="183">
        <f t="shared" si="1833"/>
        <v>144000</v>
      </c>
      <c r="LD53" s="183">
        <f t="shared" si="1678"/>
        <v>17280000</v>
      </c>
      <c r="LF53" s="183">
        <f t="shared" si="1834"/>
        <v>80</v>
      </c>
      <c r="LG53" s="183">
        <f t="shared" si="1835"/>
        <v>144000</v>
      </c>
      <c r="LH53" s="183">
        <f t="shared" si="1679"/>
        <v>11520000</v>
      </c>
    </row>
    <row r="54" spans="2:320" ht="18.75">
      <c r="B54" s="172" t="str">
        <f>A.IIOPEX!C53</f>
        <v>5d</v>
      </c>
      <c r="C54" s="181"/>
      <c r="D54" s="180">
        <f>A.IIOPEX!E53</f>
        <v>0</v>
      </c>
      <c r="E54" s="184"/>
      <c r="F54" s="182"/>
      <c r="G54" s="182"/>
      <c r="H54" s="182">
        <f>A.IIOPEX!I53</f>
        <v>0</v>
      </c>
      <c r="I54" s="5"/>
      <c r="J54" s="182">
        <f>F54*$J$49</f>
        <v>0</v>
      </c>
      <c r="K54" s="182"/>
      <c r="L54" s="182">
        <f>H54*L$49</f>
        <v>0</v>
      </c>
      <c r="M54" s="5"/>
      <c r="N54" s="182">
        <f>J54*$N$49</f>
        <v>0</v>
      </c>
      <c r="O54" s="182"/>
      <c r="P54" s="182">
        <f>L54*P$49</f>
        <v>0</v>
      </c>
      <c r="Q54" s="5"/>
      <c r="R54" s="182">
        <f>N54*$R$49</f>
        <v>0</v>
      </c>
      <c r="S54" s="182"/>
      <c r="T54" s="182">
        <f>P54*T$49</f>
        <v>0</v>
      </c>
      <c r="U54" s="5"/>
      <c r="V54" s="182">
        <f>R54*$V$49</f>
        <v>0</v>
      </c>
      <c r="W54" s="182"/>
      <c r="X54" s="182">
        <f>T54*X$49</f>
        <v>0</v>
      </c>
      <c r="Y54" s="5"/>
      <c r="Z54" s="182">
        <f>V54*$Z$49</f>
        <v>0</v>
      </c>
      <c r="AA54" s="182"/>
      <c r="AB54" s="182">
        <f>X54*AB$49</f>
        <v>0</v>
      </c>
      <c r="AC54" s="5"/>
      <c r="AD54" s="182">
        <f>Z54*$AD$49</f>
        <v>0</v>
      </c>
      <c r="AE54" s="182"/>
      <c r="AF54" s="182">
        <f>AB54*AF$49</f>
        <v>0</v>
      </c>
      <c r="AG54" s="5"/>
      <c r="AH54" s="182">
        <f>AD54*$AH$49</f>
        <v>0</v>
      </c>
      <c r="AI54" s="182"/>
      <c r="AJ54" s="182">
        <f>AF54*AJ$49</f>
        <v>0</v>
      </c>
      <c r="AK54" s="5"/>
      <c r="AL54" s="182">
        <f>AH54*$AL$49</f>
        <v>0</v>
      </c>
      <c r="AM54" s="182"/>
      <c r="AN54" s="182">
        <f>AJ54*AN$49</f>
        <v>0</v>
      </c>
      <c r="AO54" s="5"/>
      <c r="AP54" s="182">
        <f>AL54*$AP$49</f>
        <v>0</v>
      </c>
      <c r="AQ54" s="182"/>
      <c r="AR54" s="182">
        <f>AN54*AR$49</f>
        <v>0</v>
      </c>
      <c r="AS54" s="5"/>
      <c r="AT54" s="182">
        <f>AP54*$AT$49</f>
        <v>0</v>
      </c>
      <c r="AU54" s="182"/>
      <c r="AV54" s="182">
        <f>AR54*AV$49</f>
        <v>0</v>
      </c>
      <c r="AW54" s="5"/>
      <c r="AX54" s="182">
        <f>AT54*$AX$49</f>
        <v>0</v>
      </c>
      <c r="AY54" s="182"/>
      <c r="AZ54" s="182">
        <f>AV54*AZ$49</f>
        <v>0</v>
      </c>
      <c r="BA54" s="5"/>
      <c r="BB54" s="182">
        <f>AX54*$BB$49</f>
        <v>0</v>
      </c>
      <c r="BC54" s="182"/>
      <c r="BD54" s="182">
        <f>AZ54*BD$49</f>
        <v>0</v>
      </c>
      <c r="BE54" s="5"/>
      <c r="BF54" s="182">
        <f>BB54*$BF$49</f>
        <v>0</v>
      </c>
      <c r="BG54" s="182"/>
      <c r="BH54" s="182">
        <f>BD54*BH$49</f>
        <v>0</v>
      </c>
      <c r="BI54" s="5"/>
      <c r="BJ54" s="182">
        <f>BF54*$BJ$49</f>
        <v>0</v>
      </c>
      <c r="BK54" s="182">
        <f>BG54*$BK$49</f>
        <v>0</v>
      </c>
      <c r="BL54" s="182">
        <f>BH54*BL$49</f>
        <v>0</v>
      </c>
      <c r="BM54" s="5"/>
      <c r="BN54" s="182">
        <f>BJ54*$BN$49</f>
        <v>0</v>
      </c>
      <c r="BO54" s="182">
        <f>BK54*$BO$49</f>
        <v>0</v>
      </c>
      <c r="BP54" s="182">
        <f>BL54*BP$49</f>
        <v>0</v>
      </c>
      <c r="BQ54" s="5"/>
      <c r="BR54" s="182">
        <f>BN54*$BR$49</f>
        <v>0</v>
      </c>
      <c r="BS54" s="182">
        <f>BO54*$BS$49</f>
        <v>0</v>
      </c>
      <c r="BT54" s="182">
        <f>BP54*BT$49</f>
        <v>0</v>
      </c>
      <c r="BU54" s="5"/>
      <c r="BV54" s="182">
        <f>BR54*$BV$49</f>
        <v>0</v>
      </c>
      <c r="BW54" s="182">
        <f>BS54*$BW$49</f>
        <v>0</v>
      </c>
      <c r="BX54" s="182">
        <f>BT54*BX$49</f>
        <v>0</v>
      </c>
      <c r="BY54" s="5"/>
      <c r="BZ54" s="182">
        <f>BV54*$BZ$49</f>
        <v>0</v>
      </c>
      <c r="CA54" s="182">
        <f>BW54*$CA$49</f>
        <v>0</v>
      </c>
      <c r="CB54" s="182">
        <f>BX54*CB$49</f>
        <v>0</v>
      </c>
      <c r="CC54" s="5"/>
      <c r="CD54" s="182">
        <f>BZ54*$CD$49</f>
        <v>0</v>
      </c>
      <c r="CE54" s="182">
        <f>CA54*$CE$49</f>
        <v>0</v>
      </c>
      <c r="CF54" s="182">
        <f>CB54*CF$49</f>
        <v>0</v>
      </c>
      <c r="CG54" s="5"/>
      <c r="CH54" s="182">
        <f>CD54*$CH$49</f>
        <v>0</v>
      </c>
      <c r="CI54" s="182">
        <f>CE54*$CI$49</f>
        <v>0</v>
      </c>
      <c r="CJ54" s="182">
        <f>CF54*CJ$49</f>
        <v>0</v>
      </c>
      <c r="CK54" s="5"/>
      <c r="CL54" s="182">
        <f>CH54*$CL$49</f>
        <v>0</v>
      </c>
      <c r="CM54" s="182">
        <f>CI54*$CM$49</f>
        <v>0</v>
      </c>
      <c r="CN54" s="182">
        <f>CJ54*CN$49</f>
        <v>0</v>
      </c>
      <c r="CO54" s="5"/>
      <c r="CP54" s="182">
        <f>CL54*$CP$49</f>
        <v>0</v>
      </c>
      <c r="CQ54" s="182">
        <f>CM54*$CQ$49</f>
        <v>0</v>
      </c>
      <c r="CR54" s="182">
        <f>CN54*CR$49</f>
        <v>0</v>
      </c>
      <c r="CS54" s="5"/>
      <c r="CT54" s="182">
        <f>CP54*$CT$49</f>
        <v>0</v>
      </c>
      <c r="CU54" s="182">
        <f>CQ54*$CU$49</f>
        <v>0</v>
      </c>
      <c r="CV54" s="182">
        <f>CR54*CV$49</f>
        <v>0</v>
      </c>
      <c r="CW54" s="5"/>
      <c r="CX54" s="182">
        <f>CT54*$CX$49</f>
        <v>0</v>
      </c>
      <c r="CY54" s="182">
        <f>CU54*$CY$49</f>
        <v>0</v>
      </c>
      <c r="CZ54" s="182">
        <f>CV54*CZ$49</f>
        <v>0</v>
      </c>
      <c r="DA54" s="5"/>
      <c r="DB54" s="182">
        <f>CX54*$DB$49</f>
        <v>0</v>
      </c>
      <c r="DC54" s="182">
        <f>CY54*$DC$49</f>
        <v>0</v>
      </c>
      <c r="DD54" s="182">
        <f>CZ54*DD$49</f>
        <v>0</v>
      </c>
      <c r="DE54" s="5"/>
      <c r="DF54" s="182">
        <f>DB54*$DF$49</f>
        <v>0</v>
      </c>
      <c r="DG54" s="182">
        <f>DC54*$DG$49</f>
        <v>0</v>
      </c>
      <c r="DH54" s="182">
        <f>DD54*DH$49</f>
        <v>0</v>
      </c>
      <c r="DI54" s="5"/>
      <c r="DJ54" s="182">
        <f>DF54*$DJ$49</f>
        <v>0</v>
      </c>
      <c r="DK54" s="182">
        <f>DG54*$DK$49</f>
        <v>0</v>
      </c>
      <c r="DL54" s="182">
        <f>DH54*DL$49</f>
        <v>0</v>
      </c>
      <c r="DM54" s="5"/>
      <c r="DN54" s="182">
        <f>DJ54*$DN$49</f>
        <v>0</v>
      </c>
      <c r="DO54" s="182">
        <f>DK54*$DO$49</f>
        <v>0</v>
      </c>
      <c r="DP54" s="182">
        <f>DL54*DP$49</f>
        <v>0</v>
      </c>
      <c r="DQ54" s="5"/>
      <c r="DR54" s="182">
        <f>DN54*$DR$49</f>
        <v>0</v>
      </c>
      <c r="DS54" s="182">
        <f>DO54*$DS$49</f>
        <v>0</v>
      </c>
      <c r="DT54" s="182">
        <f>DP54*DT$49</f>
        <v>0</v>
      </c>
      <c r="DU54" s="5"/>
      <c r="DV54" s="182">
        <f>DR54*$DV$49</f>
        <v>0</v>
      </c>
      <c r="DW54" s="182">
        <f>DS54*$DW$49</f>
        <v>0</v>
      </c>
      <c r="DX54" s="182">
        <f>DT54*DX$49</f>
        <v>0</v>
      </c>
      <c r="DY54" s="5"/>
      <c r="DZ54" s="182">
        <f>DV54*$DZ$49</f>
        <v>0</v>
      </c>
      <c r="EA54" s="182">
        <f>DW54*$EA$49</f>
        <v>0</v>
      </c>
      <c r="EB54" s="182">
        <f>DX54*EB$49</f>
        <v>0</v>
      </c>
      <c r="EC54" s="5"/>
      <c r="ED54" s="182">
        <f>DZ54*$ED$49</f>
        <v>0</v>
      </c>
      <c r="EE54" s="182">
        <f>EA54*$EE$49</f>
        <v>0</v>
      </c>
      <c r="EF54" s="182">
        <f>EB54*EF$49</f>
        <v>0</v>
      </c>
      <c r="EG54" s="5"/>
      <c r="EH54" s="182">
        <f>ED54*$EH$49</f>
        <v>0</v>
      </c>
      <c r="EI54" s="182">
        <f>EE54*$EI$49</f>
        <v>0</v>
      </c>
      <c r="EJ54" s="182">
        <f>EF54*EJ$49</f>
        <v>0</v>
      </c>
      <c r="EK54" s="5"/>
      <c r="EL54" s="182">
        <f>EH54*$EL$49</f>
        <v>0</v>
      </c>
      <c r="EM54" s="182">
        <f>EI54*$EM$49</f>
        <v>0</v>
      </c>
      <c r="EN54" s="182">
        <f>EJ54*EN$49</f>
        <v>0</v>
      </c>
      <c r="EO54" s="5"/>
      <c r="EP54" s="182">
        <f>EL54*$EP$49</f>
        <v>0</v>
      </c>
      <c r="EQ54" s="182">
        <f>EM54*$EQ$49</f>
        <v>0</v>
      </c>
      <c r="ER54" s="182">
        <f>EN54*ER$49</f>
        <v>0</v>
      </c>
      <c r="ES54" s="5"/>
      <c r="ET54" s="182">
        <f>EP54*$ET$49</f>
        <v>0</v>
      </c>
      <c r="EU54" s="182">
        <f>EQ54*$EU$49</f>
        <v>0</v>
      </c>
      <c r="EV54" s="182">
        <f>ER54*EV$49</f>
        <v>0</v>
      </c>
      <c r="EW54" s="5"/>
      <c r="EX54" s="182">
        <f>ET54*$EX$49</f>
        <v>0</v>
      </c>
      <c r="EY54" s="182">
        <f>EU54*$EY$49</f>
        <v>0</v>
      </c>
      <c r="EZ54" s="182">
        <f>EV54*EZ$49</f>
        <v>0</v>
      </c>
      <c r="FA54" s="5"/>
      <c r="FB54" s="182">
        <f>EX54*$FB$49</f>
        <v>0</v>
      </c>
      <c r="FC54" s="182">
        <f>EY54*$FC$49</f>
        <v>0</v>
      </c>
      <c r="FD54" s="182">
        <f>EZ54*FD$49</f>
        <v>0</v>
      </c>
      <c r="FE54" s="5"/>
      <c r="FF54" s="182">
        <f>FB54*$FF$49</f>
        <v>0</v>
      </c>
      <c r="FG54" s="182">
        <f>FC54*$FG$49</f>
        <v>0</v>
      </c>
      <c r="FH54" s="182">
        <f>FD54*FH$49</f>
        <v>0</v>
      </c>
      <c r="FI54" s="5"/>
      <c r="FJ54" s="182">
        <f>FF54*$FJ$49</f>
        <v>0</v>
      </c>
      <c r="FK54" s="182">
        <f>FG54*$FK$49</f>
        <v>0</v>
      </c>
      <c r="FL54" s="182">
        <f>FH54*FL$49</f>
        <v>0</v>
      </c>
      <c r="FM54" s="5"/>
      <c r="FN54" s="182">
        <f>FJ54*$FN$49</f>
        <v>0</v>
      </c>
      <c r="FO54" s="182">
        <f>FK54*$FO$49</f>
        <v>0</v>
      </c>
      <c r="FP54" s="182">
        <f>FL54*FP$49</f>
        <v>0</v>
      </c>
      <c r="FQ54" s="5"/>
      <c r="FR54" s="182">
        <f>FN54*$FR$49</f>
        <v>0</v>
      </c>
      <c r="FS54" s="182">
        <f>FO54*$FS$49</f>
        <v>0</v>
      </c>
      <c r="FT54" s="182">
        <f>FP54*FT$49</f>
        <v>0</v>
      </c>
      <c r="FU54" s="5"/>
      <c r="FV54" s="182">
        <f>FR54*$FV$49</f>
        <v>0</v>
      </c>
      <c r="FW54" s="182">
        <f>FS54*$FW$49</f>
        <v>0</v>
      </c>
      <c r="FX54" s="182">
        <f>FT54*FX$49</f>
        <v>0</v>
      </c>
      <c r="FY54" s="5"/>
      <c r="FZ54" s="182">
        <f>FV54*$FZ$49</f>
        <v>0</v>
      </c>
      <c r="GA54" s="182">
        <f>FW54*$GA$49</f>
        <v>0</v>
      </c>
      <c r="GB54" s="182">
        <f>FX54*GB$49</f>
        <v>0</v>
      </c>
      <c r="GC54" s="5"/>
      <c r="GD54" s="182">
        <f>FZ54*$GD$49</f>
        <v>0</v>
      </c>
      <c r="GE54" s="182">
        <f>GA54*$GE$49</f>
        <v>0</v>
      </c>
      <c r="GF54" s="182">
        <f>GB54*GF$49</f>
        <v>0</v>
      </c>
      <c r="GG54" s="5"/>
      <c r="GH54" s="182">
        <f>GD54*$GH$49</f>
        <v>0</v>
      </c>
      <c r="GI54" s="182">
        <f>GE54*$GI$49</f>
        <v>0</v>
      </c>
      <c r="GJ54" s="182">
        <f>GF54*GJ$49</f>
        <v>0</v>
      </c>
      <c r="GK54" s="5"/>
      <c r="GL54" s="182">
        <f>GH54*$GL$49</f>
        <v>0</v>
      </c>
      <c r="GM54" s="182">
        <f>GI54*$GM$49</f>
        <v>0</v>
      </c>
      <c r="GN54" s="182">
        <f>GJ54*GN$49</f>
        <v>0</v>
      </c>
      <c r="GP54" s="182">
        <f>GL54*$GP$49</f>
        <v>0</v>
      </c>
      <c r="GQ54" s="182">
        <f>GM54*$GQ$49</f>
        <v>0</v>
      </c>
      <c r="GR54" s="182">
        <f>GN54*GR$49</f>
        <v>0</v>
      </c>
      <c r="GS54" s="5"/>
      <c r="GT54" s="182">
        <f>GP54*$GT$49</f>
        <v>0</v>
      </c>
      <c r="GU54" s="182">
        <f>GQ54*$GU$49</f>
        <v>0</v>
      </c>
      <c r="GV54" s="182">
        <f>GR54*GV$49</f>
        <v>0</v>
      </c>
      <c r="GW54" s="5"/>
      <c r="GX54" s="182">
        <f>GT54*$GX$49</f>
        <v>0</v>
      </c>
      <c r="GY54" s="182">
        <f>GU54*$GY$49</f>
        <v>0</v>
      </c>
      <c r="GZ54" s="182">
        <f>GV54*GZ$49</f>
        <v>0</v>
      </c>
      <c r="HA54" s="5"/>
      <c r="HB54" s="182">
        <f>GX54*$HB$49</f>
        <v>0</v>
      </c>
      <c r="HC54" s="182">
        <f>GY54*$HC$49</f>
        <v>0</v>
      </c>
      <c r="HD54" s="182">
        <f>GZ54*HD$49</f>
        <v>0</v>
      </c>
      <c r="HE54" s="5"/>
      <c r="HF54" s="182">
        <f>HB54*$HF$49</f>
        <v>0</v>
      </c>
      <c r="HG54" s="182">
        <f>HC54*$HG$49</f>
        <v>0</v>
      </c>
      <c r="HH54" s="182">
        <f>HD54*HH$49</f>
        <v>0</v>
      </c>
      <c r="HI54" s="5"/>
      <c r="HJ54" s="182">
        <f>HF54*$HJ$49</f>
        <v>0</v>
      </c>
      <c r="HK54" s="182">
        <f>HG54*$HK$49</f>
        <v>0</v>
      </c>
      <c r="HL54" s="182">
        <f>HH54*HL$49</f>
        <v>0</v>
      </c>
      <c r="HM54" s="5"/>
      <c r="HN54" s="182">
        <f>HJ54*$HN$49</f>
        <v>0</v>
      </c>
      <c r="HO54" s="182">
        <f>HK54*$HO$49</f>
        <v>0</v>
      </c>
      <c r="HP54" s="182">
        <f>HL54*HP$49</f>
        <v>0</v>
      </c>
      <c r="HQ54" s="5"/>
      <c r="HR54" s="182">
        <f>HN54*$HR$49</f>
        <v>0</v>
      </c>
      <c r="HS54" s="182">
        <f>HO54*$HS$49</f>
        <v>0</v>
      </c>
      <c r="HT54" s="182">
        <f>HP54*HT$49</f>
        <v>0</v>
      </c>
      <c r="HU54" s="5"/>
      <c r="HV54" s="182">
        <f>HR54*$HV$49</f>
        <v>0</v>
      </c>
      <c r="HW54" s="182">
        <f>HS54*$HW$49</f>
        <v>0</v>
      </c>
      <c r="HX54" s="182">
        <f>HT54*HX$49</f>
        <v>0</v>
      </c>
      <c r="HY54" s="5"/>
      <c r="HZ54" s="182">
        <f>HV54*$HZ$49</f>
        <v>0</v>
      </c>
      <c r="IA54" s="182">
        <f>HW54*$IA$49</f>
        <v>0</v>
      </c>
      <c r="IB54" s="182">
        <f>HX54*IB$49</f>
        <v>0</v>
      </c>
      <c r="IC54" s="5"/>
      <c r="ID54" s="182">
        <f>HZ54*$ID$49</f>
        <v>0</v>
      </c>
      <c r="IE54" s="182">
        <f>IA54*$IE$49</f>
        <v>0</v>
      </c>
      <c r="IF54" s="182">
        <f>IB54*IF$49</f>
        <v>0</v>
      </c>
      <c r="IG54" s="5"/>
      <c r="IH54" s="182">
        <f>ID54*$IH$49</f>
        <v>0</v>
      </c>
      <c r="II54" s="182">
        <f>IE54*$II$49</f>
        <v>0</v>
      </c>
      <c r="IJ54" s="182">
        <f>IF54*IJ$49</f>
        <v>0</v>
      </c>
      <c r="IL54" s="182">
        <f>IH54*$IL$49</f>
        <v>0</v>
      </c>
      <c r="IM54" s="182">
        <f>II54*$IM$49</f>
        <v>0</v>
      </c>
      <c r="IN54" s="182">
        <f>IJ54*IN$49</f>
        <v>0</v>
      </c>
      <c r="IO54" s="5"/>
      <c r="IP54" s="182">
        <f>IL54*$IP$49</f>
        <v>0</v>
      </c>
      <c r="IQ54" s="182">
        <f>IM54*$IQ$49</f>
        <v>0</v>
      </c>
      <c r="IR54" s="182">
        <f>IN54*IR$49</f>
        <v>0</v>
      </c>
      <c r="IS54" s="5"/>
      <c r="IT54" s="182">
        <f>IP54*$IT$49</f>
        <v>0</v>
      </c>
      <c r="IU54" s="182">
        <f>IQ54*$IU$49</f>
        <v>0</v>
      </c>
      <c r="IV54" s="182">
        <f>IR54*IV$49</f>
        <v>0</v>
      </c>
      <c r="IW54" s="5"/>
      <c r="IX54" s="182">
        <f>IT54*$IX$49</f>
        <v>0</v>
      </c>
      <c r="IY54" s="182">
        <f>IU54*$IY$49</f>
        <v>0</v>
      </c>
      <c r="IZ54" s="182">
        <f>IV54*IZ$49</f>
        <v>0</v>
      </c>
      <c r="JA54" s="5"/>
      <c r="JB54" s="182">
        <f>IX54*$JB$49</f>
        <v>0</v>
      </c>
      <c r="JC54" s="182">
        <f>IY54*$JC$49</f>
        <v>0</v>
      </c>
      <c r="JD54" s="182">
        <f>IZ54*JD$49</f>
        <v>0</v>
      </c>
      <c r="JE54" s="5"/>
      <c r="JF54" s="182">
        <f>JB54*$JF$49</f>
        <v>0</v>
      </c>
      <c r="JG54" s="182">
        <f>JC54*$JG$49</f>
        <v>0</v>
      </c>
      <c r="JH54" s="182">
        <f>JD54*JH$49</f>
        <v>0</v>
      </c>
      <c r="JI54" s="5"/>
      <c r="JJ54" s="182">
        <f>JF54*$JJ$49</f>
        <v>0</v>
      </c>
      <c r="JK54" s="182">
        <f>JG54*$JK$49</f>
        <v>0</v>
      </c>
      <c r="JL54" s="182">
        <f>JH54*JL$49</f>
        <v>0</v>
      </c>
      <c r="JM54" s="5"/>
      <c r="JN54" s="182">
        <f>JJ54*$JJ$49</f>
        <v>0</v>
      </c>
      <c r="JO54" s="182">
        <f>JK54*$JK$49</f>
        <v>0</v>
      </c>
      <c r="JP54" s="182">
        <f>JL54*JP$49</f>
        <v>0</v>
      </c>
      <c r="JR54" s="182">
        <f>JN54*$JJ$49</f>
        <v>0</v>
      </c>
      <c r="JS54" s="182">
        <f>JO54*$JK$49</f>
        <v>0</v>
      </c>
      <c r="JT54" s="182">
        <f>JP54*JT$49</f>
        <v>0</v>
      </c>
      <c r="JV54" s="182">
        <f>JR54*$JJ$49</f>
        <v>0</v>
      </c>
      <c r="JW54" s="182">
        <f>JS54*$JK$49</f>
        <v>0</v>
      </c>
      <c r="JX54" s="182">
        <f>JT54*JX$49</f>
        <v>0</v>
      </c>
      <c r="JZ54" s="182">
        <f>JV54*$JJ$49</f>
        <v>0</v>
      </c>
      <c r="KA54" s="182">
        <f>JW54*$JK$49</f>
        <v>0</v>
      </c>
      <c r="KB54" s="182">
        <f>JX54*KB$49</f>
        <v>0</v>
      </c>
      <c r="KD54" s="182">
        <f>JZ54*$JJ$49</f>
        <v>0</v>
      </c>
      <c r="KE54" s="182">
        <f>KA54*$JK$49</f>
        <v>0</v>
      </c>
      <c r="KF54" s="182">
        <f>KB54*KF$49</f>
        <v>0</v>
      </c>
      <c r="KH54" s="183"/>
      <c r="KI54" s="183"/>
      <c r="KJ54" s="183">
        <f t="shared" si="1673"/>
        <v>0</v>
      </c>
      <c r="KL54" s="183"/>
      <c r="KM54" s="183"/>
      <c r="KN54" s="183">
        <f t="shared" si="1674"/>
        <v>0</v>
      </c>
      <c r="KP54" s="183"/>
      <c r="KQ54" s="183"/>
      <c r="KR54" s="183">
        <f t="shared" si="1675"/>
        <v>0</v>
      </c>
      <c r="KT54" s="183"/>
      <c r="KU54" s="183"/>
      <c r="KV54" s="183">
        <f t="shared" si="1676"/>
        <v>0</v>
      </c>
      <c r="KX54" s="183"/>
      <c r="KY54" s="183"/>
      <c r="KZ54" s="183">
        <f t="shared" si="1677"/>
        <v>0</v>
      </c>
      <c r="LB54" s="183"/>
      <c r="LC54" s="183"/>
      <c r="LD54" s="183">
        <f t="shared" si="1678"/>
        <v>0</v>
      </c>
      <c r="LF54" s="183"/>
      <c r="LG54" s="183"/>
      <c r="LH54" s="183">
        <f t="shared" si="1679"/>
        <v>0</v>
      </c>
    </row>
    <row r="55" spans="2:320" ht="18.75">
      <c r="B55" s="362" t="s">
        <v>164</v>
      </c>
      <c r="C55" s="362"/>
      <c r="D55" s="362"/>
      <c r="E55" s="184"/>
      <c r="F55" s="188"/>
      <c r="G55" s="188"/>
      <c r="H55" s="188">
        <f>SUM(H51:H54)</f>
        <v>594000</v>
      </c>
      <c r="I55" s="188"/>
      <c r="J55" s="188">
        <f>SUM(J51:J54)</f>
        <v>9</v>
      </c>
      <c r="K55" s="188"/>
      <c r="L55" s="188">
        <f>SUM(L51:L54)</f>
        <v>1782000</v>
      </c>
      <c r="M55" s="188"/>
      <c r="N55" s="188">
        <f>SUM(N51:N54)</f>
        <v>9</v>
      </c>
      <c r="O55" s="188"/>
      <c r="P55" s="188">
        <f>SUM(P51:P54)</f>
        <v>1782000</v>
      </c>
      <c r="Q55" s="188"/>
      <c r="R55" s="188">
        <f>SUM(R51:R54)</f>
        <v>12</v>
      </c>
      <c r="S55" s="188"/>
      <c r="T55" s="188">
        <f>SUM(T51:T54)</f>
        <v>2376000</v>
      </c>
      <c r="U55" s="188"/>
      <c r="V55" s="188">
        <f>SUM(V51:V54)</f>
        <v>15</v>
      </c>
      <c r="W55" s="188"/>
      <c r="X55" s="188">
        <f>SUM(X51:X54)</f>
        <v>2970000</v>
      </c>
      <c r="Y55" s="188"/>
      <c r="Z55" s="188">
        <f>SUM(Z51:Z54)</f>
        <v>24</v>
      </c>
      <c r="AA55" s="188"/>
      <c r="AB55" s="188">
        <f>SUM(AB51:AB54)</f>
        <v>4752000</v>
      </c>
      <c r="AC55" s="188"/>
      <c r="AD55" s="188">
        <f>SUM(AD51:AD54)</f>
        <v>30</v>
      </c>
      <c r="AE55" s="188"/>
      <c r="AF55" s="188">
        <f>SUM(AF51:AF54)</f>
        <v>5940000</v>
      </c>
      <c r="AG55" s="188"/>
      <c r="AH55" s="188">
        <f>SUM(AH51:AH54)</f>
        <v>30</v>
      </c>
      <c r="AI55" s="188"/>
      <c r="AJ55" s="188">
        <f>SUM(AJ51:AJ54)</f>
        <v>5940000</v>
      </c>
      <c r="AK55" s="188"/>
      <c r="AL55" s="188">
        <f>SUM(AL51:AL54)</f>
        <v>30</v>
      </c>
      <c r="AM55" s="188"/>
      <c r="AN55" s="188">
        <f>SUM(AN51:AN54)</f>
        <v>5940000</v>
      </c>
      <c r="AO55" s="188"/>
      <c r="AP55" s="188">
        <f>SUM(AP51:AP54)</f>
        <v>30</v>
      </c>
      <c r="AQ55" s="188"/>
      <c r="AR55" s="188">
        <f>SUM(AR51:AR54)</f>
        <v>5940000</v>
      </c>
      <c r="AS55" s="188"/>
      <c r="AT55" s="188">
        <f>SUM(AT51:AT54)</f>
        <v>30</v>
      </c>
      <c r="AU55" s="188"/>
      <c r="AV55" s="188">
        <f>SUM(AV51:AV54)</f>
        <v>5940000</v>
      </c>
      <c r="AW55" s="188"/>
      <c r="AX55" s="188">
        <f>SUM(AX51:AX54)</f>
        <v>30</v>
      </c>
      <c r="AY55" s="188"/>
      <c r="AZ55" s="188">
        <f>SUM(AZ51:AZ54)</f>
        <v>5940000</v>
      </c>
      <c r="BA55" s="188"/>
      <c r="BB55" s="188">
        <f>SUM(BB51:BB54)</f>
        <v>30</v>
      </c>
      <c r="BC55" s="188"/>
      <c r="BD55" s="188">
        <f>SUM(BD51:BD54)</f>
        <v>5940000</v>
      </c>
      <c r="BE55" s="188"/>
      <c r="BF55" s="188">
        <f>SUM(BF51:BF54)</f>
        <v>30</v>
      </c>
      <c r="BG55" s="188"/>
      <c r="BH55" s="188">
        <f>SUM(BH51:BH54)</f>
        <v>5940000</v>
      </c>
      <c r="BI55" s="188"/>
      <c r="BJ55" s="188">
        <f>SUM(BJ51:BJ54)</f>
        <v>30</v>
      </c>
      <c r="BK55" s="188"/>
      <c r="BL55" s="188">
        <f>SUM(BL51:BL54)</f>
        <v>5940000</v>
      </c>
      <c r="BM55" s="188"/>
      <c r="BN55" s="188">
        <f>SUM(BN51:BN54)</f>
        <v>30</v>
      </c>
      <c r="BO55" s="188"/>
      <c r="BP55" s="188">
        <f>SUM(BP51:BP54)</f>
        <v>5940000</v>
      </c>
      <c r="BQ55" s="188"/>
      <c r="BR55" s="188">
        <f>SUM(BR51:BR54)</f>
        <v>30</v>
      </c>
      <c r="BS55" s="188"/>
      <c r="BT55" s="188">
        <f>SUM(BT51:BT54)</f>
        <v>5940000</v>
      </c>
      <c r="BU55" s="188"/>
      <c r="BV55" s="188">
        <f>SUM(BV51:BV54)</f>
        <v>30</v>
      </c>
      <c r="BW55" s="188"/>
      <c r="BX55" s="188">
        <f>SUM(BX51:BX54)</f>
        <v>5940000</v>
      </c>
      <c r="BY55" s="188"/>
      <c r="BZ55" s="188">
        <f>SUM(BZ51:BZ54)</f>
        <v>30</v>
      </c>
      <c r="CA55" s="188"/>
      <c r="CB55" s="188">
        <f>SUM(CB51:CB54)</f>
        <v>5940000</v>
      </c>
      <c r="CC55" s="188"/>
      <c r="CD55" s="188">
        <f>SUM(CD51:CD54)</f>
        <v>30</v>
      </c>
      <c r="CE55" s="188"/>
      <c r="CF55" s="188">
        <f>SUM(CF51:CF54)</f>
        <v>5940000</v>
      </c>
      <c r="CG55" s="188"/>
      <c r="CH55" s="188">
        <f>SUM(CH51:CH54)</f>
        <v>30</v>
      </c>
      <c r="CI55" s="188"/>
      <c r="CJ55" s="188">
        <f>SUM(CJ51:CJ54)</f>
        <v>5940000</v>
      </c>
      <c r="CK55" s="188"/>
      <c r="CL55" s="188">
        <f>SUM(CL51:CL54)</f>
        <v>30</v>
      </c>
      <c r="CM55" s="188"/>
      <c r="CN55" s="188">
        <f>SUM(CN51:CN54)</f>
        <v>5940000</v>
      </c>
      <c r="CO55" s="188"/>
      <c r="CP55" s="188">
        <f>SUM(CP51:CP54)</f>
        <v>30</v>
      </c>
      <c r="CQ55" s="188"/>
      <c r="CR55" s="188">
        <f>SUM(CR51:CR54)</f>
        <v>5940000</v>
      </c>
      <c r="CS55" s="188"/>
      <c r="CT55" s="188">
        <f>SUM(CT51:CT54)</f>
        <v>30</v>
      </c>
      <c r="CU55" s="188"/>
      <c r="CV55" s="188">
        <f>SUM(CV51:CV54)</f>
        <v>5940000</v>
      </c>
      <c r="CW55" s="188"/>
      <c r="CX55" s="188">
        <f>SUM(CX51:CX54)</f>
        <v>30</v>
      </c>
      <c r="CY55" s="188"/>
      <c r="CZ55" s="188">
        <f>SUM(CZ51:CZ54)</f>
        <v>5940000</v>
      </c>
      <c r="DA55" s="188"/>
      <c r="DB55" s="188">
        <f>SUM(DB51:DB54)</f>
        <v>30</v>
      </c>
      <c r="DC55" s="188"/>
      <c r="DD55" s="188">
        <f>SUM(DD51:DD54)</f>
        <v>5940000</v>
      </c>
      <c r="DE55" s="188"/>
      <c r="DF55" s="188">
        <f>SUM(DF51:DF54)</f>
        <v>30</v>
      </c>
      <c r="DG55" s="188"/>
      <c r="DH55" s="188">
        <f>SUM(DH51:DH54)</f>
        <v>5940000</v>
      </c>
      <c r="DI55" s="188"/>
      <c r="DJ55" s="188">
        <f>SUM(DJ51:DJ54)</f>
        <v>30</v>
      </c>
      <c r="DK55" s="188"/>
      <c r="DL55" s="188">
        <f>SUM(DL51:DL54)</f>
        <v>5940000</v>
      </c>
      <c r="DM55" s="188"/>
      <c r="DN55" s="188">
        <f>SUM(DN51:DN54)</f>
        <v>30</v>
      </c>
      <c r="DO55" s="188"/>
      <c r="DP55" s="188">
        <f>SUM(DP51:DP54)</f>
        <v>5940000</v>
      </c>
      <c r="DQ55" s="188"/>
      <c r="DR55" s="188">
        <f>SUM(DR51:DR54)</f>
        <v>30</v>
      </c>
      <c r="DS55" s="188"/>
      <c r="DT55" s="188">
        <f>SUM(DT51:DT54)</f>
        <v>5940000</v>
      </c>
      <c r="DU55" s="188"/>
      <c r="DV55" s="188">
        <f>SUM(DV51:DV54)</f>
        <v>30</v>
      </c>
      <c r="DW55" s="188"/>
      <c r="DX55" s="188">
        <f>SUM(DX51:DX54)</f>
        <v>5940000</v>
      </c>
      <c r="DY55" s="188"/>
      <c r="DZ55" s="188">
        <f>SUM(DZ51:DZ54)</f>
        <v>30</v>
      </c>
      <c r="EA55" s="188"/>
      <c r="EB55" s="188">
        <f>SUM(EB51:EB54)</f>
        <v>5940000</v>
      </c>
      <c r="EC55" s="188"/>
      <c r="ED55" s="188">
        <f>SUM(ED51:ED54)</f>
        <v>30</v>
      </c>
      <c r="EE55" s="188"/>
      <c r="EF55" s="188">
        <f>SUM(EF51:EF54)</f>
        <v>5940000</v>
      </c>
      <c r="EG55" s="188"/>
      <c r="EH55" s="188">
        <f>SUM(EH51:EH54)</f>
        <v>30</v>
      </c>
      <c r="EI55" s="188"/>
      <c r="EJ55" s="188">
        <f>SUM(EJ51:EJ54)</f>
        <v>5940000</v>
      </c>
      <c r="EK55" s="188"/>
      <c r="EL55" s="188">
        <f>SUM(EL51:EL54)</f>
        <v>30</v>
      </c>
      <c r="EM55" s="188"/>
      <c r="EN55" s="188">
        <f>SUM(EN51:EN54)</f>
        <v>5940000</v>
      </c>
      <c r="EO55" s="188"/>
      <c r="EP55" s="188">
        <f>SUM(EP51:EP54)</f>
        <v>30</v>
      </c>
      <c r="EQ55" s="188"/>
      <c r="ER55" s="188">
        <f>SUM(ER51:ER54)</f>
        <v>5940000</v>
      </c>
      <c r="ES55" s="188"/>
      <c r="ET55" s="188">
        <f>SUM(ET51:ET54)</f>
        <v>30</v>
      </c>
      <c r="EU55" s="188"/>
      <c r="EV55" s="188">
        <f>SUM(EV51:EV54)</f>
        <v>5940000</v>
      </c>
      <c r="EW55" s="188"/>
      <c r="EX55" s="188">
        <f>SUM(EX51:EX54)</f>
        <v>30</v>
      </c>
      <c r="EY55" s="188"/>
      <c r="EZ55" s="188">
        <f>SUM(EZ51:EZ54)</f>
        <v>5940000</v>
      </c>
      <c r="FA55" s="188"/>
      <c r="FB55" s="188">
        <f>SUM(FB51:FB54)</f>
        <v>30</v>
      </c>
      <c r="FC55" s="188"/>
      <c r="FD55" s="188">
        <f>SUM(FD51:FD54)</f>
        <v>5940000</v>
      </c>
      <c r="FE55" s="188"/>
      <c r="FF55" s="188">
        <f>SUM(FF51:FF54)</f>
        <v>30</v>
      </c>
      <c r="FG55" s="188"/>
      <c r="FH55" s="188">
        <f>SUM(FH51:FH54)</f>
        <v>5940000</v>
      </c>
      <c r="FI55" s="188"/>
      <c r="FJ55" s="188">
        <f>SUM(FJ51:FJ54)</f>
        <v>30</v>
      </c>
      <c r="FK55" s="188"/>
      <c r="FL55" s="188">
        <f>SUM(FL51:FL54)</f>
        <v>5940000</v>
      </c>
      <c r="FM55" s="188"/>
      <c r="FN55" s="188">
        <f>SUM(FN51:FN54)</f>
        <v>30</v>
      </c>
      <c r="FO55" s="188"/>
      <c r="FP55" s="188">
        <f>SUM(FP51:FP54)</f>
        <v>5940000</v>
      </c>
      <c r="FQ55" s="188"/>
      <c r="FR55" s="188">
        <f>SUM(FR51:FR54)</f>
        <v>30</v>
      </c>
      <c r="FS55" s="188"/>
      <c r="FT55" s="188">
        <f>SUM(FT51:FT54)</f>
        <v>5940000</v>
      </c>
      <c r="FU55" s="188"/>
      <c r="FV55" s="188">
        <f>SUM(FV51:FV54)</f>
        <v>30</v>
      </c>
      <c r="FW55" s="188"/>
      <c r="FX55" s="188">
        <f>SUM(FX51:FX54)</f>
        <v>5940000</v>
      </c>
      <c r="FY55" s="188"/>
      <c r="FZ55" s="188">
        <f>SUM(FZ51:FZ54)</f>
        <v>30</v>
      </c>
      <c r="GA55" s="188"/>
      <c r="GB55" s="188">
        <f>SUM(GB51:GB54)</f>
        <v>5940000</v>
      </c>
      <c r="GC55" s="188"/>
      <c r="GD55" s="188">
        <f>SUM(GD51:GD54)</f>
        <v>30</v>
      </c>
      <c r="GE55" s="188"/>
      <c r="GF55" s="188">
        <f>SUM(GF51:GF54)</f>
        <v>5940000</v>
      </c>
      <c r="GG55" s="188"/>
      <c r="GH55" s="188">
        <f>SUM(GH51:GH54)</f>
        <v>30</v>
      </c>
      <c r="GI55" s="188"/>
      <c r="GJ55" s="188">
        <f>SUM(GJ51:GJ54)</f>
        <v>5940000</v>
      </c>
      <c r="GK55" s="188"/>
      <c r="GL55" s="188">
        <f>SUM(GL51:GL54)</f>
        <v>30</v>
      </c>
      <c r="GM55" s="188"/>
      <c r="GN55" s="188">
        <f>SUM(GN51:GN54)</f>
        <v>5940000</v>
      </c>
      <c r="GO55" s="3"/>
      <c r="GP55" s="188">
        <f>SUM(GP51:GP54)</f>
        <v>30</v>
      </c>
      <c r="GQ55" s="188"/>
      <c r="GR55" s="188">
        <f>SUM(GR51:GR54)</f>
        <v>5940000</v>
      </c>
      <c r="GS55" s="188"/>
      <c r="GT55" s="188">
        <f>SUM(GT51:GT54)</f>
        <v>30</v>
      </c>
      <c r="GU55" s="188"/>
      <c r="GV55" s="188">
        <f>SUM(GV51:GV54)</f>
        <v>5940000</v>
      </c>
      <c r="GW55" s="188"/>
      <c r="GX55" s="188">
        <f>SUM(GX51:GX54)</f>
        <v>30</v>
      </c>
      <c r="GY55" s="188"/>
      <c r="GZ55" s="188">
        <f>SUM(GZ51:GZ54)</f>
        <v>5940000</v>
      </c>
      <c r="HA55" s="188"/>
      <c r="HB55" s="188">
        <f>SUM(HB51:HB54)</f>
        <v>30</v>
      </c>
      <c r="HC55" s="188"/>
      <c r="HD55" s="188">
        <f>SUM(HD51:HD54)</f>
        <v>5940000</v>
      </c>
      <c r="HE55" s="188"/>
      <c r="HF55" s="188">
        <f>SUM(HF51:HF54)</f>
        <v>30</v>
      </c>
      <c r="HG55" s="188"/>
      <c r="HH55" s="188">
        <f>SUM(HH51:HH54)</f>
        <v>5940000</v>
      </c>
      <c r="HI55" s="188"/>
      <c r="HJ55" s="188">
        <f>SUM(HJ51:HJ54)</f>
        <v>30</v>
      </c>
      <c r="HK55" s="188"/>
      <c r="HL55" s="188">
        <f>SUM(HL51:HL54)</f>
        <v>5940000</v>
      </c>
      <c r="HM55" s="188"/>
      <c r="HN55" s="188">
        <f>SUM(HN51:HN54)</f>
        <v>30</v>
      </c>
      <c r="HO55" s="188"/>
      <c r="HP55" s="188">
        <f>SUM(HP51:HP54)</f>
        <v>5940000</v>
      </c>
      <c r="HQ55" s="188"/>
      <c r="HR55" s="188">
        <f>SUM(HR51:HR54)</f>
        <v>30</v>
      </c>
      <c r="HS55" s="188"/>
      <c r="HT55" s="188">
        <f>SUM(HT51:HT54)</f>
        <v>5940000</v>
      </c>
      <c r="HU55" s="188"/>
      <c r="HV55" s="188">
        <f>SUM(HV51:HV54)</f>
        <v>30</v>
      </c>
      <c r="HW55" s="188"/>
      <c r="HX55" s="188">
        <f>SUM(HX51:HX54)</f>
        <v>5940000</v>
      </c>
      <c r="HY55" s="188"/>
      <c r="HZ55" s="188">
        <f>SUM(HZ51:HZ54)</f>
        <v>30</v>
      </c>
      <c r="IA55" s="188"/>
      <c r="IB55" s="188">
        <f>SUM(IB51:IB54)</f>
        <v>5940000</v>
      </c>
      <c r="IC55" s="188"/>
      <c r="ID55" s="188">
        <f>SUM(ID51:ID54)</f>
        <v>30</v>
      </c>
      <c r="IE55" s="188"/>
      <c r="IF55" s="188">
        <f>SUM(IF51:IF54)</f>
        <v>5940000</v>
      </c>
      <c r="IG55" s="188"/>
      <c r="IH55" s="188">
        <f>SUM(IH51:IH54)</f>
        <v>30</v>
      </c>
      <c r="II55" s="188"/>
      <c r="IJ55" s="188">
        <f>SUM(IJ51:IJ54)</f>
        <v>5940000</v>
      </c>
      <c r="IK55" s="3"/>
      <c r="IL55" s="188">
        <f>SUM(IL51:IL54)</f>
        <v>30</v>
      </c>
      <c r="IM55" s="188"/>
      <c r="IN55" s="188">
        <f>SUM(IN51:IN54)</f>
        <v>5940000</v>
      </c>
      <c r="IO55" s="188"/>
      <c r="IP55" s="188">
        <f>SUM(IP51:IP54)</f>
        <v>30</v>
      </c>
      <c r="IQ55" s="188"/>
      <c r="IR55" s="188">
        <f>SUM(IR51:IR54)</f>
        <v>5940000</v>
      </c>
      <c r="IS55" s="188"/>
      <c r="IT55" s="188">
        <f>SUM(IT51:IT54)</f>
        <v>30</v>
      </c>
      <c r="IU55" s="188"/>
      <c r="IV55" s="188">
        <f>SUM(IV51:IV54)</f>
        <v>5940000</v>
      </c>
      <c r="IW55" s="188"/>
      <c r="IX55" s="188">
        <f>SUM(IX51:IX54)</f>
        <v>30</v>
      </c>
      <c r="IY55" s="188"/>
      <c r="IZ55" s="188">
        <f>SUM(IZ51:IZ54)</f>
        <v>5940000</v>
      </c>
      <c r="JA55" s="188"/>
      <c r="JB55" s="188">
        <f>SUM(JB51:JB54)</f>
        <v>30</v>
      </c>
      <c r="JC55" s="188"/>
      <c r="JD55" s="188">
        <f>SUM(JD51:JD54)</f>
        <v>5940000</v>
      </c>
      <c r="JE55" s="188"/>
      <c r="JF55" s="188">
        <f>SUM(JF51:JF54)</f>
        <v>30</v>
      </c>
      <c r="JG55" s="188"/>
      <c r="JH55" s="188">
        <f>SUM(JH51:JH54)</f>
        <v>5940000</v>
      </c>
      <c r="JI55" s="188"/>
      <c r="JJ55" s="188">
        <f>SUM(JJ51:JJ54)</f>
        <v>30</v>
      </c>
      <c r="JK55" s="188"/>
      <c r="JL55" s="188">
        <f>SUM(JL51:JL54)</f>
        <v>5940000</v>
      </c>
      <c r="JM55" s="188"/>
      <c r="JN55" s="188">
        <f>SUM(JN51:JN54)</f>
        <v>30</v>
      </c>
      <c r="JO55" s="188"/>
      <c r="JP55" s="188">
        <f>SUM(JP51:JP54)</f>
        <v>5940000</v>
      </c>
      <c r="JQ55" s="3"/>
      <c r="JR55" s="188">
        <f>SUM(JR51:JR54)</f>
        <v>30</v>
      </c>
      <c r="JS55" s="188"/>
      <c r="JT55" s="188">
        <f>SUM(JT51:JT54)</f>
        <v>5940000</v>
      </c>
      <c r="JU55" s="3"/>
      <c r="JV55" s="188">
        <f>SUM(JV51:JV54)</f>
        <v>30</v>
      </c>
      <c r="JW55" s="188"/>
      <c r="JX55" s="188">
        <f>SUM(JX51:JX54)</f>
        <v>5940000</v>
      </c>
      <c r="JY55" s="3"/>
      <c r="JZ55" s="188">
        <f>SUM(JZ51:JZ54)</f>
        <v>30</v>
      </c>
      <c r="KA55" s="188"/>
      <c r="KB55" s="188">
        <f>SUM(KB51:KB54)</f>
        <v>5940000</v>
      </c>
      <c r="KC55" s="3"/>
      <c r="KD55" s="188">
        <f>SUM(KD51:KD54)</f>
        <v>30</v>
      </c>
      <c r="KE55" s="188"/>
      <c r="KF55" s="188">
        <f>SUM(KF51:KF54)</f>
        <v>5940000</v>
      </c>
      <c r="KG55" s="3"/>
      <c r="KH55" s="188"/>
      <c r="KI55" s="188"/>
      <c r="KJ55" s="183">
        <f t="shared" si="1673"/>
        <v>6534000</v>
      </c>
      <c r="KL55" s="188"/>
      <c r="KM55" s="188"/>
      <c r="KN55" s="183">
        <f t="shared" si="1674"/>
        <v>67122000</v>
      </c>
      <c r="KP55" s="188"/>
      <c r="KQ55" s="188"/>
      <c r="KR55" s="183">
        <f t="shared" si="1675"/>
        <v>71280000</v>
      </c>
      <c r="KT55" s="188"/>
      <c r="KU55" s="188"/>
      <c r="KV55" s="183">
        <f t="shared" si="1676"/>
        <v>71280000</v>
      </c>
      <c r="KX55" s="188"/>
      <c r="KY55" s="188"/>
      <c r="KZ55" s="183">
        <f t="shared" si="1677"/>
        <v>71280000</v>
      </c>
      <c r="LB55" s="188"/>
      <c r="LC55" s="188"/>
      <c r="LD55" s="183">
        <f t="shared" si="1678"/>
        <v>71280000</v>
      </c>
      <c r="LF55" s="188"/>
      <c r="LG55" s="188"/>
      <c r="LH55" s="183">
        <f t="shared" si="1679"/>
        <v>47520000</v>
      </c>
    </row>
    <row r="56" spans="2:320" ht="9.75" customHeight="1">
      <c r="B56" s="3"/>
      <c r="C56" s="179"/>
      <c r="D56" s="184"/>
      <c r="E56" s="184"/>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R56" s="5"/>
      <c r="JS56" s="5"/>
      <c r="JT56" s="5"/>
      <c r="JV56" s="5"/>
      <c r="JW56" s="5"/>
      <c r="JX56" s="5"/>
      <c r="JZ56" s="5"/>
      <c r="KA56" s="5"/>
      <c r="KB56" s="5"/>
      <c r="KD56" s="5"/>
      <c r="KE56" s="5"/>
      <c r="KF56" s="5"/>
      <c r="KH56" s="5"/>
      <c r="KI56" s="5"/>
      <c r="KJ56" s="5"/>
      <c r="KL56" s="5"/>
      <c r="KM56" s="5"/>
      <c r="KN56" s="5"/>
      <c r="KP56" s="5"/>
      <c r="KQ56" s="5"/>
      <c r="KR56" s="5"/>
      <c r="KT56" s="5"/>
      <c r="KU56" s="5"/>
      <c r="KV56" s="5"/>
      <c r="KX56" s="5"/>
      <c r="KY56" s="5"/>
      <c r="KZ56" s="5"/>
      <c r="LB56" s="5"/>
      <c r="LC56" s="5"/>
      <c r="LD56" s="5"/>
      <c r="LF56" s="5"/>
      <c r="LG56" s="5"/>
      <c r="LH56" s="5"/>
    </row>
    <row r="57" spans="2:320" s="284" customFormat="1" ht="11.25">
      <c r="B57" s="283"/>
      <c r="J57" s="207">
        <f>A.IIOPEX!K58+100%</f>
        <v>2</v>
      </c>
      <c r="K57" s="207">
        <f>$K$8</f>
        <v>1</v>
      </c>
      <c r="L57" s="207">
        <f>A.IIOPEX!K58+100%</f>
        <v>2</v>
      </c>
      <c r="M57" s="285"/>
      <c r="N57" s="207">
        <v>1</v>
      </c>
      <c r="O57" s="207">
        <v>1</v>
      </c>
      <c r="P57" s="207">
        <v>1</v>
      </c>
      <c r="Q57" s="285"/>
      <c r="R57" s="207">
        <f>N57</f>
        <v>1</v>
      </c>
      <c r="S57" s="207">
        <v>1</v>
      </c>
      <c r="T57" s="207">
        <f>P57</f>
        <v>1</v>
      </c>
      <c r="U57" s="285"/>
      <c r="V57" s="207">
        <f>R57</f>
        <v>1</v>
      </c>
      <c r="W57" s="207">
        <v>1</v>
      </c>
      <c r="X57" s="207">
        <f>T57</f>
        <v>1</v>
      </c>
      <c r="Y57" s="285"/>
      <c r="Z57" s="207">
        <v>1</v>
      </c>
      <c r="AA57" s="207">
        <v>1</v>
      </c>
      <c r="AB57" s="207">
        <f>X57</f>
        <v>1</v>
      </c>
      <c r="AC57" s="285"/>
      <c r="AD57" s="207">
        <f>Z57</f>
        <v>1</v>
      </c>
      <c r="AE57" s="207">
        <v>1</v>
      </c>
      <c r="AF57" s="207">
        <f>AB57</f>
        <v>1</v>
      </c>
      <c r="AG57" s="285"/>
      <c r="AH57" s="207">
        <f>A.IIOPEX!M58+100%</f>
        <v>1.01</v>
      </c>
      <c r="AI57" s="207">
        <v>1</v>
      </c>
      <c r="AJ57" s="207">
        <f>A.IIOPEX!M58+100%</f>
        <v>1.01</v>
      </c>
      <c r="AK57" s="285"/>
      <c r="AL57" s="207">
        <v>1</v>
      </c>
      <c r="AM57" s="207">
        <v>1</v>
      </c>
      <c r="AN57" s="207">
        <v>1</v>
      </c>
      <c r="AO57" s="285"/>
      <c r="AP57" s="207">
        <f>AL57</f>
        <v>1</v>
      </c>
      <c r="AQ57" s="207">
        <v>1</v>
      </c>
      <c r="AR57" s="207">
        <f>AN57</f>
        <v>1</v>
      </c>
      <c r="AS57" s="285"/>
      <c r="AT57" s="207">
        <f>AP57</f>
        <v>1</v>
      </c>
      <c r="AU57" s="207">
        <v>1</v>
      </c>
      <c r="AV57" s="207">
        <f>AR57</f>
        <v>1</v>
      </c>
      <c r="AW57" s="285"/>
      <c r="AX57" s="207">
        <f>AT57</f>
        <v>1</v>
      </c>
      <c r="AY57" s="207">
        <v>1</v>
      </c>
      <c r="AZ57" s="207">
        <f>AV57</f>
        <v>1</v>
      </c>
      <c r="BA57" s="285"/>
      <c r="BB57" s="207">
        <f>AX57</f>
        <v>1</v>
      </c>
      <c r="BC57" s="207">
        <v>1</v>
      </c>
      <c r="BD57" s="207">
        <f>AZ57</f>
        <v>1</v>
      </c>
      <c r="BE57" s="285"/>
      <c r="BF57" s="207">
        <f>BB57</f>
        <v>1</v>
      </c>
      <c r="BG57" s="207">
        <v>1</v>
      </c>
      <c r="BH57" s="207">
        <f>BD57</f>
        <v>1</v>
      </c>
      <c r="BI57" s="285"/>
      <c r="BJ57" s="207">
        <f>BF57</f>
        <v>1</v>
      </c>
      <c r="BK57" s="207">
        <v>1</v>
      </c>
      <c r="BL57" s="207">
        <f>BH57</f>
        <v>1</v>
      </c>
      <c r="BM57" s="285"/>
      <c r="BN57" s="250">
        <f>BJ57</f>
        <v>1</v>
      </c>
      <c r="BO57" s="250">
        <v>1</v>
      </c>
      <c r="BP57" s="207">
        <f>BL57</f>
        <v>1</v>
      </c>
      <c r="BQ57" s="285"/>
      <c r="BR57" s="207">
        <f>BN57</f>
        <v>1</v>
      </c>
      <c r="BS57" s="207">
        <v>1</v>
      </c>
      <c r="BT57" s="207">
        <f>BP57</f>
        <v>1</v>
      </c>
      <c r="BU57" s="285"/>
      <c r="BV57" s="207">
        <v>1</v>
      </c>
      <c r="BW57" s="207">
        <v>1</v>
      </c>
      <c r="BX57" s="207">
        <f>BT57</f>
        <v>1</v>
      </c>
      <c r="BY57" s="285"/>
      <c r="BZ57" s="207">
        <f>BV57</f>
        <v>1</v>
      </c>
      <c r="CA57" s="207">
        <v>1</v>
      </c>
      <c r="CB57" s="207">
        <f>BX57</f>
        <v>1</v>
      </c>
      <c r="CC57" s="285"/>
      <c r="CD57" s="207">
        <f>A.IIOPEX!O58+100%</f>
        <v>1.45</v>
      </c>
      <c r="CE57" s="207">
        <v>1</v>
      </c>
      <c r="CF57" s="207">
        <f>A.IIOPEX!O58+100%</f>
        <v>1.45</v>
      </c>
      <c r="CG57" s="285"/>
      <c r="CH57" s="207">
        <v>1</v>
      </c>
      <c r="CI57" s="207">
        <v>1</v>
      </c>
      <c r="CJ57" s="207">
        <v>1</v>
      </c>
      <c r="CK57" s="285"/>
      <c r="CL57" s="207">
        <f>CH57</f>
        <v>1</v>
      </c>
      <c r="CM57" s="207">
        <v>1</v>
      </c>
      <c r="CN57" s="207">
        <f>CJ57</f>
        <v>1</v>
      </c>
      <c r="CO57" s="285"/>
      <c r="CP57" s="207">
        <f>CL57</f>
        <v>1</v>
      </c>
      <c r="CQ57" s="207">
        <v>1</v>
      </c>
      <c r="CR57" s="207">
        <f>CN57</f>
        <v>1</v>
      </c>
      <c r="CS57" s="285"/>
      <c r="CT57" s="207">
        <f>CP57</f>
        <v>1</v>
      </c>
      <c r="CU57" s="207">
        <v>1</v>
      </c>
      <c r="CV57" s="207">
        <f>CR57</f>
        <v>1</v>
      </c>
      <c r="CW57" s="285"/>
      <c r="CX57" s="207">
        <f>CT57</f>
        <v>1</v>
      </c>
      <c r="CY57" s="207">
        <v>1</v>
      </c>
      <c r="CZ57" s="207">
        <f>CV57</f>
        <v>1</v>
      </c>
      <c r="DA57" s="285"/>
      <c r="DB57" s="207">
        <f>CX57</f>
        <v>1</v>
      </c>
      <c r="DC57" s="207">
        <v>1</v>
      </c>
      <c r="DD57" s="207">
        <f>CZ57</f>
        <v>1</v>
      </c>
      <c r="DE57" s="285"/>
      <c r="DF57" s="207">
        <f>DB57</f>
        <v>1</v>
      </c>
      <c r="DG57" s="207">
        <v>1</v>
      </c>
      <c r="DH57" s="207">
        <f>DD57</f>
        <v>1</v>
      </c>
      <c r="DI57" s="285"/>
      <c r="DJ57" s="250">
        <f>DF57</f>
        <v>1</v>
      </c>
      <c r="DK57" s="250">
        <v>1</v>
      </c>
      <c r="DL57" s="207">
        <f>DH57</f>
        <v>1</v>
      </c>
      <c r="DM57" s="285"/>
      <c r="DN57" s="207">
        <f>DJ57</f>
        <v>1</v>
      </c>
      <c r="DO57" s="207">
        <v>1</v>
      </c>
      <c r="DP57" s="207">
        <f>DL57</f>
        <v>1</v>
      </c>
      <c r="DQ57" s="285"/>
      <c r="DR57" s="207">
        <v>1</v>
      </c>
      <c r="DS57" s="207">
        <v>1</v>
      </c>
      <c r="DT57" s="207">
        <f>DP57</f>
        <v>1</v>
      </c>
      <c r="DU57" s="285"/>
      <c r="DV57" s="207">
        <f>DR57</f>
        <v>1</v>
      </c>
      <c r="DW57" s="207">
        <v>1</v>
      </c>
      <c r="DX57" s="207">
        <f>DT57</f>
        <v>1</v>
      </c>
      <c r="DY57" s="285"/>
      <c r="DZ57" s="207">
        <f>A.IIOPEX!Q58+100%</f>
        <v>1.4</v>
      </c>
      <c r="EA57" s="207">
        <v>1</v>
      </c>
      <c r="EB57" s="207">
        <f>A.IIOPEX!Q58+100%</f>
        <v>1.4</v>
      </c>
      <c r="EC57" s="285"/>
      <c r="ED57" s="207">
        <v>1</v>
      </c>
      <c r="EE57" s="207">
        <v>1</v>
      </c>
      <c r="EF57" s="207">
        <v>1</v>
      </c>
      <c r="EG57" s="285"/>
      <c r="EH57" s="207">
        <f>ED57</f>
        <v>1</v>
      </c>
      <c r="EI57" s="207">
        <v>1</v>
      </c>
      <c r="EJ57" s="207">
        <f>EF57</f>
        <v>1</v>
      </c>
      <c r="EK57" s="285"/>
      <c r="EL57" s="207">
        <f>EH57</f>
        <v>1</v>
      </c>
      <c r="EM57" s="207">
        <v>1</v>
      </c>
      <c r="EN57" s="207">
        <f>EJ57</f>
        <v>1</v>
      </c>
      <c r="EO57" s="285"/>
      <c r="EP57" s="207">
        <f>EL57</f>
        <v>1</v>
      </c>
      <c r="EQ57" s="207">
        <v>1</v>
      </c>
      <c r="ER57" s="207">
        <f>EN57</f>
        <v>1</v>
      </c>
      <c r="ES57" s="285"/>
      <c r="ET57" s="207">
        <f>EP57</f>
        <v>1</v>
      </c>
      <c r="EU57" s="207">
        <v>1</v>
      </c>
      <c r="EV57" s="207">
        <f>ER57</f>
        <v>1</v>
      </c>
      <c r="EW57" s="285"/>
      <c r="EX57" s="207">
        <f>ET57</f>
        <v>1</v>
      </c>
      <c r="EY57" s="207">
        <v>1</v>
      </c>
      <c r="EZ57" s="207">
        <f>EV57</f>
        <v>1</v>
      </c>
      <c r="FA57" s="285"/>
      <c r="FB57" s="207">
        <f>EX57</f>
        <v>1</v>
      </c>
      <c r="FC57" s="207">
        <v>1</v>
      </c>
      <c r="FD57" s="207">
        <f>EZ57</f>
        <v>1</v>
      </c>
      <c r="FE57" s="285"/>
      <c r="FF57" s="250">
        <f>FB57</f>
        <v>1</v>
      </c>
      <c r="FG57" s="250">
        <v>1</v>
      </c>
      <c r="FH57" s="207">
        <f>FD57</f>
        <v>1</v>
      </c>
      <c r="FI57" s="285"/>
      <c r="FJ57" s="207">
        <f>A.IIOPEX!S58+100%</f>
        <v>1.25</v>
      </c>
      <c r="FK57" s="207">
        <v>1</v>
      </c>
      <c r="FL57" s="207">
        <f>FH57</f>
        <v>1</v>
      </c>
      <c r="FM57" s="285"/>
      <c r="FN57" s="207">
        <v>1</v>
      </c>
      <c r="FO57" s="207">
        <v>1</v>
      </c>
      <c r="FP57" s="207">
        <f>FL57</f>
        <v>1</v>
      </c>
      <c r="FQ57" s="285"/>
      <c r="FR57" s="207">
        <f>FN57</f>
        <v>1</v>
      </c>
      <c r="FS57" s="207">
        <v>1</v>
      </c>
      <c r="FT57" s="207">
        <f>FP57</f>
        <v>1</v>
      </c>
      <c r="FU57" s="285"/>
      <c r="FV57" s="207">
        <f>FR57</f>
        <v>1</v>
      </c>
      <c r="FW57" s="207">
        <v>1</v>
      </c>
      <c r="FX57" s="207">
        <f>A.IIOPEX!S58+100%</f>
        <v>1.25</v>
      </c>
      <c r="FY57" s="285"/>
      <c r="FZ57" s="207">
        <f>FV57</f>
        <v>1</v>
      </c>
      <c r="GA57" s="207">
        <v>1</v>
      </c>
      <c r="GB57" s="207">
        <v>1</v>
      </c>
      <c r="GC57" s="285"/>
      <c r="GD57" s="207">
        <f>FZ57</f>
        <v>1</v>
      </c>
      <c r="GE57" s="207">
        <v>1</v>
      </c>
      <c r="GF57" s="207">
        <f>GB57</f>
        <v>1</v>
      </c>
      <c r="GG57" s="285"/>
      <c r="GH57" s="207">
        <f>GD57</f>
        <v>1</v>
      </c>
      <c r="GI57" s="207">
        <v>1</v>
      </c>
      <c r="GJ57" s="207">
        <f>GF57</f>
        <v>1</v>
      </c>
      <c r="GK57" s="285"/>
      <c r="GL57" s="207">
        <f>GH57</f>
        <v>1</v>
      </c>
      <c r="GM57" s="207">
        <v>1</v>
      </c>
      <c r="GN57" s="207">
        <f>GJ57</f>
        <v>1</v>
      </c>
      <c r="GO57" s="285"/>
      <c r="GP57" s="207">
        <f>GL57</f>
        <v>1</v>
      </c>
      <c r="GQ57" s="207">
        <v>1</v>
      </c>
      <c r="GR57" s="207">
        <f>GN57</f>
        <v>1</v>
      </c>
      <c r="GS57" s="285"/>
      <c r="GT57" s="207">
        <f>GP57</f>
        <v>1</v>
      </c>
      <c r="GU57" s="207">
        <v>1</v>
      </c>
      <c r="GV57" s="207">
        <f>GR57</f>
        <v>1</v>
      </c>
      <c r="GW57" s="285"/>
      <c r="GX57" s="207">
        <f>GT57</f>
        <v>1</v>
      </c>
      <c r="GY57" s="207">
        <v>1</v>
      </c>
      <c r="GZ57" s="207">
        <f>GV57</f>
        <v>1</v>
      </c>
      <c r="HA57" s="285"/>
      <c r="HB57" s="250">
        <f>GX57</f>
        <v>1</v>
      </c>
      <c r="HC57" s="250">
        <v>1</v>
      </c>
      <c r="HD57" s="207">
        <f>GZ57</f>
        <v>1</v>
      </c>
      <c r="HE57" s="285"/>
      <c r="HF57" s="207">
        <f>A.IIOPEX!U58+100%</f>
        <v>1.1499999999999999</v>
      </c>
      <c r="HG57" s="207">
        <v>1</v>
      </c>
      <c r="HH57" s="207">
        <f>HD57</f>
        <v>1</v>
      </c>
      <c r="HI57" s="285"/>
      <c r="HJ57" s="207">
        <v>1</v>
      </c>
      <c r="HK57" s="207">
        <v>1</v>
      </c>
      <c r="HL57" s="207">
        <f>HH57</f>
        <v>1</v>
      </c>
      <c r="HM57" s="285"/>
      <c r="HN57" s="207">
        <f>HJ57</f>
        <v>1</v>
      </c>
      <c r="HO57" s="207">
        <v>1</v>
      </c>
      <c r="HP57" s="207">
        <f>HL57</f>
        <v>1</v>
      </c>
      <c r="HQ57" s="285"/>
      <c r="HR57" s="207">
        <f>HN57</f>
        <v>1</v>
      </c>
      <c r="HS57" s="207">
        <v>1</v>
      </c>
      <c r="HT57" s="207">
        <f>A.IIOPEX!U58+100%</f>
        <v>1.1499999999999999</v>
      </c>
      <c r="HU57" s="285"/>
      <c r="HV57" s="207">
        <f>HR57</f>
        <v>1</v>
      </c>
      <c r="HW57" s="207">
        <v>1</v>
      </c>
      <c r="HX57" s="207">
        <v>1</v>
      </c>
      <c r="HY57" s="285"/>
      <c r="HZ57" s="207">
        <f>HV57</f>
        <v>1</v>
      </c>
      <c r="IA57" s="207">
        <v>1</v>
      </c>
      <c r="IB57" s="207">
        <f>HX57</f>
        <v>1</v>
      </c>
      <c r="IC57" s="285"/>
      <c r="ID57" s="207">
        <f>HZ57</f>
        <v>1</v>
      </c>
      <c r="IE57" s="207">
        <v>1</v>
      </c>
      <c r="IF57" s="207">
        <f>IB57</f>
        <v>1</v>
      </c>
      <c r="IG57" s="285"/>
      <c r="IH57" s="207">
        <f>ID57</f>
        <v>1</v>
      </c>
      <c r="II57" s="207">
        <v>1</v>
      </c>
      <c r="IJ57" s="207">
        <f>IF57</f>
        <v>1</v>
      </c>
      <c r="IK57" s="285"/>
      <c r="IL57" s="207">
        <f>IH57</f>
        <v>1</v>
      </c>
      <c r="IM57" s="207">
        <v>1</v>
      </c>
      <c r="IN57" s="207">
        <f>IJ57</f>
        <v>1</v>
      </c>
      <c r="IO57" s="285"/>
      <c r="IP57" s="207">
        <f>IL57</f>
        <v>1</v>
      </c>
      <c r="IQ57" s="207">
        <v>1</v>
      </c>
      <c r="IR57" s="207">
        <f>IN57</f>
        <v>1</v>
      </c>
      <c r="IS57" s="285"/>
      <c r="IT57" s="207">
        <f>IP57</f>
        <v>1</v>
      </c>
      <c r="IU57" s="207">
        <v>1</v>
      </c>
      <c r="IV57" s="207">
        <f>IR57</f>
        <v>1</v>
      </c>
      <c r="IW57" s="285"/>
      <c r="IX57" s="250">
        <f>IT57</f>
        <v>1</v>
      </c>
      <c r="IY57" s="250">
        <v>1</v>
      </c>
      <c r="IZ57" s="207">
        <f>IV57</f>
        <v>1</v>
      </c>
      <c r="JA57" s="285"/>
      <c r="JB57" s="207">
        <f>IX57</f>
        <v>1</v>
      </c>
      <c r="JC57" s="207">
        <v>1</v>
      </c>
      <c r="JD57" s="207">
        <f>IZ57</f>
        <v>1</v>
      </c>
      <c r="JE57" s="285"/>
      <c r="JF57" s="207">
        <f>JB57</f>
        <v>1</v>
      </c>
      <c r="JG57" s="207">
        <v>1</v>
      </c>
      <c r="JH57" s="207">
        <f>JD57</f>
        <v>1</v>
      </c>
      <c r="JI57" s="285"/>
      <c r="JJ57" s="250">
        <f>JF57</f>
        <v>1</v>
      </c>
      <c r="JK57" s="250">
        <v>1</v>
      </c>
      <c r="JL57" s="207">
        <f>JH57</f>
        <v>1</v>
      </c>
      <c r="JM57" s="285"/>
      <c r="JN57" s="250">
        <f>JJ57</f>
        <v>1</v>
      </c>
      <c r="JO57" s="250">
        <v>1</v>
      </c>
      <c r="JP57" s="207">
        <f>JL57</f>
        <v>1</v>
      </c>
      <c r="JR57" s="250">
        <f>JN57</f>
        <v>1</v>
      </c>
      <c r="JS57" s="250">
        <v>1</v>
      </c>
      <c r="JT57" s="207">
        <f>JP57</f>
        <v>1</v>
      </c>
      <c r="JV57" s="250">
        <f>JR57</f>
        <v>1</v>
      </c>
      <c r="JW57" s="250">
        <v>1</v>
      </c>
      <c r="JX57" s="207">
        <f>JT57</f>
        <v>1</v>
      </c>
      <c r="JZ57" s="250">
        <f>JV57</f>
        <v>1</v>
      </c>
      <c r="KA57" s="250">
        <v>1</v>
      </c>
      <c r="KB57" s="207">
        <f>JX57</f>
        <v>1</v>
      </c>
      <c r="KD57" s="250">
        <f>JZ57</f>
        <v>1</v>
      </c>
      <c r="KE57" s="250">
        <v>1</v>
      </c>
      <c r="KF57" s="207">
        <f>KB57</f>
        <v>1</v>
      </c>
      <c r="KH57" s="207">
        <f>'A.I Revenue Streams - P2'!DU57+100%</f>
        <v>1</v>
      </c>
      <c r="KI57" s="207">
        <v>1</v>
      </c>
      <c r="KJ57" s="285"/>
      <c r="KL57" s="207">
        <f>'A.I Revenue Streams - P2'!DY57+100%</f>
        <v>1</v>
      </c>
      <c r="KM57" s="207">
        <v>1</v>
      </c>
      <c r="KN57" s="285"/>
      <c r="KP57" s="207">
        <f>'A.I Revenue Streams - P2'!EC57+100%</f>
        <v>1</v>
      </c>
      <c r="KQ57" s="207">
        <v>1</v>
      </c>
      <c r="KR57" s="285"/>
      <c r="KT57" s="207">
        <f>'A.I Revenue Streams - P2'!EG57+100%</f>
        <v>1</v>
      </c>
      <c r="KU57" s="207">
        <v>1</v>
      </c>
      <c r="KV57" s="285"/>
      <c r="KX57" s="207">
        <f>'A.I Revenue Streams - P2'!EK57+100%</f>
        <v>1</v>
      </c>
      <c r="KY57" s="207">
        <v>1</v>
      </c>
      <c r="KZ57" s="285"/>
      <c r="LB57" s="207">
        <f>'A.I Revenue Streams - P2'!EO57+100%</f>
        <v>1</v>
      </c>
      <c r="LC57" s="207">
        <v>1</v>
      </c>
      <c r="LD57" s="285"/>
      <c r="LF57" s="207">
        <f>'A.I Revenue Streams - P2'!ES57+100%</f>
        <v>1</v>
      </c>
      <c r="LG57" s="207">
        <v>1</v>
      </c>
      <c r="LH57" s="285"/>
    </row>
    <row r="58" spans="2:320" ht="18.75">
      <c r="B58" s="172">
        <v>6</v>
      </c>
      <c r="C58" s="181" t="str">
        <f>A.IIOPEX!D57</f>
        <v>Marketing &amp; Promotions</v>
      </c>
      <c r="D58" s="181"/>
      <c r="E58" s="179"/>
      <c r="F58" s="182"/>
      <c r="G58" s="182"/>
      <c r="H58" s="182"/>
      <c r="I58" s="5"/>
      <c r="J58" s="182"/>
      <c r="K58" s="182"/>
      <c r="L58" s="182"/>
      <c r="M58" s="5"/>
      <c r="N58" s="182"/>
      <c r="O58" s="182"/>
      <c r="P58" s="182"/>
      <c r="Q58" s="5"/>
      <c r="R58" s="182"/>
      <c r="S58" s="182"/>
      <c r="T58" s="182"/>
      <c r="U58" s="5"/>
      <c r="V58" s="182"/>
      <c r="W58" s="182"/>
      <c r="X58" s="182"/>
      <c r="Y58" s="5"/>
      <c r="Z58" s="182"/>
      <c r="AA58" s="182"/>
      <c r="AB58" s="182"/>
      <c r="AC58" s="5"/>
      <c r="AD58" s="182"/>
      <c r="AE58" s="182"/>
      <c r="AF58" s="182"/>
      <c r="AG58" s="5"/>
      <c r="AH58" s="182"/>
      <c r="AI58" s="182"/>
      <c r="AJ58" s="182"/>
      <c r="AK58" s="5"/>
      <c r="AL58" s="182"/>
      <c r="AM58" s="182"/>
      <c r="AN58" s="182"/>
      <c r="AO58" s="5"/>
      <c r="AP58" s="182"/>
      <c r="AQ58" s="182"/>
      <c r="AR58" s="182"/>
      <c r="AS58" s="5"/>
      <c r="AT58" s="182"/>
      <c r="AU58" s="182"/>
      <c r="AV58" s="182"/>
      <c r="AW58" s="5"/>
      <c r="AX58" s="182"/>
      <c r="AY58" s="182"/>
      <c r="AZ58" s="182"/>
      <c r="BA58" s="5"/>
      <c r="BB58" s="182"/>
      <c r="BC58" s="182"/>
      <c r="BD58" s="182"/>
      <c r="BE58" s="5"/>
      <c r="BF58" s="182"/>
      <c r="BG58" s="182"/>
      <c r="BH58" s="182"/>
      <c r="BI58" s="5"/>
      <c r="BJ58" s="182"/>
      <c r="BK58" s="182"/>
      <c r="BL58" s="182"/>
      <c r="BM58" s="5"/>
      <c r="BN58" s="182"/>
      <c r="BO58" s="182"/>
      <c r="BP58" s="182"/>
      <c r="BQ58" s="5"/>
      <c r="BR58" s="182"/>
      <c r="BS58" s="182"/>
      <c r="BT58" s="182"/>
      <c r="BU58" s="5"/>
      <c r="BV58" s="182"/>
      <c r="BW58" s="182"/>
      <c r="BX58" s="182"/>
      <c r="BY58" s="5"/>
      <c r="BZ58" s="182"/>
      <c r="CA58" s="182"/>
      <c r="CB58" s="182"/>
      <c r="CC58" s="5"/>
      <c r="CD58" s="182"/>
      <c r="CE58" s="182"/>
      <c r="CF58" s="182"/>
      <c r="CG58" s="5"/>
      <c r="CH58" s="182"/>
      <c r="CI58" s="182"/>
      <c r="CJ58" s="182"/>
      <c r="CK58" s="5"/>
      <c r="CL58" s="182"/>
      <c r="CM58" s="182"/>
      <c r="CN58" s="182"/>
      <c r="CO58" s="5"/>
      <c r="CP58" s="182"/>
      <c r="CQ58" s="182"/>
      <c r="CR58" s="182"/>
      <c r="CS58" s="5"/>
      <c r="CT58" s="182"/>
      <c r="CU58" s="182"/>
      <c r="CV58" s="182"/>
      <c r="CW58" s="5"/>
      <c r="CX58" s="182"/>
      <c r="CY58" s="182"/>
      <c r="CZ58" s="182"/>
      <c r="DA58" s="5"/>
      <c r="DB58" s="182"/>
      <c r="DC58" s="182"/>
      <c r="DD58" s="182"/>
      <c r="DE58" s="5"/>
      <c r="DF58" s="182"/>
      <c r="DG58" s="182"/>
      <c r="DH58" s="182"/>
      <c r="DI58" s="5"/>
      <c r="DJ58" s="182"/>
      <c r="DK58" s="182"/>
      <c r="DL58" s="182"/>
      <c r="DM58" s="5"/>
      <c r="DN58" s="182"/>
      <c r="DO58" s="182"/>
      <c r="DP58" s="182"/>
      <c r="DQ58" s="5"/>
      <c r="DR58" s="182"/>
      <c r="DS58" s="182"/>
      <c r="DT58" s="182"/>
      <c r="DU58" s="5"/>
      <c r="DV58" s="182"/>
      <c r="DW58" s="182"/>
      <c r="DX58" s="182"/>
      <c r="DY58" s="5"/>
      <c r="DZ58" s="182"/>
      <c r="EA58" s="182"/>
      <c r="EB58" s="182"/>
      <c r="EC58" s="5"/>
      <c r="ED58" s="182"/>
      <c r="EE58" s="182"/>
      <c r="EF58" s="182"/>
      <c r="EG58" s="5"/>
      <c r="EH58" s="182"/>
      <c r="EI58" s="182"/>
      <c r="EJ58" s="182"/>
      <c r="EK58" s="5"/>
      <c r="EL58" s="182"/>
      <c r="EM58" s="182"/>
      <c r="EN58" s="182"/>
      <c r="EO58" s="5"/>
      <c r="EP58" s="182"/>
      <c r="EQ58" s="182"/>
      <c r="ER58" s="182"/>
      <c r="ES58" s="5"/>
      <c r="ET58" s="182"/>
      <c r="EU58" s="182"/>
      <c r="EV58" s="182"/>
      <c r="EW58" s="5"/>
      <c r="EX58" s="182"/>
      <c r="EY58" s="182"/>
      <c r="EZ58" s="182"/>
      <c r="FA58" s="5"/>
      <c r="FB58" s="182"/>
      <c r="FC58" s="182"/>
      <c r="FD58" s="182"/>
      <c r="FE58" s="5"/>
      <c r="FF58" s="182"/>
      <c r="FG58" s="182"/>
      <c r="FH58" s="182"/>
      <c r="FI58" s="5"/>
      <c r="FJ58" s="182"/>
      <c r="FK58" s="182"/>
      <c r="FL58" s="182"/>
      <c r="FM58" s="5"/>
      <c r="FN58" s="182"/>
      <c r="FO58" s="182"/>
      <c r="FP58" s="182"/>
      <c r="FQ58" s="5"/>
      <c r="FR58" s="182"/>
      <c r="FS58" s="182"/>
      <c r="FT58" s="182"/>
      <c r="FU58" s="5"/>
      <c r="FV58" s="182"/>
      <c r="FW58" s="182"/>
      <c r="FX58" s="182"/>
      <c r="FY58" s="5"/>
      <c r="FZ58" s="182"/>
      <c r="GA58" s="182"/>
      <c r="GB58" s="182"/>
      <c r="GC58" s="5"/>
      <c r="GD58" s="182"/>
      <c r="GE58" s="182"/>
      <c r="GF58" s="182"/>
      <c r="GG58" s="5"/>
      <c r="GH58" s="182"/>
      <c r="GI58" s="182"/>
      <c r="GJ58" s="182"/>
      <c r="GK58" s="5"/>
      <c r="GL58" s="182"/>
      <c r="GM58" s="182"/>
      <c r="GN58" s="182"/>
      <c r="GP58" s="182"/>
      <c r="GQ58" s="182"/>
      <c r="GR58" s="182"/>
      <c r="GS58" s="5"/>
      <c r="GT58" s="182"/>
      <c r="GU58" s="182"/>
      <c r="GV58" s="182"/>
      <c r="GW58" s="5"/>
      <c r="GX58" s="182"/>
      <c r="GY58" s="182"/>
      <c r="GZ58" s="182"/>
      <c r="HA58" s="5"/>
      <c r="HB58" s="182"/>
      <c r="HC58" s="182"/>
      <c r="HD58" s="182"/>
      <c r="HE58" s="5"/>
      <c r="HF58" s="182"/>
      <c r="HG58" s="182"/>
      <c r="HH58" s="182"/>
      <c r="HI58" s="5"/>
      <c r="HJ58" s="182"/>
      <c r="HK58" s="182"/>
      <c r="HL58" s="182"/>
      <c r="HM58" s="5"/>
      <c r="HN58" s="182"/>
      <c r="HO58" s="182"/>
      <c r="HP58" s="182"/>
      <c r="HQ58" s="5"/>
      <c r="HR58" s="182"/>
      <c r="HS58" s="182"/>
      <c r="HT58" s="182"/>
      <c r="HU58" s="5"/>
      <c r="HV58" s="182"/>
      <c r="HW58" s="182"/>
      <c r="HX58" s="182"/>
      <c r="HY58" s="5"/>
      <c r="HZ58" s="182"/>
      <c r="IA58" s="182"/>
      <c r="IB58" s="182"/>
      <c r="IC58" s="5"/>
      <c r="ID58" s="182"/>
      <c r="IE58" s="182"/>
      <c r="IF58" s="182"/>
      <c r="IG58" s="5"/>
      <c r="IH58" s="182"/>
      <c r="II58" s="182"/>
      <c r="IJ58" s="182"/>
      <c r="IL58" s="182"/>
      <c r="IM58" s="182"/>
      <c r="IN58" s="182"/>
      <c r="IO58" s="5"/>
      <c r="IP58" s="182"/>
      <c r="IQ58" s="182"/>
      <c r="IR58" s="182"/>
      <c r="IS58" s="5"/>
      <c r="IT58" s="182"/>
      <c r="IU58" s="182"/>
      <c r="IV58" s="182"/>
      <c r="IW58" s="5"/>
      <c r="IX58" s="182"/>
      <c r="IY58" s="182"/>
      <c r="IZ58" s="182"/>
      <c r="JA58" s="5"/>
      <c r="JB58" s="182"/>
      <c r="JC58" s="182"/>
      <c r="JD58" s="182"/>
      <c r="JE58" s="5"/>
      <c r="JF58" s="182"/>
      <c r="JG58" s="182"/>
      <c r="JH58" s="182"/>
      <c r="JI58" s="5"/>
      <c r="JJ58" s="182"/>
      <c r="JK58" s="182"/>
      <c r="JL58" s="182"/>
      <c r="JM58" s="5"/>
      <c r="JN58" s="182"/>
      <c r="JO58" s="182"/>
      <c r="JP58" s="182"/>
      <c r="JR58" s="182"/>
      <c r="JS58" s="182"/>
      <c r="JT58" s="182"/>
      <c r="JV58" s="182"/>
      <c r="JW58" s="182"/>
      <c r="JX58" s="182"/>
      <c r="JZ58" s="182"/>
      <c r="KA58" s="182"/>
      <c r="KB58" s="182"/>
      <c r="KD58" s="182"/>
      <c r="KE58" s="182"/>
      <c r="KF58" s="182"/>
      <c r="KH58" s="183"/>
      <c r="KI58" s="183"/>
      <c r="KJ58" s="183"/>
      <c r="KL58" s="183"/>
      <c r="KM58" s="183"/>
      <c r="KN58" s="183"/>
      <c r="KP58" s="183"/>
      <c r="KQ58" s="183"/>
      <c r="KR58" s="183"/>
      <c r="KT58" s="183"/>
      <c r="KU58" s="183"/>
      <c r="KV58" s="183"/>
      <c r="KX58" s="183"/>
      <c r="KY58" s="183"/>
      <c r="KZ58" s="183"/>
      <c r="LB58" s="183"/>
      <c r="LC58" s="183"/>
      <c r="LD58" s="183"/>
      <c r="LF58" s="183"/>
      <c r="LG58" s="183"/>
      <c r="LH58" s="183"/>
    </row>
    <row r="59" spans="2:320" ht="18.75">
      <c r="B59" s="172" t="str">
        <f>A.IIOPEX!C58</f>
        <v>6a</v>
      </c>
      <c r="C59" s="181"/>
      <c r="D59" s="180" t="str">
        <f>A.IIOPEX!E58</f>
        <v>Leaflet Distribution</v>
      </c>
      <c r="E59" s="184"/>
      <c r="F59" s="182"/>
      <c r="G59" s="182">
        <f>A.IIOPEX!I58</f>
        <v>25000</v>
      </c>
      <c r="H59" s="182">
        <f>A.IIOPEX!I58</f>
        <v>25000</v>
      </c>
      <c r="I59" s="5"/>
      <c r="J59" s="182">
        <f>J$2</f>
        <v>3</v>
      </c>
      <c r="K59" s="182">
        <f>G59*K$57</f>
        <v>25000</v>
      </c>
      <c r="L59" s="182">
        <f t="shared" ref="L59" si="1836">J59*K59</f>
        <v>75000</v>
      </c>
      <c r="M59" s="5"/>
      <c r="N59" s="182">
        <f>N$2</f>
        <v>3</v>
      </c>
      <c r="O59" s="182">
        <f>K59*O$57</f>
        <v>25000</v>
      </c>
      <c r="P59" s="182">
        <f t="shared" ref="P59" si="1837">N59*O59</f>
        <v>75000</v>
      </c>
      <c r="Q59" s="5"/>
      <c r="R59" s="182">
        <f>R$2</f>
        <v>4</v>
      </c>
      <c r="S59" s="182">
        <f>O59*S$57</f>
        <v>25000</v>
      </c>
      <c r="T59" s="182">
        <f t="shared" ref="T59" si="1838">R59*S59</f>
        <v>100000</v>
      </c>
      <c r="U59" s="5"/>
      <c r="V59" s="182">
        <f>V$2</f>
        <v>5</v>
      </c>
      <c r="W59" s="182">
        <f>S59*W$57</f>
        <v>25000</v>
      </c>
      <c r="X59" s="182">
        <f t="shared" ref="X59" si="1839">V59*W59</f>
        <v>125000</v>
      </c>
      <c r="Y59" s="5"/>
      <c r="Z59" s="182">
        <f>Z$2</f>
        <v>8</v>
      </c>
      <c r="AA59" s="182">
        <f>W59*AA$57</f>
        <v>25000</v>
      </c>
      <c r="AB59" s="182">
        <f t="shared" ref="AB59" si="1840">Z59*AA59</f>
        <v>200000</v>
      </c>
      <c r="AC59" s="5"/>
      <c r="AD59" s="182">
        <f>AD$2</f>
        <v>10</v>
      </c>
      <c r="AE59" s="182">
        <f>AA59*AE$57</f>
        <v>25000</v>
      </c>
      <c r="AF59" s="182">
        <f t="shared" ref="AF59" si="1841">AD59*AE59</f>
        <v>250000</v>
      </c>
      <c r="AG59" s="5"/>
      <c r="AH59" s="182">
        <f>AH$2</f>
        <v>10</v>
      </c>
      <c r="AI59" s="182">
        <f>AE59*AI$57</f>
        <v>25000</v>
      </c>
      <c r="AJ59" s="182">
        <f t="shared" ref="AJ59" si="1842">AH59*AI59</f>
        <v>250000</v>
      </c>
      <c r="AK59" s="5"/>
      <c r="AL59" s="182">
        <f>AL$2</f>
        <v>10</v>
      </c>
      <c r="AM59" s="182">
        <f>AI59*AM$57</f>
        <v>25000</v>
      </c>
      <c r="AN59" s="182">
        <f t="shared" ref="AN59" si="1843">AL59*AM59</f>
        <v>250000</v>
      </c>
      <c r="AO59" s="5"/>
      <c r="AP59" s="182">
        <f>AP$2</f>
        <v>10</v>
      </c>
      <c r="AQ59" s="182">
        <f>AM59*AQ$57</f>
        <v>25000</v>
      </c>
      <c r="AR59" s="182">
        <f t="shared" ref="AR59" si="1844">AP59*AQ59</f>
        <v>250000</v>
      </c>
      <c r="AS59" s="5"/>
      <c r="AT59" s="182">
        <f>AT$2</f>
        <v>10</v>
      </c>
      <c r="AU59" s="182">
        <f>AQ59*AU$57</f>
        <v>25000</v>
      </c>
      <c r="AV59" s="182">
        <f t="shared" ref="AV59" si="1845">AT59*AU59</f>
        <v>250000</v>
      </c>
      <c r="AW59" s="5"/>
      <c r="AX59" s="182">
        <f>AX$2</f>
        <v>10</v>
      </c>
      <c r="AY59" s="182">
        <f>AU59*AY$57</f>
        <v>25000</v>
      </c>
      <c r="AZ59" s="182">
        <f t="shared" ref="AZ59" si="1846">AX59*AY59</f>
        <v>250000</v>
      </c>
      <c r="BA59" s="5"/>
      <c r="BB59" s="182">
        <f>BB$2</f>
        <v>10</v>
      </c>
      <c r="BC59" s="182">
        <f>AY59*BC$57</f>
        <v>25000</v>
      </c>
      <c r="BD59" s="182">
        <f t="shared" ref="BD59" si="1847">BB59*BC59</f>
        <v>250000</v>
      </c>
      <c r="BE59" s="5"/>
      <c r="BF59" s="182">
        <f>BF$2</f>
        <v>10</v>
      </c>
      <c r="BG59" s="182">
        <f>BC59*BG$57</f>
        <v>25000</v>
      </c>
      <c r="BH59" s="182">
        <f t="shared" ref="BH59" si="1848">BF59*BG59</f>
        <v>250000</v>
      </c>
      <c r="BI59" s="5"/>
      <c r="BJ59" s="182">
        <f>BJ$2</f>
        <v>10</v>
      </c>
      <c r="BK59" s="182">
        <f>BG59*BK$57</f>
        <v>25000</v>
      </c>
      <c r="BL59" s="182">
        <f t="shared" ref="BL59" si="1849">BJ59*BK59</f>
        <v>250000</v>
      </c>
      <c r="BM59" s="5"/>
      <c r="BN59" s="182">
        <f>BN$2</f>
        <v>10</v>
      </c>
      <c r="BO59" s="182">
        <f>BK59*BO$57</f>
        <v>25000</v>
      </c>
      <c r="BP59" s="182">
        <f t="shared" ref="BP59" si="1850">BN59*BO59</f>
        <v>250000</v>
      </c>
      <c r="BQ59" s="5"/>
      <c r="BR59" s="182">
        <f>BR$2</f>
        <v>10</v>
      </c>
      <c r="BS59" s="182">
        <f>BO59*BS$57</f>
        <v>25000</v>
      </c>
      <c r="BT59" s="182">
        <f t="shared" ref="BT59" si="1851">BR59*BS59</f>
        <v>250000</v>
      </c>
      <c r="BU59" s="5"/>
      <c r="BV59" s="182">
        <f>BV$2</f>
        <v>10</v>
      </c>
      <c r="BW59" s="182">
        <f>BS59*BW$57</f>
        <v>25000</v>
      </c>
      <c r="BX59" s="182">
        <f t="shared" ref="BX59" si="1852">BV59*BW59</f>
        <v>250000</v>
      </c>
      <c r="BY59" s="5"/>
      <c r="BZ59" s="182">
        <f>BZ$2</f>
        <v>10</v>
      </c>
      <c r="CA59" s="182">
        <f>BW59*CA$57</f>
        <v>25000</v>
      </c>
      <c r="CB59" s="182">
        <f t="shared" ref="CB59" si="1853">BZ59*CA59</f>
        <v>250000</v>
      </c>
      <c r="CC59" s="5"/>
      <c r="CD59" s="182">
        <f>CD$2</f>
        <v>10</v>
      </c>
      <c r="CE59" s="182">
        <f>CA59*CE$57</f>
        <v>25000</v>
      </c>
      <c r="CF59" s="182">
        <f t="shared" ref="CF59" si="1854">CD59*CE59</f>
        <v>250000</v>
      </c>
      <c r="CG59" s="5"/>
      <c r="CH59" s="182">
        <f>CH$2</f>
        <v>10</v>
      </c>
      <c r="CI59" s="182">
        <f>CE59*CI$57</f>
        <v>25000</v>
      </c>
      <c r="CJ59" s="182">
        <f t="shared" ref="CJ59" si="1855">CH59*CI59</f>
        <v>250000</v>
      </c>
      <c r="CK59" s="5"/>
      <c r="CL59" s="182">
        <f>CL$2</f>
        <v>10</v>
      </c>
      <c r="CM59" s="182">
        <f>CI59*CM$57</f>
        <v>25000</v>
      </c>
      <c r="CN59" s="182">
        <f t="shared" ref="CN59" si="1856">CL59*CM59</f>
        <v>250000</v>
      </c>
      <c r="CO59" s="5"/>
      <c r="CP59" s="182">
        <f>CP$2</f>
        <v>10</v>
      </c>
      <c r="CQ59" s="182">
        <f>CM59*CQ$57</f>
        <v>25000</v>
      </c>
      <c r="CR59" s="182">
        <f t="shared" ref="CR59" si="1857">CP59*CQ59</f>
        <v>250000</v>
      </c>
      <c r="CS59" s="5"/>
      <c r="CT59" s="182">
        <f>CT$2</f>
        <v>10</v>
      </c>
      <c r="CU59" s="182">
        <f>CQ59*CU$57</f>
        <v>25000</v>
      </c>
      <c r="CV59" s="182">
        <f t="shared" ref="CV59" si="1858">CT59*CU59</f>
        <v>250000</v>
      </c>
      <c r="CW59" s="5"/>
      <c r="CX59" s="182">
        <f>CX$2</f>
        <v>10</v>
      </c>
      <c r="CY59" s="182">
        <f>CU59*CY$57</f>
        <v>25000</v>
      </c>
      <c r="CZ59" s="182">
        <f t="shared" ref="CZ59" si="1859">CX59*CY59</f>
        <v>250000</v>
      </c>
      <c r="DA59" s="5"/>
      <c r="DB59" s="182">
        <f>DB$2</f>
        <v>10</v>
      </c>
      <c r="DC59" s="182">
        <f>CY59*DC$57</f>
        <v>25000</v>
      </c>
      <c r="DD59" s="182">
        <f t="shared" ref="DD59" si="1860">DB59*DC59</f>
        <v>250000</v>
      </c>
      <c r="DE59" s="5"/>
      <c r="DF59" s="182">
        <f>DF$2</f>
        <v>10</v>
      </c>
      <c r="DG59" s="182">
        <f>DC59*DG$57</f>
        <v>25000</v>
      </c>
      <c r="DH59" s="182">
        <f t="shared" ref="DH59" si="1861">DF59*DG59</f>
        <v>250000</v>
      </c>
      <c r="DI59" s="5"/>
      <c r="DJ59" s="182">
        <f>DJ$2</f>
        <v>10</v>
      </c>
      <c r="DK59" s="182">
        <f>DG59*DK$57</f>
        <v>25000</v>
      </c>
      <c r="DL59" s="182">
        <f t="shared" ref="DL59" si="1862">DJ59*DK59</f>
        <v>250000</v>
      </c>
      <c r="DM59" s="5"/>
      <c r="DN59" s="182">
        <f>DN$2</f>
        <v>10</v>
      </c>
      <c r="DO59" s="182">
        <f>DK59*DO$57</f>
        <v>25000</v>
      </c>
      <c r="DP59" s="182">
        <f t="shared" ref="DP59" si="1863">DN59*DO59</f>
        <v>250000</v>
      </c>
      <c r="DQ59" s="5"/>
      <c r="DR59" s="182">
        <f>DR$2</f>
        <v>10</v>
      </c>
      <c r="DS59" s="182">
        <f>DO59*DS$57</f>
        <v>25000</v>
      </c>
      <c r="DT59" s="182">
        <f t="shared" ref="DT59" si="1864">DR59*DS59</f>
        <v>250000</v>
      </c>
      <c r="DU59" s="5"/>
      <c r="DV59" s="182">
        <f>DV$2</f>
        <v>10</v>
      </c>
      <c r="DW59" s="182">
        <f>DS59*DW$57</f>
        <v>25000</v>
      </c>
      <c r="DX59" s="182">
        <f t="shared" ref="DX59" si="1865">DV59*DW59</f>
        <v>250000</v>
      </c>
      <c r="DY59" s="5"/>
      <c r="DZ59" s="182">
        <f>DZ$2</f>
        <v>10</v>
      </c>
      <c r="EA59" s="182">
        <f>DW59*EA$57</f>
        <v>25000</v>
      </c>
      <c r="EB59" s="182">
        <f t="shared" ref="EB59" si="1866">DZ59*EA59</f>
        <v>250000</v>
      </c>
      <c r="EC59" s="5"/>
      <c r="ED59" s="182">
        <f>ED$2</f>
        <v>10</v>
      </c>
      <c r="EE59" s="182">
        <f>EA59*EE$57</f>
        <v>25000</v>
      </c>
      <c r="EF59" s="182">
        <f t="shared" ref="EF59" si="1867">ED59*EE59</f>
        <v>250000</v>
      </c>
      <c r="EG59" s="5"/>
      <c r="EH59" s="182">
        <f>EH$2</f>
        <v>10</v>
      </c>
      <c r="EI59" s="182">
        <f>EE59*EI$57</f>
        <v>25000</v>
      </c>
      <c r="EJ59" s="182">
        <f t="shared" ref="EJ59" si="1868">EH59*EI59</f>
        <v>250000</v>
      </c>
      <c r="EK59" s="5"/>
      <c r="EL59" s="182">
        <f>EL$2</f>
        <v>10</v>
      </c>
      <c r="EM59" s="182">
        <f>EI59*EM$57</f>
        <v>25000</v>
      </c>
      <c r="EN59" s="182">
        <f t="shared" ref="EN59" si="1869">EL59*EM59</f>
        <v>250000</v>
      </c>
      <c r="EO59" s="5"/>
      <c r="EP59" s="182">
        <f>EP$2</f>
        <v>10</v>
      </c>
      <c r="EQ59" s="182">
        <f>EM59*EQ$57</f>
        <v>25000</v>
      </c>
      <c r="ER59" s="182">
        <f t="shared" ref="ER59" si="1870">EP59*EQ59</f>
        <v>250000</v>
      </c>
      <c r="ES59" s="5"/>
      <c r="ET59" s="182">
        <f>ET$2</f>
        <v>10</v>
      </c>
      <c r="EU59" s="182">
        <f>EQ59*EU$57</f>
        <v>25000</v>
      </c>
      <c r="EV59" s="182">
        <f t="shared" ref="EV59" si="1871">ET59*EU59</f>
        <v>250000</v>
      </c>
      <c r="EW59" s="5"/>
      <c r="EX59" s="182">
        <f>EX$2</f>
        <v>10</v>
      </c>
      <c r="EY59" s="182">
        <f>EU59*EY$57</f>
        <v>25000</v>
      </c>
      <c r="EZ59" s="182">
        <f t="shared" ref="EZ59" si="1872">EX59*EY59</f>
        <v>250000</v>
      </c>
      <c r="FA59" s="5"/>
      <c r="FB59" s="182">
        <f>FB$2</f>
        <v>10</v>
      </c>
      <c r="FC59" s="182">
        <f>EY59*FC$57</f>
        <v>25000</v>
      </c>
      <c r="FD59" s="182">
        <f t="shared" ref="FD59" si="1873">FB59*FC59</f>
        <v>250000</v>
      </c>
      <c r="FE59" s="5"/>
      <c r="FF59" s="182">
        <f>FF$2</f>
        <v>10</v>
      </c>
      <c r="FG59" s="182">
        <f>FC59*FG$57</f>
        <v>25000</v>
      </c>
      <c r="FH59" s="182">
        <f t="shared" ref="FH59" si="1874">FF59*FG59</f>
        <v>250000</v>
      </c>
      <c r="FI59" s="5"/>
      <c r="FJ59" s="182">
        <f>FJ$2</f>
        <v>10</v>
      </c>
      <c r="FK59" s="182">
        <f>FG59*FK$57</f>
        <v>25000</v>
      </c>
      <c r="FL59" s="182">
        <f t="shared" ref="FL59" si="1875">FJ59*FK59</f>
        <v>250000</v>
      </c>
      <c r="FM59" s="5"/>
      <c r="FN59" s="182">
        <f>FN$2</f>
        <v>10</v>
      </c>
      <c r="FO59" s="182">
        <f>FK59*FO$57</f>
        <v>25000</v>
      </c>
      <c r="FP59" s="182">
        <f t="shared" ref="FP59" si="1876">FN59*FO59</f>
        <v>250000</v>
      </c>
      <c r="FQ59" s="5"/>
      <c r="FR59" s="182">
        <f>FR$2</f>
        <v>10</v>
      </c>
      <c r="FS59" s="182">
        <f>FO59*FS$57</f>
        <v>25000</v>
      </c>
      <c r="FT59" s="182">
        <f t="shared" ref="FT59" si="1877">FR59*FS59</f>
        <v>250000</v>
      </c>
      <c r="FU59" s="5"/>
      <c r="FV59" s="182">
        <f>FV$2</f>
        <v>10</v>
      </c>
      <c r="FW59" s="182">
        <f>FS59*FW$57</f>
        <v>25000</v>
      </c>
      <c r="FX59" s="182">
        <f t="shared" ref="FX59" si="1878">FV59*FW59</f>
        <v>250000</v>
      </c>
      <c r="FY59" s="5"/>
      <c r="FZ59" s="182">
        <f>FZ$2</f>
        <v>10</v>
      </c>
      <c r="GA59" s="182">
        <f>FW59*GA$57</f>
        <v>25000</v>
      </c>
      <c r="GB59" s="182">
        <f t="shared" ref="GB59" si="1879">FZ59*GA59</f>
        <v>250000</v>
      </c>
      <c r="GC59" s="5"/>
      <c r="GD59" s="182">
        <f>GD$2</f>
        <v>10</v>
      </c>
      <c r="GE59" s="182">
        <f>GA59*GE$57</f>
        <v>25000</v>
      </c>
      <c r="GF59" s="182">
        <f t="shared" ref="GF59" si="1880">GD59*GE59</f>
        <v>250000</v>
      </c>
      <c r="GG59" s="5"/>
      <c r="GH59" s="182">
        <f>GH$2</f>
        <v>10</v>
      </c>
      <c r="GI59" s="182">
        <f>GE59*GI$57</f>
        <v>25000</v>
      </c>
      <c r="GJ59" s="182">
        <f t="shared" ref="GJ59" si="1881">GH59*GI59</f>
        <v>250000</v>
      </c>
      <c r="GK59" s="5"/>
      <c r="GL59" s="182">
        <f>GL$2</f>
        <v>10</v>
      </c>
      <c r="GM59" s="182">
        <f>GI59*GM$57</f>
        <v>25000</v>
      </c>
      <c r="GN59" s="182">
        <f t="shared" ref="GN59" si="1882">GL59*GM59</f>
        <v>250000</v>
      </c>
      <c r="GO59" s="5"/>
      <c r="GP59" s="182">
        <f>GP$2</f>
        <v>10</v>
      </c>
      <c r="GQ59" s="182">
        <f>GM59*GQ$57</f>
        <v>25000</v>
      </c>
      <c r="GR59" s="182">
        <f>GP59*GQ59</f>
        <v>250000</v>
      </c>
      <c r="GS59" s="5"/>
      <c r="GT59" s="182">
        <f>GT$2</f>
        <v>10</v>
      </c>
      <c r="GU59" s="182">
        <f>GQ59*GU$57</f>
        <v>25000</v>
      </c>
      <c r="GV59" s="182">
        <f t="shared" ref="GV59" si="1883">GT59*GU59</f>
        <v>250000</v>
      </c>
      <c r="GW59" s="5"/>
      <c r="GX59" s="182">
        <f>GX$2</f>
        <v>10</v>
      </c>
      <c r="GY59" s="182">
        <f>GU59*GY$57</f>
        <v>25000</v>
      </c>
      <c r="GZ59" s="182">
        <f t="shared" ref="GZ59" si="1884">GX59*GY59</f>
        <v>250000</v>
      </c>
      <c r="HA59" s="5"/>
      <c r="HB59" s="182">
        <f>HB$2</f>
        <v>10</v>
      </c>
      <c r="HC59" s="182">
        <f>GY59*HC$57</f>
        <v>25000</v>
      </c>
      <c r="HD59" s="182">
        <f t="shared" ref="HD59" si="1885">HB59*HC59</f>
        <v>250000</v>
      </c>
      <c r="HE59" s="5"/>
      <c r="HF59" s="182">
        <f>HF$2</f>
        <v>10</v>
      </c>
      <c r="HG59" s="182">
        <f>HC59*HG$57</f>
        <v>25000</v>
      </c>
      <c r="HH59" s="182">
        <f t="shared" ref="HH59" si="1886">HF59*HG59</f>
        <v>250000</v>
      </c>
      <c r="HI59" s="5"/>
      <c r="HJ59" s="182">
        <f>HJ$2</f>
        <v>10</v>
      </c>
      <c r="HK59" s="182">
        <f>HG59*HK$57</f>
        <v>25000</v>
      </c>
      <c r="HL59" s="182">
        <f t="shared" ref="HL59" si="1887">HJ59*HK59</f>
        <v>250000</v>
      </c>
      <c r="HM59" s="5"/>
      <c r="HN59" s="182">
        <f>HN$2</f>
        <v>10</v>
      </c>
      <c r="HO59" s="182">
        <f>HK59*HO$57</f>
        <v>25000</v>
      </c>
      <c r="HP59" s="182">
        <f t="shared" ref="HP59" si="1888">HN59*HO59</f>
        <v>250000</v>
      </c>
      <c r="HQ59" s="5"/>
      <c r="HR59" s="182">
        <f>HR$2</f>
        <v>10</v>
      </c>
      <c r="HS59" s="182">
        <f>HO59*HS$57</f>
        <v>25000</v>
      </c>
      <c r="HT59" s="182">
        <f t="shared" ref="HT59" si="1889">HR59*HS59</f>
        <v>250000</v>
      </c>
      <c r="HU59" s="5"/>
      <c r="HV59" s="182">
        <f>HV$2</f>
        <v>10</v>
      </c>
      <c r="HW59" s="182">
        <f>HS59*HW$57</f>
        <v>25000</v>
      </c>
      <c r="HX59" s="182">
        <f t="shared" ref="HX59" si="1890">HV59*HW59</f>
        <v>250000</v>
      </c>
      <c r="HY59" s="5"/>
      <c r="HZ59" s="182">
        <f>HZ$2</f>
        <v>10</v>
      </c>
      <c r="IA59" s="182">
        <f>HW59*IA$57</f>
        <v>25000</v>
      </c>
      <c r="IB59" s="182">
        <f t="shared" ref="IB59" si="1891">HZ59*IA59</f>
        <v>250000</v>
      </c>
      <c r="IC59" s="5"/>
      <c r="ID59" s="182">
        <f>ID$2</f>
        <v>10</v>
      </c>
      <c r="IE59" s="182">
        <f>IA59*IE$57</f>
        <v>25000</v>
      </c>
      <c r="IF59" s="182">
        <f t="shared" ref="IF59" si="1892">ID59*IE59</f>
        <v>250000</v>
      </c>
      <c r="IG59" s="5"/>
      <c r="IH59" s="182">
        <f>IH$2</f>
        <v>10</v>
      </c>
      <c r="II59" s="182">
        <f>IE59*II$57</f>
        <v>25000</v>
      </c>
      <c r="IJ59" s="182">
        <f t="shared" ref="IJ59" si="1893">IH59*II59</f>
        <v>250000</v>
      </c>
      <c r="IK59" s="5"/>
      <c r="IL59" s="182">
        <f>IL$2</f>
        <v>10</v>
      </c>
      <c r="IM59" s="182">
        <f>II59*IM$57</f>
        <v>25000</v>
      </c>
      <c r="IN59" s="182">
        <f t="shared" ref="IN59" si="1894">IL59*IM59</f>
        <v>250000</v>
      </c>
      <c r="IO59" s="5"/>
      <c r="IP59" s="182">
        <f>IP$2</f>
        <v>10</v>
      </c>
      <c r="IQ59" s="182">
        <f>IM59*IQ$57</f>
        <v>25000</v>
      </c>
      <c r="IR59" s="182">
        <f t="shared" ref="IR59" si="1895">IP59*IQ59</f>
        <v>250000</v>
      </c>
      <c r="IS59" s="5"/>
      <c r="IT59" s="182">
        <f>IT$2</f>
        <v>10</v>
      </c>
      <c r="IU59" s="182">
        <f>IQ59*IU$57</f>
        <v>25000</v>
      </c>
      <c r="IV59" s="182">
        <f t="shared" ref="IV59" si="1896">IT59*IU59</f>
        <v>250000</v>
      </c>
      <c r="IW59" s="5"/>
      <c r="IX59" s="182">
        <f>IX$2</f>
        <v>10</v>
      </c>
      <c r="IY59" s="182">
        <f>IU59*IY$57</f>
        <v>25000</v>
      </c>
      <c r="IZ59" s="182">
        <f t="shared" ref="IZ59" si="1897">IX59*IY59</f>
        <v>250000</v>
      </c>
      <c r="JA59" s="5"/>
      <c r="JB59" s="182">
        <f>JB$2</f>
        <v>10</v>
      </c>
      <c r="JC59" s="182">
        <f>IY59*JC$57</f>
        <v>25000</v>
      </c>
      <c r="JD59" s="182">
        <f t="shared" ref="JD59" si="1898">JB59*JC59</f>
        <v>250000</v>
      </c>
      <c r="JE59" s="5"/>
      <c r="JF59" s="182">
        <f>JF$2</f>
        <v>10</v>
      </c>
      <c r="JG59" s="182">
        <f>JC59*JG$57</f>
        <v>25000</v>
      </c>
      <c r="JH59" s="182">
        <f t="shared" ref="JH59" si="1899">JF59*JG59</f>
        <v>250000</v>
      </c>
      <c r="JI59" s="5"/>
      <c r="JJ59" s="182">
        <f>JJ$2</f>
        <v>10</v>
      </c>
      <c r="JK59" s="182">
        <f>JG59*JK$57</f>
        <v>25000</v>
      </c>
      <c r="JL59" s="182">
        <f t="shared" ref="JL59" si="1900">JJ59*JK59</f>
        <v>250000</v>
      </c>
      <c r="JM59" s="5"/>
      <c r="JN59" s="182">
        <f>JN$2</f>
        <v>10</v>
      </c>
      <c r="JO59" s="182">
        <f>JK59*JO$57</f>
        <v>25000</v>
      </c>
      <c r="JP59" s="182">
        <f t="shared" ref="JP59" si="1901">JN59*JO59</f>
        <v>250000</v>
      </c>
      <c r="JQ59" s="5"/>
      <c r="JR59" s="182">
        <f>JR$2</f>
        <v>10</v>
      </c>
      <c r="JS59" s="182">
        <f>JO59*JS$57</f>
        <v>25000</v>
      </c>
      <c r="JT59" s="182">
        <f t="shared" ref="JT59" si="1902">JR59*JS59</f>
        <v>250000</v>
      </c>
      <c r="JU59" s="5"/>
      <c r="JV59" s="182">
        <f>JV$2</f>
        <v>10</v>
      </c>
      <c r="JW59" s="182">
        <f>JS59*JW$57</f>
        <v>25000</v>
      </c>
      <c r="JX59" s="182">
        <f t="shared" ref="JX59" si="1903">JV59*JW59</f>
        <v>250000</v>
      </c>
      <c r="JY59" s="5"/>
      <c r="JZ59" s="182">
        <f>JZ$2</f>
        <v>10</v>
      </c>
      <c r="KA59" s="182">
        <f>JW59*KA$57</f>
        <v>25000</v>
      </c>
      <c r="KB59" s="182">
        <f t="shared" ref="KB59" si="1904">JZ59*KA59</f>
        <v>250000</v>
      </c>
      <c r="KC59" s="5"/>
      <c r="KD59" s="182">
        <f>KD$2</f>
        <v>10</v>
      </c>
      <c r="KE59" s="182">
        <f>KA59*KE$57</f>
        <v>25000</v>
      </c>
      <c r="KF59" s="182">
        <f t="shared" ref="KF59" si="1905">KD59*KE59</f>
        <v>250000</v>
      </c>
      <c r="KH59" s="183">
        <f>SUMIFS($F59:$KF59,$F$3:$KF$3,KH$5,$F$6:$KF$6,KH$6)</f>
        <v>10</v>
      </c>
      <c r="KI59" s="183">
        <f>KJ59/KH59</f>
        <v>27500</v>
      </c>
      <c r="KJ59" s="183">
        <f>SUMIFS($F59:$KF59,$F$3:$KF$3,KH$5,$F$6:$KF$6,KJ$6)</f>
        <v>275000</v>
      </c>
      <c r="KL59" s="183">
        <f>SUMIFS($F59:$KF59,$F$3:$KF$3,KL$5,$F$6:$KF$6,KL$6)</f>
        <v>113</v>
      </c>
      <c r="KM59" s="183">
        <f>KN59/KL59</f>
        <v>25000</v>
      </c>
      <c r="KN59" s="183">
        <f>SUMIFS($F59:$KF59,$F$3:$KF$3,KL$5,$F$6:$KF$6,KN$6)</f>
        <v>2825000</v>
      </c>
      <c r="KP59" s="183">
        <f>SUMIFS($F59:$KF59,$F$3:$KF$3,KP$5,$F$6:$KF$6,KP$6)</f>
        <v>120</v>
      </c>
      <c r="KQ59" s="183">
        <f>KR59/KP59</f>
        <v>25000</v>
      </c>
      <c r="KR59" s="183">
        <f>SUMIFS($F59:$KF59,$F$3:$KF$3,KP$5,$F$6:$KF$6,KR$6)</f>
        <v>3000000</v>
      </c>
      <c r="KT59" s="183">
        <f>SUMIFS($F59:$KF59,$F$3:$KF$3,KT$5,$F$6:$KF$6,KT$6)</f>
        <v>120</v>
      </c>
      <c r="KU59" s="183">
        <f>KV59/KT59</f>
        <v>25000</v>
      </c>
      <c r="KV59" s="183">
        <f>SUMIFS($F59:$KF59,$F$3:$KF$3,KT$5,$F$6:$KF$6,KV$6)</f>
        <v>3000000</v>
      </c>
      <c r="KX59" s="183">
        <f>SUMIFS($F59:$KF59,$F$3:$KF$3,KX$5,$F$6:$KF$6,KX$6)</f>
        <v>120</v>
      </c>
      <c r="KY59" s="183">
        <f>KZ59/KX59</f>
        <v>25000</v>
      </c>
      <c r="KZ59" s="183">
        <f>SUMIFS($F59:$KF59,$F$3:$KF$3,KX$5,$F$6:$KF$6,KZ$6)</f>
        <v>3000000</v>
      </c>
      <c r="LB59" s="183">
        <f>SUMIFS($F59:$KF59,$F$3:$KF$3,LB$5,$F$6:$KF$6,LB$6)</f>
        <v>120</v>
      </c>
      <c r="LC59" s="183">
        <f>LD59/LB59</f>
        <v>25000</v>
      </c>
      <c r="LD59" s="183">
        <f>SUMIFS($F59:$KF59,$F$3:$KF$3,LB$5,$F$6:$KF$6,LD$6)</f>
        <v>3000000</v>
      </c>
      <c r="LF59" s="183">
        <f>SUMIFS($F59:$KF59,$F$3:$KF$3,LF$5,$F$6:$KF$6,LF$6)</f>
        <v>80</v>
      </c>
      <c r="LG59" s="183">
        <f>LH59/LF59</f>
        <v>25000</v>
      </c>
      <c r="LH59" s="183">
        <f>SUMIFS($F59:$KF59,$F$3:$KF$3,LF$5,$F$6:$KF$6,LH$6)</f>
        <v>2000000</v>
      </c>
    </row>
    <row r="60" spans="2:320" ht="18.75">
      <c r="B60" s="172" t="str">
        <f>A.IIOPEX!C59</f>
        <v>6b</v>
      </c>
      <c r="C60" s="181"/>
      <c r="D60" s="180" t="str">
        <f>A.IIOPEX!E59</f>
        <v>Camps/Events</v>
      </c>
      <c r="E60" s="184"/>
      <c r="F60" s="182"/>
      <c r="G60" s="182">
        <f>A.IIOPEX!I59</f>
        <v>80000</v>
      </c>
      <c r="H60" s="182">
        <f>A.IIOPEX!I59</f>
        <v>80000</v>
      </c>
      <c r="I60" s="5"/>
      <c r="J60" s="182">
        <f t="shared" ref="J60:J62" si="1906">J$2</f>
        <v>3</v>
      </c>
      <c r="K60" s="182">
        <f t="shared" ref="K60:K62" si="1907">G60*K$57</f>
        <v>80000</v>
      </c>
      <c r="L60" s="182">
        <f t="shared" ref="L60:L62" si="1908">J60*K60</f>
        <v>240000</v>
      </c>
      <c r="M60" s="5"/>
      <c r="N60" s="182">
        <f t="shared" ref="N60:N62" si="1909">N$2</f>
        <v>3</v>
      </c>
      <c r="O60" s="182">
        <f t="shared" ref="O60:O62" si="1910">K60*O$57</f>
        <v>80000</v>
      </c>
      <c r="P60" s="182">
        <f t="shared" ref="P60:P62" si="1911">N60*O60</f>
        <v>240000</v>
      </c>
      <c r="Q60" s="5"/>
      <c r="R60" s="182">
        <f t="shared" ref="R60:R62" si="1912">R$2</f>
        <v>4</v>
      </c>
      <c r="S60" s="182">
        <f t="shared" ref="S60:S62" si="1913">O60*S$57</f>
        <v>80000</v>
      </c>
      <c r="T60" s="182">
        <f t="shared" ref="T60:T62" si="1914">R60*S60</f>
        <v>320000</v>
      </c>
      <c r="U60" s="5"/>
      <c r="V60" s="182">
        <f t="shared" ref="V60:V62" si="1915">V$2</f>
        <v>5</v>
      </c>
      <c r="W60" s="182">
        <f t="shared" ref="W60:W62" si="1916">S60*W$57</f>
        <v>80000</v>
      </c>
      <c r="X60" s="182">
        <f t="shared" ref="X60:X62" si="1917">V60*W60</f>
        <v>400000</v>
      </c>
      <c r="Y60" s="5"/>
      <c r="Z60" s="182">
        <f t="shared" ref="Z60:Z62" si="1918">Z$2</f>
        <v>8</v>
      </c>
      <c r="AA60" s="182">
        <f t="shared" ref="AA60:AA62" si="1919">W60*AA$57</f>
        <v>80000</v>
      </c>
      <c r="AB60" s="182">
        <f t="shared" ref="AB60:AB62" si="1920">Z60*AA60</f>
        <v>640000</v>
      </c>
      <c r="AC60" s="5"/>
      <c r="AD60" s="182">
        <f t="shared" ref="AD60:AD62" si="1921">AD$2</f>
        <v>10</v>
      </c>
      <c r="AE60" s="182">
        <f t="shared" ref="AE60:AE62" si="1922">AA60*AE$57</f>
        <v>80000</v>
      </c>
      <c r="AF60" s="182">
        <f t="shared" ref="AF60:AF62" si="1923">AD60*AE60</f>
        <v>800000</v>
      </c>
      <c r="AG60" s="5"/>
      <c r="AH60" s="182">
        <f t="shared" ref="AH60:AH62" si="1924">AH$2</f>
        <v>10</v>
      </c>
      <c r="AI60" s="182">
        <f t="shared" ref="AI60:AI62" si="1925">AE60*AI$57</f>
        <v>80000</v>
      </c>
      <c r="AJ60" s="182">
        <f t="shared" ref="AJ60:AJ62" si="1926">AH60*AI60</f>
        <v>800000</v>
      </c>
      <c r="AK60" s="5"/>
      <c r="AL60" s="182">
        <f t="shared" ref="AL60:AL62" si="1927">AL$2</f>
        <v>10</v>
      </c>
      <c r="AM60" s="182">
        <f t="shared" ref="AM60:AM62" si="1928">AI60*AM$57</f>
        <v>80000</v>
      </c>
      <c r="AN60" s="182">
        <f t="shared" ref="AN60:AN62" si="1929">AL60*AM60</f>
        <v>800000</v>
      </c>
      <c r="AO60" s="5"/>
      <c r="AP60" s="182">
        <f t="shared" ref="AP60:AP62" si="1930">AP$2</f>
        <v>10</v>
      </c>
      <c r="AQ60" s="182">
        <f t="shared" ref="AQ60:AQ62" si="1931">AM60*AQ$57</f>
        <v>80000</v>
      </c>
      <c r="AR60" s="182">
        <f t="shared" ref="AR60:AR62" si="1932">AP60*AQ60</f>
        <v>800000</v>
      </c>
      <c r="AS60" s="5"/>
      <c r="AT60" s="182">
        <f t="shared" ref="AT60:AT62" si="1933">AT$2</f>
        <v>10</v>
      </c>
      <c r="AU60" s="182">
        <f t="shared" ref="AU60:AU62" si="1934">AQ60*AU$57</f>
        <v>80000</v>
      </c>
      <c r="AV60" s="182">
        <f t="shared" ref="AV60:AV62" si="1935">AT60*AU60</f>
        <v>800000</v>
      </c>
      <c r="AW60" s="5"/>
      <c r="AX60" s="182">
        <f t="shared" ref="AX60:AX62" si="1936">AX$2</f>
        <v>10</v>
      </c>
      <c r="AY60" s="182">
        <f t="shared" ref="AY60:AY62" si="1937">AU60*AY$57</f>
        <v>80000</v>
      </c>
      <c r="AZ60" s="182">
        <f t="shared" ref="AZ60:AZ62" si="1938">AX60*AY60</f>
        <v>800000</v>
      </c>
      <c r="BA60" s="5"/>
      <c r="BB60" s="182">
        <f t="shared" ref="BB60:BB62" si="1939">BB$2</f>
        <v>10</v>
      </c>
      <c r="BC60" s="182">
        <f t="shared" ref="BC60:BC62" si="1940">AY60*BC$57</f>
        <v>80000</v>
      </c>
      <c r="BD60" s="182">
        <f t="shared" ref="BD60:BD62" si="1941">BB60*BC60</f>
        <v>800000</v>
      </c>
      <c r="BE60" s="5"/>
      <c r="BF60" s="182">
        <f t="shared" ref="BF60:BF62" si="1942">BF$2</f>
        <v>10</v>
      </c>
      <c r="BG60" s="182">
        <f t="shared" ref="BG60:BG62" si="1943">BC60*BG$57</f>
        <v>80000</v>
      </c>
      <c r="BH60" s="182">
        <f t="shared" ref="BH60:BH62" si="1944">BF60*BG60</f>
        <v>800000</v>
      </c>
      <c r="BI60" s="5"/>
      <c r="BJ60" s="182">
        <f t="shared" ref="BJ60:BJ62" si="1945">BJ$2</f>
        <v>10</v>
      </c>
      <c r="BK60" s="182">
        <f t="shared" ref="BK60:BK62" si="1946">BG60*BK$57</f>
        <v>80000</v>
      </c>
      <c r="BL60" s="182">
        <f t="shared" ref="BL60:BL62" si="1947">BJ60*BK60</f>
        <v>800000</v>
      </c>
      <c r="BM60" s="5"/>
      <c r="BN60" s="182">
        <f t="shared" ref="BN60:BN62" si="1948">BN$2</f>
        <v>10</v>
      </c>
      <c r="BO60" s="182">
        <f t="shared" ref="BO60:BO62" si="1949">BK60*BO$57</f>
        <v>80000</v>
      </c>
      <c r="BP60" s="182">
        <f t="shared" ref="BP60:BP62" si="1950">BN60*BO60</f>
        <v>800000</v>
      </c>
      <c r="BQ60" s="5"/>
      <c r="BR60" s="182">
        <f t="shared" ref="BR60:BR62" si="1951">BR$2</f>
        <v>10</v>
      </c>
      <c r="BS60" s="182">
        <f t="shared" ref="BS60:BS62" si="1952">BO60*BS$57</f>
        <v>80000</v>
      </c>
      <c r="BT60" s="182">
        <f t="shared" ref="BT60:BT62" si="1953">BR60*BS60</f>
        <v>800000</v>
      </c>
      <c r="BU60" s="5"/>
      <c r="BV60" s="182">
        <f t="shared" ref="BV60:BV62" si="1954">BV$2</f>
        <v>10</v>
      </c>
      <c r="BW60" s="182">
        <f t="shared" ref="BW60:BW62" si="1955">BS60*BW$57</f>
        <v>80000</v>
      </c>
      <c r="BX60" s="182">
        <f t="shared" ref="BX60:BX62" si="1956">BV60*BW60</f>
        <v>800000</v>
      </c>
      <c r="BY60" s="5"/>
      <c r="BZ60" s="182">
        <f t="shared" ref="BZ60:BZ62" si="1957">BZ$2</f>
        <v>10</v>
      </c>
      <c r="CA60" s="182">
        <f t="shared" ref="CA60:CA62" si="1958">BW60*CA$57</f>
        <v>80000</v>
      </c>
      <c r="CB60" s="182">
        <f t="shared" ref="CB60:CB62" si="1959">BZ60*CA60</f>
        <v>800000</v>
      </c>
      <c r="CC60" s="5"/>
      <c r="CD60" s="182">
        <f t="shared" ref="CD60:CD62" si="1960">CD$2</f>
        <v>10</v>
      </c>
      <c r="CE60" s="182">
        <f t="shared" ref="CE60:CE62" si="1961">CA60*CE$57</f>
        <v>80000</v>
      </c>
      <c r="CF60" s="182">
        <f t="shared" ref="CF60:CF62" si="1962">CD60*CE60</f>
        <v>800000</v>
      </c>
      <c r="CG60" s="5"/>
      <c r="CH60" s="182">
        <f t="shared" ref="CH60:CH62" si="1963">CH$2</f>
        <v>10</v>
      </c>
      <c r="CI60" s="182">
        <f t="shared" ref="CI60:CI62" si="1964">CE60*CI$57</f>
        <v>80000</v>
      </c>
      <c r="CJ60" s="182">
        <f t="shared" ref="CJ60:CJ62" si="1965">CH60*CI60</f>
        <v>800000</v>
      </c>
      <c r="CK60" s="5"/>
      <c r="CL60" s="182">
        <f t="shared" ref="CL60:CL62" si="1966">CL$2</f>
        <v>10</v>
      </c>
      <c r="CM60" s="182">
        <f t="shared" ref="CM60:CM62" si="1967">CI60*CM$57</f>
        <v>80000</v>
      </c>
      <c r="CN60" s="182">
        <f t="shared" ref="CN60:CN62" si="1968">CL60*CM60</f>
        <v>800000</v>
      </c>
      <c r="CO60" s="5"/>
      <c r="CP60" s="182">
        <f t="shared" ref="CP60:CP62" si="1969">CP$2</f>
        <v>10</v>
      </c>
      <c r="CQ60" s="182">
        <f t="shared" ref="CQ60:CQ62" si="1970">CM60*CQ$57</f>
        <v>80000</v>
      </c>
      <c r="CR60" s="182">
        <f t="shared" ref="CR60:CR62" si="1971">CP60*CQ60</f>
        <v>800000</v>
      </c>
      <c r="CS60" s="5"/>
      <c r="CT60" s="182">
        <f t="shared" ref="CT60:CT62" si="1972">CT$2</f>
        <v>10</v>
      </c>
      <c r="CU60" s="182">
        <f t="shared" ref="CU60:CU62" si="1973">CQ60*CU$57</f>
        <v>80000</v>
      </c>
      <c r="CV60" s="182">
        <f t="shared" ref="CV60:CV62" si="1974">CT60*CU60</f>
        <v>800000</v>
      </c>
      <c r="CW60" s="5"/>
      <c r="CX60" s="182">
        <f t="shared" ref="CX60:CX62" si="1975">CX$2</f>
        <v>10</v>
      </c>
      <c r="CY60" s="182">
        <f t="shared" ref="CY60:CY62" si="1976">CU60*CY$57</f>
        <v>80000</v>
      </c>
      <c r="CZ60" s="182">
        <f t="shared" ref="CZ60:CZ62" si="1977">CX60*CY60</f>
        <v>800000</v>
      </c>
      <c r="DA60" s="5"/>
      <c r="DB60" s="182">
        <f t="shared" ref="DB60:DB62" si="1978">DB$2</f>
        <v>10</v>
      </c>
      <c r="DC60" s="182">
        <f t="shared" ref="DC60:DC62" si="1979">CY60*DC$57</f>
        <v>80000</v>
      </c>
      <c r="DD60" s="182">
        <f t="shared" ref="DD60:DD62" si="1980">DB60*DC60</f>
        <v>800000</v>
      </c>
      <c r="DE60" s="5"/>
      <c r="DF60" s="182">
        <f t="shared" ref="DF60:DF62" si="1981">DF$2</f>
        <v>10</v>
      </c>
      <c r="DG60" s="182">
        <f t="shared" ref="DG60:DG62" si="1982">DC60*DG$57</f>
        <v>80000</v>
      </c>
      <c r="DH60" s="182">
        <f t="shared" ref="DH60:DH62" si="1983">DF60*DG60</f>
        <v>800000</v>
      </c>
      <c r="DI60" s="5"/>
      <c r="DJ60" s="182">
        <f t="shared" ref="DJ60:DJ62" si="1984">DJ$2</f>
        <v>10</v>
      </c>
      <c r="DK60" s="182">
        <f t="shared" ref="DK60:DK62" si="1985">DG60*DK$57</f>
        <v>80000</v>
      </c>
      <c r="DL60" s="182">
        <f t="shared" ref="DL60:DL62" si="1986">DJ60*DK60</f>
        <v>800000</v>
      </c>
      <c r="DM60" s="5"/>
      <c r="DN60" s="182">
        <f t="shared" ref="DN60:DN62" si="1987">DN$2</f>
        <v>10</v>
      </c>
      <c r="DO60" s="182">
        <f t="shared" ref="DO60:DO62" si="1988">DK60*DO$57</f>
        <v>80000</v>
      </c>
      <c r="DP60" s="182">
        <f t="shared" ref="DP60:DP62" si="1989">DN60*DO60</f>
        <v>800000</v>
      </c>
      <c r="DQ60" s="5"/>
      <c r="DR60" s="182">
        <f t="shared" ref="DR60:DR62" si="1990">DR$2</f>
        <v>10</v>
      </c>
      <c r="DS60" s="182">
        <f t="shared" ref="DS60:DS62" si="1991">DO60*DS$57</f>
        <v>80000</v>
      </c>
      <c r="DT60" s="182">
        <f t="shared" ref="DT60:DT62" si="1992">DR60*DS60</f>
        <v>800000</v>
      </c>
      <c r="DU60" s="5"/>
      <c r="DV60" s="182">
        <f t="shared" ref="DV60:DV62" si="1993">DV$2</f>
        <v>10</v>
      </c>
      <c r="DW60" s="182">
        <f t="shared" ref="DW60:DW62" si="1994">DS60*DW$57</f>
        <v>80000</v>
      </c>
      <c r="DX60" s="182">
        <f t="shared" ref="DX60:DX62" si="1995">DV60*DW60</f>
        <v>800000</v>
      </c>
      <c r="DY60" s="5"/>
      <c r="DZ60" s="182">
        <f t="shared" ref="DZ60:DZ62" si="1996">DZ$2</f>
        <v>10</v>
      </c>
      <c r="EA60" s="182">
        <f t="shared" ref="EA60:EA62" si="1997">DW60*EA$57</f>
        <v>80000</v>
      </c>
      <c r="EB60" s="182">
        <f t="shared" ref="EB60:EB62" si="1998">DZ60*EA60</f>
        <v>800000</v>
      </c>
      <c r="EC60" s="5"/>
      <c r="ED60" s="182">
        <f t="shared" ref="ED60:ED62" si="1999">ED$2</f>
        <v>10</v>
      </c>
      <c r="EE60" s="182">
        <f t="shared" ref="EE60:EE62" si="2000">EA60*EE$57</f>
        <v>80000</v>
      </c>
      <c r="EF60" s="182">
        <f t="shared" ref="EF60:EF62" si="2001">ED60*EE60</f>
        <v>800000</v>
      </c>
      <c r="EG60" s="5"/>
      <c r="EH60" s="182">
        <f t="shared" ref="EH60:EH62" si="2002">EH$2</f>
        <v>10</v>
      </c>
      <c r="EI60" s="182">
        <f t="shared" ref="EI60:EI62" si="2003">EE60*EI$57</f>
        <v>80000</v>
      </c>
      <c r="EJ60" s="182">
        <f t="shared" ref="EJ60:EJ62" si="2004">EH60*EI60</f>
        <v>800000</v>
      </c>
      <c r="EK60" s="5"/>
      <c r="EL60" s="182">
        <f t="shared" ref="EL60:EL62" si="2005">EL$2</f>
        <v>10</v>
      </c>
      <c r="EM60" s="182">
        <f t="shared" ref="EM60:EM62" si="2006">EI60*EM$57</f>
        <v>80000</v>
      </c>
      <c r="EN60" s="182">
        <f t="shared" ref="EN60:EN62" si="2007">EL60*EM60</f>
        <v>800000</v>
      </c>
      <c r="EO60" s="5"/>
      <c r="EP60" s="182">
        <f t="shared" ref="EP60:EP62" si="2008">EP$2</f>
        <v>10</v>
      </c>
      <c r="EQ60" s="182">
        <f t="shared" ref="EQ60:EQ62" si="2009">EM60*EQ$57</f>
        <v>80000</v>
      </c>
      <c r="ER60" s="182">
        <f t="shared" ref="ER60:ER62" si="2010">EP60*EQ60</f>
        <v>800000</v>
      </c>
      <c r="ES60" s="5"/>
      <c r="ET60" s="182">
        <f t="shared" ref="ET60:ET62" si="2011">ET$2</f>
        <v>10</v>
      </c>
      <c r="EU60" s="182">
        <f t="shared" ref="EU60:EU62" si="2012">EQ60*EU$57</f>
        <v>80000</v>
      </c>
      <c r="EV60" s="182">
        <f t="shared" ref="EV60:EV62" si="2013">ET60*EU60</f>
        <v>800000</v>
      </c>
      <c r="EW60" s="5"/>
      <c r="EX60" s="182">
        <f t="shared" ref="EX60:EX62" si="2014">EX$2</f>
        <v>10</v>
      </c>
      <c r="EY60" s="182">
        <f t="shared" ref="EY60:EY62" si="2015">EU60*EY$57</f>
        <v>80000</v>
      </c>
      <c r="EZ60" s="182">
        <f t="shared" ref="EZ60:EZ62" si="2016">EX60*EY60</f>
        <v>800000</v>
      </c>
      <c r="FA60" s="5"/>
      <c r="FB60" s="182">
        <f t="shared" ref="FB60:FB62" si="2017">FB$2</f>
        <v>10</v>
      </c>
      <c r="FC60" s="182">
        <f t="shared" ref="FC60:FC62" si="2018">EY60*FC$57</f>
        <v>80000</v>
      </c>
      <c r="FD60" s="182">
        <f t="shared" ref="FD60:FD62" si="2019">FB60*FC60</f>
        <v>800000</v>
      </c>
      <c r="FE60" s="5"/>
      <c r="FF60" s="182">
        <f t="shared" ref="FF60:FF62" si="2020">FF$2</f>
        <v>10</v>
      </c>
      <c r="FG60" s="182">
        <f t="shared" ref="FG60:FG62" si="2021">FC60*FG$57</f>
        <v>80000</v>
      </c>
      <c r="FH60" s="182">
        <f t="shared" ref="FH60:FH62" si="2022">FF60*FG60</f>
        <v>800000</v>
      </c>
      <c r="FI60" s="5"/>
      <c r="FJ60" s="182">
        <f t="shared" ref="FJ60:FJ62" si="2023">FJ$2</f>
        <v>10</v>
      </c>
      <c r="FK60" s="182">
        <f t="shared" ref="FK60:FK62" si="2024">FG60*FK$57</f>
        <v>80000</v>
      </c>
      <c r="FL60" s="182">
        <f t="shared" ref="FL60:FL62" si="2025">FJ60*FK60</f>
        <v>800000</v>
      </c>
      <c r="FM60" s="5"/>
      <c r="FN60" s="182">
        <f t="shared" ref="FN60:FN62" si="2026">FN$2</f>
        <v>10</v>
      </c>
      <c r="FO60" s="182">
        <f t="shared" ref="FO60:FO62" si="2027">FK60*FO$57</f>
        <v>80000</v>
      </c>
      <c r="FP60" s="182">
        <f t="shared" ref="FP60:FP62" si="2028">FN60*FO60</f>
        <v>800000</v>
      </c>
      <c r="FQ60" s="5"/>
      <c r="FR60" s="182">
        <f t="shared" ref="FR60:FR62" si="2029">FR$2</f>
        <v>10</v>
      </c>
      <c r="FS60" s="182">
        <f t="shared" ref="FS60:FS62" si="2030">FO60*FS$57</f>
        <v>80000</v>
      </c>
      <c r="FT60" s="182">
        <f t="shared" ref="FT60:FT62" si="2031">FR60*FS60</f>
        <v>800000</v>
      </c>
      <c r="FU60" s="5"/>
      <c r="FV60" s="182">
        <f t="shared" ref="FV60:FV62" si="2032">FV$2</f>
        <v>10</v>
      </c>
      <c r="FW60" s="182">
        <f t="shared" ref="FW60:FW62" si="2033">FS60*FW$57</f>
        <v>80000</v>
      </c>
      <c r="FX60" s="182">
        <f t="shared" ref="FX60:FX62" si="2034">FV60*FW60</f>
        <v>800000</v>
      </c>
      <c r="FY60" s="5"/>
      <c r="FZ60" s="182">
        <f t="shared" ref="FZ60:FZ62" si="2035">FZ$2</f>
        <v>10</v>
      </c>
      <c r="GA60" s="182">
        <f t="shared" ref="GA60:GA62" si="2036">FW60*GA$57</f>
        <v>80000</v>
      </c>
      <c r="GB60" s="182">
        <f t="shared" ref="GB60:GB62" si="2037">FZ60*GA60</f>
        <v>800000</v>
      </c>
      <c r="GC60" s="5"/>
      <c r="GD60" s="182">
        <f t="shared" ref="GD60:GD62" si="2038">GD$2</f>
        <v>10</v>
      </c>
      <c r="GE60" s="182">
        <f t="shared" ref="GE60:GE62" si="2039">GA60*GE$57</f>
        <v>80000</v>
      </c>
      <c r="GF60" s="182">
        <f t="shared" ref="GF60:GF62" si="2040">GD60*GE60</f>
        <v>800000</v>
      </c>
      <c r="GG60" s="5"/>
      <c r="GH60" s="182">
        <f t="shared" ref="GH60:GH62" si="2041">GH$2</f>
        <v>10</v>
      </c>
      <c r="GI60" s="182">
        <f t="shared" ref="GI60:GI62" si="2042">GE60*GI$57</f>
        <v>80000</v>
      </c>
      <c r="GJ60" s="182">
        <f t="shared" ref="GJ60:GJ62" si="2043">GH60*GI60</f>
        <v>800000</v>
      </c>
      <c r="GK60" s="5"/>
      <c r="GL60" s="182">
        <f t="shared" ref="GL60:GL62" si="2044">GL$2</f>
        <v>10</v>
      </c>
      <c r="GM60" s="182">
        <f t="shared" ref="GM60:GM62" si="2045">GI60*GM$57</f>
        <v>80000</v>
      </c>
      <c r="GN60" s="182">
        <f t="shared" ref="GN60:GN62" si="2046">GL60*GM60</f>
        <v>800000</v>
      </c>
      <c r="GO60" s="5"/>
      <c r="GP60" s="182">
        <f t="shared" ref="GP60:GP62" si="2047">GP$2</f>
        <v>10</v>
      </c>
      <c r="GQ60" s="182">
        <f>GM60*GQ$57</f>
        <v>80000</v>
      </c>
      <c r="GR60" s="182">
        <f>GP60*GQ60</f>
        <v>800000</v>
      </c>
      <c r="GS60" s="5"/>
      <c r="GT60" s="182">
        <f t="shared" ref="GT60:GT62" si="2048">GT$2</f>
        <v>10</v>
      </c>
      <c r="GU60" s="182">
        <f>GQ60*GU$57</f>
        <v>80000</v>
      </c>
      <c r="GV60" s="182">
        <f t="shared" ref="GV60:GV62" si="2049">GT60*GU60</f>
        <v>800000</v>
      </c>
      <c r="GW60" s="5"/>
      <c r="GX60" s="182">
        <f t="shared" ref="GX60:GX62" si="2050">GX$2</f>
        <v>10</v>
      </c>
      <c r="GY60" s="182">
        <f t="shared" ref="GY60:GY62" si="2051">GU60*GY$57</f>
        <v>80000</v>
      </c>
      <c r="GZ60" s="182">
        <f t="shared" ref="GZ60:GZ62" si="2052">GX60*GY60</f>
        <v>800000</v>
      </c>
      <c r="HA60" s="5"/>
      <c r="HB60" s="182">
        <f t="shared" ref="HB60:HB62" si="2053">HB$2</f>
        <v>10</v>
      </c>
      <c r="HC60" s="182">
        <f t="shared" ref="HC60:HC62" si="2054">GY60*HC$57</f>
        <v>80000</v>
      </c>
      <c r="HD60" s="182">
        <f t="shared" ref="HD60:HD62" si="2055">HB60*HC60</f>
        <v>800000</v>
      </c>
      <c r="HE60" s="5"/>
      <c r="HF60" s="182">
        <f t="shared" ref="HF60:HF62" si="2056">HF$2</f>
        <v>10</v>
      </c>
      <c r="HG60" s="182">
        <f t="shared" ref="HG60:HG62" si="2057">HC60*HG$57</f>
        <v>80000</v>
      </c>
      <c r="HH60" s="182">
        <f t="shared" ref="HH60:HH62" si="2058">HF60*HG60</f>
        <v>800000</v>
      </c>
      <c r="HI60" s="5"/>
      <c r="HJ60" s="182">
        <f t="shared" ref="HJ60:HJ62" si="2059">HJ$2</f>
        <v>10</v>
      </c>
      <c r="HK60" s="182">
        <f t="shared" ref="HK60:HK62" si="2060">HG60*HK$57</f>
        <v>80000</v>
      </c>
      <c r="HL60" s="182">
        <f t="shared" ref="HL60:HL62" si="2061">HJ60*HK60</f>
        <v>800000</v>
      </c>
      <c r="HM60" s="5"/>
      <c r="HN60" s="182">
        <f t="shared" ref="HN60:HN62" si="2062">HN$2</f>
        <v>10</v>
      </c>
      <c r="HO60" s="182">
        <f t="shared" ref="HO60:HO62" si="2063">HK60*HO$57</f>
        <v>80000</v>
      </c>
      <c r="HP60" s="182">
        <f t="shared" ref="HP60:HP62" si="2064">HN60*HO60</f>
        <v>800000</v>
      </c>
      <c r="HQ60" s="5"/>
      <c r="HR60" s="182">
        <f t="shared" ref="HR60:HR62" si="2065">HR$2</f>
        <v>10</v>
      </c>
      <c r="HS60" s="182">
        <f t="shared" ref="HS60:HS62" si="2066">HO60*HS$57</f>
        <v>80000</v>
      </c>
      <c r="HT60" s="182">
        <f t="shared" ref="HT60:HT62" si="2067">HR60*HS60</f>
        <v>800000</v>
      </c>
      <c r="HU60" s="5"/>
      <c r="HV60" s="182">
        <f t="shared" ref="HV60:HV62" si="2068">HV$2</f>
        <v>10</v>
      </c>
      <c r="HW60" s="182">
        <f t="shared" ref="HW60:HW62" si="2069">HS60*HW$57</f>
        <v>80000</v>
      </c>
      <c r="HX60" s="182">
        <f t="shared" ref="HX60:HX62" si="2070">HV60*HW60</f>
        <v>800000</v>
      </c>
      <c r="HY60" s="5"/>
      <c r="HZ60" s="182">
        <f t="shared" ref="HZ60:HZ62" si="2071">HZ$2</f>
        <v>10</v>
      </c>
      <c r="IA60" s="182">
        <f t="shared" ref="IA60:IA62" si="2072">HW60*IA$57</f>
        <v>80000</v>
      </c>
      <c r="IB60" s="182">
        <f t="shared" ref="IB60:IB62" si="2073">HZ60*IA60</f>
        <v>800000</v>
      </c>
      <c r="IC60" s="5"/>
      <c r="ID60" s="182">
        <f t="shared" ref="ID60:ID62" si="2074">ID$2</f>
        <v>10</v>
      </c>
      <c r="IE60" s="182">
        <f t="shared" ref="IE60:IE62" si="2075">IA60*IE$57</f>
        <v>80000</v>
      </c>
      <c r="IF60" s="182">
        <f t="shared" ref="IF60:IF62" si="2076">ID60*IE60</f>
        <v>800000</v>
      </c>
      <c r="IG60" s="5"/>
      <c r="IH60" s="182">
        <f t="shared" ref="IH60:IH62" si="2077">IH$2</f>
        <v>10</v>
      </c>
      <c r="II60" s="182">
        <f t="shared" ref="II60:II62" si="2078">IE60*II$57</f>
        <v>80000</v>
      </c>
      <c r="IJ60" s="182">
        <f t="shared" ref="IJ60:IJ62" si="2079">IH60*II60</f>
        <v>800000</v>
      </c>
      <c r="IK60" s="5"/>
      <c r="IL60" s="182">
        <f t="shared" ref="IL60:IL62" si="2080">IL$2</f>
        <v>10</v>
      </c>
      <c r="IM60" s="182">
        <f t="shared" ref="IM60:IM62" si="2081">II60*IM$57</f>
        <v>80000</v>
      </c>
      <c r="IN60" s="182">
        <f t="shared" ref="IN60:IN62" si="2082">IL60*IM60</f>
        <v>800000</v>
      </c>
      <c r="IO60" s="5"/>
      <c r="IP60" s="182">
        <f t="shared" ref="IP60:IP62" si="2083">IP$2</f>
        <v>10</v>
      </c>
      <c r="IQ60" s="182">
        <f t="shared" ref="IQ60:IQ62" si="2084">IM60*IQ$57</f>
        <v>80000</v>
      </c>
      <c r="IR60" s="182">
        <f t="shared" ref="IR60:IR62" si="2085">IP60*IQ60</f>
        <v>800000</v>
      </c>
      <c r="IS60" s="5"/>
      <c r="IT60" s="182">
        <f t="shared" ref="IT60:IT62" si="2086">IT$2</f>
        <v>10</v>
      </c>
      <c r="IU60" s="182">
        <f t="shared" ref="IU60:IU62" si="2087">IQ60*IU$57</f>
        <v>80000</v>
      </c>
      <c r="IV60" s="182">
        <f t="shared" ref="IV60:IV62" si="2088">IT60*IU60</f>
        <v>800000</v>
      </c>
      <c r="IW60" s="5"/>
      <c r="IX60" s="182">
        <f t="shared" ref="IX60:IX62" si="2089">IX$2</f>
        <v>10</v>
      </c>
      <c r="IY60" s="182">
        <f t="shared" ref="IY60:IY62" si="2090">IU60*IY$57</f>
        <v>80000</v>
      </c>
      <c r="IZ60" s="182">
        <f t="shared" ref="IZ60:IZ62" si="2091">IX60*IY60</f>
        <v>800000</v>
      </c>
      <c r="JA60" s="5"/>
      <c r="JB60" s="182">
        <f t="shared" ref="JB60:JB62" si="2092">JB$2</f>
        <v>10</v>
      </c>
      <c r="JC60" s="182">
        <f t="shared" ref="JC60:JC62" si="2093">IY60*JC$57</f>
        <v>80000</v>
      </c>
      <c r="JD60" s="182">
        <f t="shared" ref="JD60:JD62" si="2094">JB60*JC60</f>
        <v>800000</v>
      </c>
      <c r="JE60" s="5"/>
      <c r="JF60" s="182">
        <f t="shared" ref="JF60:JF62" si="2095">JF$2</f>
        <v>10</v>
      </c>
      <c r="JG60" s="182">
        <f t="shared" ref="JG60:JG62" si="2096">JC60*JG$57</f>
        <v>80000</v>
      </c>
      <c r="JH60" s="182">
        <f t="shared" ref="JH60:JH62" si="2097">JF60*JG60</f>
        <v>800000</v>
      </c>
      <c r="JI60" s="5"/>
      <c r="JJ60" s="182">
        <f t="shared" ref="JJ60:JJ62" si="2098">JJ$2</f>
        <v>10</v>
      </c>
      <c r="JK60" s="182">
        <f t="shared" ref="JK60:JK62" si="2099">JG60*JK$57</f>
        <v>80000</v>
      </c>
      <c r="JL60" s="182">
        <f t="shared" ref="JL60:JL62" si="2100">JJ60*JK60</f>
        <v>800000</v>
      </c>
      <c r="JM60" s="5"/>
      <c r="JN60" s="182">
        <f t="shared" ref="JN60:JN62" si="2101">JN$2</f>
        <v>10</v>
      </c>
      <c r="JO60" s="182">
        <f t="shared" ref="JO60:JO62" si="2102">JK60*JO$57</f>
        <v>80000</v>
      </c>
      <c r="JP60" s="182">
        <f t="shared" ref="JP60:JP62" si="2103">JN60*JO60</f>
        <v>800000</v>
      </c>
      <c r="JQ60" s="5"/>
      <c r="JR60" s="182">
        <f t="shared" ref="JR60:JR62" si="2104">JR$2</f>
        <v>10</v>
      </c>
      <c r="JS60" s="182">
        <f t="shared" ref="JS60:JS62" si="2105">JO60*JS$57</f>
        <v>80000</v>
      </c>
      <c r="JT60" s="182">
        <f t="shared" ref="JT60:JT62" si="2106">JR60*JS60</f>
        <v>800000</v>
      </c>
      <c r="JU60" s="5"/>
      <c r="JV60" s="182">
        <f t="shared" ref="JV60:JV62" si="2107">JV$2</f>
        <v>10</v>
      </c>
      <c r="JW60" s="182">
        <f t="shared" ref="JW60:JW62" si="2108">JS60*JW$57</f>
        <v>80000</v>
      </c>
      <c r="JX60" s="182">
        <f t="shared" ref="JX60:JX62" si="2109">JV60*JW60</f>
        <v>800000</v>
      </c>
      <c r="JY60" s="5"/>
      <c r="JZ60" s="182">
        <f t="shared" ref="JZ60:JZ62" si="2110">JZ$2</f>
        <v>10</v>
      </c>
      <c r="KA60" s="182">
        <f t="shared" ref="KA60:KA62" si="2111">JW60*KA$57</f>
        <v>80000</v>
      </c>
      <c r="KB60" s="182">
        <f t="shared" ref="KB60:KB62" si="2112">JZ60*KA60</f>
        <v>800000</v>
      </c>
      <c r="KC60" s="5"/>
      <c r="KD60" s="182">
        <f t="shared" ref="KD60:KD62" si="2113">KD$2</f>
        <v>10</v>
      </c>
      <c r="KE60" s="182">
        <f t="shared" ref="KE60:KE62" si="2114">KA60*KE$57</f>
        <v>80000</v>
      </c>
      <c r="KF60" s="182">
        <f t="shared" ref="KF60:KF62" si="2115">KD60*KE60</f>
        <v>800000</v>
      </c>
      <c r="KH60" s="183">
        <f t="shared" ref="KH60:KH62" si="2116">SUMIFS($F60:$KF60,$F$3:$KF$3,KH$5,$F$6:$KF$6,KH$6)</f>
        <v>10</v>
      </c>
      <c r="KI60" s="183">
        <f t="shared" ref="KI60:KI62" si="2117">KJ60/KH60</f>
        <v>88000</v>
      </c>
      <c r="KJ60" s="183">
        <f>SUMIFS($F60:$KF60,$F$3:$KF$3,KH$5,$F$6:$KF$6,KJ$6)</f>
        <v>880000</v>
      </c>
      <c r="KL60" s="183">
        <f t="shared" ref="KL60:KL62" si="2118">SUMIFS($F60:$KF60,$F$3:$KF$3,KL$5,$F$6:$KF$6,KL$6)</f>
        <v>113</v>
      </c>
      <c r="KM60" s="183">
        <f t="shared" ref="KM60:KM62" si="2119">KN60/KL60</f>
        <v>80000</v>
      </c>
      <c r="KN60" s="183">
        <f>SUMIFS($F60:$KF60,$F$3:$KF$3,KL$5,$F$6:$KF$6,KN$6)</f>
        <v>9040000</v>
      </c>
      <c r="KP60" s="183">
        <f t="shared" ref="KP60:KP62" si="2120">SUMIFS($F60:$KF60,$F$3:$KF$3,KP$5,$F$6:$KF$6,KP$6)</f>
        <v>120</v>
      </c>
      <c r="KQ60" s="183">
        <f t="shared" ref="KQ60:KQ62" si="2121">KR60/KP60</f>
        <v>80000</v>
      </c>
      <c r="KR60" s="183">
        <f>SUMIFS($F60:$KF60,$F$3:$KF$3,KP$5,$F$6:$KF$6,KR$6)</f>
        <v>9600000</v>
      </c>
      <c r="KT60" s="183">
        <f t="shared" ref="KT60:KT62" si="2122">SUMIFS($F60:$KF60,$F$3:$KF$3,KT$5,$F$6:$KF$6,KT$6)</f>
        <v>120</v>
      </c>
      <c r="KU60" s="183">
        <f t="shared" ref="KU60:KU62" si="2123">KV60/KT60</f>
        <v>80000</v>
      </c>
      <c r="KV60" s="183">
        <f>SUMIFS($F60:$KF60,$F$3:$KF$3,KT$5,$F$6:$KF$6,KV$6)</f>
        <v>9600000</v>
      </c>
      <c r="KX60" s="183">
        <f t="shared" ref="KX60:KX62" si="2124">SUMIFS($F60:$KF60,$F$3:$KF$3,KX$5,$F$6:$KF$6,KX$6)</f>
        <v>120</v>
      </c>
      <c r="KY60" s="183">
        <f t="shared" ref="KY60:KY62" si="2125">KZ60/KX60</f>
        <v>80000</v>
      </c>
      <c r="KZ60" s="183">
        <f>SUMIFS($F60:$KF60,$F$3:$KF$3,KX$5,$F$6:$KF$6,KZ$6)</f>
        <v>9600000</v>
      </c>
      <c r="LB60" s="183">
        <f t="shared" ref="LB60:LB62" si="2126">SUMIFS($F60:$KF60,$F$3:$KF$3,LB$5,$F$6:$KF$6,LB$6)</f>
        <v>120</v>
      </c>
      <c r="LC60" s="183">
        <f t="shared" ref="LC60:LC62" si="2127">LD60/LB60</f>
        <v>80000</v>
      </c>
      <c r="LD60" s="183">
        <f>SUMIFS($F60:$KF60,$F$3:$KF$3,LB$5,$F$6:$KF$6,LD$6)</f>
        <v>9600000</v>
      </c>
      <c r="LF60" s="183">
        <f t="shared" ref="LF60:LF62" si="2128">SUMIFS($F60:$KF60,$F$3:$KF$3,LF$5,$F$6:$KF$6,LF$6)</f>
        <v>80</v>
      </c>
      <c r="LG60" s="183">
        <f t="shared" ref="LG60:LG62" si="2129">LH60/LF60</f>
        <v>80000</v>
      </c>
      <c r="LH60" s="183">
        <f>SUMIFS($F60:$KF60,$F$3:$KF$3,LF$5,$F$6:$KF$6,LH$6)</f>
        <v>6400000</v>
      </c>
    </row>
    <row r="61" spans="2:320" ht="18.75">
      <c r="B61" s="172" t="str">
        <f>A.IIOPEX!C60</f>
        <v>6c</v>
      </c>
      <c r="C61" s="181"/>
      <c r="D61" s="180" t="str">
        <f>A.IIOPEX!E60</f>
        <v>Promotions</v>
      </c>
      <c r="E61" s="184"/>
      <c r="F61" s="182"/>
      <c r="G61" s="182">
        <f>A.IIOPEX!I60</f>
        <v>20000</v>
      </c>
      <c r="H61" s="182">
        <f>A.IIOPEX!I60</f>
        <v>20000</v>
      </c>
      <c r="I61" s="5"/>
      <c r="J61" s="182">
        <f t="shared" si="1906"/>
        <v>3</v>
      </c>
      <c r="K61" s="182">
        <f t="shared" si="1907"/>
        <v>20000</v>
      </c>
      <c r="L61" s="182">
        <f t="shared" si="1908"/>
        <v>60000</v>
      </c>
      <c r="M61" s="5"/>
      <c r="N61" s="182">
        <f t="shared" si="1909"/>
        <v>3</v>
      </c>
      <c r="O61" s="182">
        <f t="shared" si="1910"/>
        <v>20000</v>
      </c>
      <c r="P61" s="182">
        <f t="shared" si="1911"/>
        <v>60000</v>
      </c>
      <c r="Q61" s="5"/>
      <c r="R61" s="182">
        <f t="shared" si="1912"/>
        <v>4</v>
      </c>
      <c r="S61" s="182">
        <f t="shared" si="1913"/>
        <v>20000</v>
      </c>
      <c r="T61" s="182">
        <f t="shared" si="1914"/>
        <v>80000</v>
      </c>
      <c r="U61" s="5"/>
      <c r="V61" s="182">
        <f t="shared" si="1915"/>
        <v>5</v>
      </c>
      <c r="W61" s="182">
        <f t="shared" si="1916"/>
        <v>20000</v>
      </c>
      <c r="X61" s="182">
        <f t="shared" si="1917"/>
        <v>100000</v>
      </c>
      <c r="Y61" s="5"/>
      <c r="Z61" s="182">
        <f t="shared" si="1918"/>
        <v>8</v>
      </c>
      <c r="AA61" s="182">
        <f t="shared" si="1919"/>
        <v>20000</v>
      </c>
      <c r="AB61" s="182">
        <f t="shared" si="1920"/>
        <v>160000</v>
      </c>
      <c r="AC61" s="5"/>
      <c r="AD61" s="182">
        <f t="shared" si="1921"/>
        <v>10</v>
      </c>
      <c r="AE61" s="182">
        <f t="shared" si="1922"/>
        <v>20000</v>
      </c>
      <c r="AF61" s="182">
        <f t="shared" si="1923"/>
        <v>200000</v>
      </c>
      <c r="AG61" s="5"/>
      <c r="AH61" s="182">
        <f t="shared" si="1924"/>
        <v>10</v>
      </c>
      <c r="AI61" s="182">
        <f t="shared" si="1925"/>
        <v>20000</v>
      </c>
      <c r="AJ61" s="182">
        <f t="shared" si="1926"/>
        <v>200000</v>
      </c>
      <c r="AK61" s="5"/>
      <c r="AL61" s="182">
        <f t="shared" si="1927"/>
        <v>10</v>
      </c>
      <c r="AM61" s="182">
        <f t="shared" si="1928"/>
        <v>20000</v>
      </c>
      <c r="AN61" s="182">
        <f t="shared" si="1929"/>
        <v>200000</v>
      </c>
      <c r="AO61" s="5"/>
      <c r="AP61" s="182">
        <f t="shared" si="1930"/>
        <v>10</v>
      </c>
      <c r="AQ61" s="182">
        <f t="shared" si="1931"/>
        <v>20000</v>
      </c>
      <c r="AR61" s="182">
        <f t="shared" si="1932"/>
        <v>200000</v>
      </c>
      <c r="AS61" s="5"/>
      <c r="AT61" s="182">
        <f t="shared" si="1933"/>
        <v>10</v>
      </c>
      <c r="AU61" s="182">
        <f t="shared" si="1934"/>
        <v>20000</v>
      </c>
      <c r="AV61" s="182">
        <f t="shared" si="1935"/>
        <v>200000</v>
      </c>
      <c r="AW61" s="5"/>
      <c r="AX61" s="182">
        <f t="shared" si="1936"/>
        <v>10</v>
      </c>
      <c r="AY61" s="182">
        <f t="shared" si="1937"/>
        <v>20000</v>
      </c>
      <c r="AZ61" s="182">
        <f t="shared" si="1938"/>
        <v>200000</v>
      </c>
      <c r="BA61" s="5"/>
      <c r="BB61" s="182">
        <f t="shared" si="1939"/>
        <v>10</v>
      </c>
      <c r="BC61" s="182">
        <f t="shared" si="1940"/>
        <v>20000</v>
      </c>
      <c r="BD61" s="182">
        <f t="shared" si="1941"/>
        <v>200000</v>
      </c>
      <c r="BE61" s="5"/>
      <c r="BF61" s="182">
        <f t="shared" si="1942"/>
        <v>10</v>
      </c>
      <c r="BG61" s="182">
        <f t="shared" si="1943"/>
        <v>20000</v>
      </c>
      <c r="BH61" s="182">
        <f t="shared" si="1944"/>
        <v>200000</v>
      </c>
      <c r="BI61" s="5"/>
      <c r="BJ61" s="182">
        <f t="shared" si="1945"/>
        <v>10</v>
      </c>
      <c r="BK61" s="182">
        <f t="shared" si="1946"/>
        <v>20000</v>
      </c>
      <c r="BL61" s="182">
        <f t="shared" si="1947"/>
        <v>200000</v>
      </c>
      <c r="BM61" s="5"/>
      <c r="BN61" s="182">
        <f t="shared" si="1948"/>
        <v>10</v>
      </c>
      <c r="BO61" s="182">
        <f t="shared" si="1949"/>
        <v>20000</v>
      </c>
      <c r="BP61" s="182">
        <f t="shared" si="1950"/>
        <v>200000</v>
      </c>
      <c r="BQ61" s="5"/>
      <c r="BR61" s="182">
        <f t="shared" si="1951"/>
        <v>10</v>
      </c>
      <c r="BS61" s="182">
        <f t="shared" si="1952"/>
        <v>20000</v>
      </c>
      <c r="BT61" s="182">
        <f t="shared" si="1953"/>
        <v>200000</v>
      </c>
      <c r="BU61" s="5"/>
      <c r="BV61" s="182">
        <f t="shared" si="1954"/>
        <v>10</v>
      </c>
      <c r="BW61" s="182">
        <f t="shared" si="1955"/>
        <v>20000</v>
      </c>
      <c r="BX61" s="182">
        <f t="shared" si="1956"/>
        <v>200000</v>
      </c>
      <c r="BY61" s="5"/>
      <c r="BZ61" s="182">
        <f t="shared" si="1957"/>
        <v>10</v>
      </c>
      <c r="CA61" s="182">
        <f t="shared" si="1958"/>
        <v>20000</v>
      </c>
      <c r="CB61" s="182">
        <f t="shared" si="1959"/>
        <v>200000</v>
      </c>
      <c r="CC61" s="5"/>
      <c r="CD61" s="182">
        <f t="shared" si="1960"/>
        <v>10</v>
      </c>
      <c r="CE61" s="182">
        <f t="shared" si="1961"/>
        <v>20000</v>
      </c>
      <c r="CF61" s="182">
        <f t="shared" si="1962"/>
        <v>200000</v>
      </c>
      <c r="CG61" s="5"/>
      <c r="CH61" s="182">
        <f t="shared" si="1963"/>
        <v>10</v>
      </c>
      <c r="CI61" s="182">
        <f t="shared" si="1964"/>
        <v>20000</v>
      </c>
      <c r="CJ61" s="182">
        <f t="shared" si="1965"/>
        <v>200000</v>
      </c>
      <c r="CK61" s="5"/>
      <c r="CL61" s="182">
        <f t="shared" si="1966"/>
        <v>10</v>
      </c>
      <c r="CM61" s="182">
        <f t="shared" si="1967"/>
        <v>20000</v>
      </c>
      <c r="CN61" s="182">
        <f t="shared" si="1968"/>
        <v>200000</v>
      </c>
      <c r="CO61" s="5"/>
      <c r="CP61" s="182">
        <f t="shared" si="1969"/>
        <v>10</v>
      </c>
      <c r="CQ61" s="182">
        <f t="shared" si="1970"/>
        <v>20000</v>
      </c>
      <c r="CR61" s="182">
        <f t="shared" si="1971"/>
        <v>200000</v>
      </c>
      <c r="CS61" s="5"/>
      <c r="CT61" s="182">
        <f t="shared" si="1972"/>
        <v>10</v>
      </c>
      <c r="CU61" s="182">
        <f t="shared" si="1973"/>
        <v>20000</v>
      </c>
      <c r="CV61" s="182">
        <f t="shared" si="1974"/>
        <v>200000</v>
      </c>
      <c r="CW61" s="5"/>
      <c r="CX61" s="182">
        <f t="shared" si="1975"/>
        <v>10</v>
      </c>
      <c r="CY61" s="182">
        <f t="shared" si="1976"/>
        <v>20000</v>
      </c>
      <c r="CZ61" s="182">
        <f t="shared" si="1977"/>
        <v>200000</v>
      </c>
      <c r="DA61" s="5"/>
      <c r="DB61" s="182">
        <f t="shared" si="1978"/>
        <v>10</v>
      </c>
      <c r="DC61" s="182">
        <f t="shared" si="1979"/>
        <v>20000</v>
      </c>
      <c r="DD61" s="182">
        <f t="shared" si="1980"/>
        <v>200000</v>
      </c>
      <c r="DE61" s="5"/>
      <c r="DF61" s="182">
        <f t="shared" si="1981"/>
        <v>10</v>
      </c>
      <c r="DG61" s="182">
        <f t="shared" si="1982"/>
        <v>20000</v>
      </c>
      <c r="DH61" s="182">
        <f t="shared" si="1983"/>
        <v>200000</v>
      </c>
      <c r="DI61" s="5"/>
      <c r="DJ61" s="182">
        <f t="shared" si="1984"/>
        <v>10</v>
      </c>
      <c r="DK61" s="182">
        <f t="shared" si="1985"/>
        <v>20000</v>
      </c>
      <c r="DL61" s="182">
        <f t="shared" si="1986"/>
        <v>200000</v>
      </c>
      <c r="DM61" s="5"/>
      <c r="DN61" s="182">
        <f t="shared" si="1987"/>
        <v>10</v>
      </c>
      <c r="DO61" s="182">
        <f t="shared" si="1988"/>
        <v>20000</v>
      </c>
      <c r="DP61" s="182">
        <f t="shared" si="1989"/>
        <v>200000</v>
      </c>
      <c r="DQ61" s="5"/>
      <c r="DR61" s="182">
        <f t="shared" si="1990"/>
        <v>10</v>
      </c>
      <c r="DS61" s="182">
        <f t="shared" si="1991"/>
        <v>20000</v>
      </c>
      <c r="DT61" s="182">
        <f t="shared" si="1992"/>
        <v>200000</v>
      </c>
      <c r="DU61" s="5"/>
      <c r="DV61" s="182">
        <f t="shared" si="1993"/>
        <v>10</v>
      </c>
      <c r="DW61" s="182">
        <f t="shared" si="1994"/>
        <v>20000</v>
      </c>
      <c r="DX61" s="182">
        <f t="shared" si="1995"/>
        <v>200000</v>
      </c>
      <c r="DY61" s="5"/>
      <c r="DZ61" s="182">
        <f t="shared" si="1996"/>
        <v>10</v>
      </c>
      <c r="EA61" s="182">
        <f t="shared" si="1997"/>
        <v>20000</v>
      </c>
      <c r="EB61" s="182">
        <f t="shared" si="1998"/>
        <v>200000</v>
      </c>
      <c r="EC61" s="5"/>
      <c r="ED61" s="182">
        <f t="shared" si="1999"/>
        <v>10</v>
      </c>
      <c r="EE61" s="182">
        <f t="shared" si="2000"/>
        <v>20000</v>
      </c>
      <c r="EF61" s="182">
        <f t="shared" si="2001"/>
        <v>200000</v>
      </c>
      <c r="EG61" s="5"/>
      <c r="EH61" s="182">
        <f t="shared" si="2002"/>
        <v>10</v>
      </c>
      <c r="EI61" s="182">
        <f t="shared" si="2003"/>
        <v>20000</v>
      </c>
      <c r="EJ61" s="182">
        <f t="shared" si="2004"/>
        <v>200000</v>
      </c>
      <c r="EK61" s="5"/>
      <c r="EL61" s="182">
        <f t="shared" si="2005"/>
        <v>10</v>
      </c>
      <c r="EM61" s="182">
        <f t="shared" si="2006"/>
        <v>20000</v>
      </c>
      <c r="EN61" s="182">
        <f t="shared" si="2007"/>
        <v>200000</v>
      </c>
      <c r="EO61" s="5"/>
      <c r="EP61" s="182">
        <f t="shared" si="2008"/>
        <v>10</v>
      </c>
      <c r="EQ61" s="182">
        <f t="shared" si="2009"/>
        <v>20000</v>
      </c>
      <c r="ER61" s="182">
        <f t="shared" si="2010"/>
        <v>200000</v>
      </c>
      <c r="ES61" s="5"/>
      <c r="ET61" s="182">
        <f t="shared" si="2011"/>
        <v>10</v>
      </c>
      <c r="EU61" s="182">
        <f t="shared" si="2012"/>
        <v>20000</v>
      </c>
      <c r="EV61" s="182">
        <f t="shared" si="2013"/>
        <v>200000</v>
      </c>
      <c r="EW61" s="5"/>
      <c r="EX61" s="182">
        <f t="shared" si="2014"/>
        <v>10</v>
      </c>
      <c r="EY61" s="182">
        <f t="shared" si="2015"/>
        <v>20000</v>
      </c>
      <c r="EZ61" s="182">
        <f t="shared" si="2016"/>
        <v>200000</v>
      </c>
      <c r="FA61" s="5"/>
      <c r="FB61" s="182">
        <f t="shared" si="2017"/>
        <v>10</v>
      </c>
      <c r="FC61" s="182">
        <f t="shared" si="2018"/>
        <v>20000</v>
      </c>
      <c r="FD61" s="182">
        <f t="shared" si="2019"/>
        <v>200000</v>
      </c>
      <c r="FE61" s="5"/>
      <c r="FF61" s="182">
        <f t="shared" si="2020"/>
        <v>10</v>
      </c>
      <c r="FG61" s="182">
        <f t="shared" si="2021"/>
        <v>20000</v>
      </c>
      <c r="FH61" s="182">
        <f t="shared" si="2022"/>
        <v>200000</v>
      </c>
      <c r="FI61" s="5"/>
      <c r="FJ61" s="182">
        <f t="shared" si="2023"/>
        <v>10</v>
      </c>
      <c r="FK61" s="182">
        <f t="shared" si="2024"/>
        <v>20000</v>
      </c>
      <c r="FL61" s="182">
        <f t="shared" si="2025"/>
        <v>200000</v>
      </c>
      <c r="FM61" s="5"/>
      <c r="FN61" s="182">
        <f t="shared" si="2026"/>
        <v>10</v>
      </c>
      <c r="FO61" s="182">
        <f t="shared" si="2027"/>
        <v>20000</v>
      </c>
      <c r="FP61" s="182">
        <f t="shared" si="2028"/>
        <v>200000</v>
      </c>
      <c r="FQ61" s="5"/>
      <c r="FR61" s="182">
        <f t="shared" si="2029"/>
        <v>10</v>
      </c>
      <c r="FS61" s="182">
        <f t="shared" si="2030"/>
        <v>20000</v>
      </c>
      <c r="FT61" s="182">
        <f t="shared" si="2031"/>
        <v>200000</v>
      </c>
      <c r="FU61" s="5"/>
      <c r="FV61" s="182">
        <f t="shared" si="2032"/>
        <v>10</v>
      </c>
      <c r="FW61" s="182">
        <f t="shared" si="2033"/>
        <v>20000</v>
      </c>
      <c r="FX61" s="182">
        <f t="shared" si="2034"/>
        <v>200000</v>
      </c>
      <c r="FY61" s="5"/>
      <c r="FZ61" s="182">
        <f t="shared" si="2035"/>
        <v>10</v>
      </c>
      <c r="GA61" s="182">
        <f t="shared" si="2036"/>
        <v>20000</v>
      </c>
      <c r="GB61" s="182">
        <f t="shared" si="2037"/>
        <v>200000</v>
      </c>
      <c r="GC61" s="5"/>
      <c r="GD61" s="182">
        <f t="shared" si="2038"/>
        <v>10</v>
      </c>
      <c r="GE61" s="182">
        <f t="shared" si="2039"/>
        <v>20000</v>
      </c>
      <c r="GF61" s="182">
        <f t="shared" si="2040"/>
        <v>200000</v>
      </c>
      <c r="GG61" s="5"/>
      <c r="GH61" s="182">
        <f t="shared" si="2041"/>
        <v>10</v>
      </c>
      <c r="GI61" s="182">
        <f t="shared" si="2042"/>
        <v>20000</v>
      </c>
      <c r="GJ61" s="182">
        <f t="shared" si="2043"/>
        <v>200000</v>
      </c>
      <c r="GK61" s="5"/>
      <c r="GL61" s="182">
        <f t="shared" si="2044"/>
        <v>10</v>
      </c>
      <c r="GM61" s="182">
        <f t="shared" si="2045"/>
        <v>20000</v>
      </c>
      <c r="GN61" s="182">
        <f t="shared" si="2046"/>
        <v>200000</v>
      </c>
      <c r="GO61" s="5"/>
      <c r="GP61" s="182">
        <f t="shared" si="2047"/>
        <v>10</v>
      </c>
      <c r="GQ61" s="182">
        <f>GM61*GQ$57</f>
        <v>20000</v>
      </c>
      <c r="GR61" s="182">
        <f t="shared" ref="GR60:GR62" si="2130">GP61*GQ61</f>
        <v>200000</v>
      </c>
      <c r="GS61" s="5"/>
      <c r="GT61" s="182">
        <f>GT$2</f>
        <v>10</v>
      </c>
      <c r="GU61" s="182">
        <f t="shared" ref="GU60:GU62" si="2131">GQ61*GU$57</f>
        <v>20000</v>
      </c>
      <c r="GV61" s="182">
        <f t="shared" si="2049"/>
        <v>200000</v>
      </c>
      <c r="GW61" s="5"/>
      <c r="GX61" s="182">
        <f t="shared" si="2050"/>
        <v>10</v>
      </c>
      <c r="GY61" s="182">
        <f t="shared" si="2051"/>
        <v>20000</v>
      </c>
      <c r="GZ61" s="182">
        <f t="shared" si="2052"/>
        <v>200000</v>
      </c>
      <c r="HA61" s="5"/>
      <c r="HB61" s="182">
        <f t="shared" si="2053"/>
        <v>10</v>
      </c>
      <c r="HC61" s="182">
        <f t="shared" si="2054"/>
        <v>20000</v>
      </c>
      <c r="HD61" s="182">
        <f t="shared" si="2055"/>
        <v>200000</v>
      </c>
      <c r="HE61" s="5"/>
      <c r="HF61" s="182">
        <f t="shared" si="2056"/>
        <v>10</v>
      </c>
      <c r="HG61" s="182">
        <f t="shared" si="2057"/>
        <v>20000</v>
      </c>
      <c r="HH61" s="182">
        <f t="shared" si="2058"/>
        <v>200000</v>
      </c>
      <c r="HI61" s="5"/>
      <c r="HJ61" s="182">
        <f t="shared" si="2059"/>
        <v>10</v>
      </c>
      <c r="HK61" s="182">
        <f t="shared" si="2060"/>
        <v>20000</v>
      </c>
      <c r="HL61" s="182">
        <f t="shared" si="2061"/>
        <v>200000</v>
      </c>
      <c r="HM61" s="5"/>
      <c r="HN61" s="182">
        <f t="shared" si="2062"/>
        <v>10</v>
      </c>
      <c r="HO61" s="182">
        <f t="shared" si="2063"/>
        <v>20000</v>
      </c>
      <c r="HP61" s="182">
        <f t="shared" si="2064"/>
        <v>200000</v>
      </c>
      <c r="HQ61" s="5"/>
      <c r="HR61" s="182">
        <f t="shared" si="2065"/>
        <v>10</v>
      </c>
      <c r="HS61" s="182">
        <f t="shared" si="2066"/>
        <v>20000</v>
      </c>
      <c r="HT61" s="182">
        <f t="shared" si="2067"/>
        <v>200000</v>
      </c>
      <c r="HU61" s="5"/>
      <c r="HV61" s="182">
        <f t="shared" si="2068"/>
        <v>10</v>
      </c>
      <c r="HW61" s="182">
        <f t="shared" si="2069"/>
        <v>20000</v>
      </c>
      <c r="HX61" s="182">
        <f t="shared" si="2070"/>
        <v>200000</v>
      </c>
      <c r="HY61" s="5"/>
      <c r="HZ61" s="182">
        <f t="shared" si="2071"/>
        <v>10</v>
      </c>
      <c r="IA61" s="182">
        <f t="shared" si="2072"/>
        <v>20000</v>
      </c>
      <c r="IB61" s="182">
        <f t="shared" si="2073"/>
        <v>200000</v>
      </c>
      <c r="IC61" s="5"/>
      <c r="ID61" s="182">
        <f t="shared" si="2074"/>
        <v>10</v>
      </c>
      <c r="IE61" s="182">
        <f t="shared" si="2075"/>
        <v>20000</v>
      </c>
      <c r="IF61" s="182">
        <f t="shared" si="2076"/>
        <v>200000</v>
      </c>
      <c r="IG61" s="5"/>
      <c r="IH61" s="182">
        <f t="shared" si="2077"/>
        <v>10</v>
      </c>
      <c r="II61" s="182">
        <f t="shared" si="2078"/>
        <v>20000</v>
      </c>
      <c r="IJ61" s="182">
        <f t="shared" si="2079"/>
        <v>200000</v>
      </c>
      <c r="IK61" s="5"/>
      <c r="IL61" s="182">
        <f t="shared" si="2080"/>
        <v>10</v>
      </c>
      <c r="IM61" s="182">
        <f t="shared" si="2081"/>
        <v>20000</v>
      </c>
      <c r="IN61" s="182">
        <f t="shared" si="2082"/>
        <v>200000</v>
      </c>
      <c r="IO61" s="5"/>
      <c r="IP61" s="182">
        <f t="shared" si="2083"/>
        <v>10</v>
      </c>
      <c r="IQ61" s="182">
        <f t="shared" si="2084"/>
        <v>20000</v>
      </c>
      <c r="IR61" s="182">
        <f t="shared" si="2085"/>
        <v>200000</v>
      </c>
      <c r="IS61" s="5"/>
      <c r="IT61" s="182">
        <f t="shared" si="2086"/>
        <v>10</v>
      </c>
      <c r="IU61" s="182">
        <f t="shared" si="2087"/>
        <v>20000</v>
      </c>
      <c r="IV61" s="182">
        <f t="shared" si="2088"/>
        <v>200000</v>
      </c>
      <c r="IW61" s="5"/>
      <c r="IX61" s="182">
        <f t="shared" si="2089"/>
        <v>10</v>
      </c>
      <c r="IY61" s="182">
        <f t="shared" si="2090"/>
        <v>20000</v>
      </c>
      <c r="IZ61" s="182">
        <f t="shared" si="2091"/>
        <v>200000</v>
      </c>
      <c r="JA61" s="5"/>
      <c r="JB61" s="182">
        <f t="shared" si="2092"/>
        <v>10</v>
      </c>
      <c r="JC61" s="182">
        <f t="shared" si="2093"/>
        <v>20000</v>
      </c>
      <c r="JD61" s="182">
        <f t="shared" si="2094"/>
        <v>200000</v>
      </c>
      <c r="JE61" s="5"/>
      <c r="JF61" s="182">
        <f t="shared" si="2095"/>
        <v>10</v>
      </c>
      <c r="JG61" s="182">
        <f t="shared" si="2096"/>
        <v>20000</v>
      </c>
      <c r="JH61" s="182">
        <f t="shared" si="2097"/>
        <v>200000</v>
      </c>
      <c r="JI61" s="5"/>
      <c r="JJ61" s="182">
        <f t="shared" si="2098"/>
        <v>10</v>
      </c>
      <c r="JK61" s="182">
        <f t="shared" si="2099"/>
        <v>20000</v>
      </c>
      <c r="JL61" s="182">
        <f t="shared" si="2100"/>
        <v>200000</v>
      </c>
      <c r="JM61" s="5"/>
      <c r="JN61" s="182">
        <f t="shared" si="2101"/>
        <v>10</v>
      </c>
      <c r="JO61" s="182">
        <f t="shared" si="2102"/>
        <v>20000</v>
      </c>
      <c r="JP61" s="182">
        <f t="shared" si="2103"/>
        <v>200000</v>
      </c>
      <c r="JQ61" s="5"/>
      <c r="JR61" s="182">
        <f t="shared" si="2104"/>
        <v>10</v>
      </c>
      <c r="JS61" s="182">
        <f t="shared" si="2105"/>
        <v>20000</v>
      </c>
      <c r="JT61" s="182">
        <f t="shared" si="2106"/>
        <v>200000</v>
      </c>
      <c r="JU61" s="5"/>
      <c r="JV61" s="182">
        <f t="shared" si="2107"/>
        <v>10</v>
      </c>
      <c r="JW61" s="182">
        <f t="shared" si="2108"/>
        <v>20000</v>
      </c>
      <c r="JX61" s="182">
        <f t="shared" si="2109"/>
        <v>200000</v>
      </c>
      <c r="JY61" s="5"/>
      <c r="JZ61" s="182">
        <f t="shared" si="2110"/>
        <v>10</v>
      </c>
      <c r="KA61" s="182">
        <f t="shared" si="2111"/>
        <v>20000</v>
      </c>
      <c r="KB61" s="182">
        <f t="shared" si="2112"/>
        <v>200000</v>
      </c>
      <c r="KC61" s="5"/>
      <c r="KD61" s="182">
        <f t="shared" si="2113"/>
        <v>10</v>
      </c>
      <c r="KE61" s="182">
        <f t="shared" si="2114"/>
        <v>20000</v>
      </c>
      <c r="KF61" s="182">
        <f t="shared" si="2115"/>
        <v>200000</v>
      </c>
      <c r="KH61" s="183">
        <f t="shared" si="2116"/>
        <v>10</v>
      </c>
      <c r="KI61" s="183">
        <f t="shared" si="2117"/>
        <v>22000</v>
      </c>
      <c r="KJ61" s="183">
        <f>SUMIFS($F61:$KF61,$F$3:$KF$3,KH$5,$F$6:$KF$6,KJ$6)</f>
        <v>220000</v>
      </c>
      <c r="KL61" s="183">
        <f t="shared" si="2118"/>
        <v>113</v>
      </c>
      <c r="KM61" s="183">
        <f t="shared" si="2119"/>
        <v>20000</v>
      </c>
      <c r="KN61" s="183">
        <f>SUMIFS($F61:$KF61,$F$3:$KF$3,KL$5,$F$6:$KF$6,KN$6)</f>
        <v>2260000</v>
      </c>
      <c r="KP61" s="183">
        <f t="shared" si="2120"/>
        <v>120</v>
      </c>
      <c r="KQ61" s="183">
        <f t="shared" si="2121"/>
        <v>20000</v>
      </c>
      <c r="KR61" s="183">
        <f>SUMIFS($F61:$KF61,$F$3:$KF$3,KP$5,$F$6:$KF$6,KR$6)</f>
        <v>2400000</v>
      </c>
      <c r="KT61" s="183">
        <f t="shared" si="2122"/>
        <v>120</v>
      </c>
      <c r="KU61" s="183">
        <f t="shared" si="2123"/>
        <v>20000</v>
      </c>
      <c r="KV61" s="183">
        <f>SUMIFS($F61:$KF61,$F$3:$KF$3,KT$5,$F$6:$KF$6,KV$6)</f>
        <v>2400000</v>
      </c>
      <c r="KX61" s="183">
        <f t="shared" si="2124"/>
        <v>120</v>
      </c>
      <c r="KY61" s="183">
        <f t="shared" si="2125"/>
        <v>20000</v>
      </c>
      <c r="KZ61" s="183">
        <f>SUMIFS($F61:$KF61,$F$3:$KF$3,KX$5,$F$6:$KF$6,KZ$6)</f>
        <v>2400000</v>
      </c>
      <c r="LB61" s="183">
        <f t="shared" si="2126"/>
        <v>120</v>
      </c>
      <c r="LC61" s="183">
        <f t="shared" si="2127"/>
        <v>20000</v>
      </c>
      <c r="LD61" s="183">
        <f>SUMIFS($F61:$KF61,$F$3:$KF$3,LB$5,$F$6:$KF$6,LD$6)</f>
        <v>2400000</v>
      </c>
      <c r="LF61" s="183">
        <f t="shared" si="2128"/>
        <v>80</v>
      </c>
      <c r="LG61" s="183">
        <f t="shared" si="2129"/>
        <v>20000</v>
      </c>
      <c r="LH61" s="183">
        <f>SUMIFS($F61:$KF61,$F$3:$KF$3,LF$5,$F$6:$KF$6,LH$6)</f>
        <v>1600000</v>
      </c>
    </row>
    <row r="62" spans="2:320" ht="18.75">
      <c r="B62" s="172" t="str">
        <f>A.IIOPEX!C61</f>
        <v>6d</v>
      </c>
      <c r="C62" s="181"/>
      <c r="D62" s="180" t="str">
        <f>A.IIOPEX!E61</f>
        <v>Other Media</v>
      </c>
      <c r="E62" s="184"/>
      <c r="F62" s="182"/>
      <c r="G62" s="182">
        <f>A.IIOPEX!I61</f>
        <v>25000</v>
      </c>
      <c r="H62" s="182">
        <f>A.IIOPEX!I61</f>
        <v>25000</v>
      </c>
      <c r="I62" s="5"/>
      <c r="J62" s="182">
        <f t="shared" si="1906"/>
        <v>3</v>
      </c>
      <c r="K62" s="182">
        <f t="shared" si="1907"/>
        <v>25000</v>
      </c>
      <c r="L62" s="182">
        <f t="shared" si="1908"/>
        <v>75000</v>
      </c>
      <c r="M62" s="5"/>
      <c r="N62" s="182">
        <f t="shared" si="1909"/>
        <v>3</v>
      </c>
      <c r="O62" s="182">
        <f t="shared" si="1910"/>
        <v>25000</v>
      </c>
      <c r="P62" s="182">
        <f t="shared" si="1911"/>
        <v>75000</v>
      </c>
      <c r="Q62" s="5"/>
      <c r="R62" s="182">
        <f t="shared" si="1912"/>
        <v>4</v>
      </c>
      <c r="S62" s="182">
        <f t="shared" si="1913"/>
        <v>25000</v>
      </c>
      <c r="T62" s="182">
        <f t="shared" si="1914"/>
        <v>100000</v>
      </c>
      <c r="U62" s="5"/>
      <c r="V62" s="182">
        <f t="shared" si="1915"/>
        <v>5</v>
      </c>
      <c r="W62" s="182">
        <f t="shared" si="1916"/>
        <v>25000</v>
      </c>
      <c r="X62" s="182">
        <f t="shared" si="1917"/>
        <v>125000</v>
      </c>
      <c r="Y62" s="5"/>
      <c r="Z62" s="182">
        <f t="shared" si="1918"/>
        <v>8</v>
      </c>
      <c r="AA62" s="182">
        <f t="shared" si="1919"/>
        <v>25000</v>
      </c>
      <c r="AB62" s="182">
        <f t="shared" si="1920"/>
        <v>200000</v>
      </c>
      <c r="AC62" s="5"/>
      <c r="AD62" s="182">
        <f t="shared" si="1921"/>
        <v>10</v>
      </c>
      <c r="AE62" s="182">
        <f t="shared" si="1922"/>
        <v>25000</v>
      </c>
      <c r="AF62" s="182">
        <f t="shared" si="1923"/>
        <v>250000</v>
      </c>
      <c r="AG62" s="5"/>
      <c r="AH62" s="182">
        <f t="shared" si="1924"/>
        <v>10</v>
      </c>
      <c r="AI62" s="182">
        <f t="shared" si="1925"/>
        <v>25000</v>
      </c>
      <c r="AJ62" s="182">
        <f t="shared" si="1926"/>
        <v>250000</v>
      </c>
      <c r="AK62" s="5"/>
      <c r="AL62" s="182">
        <f t="shared" si="1927"/>
        <v>10</v>
      </c>
      <c r="AM62" s="182">
        <f t="shared" si="1928"/>
        <v>25000</v>
      </c>
      <c r="AN62" s="182">
        <f t="shared" si="1929"/>
        <v>250000</v>
      </c>
      <c r="AO62" s="5"/>
      <c r="AP62" s="182">
        <f t="shared" si="1930"/>
        <v>10</v>
      </c>
      <c r="AQ62" s="182">
        <f t="shared" si="1931"/>
        <v>25000</v>
      </c>
      <c r="AR62" s="182">
        <f t="shared" si="1932"/>
        <v>250000</v>
      </c>
      <c r="AS62" s="5"/>
      <c r="AT62" s="182">
        <f t="shared" si="1933"/>
        <v>10</v>
      </c>
      <c r="AU62" s="182">
        <f t="shared" si="1934"/>
        <v>25000</v>
      </c>
      <c r="AV62" s="182">
        <f t="shared" si="1935"/>
        <v>250000</v>
      </c>
      <c r="AW62" s="5"/>
      <c r="AX62" s="182">
        <f t="shared" si="1936"/>
        <v>10</v>
      </c>
      <c r="AY62" s="182">
        <f t="shared" si="1937"/>
        <v>25000</v>
      </c>
      <c r="AZ62" s="182">
        <f t="shared" si="1938"/>
        <v>250000</v>
      </c>
      <c r="BA62" s="5"/>
      <c r="BB62" s="182">
        <f t="shared" si="1939"/>
        <v>10</v>
      </c>
      <c r="BC62" s="182">
        <f t="shared" si="1940"/>
        <v>25000</v>
      </c>
      <c r="BD62" s="182">
        <f t="shared" si="1941"/>
        <v>250000</v>
      </c>
      <c r="BE62" s="5"/>
      <c r="BF62" s="182">
        <f t="shared" si="1942"/>
        <v>10</v>
      </c>
      <c r="BG62" s="182">
        <f t="shared" si="1943"/>
        <v>25000</v>
      </c>
      <c r="BH62" s="182">
        <f t="shared" si="1944"/>
        <v>250000</v>
      </c>
      <c r="BI62" s="5"/>
      <c r="BJ62" s="182">
        <f t="shared" si="1945"/>
        <v>10</v>
      </c>
      <c r="BK62" s="182">
        <f t="shared" si="1946"/>
        <v>25000</v>
      </c>
      <c r="BL62" s="182">
        <f t="shared" si="1947"/>
        <v>250000</v>
      </c>
      <c r="BM62" s="5"/>
      <c r="BN62" s="182">
        <f t="shared" si="1948"/>
        <v>10</v>
      </c>
      <c r="BO62" s="182">
        <f t="shared" si="1949"/>
        <v>25000</v>
      </c>
      <c r="BP62" s="182">
        <f t="shared" si="1950"/>
        <v>250000</v>
      </c>
      <c r="BQ62" s="5"/>
      <c r="BR62" s="182">
        <f t="shared" si="1951"/>
        <v>10</v>
      </c>
      <c r="BS62" s="182">
        <f t="shared" si="1952"/>
        <v>25000</v>
      </c>
      <c r="BT62" s="182">
        <f t="shared" si="1953"/>
        <v>250000</v>
      </c>
      <c r="BU62" s="5"/>
      <c r="BV62" s="182">
        <f t="shared" si="1954"/>
        <v>10</v>
      </c>
      <c r="BW62" s="182">
        <f t="shared" si="1955"/>
        <v>25000</v>
      </c>
      <c r="BX62" s="182">
        <f t="shared" si="1956"/>
        <v>250000</v>
      </c>
      <c r="BY62" s="5"/>
      <c r="BZ62" s="182">
        <f t="shared" si="1957"/>
        <v>10</v>
      </c>
      <c r="CA62" s="182">
        <f t="shared" si="1958"/>
        <v>25000</v>
      </c>
      <c r="CB62" s="182">
        <f t="shared" si="1959"/>
        <v>250000</v>
      </c>
      <c r="CC62" s="5"/>
      <c r="CD62" s="182">
        <f t="shared" si="1960"/>
        <v>10</v>
      </c>
      <c r="CE62" s="182">
        <f t="shared" si="1961"/>
        <v>25000</v>
      </c>
      <c r="CF62" s="182">
        <f t="shared" si="1962"/>
        <v>250000</v>
      </c>
      <c r="CG62" s="5"/>
      <c r="CH62" s="182">
        <f t="shared" si="1963"/>
        <v>10</v>
      </c>
      <c r="CI62" s="182">
        <f t="shared" si="1964"/>
        <v>25000</v>
      </c>
      <c r="CJ62" s="182">
        <f t="shared" si="1965"/>
        <v>250000</v>
      </c>
      <c r="CK62" s="5"/>
      <c r="CL62" s="182">
        <f t="shared" si="1966"/>
        <v>10</v>
      </c>
      <c r="CM62" s="182">
        <f t="shared" si="1967"/>
        <v>25000</v>
      </c>
      <c r="CN62" s="182">
        <f t="shared" si="1968"/>
        <v>250000</v>
      </c>
      <c r="CO62" s="5"/>
      <c r="CP62" s="182">
        <f t="shared" si="1969"/>
        <v>10</v>
      </c>
      <c r="CQ62" s="182">
        <f t="shared" si="1970"/>
        <v>25000</v>
      </c>
      <c r="CR62" s="182">
        <f t="shared" si="1971"/>
        <v>250000</v>
      </c>
      <c r="CS62" s="5"/>
      <c r="CT62" s="182">
        <f t="shared" si="1972"/>
        <v>10</v>
      </c>
      <c r="CU62" s="182">
        <f t="shared" si="1973"/>
        <v>25000</v>
      </c>
      <c r="CV62" s="182">
        <f t="shared" si="1974"/>
        <v>250000</v>
      </c>
      <c r="CW62" s="5"/>
      <c r="CX62" s="182">
        <f t="shared" si="1975"/>
        <v>10</v>
      </c>
      <c r="CY62" s="182">
        <f t="shared" si="1976"/>
        <v>25000</v>
      </c>
      <c r="CZ62" s="182">
        <f t="shared" si="1977"/>
        <v>250000</v>
      </c>
      <c r="DA62" s="5"/>
      <c r="DB62" s="182">
        <f t="shared" si="1978"/>
        <v>10</v>
      </c>
      <c r="DC62" s="182">
        <f t="shared" si="1979"/>
        <v>25000</v>
      </c>
      <c r="DD62" s="182">
        <f t="shared" si="1980"/>
        <v>250000</v>
      </c>
      <c r="DE62" s="5"/>
      <c r="DF62" s="182">
        <f t="shared" si="1981"/>
        <v>10</v>
      </c>
      <c r="DG62" s="182">
        <f t="shared" si="1982"/>
        <v>25000</v>
      </c>
      <c r="DH62" s="182">
        <f t="shared" si="1983"/>
        <v>250000</v>
      </c>
      <c r="DI62" s="5"/>
      <c r="DJ62" s="182">
        <f t="shared" si="1984"/>
        <v>10</v>
      </c>
      <c r="DK62" s="182">
        <f t="shared" si="1985"/>
        <v>25000</v>
      </c>
      <c r="DL62" s="182">
        <f t="shared" si="1986"/>
        <v>250000</v>
      </c>
      <c r="DM62" s="5"/>
      <c r="DN62" s="182">
        <f t="shared" si="1987"/>
        <v>10</v>
      </c>
      <c r="DO62" s="182">
        <f t="shared" si="1988"/>
        <v>25000</v>
      </c>
      <c r="DP62" s="182">
        <f t="shared" si="1989"/>
        <v>250000</v>
      </c>
      <c r="DQ62" s="5"/>
      <c r="DR62" s="182">
        <f t="shared" si="1990"/>
        <v>10</v>
      </c>
      <c r="DS62" s="182">
        <f t="shared" si="1991"/>
        <v>25000</v>
      </c>
      <c r="DT62" s="182">
        <f t="shared" si="1992"/>
        <v>250000</v>
      </c>
      <c r="DU62" s="5"/>
      <c r="DV62" s="182">
        <f t="shared" si="1993"/>
        <v>10</v>
      </c>
      <c r="DW62" s="182">
        <f t="shared" si="1994"/>
        <v>25000</v>
      </c>
      <c r="DX62" s="182">
        <f t="shared" si="1995"/>
        <v>250000</v>
      </c>
      <c r="DY62" s="5"/>
      <c r="DZ62" s="182">
        <f t="shared" si="1996"/>
        <v>10</v>
      </c>
      <c r="EA62" s="182">
        <f t="shared" si="1997"/>
        <v>25000</v>
      </c>
      <c r="EB62" s="182">
        <f t="shared" si="1998"/>
        <v>250000</v>
      </c>
      <c r="EC62" s="5"/>
      <c r="ED62" s="182">
        <f t="shared" si="1999"/>
        <v>10</v>
      </c>
      <c r="EE62" s="182">
        <f t="shared" si="2000"/>
        <v>25000</v>
      </c>
      <c r="EF62" s="182">
        <f t="shared" si="2001"/>
        <v>250000</v>
      </c>
      <c r="EG62" s="5"/>
      <c r="EH62" s="182">
        <f t="shared" si="2002"/>
        <v>10</v>
      </c>
      <c r="EI62" s="182">
        <f t="shared" si="2003"/>
        <v>25000</v>
      </c>
      <c r="EJ62" s="182">
        <f t="shared" si="2004"/>
        <v>250000</v>
      </c>
      <c r="EK62" s="5"/>
      <c r="EL62" s="182">
        <f t="shared" si="2005"/>
        <v>10</v>
      </c>
      <c r="EM62" s="182">
        <f t="shared" si="2006"/>
        <v>25000</v>
      </c>
      <c r="EN62" s="182">
        <f t="shared" si="2007"/>
        <v>250000</v>
      </c>
      <c r="EO62" s="5"/>
      <c r="EP62" s="182">
        <f t="shared" si="2008"/>
        <v>10</v>
      </c>
      <c r="EQ62" s="182">
        <f t="shared" si="2009"/>
        <v>25000</v>
      </c>
      <c r="ER62" s="182">
        <f t="shared" si="2010"/>
        <v>250000</v>
      </c>
      <c r="ES62" s="5"/>
      <c r="ET62" s="182">
        <f t="shared" si="2011"/>
        <v>10</v>
      </c>
      <c r="EU62" s="182">
        <f t="shared" si="2012"/>
        <v>25000</v>
      </c>
      <c r="EV62" s="182">
        <f t="shared" si="2013"/>
        <v>250000</v>
      </c>
      <c r="EW62" s="5"/>
      <c r="EX62" s="182">
        <f t="shared" si="2014"/>
        <v>10</v>
      </c>
      <c r="EY62" s="182">
        <f t="shared" si="2015"/>
        <v>25000</v>
      </c>
      <c r="EZ62" s="182">
        <f t="shared" si="2016"/>
        <v>250000</v>
      </c>
      <c r="FA62" s="5"/>
      <c r="FB62" s="182">
        <f t="shared" si="2017"/>
        <v>10</v>
      </c>
      <c r="FC62" s="182">
        <f t="shared" si="2018"/>
        <v>25000</v>
      </c>
      <c r="FD62" s="182">
        <f t="shared" si="2019"/>
        <v>250000</v>
      </c>
      <c r="FE62" s="5"/>
      <c r="FF62" s="182">
        <f t="shared" si="2020"/>
        <v>10</v>
      </c>
      <c r="FG62" s="182">
        <f t="shared" si="2021"/>
        <v>25000</v>
      </c>
      <c r="FH62" s="182">
        <f t="shared" si="2022"/>
        <v>250000</v>
      </c>
      <c r="FI62" s="5"/>
      <c r="FJ62" s="182">
        <f t="shared" si="2023"/>
        <v>10</v>
      </c>
      <c r="FK62" s="182">
        <f t="shared" si="2024"/>
        <v>25000</v>
      </c>
      <c r="FL62" s="182">
        <f t="shared" si="2025"/>
        <v>250000</v>
      </c>
      <c r="FM62" s="5"/>
      <c r="FN62" s="182">
        <f t="shared" si="2026"/>
        <v>10</v>
      </c>
      <c r="FO62" s="182">
        <f t="shared" si="2027"/>
        <v>25000</v>
      </c>
      <c r="FP62" s="182">
        <f t="shared" si="2028"/>
        <v>250000</v>
      </c>
      <c r="FQ62" s="5"/>
      <c r="FR62" s="182">
        <f t="shared" si="2029"/>
        <v>10</v>
      </c>
      <c r="FS62" s="182">
        <f t="shared" si="2030"/>
        <v>25000</v>
      </c>
      <c r="FT62" s="182">
        <f t="shared" si="2031"/>
        <v>250000</v>
      </c>
      <c r="FU62" s="5"/>
      <c r="FV62" s="182">
        <f t="shared" si="2032"/>
        <v>10</v>
      </c>
      <c r="FW62" s="182">
        <f t="shared" si="2033"/>
        <v>25000</v>
      </c>
      <c r="FX62" s="182">
        <f t="shared" si="2034"/>
        <v>250000</v>
      </c>
      <c r="FY62" s="5"/>
      <c r="FZ62" s="182">
        <f t="shared" si="2035"/>
        <v>10</v>
      </c>
      <c r="GA62" s="182">
        <f t="shared" si="2036"/>
        <v>25000</v>
      </c>
      <c r="GB62" s="182">
        <f t="shared" si="2037"/>
        <v>250000</v>
      </c>
      <c r="GC62" s="5"/>
      <c r="GD62" s="182">
        <f t="shared" si="2038"/>
        <v>10</v>
      </c>
      <c r="GE62" s="182">
        <f t="shared" si="2039"/>
        <v>25000</v>
      </c>
      <c r="GF62" s="182">
        <f t="shared" si="2040"/>
        <v>250000</v>
      </c>
      <c r="GG62" s="5"/>
      <c r="GH62" s="182">
        <f t="shared" si="2041"/>
        <v>10</v>
      </c>
      <c r="GI62" s="182">
        <f t="shared" si="2042"/>
        <v>25000</v>
      </c>
      <c r="GJ62" s="182">
        <f t="shared" si="2043"/>
        <v>250000</v>
      </c>
      <c r="GK62" s="5"/>
      <c r="GL62" s="182">
        <f t="shared" si="2044"/>
        <v>10</v>
      </c>
      <c r="GM62" s="182">
        <f t="shared" si="2045"/>
        <v>25000</v>
      </c>
      <c r="GN62" s="182">
        <f t="shared" si="2046"/>
        <v>250000</v>
      </c>
      <c r="GO62" s="5"/>
      <c r="GP62" s="182">
        <f t="shared" si="2047"/>
        <v>10</v>
      </c>
      <c r="GQ62" s="182">
        <f t="shared" ref="GQ60:GQ62" si="2132">GM62*GQ$57</f>
        <v>25000</v>
      </c>
      <c r="GR62" s="182">
        <f t="shared" si="2130"/>
        <v>250000</v>
      </c>
      <c r="GS62" s="5"/>
      <c r="GT62" s="182">
        <f t="shared" si="2048"/>
        <v>10</v>
      </c>
      <c r="GU62" s="182">
        <f t="shared" si="2131"/>
        <v>25000</v>
      </c>
      <c r="GV62" s="182">
        <f t="shared" si="2049"/>
        <v>250000</v>
      </c>
      <c r="GW62" s="5"/>
      <c r="GX62" s="182">
        <f t="shared" si="2050"/>
        <v>10</v>
      </c>
      <c r="GY62" s="182">
        <f t="shared" si="2051"/>
        <v>25000</v>
      </c>
      <c r="GZ62" s="182">
        <f t="shared" si="2052"/>
        <v>250000</v>
      </c>
      <c r="HA62" s="5"/>
      <c r="HB62" s="182">
        <f t="shared" si="2053"/>
        <v>10</v>
      </c>
      <c r="HC62" s="182">
        <f t="shared" si="2054"/>
        <v>25000</v>
      </c>
      <c r="HD62" s="182">
        <f t="shared" si="2055"/>
        <v>250000</v>
      </c>
      <c r="HE62" s="5"/>
      <c r="HF62" s="182">
        <f t="shared" si="2056"/>
        <v>10</v>
      </c>
      <c r="HG62" s="182">
        <f t="shared" si="2057"/>
        <v>25000</v>
      </c>
      <c r="HH62" s="182">
        <f t="shared" si="2058"/>
        <v>250000</v>
      </c>
      <c r="HI62" s="5"/>
      <c r="HJ62" s="182">
        <f t="shared" si="2059"/>
        <v>10</v>
      </c>
      <c r="HK62" s="182">
        <f t="shared" si="2060"/>
        <v>25000</v>
      </c>
      <c r="HL62" s="182">
        <f t="shared" si="2061"/>
        <v>250000</v>
      </c>
      <c r="HM62" s="5"/>
      <c r="HN62" s="182">
        <f t="shared" si="2062"/>
        <v>10</v>
      </c>
      <c r="HO62" s="182">
        <f t="shared" si="2063"/>
        <v>25000</v>
      </c>
      <c r="HP62" s="182">
        <f t="shared" si="2064"/>
        <v>250000</v>
      </c>
      <c r="HQ62" s="5"/>
      <c r="HR62" s="182">
        <f t="shared" si="2065"/>
        <v>10</v>
      </c>
      <c r="HS62" s="182">
        <f t="shared" si="2066"/>
        <v>25000</v>
      </c>
      <c r="HT62" s="182">
        <f t="shared" si="2067"/>
        <v>250000</v>
      </c>
      <c r="HU62" s="5"/>
      <c r="HV62" s="182">
        <f t="shared" si="2068"/>
        <v>10</v>
      </c>
      <c r="HW62" s="182">
        <f t="shared" si="2069"/>
        <v>25000</v>
      </c>
      <c r="HX62" s="182">
        <f t="shared" si="2070"/>
        <v>250000</v>
      </c>
      <c r="HY62" s="5"/>
      <c r="HZ62" s="182">
        <f t="shared" si="2071"/>
        <v>10</v>
      </c>
      <c r="IA62" s="182">
        <f t="shared" si="2072"/>
        <v>25000</v>
      </c>
      <c r="IB62" s="182">
        <f t="shared" si="2073"/>
        <v>250000</v>
      </c>
      <c r="IC62" s="5"/>
      <c r="ID62" s="182">
        <f t="shared" si="2074"/>
        <v>10</v>
      </c>
      <c r="IE62" s="182">
        <f t="shared" si="2075"/>
        <v>25000</v>
      </c>
      <c r="IF62" s="182">
        <f t="shared" si="2076"/>
        <v>250000</v>
      </c>
      <c r="IG62" s="5"/>
      <c r="IH62" s="182">
        <f t="shared" si="2077"/>
        <v>10</v>
      </c>
      <c r="II62" s="182">
        <f t="shared" si="2078"/>
        <v>25000</v>
      </c>
      <c r="IJ62" s="182">
        <f t="shared" si="2079"/>
        <v>250000</v>
      </c>
      <c r="IK62" s="5"/>
      <c r="IL62" s="182">
        <f t="shared" si="2080"/>
        <v>10</v>
      </c>
      <c r="IM62" s="182">
        <f t="shared" si="2081"/>
        <v>25000</v>
      </c>
      <c r="IN62" s="182">
        <f t="shared" si="2082"/>
        <v>250000</v>
      </c>
      <c r="IO62" s="5"/>
      <c r="IP62" s="182">
        <f t="shared" si="2083"/>
        <v>10</v>
      </c>
      <c r="IQ62" s="182">
        <f t="shared" si="2084"/>
        <v>25000</v>
      </c>
      <c r="IR62" s="182">
        <f t="shared" si="2085"/>
        <v>250000</v>
      </c>
      <c r="IS62" s="5"/>
      <c r="IT62" s="182">
        <f t="shared" si="2086"/>
        <v>10</v>
      </c>
      <c r="IU62" s="182">
        <f t="shared" si="2087"/>
        <v>25000</v>
      </c>
      <c r="IV62" s="182">
        <f t="shared" si="2088"/>
        <v>250000</v>
      </c>
      <c r="IW62" s="5"/>
      <c r="IX62" s="182">
        <f t="shared" si="2089"/>
        <v>10</v>
      </c>
      <c r="IY62" s="182">
        <f t="shared" si="2090"/>
        <v>25000</v>
      </c>
      <c r="IZ62" s="182">
        <f t="shared" si="2091"/>
        <v>250000</v>
      </c>
      <c r="JA62" s="5"/>
      <c r="JB62" s="182">
        <f t="shared" si="2092"/>
        <v>10</v>
      </c>
      <c r="JC62" s="182">
        <f t="shared" si="2093"/>
        <v>25000</v>
      </c>
      <c r="JD62" s="182">
        <f t="shared" si="2094"/>
        <v>250000</v>
      </c>
      <c r="JE62" s="5"/>
      <c r="JF62" s="182">
        <f t="shared" si="2095"/>
        <v>10</v>
      </c>
      <c r="JG62" s="182">
        <f t="shared" si="2096"/>
        <v>25000</v>
      </c>
      <c r="JH62" s="182">
        <f t="shared" si="2097"/>
        <v>250000</v>
      </c>
      <c r="JI62" s="5"/>
      <c r="JJ62" s="182">
        <f t="shared" si="2098"/>
        <v>10</v>
      </c>
      <c r="JK62" s="182">
        <f t="shared" si="2099"/>
        <v>25000</v>
      </c>
      <c r="JL62" s="182">
        <f t="shared" si="2100"/>
        <v>250000</v>
      </c>
      <c r="JM62" s="5"/>
      <c r="JN62" s="182">
        <f t="shared" si="2101"/>
        <v>10</v>
      </c>
      <c r="JO62" s="182">
        <f t="shared" si="2102"/>
        <v>25000</v>
      </c>
      <c r="JP62" s="182">
        <f t="shared" si="2103"/>
        <v>250000</v>
      </c>
      <c r="JQ62" s="5"/>
      <c r="JR62" s="182">
        <f t="shared" si="2104"/>
        <v>10</v>
      </c>
      <c r="JS62" s="182">
        <f t="shared" si="2105"/>
        <v>25000</v>
      </c>
      <c r="JT62" s="182">
        <f t="shared" si="2106"/>
        <v>250000</v>
      </c>
      <c r="JU62" s="5"/>
      <c r="JV62" s="182">
        <f t="shared" si="2107"/>
        <v>10</v>
      </c>
      <c r="JW62" s="182">
        <f t="shared" si="2108"/>
        <v>25000</v>
      </c>
      <c r="JX62" s="182">
        <f t="shared" si="2109"/>
        <v>250000</v>
      </c>
      <c r="JY62" s="5"/>
      <c r="JZ62" s="182">
        <f t="shared" si="2110"/>
        <v>10</v>
      </c>
      <c r="KA62" s="182">
        <f t="shared" si="2111"/>
        <v>25000</v>
      </c>
      <c r="KB62" s="182">
        <f t="shared" si="2112"/>
        <v>250000</v>
      </c>
      <c r="KC62" s="5"/>
      <c r="KD62" s="182">
        <f t="shared" si="2113"/>
        <v>10</v>
      </c>
      <c r="KE62" s="182">
        <f t="shared" si="2114"/>
        <v>25000</v>
      </c>
      <c r="KF62" s="182">
        <f t="shared" si="2115"/>
        <v>250000</v>
      </c>
      <c r="KH62" s="183">
        <f t="shared" si="2116"/>
        <v>10</v>
      </c>
      <c r="KI62" s="183">
        <f t="shared" si="2117"/>
        <v>27500</v>
      </c>
      <c r="KJ62" s="183">
        <f>SUMIFS($F62:$KF62,$F$3:$KF$3,KH$5,$F$6:$KF$6,KJ$6)</f>
        <v>275000</v>
      </c>
      <c r="KL62" s="183">
        <f t="shared" si="2118"/>
        <v>113</v>
      </c>
      <c r="KM62" s="183">
        <f t="shared" si="2119"/>
        <v>25000</v>
      </c>
      <c r="KN62" s="183">
        <f>SUMIFS($F62:$KF62,$F$3:$KF$3,KL$5,$F$6:$KF$6,KN$6)</f>
        <v>2825000</v>
      </c>
      <c r="KP62" s="183">
        <f t="shared" si="2120"/>
        <v>120</v>
      </c>
      <c r="KQ62" s="183">
        <f t="shared" si="2121"/>
        <v>25000</v>
      </c>
      <c r="KR62" s="183">
        <f>SUMIFS($F62:$KF62,$F$3:$KF$3,KP$5,$F$6:$KF$6,KR$6)</f>
        <v>3000000</v>
      </c>
      <c r="KT62" s="183">
        <f t="shared" si="2122"/>
        <v>120</v>
      </c>
      <c r="KU62" s="183">
        <f t="shared" si="2123"/>
        <v>25000</v>
      </c>
      <c r="KV62" s="183">
        <f>SUMIFS($F62:$KF62,$F$3:$KF$3,KT$5,$F$6:$KF$6,KV$6)</f>
        <v>3000000</v>
      </c>
      <c r="KX62" s="183">
        <f t="shared" si="2124"/>
        <v>120</v>
      </c>
      <c r="KY62" s="183">
        <f t="shared" si="2125"/>
        <v>25000</v>
      </c>
      <c r="KZ62" s="183">
        <f>SUMIFS($F62:$KF62,$F$3:$KF$3,KX$5,$F$6:$KF$6,KZ$6)</f>
        <v>3000000</v>
      </c>
      <c r="LB62" s="183">
        <f t="shared" si="2126"/>
        <v>120</v>
      </c>
      <c r="LC62" s="183">
        <f t="shared" si="2127"/>
        <v>25000</v>
      </c>
      <c r="LD62" s="183">
        <f>SUMIFS($F62:$KF62,$F$3:$KF$3,LB$5,$F$6:$KF$6,LD$6)</f>
        <v>3000000</v>
      </c>
      <c r="LF62" s="183">
        <f t="shared" si="2128"/>
        <v>80</v>
      </c>
      <c r="LG62" s="183">
        <f t="shared" si="2129"/>
        <v>25000</v>
      </c>
      <c r="LH62" s="183">
        <f>SUMIFS($F62:$KF62,$F$3:$KF$3,LF$5,$F$6:$KF$6,LH$6)</f>
        <v>2000000</v>
      </c>
    </row>
    <row r="63" spans="2:320" ht="18.75">
      <c r="B63" s="362" t="s">
        <v>164</v>
      </c>
      <c r="C63" s="362"/>
      <c r="D63" s="362"/>
      <c r="E63" s="184"/>
      <c r="F63" s="188"/>
      <c r="G63" s="188"/>
      <c r="H63" s="188">
        <f>SUM(H59:H62)</f>
        <v>150000</v>
      </c>
      <c r="I63" s="188"/>
      <c r="J63" s="188">
        <f>SUM(J59:J62)</f>
        <v>12</v>
      </c>
      <c r="K63" s="188"/>
      <c r="L63" s="188">
        <f>SUM(L59:L62)</f>
        <v>450000</v>
      </c>
      <c r="M63" s="188"/>
      <c r="N63" s="188">
        <f>SUM(N59:N62)</f>
        <v>12</v>
      </c>
      <c r="O63" s="188"/>
      <c r="P63" s="188">
        <f>SUM(P59:P62)</f>
        <v>450000</v>
      </c>
      <c r="Q63" s="188"/>
      <c r="R63" s="188">
        <f>SUM(R59:R62)</f>
        <v>16</v>
      </c>
      <c r="S63" s="188"/>
      <c r="T63" s="188">
        <f>SUM(T59:T62)</f>
        <v>600000</v>
      </c>
      <c r="U63" s="188"/>
      <c r="V63" s="188">
        <f>SUM(V59:V62)</f>
        <v>20</v>
      </c>
      <c r="W63" s="188"/>
      <c r="X63" s="188">
        <f>SUM(X59:X62)</f>
        <v>750000</v>
      </c>
      <c r="Y63" s="188"/>
      <c r="Z63" s="188">
        <f>SUM(Z59:Z62)</f>
        <v>32</v>
      </c>
      <c r="AA63" s="188"/>
      <c r="AB63" s="188">
        <f>SUM(AB59:AB62)</f>
        <v>1200000</v>
      </c>
      <c r="AC63" s="188"/>
      <c r="AD63" s="188">
        <f>SUM(AD59:AD62)</f>
        <v>40</v>
      </c>
      <c r="AE63" s="188"/>
      <c r="AF63" s="188">
        <f>SUM(AF59:AF62)</f>
        <v>1500000</v>
      </c>
      <c r="AG63" s="188"/>
      <c r="AH63" s="188">
        <f>SUM(AH59:AH62)</f>
        <v>40</v>
      </c>
      <c r="AI63" s="188"/>
      <c r="AJ63" s="188">
        <f>SUM(AJ59:AJ62)</f>
        <v>1500000</v>
      </c>
      <c r="AK63" s="188"/>
      <c r="AL63" s="188">
        <f>SUM(AL59:AL62)</f>
        <v>40</v>
      </c>
      <c r="AM63" s="188"/>
      <c r="AN63" s="188">
        <f>SUM(AN59:AN62)</f>
        <v>1500000</v>
      </c>
      <c r="AO63" s="188"/>
      <c r="AP63" s="188">
        <f>SUM(AP59:AP62)</f>
        <v>40</v>
      </c>
      <c r="AQ63" s="188"/>
      <c r="AR63" s="188">
        <f>SUM(AR59:AR62)</f>
        <v>1500000</v>
      </c>
      <c r="AS63" s="188"/>
      <c r="AT63" s="188">
        <f>SUM(AT59:AT62)</f>
        <v>40</v>
      </c>
      <c r="AU63" s="188"/>
      <c r="AV63" s="188">
        <f>SUM(AV59:AV62)</f>
        <v>1500000</v>
      </c>
      <c r="AW63" s="188"/>
      <c r="AX63" s="188">
        <f>SUM(AX59:AX62)</f>
        <v>40</v>
      </c>
      <c r="AY63" s="188"/>
      <c r="AZ63" s="188">
        <f>SUM(AZ59:AZ62)</f>
        <v>1500000</v>
      </c>
      <c r="BA63" s="188"/>
      <c r="BB63" s="188">
        <f>SUM(BB59:BB62)</f>
        <v>40</v>
      </c>
      <c r="BC63" s="188"/>
      <c r="BD63" s="188">
        <f>SUM(BD59:BD62)</f>
        <v>1500000</v>
      </c>
      <c r="BE63" s="188"/>
      <c r="BF63" s="188">
        <f>SUM(BF59:BF62)</f>
        <v>40</v>
      </c>
      <c r="BG63" s="188"/>
      <c r="BH63" s="188">
        <f>SUM(BH59:BH62)</f>
        <v>1500000</v>
      </c>
      <c r="BI63" s="188"/>
      <c r="BJ63" s="188">
        <f>SUM(BJ59:BJ62)</f>
        <v>40</v>
      </c>
      <c r="BK63" s="188"/>
      <c r="BL63" s="188">
        <f>SUM(BL59:BL62)</f>
        <v>1500000</v>
      </c>
      <c r="BM63" s="188"/>
      <c r="BN63" s="188">
        <f>SUM(BN59:BN62)</f>
        <v>40</v>
      </c>
      <c r="BO63" s="188"/>
      <c r="BP63" s="188">
        <f>SUM(BP59:BP62)</f>
        <v>1500000</v>
      </c>
      <c r="BQ63" s="188"/>
      <c r="BR63" s="188">
        <f>SUM(BR59:BR62)</f>
        <v>40</v>
      </c>
      <c r="BS63" s="188"/>
      <c r="BT63" s="188">
        <f>SUM(BT59:BT62)</f>
        <v>1500000</v>
      </c>
      <c r="BU63" s="188"/>
      <c r="BV63" s="188">
        <f>SUM(BV59:BV62)</f>
        <v>40</v>
      </c>
      <c r="BW63" s="188"/>
      <c r="BX63" s="188">
        <f>SUM(BX59:BX62)</f>
        <v>1500000</v>
      </c>
      <c r="BY63" s="188"/>
      <c r="BZ63" s="188">
        <f>SUM(BZ59:BZ62)</f>
        <v>40</v>
      </c>
      <c r="CA63" s="188"/>
      <c r="CB63" s="188">
        <f>SUM(CB59:CB62)</f>
        <v>1500000</v>
      </c>
      <c r="CC63" s="188"/>
      <c r="CD63" s="188">
        <f>SUM(CD59:CD62)</f>
        <v>40</v>
      </c>
      <c r="CE63" s="188"/>
      <c r="CF63" s="188">
        <f>SUM(CF59:CF62)</f>
        <v>1500000</v>
      </c>
      <c r="CG63" s="188"/>
      <c r="CH63" s="188">
        <f>SUM(CH59:CH62)</f>
        <v>40</v>
      </c>
      <c r="CI63" s="188"/>
      <c r="CJ63" s="188">
        <f>SUM(CJ59:CJ62)</f>
        <v>1500000</v>
      </c>
      <c r="CK63" s="188"/>
      <c r="CL63" s="188">
        <f>SUM(CL59:CL62)</f>
        <v>40</v>
      </c>
      <c r="CM63" s="188"/>
      <c r="CN63" s="188">
        <f>SUM(CN59:CN62)</f>
        <v>1500000</v>
      </c>
      <c r="CO63" s="188"/>
      <c r="CP63" s="188">
        <f>SUM(CP59:CP62)</f>
        <v>40</v>
      </c>
      <c r="CQ63" s="188"/>
      <c r="CR63" s="188">
        <f>SUM(CR59:CR62)</f>
        <v>1500000</v>
      </c>
      <c r="CS63" s="188"/>
      <c r="CT63" s="188">
        <f>SUM(CT59:CT62)</f>
        <v>40</v>
      </c>
      <c r="CU63" s="188"/>
      <c r="CV63" s="188">
        <f>SUM(CV59:CV62)</f>
        <v>1500000</v>
      </c>
      <c r="CW63" s="188"/>
      <c r="CX63" s="188">
        <f>SUM(CX59:CX62)</f>
        <v>40</v>
      </c>
      <c r="CY63" s="188"/>
      <c r="CZ63" s="188">
        <f>SUM(CZ59:CZ62)</f>
        <v>1500000</v>
      </c>
      <c r="DA63" s="188"/>
      <c r="DB63" s="188">
        <f>SUM(DB59:DB62)</f>
        <v>40</v>
      </c>
      <c r="DC63" s="188"/>
      <c r="DD63" s="188">
        <f>SUM(DD59:DD62)</f>
        <v>1500000</v>
      </c>
      <c r="DE63" s="188"/>
      <c r="DF63" s="188">
        <f>SUM(DF59:DF62)</f>
        <v>40</v>
      </c>
      <c r="DG63" s="188"/>
      <c r="DH63" s="188">
        <f>SUM(DH59:DH62)</f>
        <v>1500000</v>
      </c>
      <c r="DI63" s="188"/>
      <c r="DJ63" s="188">
        <f>SUM(DJ59:DJ62)</f>
        <v>40</v>
      </c>
      <c r="DK63" s="188"/>
      <c r="DL63" s="188">
        <f>SUM(DL59:DL62)</f>
        <v>1500000</v>
      </c>
      <c r="DM63" s="188"/>
      <c r="DN63" s="188">
        <f>SUM(DN59:DN62)</f>
        <v>40</v>
      </c>
      <c r="DO63" s="188"/>
      <c r="DP63" s="188">
        <f>SUM(DP59:DP62)</f>
        <v>1500000</v>
      </c>
      <c r="DQ63" s="188"/>
      <c r="DR63" s="188">
        <f>SUM(DR59:DR62)</f>
        <v>40</v>
      </c>
      <c r="DS63" s="188"/>
      <c r="DT63" s="188">
        <f>SUM(DT59:DT62)</f>
        <v>1500000</v>
      </c>
      <c r="DU63" s="188"/>
      <c r="DV63" s="188">
        <f>SUM(DV59:DV62)</f>
        <v>40</v>
      </c>
      <c r="DW63" s="188"/>
      <c r="DX63" s="188">
        <f>SUM(DX59:DX62)</f>
        <v>1500000</v>
      </c>
      <c r="DY63" s="188"/>
      <c r="DZ63" s="188">
        <f>SUM(DZ59:DZ62)</f>
        <v>40</v>
      </c>
      <c r="EA63" s="188"/>
      <c r="EB63" s="188">
        <f>SUM(EB59:EB62)</f>
        <v>1500000</v>
      </c>
      <c r="EC63" s="188"/>
      <c r="ED63" s="188">
        <f>SUM(ED59:ED62)</f>
        <v>40</v>
      </c>
      <c r="EE63" s="188"/>
      <c r="EF63" s="188">
        <f>SUM(EF59:EF62)</f>
        <v>1500000</v>
      </c>
      <c r="EG63" s="188"/>
      <c r="EH63" s="188">
        <f>SUM(EH59:EH62)</f>
        <v>40</v>
      </c>
      <c r="EI63" s="188"/>
      <c r="EJ63" s="188">
        <f>SUM(EJ59:EJ62)</f>
        <v>1500000</v>
      </c>
      <c r="EK63" s="188"/>
      <c r="EL63" s="188">
        <f>SUM(EL59:EL62)</f>
        <v>40</v>
      </c>
      <c r="EM63" s="188"/>
      <c r="EN63" s="188">
        <f>SUM(EN59:EN62)</f>
        <v>1500000</v>
      </c>
      <c r="EO63" s="188"/>
      <c r="EP63" s="188">
        <f>SUM(EP59:EP62)</f>
        <v>40</v>
      </c>
      <c r="EQ63" s="188"/>
      <c r="ER63" s="188">
        <f>SUM(ER59:ER62)</f>
        <v>1500000</v>
      </c>
      <c r="ES63" s="188"/>
      <c r="ET63" s="188">
        <f>SUM(ET59:ET62)</f>
        <v>40</v>
      </c>
      <c r="EU63" s="188"/>
      <c r="EV63" s="188">
        <f>SUM(EV59:EV62)</f>
        <v>1500000</v>
      </c>
      <c r="EW63" s="188"/>
      <c r="EX63" s="188">
        <f>SUM(EX59:EX62)</f>
        <v>40</v>
      </c>
      <c r="EY63" s="188"/>
      <c r="EZ63" s="188">
        <f>SUM(EZ59:EZ62)</f>
        <v>1500000</v>
      </c>
      <c r="FA63" s="188"/>
      <c r="FB63" s="188">
        <f>SUM(FB59:FB62)</f>
        <v>40</v>
      </c>
      <c r="FC63" s="188"/>
      <c r="FD63" s="188">
        <f>SUM(FD59:FD62)</f>
        <v>1500000</v>
      </c>
      <c r="FE63" s="188"/>
      <c r="FF63" s="188">
        <f>SUM(FF59:FF62)</f>
        <v>40</v>
      </c>
      <c r="FG63" s="188"/>
      <c r="FH63" s="188">
        <f>SUM(FH59:FH62)</f>
        <v>1500000</v>
      </c>
      <c r="FI63" s="188"/>
      <c r="FJ63" s="188">
        <f>SUM(FJ59:FJ62)</f>
        <v>40</v>
      </c>
      <c r="FK63" s="188"/>
      <c r="FL63" s="188">
        <f>SUM(FL59:FL62)</f>
        <v>1500000</v>
      </c>
      <c r="FM63" s="188"/>
      <c r="FN63" s="188">
        <f>SUM(FN59:FN62)</f>
        <v>40</v>
      </c>
      <c r="FO63" s="188"/>
      <c r="FP63" s="188">
        <f>SUM(FP59:FP62)</f>
        <v>1500000</v>
      </c>
      <c r="FQ63" s="188"/>
      <c r="FR63" s="188">
        <f>SUM(FR59:FR62)</f>
        <v>40</v>
      </c>
      <c r="FS63" s="188"/>
      <c r="FT63" s="188">
        <f>SUM(FT59:FT62)</f>
        <v>1500000</v>
      </c>
      <c r="FU63" s="188"/>
      <c r="FV63" s="188">
        <f>SUM(FV59:FV62)</f>
        <v>40</v>
      </c>
      <c r="FW63" s="188"/>
      <c r="FX63" s="188">
        <f>SUM(FX59:FX62)</f>
        <v>1500000</v>
      </c>
      <c r="FY63" s="188"/>
      <c r="FZ63" s="188">
        <f>SUM(FZ59:FZ62)</f>
        <v>40</v>
      </c>
      <c r="GA63" s="188"/>
      <c r="GB63" s="188">
        <f>SUM(GB59:GB62)</f>
        <v>1500000</v>
      </c>
      <c r="GC63" s="188"/>
      <c r="GD63" s="188">
        <f>SUM(GD59:GD62)</f>
        <v>40</v>
      </c>
      <c r="GE63" s="188"/>
      <c r="GF63" s="188">
        <f>SUM(GF59:GF62)</f>
        <v>1500000</v>
      </c>
      <c r="GG63" s="188"/>
      <c r="GH63" s="188">
        <f>SUM(GH59:GH62)</f>
        <v>40</v>
      </c>
      <c r="GI63" s="188"/>
      <c r="GJ63" s="188">
        <f>SUM(GJ59:GJ62)</f>
        <v>1500000</v>
      </c>
      <c r="GK63" s="188"/>
      <c r="GL63" s="188">
        <f>SUM(GL59:GL62)</f>
        <v>40</v>
      </c>
      <c r="GM63" s="188"/>
      <c r="GN63" s="188">
        <f>SUM(GN59:GN62)</f>
        <v>1500000</v>
      </c>
      <c r="GO63" s="3"/>
      <c r="GP63" s="188">
        <f>SUM(GP59:GP62)</f>
        <v>40</v>
      </c>
      <c r="GQ63" s="188"/>
      <c r="GR63" s="188">
        <f>SUM(GR59:GR62)</f>
        <v>1500000</v>
      </c>
      <c r="GS63" s="188"/>
      <c r="GT63" s="188">
        <f>SUM(GT59:GT62)</f>
        <v>40</v>
      </c>
      <c r="GU63" s="188"/>
      <c r="GV63" s="188">
        <f>SUM(GV59:GV62)</f>
        <v>1500000</v>
      </c>
      <c r="GW63" s="188"/>
      <c r="GX63" s="188">
        <f>SUM(GX59:GX62)</f>
        <v>40</v>
      </c>
      <c r="GY63" s="188"/>
      <c r="GZ63" s="188">
        <f>SUM(GZ59:GZ62)</f>
        <v>1500000</v>
      </c>
      <c r="HA63" s="188"/>
      <c r="HB63" s="188">
        <f>SUM(HB59:HB62)</f>
        <v>40</v>
      </c>
      <c r="HC63" s="188"/>
      <c r="HD63" s="188">
        <f>SUM(HD59:HD62)</f>
        <v>1500000</v>
      </c>
      <c r="HE63" s="188"/>
      <c r="HF63" s="188">
        <f>SUM(HF59:HF62)</f>
        <v>40</v>
      </c>
      <c r="HG63" s="188"/>
      <c r="HH63" s="188">
        <f>SUM(HH59:HH62)</f>
        <v>1500000</v>
      </c>
      <c r="HI63" s="188"/>
      <c r="HJ63" s="188">
        <f>SUM(HJ59:HJ62)</f>
        <v>40</v>
      </c>
      <c r="HK63" s="188"/>
      <c r="HL63" s="188">
        <f>SUM(HL59:HL62)</f>
        <v>1500000</v>
      </c>
      <c r="HM63" s="188"/>
      <c r="HN63" s="188">
        <f>SUM(HN59:HN62)</f>
        <v>40</v>
      </c>
      <c r="HO63" s="188"/>
      <c r="HP63" s="188">
        <f>SUM(HP59:HP62)</f>
        <v>1500000</v>
      </c>
      <c r="HQ63" s="188"/>
      <c r="HR63" s="188">
        <f>SUM(HR59:HR62)</f>
        <v>40</v>
      </c>
      <c r="HS63" s="188"/>
      <c r="HT63" s="188">
        <f>SUM(HT59:HT62)</f>
        <v>1500000</v>
      </c>
      <c r="HU63" s="188"/>
      <c r="HV63" s="188">
        <f>SUM(HV59:HV62)</f>
        <v>40</v>
      </c>
      <c r="HW63" s="188"/>
      <c r="HX63" s="188">
        <f>SUM(HX59:HX62)</f>
        <v>1500000</v>
      </c>
      <c r="HY63" s="188"/>
      <c r="HZ63" s="188">
        <f>SUM(HZ59:HZ62)</f>
        <v>40</v>
      </c>
      <c r="IA63" s="188"/>
      <c r="IB63" s="188">
        <f>SUM(IB59:IB62)</f>
        <v>1500000</v>
      </c>
      <c r="IC63" s="188"/>
      <c r="ID63" s="188">
        <f>SUM(ID59:ID62)</f>
        <v>40</v>
      </c>
      <c r="IE63" s="188"/>
      <c r="IF63" s="188">
        <f>SUM(IF59:IF62)</f>
        <v>1500000</v>
      </c>
      <c r="IG63" s="188"/>
      <c r="IH63" s="188">
        <f>SUM(IH59:IH62)</f>
        <v>40</v>
      </c>
      <c r="II63" s="188"/>
      <c r="IJ63" s="188">
        <f>SUM(IJ59:IJ62)</f>
        <v>1500000</v>
      </c>
      <c r="IK63" s="3"/>
      <c r="IL63" s="188">
        <f>SUM(IL59:IL62)</f>
        <v>40</v>
      </c>
      <c r="IM63" s="188"/>
      <c r="IN63" s="188">
        <f>SUM(IN59:IN62)</f>
        <v>1500000</v>
      </c>
      <c r="IO63" s="188"/>
      <c r="IP63" s="188">
        <f>SUM(IP59:IP62)</f>
        <v>40</v>
      </c>
      <c r="IQ63" s="188"/>
      <c r="IR63" s="188">
        <f>SUM(IR59:IR62)</f>
        <v>1500000</v>
      </c>
      <c r="IS63" s="188"/>
      <c r="IT63" s="188">
        <f>SUM(IT59:IT62)</f>
        <v>40</v>
      </c>
      <c r="IU63" s="188"/>
      <c r="IV63" s="188">
        <f>SUM(IV59:IV62)</f>
        <v>1500000</v>
      </c>
      <c r="IW63" s="188"/>
      <c r="IX63" s="188">
        <f>SUM(IX59:IX62)</f>
        <v>40</v>
      </c>
      <c r="IY63" s="188"/>
      <c r="IZ63" s="188">
        <f>SUM(IZ59:IZ62)</f>
        <v>1500000</v>
      </c>
      <c r="JA63" s="188"/>
      <c r="JB63" s="188">
        <f>SUM(JB59:JB62)</f>
        <v>40</v>
      </c>
      <c r="JC63" s="188"/>
      <c r="JD63" s="188">
        <f>SUM(JD59:JD62)</f>
        <v>1500000</v>
      </c>
      <c r="JE63" s="188"/>
      <c r="JF63" s="188">
        <f>SUM(JF59:JF62)</f>
        <v>40</v>
      </c>
      <c r="JG63" s="188"/>
      <c r="JH63" s="188">
        <f>SUM(JH59:JH62)</f>
        <v>1500000</v>
      </c>
      <c r="JI63" s="188"/>
      <c r="JJ63" s="188">
        <f>SUM(JJ59:JJ62)</f>
        <v>40</v>
      </c>
      <c r="JK63" s="188"/>
      <c r="JL63" s="188">
        <f>SUM(JL59:JL62)</f>
        <v>1500000</v>
      </c>
      <c r="JM63" s="188"/>
      <c r="JN63" s="188">
        <f>SUM(JN59:JN62)</f>
        <v>40</v>
      </c>
      <c r="JO63" s="188"/>
      <c r="JP63" s="188">
        <f>SUM(JP59:JP62)</f>
        <v>1500000</v>
      </c>
      <c r="JQ63" s="3"/>
      <c r="JR63" s="188">
        <f>SUM(JR59:JR62)</f>
        <v>40</v>
      </c>
      <c r="JS63" s="188"/>
      <c r="JT63" s="188">
        <f>SUM(JT59:JT62)</f>
        <v>1500000</v>
      </c>
      <c r="JU63" s="3"/>
      <c r="JV63" s="188">
        <f>SUM(JV59:JV62)</f>
        <v>40</v>
      </c>
      <c r="JW63" s="188"/>
      <c r="JX63" s="188">
        <f>SUM(JX59:JX62)</f>
        <v>1500000</v>
      </c>
      <c r="JY63" s="3"/>
      <c r="JZ63" s="188">
        <f>SUM(JZ59:JZ62)</f>
        <v>40</v>
      </c>
      <c r="KA63" s="188"/>
      <c r="KB63" s="188">
        <f>SUM(KB59:KB62)</f>
        <v>1500000</v>
      </c>
      <c r="KC63" s="3"/>
      <c r="KD63" s="188">
        <f>SUM(KD59:KD62)</f>
        <v>40</v>
      </c>
      <c r="KE63" s="188"/>
      <c r="KF63" s="188">
        <f>SUM(KF59:KF62)</f>
        <v>1500000</v>
      </c>
      <c r="KG63" s="3"/>
      <c r="KH63" s="188"/>
      <c r="KI63" s="188"/>
      <c r="KJ63" s="183">
        <f t="shared" ref="KJ63" si="2133">SUMIFS($F63:$JM63,$F$3:$JM$3,KH$5,$F$6:$JM$6,KJ$6)</f>
        <v>1650000</v>
      </c>
      <c r="KL63" s="188"/>
      <c r="KM63" s="188"/>
      <c r="KN63" s="183">
        <f t="shared" ref="KN63" si="2134">SUMIFS($F63:$JM63,$F$3:$JM$3,KL$5,$F$6:$JM$6,KN$6)</f>
        <v>16950000</v>
      </c>
      <c r="KP63" s="188"/>
      <c r="KQ63" s="188"/>
      <c r="KR63" s="183">
        <f t="shared" ref="KR63" si="2135">SUMIFS($F63:$JM63,$F$3:$JM$3,KP$5,$F$6:$JM$6,KR$6)</f>
        <v>18000000</v>
      </c>
      <c r="KT63" s="188"/>
      <c r="KU63" s="188"/>
      <c r="KV63" s="183">
        <f>SUMIFS($F63:$KF63,$F$3:$KF$3,KT$5,$F$6:$KF$6,KV$6)</f>
        <v>18000000</v>
      </c>
      <c r="KX63" s="188"/>
      <c r="KY63" s="188"/>
      <c r="KZ63" s="183">
        <f>SUMIFS($F63:$KF63,$F$3:$KF$3,KX$5,$F$6:$KF$6,KZ$6)</f>
        <v>18000000</v>
      </c>
      <c r="LB63" s="188"/>
      <c r="LC63" s="188"/>
      <c r="LD63" s="183">
        <f>SUMIFS($F63:$KF63,$F$3:$KF$3,LB$5,$F$6:$KF$6,LD$6)</f>
        <v>18000000</v>
      </c>
      <c r="LF63" s="188"/>
      <c r="LG63" s="188"/>
      <c r="LH63" s="183">
        <f>SUMIFS($F63:$KF63,$F$3:$KF$3,LF$5,$F$6:$KF$6,LH$6)</f>
        <v>12000000</v>
      </c>
    </row>
    <row r="64" spans="2:320" ht="9.75" customHeight="1">
      <c r="B64" s="3"/>
      <c r="C64" s="179"/>
      <c r="D64" s="184"/>
      <c r="E64" s="184"/>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R64" s="5"/>
      <c r="JS64" s="5"/>
      <c r="JT64" s="5"/>
      <c r="JV64" s="5"/>
      <c r="JW64" s="5"/>
      <c r="JX64" s="5"/>
      <c r="JZ64" s="5"/>
      <c r="KA64" s="5"/>
      <c r="KB64" s="5"/>
      <c r="KD64" s="5"/>
      <c r="KE64" s="5"/>
      <c r="KF64" s="5"/>
      <c r="KH64" s="5"/>
      <c r="KI64" s="5"/>
      <c r="KJ64" s="5"/>
      <c r="KL64" s="5"/>
      <c r="KM64" s="5"/>
      <c r="KN64" s="5"/>
      <c r="KP64" s="5"/>
      <c r="KQ64" s="5"/>
      <c r="KR64" s="5"/>
      <c r="KT64" s="5"/>
      <c r="KU64" s="5"/>
      <c r="KV64" s="5"/>
      <c r="KX64" s="5"/>
      <c r="KY64" s="5"/>
      <c r="KZ64" s="5"/>
      <c r="LB64" s="5"/>
      <c r="LC64" s="5"/>
      <c r="LD64" s="5"/>
      <c r="LF64" s="5"/>
      <c r="LG64" s="5"/>
      <c r="LH64" s="5"/>
    </row>
    <row r="65" spans="2:320" s="284" customFormat="1" ht="11.25">
      <c r="B65" s="283"/>
      <c r="J65" s="207">
        <f>A.IIOPEX!K66+100%</f>
        <v>2</v>
      </c>
      <c r="K65" s="207">
        <f>$K$8</f>
        <v>1</v>
      </c>
      <c r="L65" s="207">
        <f>A.IIOPEX!K66+100%</f>
        <v>2</v>
      </c>
      <c r="M65" s="285"/>
      <c r="N65" s="207">
        <v>1</v>
      </c>
      <c r="O65" s="207">
        <v>1</v>
      </c>
      <c r="P65" s="207">
        <v>1</v>
      </c>
      <c r="Q65" s="285"/>
      <c r="R65" s="207">
        <f>N65</f>
        <v>1</v>
      </c>
      <c r="S65" s="207">
        <v>1</v>
      </c>
      <c r="T65" s="207">
        <f>P65</f>
        <v>1</v>
      </c>
      <c r="U65" s="285"/>
      <c r="V65" s="207">
        <f>R65</f>
        <v>1</v>
      </c>
      <c r="W65" s="207">
        <v>1</v>
      </c>
      <c r="X65" s="207">
        <f>T65</f>
        <v>1</v>
      </c>
      <c r="Y65" s="285"/>
      <c r="Z65" s="207">
        <v>1</v>
      </c>
      <c r="AA65" s="207">
        <v>1</v>
      </c>
      <c r="AB65" s="207">
        <f>X65</f>
        <v>1</v>
      </c>
      <c r="AC65" s="285"/>
      <c r="AD65" s="207">
        <f>Z65</f>
        <v>1</v>
      </c>
      <c r="AE65" s="207">
        <v>1</v>
      </c>
      <c r="AF65" s="207">
        <f>AB65</f>
        <v>1</v>
      </c>
      <c r="AG65" s="285"/>
      <c r="AH65" s="207">
        <f>AD65</f>
        <v>1</v>
      </c>
      <c r="AI65" s="207">
        <v>1</v>
      </c>
      <c r="AJ65" s="207">
        <f>A.IIOPEX!M66+100%</f>
        <v>1.75</v>
      </c>
      <c r="AK65" s="285"/>
      <c r="AL65" s="207">
        <v>1</v>
      </c>
      <c r="AM65" s="207">
        <v>1</v>
      </c>
      <c r="AN65" s="207">
        <v>1</v>
      </c>
      <c r="AO65" s="285"/>
      <c r="AP65" s="207">
        <f>AL65</f>
        <v>1</v>
      </c>
      <c r="AQ65" s="207">
        <v>1</v>
      </c>
      <c r="AR65" s="207">
        <f>AN65</f>
        <v>1</v>
      </c>
      <c r="AS65" s="285"/>
      <c r="AT65" s="207">
        <f>AP65</f>
        <v>1</v>
      </c>
      <c r="AU65" s="207">
        <v>1</v>
      </c>
      <c r="AV65" s="207">
        <f>AR65</f>
        <v>1</v>
      </c>
      <c r="AW65" s="285"/>
      <c r="AX65" s="207">
        <f>AT65</f>
        <v>1</v>
      </c>
      <c r="AY65" s="207">
        <v>1</v>
      </c>
      <c r="AZ65" s="207">
        <f>AV65</f>
        <v>1</v>
      </c>
      <c r="BA65" s="285"/>
      <c r="BB65" s="207">
        <f>AX65</f>
        <v>1</v>
      </c>
      <c r="BC65" s="207">
        <v>1</v>
      </c>
      <c r="BD65" s="207">
        <f>AZ65</f>
        <v>1</v>
      </c>
      <c r="BE65" s="285"/>
      <c r="BF65" s="207">
        <f>BB65</f>
        <v>1</v>
      </c>
      <c r="BG65" s="207">
        <v>1</v>
      </c>
      <c r="BH65" s="207">
        <f>BD65</f>
        <v>1</v>
      </c>
      <c r="BI65" s="285"/>
      <c r="BJ65" s="207">
        <f>BF65</f>
        <v>1</v>
      </c>
      <c r="BK65" s="207">
        <v>1</v>
      </c>
      <c r="BL65" s="207">
        <f>BH65</f>
        <v>1</v>
      </c>
      <c r="BM65" s="285"/>
      <c r="BN65" s="250">
        <f>BJ65</f>
        <v>1</v>
      </c>
      <c r="BO65" s="250">
        <v>1</v>
      </c>
      <c r="BP65" s="207">
        <f>BL65</f>
        <v>1</v>
      </c>
      <c r="BQ65" s="285"/>
      <c r="BR65" s="207">
        <f>BN65</f>
        <v>1</v>
      </c>
      <c r="BS65" s="207">
        <v>1</v>
      </c>
      <c r="BT65" s="207">
        <f>BP65</f>
        <v>1</v>
      </c>
      <c r="BU65" s="285"/>
      <c r="BV65" s="207">
        <v>1</v>
      </c>
      <c r="BW65" s="207">
        <v>1</v>
      </c>
      <c r="BX65" s="207">
        <f>BT65</f>
        <v>1</v>
      </c>
      <c r="BY65" s="285"/>
      <c r="BZ65" s="207">
        <f>BV65</f>
        <v>1</v>
      </c>
      <c r="CA65" s="207">
        <v>1</v>
      </c>
      <c r="CB65" s="207">
        <f>BX65</f>
        <v>1</v>
      </c>
      <c r="CC65" s="285"/>
      <c r="CD65" s="207">
        <f>A.IIOPEX!O66+100%</f>
        <v>1.45</v>
      </c>
      <c r="CE65" s="207">
        <v>1</v>
      </c>
      <c r="CF65" s="207">
        <f>A.IIOPEX!O66+100%</f>
        <v>1.45</v>
      </c>
      <c r="CG65" s="285"/>
      <c r="CH65" s="207">
        <v>1</v>
      </c>
      <c r="CI65" s="207">
        <v>1</v>
      </c>
      <c r="CJ65" s="207">
        <v>1</v>
      </c>
      <c r="CK65" s="285"/>
      <c r="CL65" s="207">
        <f>CH65</f>
        <v>1</v>
      </c>
      <c r="CM65" s="207">
        <v>1</v>
      </c>
      <c r="CN65" s="207">
        <f>CJ65</f>
        <v>1</v>
      </c>
      <c r="CO65" s="285"/>
      <c r="CP65" s="207">
        <f>CL65</f>
        <v>1</v>
      </c>
      <c r="CQ65" s="207">
        <v>1</v>
      </c>
      <c r="CR65" s="207">
        <f>CN65</f>
        <v>1</v>
      </c>
      <c r="CS65" s="285"/>
      <c r="CT65" s="207">
        <f>CP65</f>
        <v>1</v>
      </c>
      <c r="CU65" s="207">
        <v>1</v>
      </c>
      <c r="CV65" s="207">
        <f>CR65</f>
        <v>1</v>
      </c>
      <c r="CW65" s="285"/>
      <c r="CX65" s="207">
        <f>CT65</f>
        <v>1</v>
      </c>
      <c r="CY65" s="207">
        <v>1</v>
      </c>
      <c r="CZ65" s="207">
        <f>CV65</f>
        <v>1</v>
      </c>
      <c r="DA65" s="285"/>
      <c r="DB65" s="207">
        <f>CX65</f>
        <v>1</v>
      </c>
      <c r="DC65" s="207">
        <v>1</v>
      </c>
      <c r="DD65" s="207">
        <f>CZ65</f>
        <v>1</v>
      </c>
      <c r="DE65" s="285"/>
      <c r="DF65" s="207">
        <f>DB65</f>
        <v>1</v>
      </c>
      <c r="DG65" s="207">
        <v>1</v>
      </c>
      <c r="DH65" s="207">
        <f>DD65</f>
        <v>1</v>
      </c>
      <c r="DI65" s="285"/>
      <c r="DJ65" s="250">
        <f>DF65</f>
        <v>1</v>
      </c>
      <c r="DK65" s="250">
        <v>1</v>
      </c>
      <c r="DL65" s="207">
        <f>DH65</f>
        <v>1</v>
      </c>
      <c r="DM65" s="285"/>
      <c r="DN65" s="207">
        <f>DJ65</f>
        <v>1</v>
      </c>
      <c r="DO65" s="207">
        <v>1</v>
      </c>
      <c r="DP65" s="207">
        <f>DL65</f>
        <v>1</v>
      </c>
      <c r="DQ65" s="285"/>
      <c r="DR65" s="207">
        <v>1</v>
      </c>
      <c r="DS65" s="207">
        <v>1</v>
      </c>
      <c r="DT65" s="207">
        <f>DP65</f>
        <v>1</v>
      </c>
      <c r="DU65" s="285"/>
      <c r="DV65" s="207">
        <f>DR65</f>
        <v>1</v>
      </c>
      <c r="DW65" s="207">
        <v>1</v>
      </c>
      <c r="DX65" s="207">
        <f>DT65</f>
        <v>1</v>
      </c>
      <c r="DY65" s="285"/>
      <c r="DZ65" s="207">
        <f>A.IIOPEX!Q66+100%</f>
        <v>1.4</v>
      </c>
      <c r="EA65" s="207">
        <v>1</v>
      </c>
      <c r="EB65" s="207">
        <f>A.IIOPEX!Q66+100%</f>
        <v>1.4</v>
      </c>
      <c r="EC65" s="285"/>
      <c r="ED65" s="207">
        <v>1</v>
      </c>
      <c r="EE65" s="207">
        <v>1</v>
      </c>
      <c r="EF65" s="207">
        <v>1</v>
      </c>
      <c r="EG65" s="285"/>
      <c r="EH65" s="207">
        <f>ED65</f>
        <v>1</v>
      </c>
      <c r="EI65" s="207">
        <v>1</v>
      </c>
      <c r="EJ65" s="207">
        <f>EF65</f>
        <v>1</v>
      </c>
      <c r="EK65" s="285"/>
      <c r="EL65" s="207">
        <f>EH65</f>
        <v>1</v>
      </c>
      <c r="EM65" s="207">
        <v>1</v>
      </c>
      <c r="EN65" s="207">
        <f>EJ65</f>
        <v>1</v>
      </c>
      <c r="EO65" s="285"/>
      <c r="EP65" s="207">
        <f>EL65</f>
        <v>1</v>
      </c>
      <c r="EQ65" s="207">
        <v>1</v>
      </c>
      <c r="ER65" s="207">
        <f>EN65</f>
        <v>1</v>
      </c>
      <c r="ES65" s="285"/>
      <c r="ET65" s="207">
        <f>EP65</f>
        <v>1</v>
      </c>
      <c r="EU65" s="207">
        <v>1</v>
      </c>
      <c r="EV65" s="207">
        <f>ER65</f>
        <v>1</v>
      </c>
      <c r="EW65" s="285"/>
      <c r="EX65" s="207">
        <f>ET65</f>
        <v>1</v>
      </c>
      <c r="EY65" s="207">
        <v>1</v>
      </c>
      <c r="EZ65" s="207">
        <f>EV65</f>
        <v>1</v>
      </c>
      <c r="FA65" s="285"/>
      <c r="FB65" s="207">
        <f>EX65</f>
        <v>1</v>
      </c>
      <c r="FC65" s="207">
        <v>1</v>
      </c>
      <c r="FD65" s="207">
        <f>EZ65</f>
        <v>1</v>
      </c>
      <c r="FE65" s="285"/>
      <c r="FF65" s="250">
        <f>FB65</f>
        <v>1</v>
      </c>
      <c r="FG65" s="250">
        <v>1</v>
      </c>
      <c r="FH65" s="207">
        <f>FD65</f>
        <v>1</v>
      </c>
      <c r="FI65" s="285"/>
      <c r="FJ65" s="207">
        <v>1</v>
      </c>
      <c r="FK65" s="207">
        <v>1</v>
      </c>
      <c r="FL65" s="207">
        <f>FH65</f>
        <v>1</v>
      </c>
      <c r="FM65" s="285"/>
      <c r="FN65" s="207">
        <v>1</v>
      </c>
      <c r="FO65" s="207">
        <v>1</v>
      </c>
      <c r="FP65" s="207">
        <f>FL65</f>
        <v>1</v>
      </c>
      <c r="FQ65" s="285"/>
      <c r="FR65" s="207">
        <f>FN65</f>
        <v>1</v>
      </c>
      <c r="FS65" s="207">
        <v>1</v>
      </c>
      <c r="FT65" s="207">
        <f>FP65</f>
        <v>1</v>
      </c>
      <c r="FU65" s="285"/>
      <c r="FV65" s="207">
        <v>1.25</v>
      </c>
      <c r="FW65" s="207">
        <v>1</v>
      </c>
      <c r="FX65" s="207">
        <f>A.IIOPEX!S66+100%</f>
        <v>1.25</v>
      </c>
      <c r="FY65" s="285"/>
      <c r="FZ65" s="207">
        <f>FV65</f>
        <v>1.25</v>
      </c>
      <c r="GA65" s="207">
        <v>1</v>
      </c>
      <c r="GB65" s="207">
        <v>1</v>
      </c>
      <c r="GC65" s="285"/>
      <c r="GD65" s="207">
        <f>FZ65</f>
        <v>1.25</v>
      </c>
      <c r="GE65" s="207">
        <v>1</v>
      </c>
      <c r="GF65" s="207">
        <f>GB65</f>
        <v>1</v>
      </c>
      <c r="GG65" s="285"/>
      <c r="GH65" s="207">
        <f>GD65</f>
        <v>1.25</v>
      </c>
      <c r="GI65" s="207">
        <v>1</v>
      </c>
      <c r="GJ65" s="207">
        <f>GF65</f>
        <v>1</v>
      </c>
      <c r="GK65" s="285"/>
      <c r="GL65" s="207">
        <f>GH65</f>
        <v>1.25</v>
      </c>
      <c r="GM65" s="207">
        <v>1</v>
      </c>
      <c r="GN65" s="207">
        <f>GJ65</f>
        <v>1</v>
      </c>
      <c r="GO65" s="285"/>
      <c r="GP65" s="207">
        <f>GL65</f>
        <v>1.25</v>
      </c>
      <c r="GQ65" s="207">
        <v>1</v>
      </c>
      <c r="GR65" s="207">
        <f>GN65</f>
        <v>1</v>
      </c>
      <c r="GS65" s="285"/>
      <c r="GT65" s="207">
        <f>GP65</f>
        <v>1.25</v>
      </c>
      <c r="GU65" s="207">
        <v>1</v>
      </c>
      <c r="GV65" s="207">
        <f>GR65</f>
        <v>1</v>
      </c>
      <c r="GW65" s="285"/>
      <c r="GX65" s="207">
        <f>GT65</f>
        <v>1.25</v>
      </c>
      <c r="GY65" s="207">
        <v>1</v>
      </c>
      <c r="GZ65" s="207">
        <f>GV65</f>
        <v>1</v>
      </c>
      <c r="HA65" s="285"/>
      <c r="HB65" s="250">
        <f>GX65</f>
        <v>1.25</v>
      </c>
      <c r="HC65" s="250">
        <v>1</v>
      </c>
      <c r="HD65" s="207">
        <f>GZ65</f>
        <v>1</v>
      </c>
      <c r="HE65" s="285"/>
      <c r="HF65" s="207">
        <v>1</v>
      </c>
      <c r="HG65" s="207">
        <v>1</v>
      </c>
      <c r="HH65" s="207">
        <f>HD65</f>
        <v>1</v>
      </c>
      <c r="HI65" s="285"/>
      <c r="HJ65" s="207">
        <v>1</v>
      </c>
      <c r="HK65" s="207">
        <v>1</v>
      </c>
      <c r="HL65" s="207">
        <f>HH65</f>
        <v>1</v>
      </c>
      <c r="HM65" s="285"/>
      <c r="HN65" s="207">
        <f>HJ65</f>
        <v>1</v>
      </c>
      <c r="HO65" s="207">
        <v>1</v>
      </c>
      <c r="HP65" s="207">
        <f>HL65</f>
        <v>1</v>
      </c>
      <c r="HQ65" s="285"/>
      <c r="HR65" s="207">
        <v>1.1499999999999999</v>
      </c>
      <c r="HS65" s="207">
        <v>1</v>
      </c>
      <c r="HT65" s="207">
        <f>A.IIOPEX!U66+100%</f>
        <v>1.1499999999999999</v>
      </c>
      <c r="HU65" s="285"/>
      <c r="HV65" s="207">
        <v>1</v>
      </c>
      <c r="HW65" s="207">
        <v>1</v>
      </c>
      <c r="HX65" s="207">
        <v>1</v>
      </c>
      <c r="HY65" s="285"/>
      <c r="HZ65" s="207">
        <f>HV65</f>
        <v>1</v>
      </c>
      <c r="IA65" s="207">
        <v>1</v>
      </c>
      <c r="IB65" s="207">
        <f>HX65</f>
        <v>1</v>
      </c>
      <c r="IC65" s="285"/>
      <c r="ID65" s="207">
        <f>HZ65</f>
        <v>1</v>
      </c>
      <c r="IE65" s="207">
        <v>1</v>
      </c>
      <c r="IF65" s="207">
        <f>IB65</f>
        <v>1</v>
      </c>
      <c r="IG65" s="285"/>
      <c r="IH65" s="207">
        <f>ID65</f>
        <v>1</v>
      </c>
      <c r="II65" s="207">
        <v>1</v>
      </c>
      <c r="IJ65" s="207">
        <f>IF65</f>
        <v>1</v>
      </c>
      <c r="IK65" s="285"/>
      <c r="IL65" s="207">
        <f>IH65</f>
        <v>1</v>
      </c>
      <c r="IM65" s="207">
        <v>1</v>
      </c>
      <c r="IN65" s="207">
        <f>IJ65</f>
        <v>1</v>
      </c>
      <c r="IO65" s="285"/>
      <c r="IP65" s="207">
        <f>IL65</f>
        <v>1</v>
      </c>
      <c r="IQ65" s="207">
        <v>1</v>
      </c>
      <c r="IR65" s="207">
        <f>IN65</f>
        <v>1</v>
      </c>
      <c r="IS65" s="285"/>
      <c r="IT65" s="207">
        <f>IP65</f>
        <v>1</v>
      </c>
      <c r="IU65" s="207">
        <v>1</v>
      </c>
      <c r="IV65" s="207">
        <f>IR65</f>
        <v>1</v>
      </c>
      <c r="IW65" s="285"/>
      <c r="IX65" s="250">
        <f>IT65</f>
        <v>1</v>
      </c>
      <c r="IY65" s="250">
        <v>1</v>
      </c>
      <c r="IZ65" s="207">
        <f>IV65</f>
        <v>1</v>
      </c>
      <c r="JA65" s="285"/>
      <c r="JB65" s="207">
        <f>IX65</f>
        <v>1</v>
      </c>
      <c r="JC65" s="207">
        <v>1</v>
      </c>
      <c r="JD65" s="207">
        <f>IZ65</f>
        <v>1</v>
      </c>
      <c r="JE65" s="285"/>
      <c r="JF65" s="207">
        <f>JB65</f>
        <v>1</v>
      </c>
      <c r="JG65" s="207">
        <v>1</v>
      </c>
      <c r="JH65" s="207">
        <f>JD65</f>
        <v>1</v>
      </c>
      <c r="JI65" s="285"/>
      <c r="JJ65" s="250">
        <f>JF65</f>
        <v>1</v>
      </c>
      <c r="JK65" s="250">
        <v>1</v>
      </c>
      <c r="JL65" s="207">
        <f>JH65</f>
        <v>1</v>
      </c>
      <c r="JM65" s="285"/>
      <c r="JN65" s="250">
        <v>1.1000000000000001</v>
      </c>
      <c r="JO65" s="250">
        <v>1</v>
      </c>
      <c r="JP65" s="207">
        <f>JL65</f>
        <v>1</v>
      </c>
      <c r="JR65" s="250">
        <v>1</v>
      </c>
      <c r="JS65" s="250">
        <v>1</v>
      </c>
      <c r="JT65" s="207">
        <f>JP65</f>
        <v>1</v>
      </c>
      <c r="JV65" s="250">
        <f>JR65</f>
        <v>1</v>
      </c>
      <c r="JW65" s="250">
        <v>1</v>
      </c>
      <c r="JX65" s="207">
        <f>JT65</f>
        <v>1</v>
      </c>
      <c r="JZ65" s="250">
        <f>JV65</f>
        <v>1</v>
      </c>
      <c r="KA65" s="250">
        <v>1</v>
      </c>
      <c r="KB65" s="207">
        <f>JX65</f>
        <v>1</v>
      </c>
      <c r="KD65" s="250">
        <f>JZ65</f>
        <v>1</v>
      </c>
      <c r="KE65" s="250">
        <v>1</v>
      </c>
      <c r="KF65" s="207">
        <f>KB65</f>
        <v>1</v>
      </c>
      <c r="KH65" s="207">
        <f>'A.I Revenue Streams - P2'!DU79+100%</f>
        <v>1</v>
      </c>
      <c r="KI65" s="207">
        <v>1</v>
      </c>
      <c r="KJ65" s="285"/>
      <c r="KL65" s="207">
        <f>'A.I Revenue Streams - P2'!DY79+100%</f>
        <v>1</v>
      </c>
      <c r="KM65" s="207">
        <v>1</v>
      </c>
      <c r="KN65" s="285"/>
      <c r="KP65" s="207">
        <f>'A.I Revenue Streams - P2'!EC79+100%</f>
        <v>1</v>
      </c>
      <c r="KQ65" s="207">
        <v>1</v>
      </c>
      <c r="KR65" s="285"/>
      <c r="KT65" s="207">
        <f>'A.I Revenue Streams - P2'!EG79+100%</f>
        <v>1</v>
      </c>
      <c r="KU65" s="207">
        <v>1</v>
      </c>
      <c r="KV65" s="285"/>
      <c r="KX65" s="207">
        <f>'A.I Revenue Streams - P2'!EK79+100%</f>
        <v>1</v>
      </c>
      <c r="KY65" s="207">
        <v>1</v>
      </c>
      <c r="KZ65" s="285"/>
      <c r="LB65" s="207">
        <f>'A.I Revenue Streams - P2'!EO79+100%</f>
        <v>1</v>
      </c>
      <c r="LC65" s="207">
        <v>1</v>
      </c>
      <c r="LD65" s="285"/>
      <c r="LF65" s="207">
        <f>'A.I Revenue Streams - P2'!ES79+100%</f>
        <v>1</v>
      </c>
      <c r="LG65" s="207">
        <v>1</v>
      </c>
      <c r="LH65" s="285"/>
    </row>
    <row r="66" spans="2:320" ht="18.75">
      <c r="B66" s="172">
        <v>7</v>
      </c>
      <c r="C66" s="181" t="str">
        <f>A.IIOPEX!D65</f>
        <v>Licenses and Registration</v>
      </c>
      <c r="D66" s="181"/>
      <c r="E66" s="179"/>
      <c r="F66" s="182"/>
      <c r="G66" s="182"/>
      <c r="H66" s="182"/>
      <c r="I66" s="5"/>
      <c r="J66" s="182"/>
      <c r="K66" s="182"/>
      <c r="L66" s="182"/>
      <c r="M66" s="5"/>
      <c r="N66" s="182"/>
      <c r="O66" s="182"/>
      <c r="P66" s="182"/>
      <c r="Q66" s="5"/>
      <c r="R66" s="182"/>
      <c r="S66" s="182"/>
      <c r="T66" s="182"/>
      <c r="U66" s="5"/>
      <c r="V66" s="182"/>
      <c r="W66" s="182"/>
      <c r="X66" s="182"/>
      <c r="Y66" s="5"/>
      <c r="Z66" s="182"/>
      <c r="AA66" s="182"/>
      <c r="AB66" s="182"/>
      <c r="AC66" s="5"/>
      <c r="AD66" s="182"/>
      <c r="AE66" s="182"/>
      <c r="AF66" s="182"/>
      <c r="AG66" s="5"/>
      <c r="AH66" s="182"/>
      <c r="AI66" s="182"/>
      <c r="AJ66" s="182"/>
      <c r="AK66" s="5"/>
      <c r="AL66" s="182"/>
      <c r="AM66" s="182"/>
      <c r="AN66" s="182"/>
      <c r="AO66" s="5"/>
      <c r="AP66" s="182"/>
      <c r="AQ66" s="182"/>
      <c r="AR66" s="182"/>
      <c r="AS66" s="5"/>
      <c r="AT66" s="182"/>
      <c r="AU66" s="182"/>
      <c r="AV66" s="182"/>
      <c r="AW66" s="5"/>
      <c r="AX66" s="182"/>
      <c r="AY66" s="182"/>
      <c r="AZ66" s="182"/>
      <c r="BA66" s="5"/>
      <c r="BB66" s="182"/>
      <c r="BC66" s="182"/>
      <c r="BD66" s="182"/>
      <c r="BE66" s="5"/>
      <c r="BF66" s="182"/>
      <c r="BG66" s="182"/>
      <c r="BH66" s="182"/>
      <c r="BI66" s="5"/>
      <c r="BJ66" s="182"/>
      <c r="BK66" s="182"/>
      <c r="BL66" s="182"/>
      <c r="BM66" s="5"/>
      <c r="BN66" s="182"/>
      <c r="BO66" s="182"/>
      <c r="BP66" s="182"/>
      <c r="BQ66" s="5"/>
      <c r="BR66" s="182"/>
      <c r="BS66" s="182"/>
      <c r="BT66" s="182"/>
      <c r="BU66" s="5"/>
      <c r="BV66" s="182"/>
      <c r="BW66" s="182"/>
      <c r="BX66" s="182"/>
      <c r="BY66" s="5"/>
      <c r="BZ66" s="182"/>
      <c r="CA66" s="182"/>
      <c r="CB66" s="182"/>
      <c r="CC66" s="5"/>
      <c r="CD66" s="182"/>
      <c r="CE66" s="182"/>
      <c r="CF66" s="182"/>
      <c r="CG66" s="5"/>
      <c r="CH66" s="182"/>
      <c r="CI66" s="182"/>
      <c r="CJ66" s="182"/>
      <c r="CK66" s="5"/>
      <c r="CL66" s="182"/>
      <c r="CM66" s="182"/>
      <c r="CN66" s="182"/>
      <c r="CO66" s="5"/>
      <c r="CP66" s="182"/>
      <c r="CQ66" s="182"/>
      <c r="CR66" s="182"/>
      <c r="CS66" s="5"/>
      <c r="CT66" s="182"/>
      <c r="CU66" s="182"/>
      <c r="CV66" s="182"/>
      <c r="CW66" s="5"/>
      <c r="CX66" s="182"/>
      <c r="CY66" s="182"/>
      <c r="CZ66" s="182"/>
      <c r="DA66" s="5"/>
      <c r="DB66" s="182"/>
      <c r="DC66" s="182"/>
      <c r="DD66" s="182"/>
      <c r="DE66" s="5"/>
      <c r="DF66" s="182"/>
      <c r="DG66" s="182"/>
      <c r="DH66" s="182"/>
      <c r="DI66" s="5"/>
      <c r="DJ66" s="182"/>
      <c r="DK66" s="182"/>
      <c r="DL66" s="182"/>
      <c r="DM66" s="5"/>
      <c r="DN66" s="182"/>
      <c r="DO66" s="182"/>
      <c r="DP66" s="182"/>
      <c r="DQ66" s="5"/>
      <c r="DR66" s="182"/>
      <c r="DS66" s="182"/>
      <c r="DT66" s="182"/>
      <c r="DU66" s="5"/>
      <c r="DV66" s="182"/>
      <c r="DW66" s="182"/>
      <c r="DX66" s="182"/>
      <c r="DY66" s="5"/>
      <c r="DZ66" s="182"/>
      <c r="EA66" s="182"/>
      <c r="EB66" s="182"/>
      <c r="EC66" s="5"/>
      <c r="ED66" s="182"/>
      <c r="EE66" s="182"/>
      <c r="EF66" s="182"/>
      <c r="EG66" s="5"/>
      <c r="EH66" s="182"/>
      <c r="EI66" s="182"/>
      <c r="EJ66" s="182"/>
      <c r="EK66" s="5"/>
      <c r="EL66" s="182"/>
      <c r="EM66" s="182"/>
      <c r="EN66" s="182"/>
      <c r="EO66" s="5"/>
      <c r="EP66" s="182"/>
      <c r="EQ66" s="182"/>
      <c r="ER66" s="182"/>
      <c r="ES66" s="5"/>
      <c r="ET66" s="182"/>
      <c r="EU66" s="182"/>
      <c r="EV66" s="182"/>
      <c r="EW66" s="5"/>
      <c r="EX66" s="182"/>
      <c r="EY66" s="182"/>
      <c r="EZ66" s="182"/>
      <c r="FA66" s="5"/>
      <c r="FB66" s="182"/>
      <c r="FC66" s="182"/>
      <c r="FD66" s="182"/>
      <c r="FE66" s="5"/>
      <c r="FF66" s="182"/>
      <c r="FG66" s="182"/>
      <c r="FH66" s="182"/>
      <c r="FI66" s="5"/>
      <c r="FJ66" s="182"/>
      <c r="FK66" s="182"/>
      <c r="FL66" s="182"/>
      <c r="FM66" s="5"/>
      <c r="FN66" s="182"/>
      <c r="FO66" s="182"/>
      <c r="FP66" s="182"/>
      <c r="FQ66" s="5"/>
      <c r="FR66" s="182"/>
      <c r="FS66" s="182"/>
      <c r="FT66" s="182"/>
      <c r="FU66" s="5"/>
      <c r="FV66" s="182"/>
      <c r="FW66" s="182"/>
      <c r="FX66" s="182"/>
      <c r="FY66" s="5"/>
      <c r="FZ66" s="182"/>
      <c r="GA66" s="182"/>
      <c r="GB66" s="182"/>
      <c r="GC66" s="5"/>
      <c r="GD66" s="182"/>
      <c r="GE66" s="182"/>
      <c r="GF66" s="182"/>
      <c r="GG66" s="5"/>
      <c r="GH66" s="182"/>
      <c r="GI66" s="182"/>
      <c r="GJ66" s="182"/>
      <c r="GK66" s="5"/>
      <c r="GL66" s="182"/>
      <c r="GM66" s="182"/>
      <c r="GN66" s="182"/>
      <c r="GP66" s="182"/>
      <c r="GQ66" s="182"/>
      <c r="GR66" s="182"/>
      <c r="GS66" s="5"/>
      <c r="GT66" s="182"/>
      <c r="GU66" s="182"/>
      <c r="GV66" s="182"/>
      <c r="GW66" s="5"/>
      <c r="GX66" s="182"/>
      <c r="GY66" s="182"/>
      <c r="GZ66" s="182"/>
      <c r="HA66" s="5"/>
      <c r="HB66" s="182"/>
      <c r="HC66" s="182"/>
      <c r="HD66" s="182"/>
      <c r="HE66" s="5"/>
      <c r="HF66" s="182"/>
      <c r="HG66" s="182"/>
      <c r="HH66" s="182"/>
      <c r="HI66" s="5"/>
      <c r="HJ66" s="182"/>
      <c r="HK66" s="182"/>
      <c r="HL66" s="182"/>
      <c r="HM66" s="5"/>
      <c r="HN66" s="182"/>
      <c r="HO66" s="182"/>
      <c r="HP66" s="182"/>
      <c r="HQ66" s="5"/>
      <c r="HR66" s="182"/>
      <c r="HS66" s="182"/>
      <c r="HT66" s="182"/>
      <c r="HU66" s="5"/>
      <c r="HV66" s="182"/>
      <c r="HW66" s="182"/>
      <c r="HX66" s="182"/>
      <c r="HY66" s="5"/>
      <c r="HZ66" s="182"/>
      <c r="IA66" s="182"/>
      <c r="IB66" s="182"/>
      <c r="IC66" s="5"/>
      <c r="ID66" s="182"/>
      <c r="IE66" s="182"/>
      <c r="IF66" s="182"/>
      <c r="IG66" s="5"/>
      <c r="IH66" s="182"/>
      <c r="II66" s="182"/>
      <c r="IJ66" s="182"/>
      <c r="IL66" s="182"/>
      <c r="IM66" s="182"/>
      <c r="IN66" s="182"/>
      <c r="IO66" s="5"/>
      <c r="IP66" s="182"/>
      <c r="IQ66" s="182"/>
      <c r="IR66" s="182"/>
      <c r="IS66" s="5"/>
      <c r="IT66" s="182"/>
      <c r="IU66" s="182"/>
      <c r="IV66" s="182"/>
      <c r="IW66" s="5"/>
      <c r="IX66" s="182"/>
      <c r="IY66" s="182"/>
      <c r="IZ66" s="182"/>
      <c r="JA66" s="5"/>
      <c r="JB66" s="182"/>
      <c r="JC66" s="182"/>
      <c r="JD66" s="182"/>
      <c r="JE66" s="5"/>
      <c r="JF66" s="182"/>
      <c r="JG66" s="182"/>
      <c r="JH66" s="182"/>
      <c r="JI66" s="5"/>
      <c r="JJ66" s="182"/>
      <c r="JK66" s="182"/>
      <c r="JL66" s="182"/>
      <c r="JM66" s="5"/>
      <c r="JN66" s="182"/>
      <c r="JO66" s="182"/>
      <c r="JP66" s="182"/>
      <c r="JR66" s="182"/>
      <c r="JS66" s="182"/>
      <c r="JT66" s="182"/>
      <c r="JV66" s="182"/>
      <c r="JW66" s="182"/>
      <c r="JX66" s="182"/>
      <c r="JZ66" s="182"/>
      <c r="KA66" s="182"/>
      <c r="KB66" s="182"/>
      <c r="KD66" s="182"/>
      <c r="KE66" s="182"/>
      <c r="KF66" s="182"/>
      <c r="KH66" s="183"/>
      <c r="KI66" s="183"/>
      <c r="KJ66" s="183"/>
      <c r="KL66" s="183"/>
      <c r="KM66" s="183"/>
      <c r="KN66" s="183"/>
      <c r="KP66" s="183"/>
      <c r="KQ66" s="183"/>
      <c r="KR66" s="183"/>
      <c r="KT66" s="183"/>
      <c r="KU66" s="183"/>
      <c r="KV66" s="183"/>
      <c r="KX66" s="183"/>
      <c r="KY66" s="183"/>
      <c r="KZ66" s="183"/>
      <c r="LB66" s="183"/>
      <c r="LC66" s="183"/>
      <c r="LD66" s="183"/>
      <c r="LF66" s="183"/>
      <c r="LG66" s="183"/>
      <c r="LH66" s="183"/>
    </row>
    <row r="67" spans="2:320" ht="18.75">
      <c r="B67" s="172" t="str">
        <f>A.IIOPEX!C66</f>
        <v>7a</v>
      </c>
      <c r="C67" s="181"/>
      <c r="D67" s="180" t="str">
        <f>A.IIOPEX!E66</f>
        <v>Lease Deed Registration</v>
      </c>
      <c r="E67" s="184"/>
      <c r="F67" s="182"/>
      <c r="G67" s="182">
        <f>A.IIOPEX!I66</f>
        <v>10833.333333333334</v>
      </c>
      <c r="H67" s="182">
        <f>G67</f>
        <v>10833.333333333334</v>
      </c>
      <c r="I67" s="5"/>
      <c r="J67" s="182">
        <f>J$2</f>
        <v>3</v>
      </c>
      <c r="K67" s="182">
        <f>G67*K$65</f>
        <v>10833.333333333334</v>
      </c>
      <c r="L67" s="182">
        <f>J67*K67</f>
        <v>32500</v>
      </c>
      <c r="M67" s="5"/>
      <c r="N67" s="182">
        <f>N$2</f>
        <v>3</v>
      </c>
      <c r="O67" s="182">
        <f>K67*O$65</f>
        <v>10833.333333333334</v>
      </c>
      <c r="P67" s="182">
        <f>N67*O67</f>
        <v>32500</v>
      </c>
      <c r="Q67" s="5"/>
      <c r="R67" s="182">
        <f>R$2</f>
        <v>4</v>
      </c>
      <c r="S67" s="182">
        <f>O67*S$65</f>
        <v>10833.333333333334</v>
      </c>
      <c r="T67" s="182">
        <f>R67*S67</f>
        <v>43333.333333333336</v>
      </c>
      <c r="U67" s="5"/>
      <c r="V67" s="182">
        <f>V$2</f>
        <v>5</v>
      </c>
      <c r="W67" s="182">
        <f>S67*W$65</f>
        <v>10833.333333333334</v>
      </c>
      <c r="X67" s="182">
        <f>V67*W67</f>
        <v>54166.666666666672</v>
      </c>
      <c r="Y67" s="5"/>
      <c r="Z67" s="182">
        <f>Z$2</f>
        <v>8</v>
      </c>
      <c r="AA67" s="182">
        <f>W67*AA$65</f>
        <v>10833.333333333334</v>
      </c>
      <c r="AB67" s="182">
        <f>Z67*AA67</f>
        <v>86666.666666666672</v>
      </c>
      <c r="AC67" s="5"/>
      <c r="AD67" s="182">
        <f>AD$2</f>
        <v>10</v>
      </c>
      <c r="AE67" s="182">
        <f>AA67*AE$65</f>
        <v>10833.333333333334</v>
      </c>
      <c r="AF67" s="182">
        <f>AD67*AE67</f>
        <v>108333.33333333334</v>
      </c>
      <c r="AG67" s="5"/>
      <c r="AH67" s="182">
        <f>AH$2</f>
        <v>10</v>
      </c>
      <c r="AI67" s="182">
        <f>AE67*AI$65</f>
        <v>10833.333333333334</v>
      </c>
      <c r="AJ67" s="182">
        <f>AH67*AI67</f>
        <v>108333.33333333334</v>
      </c>
      <c r="AK67" s="5"/>
      <c r="AL67" s="182">
        <f>AL$2</f>
        <v>10</v>
      </c>
      <c r="AM67" s="182">
        <f>AI67*AM$65</f>
        <v>10833.333333333334</v>
      </c>
      <c r="AN67" s="182">
        <f>AL67*AM67</f>
        <v>108333.33333333334</v>
      </c>
      <c r="AO67" s="5"/>
      <c r="AP67" s="182">
        <f>AP$2</f>
        <v>10</v>
      </c>
      <c r="AQ67" s="182">
        <f>AM67*AQ$65</f>
        <v>10833.333333333334</v>
      </c>
      <c r="AR67" s="182">
        <f>AP67*AQ67</f>
        <v>108333.33333333334</v>
      </c>
      <c r="AS67" s="5"/>
      <c r="AT67" s="182">
        <f>AT$2</f>
        <v>10</v>
      </c>
      <c r="AU67" s="182">
        <f>AQ67*AU$65</f>
        <v>10833.333333333334</v>
      </c>
      <c r="AV67" s="182">
        <f>AT67*AU67</f>
        <v>108333.33333333334</v>
      </c>
      <c r="AW67" s="5"/>
      <c r="AX67" s="182">
        <f>AX$2</f>
        <v>10</v>
      </c>
      <c r="AY67" s="182">
        <f>AU67*AY$65</f>
        <v>10833.333333333334</v>
      </c>
      <c r="AZ67" s="182">
        <f>AX67*AY67</f>
        <v>108333.33333333334</v>
      </c>
      <c r="BA67" s="5"/>
      <c r="BB67" s="182">
        <f>BB$2</f>
        <v>10</v>
      </c>
      <c r="BC67" s="182">
        <f>AY67*BC$65</f>
        <v>10833.333333333334</v>
      </c>
      <c r="BD67" s="182">
        <f>BB67*BC67</f>
        <v>108333.33333333334</v>
      </c>
      <c r="BE67" s="5"/>
      <c r="BF67" s="182">
        <f>BF$2</f>
        <v>10</v>
      </c>
      <c r="BG67" s="182">
        <f>BC67*BG$65</f>
        <v>10833.333333333334</v>
      </c>
      <c r="BH67" s="182">
        <f>BF67*BG67</f>
        <v>108333.33333333334</v>
      </c>
      <c r="BI67" s="5"/>
      <c r="BJ67" s="182">
        <f>BJ$2</f>
        <v>10</v>
      </c>
      <c r="BK67" s="182">
        <f>BG67*BK$65</f>
        <v>10833.333333333334</v>
      </c>
      <c r="BL67" s="182">
        <f>BJ67*BK67</f>
        <v>108333.33333333334</v>
      </c>
      <c r="BM67" s="5"/>
      <c r="BN67" s="182">
        <f>BN$2</f>
        <v>10</v>
      </c>
      <c r="BO67" s="182">
        <f>BK67*BO$65</f>
        <v>10833.333333333334</v>
      </c>
      <c r="BP67" s="182">
        <f>BN67*BO67</f>
        <v>108333.33333333334</v>
      </c>
      <c r="BQ67" s="5"/>
      <c r="BR67" s="182">
        <f>BR$2</f>
        <v>10</v>
      </c>
      <c r="BS67" s="182">
        <f>BO67*BS$65</f>
        <v>10833.333333333334</v>
      </c>
      <c r="BT67" s="182">
        <f>BR67*BS67</f>
        <v>108333.33333333334</v>
      </c>
      <c r="BU67" s="5"/>
      <c r="BV67" s="182">
        <f>BV$2</f>
        <v>10</v>
      </c>
      <c r="BW67" s="182">
        <f>BS67*BW$65</f>
        <v>10833.333333333334</v>
      </c>
      <c r="BX67" s="182">
        <f>BV67*BW67</f>
        <v>108333.33333333334</v>
      </c>
      <c r="BY67" s="5"/>
      <c r="BZ67" s="182">
        <f>BZ$2</f>
        <v>10</v>
      </c>
      <c r="CA67" s="182">
        <f>BW67*CA$65</f>
        <v>10833.333333333334</v>
      </c>
      <c r="CB67" s="182">
        <f>BZ67*CA67</f>
        <v>108333.33333333334</v>
      </c>
      <c r="CC67" s="5"/>
      <c r="CD67" s="182">
        <f>CD$2</f>
        <v>10</v>
      </c>
      <c r="CE67" s="182">
        <f>CA67*CE$65</f>
        <v>10833.333333333334</v>
      </c>
      <c r="CF67" s="182">
        <f>CD67*CE67</f>
        <v>108333.33333333334</v>
      </c>
      <c r="CG67" s="5"/>
      <c r="CH67" s="182">
        <f>CH$2</f>
        <v>10</v>
      </c>
      <c r="CI67" s="182">
        <f>CE67*CI$65</f>
        <v>10833.333333333334</v>
      </c>
      <c r="CJ67" s="182">
        <f>CH67*CI67</f>
        <v>108333.33333333334</v>
      </c>
      <c r="CK67" s="5"/>
      <c r="CL67" s="182">
        <f>CL$2</f>
        <v>10</v>
      </c>
      <c r="CM67" s="182">
        <f>CI67*CM$65</f>
        <v>10833.333333333334</v>
      </c>
      <c r="CN67" s="182">
        <f>CL67*CM67</f>
        <v>108333.33333333334</v>
      </c>
      <c r="CO67" s="5"/>
      <c r="CP67" s="182">
        <f>CP$2</f>
        <v>10</v>
      </c>
      <c r="CQ67" s="182">
        <f>CM67*CQ$65</f>
        <v>10833.333333333334</v>
      </c>
      <c r="CR67" s="182">
        <f>CP67*CQ67</f>
        <v>108333.33333333334</v>
      </c>
      <c r="CS67" s="5"/>
      <c r="CT67" s="182">
        <f>CT$2</f>
        <v>10</v>
      </c>
      <c r="CU67" s="182">
        <f>CQ67*CU$65</f>
        <v>10833.333333333334</v>
      </c>
      <c r="CV67" s="182">
        <f>CT67*CU67</f>
        <v>108333.33333333334</v>
      </c>
      <c r="CW67" s="5"/>
      <c r="CX67" s="182">
        <f>CX$2</f>
        <v>10</v>
      </c>
      <c r="CY67" s="182">
        <f>CU67*CY$65</f>
        <v>10833.333333333334</v>
      </c>
      <c r="CZ67" s="182">
        <f>CX67*CY67</f>
        <v>108333.33333333334</v>
      </c>
      <c r="DA67" s="5"/>
      <c r="DB67" s="182">
        <f>DB$2</f>
        <v>10</v>
      </c>
      <c r="DC67" s="182">
        <f>CY67*DC$65</f>
        <v>10833.333333333334</v>
      </c>
      <c r="DD67" s="182">
        <f>DB67*DC67</f>
        <v>108333.33333333334</v>
      </c>
      <c r="DE67" s="5"/>
      <c r="DF67" s="182">
        <f>DF$2</f>
        <v>10</v>
      </c>
      <c r="DG67" s="182">
        <f>DC67*DG$65</f>
        <v>10833.333333333334</v>
      </c>
      <c r="DH67" s="182">
        <f>DF67*DG67</f>
        <v>108333.33333333334</v>
      </c>
      <c r="DI67" s="5"/>
      <c r="DJ67" s="182">
        <f>DJ$2</f>
        <v>10</v>
      </c>
      <c r="DK67" s="182">
        <f>DG67*DK$65</f>
        <v>10833.333333333334</v>
      </c>
      <c r="DL67" s="182">
        <f>DJ67*DK67</f>
        <v>108333.33333333334</v>
      </c>
      <c r="DM67" s="5"/>
      <c r="DN67" s="182">
        <f>DN$2</f>
        <v>10</v>
      </c>
      <c r="DO67" s="182">
        <f>DK67*DO$65</f>
        <v>10833.333333333334</v>
      </c>
      <c r="DP67" s="182">
        <f>DN67*DO67</f>
        <v>108333.33333333334</v>
      </c>
      <c r="DQ67" s="5"/>
      <c r="DR67" s="182">
        <f>DR$2</f>
        <v>10</v>
      </c>
      <c r="DS67" s="182">
        <f>DO67*DS$65</f>
        <v>10833.333333333334</v>
      </c>
      <c r="DT67" s="182">
        <f>DR67*DS67</f>
        <v>108333.33333333334</v>
      </c>
      <c r="DU67" s="5"/>
      <c r="DV67" s="182">
        <f>DV$2</f>
        <v>10</v>
      </c>
      <c r="DW67" s="182">
        <f>DS67*DW$65</f>
        <v>10833.333333333334</v>
      </c>
      <c r="DX67" s="182">
        <f>DV67*DW67</f>
        <v>108333.33333333334</v>
      </c>
      <c r="DY67" s="5"/>
      <c r="DZ67" s="182">
        <f>DZ$2</f>
        <v>10</v>
      </c>
      <c r="EA67" s="182">
        <f>DW67*EA$65</f>
        <v>10833.333333333334</v>
      </c>
      <c r="EB67" s="182">
        <f>DZ67*EA67</f>
        <v>108333.33333333334</v>
      </c>
      <c r="EC67" s="5"/>
      <c r="ED67" s="182">
        <f>ED$2</f>
        <v>10</v>
      </c>
      <c r="EE67" s="182">
        <f>EA67*EE$65</f>
        <v>10833.333333333334</v>
      </c>
      <c r="EF67" s="182">
        <f>ED67*EE67</f>
        <v>108333.33333333334</v>
      </c>
      <c r="EG67" s="5"/>
      <c r="EH67" s="182">
        <f>EH$2</f>
        <v>10</v>
      </c>
      <c r="EI67" s="182">
        <f>EE67*EI$65</f>
        <v>10833.333333333334</v>
      </c>
      <c r="EJ67" s="182">
        <f>EH67*EI67</f>
        <v>108333.33333333334</v>
      </c>
      <c r="EK67" s="5"/>
      <c r="EL67" s="182">
        <f>EL$2</f>
        <v>10</v>
      </c>
      <c r="EM67" s="182">
        <f>EI67*EM$65</f>
        <v>10833.333333333334</v>
      </c>
      <c r="EN67" s="182">
        <f>EL67*EM67</f>
        <v>108333.33333333334</v>
      </c>
      <c r="EO67" s="5"/>
      <c r="EP67" s="182">
        <f>EP$2</f>
        <v>10</v>
      </c>
      <c r="EQ67" s="182">
        <f>EM67*EQ$65</f>
        <v>10833.333333333334</v>
      </c>
      <c r="ER67" s="182">
        <f>EP67*EQ67</f>
        <v>108333.33333333334</v>
      </c>
      <c r="ES67" s="5"/>
      <c r="ET67" s="182">
        <f>ET$2</f>
        <v>10</v>
      </c>
      <c r="EU67" s="182">
        <f>EQ67*EU$65</f>
        <v>10833.333333333334</v>
      </c>
      <c r="EV67" s="182">
        <f>ET67*EU67</f>
        <v>108333.33333333334</v>
      </c>
      <c r="EW67" s="5"/>
      <c r="EX67" s="182">
        <f>EX$2</f>
        <v>10</v>
      </c>
      <c r="EY67" s="182">
        <f>EU67*EY$65</f>
        <v>10833.333333333334</v>
      </c>
      <c r="EZ67" s="182">
        <f>EX67*EY67</f>
        <v>108333.33333333334</v>
      </c>
      <c r="FA67" s="5"/>
      <c r="FB67" s="182">
        <f>FB$2</f>
        <v>10</v>
      </c>
      <c r="FC67" s="182">
        <f>EY67*FC$65</f>
        <v>10833.333333333334</v>
      </c>
      <c r="FD67" s="182">
        <f>FB67*FC67</f>
        <v>108333.33333333334</v>
      </c>
      <c r="FE67" s="5"/>
      <c r="FF67" s="182">
        <f>FF$2</f>
        <v>10</v>
      </c>
      <c r="FG67" s="182">
        <f>FC67*FG$65</f>
        <v>10833.333333333334</v>
      </c>
      <c r="FH67" s="182">
        <f>FF67*FG67</f>
        <v>108333.33333333334</v>
      </c>
      <c r="FI67" s="5"/>
      <c r="FJ67" s="182">
        <f>FJ$2</f>
        <v>10</v>
      </c>
      <c r="FK67" s="182">
        <f>FG67*FK$65</f>
        <v>10833.333333333334</v>
      </c>
      <c r="FL67" s="182">
        <f>FJ67*FK67</f>
        <v>108333.33333333334</v>
      </c>
      <c r="FM67" s="5"/>
      <c r="FN67" s="182">
        <f>FN$2</f>
        <v>10</v>
      </c>
      <c r="FO67" s="182">
        <f>FK67*FO$65</f>
        <v>10833.333333333334</v>
      </c>
      <c r="FP67" s="182">
        <f>FN67*FO67</f>
        <v>108333.33333333334</v>
      </c>
      <c r="FQ67" s="5"/>
      <c r="FR67" s="182">
        <f>FR$2</f>
        <v>10</v>
      </c>
      <c r="FS67" s="182">
        <f>FO67*FS$65</f>
        <v>10833.333333333334</v>
      </c>
      <c r="FT67" s="182">
        <f>FR67*FS67</f>
        <v>108333.33333333334</v>
      </c>
      <c r="FU67" s="5"/>
      <c r="FV67" s="182">
        <f>FV$2</f>
        <v>10</v>
      </c>
      <c r="FW67" s="182">
        <f>FS67*FW$65</f>
        <v>10833.333333333334</v>
      </c>
      <c r="FX67" s="182">
        <f>FV67*FW67</f>
        <v>108333.33333333334</v>
      </c>
      <c r="FY67" s="5"/>
      <c r="FZ67" s="182">
        <f>FZ$2</f>
        <v>10</v>
      </c>
      <c r="GA67" s="182">
        <f>FW67*GA$65</f>
        <v>10833.333333333334</v>
      </c>
      <c r="GB67" s="182">
        <f>FZ67*GA67</f>
        <v>108333.33333333334</v>
      </c>
      <c r="GC67" s="5"/>
      <c r="GD67" s="182">
        <f>GD$2</f>
        <v>10</v>
      </c>
      <c r="GE67" s="182">
        <f>GA67*GE$65</f>
        <v>10833.333333333334</v>
      </c>
      <c r="GF67" s="182">
        <f>GD67*GE67</f>
        <v>108333.33333333334</v>
      </c>
      <c r="GG67" s="5"/>
      <c r="GH67" s="182">
        <f>GH$2</f>
        <v>10</v>
      </c>
      <c r="GI67" s="182">
        <f>GE67*GI$65</f>
        <v>10833.333333333334</v>
      </c>
      <c r="GJ67" s="182">
        <f>GH67*GI67</f>
        <v>108333.33333333334</v>
      </c>
      <c r="GK67" s="5"/>
      <c r="GL67" s="182">
        <f>GL$2</f>
        <v>10</v>
      </c>
      <c r="GM67" s="182">
        <f>GI67*GM$65</f>
        <v>10833.333333333334</v>
      </c>
      <c r="GN67" s="182">
        <f>GL67*GM67</f>
        <v>108333.33333333334</v>
      </c>
      <c r="GP67" s="182">
        <f>GP$2</f>
        <v>10</v>
      </c>
      <c r="GQ67" s="182">
        <f>GM67*GQ$65</f>
        <v>10833.333333333334</v>
      </c>
      <c r="GR67" s="182">
        <f>GP67*GQ67</f>
        <v>108333.33333333334</v>
      </c>
      <c r="GS67" s="5"/>
      <c r="GT67" s="182">
        <f>GT$2</f>
        <v>10</v>
      </c>
      <c r="GU67" s="182">
        <f>GQ67*GU$65</f>
        <v>10833.333333333334</v>
      </c>
      <c r="GV67" s="182">
        <f>GT67*GU67</f>
        <v>108333.33333333334</v>
      </c>
      <c r="GW67" s="5"/>
      <c r="GX67" s="182">
        <f>GX$2</f>
        <v>10</v>
      </c>
      <c r="GY67" s="182">
        <f>GU67*GY$65</f>
        <v>10833.333333333334</v>
      </c>
      <c r="GZ67" s="182">
        <f>GX67*GY67</f>
        <v>108333.33333333334</v>
      </c>
      <c r="HA67" s="5"/>
      <c r="HB67" s="182">
        <f>HB$2</f>
        <v>10</v>
      </c>
      <c r="HC67" s="182">
        <f>GY67*HC$65</f>
        <v>10833.333333333334</v>
      </c>
      <c r="HD67" s="182">
        <f>HB67*HC67</f>
        <v>108333.33333333334</v>
      </c>
      <c r="HE67" s="5"/>
      <c r="HF67" s="182">
        <f>HF$2</f>
        <v>10</v>
      </c>
      <c r="HG67" s="182">
        <f>HC67*HG$65</f>
        <v>10833.333333333334</v>
      </c>
      <c r="HH67" s="182">
        <f>HF67*HG67</f>
        <v>108333.33333333334</v>
      </c>
      <c r="HI67" s="5"/>
      <c r="HJ67" s="182">
        <f>HJ$2</f>
        <v>10</v>
      </c>
      <c r="HK67" s="182">
        <f>HG67*HK$65</f>
        <v>10833.333333333334</v>
      </c>
      <c r="HL67" s="182">
        <f>HJ67*HK67</f>
        <v>108333.33333333334</v>
      </c>
      <c r="HM67" s="5"/>
      <c r="HN67" s="182">
        <f>HN$2</f>
        <v>10</v>
      </c>
      <c r="HO67" s="182">
        <f>HK67*HO$65</f>
        <v>10833.333333333334</v>
      </c>
      <c r="HP67" s="182">
        <f>HN67*HO67</f>
        <v>108333.33333333334</v>
      </c>
      <c r="HQ67" s="5"/>
      <c r="HR67" s="182">
        <f>HR$2</f>
        <v>10</v>
      </c>
      <c r="HS67" s="182">
        <f>HO67*HS$65</f>
        <v>10833.333333333334</v>
      </c>
      <c r="HT67" s="182">
        <f>HR67*HS67</f>
        <v>108333.33333333334</v>
      </c>
      <c r="HU67" s="5"/>
      <c r="HV67" s="182">
        <f>HV$2</f>
        <v>10</v>
      </c>
      <c r="HW67" s="182">
        <f>HS67*HW$65</f>
        <v>10833.333333333334</v>
      </c>
      <c r="HX67" s="182">
        <f>HV67*HW67</f>
        <v>108333.33333333334</v>
      </c>
      <c r="HY67" s="5"/>
      <c r="HZ67" s="182">
        <f>HZ$2</f>
        <v>10</v>
      </c>
      <c r="IA67" s="182">
        <f>HW67*IA$65</f>
        <v>10833.333333333334</v>
      </c>
      <c r="IB67" s="182">
        <f>HZ67*IA67</f>
        <v>108333.33333333334</v>
      </c>
      <c r="IC67" s="5"/>
      <c r="ID67" s="182">
        <f>ID$2</f>
        <v>10</v>
      </c>
      <c r="IE67" s="182">
        <f>IA67*IE$65</f>
        <v>10833.333333333334</v>
      </c>
      <c r="IF67" s="182">
        <f>ID67*IE67</f>
        <v>108333.33333333334</v>
      </c>
      <c r="IG67" s="5"/>
      <c r="IH67" s="182">
        <f>IH$2</f>
        <v>10</v>
      </c>
      <c r="II67" s="182">
        <f>IE67*II$65</f>
        <v>10833.333333333334</v>
      </c>
      <c r="IJ67" s="182">
        <f>IH67*II67</f>
        <v>108333.33333333334</v>
      </c>
      <c r="IL67" s="182">
        <f>IL$2</f>
        <v>10</v>
      </c>
      <c r="IM67" s="182">
        <f>II67*IM$65</f>
        <v>10833.333333333334</v>
      </c>
      <c r="IN67" s="182">
        <f>IL67*IM67</f>
        <v>108333.33333333334</v>
      </c>
      <c r="IO67" s="5"/>
      <c r="IP67" s="182">
        <f>IP$2</f>
        <v>10</v>
      </c>
      <c r="IQ67" s="182">
        <f>IM67*IQ$65</f>
        <v>10833.333333333334</v>
      </c>
      <c r="IR67" s="182">
        <f>IP67*IQ67</f>
        <v>108333.33333333334</v>
      </c>
      <c r="IS67" s="5"/>
      <c r="IT67" s="182">
        <f>IT$2</f>
        <v>10</v>
      </c>
      <c r="IU67" s="182">
        <f>IQ67*IU$65</f>
        <v>10833.333333333334</v>
      </c>
      <c r="IV67" s="182">
        <f>IT67*IU67</f>
        <v>108333.33333333334</v>
      </c>
      <c r="IW67" s="5"/>
      <c r="IX67" s="182">
        <f>IX$2</f>
        <v>10</v>
      </c>
      <c r="IY67" s="182">
        <f>IU67*IY$65</f>
        <v>10833.333333333334</v>
      </c>
      <c r="IZ67" s="182">
        <f>IX67*IY67</f>
        <v>108333.33333333334</v>
      </c>
      <c r="JA67" s="5"/>
      <c r="JB67" s="182">
        <f>JB$2</f>
        <v>10</v>
      </c>
      <c r="JC67" s="182">
        <f>IY67*JC$65</f>
        <v>10833.333333333334</v>
      </c>
      <c r="JD67" s="182">
        <f>JB67*JC67</f>
        <v>108333.33333333334</v>
      </c>
      <c r="JE67" s="5"/>
      <c r="JF67" s="182">
        <f>JF$2</f>
        <v>10</v>
      </c>
      <c r="JG67" s="182">
        <f>JC67*JG$65</f>
        <v>10833.333333333334</v>
      </c>
      <c r="JH67" s="182">
        <f>JF67*JG67</f>
        <v>108333.33333333334</v>
      </c>
      <c r="JI67" s="5"/>
      <c r="JJ67" s="182">
        <f>JJ$2</f>
        <v>10</v>
      </c>
      <c r="JK67" s="182">
        <f>JG67*JK$65</f>
        <v>10833.333333333334</v>
      </c>
      <c r="JL67" s="182">
        <f>JJ67*JK67</f>
        <v>108333.33333333334</v>
      </c>
      <c r="JM67" s="5"/>
      <c r="JN67" s="182">
        <f>JN$2</f>
        <v>10</v>
      </c>
      <c r="JO67" s="182">
        <f>JK67*JO$65</f>
        <v>10833.333333333334</v>
      </c>
      <c r="JP67" s="182">
        <f>JN67*JO67</f>
        <v>108333.33333333334</v>
      </c>
      <c r="JR67" s="182">
        <f>JR$2</f>
        <v>10</v>
      </c>
      <c r="JS67" s="182">
        <f>JO67*JS$65</f>
        <v>10833.333333333334</v>
      </c>
      <c r="JT67" s="182">
        <f>JR67*JS67</f>
        <v>108333.33333333334</v>
      </c>
      <c r="JV67" s="182">
        <f>JV$2</f>
        <v>10</v>
      </c>
      <c r="JW67" s="182">
        <f>JS67*JW$65</f>
        <v>10833.333333333334</v>
      </c>
      <c r="JX67" s="182">
        <f>JV67*JW67</f>
        <v>108333.33333333334</v>
      </c>
      <c r="JZ67" s="182">
        <f>JZ$2</f>
        <v>10</v>
      </c>
      <c r="KA67" s="182">
        <f>JW67*KA$65</f>
        <v>10833.333333333334</v>
      </c>
      <c r="KB67" s="182">
        <f>JZ67*KA67</f>
        <v>108333.33333333334</v>
      </c>
      <c r="KD67" s="182">
        <f>KD$2</f>
        <v>10</v>
      </c>
      <c r="KE67" s="182">
        <f>KA67*KE$65</f>
        <v>10833.333333333334</v>
      </c>
      <c r="KF67" s="182">
        <f>KD67*KE67</f>
        <v>108333.33333333334</v>
      </c>
      <c r="KH67" s="183">
        <f t="shared" ref="KH67" si="2136">SUMIFS($F67:$KF67,$F$3:$KF$3,KH$5,$F$6:$KF$6,KH$6)</f>
        <v>10</v>
      </c>
      <c r="KI67" s="183">
        <f t="shared" ref="KI67:KI75" si="2137">KJ67/KH67</f>
        <v>11916.666666666668</v>
      </c>
      <c r="KJ67" s="183">
        <f t="shared" ref="KJ67:KJ75" si="2138">SUMIFS($F67:$KF67,$F$3:$KF$3,KH$5,$F$6:$KF$6,KJ$6)</f>
        <v>119166.66666666669</v>
      </c>
      <c r="KL67" s="183">
        <f t="shared" ref="KL67:KL75" si="2139">SUMIFS($F67:$KF67,$F$3:$KF$3,KL$5,$F$6:$KF$6,KL$6)</f>
        <v>113</v>
      </c>
      <c r="KM67" s="183">
        <f t="shared" ref="KM67:KM75" si="2140">KN67/KL67</f>
        <v>10833.333333333334</v>
      </c>
      <c r="KN67" s="183">
        <f t="shared" ref="KN67:KN75" si="2141">SUMIFS($F67:$KF67,$F$3:$KF$3,KL$5,$F$6:$KF$6,KN$6)</f>
        <v>1224166.6666666667</v>
      </c>
      <c r="KP67" s="183">
        <f t="shared" ref="KP67:KP75" si="2142">SUMIFS($F67:$KF67,$F$3:$KF$3,KP$5,$F$6:$KF$6,KP$6)</f>
        <v>120</v>
      </c>
      <c r="KQ67" s="183">
        <f t="shared" ref="KQ67:KQ75" si="2143">KR67/KP67</f>
        <v>10833.333333333334</v>
      </c>
      <c r="KR67" s="183">
        <f t="shared" ref="KR67:KR75" si="2144">SUMIFS($F67:$KF67,$F$3:$KF$3,KP$5,$F$6:$KF$6,KR$6)</f>
        <v>1300000</v>
      </c>
      <c r="KT67" s="183">
        <f t="shared" ref="KT67:KT75" si="2145">SUMIFS($F67:$KF67,$F$3:$KF$3,KT$5,$F$6:$KF$6,KT$6)</f>
        <v>120</v>
      </c>
      <c r="KU67" s="183">
        <f t="shared" ref="KU67:KU75" si="2146">KV67/KT67</f>
        <v>10833.333333333334</v>
      </c>
      <c r="KV67" s="183">
        <f t="shared" ref="KV67:KV75" si="2147">SUMIFS($F67:$KF67,$F$3:$KF$3,KT$5,$F$6:$KF$6,KV$6)</f>
        <v>1300000</v>
      </c>
      <c r="KX67" s="183">
        <f t="shared" ref="KX67:KX75" si="2148">SUMIFS($F67:$KF67,$F$3:$KF$3,KX$5,$F$6:$KF$6,KX$6)</f>
        <v>120</v>
      </c>
      <c r="KY67" s="183">
        <f t="shared" ref="KY67:KY75" si="2149">KZ67/KX67</f>
        <v>10833.333333333334</v>
      </c>
      <c r="KZ67" s="183">
        <f t="shared" ref="KZ67:KZ75" si="2150">SUMIFS($F67:$KF67,$F$3:$KF$3,KX$5,$F$6:$KF$6,KZ$6)</f>
        <v>1300000</v>
      </c>
      <c r="LB67" s="183">
        <f t="shared" ref="LB67:LB75" si="2151">SUMIFS($F67:$KF67,$F$3:$KF$3,LB$5,$F$6:$KF$6,LB$6)</f>
        <v>120</v>
      </c>
      <c r="LC67" s="183">
        <f t="shared" ref="LC67:LC75" si="2152">LD67/LB67</f>
        <v>10833.333333333334</v>
      </c>
      <c r="LD67" s="183">
        <f t="shared" ref="LD67:LD75" si="2153">SUMIFS($F67:$KF67,$F$3:$KF$3,LB$5,$F$6:$KF$6,LD$6)</f>
        <v>1300000</v>
      </c>
      <c r="LF67" s="183">
        <f t="shared" ref="LF67:LF75" si="2154">SUMIFS($F67:$KF67,$F$3:$KF$3,LF$5,$F$6:$KF$6,LF$6)</f>
        <v>80</v>
      </c>
      <c r="LG67" s="183">
        <f t="shared" ref="LG67:LG75" si="2155">LH67/LF67</f>
        <v>10833.333333333336</v>
      </c>
      <c r="LH67" s="183">
        <f t="shared" ref="LH67:LH75" si="2156">SUMIFS($F67:$KF67,$F$3:$KF$3,LF$5,$F$6:$KF$6,LH$6)</f>
        <v>866666.66666666686</v>
      </c>
    </row>
    <row r="68" spans="2:320" ht="18.75">
      <c r="B68" s="172" t="str">
        <f>A.IIOPEX!C67</f>
        <v>7b</v>
      </c>
      <c r="C68" s="181"/>
      <c r="D68" s="180" t="str">
        <f>A.IIOPEX!E67</f>
        <v>Drug Licenses</v>
      </c>
      <c r="E68" s="184"/>
      <c r="F68" s="182"/>
      <c r="G68" s="182">
        <f>A.IIOPEX!I67</f>
        <v>2416.666666666667</v>
      </c>
      <c r="H68" s="182">
        <f t="shared" ref="H68:H75" si="2157">G68</f>
        <v>2416.666666666667</v>
      </c>
      <c r="I68" s="5"/>
      <c r="J68" s="182">
        <f t="shared" ref="J68:J75" si="2158">J$2</f>
        <v>3</v>
      </c>
      <c r="K68" s="182">
        <f>G68*K$65</f>
        <v>2416.666666666667</v>
      </c>
      <c r="L68" s="182">
        <f t="shared" ref="L68:L75" si="2159">J68*K68</f>
        <v>7250.0000000000009</v>
      </c>
      <c r="M68" s="5"/>
      <c r="N68" s="182">
        <f t="shared" ref="N68:N75" si="2160">N$2</f>
        <v>3</v>
      </c>
      <c r="O68" s="182">
        <f t="shared" ref="O68:O75" si="2161">K68*O$65</f>
        <v>2416.666666666667</v>
      </c>
      <c r="P68" s="182">
        <f t="shared" ref="P68:P75" si="2162">N68*O68</f>
        <v>7250.0000000000009</v>
      </c>
      <c r="Q68" s="5"/>
      <c r="R68" s="182">
        <f t="shared" ref="R68:R75" si="2163">R$2</f>
        <v>4</v>
      </c>
      <c r="S68" s="182">
        <f t="shared" ref="S68:S75" si="2164">O68*S$65</f>
        <v>2416.666666666667</v>
      </c>
      <c r="T68" s="182">
        <f t="shared" ref="T68:T75" si="2165">R68*S68</f>
        <v>9666.6666666666679</v>
      </c>
      <c r="U68" s="5"/>
      <c r="V68" s="182">
        <f t="shared" ref="V68:V75" si="2166">V$2</f>
        <v>5</v>
      </c>
      <c r="W68" s="182">
        <f t="shared" ref="W68:W75" si="2167">S68*W$65</f>
        <v>2416.666666666667</v>
      </c>
      <c r="X68" s="182">
        <f t="shared" ref="X68:X75" si="2168">V68*W68</f>
        <v>12083.333333333336</v>
      </c>
      <c r="Y68" s="5"/>
      <c r="Z68" s="182">
        <f t="shared" ref="Z68:Z75" si="2169">Z$2</f>
        <v>8</v>
      </c>
      <c r="AA68" s="182">
        <f t="shared" ref="AA68:AA75" si="2170">W68*AA$65</f>
        <v>2416.666666666667</v>
      </c>
      <c r="AB68" s="182">
        <f t="shared" ref="AB68:AB75" si="2171">Z68*AA68</f>
        <v>19333.333333333336</v>
      </c>
      <c r="AC68" s="5"/>
      <c r="AD68" s="182">
        <f t="shared" ref="AD68:AD75" si="2172">AD$2</f>
        <v>10</v>
      </c>
      <c r="AE68" s="182">
        <f t="shared" ref="AE68:AE75" si="2173">AA68*AE$65</f>
        <v>2416.666666666667</v>
      </c>
      <c r="AF68" s="182">
        <f t="shared" ref="AF68:AF75" si="2174">AD68*AE68</f>
        <v>24166.666666666672</v>
      </c>
      <c r="AG68" s="5"/>
      <c r="AH68" s="182">
        <f t="shared" ref="AH68:AH75" si="2175">AH$2</f>
        <v>10</v>
      </c>
      <c r="AI68" s="182">
        <f t="shared" ref="AI68:AI75" si="2176">AE68*AI$65</f>
        <v>2416.666666666667</v>
      </c>
      <c r="AJ68" s="182">
        <f t="shared" ref="AJ68:AJ75" si="2177">AH68*AI68</f>
        <v>24166.666666666672</v>
      </c>
      <c r="AK68" s="5"/>
      <c r="AL68" s="182">
        <f t="shared" ref="AL68:AL75" si="2178">AL$2</f>
        <v>10</v>
      </c>
      <c r="AM68" s="182">
        <f t="shared" ref="AM68:AM75" si="2179">AI68*AM$65</f>
        <v>2416.666666666667</v>
      </c>
      <c r="AN68" s="182">
        <f t="shared" ref="AN68:AN75" si="2180">AL68*AM68</f>
        <v>24166.666666666672</v>
      </c>
      <c r="AO68" s="5"/>
      <c r="AP68" s="182">
        <f t="shared" ref="AP68:AP75" si="2181">AP$2</f>
        <v>10</v>
      </c>
      <c r="AQ68" s="182">
        <f t="shared" ref="AQ68:AQ75" si="2182">AM68*AQ$65</f>
        <v>2416.666666666667</v>
      </c>
      <c r="AR68" s="182">
        <f t="shared" ref="AR68:AR75" si="2183">AP68*AQ68</f>
        <v>24166.666666666672</v>
      </c>
      <c r="AS68" s="5"/>
      <c r="AT68" s="182">
        <f t="shared" ref="AT68:AT75" si="2184">AT$2</f>
        <v>10</v>
      </c>
      <c r="AU68" s="182">
        <f t="shared" ref="AU68:AU75" si="2185">AQ68*AU$65</f>
        <v>2416.666666666667</v>
      </c>
      <c r="AV68" s="182">
        <f t="shared" ref="AV68:AV75" si="2186">AT68*AU68</f>
        <v>24166.666666666672</v>
      </c>
      <c r="AW68" s="5"/>
      <c r="AX68" s="182">
        <f t="shared" ref="AX68:AX75" si="2187">AX$2</f>
        <v>10</v>
      </c>
      <c r="AY68" s="182">
        <f t="shared" ref="AY68:AY75" si="2188">AU68*AY$65</f>
        <v>2416.666666666667</v>
      </c>
      <c r="AZ68" s="182">
        <f t="shared" ref="AZ68:AZ75" si="2189">AX68*AY68</f>
        <v>24166.666666666672</v>
      </c>
      <c r="BA68" s="5"/>
      <c r="BB68" s="182">
        <f t="shared" ref="BB68:BB75" si="2190">BB$2</f>
        <v>10</v>
      </c>
      <c r="BC68" s="182">
        <f t="shared" ref="BC68:BC75" si="2191">AY68*BC$65</f>
        <v>2416.666666666667</v>
      </c>
      <c r="BD68" s="182">
        <f t="shared" ref="BD68:BD75" si="2192">BB68*BC68</f>
        <v>24166.666666666672</v>
      </c>
      <c r="BE68" s="5"/>
      <c r="BF68" s="182">
        <f t="shared" ref="BF68:BF75" si="2193">BF$2</f>
        <v>10</v>
      </c>
      <c r="BG68" s="182">
        <f t="shared" ref="BG68:BG75" si="2194">BC68*BG$65</f>
        <v>2416.666666666667</v>
      </c>
      <c r="BH68" s="182">
        <f t="shared" ref="BH68:BH75" si="2195">BF68*BG68</f>
        <v>24166.666666666672</v>
      </c>
      <c r="BI68" s="5"/>
      <c r="BJ68" s="182">
        <f t="shared" ref="BJ68:BJ75" si="2196">BJ$2</f>
        <v>10</v>
      </c>
      <c r="BK68" s="182">
        <f t="shared" ref="BK68:BK75" si="2197">BG68*BK$65</f>
        <v>2416.666666666667</v>
      </c>
      <c r="BL68" s="182">
        <f t="shared" ref="BL68:BL75" si="2198">BJ68*BK68</f>
        <v>24166.666666666672</v>
      </c>
      <c r="BM68" s="5"/>
      <c r="BN68" s="182">
        <f t="shared" ref="BN68:BN75" si="2199">BN$2</f>
        <v>10</v>
      </c>
      <c r="BO68" s="182">
        <f t="shared" ref="BO68:BO75" si="2200">BK68*BO$65</f>
        <v>2416.666666666667</v>
      </c>
      <c r="BP68" s="182">
        <f t="shared" ref="BP68:BP75" si="2201">BN68*BO68</f>
        <v>24166.666666666672</v>
      </c>
      <c r="BQ68" s="5"/>
      <c r="BR68" s="182">
        <f t="shared" ref="BR68:BR75" si="2202">BR$2</f>
        <v>10</v>
      </c>
      <c r="BS68" s="182">
        <f t="shared" ref="BS68:BS75" si="2203">BO68*BS$65</f>
        <v>2416.666666666667</v>
      </c>
      <c r="BT68" s="182">
        <f t="shared" ref="BT68:BT75" si="2204">BR68*BS68</f>
        <v>24166.666666666672</v>
      </c>
      <c r="BU68" s="5"/>
      <c r="BV68" s="182">
        <f t="shared" ref="BV68:BV75" si="2205">BV$2</f>
        <v>10</v>
      </c>
      <c r="BW68" s="182">
        <f t="shared" ref="BW68:BW75" si="2206">BS68*BW$65</f>
        <v>2416.666666666667</v>
      </c>
      <c r="BX68" s="182">
        <f t="shared" ref="BX68:BX75" si="2207">BV68*BW68</f>
        <v>24166.666666666672</v>
      </c>
      <c r="BY68" s="5"/>
      <c r="BZ68" s="182">
        <f t="shared" ref="BZ68:BZ75" si="2208">BZ$2</f>
        <v>10</v>
      </c>
      <c r="CA68" s="182">
        <f t="shared" ref="CA68:CA75" si="2209">BW68*CA$65</f>
        <v>2416.666666666667</v>
      </c>
      <c r="CB68" s="182">
        <f t="shared" ref="CB68:CB75" si="2210">BZ68*CA68</f>
        <v>24166.666666666672</v>
      </c>
      <c r="CC68" s="5"/>
      <c r="CD68" s="182">
        <f t="shared" ref="CD68:CD75" si="2211">CD$2</f>
        <v>10</v>
      </c>
      <c r="CE68" s="182">
        <f t="shared" ref="CE68:CE75" si="2212">CA68*CE$65</f>
        <v>2416.666666666667</v>
      </c>
      <c r="CF68" s="182">
        <f t="shared" ref="CF68:CF75" si="2213">CD68*CE68</f>
        <v>24166.666666666672</v>
      </c>
      <c r="CG68" s="5"/>
      <c r="CH68" s="182">
        <f t="shared" ref="CH68:CH75" si="2214">CH$2</f>
        <v>10</v>
      </c>
      <c r="CI68" s="182">
        <f t="shared" ref="CI68:CI75" si="2215">CE68*CI$65</f>
        <v>2416.666666666667</v>
      </c>
      <c r="CJ68" s="182">
        <f t="shared" ref="CJ68:CJ75" si="2216">CH68*CI68</f>
        <v>24166.666666666672</v>
      </c>
      <c r="CK68" s="5"/>
      <c r="CL68" s="182">
        <f t="shared" ref="CL68:CL75" si="2217">CL$2</f>
        <v>10</v>
      </c>
      <c r="CM68" s="182">
        <f t="shared" ref="CM68:CM75" si="2218">CI68*CM$65</f>
        <v>2416.666666666667</v>
      </c>
      <c r="CN68" s="182">
        <f t="shared" ref="CN68:CN75" si="2219">CL68*CM68</f>
        <v>24166.666666666672</v>
      </c>
      <c r="CO68" s="5"/>
      <c r="CP68" s="182">
        <f t="shared" ref="CP68:CP75" si="2220">CP$2</f>
        <v>10</v>
      </c>
      <c r="CQ68" s="182">
        <f t="shared" ref="CQ68:CQ75" si="2221">CM68*CQ$65</f>
        <v>2416.666666666667</v>
      </c>
      <c r="CR68" s="182">
        <f t="shared" ref="CR68:CR75" si="2222">CP68*CQ68</f>
        <v>24166.666666666672</v>
      </c>
      <c r="CS68" s="5"/>
      <c r="CT68" s="182">
        <f t="shared" ref="CT68:CT75" si="2223">CT$2</f>
        <v>10</v>
      </c>
      <c r="CU68" s="182">
        <f t="shared" ref="CU68:CU75" si="2224">CQ68*CU$65</f>
        <v>2416.666666666667</v>
      </c>
      <c r="CV68" s="182">
        <f t="shared" ref="CV68:CV75" si="2225">CT68*CU68</f>
        <v>24166.666666666672</v>
      </c>
      <c r="CW68" s="5"/>
      <c r="CX68" s="182">
        <f t="shared" ref="CX68:CX75" si="2226">CX$2</f>
        <v>10</v>
      </c>
      <c r="CY68" s="182">
        <f t="shared" ref="CY68:CY75" si="2227">CU68*CY$65</f>
        <v>2416.666666666667</v>
      </c>
      <c r="CZ68" s="182">
        <f t="shared" ref="CZ68:CZ75" si="2228">CX68*CY68</f>
        <v>24166.666666666672</v>
      </c>
      <c r="DA68" s="5"/>
      <c r="DB68" s="182">
        <f t="shared" ref="DB68:DB75" si="2229">DB$2</f>
        <v>10</v>
      </c>
      <c r="DC68" s="182">
        <f t="shared" ref="DC68:DC75" si="2230">CY68*DC$65</f>
        <v>2416.666666666667</v>
      </c>
      <c r="DD68" s="182">
        <f t="shared" ref="DD68:DD75" si="2231">DB68*DC68</f>
        <v>24166.666666666672</v>
      </c>
      <c r="DE68" s="5"/>
      <c r="DF68" s="182">
        <f t="shared" ref="DF68:DF75" si="2232">DF$2</f>
        <v>10</v>
      </c>
      <c r="DG68" s="182">
        <f t="shared" ref="DG68:DG75" si="2233">DC68*DG$65</f>
        <v>2416.666666666667</v>
      </c>
      <c r="DH68" s="182">
        <f t="shared" ref="DH68:DH75" si="2234">DF68*DG68</f>
        <v>24166.666666666672</v>
      </c>
      <c r="DI68" s="5"/>
      <c r="DJ68" s="182">
        <f t="shared" ref="DJ68:DJ75" si="2235">DJ$2</f>
        <v>10</v>
      </c>
      <c r="DK68" s="182">
        <f t="shared" ref="DK68:DK75" si="2236">DG68*DK$65</f>
        <v>2416.666666666667</v>
      </c>
      <c r="DL68" s="182">
        <f t="shared" ref="DL68:DL75" si="2237">DJ68*DK68</f>
        <v>24166.666666666672</v>
      </c>
      <c r="DM68" s="5"/>
      <c r="DN68" s="182">
        <f t="shared" ref="DN68:DN75" si="2238">DN$2</f>
        <v>10</v>
      </c>
      <c r="DO68" s="182">
        <f t="shared" ref="DO68:DO75" si="2239">DK68*DO$65</f>
        <v>2416.666666666667</v>
      </c>
      <c r="DP68" s="182">
        <f t="shared" ref="DP68:DP75" si="2240">DN68*DO68</f>
        <v>24166.666666666672</v>
      </c>
      <c r="DQ68" s="5"/>
      <c r="DR68" s="182">
        <f t="shared" ref="DR68:DR75" si="2241">DR$2</f>
        <v>10</v>
      </c>
      <c r="DS68" s="182">
        <f t="shared" ref="DS68:DS75" si="2242">DO68*DS$65</f>
        <v>2416.666666666667</v>
      </c>
      <c r="DT68" s="182">
        <f t="shared" ref="DT68:DT75" si="2243">DR68*DS68</f>
        <v>24166.666666666672</v>
      </c>
      <c r="DU68" s="5"/>
      <c r="DV68" s="182">
        <f t="shared" ref="DV68:DV75" si="2244">DV$2</f>
        <v>10</v>
      </c>
      <c r="DW68" s="182">
        <f t="shared" ref="DW68:DW75" si="2245">DS68*DW$65</f>
        <v>2416.666666666667</v>
      </c>
      <c r="DX68" s="182">
        <f t="shared" ref="DX68:DX75" si="2246">DV68*DW68</f>
        <v>24166.666666666672</v>
      </c>
      <c r="DY68" s="5"/>
      <c r="DZ68" s="182">
        <f t="shared" ref="DZ68:DZ75" si="2247">DZ$2</f>
        <v>10</v>
      </c>
      <c r="EA68" s="182">
        <f t="shared" ref="EA68:EA75" si="2248">DW68*EA$65</f>
        <v>2416.666666666667</v>
      </c>
      <c r="EB68" s="182">
        <f t="shared" ref="EB68:EB75" si="2249">DZ68*EA68</f>
        <v>24166.666666666672</v>
      </c>
      <c r="EC68" s="5"/>
      <c r="ED68" s="182">
        <f t="shared" ref="ED68:ED75" si="2250">ED$2</f>
        <v>10</v>
      </c>
      <c r="EE68" s="182">
        <f t="shared" ref="EE68:EE75" si="2251">EA68*EE$65</f>
        <v>2416.666666666667</v>
      </c>
      <c r="EF68" s="182">
        <f t="shared" ref="EF68:EF75" si="2252">ED68*EE68</f>
        <v>24166.666666666672</v>
      </c>
      <c r="EG68" s="5"/>
      <c r="EH68" s="182">
        <f t="shared" ref="EH68:EH75" si="2253">EH$2</f>
        <v>10</v>
      </c>
      <c r="EI68" s="182">
        <f t="shared" ref="EI68:EI75" si="2254">EE68*EI$65</f>
        <v>2416.666666666667</v>
      </c>
      <c r="EJ68" s="182">
        <f t="shared" ref="EJ68:EJ75" si="2255">EH68*EI68</f>
        <v>24166.666666666672</v>
      </c>
      <c r="EK68" s="5"/>
      <c r="EL68" s="182">
        <f t="shared" ref="EL68:EL75" si="2256">EL$2</f>
        <v>10</v>
      </c>
      <c r="EM68" s="182">
        <f t="shared" ref="EM68:EM75" si="2257">EI68*EM$65</f>
        <v>2416.666666666667</v>
      </c>
      <c r="EN68" s="182">
        <f t="shared" ref="EN68:EN75" si="2258">EL68*EM68</f>
        <v>24166.666666666672</v>
      </c>
      <c r="EO68" s="5"/>
      <c r="EP68" s="182">
        <f t="shared" ref="EP68:EP75" si="2259">EP$2</f>
        <v>10</v>
      </c>
      <c r="EQ68" s="182">
        <f t="shared" ref="EQ68:EQ75" si="2260">EM68*EQ$65</f>
        <v>2416.666666666667</v>
      </c>
      <c r="ER68" s="182">
        <f t="shared" ref="ER68:ER75" si="2261">EP68*EQ68</f>
        <v>24166.666666666672</v>
      </c>
      <c r="ES68" s="5"/>
      <c r="ET68" s="182">
        <f t="shared" ref="ET68:ET75" si="2262">ET$2</f>
        <v>10</v>
      </c>
      <c r="EU68" s="182">
        <f t="shared" ref="EU68:EU75" si="2263">EQ68*EU$65</f>
        <v>2416.666666666667</v>
      </c>
      <c r="EV68" s="182">
        <f t="shared" ref="EV68:EV75" si="2264">ET68*EU68</f>
        <v>24166.666666666672</v>
      </c>
      <c r="EW68" s="5"/>
      <c r="EX68" s="182">
        <f t="shared" ref="EX68:EX75" si="2265">EX$2</f>
        <v>10</v>
      </c>
      <c r="EY68" s="182">
        <f t="shared" ref="EY68:EY75" si="2266">EU68*EY$65</f>
        <v>2416.666666666667</v>
      </c>
      <c r="EZ68" s="182">
        <f t="shared" ref="EZ68:EZ75" si="2267">EX68*EY68</f>
        <v>24166.666666666672</v>
      </c>
      <c r="FA68" s="5"/>
      <c r="FB68" s="182">
        <f t="shared" ref="FB68:FB75" si="2268">FB$2</f>
        <v>10</v>
      </c>
      <c r="FC68" s="182">
        <f t="shared" ref="FC68:FC75" si="2269">EY68*FC$65</f>
        <v>2416.666666666667</v>
      </c>
      <c r="FD68" s="182">
        <f t="shared" ref="FD68:FD75" si="2270">FB68*FC68</f>
        <v>24166.666666666672</v>
      </c>
      <c r="FE68" s="5"/>
      <c r="FF68" s="182">
        <f t="shared" ref="FF68:FF75" si="2271">FF$2</f>
        <v>10</v>
      </c>
      <c r="FG68" s="182">
        <f t="shared" ref="FG68:FG75" si="2272">FC68*FG$65</f>
        <v>2416.666666666667</v>
      </c>
      <c r="FH68" s="182">
        <f t="shared" ref="FH68:FH75" si="2273">FF68*FG68</f>
        <v>24166.666666666672</v>
      </c>
      <c r="FI68" s="5"/>
      <c r="FJ68" s="182">
        <f t="shared" ref="FJ68:FJ75" si="2274">FJ$2</f>
        <v>10</v>
      </c>
      <c r="FK68" s="182">
        <f t="shared" ref="FK68:FK75" si="2275">FG68*FK$65</f>
        <v>2416.666666666667</v>
      </c>
      <c r="FL68" s="182">
        <f t="shared" ref="FL68:FL75" si="2276">FJ68*FK68</f>
        <v>24166.666666666672</v>
      </c>
      <c r="FM68" s="5"/>
      <c r="FN68" s="182">
        <f t="shared" ref="FN68:FN75" si="2277">FN$2</f>
        <v>10</v>
      </c>
      <c r="FO68" s="182">
        <f t="shared" ref="FO68:FO75" si="2278">FK68*FO$65</f>
        <v>2416.666666666667</v>
      </c>
      <c r="FP68" s="182">
        <f t="shared" ref="FP68:FP75" si="2279">FN68*FO68</f>
        <v>24166.666666666672</v>
      </c>
      <c r="FQ68" s="5"/>
      <c r="FR68" s="182">
        <f t="shared" ref="FR68:FR75" si="2280">FR$2</f>
        <v>10</v>
      </c>
      <c r="FS68" s="182">
        <f t="shared" ref="FS68:FS75" si="2281">FO68*FS$65</f>
        <v>2416.666666666667</v>
      </c>
      <c r="FT68" s="182">
        <f t="shared" ref="FT68:FT75" si="2282">FR68*FS68</f>
        <v>24166.666666666672</v>
      </c>
      <c r="FU68" s="5"/>
      <c r="FV68" s="182">
        <f t="shared" ref="FV68:FV75" si="2283">FV$2</f>
        <v>10</v>
      </c>
      <c r="FW68" s="182">
        <f t="shared" ref="FW68:FW75" si="2284">FS68*FW$65</f>
        <v>2416.666666666667</v>
      </c>
      <c r="FX68" s="182">
        <f t="shared" ref="FX68:FX75" si="2285">FV68*FW68</f>
        <v>24166.666666666672</v>
      </c>
      <c r="FY68" s="5"/>
      <c r="FZ68" s="182">
        <f t="shared" ref="FZ68:FZ75" si="2286">FZ$2</f>
        <v>10</v>
      </c>
      <c r="GA68" s="182">
        <f t="shared" ref="GA68:GA75" si="2287">FW68*GA$65</f>
        <v>2416.666666666667</v>
      </c>
      <c r="GB68" s="182">
        <f t="shared" ref="GB68:GB75" si="2288">FZ68*GA68</f>
        <v>24166.666666666672</v>
      </c>
      <c r="GC68" s="5"/>
      <c r="GD68" s="182">
        <f t="shared" ref="GD68:GD75" si="2289">GD$2</f>
        <v>10</v>
      </c>
      <c r="GE68" s="182">
        <f t="shared" ref="GE68:GE75" si="2290">GA68*GE$65</f>
        <v>2416.666666666667</v>
      </c>
      <c r="GF68" s="182">
        <f t="shared" ref="GF68:GF75" si="2291">GD68*GE68</f>
        <v>24166.666666666672</v>
      </c>
      <c r="GG68" s="5"/>
      <c r="GH68" s="182">
        <f t="shared" ref="GH68:GH75" si="2292">GH$2</f>
        <v>10</v>
      </c>
      <c r="GI68" s="182">
        <f t="shared" ref="GI68:GI75" si="2293">GE68*GI$65</f>
        <v>2416.666666666667</v>
      </c>
      <c r="GJ68" s="182">
        <f t="shared" ref="GJ68:GJ75" si="2294">GH68*GI68</f>
        <v>24166.666666666672</v>
      </c>
      <c r="GK68" s="5"/>
      <c r="GL68" s="182">
        <f t="shared" ref="GL68:GL75" si="2295">GL$2</f>
        <v>10</v>
      </c>
      <c r="GM68" s="182">
        <f t="shared" ref="GM68:GM75" si="2296">GI68*GM$65</f>
        <v>2416.666666666667</v>
      </c>
      <c r="GN68" s="182">
        <f t="shared" ref="GN68:GN75" si="2297">GL68*GM68</f>
        <v>24166.666666666672</v>
      </c>
      <c r="GP68" s="182">
        <f t="shared" ref="GP68:GP75" si="2298">GP$2</f>
        <v>10</v>
      </c>
      <c r="GQ68" s="182">
        <f t="shared" ref="GQ68:GQ75" si="2299">GM68*GQ$65</f>
        <v>2416.666666666667</v>
      </c>
      <c r="GR68" s="182">
        <f t="shared" ref="GR68:GR75" si="2300">GP68*GQ68</f>
        <v>24166.666666666672</v>
      </c>
      <c r="GS68" s="5"/>
      <c r="GT68" s="182">
        <f t="shared" ref="GT68:GT75" si="2301">GT$2</f>
        <v>10</v>
      </c>
      <c r="GU68" s="182">
        <f t="shared" ref="GU68:GU75" si="2302">GQ68*GU$65</f>
        <v>2416.666666666667</v>
      </c>
      <c r="GV68" s="182">
        <f t="shared" ref="GV68:GV75" si="2303">GT68*GU68</f>
        <v>24166.666666666672</v>
      </c>
      <c r="GW68" s="5"/>
      <c r="GX68" s="182">
        <f t="shared" ref="GX68:GX75" si="2304">GX$2</f>
        <v>10</v>
      </c>
      <c r="GY68" s="182">
        <f t="shared" ref="GY68:GY75" si="2305">GU68*GY$65</f>
        <v>2416.666666666667</v>
      </c>
      <c r="GZ68" s="182">
        <f t="shared" ref="GZ68:GZ75" si="2306">GX68*GY68</f>
        <v>24166.666666666672</v>
      </c>
      <c r="HA68" s="5"/>
      <c r="HB68" s="182">
        <f t="shared" ref="HB68:HB75" si="2307">HB$2</f>
        <v>10</v>
      </c>
      <c r="HC68" s="182">
        <f t="shared" ref="HC68:HC75" si="2308">GY68*HC$65</f>
        <v>2416.666666666667</v>
      </c>
      <c r="HD68" s="182">
        <f t="shared" ref="HD68:HD75" si="2309">HB68*HC68</f>
        <v>24166.666666666672</v>
      </c>
      <c r="HE68" s="5"/>
      <c r="HF68" s="182">
        <f t="shared" ref="HF68:HF75" si="2310">HF$2</f>
        <v>10</v>
      </c>
      <c r="HG68" s="182">
        <f t="shared" ref="HG68:HG75" si="2311">HC68*HG$65</f>
        <v>2416.666666666667</v>
      </c>
      <c r="HH68" s="182">
        <f t="shared" ref="HH68:HH75" si="2312">HF68*HG68</f>
        <v>24166.666666666672</v>
      </c>
      <c r="HI68" s="5"/>
      <c r="HJ68" s="182">
        <f t="shared" ref="HJ68:HJ75" si="2313">HJ$2</f>
        <v>10</v>
      </c>
      <c r="HK68" s="182">
        <f t="shared" ref="HK68:HK75" si="2314">HG68*HK$65</f>
        <v>2416.666666666667</v>
      </c>
      <c r="HL68" s="182">
        <f t="shared" ref="HL68:HL75" si="2315">HJ68*HK68</f>
        <v>24166.666666666672</v>
      </c>
      <c r="HM68" s="5"/>
      <c r="HN68" s="182">
        <f t="shared" ref="HN68:HN75" si="2316">HN$2</f>
        <v>10</v>
      </c>
      <c r="HO68" s="182">
        <f t="shared" ref="HO68:HO75" si="2317">HK68*HO$65</f>
        <v>2416.666666666667</v>
      </c>
      <c r="HP68" s="182">
        <f t="shared" ref="HP68:HP75" si="2318">HN68*HO68</f>
        <v>24166.666666666672</v>
      </c>
      <c r="HQ68" s="5"/>
      <c r="HR68" s="182">
        <f t="shared" ref="HR68:HR75" si="2319">HR$2</f>
        <v>10</v>
      </c>
      <c r="HS68" s="182">
        <f t="shared" ref="HS68:HS75" si="2320">HO68*HS$65</f>
        <v>2416.666666666667</v>
      </c>
      <c r="HT68" s="182">
        <f t="shared" ref="HT68:HT75" si="2321">HR68*HS68</f>
        <v>24166.666666666672</v>
      </c>
      <c r="HU68" s="5"/>
      <c r="HV68" s="182">
        <f t="shared" ref="HV68:HV75" si="2322">HV$2</f>
        <v>10</v>
      </c>
      <c r="HW68" s="182">
        <f t="shared" ref="HW68:HW75" si="2323">HS68*HW$65</f>
        <v>2416.666666666667</v>
      </c>
      <c r="HX68" s="182">
        <f t="shared" ref="HX68:HX75" si="2324">HV68*HW68</f>
        <v>24166.666666666672</v>
      </c>
      <c r="HY68" s="5"/>
      <c r="HZ68" s="182">
        <f t="shared" ref="HZ68:HZ75" si="2325">HZ$2</f>
        <v>10</v>
      </c>
      <c r="IA68" s="182">
        <f t="shared" ref="IA68:IA75" si="2326">HW68*IA$65</f>
        <v>2416.666666666667</v>
      </c>
      <c r="IB68" s="182">
        <f t="shared" ref="IB68:IB75" si="2327">HZ68*IA68</f>
        <v>24166.666666666672</v>
      </c>
      <c r="IC68" s="5"/>
      <c r="ID68" s="182">
        <f t="shared" ref="ID68:ID75" si="2328">ID$2</f>
        <v>10</v>
      </c>
      <c r="IE68" s="182">
        <f t="shared" ref="IE68:IE75" si="2329">IA68*IE$65</f>
        <v>2416.666666666667</v>
      </c>
      <c r="IF68" s="182">
        <f t="shared" ref="IF68:IF75" si="2330">ID68*IE68</f>
        <v>24166.666666666672</v>
      </c>
      <c r="IG68" s="5"/>
      <c r="IH68" s="182">
        <f t="shared" ref="IH68:IH75" si="2331">IH$2</f>
        <v>10</v>
      </c>
      <c r="II68" s="182">
        <f t="shared" ref="II68:II75" si="2332">IE68*II$65</f>
        <v>2416.666666666667</v>
      </c>
      <c r="IJ68" s="182">
        <f t="shared" ref="IJ68:IJ75" si="2333">IH68*II68</f>
        <v>24166.666666666672</v>
      </c>
      <c r="IL68" s="182">
        <f t="shared" ref="IL68:IL75" si="2334">IL$2</f>
        <v>10</v>
      </c>
      <c r="IM68" s="182">
        <f t="shared" ref="IM68:IM75" si="2335">II68*IM$65</f>
        <v>2416.666666666667</v>
      </c>
      <c r="IN68" s="182">
        <f t="shared" ref="IN68:IN75" si="2336">IL68*IM68</f>
        <v>24166.666666666672</v>
      </c>
      <c r="IO68" s="5"/>
      <c r="IP68" s="182">
        <f t="shared" ref="IP68:IP75" si="2337">IP$2</f>
        <v>10</v>
      </c>
      <c r="IQ68" s="182">
        <f t="shared" ref="IQ68:IQ75" si="2338">IM68*IQ$65</f>
        <v>2416.666666666667</v>
      </c>
      <c r="IR68" s="182">
        <f t="shared" ref="IR68:IR75" si="2339">IP68*IQ68</f>
        <v>24166.666666666672</v>
      </c>
      <c r="IS68" s="5"/>
      <c r="IT68" s="182">
        <f t="shared" ref="IT68:IT75" si="2340">IT$2</f>
        <v>10</v>
      </c>
      <c r="IU68" s="182">
        <f t="shared" ref="IU68:IU75" si="2341">IQ68*IU$65</f>
        <v>2416.666666666667</v>
      </c>
      <c r="IV68" s="182">
        <f t="shared" ref="IV68:IV75" si="2342">IT68*IU68</f>
        <v>24166.666666666672</v>
      </c>
      <c r="IW68" s="5"/>
      <c r="IX68" s="182">
        <f t="shared" ref="IX68:IX75" si="2343">IX$2</f>
        <v>10</v>
      </c>
      <c r="IY68" s="182">
        <f t="shared" ref="IY68:IY75" si="2344">IU68*IY$65</f>
        <v>2416.666666666667</v>
      </c>
      <c r="IZ68" s="182">
        <f t="shared" ref="IZ68:IZ75" si="2345">IX68*IY68</f>
        <v>24166.666666666672</v>
      </c>
      <c r="JA68" s="5"/>
      <c r="JB68" s="182">
        <f t="shared" ref="JB68:JB75" si="2346">JB$2</f>
        <v>10</v>
      </c>
      <c r="JC68" s="182">
        <f t="shared" ref="JC68:JC75" si="2347">IY68*JC$65</f>
        <v>2416.666666666667</v>
      </c>
      <c r="JD68" s="182">
        <f t="shared" ref="JD68:JD75" si="2348">JB68*JC68</f>
        <v>24166.666666666672</v>
      </c>
      <c r="JE68" s="5"/>
      <c r="JF68" s="182">
        <f t="shared" ref="JF68:JF75" si="2349">JF$2</f>
        <v>10</v>
      </c>
      <c r="JG68" s="182">
        <f t="shared" ref="JG68:JG75" si="2350">JC68*JG$65</f>
        <v>2416.666666666667</v>
      </c>
      <c r="JH68" s="182">
        <f t="shared" ref="JH68:JH75" si="2351">JF68*JG68</f>
        <v>24166.666666666672</v>
      </c>
      <c r="JI68" s="5"/>
      <c r="JJ68" s="182">
        <f t="shared" ref="JJ68:JJ75" si="2352">JJ$2</f>
        <v>10</v>
      </c>
      <c r="JK68" s="182">
        <f t="shared" ref="JK68:JK75" si="2353">JG68*JK$65</f>
        <v>2416.666666666667</v>
      </c>
      <c r="JL68" s="182">
        <f t="shared" ref="JL68:JL75" si="2354">JJ68*JK68</f>
        <v>24166.666666666672</v>
      </c>
      <c r="JM68" s="5"/>
      <c r="JN68" s="182">
        <f t="shared" ref="JN68:JN75" si="2355">JN$2</f>
        <v>10</v>
      </c>
      <c r="JO68" s="182">
        <f t="shared" ref="JO68:JO75" si="2356">JK68*JO$65</f>
        <v>2416.666666666667</v>
      </c>
      <c r="JP68" s="182">
        <f t="shared" ref="JP68:JP75" si="2357">JN68*JO68</f>
        <v>24166.666666666672</v>
      </c>
      <c r="JR68" s="182">
        <f t="shared" ref="JR68:JR75" si="2358">JR$2</f>
        <v>10</v>
      </c>
      <c r="JS68" s="182">
        <f t="shared" ref="JS68:JS75" si="2359">JO68*JS$65</f>
        <v>2416.666666666667</v>
      </c>
      <c r="JT68" s="182">
        <f t="shared" ref="JT68:JT75" si="2360">JR68*JS68</f>
        <v>24166.666666666672</v>
      </c>
      <c r="JV68" s="182">
        <f t="shared" ref="JV68:JV75" si="2361">JV$2</f>
        <v>10</v>
      </c>
      <c r="JW68" s="182">
        <f t="shared" ref="JW68:JW75" si="2362">JS68*JW$65</f>
        <v>2416.666666666667</v>
      </c>
      <c r="JX68" s="182">
        <f t="shared" ref="JX68:JX75" si="2363">JV68*JW68</f>
        <v>24166.666666666672</v>
      </c>
      <c r="JZ68" s="182">
        <f t="shared" ref="JZ68:JZ75" si="2364">JZ$2</f>
        <v>10</v>
      </c>
      <c r="KA68" s="182">
        <f t="shared" ref="KA68:KA75" si="2365">JW68*KA$65</f>
        <v>2416.666666666667</v>
      </c>
      <c r="KB68" s="182">
        <f t="shared" ref="KB68:KB75" si="2366">JZ68*KA68</f>
        <v>24166.666666666672</v>
      </c>
      <c r="KD68" s="182">
        <f t="shared" ref="KD68:KD75" si="2367">KD$2</f>
        <v>10</v>
      </c>
      <c r="KE68" s="182">
        <f t="shared" ref="KE68:KE75" si="2368">KA68*KE$65</f>
        <v>2416.666666666667</v>
      </c>
      <c r="KF68" s="182">
        <f t="shared" ref="KF68:KF75" si="2369">KD68*KE68</f>
        <v>24166.666666666672</v>
      </c>
      <c r="KH68" s="183">
        <f t="shared" ref="KH68:KH75" si="2370">SUMIFS($F68:$KF68,$F$3:$KF$3,KH$5,$F$6:$KF$6,KH$6)</f>
        <v>10</v>
      </c>
      <c r="KI68" s="183">
        <f t="shared" si="2137"/>
        <v>2658.3333333333335</v>
      </c>
      <c r="KJ68" s="183">
        <f t="shared" si="2138"/>
        <v>26583.333333333336</v>
      </c>
      <c r="KL68" s="183">
        <f t="shared" si="2139"/>
        <v>113</v>
      </c>
      <c r="KM68" s="183">
        <f t="shared" si="2140"/>
        <v>2416.6666666666674</v>
      </c>
      <c r="KN68" s="183">
        <f t="shared" si="2141"/>
        <v>273083.33333333343</v>
      </c>
      <c r="KP68" s="183">
        <f t="shared" si="2142"/>
        <v>120</v>
      </c>
      <c r="KQ68" s="183">
        <f t="shared" si="2143"/>
        <v>2416.6666666666674</v>
      </c>
      <c r="KR68" s="183">
        <f t="shared" si="2144"/>
        <v>290000.00000000012</v>
      </c>
      <c r="KT68" s="183">
        <f t="shared" si="2145"/>
        <v>120</v>
      </c>
      <c r="KU68" s="183">
        <f t="shared" si="2146"/>
        <v>2416.6666666666674</v>
      </c>
      <c r="KV68" s="183">
        <f t="shared" si="2147"/>
        <v>290000.00000000012</v>
      </c>
      <c r="KX68" s="183">
        <f t="shared" si="2148"/>
        <v>120</v>
      </c>
      <c r="KY68" s="183">
        <f t="shared" si="2149"/>
        <v>2416.6666666666674</v>
      </c>
      <c r="KZ68" s="183">
        <f t="shared" si="2150"/>
        <v>290000.00000000012</v>
      </c>
      <c r="LB68" s="183">
        <f t="shared" si="2151"/>
        <v>120</v>
      </c>
      <c r="LC68" s="183">
        <f t="shared" si="2152"/>
        <v>2416.6666666666674</v>
      </c>
      <c r="LD68" s="183">
        <f t="shared" si="2153"/>
        <v>290000.00000000012</v>
      </c>
      <c r="LF68" s="183">
        <f t="shared" si="2154"/>
        <v>80</v>
      </c>
      <c r="LG68" s="183">
        <f t="shared" si="2155"/>
        <v>2416.666666666667</v>
      </c>
      <c r="LH68" s="183">
        <f t="shared" si="2156"/>
        <v>193333.33333333337</v>
      </c>
    </row>
    <row r="69" spans="2:320" ht="18.75">
      <c r="B69" s="172" t="str">
        <f>A.IIOPEX!C68</f>
        <v>7c</v>
      </c>
      <c r="C69" s="181"/>
      <c r="D69" s="180" t="str">
        <f>A.IIOPEX!E68</f>
        <v>Clinical Establishment Licenses</v>
      </c>
      <c r="E69" s="184"/>
      <c r="F69" s="182"/>
      <c r="G69" s="182">
        <f>A.IIOPEX!I68</f>
        <v>2250</v>
      </c>
      <c r="H69" s="182">
        <f t="shared" si="2157"/>
        <v>2250</v>
      </c>
      <c r="I69" s="5"/>
      <c r="J69" s="182">
        <f t="shared" si="2158"/>
        <v>3</v>
      </c>
      <c r="K69" s="182">
        <f>G69*K$65</f>
        <v>2250</v>
      </c>
      <c r="L69" s="182">
        <f t="shared" si="2159"/>
        <v>6750</v>
      </c>
      <c r="M69" s="5"/>
      <c r="N69" s="182">
        <f t="shared" si="2160"/>
        <v>3</v>
      </c>
      <c r="O69" s="182">
        <f t="shared" si="2161"/>
        <v>2250</v>
      </c>
      <c r="P69" s="182">
        <f t="shared" si="2162"/>
        <v>6750</v>
      </c>
      <c r="Q69" s="5"/>
      <c r="R69" s="182">
        <f t="shared" si="2163"/>
        <v>4</v>
      </c>
      <c r="S69" s="182">
        <f t="shared" si="2164"/>
        <v>2250</v>
      </c>
      <c r="T69" s="182">
        <f t="shared" si="2165"/>
        <v>9000</v>
      </c>
      <c r="U69" s="5"/>
      <c r="V69" s="182">
        <f t="shared" si="2166"/>
        <v>5</v>
      </c>
      <c r="W69" s="182">
        <f t="shared" si="2167"/>
        <v>2250</v>
      </c>
      <c r="X69" s="182">
        <f t="shared" si="2168"/>
        <v>11250</v>
      </c>
      <c r="Y69" s="5"/>
      <c r="Z69" s="182">
        <f t="shared" si="2169"/>
        <v>8</v>
      </c>
      <c r="AA69" s="182">
        <f t="shared" si="2170"/>
        <v>2250</v>
      </c>
      <c r="AB69" s="182">
        <f t="shared" si="2171"/>
        <v>18000</v>
      </c>
      <c r="AC69" s="5"/>
      <c r="AD69" s="182">
        <f t="shared" si="2172"/>
        <v>10</v>
      </c>
      <c r="AE69" s="182">
        <f t="shared" si="2173"/>
        <v>2250</v>
      </c>
      <c r="AF69" s="182">
        <f t="shared" si="2174"/>
        <v>22500</v>
      </c>
      <c r="AG69" s="5"/>
      <c r="AH69" s="182">
        <f t="shared" si="2175"/>
        <v>10</v>
      </c>
      <c r="AI69" s="182">
        <f t="shared" si="2176"/>
        <v>2250</v>
      </c>
      <c r="AJ69" s="182">
        <f t="shared" si="2177"/>
        <v>22500</v>
      </c>
      <c r="AK69" s="5"/>
      <c r="AL69" s="182">
        <f t="shared" si="2178"/>
        <v>10</v>
      </c>
      <c r="AM69" s="182">
        <f t="shared" si="2179"/>
        <v>2250</v>
      </c>
      <c r="AN69" s="182">
        <f t="shared" si="2180"/>
        <v>22500</v>
      </c>
      <c r="AO69" s="5"/>
      <c r="AP69" s="182">
        <f t="shared" si="2181"/>
        <v>10</v>
      </c>
      <c r="AQ69" s="182">
        <f t="shared" si="2182"/>
        <v>2250</v>
      </c>
      <c r="AR69" s="182">
        <f t="shared" si="2183"/>
        <v>22500</v>
      </c>
      <c r="AS69" s="5"/>
      <c r="AT69" s="182">
        <f t="shared" si="2184"/>
        <v>10</v>
      </c>
      <c r="AU69" s="182">
        <f t="shared" si="2185"/>
        <v>2250</v>
      </c>
      <c r="AV69" s="182">
        <f t="shared" si="2186"/>
        <v>22500</v>
      </c>
      <c r="AW69" s="5"/>
      <c r="AX69" s="182">
        <f t="shared" si="2187"/>
        <v>10</v>
      </c>
      <c r="AY69" s="182">
        <f t="shared" si="2188"/>
        <v>2250</v>
      </c>
      <c r="AZ69" s="182">
        <f t="shared" si="2189"/>
        <v>22500</v>
      </c>
      <c r="BA69" s="5"/>
      <c r="BB69" s="182">
        <f t="shared" si="2190"/>
        <v>10</v>
      </c>
      <c r="BC69" s="182">
        <f t="shared" si="2191"/>
        <v>2250</v>
      </c>
      <c r="BD69" s="182">
        <f t="shared" si="2192"/>
        <v>22500</v>
      </c>
      <c r="BE69" s="5"/>
      <c r="BF69" s="182">
        <f t="shared" si="2193"/>
        <v>10</v>
      </c>
      <c r="BG69" s="182">
        <f t="shared" si="2194"/>
        <v>2250</v>
      </c>
      <c r="BH69" s="182">
        <f t="shared" si="2195"/>
        <v>22500</v>
      </c>
      <c r="BI69" s="5"/>
      <c r="BJ69" s="182">
        <f t="shared" si="2196"/>
        <v>10</v>
      </c>
      <c r="BK69" s="182">
        <f t="shared" si="2197"/>
        <v>2250</v>
      </c>
      <c r="BL69" s="182">
        <f t="shared" si="2198"/>
        <v>22500</v>
      </c>
      <c r="BM69" s="5"/>
      <c r="BN69" s="182">
        <f t="shared" si="2199"/>
        <v>10</v>
      </c>
      <c r="BO69" s="182">
        <f t="shared" si="2200"/>
        <v>2250</v>
      </c>
      <c r="BP69" s="182">
        <f t="shared" si="2201"/>
        <v>22500</v>
      </c>
      <c r="BQ69" s="5"/>
      <c r="BR69" s="182">
        <f t="shared" si="2202"/>
        <v>10</v>
      </c>
      <c r="BS69" s="182">
        <f t="shared" si="2203"/>
        <v>2250</v>
      </c>
      <c r="BT69" s="182">
        <f t="shared" si="2204"/>
        <v>22500</v>
      </c>
      <c r="BU69" s="5"/>
      <c r="BV69" s="182">
        <f t="shared" si="2205"/>
        <v>10</v>
      </c>
      <c r="BW69" s="182">
        <f t="shared" si="2206"/>
        <v>2250</v>
      </c>
      <c r="BX69" s="182">
        <f t="shared" si="2207"/>
        <v>22500</v>
      </c>
      <c r="BY69" s="5"/>
      <c r="BZ69" s="182">
        <f t="shared" si="2208"/>
        <v>10</v>
      </c>
      <c r="CA69" s="182">
        <f t="shared" si="2209"/>
        <v>2250</v>
      </c>
      <c r="CB69" s="182">
        <f t="shared" si="2210"/>
        <v>22500</v>
      </c>
      <c r="CC69" s="5"/>
      <c r="CD69" s="182">
        <f t="shared" si="2211"/>
        <v>10</v>
      </c>
      <c r="CE69" s="182">
        <f t="shared" si="2212"/>
        <v>2250</v>
      </c>
      <c r="CF69" s="182">
        <f t="shared" si="2213"/>
        <v>22500</v>
      </c>
      <c r="CG69" s="5"/>
      <c r="CH69" s="182">
        <f t="shared" si="2214"/>
        <v>10</v>
      </c>
      <c r="CI69" s="182">
        <f t="shared" si="2215"/>
        <v>2250</v>
      </c>
      <c r="CJ69" s="182">
        <f t="shared" si="2216"/>
        <v>22500</v>
      </c>
      <c r="CK69" s="5"/>
      <c r="CL69" s="182">
        <f t="shared" si="2217"/>
        <v>10</v>
      </c>
      <c r="CM69" s="182">
        <f t="shared" si="2218"/>
        <v>2250</v>
      </c>
      <c r="CN69" s="182">
        <f t="shared" si="2219"/>
        <v>22500</v>
      </c>
      <c r="CO69" s="5"/>
      <c r="CP69" s="182">
        <f t="shared" si="2220"/>
        <v>10</v>
      </c>
      <c r="CQ69" s="182">
        <f t="shared" si="2221"/>
        <v>2250</v>
      </c>
      <c r="CR69" s="182">
        <f t="shared" si="2222"/>
        <v>22500</v>
      </c>
      <c r="CS69" s="5"/>
      <c r="CT69" s="182">
        <f t="shared" si="2223"/>
        <v>10</v>
      </c>
      <c r="CU69" s="182">
        <f t="shared" si="2224"/>
        <v>2250</v>
      </c>
      <c r="CV69" s="182">
        <f t="shared" si="2225"/>
        <v>22500</v>
      </c>
      <c r="CW69" s="5"/>
      <c r="CX69" s="182">
        <f t="shared" si="2226"/>
        <v>10</v>
      </c>
      <c r="CY69" s="182">
        <f t="shared" si="2227"/>
        <v>2250</v>
      </c>
      <c r="CZ69" s="182">
        <f t="shared" si="2228"/>
        <v>22500</v>
      </c>
      <c r="DA69" s="5"/>
      <c r="DB69" s="182">
        <f t="shared" si="2229"/>
        <v>10</v>
      </c>
      <c r="DC69" s="182">
        <f t="shared" si="2230"/>
        <v>2250</v>
      </c>
      <c r="DD69" s="182">
        <f t="shared" si="2231"/>
        <v>22500</v>
      </c>
      <c r="DE69" s="5"/>
      <c r="DF69" s="182">
        <f t="shared" si="2232"/>
        <v>10</v>
      </c>
      <c r="DG69" s="182">
        <f t="shared" si="2233"/>
        <v>2250</v>
      </c>
      <c r="DH69" s="182">
        <f t="shared" si="2234"/>
        <v>22500</v>
      </c>
      <c r="DI69" s="5"/>
      <c r="DJ69" s="182">
        <f t="shared" si="2235"/>
        <v>10</v>
      </c>
      <c r="DK69" s="182">
        <f t="shared" si="2236"/>
        <v>2250</v>
      </c>
      <c r="DL69" s="182">
        <f t="shared" si="2237"/>
        <v>22500</v>
      </c>
      <c r="DM69" s="5"/>
      <c r="DN69" s="182">
        <f t="shared" si="2238"/>
        <v>10</v>
      </c>
      <c r="DO69" s="182">
        <f t="shared" si="2239"/>
        <v>2250</v>
      </c>
      <c r="DP69" s="182">
        <f t="shared" si="2240"/>
        <v>22500</v>
      </c>
      <c r="DQ69" s="5"/>
      <c r="DR69" s="182">
        <f t="shared" si="2241"/>
        <v>10</v>
      </c>
      <c r="DS69" s="182">
        <f t="shared" si="2242"/>
        <v>2250</v>
      </c>
      <c r="DT69" s="182">
        <f t="shared" si="2243"/>
        <v>22500</v>
      </c>
      <c r="DU69" s="5"/>
      <c r="DV69" s="182">
        <f t="shared" si="2244"/>
        <v>10</v>
      </c>
      <c r="DW69" s="182">
        <f t="shared" si="2245"/>
        <v>2250</v>
      </c>
      <c r="DX69" s="182">
        <f t="shared" si="2246"/>
        <v>22500</v>
      </c>
      <c r="DY69" s="5"/>
      <c r="DZ69" s="182">
        <f t="shared" si="2247"/>
        <v>10</v>
      </c>
      <c r="EA69" s="182">
        <f t="shared" si="2248"/>
        <v>2250</v>
      </c>
      <c r="EB69" s="182">
        <f t="shared" si="2249"/>
        <v>22500</v>
      </c>
      <c r="EC69" s="5"/>
      <c r="ED69" s="182">
        <f t="shared" si="2250"/>
        <v>10</v>
      </c>
      <c r="EE69" s="182">
        <f t="shared" si="2251"/>
        <v>2250</v>
      </c>
      <c r="EF69" s="182">
        <f t="shared" si="2252"/>
        <v>22500</v>
      </c>
      <c r="EG69" s="5"/>
      <c r="EH69" s="182">
        <f t="shared" si="2253"/>
        <v>10</v>
      </c>
      <c r="EI69" s="182">
        <f t="shared" si="2254"/>
        <v>2250</v>
      </c>
      <c r="EJ69" s="182">
        <f t="shared" si="2255"/>
        <v>22500</v>
      </c>
      <c r="EK69" s="5"/>
      <c r="EL69" s="182">
        <f t="shared" si="2256"/>
        <v>10</v>
      </c>
      <c r="EM69" s="182">
        <f t="shared" si="2257"/>
        <v>2250</v>
      </c>
      <c r="EN69" s="182">
        <f t="shared" si="2258"/>
        <v>22500</v>
      </c>
      <c r="EO69" s="5"/>
      <c r="EP69" s="182">
        <f t="shared" si="2259"/>
        <v>10</v>
      </c>
      <c r="EQ69" s="182">
        <f t="shared" si="2260"/>
        <v>2250</v>
      </c>
      <c r="ER69" s="182">
        <f t="shared" si="2261"/>
        <v>22500</v>
      </c>
      <c r="ES69" s="5"/>
      <c r="ET69" s="182">
        <f t="shared" si="2262"/>
        <v>10</v>
      </c>
      <c r="EU69" s="182">
        <f t="shared" si="2263"/>
        <v>2250</v>
      </c>
      <c r="EV69" s="182">
        <f t="shared" si="2264"/>
        <v>22500</v>
      </c>
      <c r="EW69" s="5"/>
      <c r="EX69" s="182">
        <f t="shared" si="2265"/>
        <v>10</v>
      </c>
      <c r="EY69" s="182">
        <f t="shared" si="2266"/>
        <v>2250</v>
      </c>
      <c r="EZ69" s="182">
        <f t="shared" si="2267"/>
        <v>22500</v>
      </c>
      <c r="FA69" s="5"/>
      <c r="FB69" s="182">
        <f t="shared" si="2268"/>
        <v>10</v>
      </c>
      <c r="FC69" s="182">
        <f t="shared" si="2269"/>
        <v>2250</v>
      </c>
      <c r="FD69" s="182">
        <f t="shared" si="2270"/>
        <v>22500</v>
      </c>
      <c r="FE69" s="5"/>
      <c r="FF69" s="182">
        <f t="shared" si="2271"/>
        <v>10</v>
      </c>
      <c r="FG69" s="182">
        <f t="shared" si="2272"/>
        <v>2250</v>
      </c>
      <c r="FH69" s="182">
        <f t="shared" si="2273"/>
        <v>22500</v>
      </c>
      <c r="FI69" s="5"/>
      <c r="FJ69" s="182">
        <f t="shared" si="2274"/>
        <v>10</v>
      </c>
      <c r="FK69" s="182">
        <f t="shared" si="2275"/>
        <v>2250</v>
      </c>
      <c r="FL69" s="182">
        <f t="shared" si="2276"/>
        <v>22500</v>
      </c>
      <c r="FM69" s="5"/>
      <c r="FN69" s="182">
        <f t="shared" si="2277"/>
        <v>10</v>
      </c>
      <c r="FO69" s="182">
        <f t="shared" si="2278"/>
        <v>2250</v>
      </c>
      <c r="FP69" s="182">
        <f t="shared" si="2279"/>
        <v>22500</v>
      </c>
      <c r="FQ69" s="5"/>
      <c r="FR69" s="182">
        <f t="shared" si="2280"/>
        <v>10</v>
      </c>
      <c r="FS69" s="182">
        <f t="shared" si="2281"/>
        <v>2250</v>
      </c>
      <c r="FT69" s="182">
        <f t="shared" si="2282"/>
        <v>22500</v>
      </c>
      <c r="FU69" s="5"/>
      <c r="FV69" s="182">
        <f t="shared" si="2283"/>
        <v>10</v>
      </c>
      <c r="FW69" s="182">
        <f t="shared" si="2284"/>
        <v>2250</v>
      </c>
      <c r="FX69" s="182">
        <f t="shared" si="2285"/>
        <v>22500</v>
      </c>
      <c r="FY69" s="5"/>
      <c r="FZ69" s="182">
        <f t="shared" si="2286"/>
        <v>10</v>
      </c>
      <c r="GA69" s="182">
        <f t="shared" si="2287"/>
        <v>2250</v>
      </c>
      <c r="GB69" s="182">
        <f t="shared" si="2288"/>
        <v>22500</v>
      </c>
      <c r="GC69" s="5"/>
      <c r="GD69" s="182">
        <f t="shared" si="2289"/>
        <v>10</v>
      </c>
      <c r="GE69" s="182">
        <f t="shared" si="2290"/>
        <v>2250</v>
      </c>
      <c r="GF69" s="182">
        <f t="shared" si="2291"/>
        <v>22500</v>
      </c>
      <c r="GG69" s="5"/>
      <c r="GH69" s="182">
        <f t="shared" si="2292"/>
        <v>10</v>
      </c>
      <c r="GI69" s="182">
        <f t="shared" si="2293"/>
        <v>2250</v>
      </c>
      <c r="GJ69" s="182">
        <f t="shared" si="2294"/>
        <v>22500</v>
      </c>
      <c r="GK69" s="5"/>
      <c r="GL69" s="182">
        <f t="shared" si="2295"/>
        <v>10</v>
      </c>
      <c r="GM69" s="182">
        <f t="shared" si="2296"/>
        <v>2250</v>
      </c>
      <c r="GN69" s="182">
        <f t="shared" si="2297"/>
        <v>22500</v>
      </c>
      <c r="GP69" s="182">
        <f t="shared" si="2298"/>
        <v>10</v>
      </c>
      <c r="GQ69" s="182">
        <f t="shared" si="2299"/>
        <v>2250</v>
      </c>
      <c r="GR69" s="182">
        <f t="shared" si="2300"/>
        <v>22500</v>
      </c>
      <c r="GS69" s="5"/>
      <c r="GT69" s="182">
        <f t="shared" si="2301"/>
        <v>10</v>
      </c>
      <c r="GU69" s="182">
        <f t="shared" si="2302"/>
        <v>2250</v>
      </c>
      <c r="GV69" s="182">
        <f t="shared" si="2303"/>
        <v>22500</v>
      </c>
      <c r="GW69" s="5"/>
      <c r="GX69" s="182">
        <f t="shared" si="2304"/>
        <v>10</v>
      </c>
      <c r="GY69" s="182">
        <f t="shared" si="2305"/>
        <v>2250</v>
      </c>
      <c r="GZ69" s="182">
        <f t="shared" si="2306"/>
        <v>22500</v>
      </c>
      <c r="HA69" s="5"/>
      <c r="HB69" s="182">
        <f t="shared" si="2307"/>
        <v>10</v>
      </c>
      <c r="HC69" s="182">
        <f t="shared" si="2308"/>
        <v>2250</v>
      </c>
      <c r="HD69" s="182">
        <f t="shared" si="2309"/>
        <v>22500</v>
      </c>
      <c r="HE69" s="5"/>
      <c r="HF69" s="182">
        <f t="shared" si="2310"/>
        <v>10</v>
      </c>
      <c r="HG69" s="182">
        <f t="shared" si="2311"/>
        <v>2250</v>
      </c>
      <c r="HH69" s="182">
        <f t="shared" si="2312"/>
        <v>22500</v>
      </c>
      <c r="HI69" s="5"/>
      <c r="HJ69" s="182">
        <f t="shared" si="2313"/>
        <v>10</v>
      </c>
      <c r="HK69" s="182">
        <f t="shared" si="2314"/>
        <v>2250</v>
      </c>
      <c r="HL69" s="182">
        <f t="shared" si="2315"/>
        <v>22500</v>
      </c>
      <c r="HM69" s="5"/>
      <c r="HN69" s="182">
        <f t="shared" si="2316"/>
        <v>10</v>
      </c>
      <c r="HO69" s="182">
        <f t="shared" si="2317"/>
        <v>2250</v>
      </c>
      <c r="HP69" s="182">
        <f t="shared" si="2318"/>
        <v>22500</v>
      </c>
      <c r="HQ69" s="5"/>
      <c r="HR69" s="182">
        <f t="shared" si="2319"/>
        <v>10</v>
      </c>
      <c r="HS69" s="182">
        <f t="shared" si="2320"/>
        <v>2250</v>
      </c>
      <c r="HT69" s="182">
        <f t="shared" si="2321"/>
        <v>22500</v>
      </c>
      <c r="HU69" s="5"/>
      <c r="HV69" s="182">
        <f t="shared" si="2322"/>
        <v>10</v>
      </c>
      <c r="HW69" s="182">
        <f t="shared" si="2323"/>
        <v>2250</v>
      </c>
      <c r="HX69" s="182">
        <f t="shared" si="2324"/>
        <v>22500</v>
      </c>
      <c r="HY69" s="5"/>
      <c r="HZ69" s="182">
        <f t="shared" si="2325"/>
        <v>10</v>
      </c>
      <c r="IA69" s="182">
        <f t="shared" si="2326"/>
        <v>2250</v>
      </c>
      <c r="IB69" s="182">
        <f t="shared" si="2327"/>
        <v>22500</v>
      </c>
      <c r="IC69" s="5"/>
      <c r="ID69" s="182">
        <f t="shared" si="2328"/>
        <v>10</v>
      </c>
      <c r="IE69" s="182">
        <f t="shared" si="2329"/>
        <v>2250</v>
      </c>
      <c r="IF69" s="182">
        <f t="shared" si="2330"/>
        <v>22500</v>
      </c>
      <c r="IG69" s="5"/>
      <c r="IH69" s="182">
        <f t="shared" si="2331"/>
        <v>10</v>
      </c>
      <c r="II69" s="182">
        <f t="shared" si="2332"/>
        <v>2250</v>
      </c>
      <c r="IJ69" s="182">
        <f t="shared" si="2333"/>
        <v>22500</v>
      </c>
      <c r="IL69" s="182">
        <f t="shared" si="2334"/>
        <v>10</v>
      </c>
      <c r="IM69" s="182">
        <f t="shared" si="2335"/>
        <v>2250</v>
      </c>
      <c r="IN69" s="182">
        <f t="shared" si="2336"/>
        <v>22500</v>
      </c>
      <c r="IO69" s="5"/>
      <c r="IP69" s="182">
        <f t="shared" si="2337"/>
        <v>10</v>
      </c>
      <c r="IQ69" s="182">
        <f t="shared" si="2338"/>
        <v>2250</v>
      </c>
      <c r="IR69" s="182">
        <f t="shared" si="2339"/>
        <v>22500</v>
      </c>
      <c r="IS69" s="5"/>
      <c r="IT69" s="182">
        <f t="shared" si="2340"/>
        <v>10</v>
      </c>
      <c r="IU69" s="182">
        <f t="shared" si="2341"/>
        <v>2250</v>
      </c>
      <c r="IV69" s="182">
        <f t="shared" si="2342"/>
        <v>22500</v>
      </c>
      <c r="IW69" s="5"/>
      <c r="IX69" s="182">
        <f t="shared" si="2343"/>
        <v>10</v>
      </c>
      <c r="IY69" s="182">
        <f t="shared" si="2344"/>
        <v>2250</v>
      </c>
      <c r="IZ69" s="182">
        <f t="shared" si="2345"/>
        <v>22500</v>
      </c>
      <c r="JA69" s="5"/>
      <c r="JB69" s="182">
        <f t="shared" si="2346"/>
        <v>10</v>
      </c>
      <c r="JC69" s="182">
        <f t="shared" si="2347"/>
        <v>2250</v>
      </c>
      <c r="JD69" s="182">
        <f t="shared" si="2348"/>
        <v>22500</v>
      </c>
      <c r="JE69" s="5"/>
      <c r="JF69" s="182">
        <f t="shared" si="2349"/>
        <v>10</v>
      </c>
      <c r="JG69" s="182">
        <f t="shared" si="2350"/>
        <v>2250</v>
      </c>
      <c r="JH69" s="182">
        <f t="shared" si="2351"/>
        <v>22500</v>
      </c>
      <c r="JI69" s="5"/>
      <c r="JJ69" s="182">
        <f t="shared" si="2352"/>
        <v>10</v>
      </c>
      <c r="JK69" s="182">
        <f t="shared" si="2353"/>
        <v>2250</v>
      </c>
      <c r="JL69" s="182">
        <f t="shared" si="2354"/>
        <v>22500</v>
      </c>
      <c r="JM69" s="5"/>
      <c r="JN69" s="182">
        <f t="shared" si="2355"/>
        <v>10</v>
      </c>
      <c r="JO69" s="182">
        <f t="shared" si="2356"/>
        <v>2250</v>
      </c>
      <c r="JP69" s="182">
        <f t="shared" si="2357"/>
        <v>22500</v>
      </c>
      <c r="JR69" s="182">
        <f t="shared" si="2358"/>
        <v>10</v>
      </c>
      <c r="JS69" s="182">
        <f t="shared" si="2359"/>
        <v>2250</v>
      </c>
      <c r="JT69" s="182">
        <f t="shared" si="2360"/>
        <v>22500</v>
      </c>
      <c r="JV69" s="182">
        <f t="shared" si="2361"/>
        <v>10</v>
      </c>
      <c r="JW69" s="182">
        <f t="shared" si="2362"/>
        <v>2250</v>
      </c>
      <c r="JX69" s="182">
        <f t="shared" si="2363"/>
        <v>22500</v>
      </c>
      <c r="JZ69" s="182">
        <f t="shared" si="2364"/>
        <v>10</v>
      </c>
      <c r="KA69" s="182">
        <f t="shared" si="2365"/>
        <v>2250</v>
      </c>
      <c r="KB69" s="182">
        <f t="shared" si="2366"/>
        <v>22500</v>
      </c>
      <c r="KD69" s="182">
        <f t="shared" si="2367"/>
        <v>10</v>
      </c>
      <c r="KE69" s="182">
        <f t="shared" si="2368"/>
        <v>2250</v>
      </c>
      <c r="KF69" s="182">
        <f t="shared" si="2369"/>
        <v>22500</v>
      </c>
      <c r="KH69" s="183">
        <f t="shared" si="2370"/>
        <v>10</v>
      </c>
      <c r="KI69" s="183">
        <f t="shared" si="2137"/>
        <v>2475</v>
      </c>
      <c r="KJ69" s="183">
        <f t="shared" si="2138"/>
        <v>24750</v>
      </c>
      <c r="KL69" s="183">
        <f t="shared" si="2139"/>
        <v>113</v>
      </c>
      <c r="KM69" s="183">
        <f t="shared" si="2140"/>
        <v>2250</v>
      </c>
      <c r="KN69" s="183">
        <f t="shared" si="2141"/>
        <v>254250</v>
      </c>
      <c r="KP69" s="183">
        <f t="shared" si="2142"/>
        <v>120</v>
      </c>
      <c r="KQ69" s="183">
        <f t="shared" si="2143"/>
        <v>2250</v>
      </c>
      <c r="KR69" s="183">
        <f t="shared" si="2144"/>
        <v>270000</v>
      </c>
      <c r="KT69" s="183">
        <f t="shared" si="2145"/>
        <v>120</v>
      </c>
      <c r="KU69" s="183">
        <f t="shared" si="2146"/>
        <v>2250</v>
      </c>
      <c r="KV69" s="183">
        <f t="shared" si="2147"/>
        <v>270000</v>
      </c>
      <c r="KX69" s="183">
        <f t="shared" si="2148"/>
        <v>120</v>
      </c>
      <c r="KY69" s="183">
        <f t="shared" si="2149"/>
        <v>2250</v>
      </c>
      <c r="KZ69" s="183">
        <f t="shared" si="2150"/>
        <v>270000</v>
      </c>
      <c r="LB69" s="183">
        <f t="shared" si="2151"/>
        <v>120</v>
      </c>
      <c r="LC69" s="183">
        <f t="shared" si="2152"/>
        <v>2250</v>
      </c>
      <c r="LD69" s="183">
        <f t="shared" si="2153"/>
        <v>270000</v>
      </c>
      <c r="LF69" s="183">
        <f t="shared" si="2154"/>
        <v>80</v>
      </c>
      <c r="LG69" s="183">
        <f t="shared" si="2155"/>
        <v>2250</v>
      </c>
      <c r="LH69" s="183">
        <f t="shared" si="2156"/>
        <v>180000</v>
      </c>
    </row>
    <row r="70" spans="2:320" ht="18.75">
      <c r="B70" s="172" t="s">
        <v>552</v>
      </c>
      <c r="C70" s="181"/>
      <c r="D70" s="180" t="str">
        <f>A.IIOPEX!E69</f>
        <v>Trade License</v>
      </c>
      <c r="E70" s="184"/>
      <c r="F70" s="182"/>
      <c r="G70" s="182">
        <f>A.IIOPEX!I69</f>
        <v>1666.6666666666667</v>
      </c>
      <c r="H70" s="182">
        <f t="shared" si="2157"/>
        <v>1666.6666666666667</v>
      </c>
      <c r="I70" s="5"/>
      <c r="J70" s="182">
        <f t="shared" si="2158"/>
        <v>3</v>
      </c>
      <c r="K70" s="182">
        <f>G70*K$65</f>
        <v>1666.6666666666667</v>
      </c>
      <c r="L70" s="182">
        <f t="shared" si="2159"/>
        <v>5000</v>
      </c>
      <c r="M70" s="5"/>
      <c r="N70" s="182">
        <f t="shared" si="2160"/>
        <v>3</v>
      </c>
      <c r="O70" s="182">
        <f t="shared" si="2161"/>
        <v>1666.6666666666667</v>
      </c>
      <c r="P70" s="182">
        <f t="shared" si="2162"/>
        <v>5000</v>
      </c>
      <c r="Q70" s="5"/>
      <c r="R70" s="182">
        <f t="shared" si="2163"/>
        <v>4</v>
      </c>
      <c r="S70" s="182">
        <f t="shared" si="2164"/>
        <v>1666.6666666666667</v>
      </c>
      <c r="T70" s="182">
        <f t="shared" si="2165"/>
        <v>6666.666666666667</v>
      </c>
      <c r="U70" s="5"/>
      <c r="V70" s="182">
        <f t="shared" si="2166"/>
        <v>5</v>
      </c>
      <c r="W70" s="182">
        <f t="shared" si="2167"/>
        <v>1666.6666666666667</v>
      </c>
      <c r="X70" s="182">
        <f t="shared" si="2168"/>
        <v>8333.3333333333339</v>
      </c>
      <c r="Y70" s="5"/>
      <c r="Z70" s="182">
        <f t="shared" si="2169"/>
        <v>8</v>
      </c>
      <c r="AA70" s="182">
        <f t="shared" si="2170"/>
        <v>1666.6666666666667</v>
      </c>
      <c r="AB70" s="182">
        <f t="shared" si="2171"/>
        <v>13333.333333333334</v>
      </c>
      <c r="AC70" s="5"/>
      <c r="AD70" s="182">
        <f t="shared" si="2172"/>
        <v>10</v>
      </c>
      <c r="AE70" s="182">
        <f t="shared" si="2173"/>
        <v>1666.6666666666667</v>
      </c>
      <c r="AF70" s="182">
        <f t="shared" si="2174"/>
        <v>16666.666666666668</v>
      </c>
      <c r="AG70" s="5"/>
      <c r="AH70" s="182">
        <f t="shared" si="2175"/>
        <v>10</v>
      </c>
      <c r="AI70" s="182">
        <f t="shared" si="2176"/>
        <v>1666.6666666666667</v>
      </c>
      <c r="AJ70" s="182">
        <f t="shared" si="2177"/>
        <v>16666.666666666668</v>
      </c>
      <c r="AK70" s="5"/>
      <c r="AL70" s="182">
        <f t="shared" si="2178"/>
        <v>10</v>
      </c>
      <c r="AM70" s="182">
        <f t="shared" si="2179"/>
        <v>1666.6666666666667</v>
      </c>
      <c r="AN70" s="182">
        <f t="shared" si="2180"/>
        <v>16666.666666666668</v>
      </c>
      <c r="AO70" s="5"/>
      <c r="AP70" s="182">
        <f t="shared" si="2181"/>
        <v>10</v>
      </c>
      <c r="AQ70" s="182">
        <f t="shared" si="2182"/>
        <v>1666.6666666666667</v>
      </c>
      <c r="AR70" s="182">
        <f t="shared" si="2183"/>
        <v>16666.666666666668</v>
      </c>
      <c r="AS70" s="5"/>
      <c r="AT70" s="182">
        <f t="shared" si="2184"/>
        <v>10</v>
      </c>
      <c r="AU70" s="182">
        <f t="shared" si="2185"/>
        <v>1666.6666666666667</v>
      </c>
      <c r="AV70" s="182">
        <f t="shared" si="2186"/>
        <v>16666.666666666668</v>
      </c>
      <c r="AW70" s="5"/>
      <c r="AX70" s="182">
        <f t="shared" si="2187"/>
        <v>10</v>
      </c>
      <c r="AY70" s="182">
        <f t="shared" si="2188"/>
        <v>1666.6666666666667</v>
      </c>
      <c r="AZ70" s="182">
        <f t="shared" si="2189"/>
        <v>16666.666666666668</v>
      </c>
      <c r="BA70" s="5"/>
      <c r="BB70" s="182">
        <f t="shared" si="2190"/>
        <v>10</v>
      </c>
      <c r="BC70" s="182">
        <f t="shared" si="2191"/>
        <v>1666.6666666666667</v>
      </c>
      <c r="BD70" s="182">
        <f t="shared" si="2192"/>
        <v>16666.666666666668</v>
      </c>
      <c r="BE70" s="5"/>
      <c r="BF70" s="182">
        <f t="shared" si="2193"/>
        <v>10</v>
      </c>
      <c r="BG70" s="182">
        <f t="shared" si="2194"/>
        <v>1666.6666666666667</v>
      </c>
      <c r="BH70" s="182">
        <f t="shared" si="2195"/>
        <v>16666.666666666668</v>
      </c>
      <c r="BI70" s="5"/>
      <c r="BJ70" s="182">
        <f t="shared" si="2196"/>
        <v>10</v>
      </c>
      <c r="BK70" s="182">
        <f t="shared" si="2197"/>
        <v>1666.6666666666667</v>
      </c>
      <c r="BL70" s="182">
        <f t="shared" si="2198"/>
        <v>16666.666666666668</v>
      </c>
      <c r="BM70" s="5"/>
      <c r="BN70" s="182">
        <f t="shared" si="2199"/>
        <v>10</v>
      </c>
      <c r="BO70" s="182">
        <f t="shared" si="2200"/>
        <v>1666.6666666666667</v>
      </c>
      <c r="BP70" s="182">
        <f t="shared" si="2201"/>
        <v>16666.666666666668</v>
      </c>
      <c r="BQ70" s="5"/>
      <c r="BR70" s="182">
        <f t="shared" si="2202"/>
        <v>10</v>
      </c>
      <c r="BS70" s="182">
        <f t="shared" si="2203"/>
        <v>1666.6666666666667</v>
      </c>
      <c r="BT70" s="182">
        <f t="shared" si="2204"/>
        <v>16666.666666666668</v>
      </c>
      <c r="BU70" s="5"/>
      <c r="BV70" s="182">
        <f t="shared" si="2205"/>
        <v>10</v>
      </c>
      <c r="BW70" s="182">
        <f t="shared" si="2206"/>
        <v>1666.6666666666667</v>
      </c>
      <c r="BX70" s="182">
        <f t="shared" si="2207"/>
        <v>16666.666666666668</v>
      </c>
      <c r="BY70" s="5"/>
      <c r="BZ70" s="182">
        <f t="shared" si="2208"/>
        <v>10</v>
      </c>
      <c r="CA70" s="182">
        <f t="shared" si="2209"/>
        <v>1666.6666666666667</v>
      </c>
      <c r="CB70" s="182">
        <f t="shared" si="2210"/>
        <v>16666.666666666668</v>
      </c>
      <c r="CC70" s="5"/>
      <c r="CD70" s="182">
        <f t="shared" si="2211"/>
        <v>10</v>
      </c>
      <c r="CE70" s="182">
        <f t="shared" si="2212"/>
        <v>1666.6666666666667</v>
      </c>
      <c r="CF70" s="182">
        <f t="shared" si="2213"/>
        <v>16666.666666666668</v>
      </c>
      <c r="CG70" s="5"/>
      <c r="CH70" s="182">
        <f t="shared" si="2214"/>
        <v>10</v>
      </c>
      <c r="CI70" s="182">
        <f t="shared" si="2215"/>
        <v>1666.6666666666667</v>
      </c>
      <c r="CJ70" s="182">
        <f t="shared" si="2216"/>
        <v>16666.666666666668</v>
      </c>
      <c r="CK70" s="5"/>
      <c r="CL70" s="182">
        <f t="shared" si="2217"/>
        <v>10</v>
      </c>
      <c r="CM70" s="182">
        <f t="shared" si="2218"/>
        <v>1666.6666666666667</v>
      </c>
      <c r="CN70" s="182">
        <f t="shared" si="2219"/>
        <v>16666.666666666668</v>
      </c>
      <c r="CO70" s="5"/>
      <c r="CP70" s="182">
        <f t="shared" si="2220"/>
        <v>10</v>
      </c>
      <c r="CQ70" s="182">
        <f t="shared" si="2221"/>
        <v>1666.6666666666667</v>
      </c>
      <c r="CR70" s="182">
        <f t="shared" si="2222"/>
        <v>16666.666666666668</v>
      </c>
      <c r="CS70" s="5"/>
      <c r="CT70" s="182">
        <f t="shared" si="2223"/>
        <v>10</v>
      </c>
      <c r="CU70" s="182">
        <f t="shared" si="2224"/>
        <v>1666.6666666666667</v>
      </c>
      <c r="CV70" s="182">
        <f t="shared" si="2225"/>
        <v>16666.666666666668</v>
      </c>
      <c r="CW70" s="5"/>
      <c r="CX70" s="182">
        <f t="shared" si="2226"/>
        <v>10</v>
      </c>
      <c r="CY70" s="182">
        <f t="shared" si="2227"/>
        <v>1666.6666666666667</v>
      </c>
      <c r="CZ70" s="182">
        <f t="shared" si="2228"/>
        <v>16666.666666666668</v>
      </c>
      <c r="DA70" s="5"/>
      <c r="DB70" s="182">
        <f t="shared" si="2229"/>
        <v>10</v>
      </c>
      <c r="DC70" s="182">
        <f t="shared" si="2230"/>
        <v>1666.6666666666667</v>
      </c>
      <c r="DD70" s="182">
        <f t="shared" si="2231"/>
        <v>16666.666666666668</v>
      </c>
      <c r="DE70" s="5"/>
      <c r="DF70" s="182">
        <f t="shared" si="2232"/>
        <v>10</v>
      </c>
      <c r="DG70" s="182">
        <f t="shared" si="2233"/>
        <v>1666.6666666666667</v>
      </c>
      <c r="DH70" s="182">
        <f t="shared" si="2234"/>
        <v>16666.666666666668</v>
      </c>
      <c r="DI70" s="5"/>
      <c r="DJ70" s="182">
        <f t="shared" si="2235"/>
        <v>10</v>
      </c>
      <c r="DK70" s="182">
        <f t="shared" si="2236"/>
        <v>1666.6666666666667</v>
      </c>
      <c r="DL70" s="182">
        <f t="shared" si="2237"/>
        <v>16666.666666666668</v>
      </c>
      <c r="DM70" s="5"/>
      <c r="DN70" s="182">
        <f t="shared" si="2238"/>
        <v>10</v>
      </c>
      <c r="DO70" s="182">
        <f t="shared" si="2239"/>
        <v>1666.6666666666667</v>
      </c>
      <c r="DP70" s="182">
        <f t="shared" si="2240"/>
        <v>16666.666666666668</v>
      </c>
      <c r="DQ70" s="5"/>
      <c r="DR70" s="182">
        <f t="shared" si="2241"/>
        <v>10</v>
      </c>
      <c r="DS70" s="182">
        <f t="shared" si="2242"/>
        <v>1666.6666666666667</v>
      </c>
      <c r="DT70" s="182">
        <f t="shared" si="2243"/>
        <v>16666.666666666668</v>
      </c>
      <c r="DU70" s="5"/>
      <c r="DV70" s="182">
        <f t="shared" si="2244"/>
        <v>10</v>
      </c>
      <c r="DW70" s="182">
        <f t="shared" si="2245"/>
        <v>1666.6666666666667</v>
      </c>
      <c r="DX70" s="182">
        <f t="shared" si="2246"/>
        <v>16666.666666666668</v>
      </c>
      <c r="DY70" s="5"/>
      <c r="DZ70" s="182">
        <f t="shared" si="2247"/>
        <v>10</v>
      </c>
      <c r="EA70" s="182">
        <f t="shared" si="2248"/>
        <v>1666.6666666666667</v>
      </c>
      <c r="EB70" s="182">
        <f t="shared" si="2249"/>
        <v>16666.666666666668</v>
      </c>
      <c r="EC70" s="5"/>
      <c r="ED70" s="182">
        <f t="shared" si="2250"/>
        <v>10</v>
      </c>
      <c r="EE70" s="182">
        <f t="shared" si="2251"/>
        <v>1666.6666666666667</v>
      </c>
      <c r="EF70" s="182">
        <f t="shared" si="2252"/>
        <v>16666.666666666668</v>
      </c>
      <c r="EG70" s="5"/>
      <c r="EH70" s="182">
        <f t="shared" si="2253"/>
        <v>10</v>
      </c>
      <c r="EI70" s="182">
        <f t="shared" si="2254"/>
        <v>1666.6666666666667</v>
      </c>
      <c r="EJ70" s="182">
        <f t="shared" si="2255"/>
        <v>16666.666666666668</v>
      </c>
      <c r="EK70" s="5"/>
      <c r="EL70" s="182">
        <f t="shared" si="2256"/>
        <v>10</v>
      </c>
      <c r="EM70" s="182">
        <f t="shared" si="2257"/>
        <v>1666.6666666666667</v>
      </c>
      <c r="EN70" s="182">
        <f t="shared" si="2258"/>
        <v>16666.666666666668</v>
      </c>
      <c r="EO70" s="5"/>
      <c r="EP70" s="182">
        <f t="shared" si="2259"/>
        <v>10</v>
      </c>
      <c r="EQ70" s="182">
        <f t="shared" si="2260"/>
        <v>1666.6666666666667</v>
      </c>
      <c r="ER70" s="182">
        <f t="shared" si="2261"/>
        <v>16666.666666666668</v>
      </c>
      <c r="ES70" s="5"/>
      <c r="ET70" s="182">
        <f t="shared" si="2262"/>
        <v>10</v>
      </c>
      <c r="EU70" s="182">
        <f t="shared" si="2263"/>
        <v>1666.6666666666667</v>
      </c>
      <c r="EV70" s="182">
        <f t="shared" si="2264"/>
        <v>16666.666666666668</v>
      </c>
      <c r="EW70" s="5"/>
      <c r="EX70" s="182">
        <f t="shared" si="2265"/>
        <v>10</v>
      </c>
      <c r="EY70" s="182">
        <f t="shared" si="2266"/>
        <v>1666.6666666666667</v>
      </c>
      <c r="EZ70" s="182">
        <f t="shared" si="2267"/>
        <v>16666.666666666668</v>
      </c>
      <c r="FA70" s="5"/>
      <c r="FB70" s="182">
        <f t="shared" si="2268"/>
        <v>10</v>
      </c>
      <c r="FC70" s="182">
        <f t="shared" si="2269"/>
        <v>1666.6666666666667</v>
      </c>
      <c r="FD70" s="182">
        <f t="shared" si="2270"/>
        <v>16666.666666666668</v>
      </c>
      <c r="FE70" s="5"/>
      <c r="FF70" s="182">
        <f t="shared" si="2271"/>
        <v>10</v>
      </c>
      <c r="FG70" s="182">
        <f t="shared" si="2272"/>
        <v>1666.6666666666667</v>
      </c>
      <c r="FH70" s="182">
        <f t="shared" si="2273"/>
        <v>16666.666666666668</v>
      </c>
      <c r="FI70" s="5"/>
      <c r="FJ70" s="182">
        <f t="shared" si="2274"/>
        <v>10</v>
      </c>
      <c r="FK70" s="182">
        <f t="shared" si="2275"/>
        <v>1666.6666666666667</v>
      </c>
      <c r="FL70" s="182">
        <f t="shared" si="2276"/>
        <v>16666.666666666668</v>
      </c>
      <c r="FM70" s="5"/>
      <c r="FN70" s="182">
        <f t="shared" si="2277"/>
        <v>10</v>
      </c>
      <c r="FO70" s="182">
        <f t="shared" si="2278"/>
        <v>1666.6666666666667</v>
      </c>
      <c r="FP70" s="182">
        <f t="shared" si="2279"/>
        <v>16666.666666666668</v>
      </c>
      <c r="FQ70" s="5"/>
      <c r="FR70" s="182">
        <f t="shared" si="2280"/>
        <v>10</v>
      </c>
      <c r="FS70" s="182">
        <f t="shared" si="2281"/>
        <v>1666.6666666666667</v>
      </c>
      <c r="FT70" s="182">
        <f t="shared" si="2282"/>
        <v>16666.666666666668</v>
      </c>
      <c r="FU70" s="5"/>
      <c r="FV70" s="182">
        <f t="shared" si="2283"/>
        <v>10</v>
      </c>
      <c r="FW70" s="182">
        <f t="shared" si="2284"/>
        <v>1666.6666666666667</v>
      </c>
      <c r="FX70" s="182">
        <f t="shared" si="2285"/>
        <v>16666.666666666668</v>
      </c>
      <c r="FY70" s="5"/>
      <c r="FZ70" s="182">
        <f t="shared" si="2286"/>
        <v>10</v>
      </c>
      <c r="GA70" s="182">
        <f t="shared" si="2287"/>
        <v>1666.6666666666667</v>
      </c>
      <c r="GB70" s="182">
        <f t="shared" si="2288"/>
        <v>16666.666666666668</v>
      </c>
      <c r="GC70" s="5"/>
      <c r="GD70" s="182">
        <f t="shared" si="2289"/>
        <v>10</v>
      </c>
      <c r="GE70" s="182">
        <f t="shared" si="2290"/>
        <v>1666.6666666666667</v>
      </c>
      <c r="GF70" s="182">
        <f t="shared" si="2291"/>
        <v>16666.666666666668</v>
      </c>
      <c r="GG70" s="5"/>
      <c r="GH70" s="182">
        <f t="shared" si="2292"/>
        <v>10</v>
      </c>
      <c r="GI70" s="182">
        <f t="shared" si="2293"/>
        <v>1666.6666666666667</v>
      </c>
      <c r="GJ70" s="182">
        <f t="shared" si="2294"/>
        <v>16666.666666666668</v>
      </c>
      <c r="GK70" s="5"/>
      <c r="GL70" s="182">
        <f t="shared" si="2295"/>
        <v>10</v>
      </c>
      <c r="GM70" s="182">
        <f t="shared" si="2296"/>
        <v>1666.6666666666667</v>
      </c>
      <c r="GN70" s="182">
        <f t="shared" si="2297"/>
        <v>16666.666666666668</v>
      </c>
      <c r="GP70" s="182">
        <f t="shared" si="2298"/>
        <v>10</v>
      </c>
      <c r="GQ70" s="182">
        <f t="shared" si="2299"/>
        <v>1666.6666666666667</v>
      </c>
      <c r="GR70" s="182">
        <f t="shared" si="2300"/>
        <v>16666.666666666668</v>
      </c>
      <c r="GS70" s="5"/>
      <c r="GT70" s="182">
        <f t="shared" si="2301"/>
        <v>10</v>
      </c>
      <c r="GU70" s="182">
        <f t="shared" si="2302"/>
        <v>1666.6666666666667</v>
      </c>
      <c r="GV70" s="182">
        <f t="shared" si="2303"/>
        <v>16666.666666666668</v>
      </c>
      <c r="GW70" s="5"/>
      <c r="GX70" s="182">
        <f t="shared" si="2304"/>
        <v>10</v>
      </c>
      <c r="GY70" s="182">
        <f t="shared" si="2305"/>
        <v>1666.6666666666667</v>
      </c>
      <c r="GZ70" s="182">
        <f t="shared" si="2306"/>
        <v>16666.666666666668</v>
      </c>
      <c r="HA70" s="5"/>
      <c r="HB70" s="182">
        <f t="shared" si="2307"/>
        <v>10</v>
      </c>
      <c r="HC70" s="182">
        <f t="shared" si="2308"/>
        <v>1666.6666666666667</v>
      </c>
      <c r="HD70" s="182">
        <f t="shared" si="2309"/>
        <v>16666.666666666668</v>
      </c>
      <c r="HE70" s="5"/>
      <c r="HF70" s="182">
        <f t="shared" si="2310"/>
        <v>10</v>
      </c>
      <c r="HG70" s="182">
        <f t="shared" si="2311"/>
        <v>1666.6666666666667</v>
      </c>
      <c r="HH70" s="182">
        <f t="shared" si="2312"/>
        <v>16666.666666666668</v>
      </c>
      <c r="HI70" s="5"/>
      <c r="HJ70" s="182">
        <f t="shared" si="2313"/>
        <v>10</v>
      </c>
      <c r="HK70" s="182">
        <f t="shared" si="2314"/>
        <v>1666.6666666666667</v>
      </c>
      <c r="HL70" s="182">
        <f t="shared" si="2315"/>
        <v>16666.666666666668</v>
      </c>
      <c r="HM70" s="5"/>
      <c r="HN70" s="182">
        <f t="shared" si="2316"/>
        <v>10</v>
      </c>
      <c r="HO70" s="182">
        <f t="shared" si="2317"/>
        <v>1666.6666666666667</v>
      </c>
      <c r="HP70" s="182">
        <f t="shared" si="2318"/>
        <v>16666.666666666668</v>
      </c>
      <c r="HQ70" s="5"/>
      <c r="HR70" s="182">
        <f t="shared" si="2319"/>
        <v>10</v>
      </c>
      <c r="HS70" s="182">
        <f t="shared" si="2320"/>
        <v>1666.6666666666667</v>
      </c>
      <c r="HT70" s="182">
        <f t="shared" si="2321"/>
        <v>16666.666666666668</v>
      </c>
      <c r="HU70" s="5"/>
      <c r="HV70" s="182">
        <f t="shared" si="2322"/>
        <v>10</v>
      </c>
      <c r="HW70" s="182">
        <f t="shared" si="2323"/>
        <v>1666.6666666666667</v>
      </c>
      <c r="HX70" s="182">
        <f t="shared" si="2324"/>
        <v>16666.666666666668</v>
      </c>
      <c r="HY70" s="5"/>
      <c r="HZ70" s="182">
        <f t="shared" si="2325"/>
        <v>10</v>
      </c>
      <c r="IA70" s="182">
        <f t="shared" si="2326"/>
        <v>1666.6666666666667</v>
      </c>
      <c r="IB70" s="182">
        <f t="shared" si="2327"/>
        <v>16666.666666666668</v>
      </c>
      <c r="IC70" s="5"/>
      <c r="ID70" s="182">
        <f t="shared" si="2328"/>
        <v>10</v>
      </c>
      <c r="IE70" s="182">
        <f t="shared" si="2329"/>
        <v>1666.6666666666667</v>
      </c>
      <c r="IF70" s="182">
        <f t="shared" si="2330"/>
        <v>16666.666666666668</v>
      </c>
      <c r="IG70" s="5"/>
      <c r="IH70" s="182">
        <f t="shared" si="2331"/>
        <v>10</v>
      </c>
      <c r="II70" s="182">
        <f t="shared" si="2332"/>
        <v>1666.6666666666667</v>
      </c>
      <c r="IJ70" s="182">
        <f t="shared" si="2333"/>
        <v>16666.666666666668</v>
      </c>
      <c r="IL70" s="182">
        <f t="shared" si="2334"/>
        <v>10</v>
      </c>
      <c r="IM70" s="182">
        <f t="shared" si="2335"/>
        <v>1666.6666666666667</v>
      </c>
      <c r="IN70" s="182">
        <f t="shared" si="2336"/>
        <v>16666.666666666668</v>
      </c>
      <c r="IO70" s="5"/>
      <c r="IP70" s="182">
        <f t="shared" si="2337"/>
        <v>10</v>
      </c>
      <c r="IQ70" s="182">
        <f t="shared" si="2338"/>
        <v>1666.6666666666667</v>
      </c>
      <c r="IR70" s="182">
        <f t="shared" si="2339"/>
        <v>16666.666666666668</v>
      </c>
      <c r="IS70" s="5"/>
      <c r="IT70" s="182">
        <f t="shared" si="2340"/>
        <v>10</v>
      </c>
      <c r="IU70" s="182">
        <f t="shared" si="2341"/>
        <v>1666.6666666666667</v>
      </c>
      <c r="IV70" s="182">
        <f t="shared" si="2342"/>
        <v>16666.666666666668</v>
      </c>
      <c r="IW70" s="5"/>
      <c r="IX70" s="182">
        <f t="shared" si="2343"/>
        <v>10</v>
      </c>
      <c r="IY70" s="182">
        <f t="shared" si="2344"/>
        <v>1666.6666666666667</v>
      </c>
      <c r="IZ70" s="182">
        <f t="shared" si="2345"/>
        <v>16666.666666666668</v>
      </c>
      <c r="JA70" s="5"/>
      <c r="JB70" s="182">
        <f t="shared" si="2346"/>
        <v>10</v>
      </c>
      <c r="JC70" s="182">
        <f t="shared" si="2347"/>
        <v>1666.6666666666667</v>
      </c>
      <c r="JD70" s="182">
        <f t="shared" si="2348"/>
        <v>16666.666666666668</v>
      </c>
      <c r="JE70" s="5"/>
      <c r="JF70" s="182">
        <f t="shared" si="2349"/>
        <v>10</v>
      </c>
      <c r="JG70" s="182">
        <f t="shared" si="2350"/>
        <v>1666.6666666666667</v>
      </c>
      <c r="JH70" s="182">
        <f t="shared" si="2351"/>
        <v>16666.666666666668</v>
      </c>
      <c r="JI70" s="5"/>
      <c r="JJ70" s="182">
        <f t="shared" si="2352"/>
        <v>10</v>
      </c>
      <c r="JK70" s="182">
        <f t="shared" si="2353"/>
        <v>1666.6666666666667</v>
      </c>
      <c r="JL70" s="182">
        <f t="shared" si="2354"/>
        <v>16666.666666666668</v>
      </c>
      <c r="JM70" s="5"/>
      <c r="JN70" s="182">
        <f t="shared" si="2355"/>
        <v>10</v>
      </c>
      <c r="JO70" s="182">
        <f t="shared" si="2356"/>
        <v>1666.6666666666667</v>
      </c>
      <c r="JP70" s="182">
        <f t="shared" si="2357"/>
        <v>16666.666666666668</v>
      </c>
      <c r="JR70" s="182">
        <f t="shared" si="2358"/>
        <v>10</v>
      </c>
      <c r="JS70" s="182">
        <f t="shared" si="2359"/>
        <v>1666.6666666666667</v>
      </c>
      <c r="JT70" s="182">
        <f t="shared" si="2360"/>
        <v>16666.666666666668</v>
      </c>
      <c r="JV70" s="182">
        <f t="shared" si="2361"/>
        <v>10</v>
      </c>
      <c r="JW70" s="182">
        <f t="shared" si="2362"/>
        <v>1666.6666666666667</v>
      </c>
      <c r="JX70" s="182">
        <f t="shared" si="2363"/>
        <v>16666.666666666668</v>
      </c>
      <c r="JZ70" s="182">
        <f t="shared" si="2364"/>
        <v>10</v>
      </c>
      <c r="KA70" s="182">
        <f t="shared" si="2365"/>
        <v>1666.6666666666667</v>
      </c>
      <c r="KB70" s="182">
        <f t="shared" si="2366"/>
        <v>16666.666666666668</v>
      </c>
      <c r="KD70" s="182">
        <f t="shared" si="2367"/>
        <v>10</v>
      </c>
      <c r="KE70" s="182">
        <f t="shared" si="2368"/>
        <v>1666.6666666666667</v>
      </c>
      <c r="KF70" s="182">
        <f t="shared" si="2369"/>
        <v>16666.666666666668</v>
      </c>
      <c r="KH70" s="183">
        <f t="shared" si="2370"/>
        <v>10</v>
      </c>
      <c r="KI70" s="183">
        <f t="shared" si="2137"/>
        <v>1833.3333333333335</v>
      </c>
      <c r="KJ70" s="183">
        <f t="shared" si="2138"/>
        <v>18333.333333333336</v>
      </c>
      <c r="KL70" s="183">
        <f t="shared" si="2139"/>
        <v>113</v>
      </c>
      <c r="KM70" s="183">
        <f t="shared" si="2140"/>
        <v>1666.6666666666665</v>
      </c>
      <c r="KN70" s="183">
        <f t="shared" si="2141"/>
        <v>188333.33333333331</v>
      </c>
      <c r="KP70" s="183">
        <f t="shared" si="2142"/>
        <v>120</v>
      </c>
      <c r="KQ70" s="183">
        <f t="shared" si="2143"/>
        <v>1666.6666666666665</v>
      </c>
      <c r="KR70" s="183">
        <f t="shared" si="2144"/>
        <v>199999.99999999997</v>
      </c>
      <c r="KT70" s="183">
        <f t="shared" si="2145"/>
        <v>120</v>
      </c>
      <c r="KU70" s="183">
        <f t="shared" si="2146"/>
        <v>1666.6666666666665</v>
      </c>
      <c r="KV70" s="183">
        <f t="shared" si="2147"/>
        <v>199999.99999999997</v>
      </c>
      <c r="KX70" s="183">
        <f t="shared" si="2148"/>
        <v>120</v>
      </c>
      <c r="KY70" s="183">
        <f t="shared" si="2149"/>
        <v>1666.6666666666665</v>
      </c>
      <c r="KZ70" s="183">
        <f t="shared" si="2150"/>
        <v>199999.99999999997</v>
      </c>
      <c r="LB70" s="183">
        <f t="shared" si="2151"/>
        <v>120</v>
      </c>
      <c r="LC70" s="183">
        <f t="shared" si="2152"/>
        <v>1666.6666666666665</v>
      </c>
      <c r="LD70" s="183">
        <f t="shared" si="2153"/>
        <v>199999.99999999997</v>
      </c>
      <c r="LF70" s="183">
        <f t="shared" si="2154"/>
        <v>80</v>
      </c>
      <c r="LG70" s="183">
        <f t="shared" si="2155"/>
        <v>1666.6666666666667</v>
      </c>
      <c r="LH70" s="183">
        <f t="shared" si="2156"/>
        <v>133333.33333333334</v>
      </c>
    </row>
    <row r="71" spans="2:320" ht="18.75">
      <c r="B71" s="172" t="s">
        <v>553</v>
      </c>
      <c r="C71" s="181"/>
      <c r="D71" s="180" t="str">
        <f>A.IIOPEX!E70</f>
        <v>Labour License</v>
      </c>
      <c r="E71" s="184"/>
      <c r="F71" s="182"/>
      <c r="G71" s="182">
        <f>A.IIOPEX!I70</f>
        <v>1250</v>
      </c>
      <c r="H71" s="182">
        <f t="shared" si="2157"/>
        <v>1250</v>
      </c>
      <c r="I71" s="5"/>
      <c r="J71" s="182">
        <f t="shared" si="2158"/>
        <v>3</v>
      </c>
      <c r="K71" s="182">
        <f>G71*K$65</f>
        <v>1250</v>
      </c>
      <c r="L71" s="182">
        <f t="shared" si="2159"/>
        <v>3750</v>
      </c>
      <c r="M71" s="5"/>
      <c r="N71" s="182">
        <f t="shared" si="2160"/>
        <v>3</v>
      </c>
      <c r="O71" s="182">
        <f t="shared" si="2161"/>
        <v>1250</v>
      </c>
      <c r="P71" s="182">
        <f t="shared" si="2162"/>
        <v>3750</v>
      </c>
      <c r="Q71" s="5"/>
      <c r="R71" s="182">
        <f t="shared" si="2163"/>
        <v>4</v>
      </c>
      <c r="S71" s="182">
        <f t="shared" si="2164"/>
        <v>1250</v>
      </c>
      <c r="T71" s="182">
        <f t="shared" si="2165"/>
        <v>5000</v>
      </c>
      <c r="U71" s="5"/>
      <c r="V71" s="182">
        <f t="shared" si="2166"/>
        <v>5</v>
      </c>
      <c r="W71" s="182">
        <f t="shared" si="2167"/>
        <v>1250</v>
      </c>
      <c r="X71" s="182">
        <f t="shared" si="2168"/>
        <v>6250</v>
      </c>
      <c r="Y71" s="5"/>
      <c r="Z71" s="182">
        <f t="shared" si="2169"/>
        <v>8</v>
      </c>
      <c r="AA71" s="182">
        <f t="shared" si="2170"/>
        <v>1250</v>
      </c>
      <c r="AB71" s="182">
        <f t="shared" si="2171"/>
        <v>10000</v>
      </c>
      <c r="AC71" s="5"/>
      <c r="AD71" s="182">
        <f t="shared" si="2172"/>
        <v>10</v>
      </c>
      <c r="AE71" s="182">
        <f t="shared" si="2173"/>
        <v>1250</v>
      </c>
      <c r="AF71" s="182">
        <f t="shared" si="2174"/>
        <v>12500</v>
      </c>
      <c r="AG71" s="5"/>
      <c r="AH71" s="182">
        <f t="shared" si="2175"/>
        <v>10</v>
      </c>
      <c r="AI71" s="182">
        <f t="shared" si="2176"/>
        <v>1250</v>
      </c>
      <c r="AJ71" s="182">
        <f t="shared" si="2177"/>
        <v>12500</v>
      </c>
      <c r="AK71" s="5"/>
      <c r="AL71" s="182">
        <f t="shared" si="2178"/>
        <v>10</v>
      </c>
      <c r="AM71" s="182">
        <f t="shared" si="2179"/>
        <v>1250</v>
      </c>
      <c r="AN71" s="182">
        <f t="shared" si="2180"/>
        <v>12500</v>
      </c>
      <c r="AO71" s="5"/>
      <c r="AP71" s="182">
        <f t="shared" si="2181"/>
        <v>10</v>
      </c>
      <c r="AQ71" s="182">
        <f t="shared" si="2182"/>
        <v>1250</v>
      </c>
      <c r="AR71" s="182">
        <f t="shared" si="2183"/>
        <v>12500</v>
      </c>
      <c r="AS71" s="5"/>
      <c r="AT71" s="182">
        <f t="shared" si="2184"/>
        <v>10</v>
      </c>
      <c r="AU71" s="182">
        <f t="shared" si="2185"/>
        <v>1250</v>
      </c>
      <c r="AV71" s="182">
        <f t="shared" si="2186"/>
        <v>12500</v>
      </c>
      <c r="AW71" s="5"/>
      <c r="AX71" s="182">
        <f t="shared" si="2187"/>
        <v>10</v>
      </c>
      <c r="AY71" s="182">
        <f t="shared" si="2188"/>
        <v>1250</v>
      </c>
      <c r="AZ71" s="182">
        <f t="shared" si="2189"/>
        <v>12500</v>
      </c>
      <c r="BA71" s="5"/>
      <c r="BB71" s="182">
        <f t="shared" si="2190"/>
        <v>10</v>
      </c>
      <c r="BC71" s="182">
        <f t="shared" si="2191"/>
        <v>1250</v>
      </c>
      <c r="BD71" s="182">
        <f t="shared" si="2192"/>
        <v>12500</v>
      </c>
      <c r="BE71" s="5"/>
      <c r="BF71" s="182">
        <f t="shared" si="2193"/>
        <v>10</v>
      </c>
      <c r="BG71" s="182">
        <f t="shared" si="2194"/>
        <v>1250</v>
      </c>
      <c r="BH71" s="182">
        <f t="shared" si="2195"/>
        <v>12500</v>
      </c>
      <c r="BI71" s="5"/>
      <c r="BJ71" s="182">
        <f t="shared" si="2196"/>
        <v>10</v>
      </c>
      <c r="BK71" s="182">
        <f t="shared" si="2197"/>
        <v>1250</v>
      </c>
      <c r="BL71" s="182">
        <f t="shared" si="2198"/>
        <v>12500</v>
      </c>
      <c r="BM71" s="5"/>
      <c r="BN71" s="182">
        <f t="shared" si="2199"/>
        <v>10</v>
      </c>
      <c r="BO71" s="182">
        <f t="shared" si="2200"/>
        <v>1250</v>
      </c>
      <c r="BP71" s="182">
        <f t="shared" si="2201"/>
        <v>12500</v>
      </c>
      <c r="BQ71" s="5"/>
      <c r="BR71" s="182">
        <f t="shared" si="2202"/>
        <v>10</v>
      </c>
      <c r="BS71" s="182">
        <f t="shared" si="2203"/>
        <v>1250</v>
      </c>
      <c r="BT71" s="182">
        <f t="shared" si="2204"/>
        <v>12500</v>
      </c>
      <c r="BU71" s="5"/>
      <c r="BV71" s="182">
        <f t="shared" si="2205"/>
        <v>10</v>
      </c>
      <c r="BW71" s="182">
        <f t="shared" si="2206"/>
        <v>1250</v>
      </c>
      <c r="BX71" s="182">
        <f t="shared" si="2207"/>
        <v>12500</v>
      </c>
      <c r="BY71" s="5"/>
      <c r="BZ71" s="182">
        <f t="shared" si="2208"/>
        <v>10</v>
      </c>
      <c r="CA71" s="182">
        <f t="shared" si="2209"/>
        <v>1250</v>
      </c>
      <c r="CB71" s="182">
        <f t="shared" si="2210"/>
        <v>12500</v>
      </c>
      <c r="CC71" s="5"/>
      <c r="CD71" s="182">
        <f t="shared" si="2211"/>
        <v>10</v>
      </c>
      <c r="CE71" s="182">
        <f t="shared" si="2212"/>
        <v>1250</v>
      </c>
      <c r="CF71" s="182">
        <f t="shared" si="2213"/>
        <v>12500</v>
      </c>
      <c r="CG71" s="5"/>
      <c r="CH71" s="182">
        <f t="shared" si="2214"/>
        <v>10</v>
      </c>
      <c r="CI71" s="182">
        <f t="shared" si="2215"/>
        <v>1250</v>
      </c>
      <c r="CJ71" s="182">
        <f t="shared" si="2216"/>
        <v>12500</v>
      </c>
      <c r="CK71" s="5"/>
      <c r="CL71" s="182">
        <f t="shared" si="2217"/>
        <v>10</v>
      </c>
      <c r="CM71" s="182">
        <f t="shared" si="2218"/>
        <v>1250</v>
      </c>
      <c r="CN71" s="182">
        <f t="shared" si="2219"/>
        <v>12500</v>
      </c>
      <c r="CO71" s="5"/>
      <c r="CP71" s="182">
        <f t="shared" si="2220"/>
        <v>10</v>
      </c>
      <c r="CQ71" s="182">
        <f t="shared" si="2221"/>
        <v>1250</v>
      </c>
      <c r="CR71" s="182">
        <f t="shared" si="2222"/>
        <v>12500</v>
      </c>
      <c r="CS71" s="5"/>
      <c r="CT71" s="182">
        <f t="shared" si="2223"/>
        <v>10</v>
      </c>
      <c r="CU71" s="182">
        <f t="shared" si="2224"/>
        <v>1250</v>
      </c>
      <c r="CV71" s="182">
        <f t="shared" si="2225"/>
        <v>12500</v>
      </c>
      <c r="CW71" s="5"/>
      <c r="CX71" s="182">
        <f t="shared" si="2226"/>
        <v>10</v>
      </c>
      <c r="CY71" s="182">
        <f t="shared" si="2227"/>
        <v>1250</v>
      </c>
      <c r="CZ71" s="182">
        <f t="shared" si="2228"/>
        <v>12500</v>
      </c>
      <c r="DA71" s="5"/>
      <c r="DB71" s="182">
        <f t="shared" si="2229"/>
        <v>10</v>
      </c>
      <c r="DC71" s="182">
        <f t="shared" si="2230"/>
        <v>1250</v>
      </c>
      <c r="DD71" s="182">
        <f t="shared" si="2231"/>
        <v>12500</v>
      </c>
      <c r="DE71" s="5"/>
      <c r="DF71" s="182">
        <f t="shared" si="2232"/>
        <v>10</v>
      </c>
      <c r="DG71" s="182">
        <f t="shared" si="2233"/>
        <v>1250</v>
      </c>
      <c r="DH71" s="182">
        <f t="shared" si="2234"/>
        <v>12500</v>
      </c>
      <c r="DI71" s="5"/>
      <c r="DJ71" s="182">
        <f t="shared" si="2235"/>
        <v>10</v>
      </c>
      <c r="DK71" s="182">
        <f t="shared" si="2236"/>
        <v>1250</v>
      </c>
      <c r="DL71" s="182">
        <f t="shared" si="2237"/>
        <v>12500</v>
      </c>
      <c r="DM71" s="5"/>
      <c r="DN71" s="182">
        <f t="shared" si="2238"/>
        <v>10</v>
      </c>
      <c r="DO71" s="182">
        <f t="shared" si="2239"/>
        <v>1250</v>
      </c>
      <c r="DP71" s="182">
        <f t="shared" si="2240"/>
        <v>12500</v>
      </c>
      <c r="DQ71" s="5"/>
      <c r="DR71" s="182">
        <f t="shared" si="2241"/>
        <v>10</v>
      </c>
      <c r="DS71" s="182">
        <f t="shared" si="2242"/>
        <v>1250</v>
      </c>
      <c r="DT71" s="182">
        <f t="shared" si="2243"/>
        <v>12500</v>
      </c>
      <c r="DU71" s="5"/>
      <c r="DV71" s="182">
        <f t="shared" si="2244"/>
        <v>10</v>
      </c>
      <c r="DW71" s="182">
        <f t="shared" si="2245"/>
        <v>1250</v>
      </c>
      <c r="DX71" s="182">
        <f t="shared" si="2246"/>
        <v>12500</v>
      </c>
      <c r="DY71" s="5"/>
      <c r="DZ71" s="182">
        <f t="shared" si="2247"/>
        <v>10</v>
      </c>
      <c r="EA71" s="182">
        <f t="shared" si="2248"/>
        <v>1250</v>
      </c>
      <c r="EB71" s="182">
        <f t="shared" si="2249"/>
        <v>12500</v>
      </c>
      <c r="EC71" s="5"/>
      <c r="ED71" s="182">
        <f t="shared" si="2250"/>
        <v>10</v>
      </c>
      <c r="EE71" s="182">
        <f t="shared" si="2251"/>
        <v>1250</v>
      </c>
      <c r="EF71" s="182">
        <f t="shared" si="2252"/>
        <v>12500</v>
      </c>
      <c r="EG71" s="5"/>
      <c r="EH71" s="182">
        <f t="shared" si="2253"/>
        <v>10</v>
      </c>
      <c r="EI71" s="182">
        <f t="shared" si="2254"/>
        <v>1250</v>
      </c>
      <c r="EJ71" s="182">
        <f t="shared" si="2255"/>
        <v>12500</v>
      </c>
      <c r="EK71" s="5"/>
      <c r="EL71" s="182">
        <f t="shared" si="2256"/>
        <v>10</v>
      </c>
      <c r="EM71" s="182">
        <f t="shared" si="2257"/>
        <v>1250</v>
      </c>
      <c r="EN71" s="182">
        <f t="shared" si="2258"/>
        <v>12500</v>
      </c>
      <c r="EO71" s="5"/>
      <c r="EP71" s="182">
        <f t="shared" si="2259"/>
        <v>10</v>
      </c>
      <c r="EQ71" s="182">
        <f t="shared" si="2260"/>
        <v>1250</v>
      </c>
      <c r="ER71" s="182">
        <f t="shared" si="2261"/>
        <v>12500</v>
      </c>
      <c r="ES71" s="5"/>
      <c r="ET71" s="182">
        <f t="shared" si="2262"/>
        <v>10</v>
      </c>
      <c r="EU71" s="182">
        <f t="shared" si="2263"/>
        <v>1250</v>
      </c>
      <c r="EV71" s="182">
        <f t="shared" si="2264"/>
        <v>12500</v>
      </c>
      <c r="EW71" s="5"/>
      <c r="EX71" s="182">
        <f t="shared" si="2265"/>
        <v>10</v>
      </c>
      <c r="EY71" s="182">
        <f t="shared" si="2266"/>
        <v>1250</v>
      </c>
      <c r="EZ71" s="182">
        <f t="shared" si="2267"/>
        <v>12500</v>
      </c>
      <c r="FA71" s="5"/>
      <c r="FB71" s="182">
        <f t="shared" si="2268"/>
        <v>10</v>
      </c>
      <c r="FC71" s="182">
        <f t="shared" si="2269"/>
        <v>1250</v>
      </c>
      <c r="FD71" s="182">
        <f t="shared" si="2270"/>
        <v>12500</v>
      </c>
      <c r="FE71" s="5"/>
      <c r="FF71" s="182">
        <f t="shared" si="2271"/>
        <v>10</v>
      </c>
      <c r="FG71" s="182">
        <f t="shared" si="2272"/>
        <v>1250</v>
      </c>
      <c r="FH71" s="182">
        <f t="shared" si="2273"/>
        <v>12500</v>
      </c>
      <c r="FI71" s="5"/>
      <c r="FJ71" s="182">
        <f t="shared" si="2274"/>
        <v>10</v>
      </c>
      <c r="FK71" s="182">
        <f t="shared" si="2275"/>
        <v>1250</v>
      </c>
      <c r="FL71" s="182">
        <f t="shared" si="2276"/>
        <v>12500</v>
      </c>
      <c r="FM71" s="5"/>
      <c r="FN71" s="182">
        <f t="shared" si="2277"/>
        <v>10</v>
      </c>
      <c r="FO71" s="182">
        <f t="shared" si="2278"/>
        <v>1250</v>
      </c>
      <c r="FP71" s="182">
        <f t="shared" si="2279"/>
        <v>12500</v>
      </c>
      <c r="FQ71" s="5"/>
      <c r="FR71" s="182">
        <f t="shared" si="2280"/>
        <v>10</v>
      </c>
      <c r="FS71" s="182">
        <f t="shared" si="2281"/>
        <v>1250</v>
      </c>
      <c r="FT71" s="182">
        <f t="shared" si="2282"/>
        <v>12500</v>
      </c>
      <c r="FU71" s="5"/>
      <c r="FV71" s="182">
        <f t="shared" si="2283"/>
        <v>10</v>
      </c>
      <c r="FW71" s="182">
        <f t="shared" si="2284"/>
        <v>1250</v>
      </c>
      <c r="FX71" s="182">
        <f t="shared" si="2285"/>
        <v>12500</v>
      </c>
      <c r="FY71" s="5"/>
      <c r="FZ71" s="182">
        <f t="shared" si="2286"/>
        <v>10</v>
      </c>
      <c r="GA71" s="182">
        <f t="shared" si="2287"/>
        <v>1250</v>
      </c>
      <c r="GB71" s="182">
        <f t="shared" si="2288"/>
        <v>12500</v>
      </c>
      <c r="GC71" s="5"/>
      <c r="GD71" s="182">
        <f t="shared" si="2289"/>
        <v>10</v>
      </c>
      <c r="GE71" s="182">
        <f t="shared" si="2290"/>
        <v>1250</v>
      </c>
      <c r="GF71" s="182">
        <f t="shared" si="2291"/>
        <v>12500</v>
      </c>
      <c r="GG71" s="5"/>
      <c r="GH71" s="182">
        <f t="shared" si="2292"/>
        <v>10</v>
      </c>
      <c r="GI71" s="182">
        <f t="shared" si="2293"/>
        <v>1250</v>
      </c>
      <c r="GJ71" s="182">
        <f t="shared" si="2294"/>
        <v>12500</v>
      </c>
      <c r="GK71" s="5"/>
      <c r="GL71" s="182">
        <f t="shared" si="2295"/>
        <v>10</v>
      </c>
      <c r="GM71" s="182">
        <f t="shared" si="2296"/>
        <v>1250</v>
      </c>
      <c r="GN71" s="182">
        <f t="shared" si="2297"/>
        <v>12500</v>
      </c>
      <c r="GP71" s="182">
        <f t="shared" si="2298"/>
        <v>10</v>
      </c>
      <c r="GQ71" s="182">
        <f t="shared" si="2299"/>
        <v>1250</v>
      </c>
      <c r="GR71" s="182">
        <f t="shared" si="2300"/>
        <v>12500</v>
      </c>
      <c r="GS71" s="5"/>
      <c r="GT71" s="182">
        <f t="shared" si="2301"/>
        <v>10</v>
      </c>
      <c r="GU71" s="182">
        <f t="shared" si="2302"/>
        <v>1250</v>
      </c>
      <c r="GV71" s="182">
        <f t="shared" si="2303"/>
        <v>12500</v>
      </c>
      <c r="GW71" s="5"/>
      <c r="GX71" s="182">
        <f t="shared" si="2304"/>
        <v>10</v>
      </c>
      <c r="GY71" s="182">
        <f t="shared" si="2305"/>
        <v>1250</v>
      </c>
      <c r="GZ71" s="182">
        <f t="shared" si="2306"/>
        <v>12500</v>
      </c>
      <c r="HA71" s="5"/>
      <c r="HB71" s="182">
        <f t="shared" si="2307"/>
        <v>10</v>
      </c>
      <c r="HC71" s="182">
        <f t="shared" si="2308"/>
        <v>1250</v>
      </c>
      <c r="HD71" s="182">
        <f t="shared" si="2309"/>
        <v>12500</v>
      </c>
      <c r="HE71" s="5"/>
      <c r="HF71" s="182">
        <f t="shared" si="2310"/>
        <v>10</v>
      </c>
      <c r="HG71" s="182">
        <f t="shared" si="2311"/>
        <v>1250</v>
      </c>
      <c r="HH71" s="182">
        <f t="shared" si="2312"/>
        <v>12500</v>
      </c>
      <c r="HI71" s="5"/>
      <c r="HJ71" s="182">
        <f t="shared" si="2313"/>
        <v>10</v>
      </c>
      <c r="HK71" s="182">
        <f t="shared" si="2314"/>
        <v>1250</v>
      </c>
      <c r="HL71" s="182">
        <f t="shared" si="2315"/>
        <v>12500</v>
      </c>
      <c r="HM71" s="5"/>
      <c r="HN71" s="182">
        <f t="shared" si="2316"/>
        <v>10</v>
      </c>
      <c r="HO71" s="182">
        <f t="shared" si="2317"/>
        <v>1250</v>
      </c>
      <c r="HP71" s="182">
        <f t="shared" si="2318"/>
        <v>12500</v>
      </c>
      <c r="HQ71" s="5"/>
      <c r="HR71" s="182">
        <f t="shared" si="2319"/>
        <v>10</v>
      </c>
      <c r="HS71" s="182">
        <f t="shared" si="2320"/>
        <v>1250</v>
      </c>
      <c r="HT71" s="182">
        <f t="shared" si="2321"/>
        <v>12500</v>
      </c>
      <c r="HU71" s="5"/>
      <c r="HV71" s="182">
        <f t="shared" si="2322"/>
        <v>10</v>
      </c>
      <c r="HW71" s="182">
        <f t="shared" si="2323"/>
        <v>1250</v>
      </c>
      <c r="HX71" s="182">
        <f t="shared" si="2324"/>
        <v>12500</v>
      </c>
      <c r="HY71" s="5"/>
      <c r="HZ71" s="182">
        <f t="shared" si="2325"/>
        <v>10</v>
      </c>
      <c r="IA71" s="182">
        <f t="shared" si="2326"/>
        <v>1250</v>
      </c>
      <c r="IB71" s="182">
        <f t="shared" si="2327"/>
        <v>12500</v>
      </c>
      <c r="IC71" s="5"/>
      <c r="ID71" s="182">
        <f t="shared" si="2328"/>
        <v>10</v>
      </c>
      <c r="IE71" s="182">
        <f t="shared" si="2329"/>
        <v>1250</v>
      </c>
      <c r="IF71" s="182">
        <f t="shared" si="2330"/>
        <v>12500</v>
      </c>
      <c r="IG71" s="5"/>
      <c r="IH71" s="182">
        <f t="shared" si="2331"/>
        <v>10</v>
      </c>
      <c r="II71" s="182">
        <f t="shared" si="2332"/>
        <v>1250</v>
      </c>
      <c r="IJ71" s="182">
        <f t="shared" si="2333"/>
        <v>12500</v>
      </c>
      <c r="IL71" s="182">
        <f t="shared" si="2334"/>
        <v>10</v>
      </c>
      <c r="IM71" s="182">
        <f t="shared" si="2335"/>
        <v>1250</v>
      </c>
      <c r="IN71" s="182">
        <f t="shared" si="2336"/>
        <v>12500</v>
      </c>
      <c r="IO71" s="5"/>
      <c r="IP71" s="182">
        <f t="shared" si="2337"/>
        <v>10</v>
      </c>
      <c r="IQ71" s="182">
        <f t="shared" si="2338"/>
        <v>1250</v>
      </c>
      <c r="IR71" s="182">
        <f t="shared" si="2339"/>
        <v>12500</v>
      </c>
      <c r="IS71" s="5"/>
      <c r="IT71" s="182">
        <f t="shared" si="2340"/>
        <v>10</v>
      </c>
      <c r="IU71" s="182">
        <f t="shared" si="2341"/>
        <v>1250</v>
      </c>
      <c r="IV71" s="182">
        <f t="shared" si="2342"/>
        <v>12500</v>
      </c>
      <c r="IW71" s="5"/>
      <c r="IX71" s="182">
        <f t="shared" si="2343"/>
        <v>10</v>
      </c>
      <c r="IY71" s="182">
        <f t="shared" si="2344"/>
        <v>1250</v>
      </c>
      <c r="IZ71" s="182">
        <f t="shared" si="2345"/>
        <v>12500</v>
      </c>
      <c r="JA71" s="5"/>
      <c r="JB71" s="182">
        <f t="shared" si="2346"/>
        <v>10</v>
      </c>
      <c r="JC71" s="182">
        <f t="shared" si="2347"/>
        <v>1250</v>
      </c>
      <c r="JD71" s="182">
        <f t="shared" si="2348"/>
        <v>12500</v>
      </c>
      <c r="JE71" s="5"/>
      <c r="JF71" s="182">
        <f t="shared" si="2349"/>
        <v>10</v>
      </c>
      <c r="JG71" s="182">
        <f t="shared" si="2350"/>
        <v>1250</v>
      </c>
      <c r="JH71" s="182">
        <f t="shared" si="2351"/>
        <v>12500</v>
      </c>
      <c r="JI71" s="5"/>
      <c r="JJ71" s="182">
        <f t="shared" si="2352"/>
        <v>10</v>
      </c>
      <c r="JK71" s="182">
        <f t="shared" si="2353"/>
        <v>1250</v>
      </c>
      <c r="JL71" s="182">
        <f t="shared" si="2354"/>
        <v>12500</v>
      </c>
      <c r="JM71" s="5"/>
      <c r="JN71" s="182">
        <f t="shared" si="2355"/>
        <v>10</v>
      </c>
      <c r="JO71" s="182">
        <f t="shared" si="2356"/>
        <v>1250</v>
      </c>
      <c r="JP71" s="182">
        <f t="shared" si="2357"/>
        <v>12500</v>
      </c>
      <c r="JR71" s="182">
        <f t="shared" si="2358"/>
        <v>10</v>
      </c>
      <c r="JS71" s="182">
        <f t="shared" si="2359"/>
        <v>1250</v>
      </c>
      <c r="JT71" s="182">
        <f t="shared" si="2360"/>
        <v>12500</v>
      </c>
      <c r="JV71" s="182">
        <f t="shared" si="2361"/>
        <v>10</v>
      </c>
      <c r="JW71" s="182">
        <f t="shared" si="2362"/>
        <v>1250</v>
      </c>
      <c r="JX71" s="182">
        <f t="shared" si="2363"/>
        <v>12500</v>
      </c>
      <c r="JZ71" s="182">
        <f t="shared" si="2364"/>
        <v>10</v>
      </c>
      <c r="KA71" s="182">
        <f t="shared" si="2365"/>
        <v>1250</v>
      </c>
      <c r="KB71" s="182">
        <f t="shared" si="2366"/>
        <v>12500</v>
      </c>
      <c r="KD71" s="182">
        <f t="shared" si="2367"/>
        <v>10</v>
      </c>
      <c r="KE71" s="182">
        <f t="shared" si="2368"/>
        <v>1250</v>
      </c>
      <c r="KF71" s="182">
        <f t="shared" si="2369"/>
        <v>12500</v>
      </c>
      <c r="KH71" s="183">
        <f t="shared" si="2370"/>
        <v>10</v>
      </c>
      <c r="KI71" s="183">
        <f t="shared" si="2137"/>
        <v>1375</v>
      </c>
      <c r="KJ71" s="183">
        <f t="shared" si="2138"/>
        <v>13750</v>
      </c>
      <c r="KL71" s="183">
        <f t="shared" si="2139"/>
        <v>113</v>
      </c>
      <c r="KM71" s="183">
        <f t="shared" si="2140"/>
        <v>1250</v>
      </c>
      <c r="KN71" s="183">
        <f t="shared" si="2141"/>
        <v>141250</v>
      </c>
      <c r="KP71" s="183">
        <f t="shared" si="2142"/>
        <v>120</v>
      </c>
      <c r="KQ71" s="183">
        <f t="shared" si="2143"/>
        <v>1250</v>
      </c>
      <c r="KR71" s="183">
        <f t="shared" si="2144"/>
        <v>150000</v>
      </c>
      <c r="KT71" s="183">
        <f t="shared" si="2145"/>
        <v>120</v>
      </c>
      <c r="KU71" s="183">
        <f t="shared" si="2146"/>
        <v>1250</v>
      </c>
      <c r="KV71" s="183">
        <f t="shared" si="2147"/>
        <v>150000</v>
      </c>
      <c r="KX71" s="183">
        <f t="shared" si="2148"/>
        <v>120</v>
      </c>
      <c r="KY71" s="183">
        <f t="shared" si="2149"/>
        <v>1250</v>
      </c>
      <c r="KZ71" s="183">
        <f t="shared" si="2150"/>
        <v>150000</v>
      </c>
      <c r="LB71" s="183">
        <f t="shared" si="2151"/>
        <v>120</v>
      </c>
      <c r="LC71" s="183">
        <f t="shared" si="2152"/>
        <v>1250</v>
      </c>
      <c r="LD71" s="183">
        <f t="shared" si="2153"/>
        <v>150000</v>
      </c>
      <c r="LF71" s="183">
        <f t="shared" si="2154"/>
        <v>80</v>
      </c>
      <c r="LG71" s="183">
        <f t="shared" si="2155"/>
        <v>1250</v>
      </c>
      <c r="LH71" s="183">
        <f t="shared" si="2156"/>
        <v>100000</v>
      </c>
    </row>
    <row r="72" spans="2:320" ht="18.75">
      <c r="B72" s="172" t="s">
        <v>554</v>
      </c>
      <c r="C72" s="181"/>
      <c r="D72" s="180" t="str">
        <f>A.IIOPEX!E71</f>
        <v>FSSAI License</v>
      </c>
      <c r="E72" s="184"/>
      <c r="F72" s="182"/>
      <c r="G72" s="182">
        <f>A.IIOPEX!I71</f>
        <v>1083.3333333333333</v>
      </c>
      <c r="H72" s="182">
        <f t="shared" si="2157"/>
        <v>1083.3333333333333</v>
      </c>
      <c r="I72" s="5"/>
      <c r="J72" s="182">
        <f t="shared" si="2158"/>
        <v>3</v>
      </c>
      <c r="K72" s="182">
        <f t="shared" ref="K72:K75" si="2371">G72*K$65</f>
        <v>1083.3333333333333</v>
      </c>
      <c r="L72" s="182">
        <f t="shared" si="2159"/>
        <v>3250</v>
      </c>
      <c r="M72" s="5"/>
      <c r="N72" s="182">
        <f t="shared" si="2160"/>
        <v>3</v>
      </c>
      <c r="O72" s="182">
        <f t="shared" si="2161"/>
        <v>1083.3333333333333</v>
      </c>
      <c r="P72" s="182">
        <f t="shared" si="2162"/>
        <v>3250</v>
      </c>
      <c r="Q72" s="5"/>
      <c r="R72" s="182">
        <f t="shared" si="2163"/>
        <v>4</v>
      </c>
      <c r="S72" s="182">
        <f t="shared" si="2164"/>
        <v>1083.3333333333333</v>
      </c>
      <c r="T72" s="182">
        <f t="shared" si="2165"/>
        <v>4333.333333333333</v>
      </c>
      <c r="U72" s="5"/>
      <c r="V72" s="182">
        <f t="shared" si="2166"/>
        <v>5</v>
      </c>
      <c r="W72" s="182">
        <f t="shared" si="2167"/>
        <v>1083.3333333333333</v>
      </c>
      <c r="X72" s="182">
        <f t="shared" si="2168"/>
        <v>5416.6666666666661</v>
      </c>
      <c r="Y72" s="5"/>
      <c r="Z72" s="182">
        <f t="shared" si="2169"/>
        <v>8</v>
      </c>
      <c r="AA72" s="182">
        <f t="shared" si="2170"/>
        <v>1083.3333333333333</v>
      </c>
      <c r="AB72" s="182">
        <f t="shared" si="2171"/>
        <v>8666.6666666666661</v>
      </c>
      <c r="AC72" s="5"/>
      <c r="AD72" s="182">
        <f t="shared" si="2172"/>
        <v>10</v>
      </c>
      <c r="AE72" s="182">
        <f t="shared" si="2173"/>
        <v>1083.3333333333333</v>
      </c>
      <c r="AF72" s="182">
        <f t="shared" si="2174"/>
        <v>10833.333333333332</v>
      </c>
      <c r="AG72" s="5"/>
      <c r="AH72" s="182">
        <f t="shared" si="2175"/>
        <v>10</v>
      </c>
      <c r="AI72" s="182">
        <f t="shared" si="2176"/>
        <v>1083.3333333333333</v>
      </c>
      <c r="AJ72" s="182">
        <f t="shared" si="2177"/>
        <v>10833.333333333332</v>
      </c>
      <c r="AK72" s="5"/>
      <c r="AL72" s="182">
        <f t="shared" si="2178"/>
        <v>10</v>
      </c>
      <c r="AM72" s="182">
        <f t="shared" si="2179"/>
        <v>1083.3333333333333</v>
      </c>
      <c r="AN72" s="182">
        <f t="shared" si="2180"/>
        <v>10833.333333333332</v>
      </c>
      <c r="AO72" s="5"/>
      <c r="AP72" s="182">
        <f t="shared" si="2181"/>
        <v>10</v>
      </c>
      <c r="AQ72" s="182">
        <f t="shared" si="2182"/>
        <v>1083.3333333333333</v>
      </c>
      <c r="AR72" s="182">
        <f t="shared" si="2183"/>
        <v>10833.333333333332</v>
      </c>
      <c r="AS72" s="5"/>
      <c r="AT72" s="182">
        <f t="shared" si="2184"/>
        <v>10</v>
      </c>
      <c r="AU72" s="182">
        <f t="shared" si="2185"/>
        <v>1083.3333333333333</v>
      </c>
      <c r="AV72" s="182">
        <f t="shared" si="2186"/>
        <v>10833.333333333332</v>
      </c>
      <c r="AW72" s="5"/>
      <c r="AX72" s="182">
        <f t="shared" si="2187"/>
        <v>10</v>
      </c>
      <c r="AY72" s="182">
        <f t="shared" si="2188"/>
        <v>1083.3333333333333</v>
      </c>
      <c r="AZ72" s="182">
        <f t="shared" si="2189"/>
        <v>10833.333333333332</v>
      </c>
      <c r="BA72" s="5"/>
      <c r="BB72" s="182">
        <f t="shared" si="2190"/>
        <v>10</v>
      </c>
      <c r="BC72" s="182">
        <f t="shared" si="2191"/>
        <v>1083.3333333333333</v>
      </c>
      <c r="BD72" s="182">
        <f t="shared" si="2192"/>
        <v>10833.333333333332</v>
      </c>
      <c r="BE72" s="5"/>
      <c r="BF72" s="182">
        <f t="shared" si="2193"/>
        <v>10</v>
      </c>
      <c r="BG72" s="182">
        <f t="shared" si="2194"/>
        <v>1083.3333333333333</v>
      </c>
      <c r="BH72" s="182">
        <f t="shared" si="2195"/>
        <v>10833.333333333332</v>
      </c>
      <c r="BI72" s="5"/>
      <c r="BJ72" s="182">
        <f t="shared" si="2196"/>
        <v>10</v>
      </c>
      <c r="BK72" s="182">
        <f t="shared" si="2197"/>
        <v>1083.3333333333333</v>
      </c>
      <c r="BL72" s="182">
        <f t="shared" si="2198"/>
        <v>10833.333333333332</v>
      </c>
      <c r="BM72" s="5"/>
      <c r="BN72" s="182">
        <f t="shared" si="2199"/>
        <v>10</v>
      </c>
      <c r="BO72" s="182">
        <f t="shared" si="2200"/>
        <v>1083.3333333333333</v>
      </c>
      <c r="BP72" s="182">
        <f t="shared" si="2201"/>
        <v>10833.333333333332</v>
      </c>
      <c r="BQ72" s="5"/>
      <c r="BR72" s="182">
        <f t="shared" si="2202"/>
        <v>10</v>
      </c>
      <c r="BS72" s="182">
        <f t="shared" si="2203"/>
        <v>1083.3333333333333</v>
      </c>
      <c r="BT72" s="182">
        <f t="shared" si="2204"/>
        <v>10833.333333333332</v>
      </c>
      <c r="BU72" s="5"/>
      <c r="BV72" s="182">
        <f t="shared" si="2205"/>
        <v>10</v>
      </c>
      <c r="BW72" s="182">
        <f t="shared" si="2206"/>
        <v>1083.3333333333333</v>
      </c>
      <c r="BX72" s="182">
        <f t="shared" si="2207"/>
        <v>10833.333333333332</v>
      </c>
      <c r="BY72" s="5"/>
      <c r="BZ72" s="182">
        <f t="shared" si="2208"/>
        <v>10</v>
      </c>
      <c r="CA72" s="182">
        <f t="shared" si="2209"/>
        <v>1083.3333333333333</v>
      </c>
      <c r="CB72" s="182">
        <f t="shared" si="2210"/>
        <v>10833.333333333332</v>
      </c>
      <c r="CC72" s="5"/>
      <c r="CD72" s="182">
        <f t="shared" si="2211"/>
        <v>10</v>
      </c>
      <c r="CE72" s="182">
        <f t="shared" si="2212"/>
        <v>1083.3333333333333</v>
      </c>
      <c r="CF72" s="182">
        <f t="shared" si="2213"/>
        <v>10833.333333333332</v>
      </c>
      <c r="CG72" s="5"/>
      <c r="CH72" s="182">
        <f t="shared" si="2214"/>
        <v>10</v>
      </c>
      <c r="CI72" s="182">
        <f t="shared" si="2215"/>
        <v>1083.3333333333333</v>
      </c>
      <c r="CJ72" s="182">
        <f t="shared" si="2216"/>
        <v>10833.333333333332</v>
      </c>
      <c r="CK72" s="5"/>
      <c r="CL72" s="182">
        <f t="shared" si="2217"/>
        <v>10</v>
      </c>
      <c r="CM72" s="182">
        <f t="shared" si="2218"/>
        <v>1083.3333333333333</v>
      </c>
      <c r="CN72" s="182">
        <f t="shared" si="2219"/>
        <v>10833.333333333332</v>
      </c>
      <c r="CO72" s="5"/>
      <c r="CP72" s="182">
        <f t="shared" si="2220"/>
        <v>10</v>
      </c>
      <c r="CQ72" s="182">
        <f t="shared" si="2221"/>
        <v>1083.3333333333333</v>
      </c>
      <c r="CR72" s="182">
        <f t="shared" si="2222"/>
        <v>10833.333333333332</v>
      </c>
      <c r="CS72" s="5"/>
      <c r="CT72" s="182">
        <f t="shared" si="2223"/>
        <v>10</v>
      </c>
      <c r="CU72" s="182">
        <f t="shared" si="2224"/>
        <v>1083.3333333333333</v>
      </c>
      <c r="CV72" s="182">
        <f t="shared" si="2225"/>
        <v>10833.333333333332</v>
      </c>
      <c r="CW72" s="5"/>
      <c r="CX72" s="182">
        <f t="shared" si="2226"/>
        <v>10</v>
      </c>
      <c r="CY72" s="182">
        <f t="shared" si="2227"/>
        <v>1083.3333333333333</v>
      </c>
      <c r="CZ72" s="182">
        <f t="shared" si="2228"/>
        <v>10833.333333333332</v>
      </c>
      <c r="DA72" s="5"/>
      <c r="DB72" s="182">
        <f t="shared" si="2229"/>
        <v>10</v>
      </c>
      <c r="DC72" s="182">
        <f t="shared" si="2230"/>
        <v>1083.3333333333333</v>
      </c>
      <c r="DD72" s="182">
        <f t="shared" si="2231"/>
        <v>10833.333333333332</v>
      </c>
      <c r="DE72" s="5"/>
      <c r="DF72" s="182">
        <f t="shared" si="2232"/>
        <v>10</v>
      </c>
      <c r="DG72" s="182">
        <f t="shared" si="2233"/>
        <v>1083.3333333333333</v>
      </c>
      <c r="DH72" s="182">
        <f t="shared" si="2234"/>
        <v>10833.333333333332</v>
      </c>
      <c r="DI72" s="5"/>
      <c r="DJ72" s="182">
        <f t="shared" si="2235"/>
        <v>10</v>
      </c>
      <c r="DK72" s="182">
        <f t="shared" si="2236"/>
        <v>1083.3333333333333</v>
      </c>
      <c r="DL72" s="182">
        <f t="shared" si="2237"/>
        <v>10833.333333333332</v>
      </c>
      <c r="DM72" s="5"/>
      <c r="DN72" s="182">
        <f t="shared" si="2238"/>
        <v>10</v>
      </c>
      <c r="DO72" s="182">
        <f t="shared" si="2239"/>
        <v>1083.3333333333333</v>
      </c>
      <c r="DP72" s="182">
        <f t="shared" si="2240"/>
        <v>10833.333333333332</v>
      </c>
      <c r="DQ72" s="5"/>
      <c r="DR72" s="182">
        <f t="shared" si="2241"/>
        <v>10</v>
      </c>
      <c r="DS72" s="182">
        <f t="shared" si="2242"/>
        <v>1083.3333333333333</v>
      </c>
      <c r="DT72" s="182">
        <f t="shared" si="2243"/>
        <v>10833.333333333332</v>
      </c>
      <c r="DU72" s="5"/>
      <c r="DV72" s="182">
        <f t="shared" si="2244"/>
        <v>10</v>
      </c>
      <c r="DW72" s="182">
        <f t="shared" si="2245"/>
        <v>1083.3333333333333</v>
      </c>
      <c r="DX72" s="182">
        <f t="shared" si="2246"/>
        <v>10833.333333333332</v>
      </c>
      <c r="DY72" s="5"/>
      <c r="DZ72" s="182">
        <f t="shared" si="2247"/>
        <v>10</v>
      </c>
      <c r="EA72" s="182">
        <f t="shared" si="2248"/>
        <v>1083.3333333333333</v>
      </c>
      <c r="EB72" s="182">
        <f t="shared" si="2249"/>
        <v>10833.333333333332</v>
      </c>
      <c r="EC72" s="5"/>
      <c r="ED72" s="182">
        <f t="shared" si="2250"/>
        <v>10</v>
      </c>
      <c r="EE72" s="182">
        <f t="shared" si="2251"/>
        <v>1083.3333333333333</v>
      </c>
      <c r="EF72" s="182">
        <f t="shared" si="2252"/>
        <v>10833.333333333332</v>
      </c>
      <c r="EG72" s="5"/>
      <c r="EH72" s="182">
        <f t="shared" si="2253"/>
        <v>10</v>
      </c>
      <c r="EI72" s="182">
        <f t="shared" si="2254"/>
        <v>1083.3333333333333</v>
      </c>
      <c r="EJ72" s="182">
        <f t="shared" si="2255"/>
        <v>10833.333333333332</v>
      </c>
      <c r="EK72" s="5"/>
      <c r="EL72" s="182">
        <f t="shared" si="2256"/>
        <v>10</v>
      </c>
      <c r="EM72" s="182">
        <f t="shared" si="2257"/>
        <v>1083.3333333333333</v>
      </c>
      <c r="EN72" s="182">
        <f t="shared" si="2258"/>
        <v>10833.333333333332</v>
      </c>
      <c r="EO72" s="5"/>
      <c r="EP72" s="182">
        <f t="shared" si="2259"/>
        <v>10</v>
      </c>
      <c r="EQ72" s="182">
        <f t="shared" si="2260"/>
        <v>1083.3333333333333</v>
      </c>
      <c r="ER72" s="182">
        <f t="shared" si="2261"/>
        <v>10833.333333333332</v>
      </c>
      <c r="ES72" s="5"/>
      <c r="ET72" s="182">
        <f t="shared" si="2262"/>
        <v>10</v>
      </c>
      <c r="EU72" s="182">
        <f t="shared" si="2263"/>
        <v>1083.3333333333333</v>
      </c>
      <c r="EV72" s="182">
        <f t="shared" si="2264"/>
        <v>10833.333333333332</v>
      </c>
      <c r="EW72" s="5"/>
      <c r="EX72" s="182">
        <f t="shared" si="2265"/>
        <v>10</v>
      </c>
      <c r="EY72" s="182">
        <f t="shared" si="2266"/>
        <v>1083.3333333333333</v>
      </c>
      <c r="EZ72" s="182">
        <f t="shared" si="2267"/>
        <v>10833.333333333332</v>
      </c>
      <c r="FA72" s="5"/>
      <c r="FB72" s="182">
        <f t="shared" si="2268"/>
        <v>10</v>
      </c>
      <c r="FC72" s="182">
        <f t="shared" si="2269"/>
        <v>1083.3333333333333</v>
      </c>
      <c r="FD72" s="182">
        <f t="shared" si="2270"/>
        <v>10833.333333333332</v>
      </c>
      <c r="FE72" s="5"/>
      <c r="FF72" s="182">
        <f t="shared" si="2271"/>
        <v>10</v>
      </c>
      <c r="FG72" s="182">
        <f t="shared" si="2272"/>
        <v>1083.3333333333333</v>
      </c>
      <c r="FH72" s="182">
        <f t="shared" si="2273"/>
        <v>10833.333333333332</v>
      </c>
      <c r="FI72" s="5"/>
      <c r="FJ72" s="182">
        <f t="shared" si="2274"/>
        <v>10</v>
      </c>
      <c r="FK72" s="182">
        <f t="shared" si="2275"/>
        <v>1083.3333333333333</v>
      </c>
      <c r="FL72" s="182">
        <f t="shared" si="2276"/>
        <v>10833.333333333332</v>
      </c>
      <c r="FM72" s="5"/>
      <c r="FN72" s="182">
        <f t="shared" si="2277"/>
        <v>10</v>
      </c>
      <c r="FO72" s="182">
        <f t="shared" si="2278"/>
        <v>1083.3333333333333</v>
      </c>
      <c r="FP72" s="182">
        <f t="shared" si="2279"/>
        <v>10833.333333333332</v>
      </c>
      <c r="FQ72" s="5"/>
      <c r="FR72" s="182">
        <f t="shared" si="2280"/>
        <v>10</v>
      </c>
      <c r="FS72" s="182">
        <f t="shared" si="2281"/>
        <v>1083.3333333333333</v>
      </c>
      <c r="FT72" s="182">
        <f t="shared" si="2282"/>
        <v>10833.333333333332</v>
      </c>
      <c r="FU72" s="5"/>
      <c r="FV72" s="182">
        <f t="shared" si="2283"/>
        <v>10</v>
      </c>
      <c r="FW72" s="182">
        <f t="shared" si="2284"/>
        <v>1083.3333333333333</v>
      </c>
      <c r="FX72" s="182">
        <f t="shared" si="2285"/>
        <v>10833.333333333332</v>
      </c>
      <c r="FY72" s="5"/>
      <c r="FZ72" s="182">
        <f t="shared" si="2286"/>
        <v>10</v>
      </c>
      <c r="GA72" s="182">
        <f t="shared" si="2287"/>
        <v>1083.3333333333333</v>
      </c>
      <c r="GB72" s="182">
        <f t="shared" si="2288"/>
        <v>10833.333333333332</v>
      </c>
      <c r="GC72" s="5"/>
      <c r="GD72" s="182">
        <f t="shared" si="2289"/>
        <v>10</v>
      </c>
      <c r="GE72" s="182">
        <f t="shared" si="2290"/>
        <v>1083.3333333333333</v>
      </c>
      <c r="GF72" s="182">
        <f t="shared" si="2291"/>
        <v>10833.333333333332</v>
      </c>
      <c r="GG72" s="5"/>
      <c r="GH72" s="182">
        <f t="shared" si="2292"/>
        <v>10</v>
      </c>
      <c r="GI72" s="182">
        <f t="shared" si="2293"/>
        <v>1083.3333333333333</v>
      </c>
      <c r="GJ72" s="182">
        <f t="shared" si="2294"/>
        <v>10833.333333333332</v>
      </c>
      <c r="GK72" s="5"/>
      <c r="GL72" s="182">
        <f t="shared" si="2295"/>
        <v>10</v>
      </c>
      <c r="GM72" s="182">
        <f t="shared" si="2296"/>
        <v>1083.3333333333333</v>
      </c>
      <c r="GN72" s="182">
        <f t="shared" si="2297"/>
        <v>10833.333333333332</v>
      </c>
      <c r="GP72" s="182">
        <f t="shared" si="2298"/>
        <v>10</v>
      </c>
      <c r="GQ72" s="182">
        <f t="shared" si="2299"/>
        <v>1083.3333333333333</v>
      </c>
      <c r="GR72" s="182">
        <f t="shared" si="2300"/>
        <v>10833.333333333332</v>
      </c>
      <c r="GS72" s="5"/>
      <c r="GT72" s="182">
        <f t="shared" si="2301"/>
        <v>10</v>
      </c>
      <c r="GU72" s="182">
        <f t="shared" si="2302"/>
        <v>1083.3333333333333</v>
      </c>
      <c r="GV72" s="182">
        <f t="shared" si="2303"/>
        <v>10833.333333333332</v>
      </c>
      <c r="GW72" s="5"/>
      <c r="GX72" s="182">
        <f t="shared" si="2304"/>
        <v>10</v>
      </c>
      <c r="GY72" s="182">
        <f t="shared" si="2305"/>
        <v>1083.3333333333333</v>
      </c>
      <c r="GZ72" s="182">
        <f t="shared" si="2306"/>
        <v>10833.333333333332</v>
      </c>
      <c r="HA72" s="5"/>
      <c r="HB72" s="182">
        <f t="shared" si="2307"/>
        <v>10</v>
      </c>
      <c r="HC72" s="182">
        <f t="shared" si="2308"/>
        <v>1083.3333333333333</v>
      </c>
      <c r="HD72" s="182">
        <f t="shared" si="2309"/>
        <v>10833.333333333332</v>
      </c>
      <c r="HE72" s="5"/>
      <c r="HF72" s="182">
        <f t="shared" si="2310"/>
        <v>10</v>
      </c>
      <c r="HG72" s="182">
        <f t="shared" si="2311"/>
        <v>1083.3333333333333</v>
      </c>
      <c r="HH72" s="182">
        <f t="shared" si="2312"/>
        <v>10833.333333333332</v>
      </c>
      <c r="HI72" s="5"/>
      <c r="HJ72" s="182">
        <f t="shared" si="2313"/>
        <v>10</v>
      </c>
      <c r="HK72" s="182">
        <f t="shared" si="2314"/>
        <v>1083.3333333333333</v>
      </c>
      <c r="HL72" s="182">
        <f t="shared" si="2315"/>
        <v>10833.333333333332</v>
      </c>
      <c r="HM72" s="5"/>
      <c r="HN72" s="182">
        <f t="shared" si="2316"/>
        <v>10</v>
      </c>
      <c r="HO72" s="182">
        <f t="shared" si="2317"/>
        <v>1083.3333333333333</v>
      </c>
      <c r="HP72" s="182">
        <f t="shared" si="2318"/>
        <v>10833.333333333332</v>
      </c>
      <c r="HQ72" s="5"/>
      <c r="HR72" s="182">
        <f t="shared" si="2319"/>
        <v>10</v>
      </c>
      <c r="HS72" s="182">
        <f t="shared" si="2320"/>
        <v>1083.3333333333333</v>
      </c>
      <c r="HT72" s="182">
        <f t="shared" si="2321"/>
        <v>10833.333333333332</v>
      </c>
      <c r="HU72" s="5"/>
      <c r="HV72" s="182">
        <f t="shared" si="2322"/>
        <v>10</v>
      </c>
      <c r="HW72" s="182">
        <f t="shared" si="2323"/>
        <v>1083.3333333333333</v>
      </c>
      <c r="HX72" s="182">
        <f t="shared" si="2324"/>
        <v>10833.333333333332</v>
      </c>
      <c r="HY72" s="5"/>
      <c r="HZ72" s="182">
        <f t="shared" si="2325"/>
        <v>10</v>
      </c>
      <c r="IA72" s="182">
        <f t="shared" si="2326"/>
        <v>1083.3333333333333</v>
      </c>
      <c r="IB72" s="182">
        <f t="shared" si="2327"/>
        <v>10833.333333333332</v>
      </c>
      <c r="IC72" s="5"/>
      <c r="ID72" s="182">
        <f t="shared" si="2328"/>
        <v>10</v>
      </c>
      <c r="IE72" s="182">
        <f t="shared" si="2329"/>
        <v>1083.3333333333333</v>
      </c>
      <c r="IF72" s="182">
        <f t="shared" si="2330"/>
        <v>10833.333333333332</v>
      </c>
      <c r="IG72" s="5"/>
      <c r="IH72" s="182">
        <f t="shared" si="2331"/>
        <v>10</v>
      </c>
      <c r="II72" s="182">
        <f t="shared" si="2332"/>
        <v>1083.3333333333333</v>
      </c>
      <c r="IJ72" s="182">
        <f t="shared" si="2333"/>
        <v>10833.333333333332</v>
      </c>
      <c r="IL72" s="182">
        <f t="shared" si="2334"/>
        <v>10</v>
      </c>
      <c r="IM72" s="182">
        <f t="shared" si="2335"/>
        <v>1083.3333333333333</v>
      </c>
      <c r="IN72" s="182">
        <f t="shared" si="2336"/>
        <v>10833.333333333332</v>
      </c>
      <c r="IO72" s="5"/>
      <c r="IP72" s="182">
        <f t="shared" si="2337"/>
        <v>10</v>
      </c>
      <c r="IQ72" s="182">
        <f t="shared" si="2338"/>
        <v>1083.3333333333333</v>
      </c>
      <c r="IR72" s="182">
        <f t="shared" si="2339"/>
        <v>10833.333333333332</v>
      </c>
      <c r="IS72" s="5"/>
      <c r="IT72" s="182">
        <f t="shared" si="2340"/>
        <v>10</v>
      </c>
      <c r="IU72" s="182">
        <f t="shared" si="2341"/>
        <v>1083.3333333333333</v>
      </c>
      <c r="IV72" s="182">
        <f t="shared" si="2342"/>
        <v>10833.333333333332</v>
      </c>
      <c r="IW72" s="5"/>
      <c r="IX72" s="182">
        <f t="shared" si="2343"/>
        <v>10</v>
      </c>
      <c r="IY72" s="182">
        <f t="shared" si="2344"/>
        <v>1083.3333333333333</v>
      </c>
      <c r="IZ72" s="182">
        <f t="shared" si="2345"/>
        <v>10833.333333333332</v>
      </c>
      <c r="JA72" s="5"/>
      <c r="JB72" s="182">
        <f t="shared" si="2346"/>
        <v>10</v>
      </c>
      <c r="JC72" s="182">
        <f t="shared" si="2347"/>
        <v>1083.3333333333333</v>
      </c>
      <c r="JD72" s="182">
        <f t="shared" si="2348"/>
        <v>10833.333333333332</v>
      </c>
      <c r="JE72" s="5"/>
      <c r="JF72" s="182">
        <f t="shared" si="2349"/>
        <v>10</v>
      </c>
      <c r="JG72" s="182">
        <f t="shared" si="2350"/>
        <v>1083.3333333333333</v>
      </c>
      <c r="JH72" s="182">
        <f t="shared" si="2351"/>
        <v>10833.333333333332</v>
      </c>
      <c r="JI72" s="5"/>
      <c r="JJ72" s="182">
        <f t="shared" si="2352"/>
        <v>10</v>
      </c>
      <c r="JK72" s="182">
        <f t="shared" si="2353"/>
        <v>1083.3333333333333</v>
      </c>
      <c r="JL72" s="182">
        <f t="shared" si="2354"/>
        <v>10833.333333333332</v>
      </c>
      <c r="JM72" s="5"/>
      <c r="JN72" s="182">
        <f t="shared" si="2355"/>
        <v>10</v>
      </c>
      <c r="JO72" s="182">
        <f t="shared" si="2356"/>
        <v>1083.3333333333333</v>
      </c>
      <c r="JP72" s="182">
        <f t="shared" si="2357"/>
        <v>10833.333333333332</v>
      </c>
      <c r="JR72" s="182">
        <f t="shared" si="2358"/>
        <v>10</v>
      </c>
      <c r="JS72" s="182">
        <f t="shared" si="2359"/>
        <v>1083.3333333333333</v>
      </c>
      <c r="JT72" s="182">
        <f t="shared" si="2360"/>
        <v>10833.333333333332</v>
      </c>
      <c r="JV72" s="182">
        <f t="shared" si="2361"/>
        <v>10</v>
      </c>
      <c r="JW72" s="182">
        <f t="shared" si="2362"/>
        <v>1083.3333333333333</v>
      </c>
      <c r="JX72" s="182">
        <f t="shared" si="2363"/>
        <v>10833.333333333332</v>
      </c>
      <c r="JZ72" s="182">
        <f t="shared" si="2364"/>
        <v>10</v>
      </c>
      <c r="KA72" s="182">
        <f t="shared" si="2365"/>
        <v>1083.3333333333333</v>
      </c>
      <c r="KB72" s="182">
        <f t="shared" si="2366"/>
        <v>10833.333333333332</v>
      </c>
      <c r="KD72" s="182">
        <f t="shared" si="2367"/>
        <v>10</v>
      </c>
      <c r="KE72" s="182">
        <f t="shared" si="2368"/>
        <v>1083.3333333333333</v>
      </c>
      <c r="KF72" s="182">
        <f t="shared" si="2369"/>
        <v>10833.333333333332</v>
      </c>
      <c r="KH72" s="183">
        <f t="shared" si="2370"/>
        <v>10</v>
      </c>
      <c r="KI72" s="183">
        <f t="shared" si="2137"/>
        <v>1191.6666666666665</v>
      </c>
      <c r="KJ72" s="183">
        <f t="shared" si="2138"/>
        <v>11916.666666666666</v>
      </c>
      <c r="KL72" s="183">
        <f t="shared" si="2139"/>
        <v>113</v>
      </c>
      <c r="KM72" s="183">
        <f t="shared" si="2140"/>
        <v>1083.333333333333</v>
      </c>
      <c r="KN72" s="183">
        <f t="shared" si="2141"/>
        <v>122416.66666666663</v>
      </c>
      <c r="KP72" s="183">
        <f t="shared" si="2142"/>
        <v>120</v>
      </c>
      <c r="KQ72" s="183">
        <f t="shared" si="2143"/>
        <v>1083.333333333333</v>
      </c>
      <c r="KR72" s="183">
        <f t="shared" si="2144"/>
        <v>129999.99999999996</v>
      </c>
      <c r="KT72" s="183">
        <f t="shared" si="2145"/>
        <v>120</v>
      </c>
      <c r="KU72" s="183">
        <f t="shared" si="2146"/>
        <v>1083.333333333333</v>
      </c>
      <c r="KV72" s="183">
        <f t="shared" si="2147"/>
        <v>129999.99999999996</v>
      </c>
      <c r="KX72" s="183">
        <f t="shared" si="2148"/>
        <v>120</v>
      </c>
      <c r="KY72" s="183">
        <f t="shared" si="2149"/>
        <v>1083.333333333333</v>
      </c>
      <c r="KZ72" s="183">
        <f t="shared" si="2150"/>
        <v>129999.99999999996</v>
      </c>
      <c r="LB72" s="183">
        <f t="shared" si="2151"/>
        <v>120</v>
      </c>
      <c r="LC72" s="183">
        <f t="shared" si="2152"/>
        <v>1083.333333333333</v>
      </c>
      <c r="LD72" s="183">
        <f t="shared" si="2153"/>
        <v>129999.99999999996</v>
      </c>
      <c r="LF72" s="183">
        <f t="shared" si="2154"/>
        <v>80</v>
      </c>
      <c r="LG72" s="183">
        <f t="shared" si="2155"/>
        <v>1083.333333333333</v>
      </c>
      <c r="LH72" s="183">
        <f t="shared" si="2156"/>
        <v>86666.666666666642</v>
      </c>
    </row>
    <row r="73" spans="2:320" ht="18.75">
      <c r="B73" s="172" t="s">
        <v>555</v>
      </c>
      <c r="C73" s="181"/>
      <c r="D73" s="180" t="str">
        <f>A.IIOPEX!E72</f>
        <v>Biomedical Waste Certificate</v>
      </c>
      <c r="E73" s="184"/>
      <c r="F73" s="182"/>
      <c r="G73" s="182">
        <f>A.IIOPEX!I72</f>
        <v>1666.6666666666667</v>
      </c>
      <c r="H73" s="182">
        <f t="shared" si="2157"/>
        <v>1666.6666666666667</v>
      </c>
      <c r="I73" s="5"/>
      <c r="J73" s="182">
        <f t="shared" si="2158"/>
        <v>3</v>
      </c>
      <c r="K73" s="182">
        <f t="shared" si="2371"/>
        <v>1666.6666666666667</v>
      </c>
      <c r="L73" s="182">
        <f t="shared" si="2159"/>
        <v>5000</v>
      </c>
      <c r="M73" s="5"/>
      <c r="N73" s="182">
        <f t="shared" si="2160"/>
        <v>3</v>
      </c>
      <c r="O73" s="182">
        <f t="shared" si="2161"/>
        <v>1666.6666666666667</v>
      </c>
      <c r="P73" s="182">
        <f t="shared" si="2162"/>
        <v>5000</v>
      </c>
      <c r="Q73" s="5"/>
      <c r="R73" s="182">
        <f t="shared" si="2163"/>
        <v>4</v>
      </c>
      <c r="S73" s="182">
        <f t="shared" si="2164"/>
        <v>1666.6666666666667</v>
      </c>
      <c r="T73" s="182">
        <f t="shared" si="2165"/>
        <v>6666.666666666667</v>
      </c>
      <c r="U73" s="5"/>
      <c r="V73" s="182">
        <f t="shared" si="2166"/>
        <v>5</v>
      </c>
      <c r="W73" s="182">
        <f t="shared" si="2167"/>
        <v>1666.6666666666667</v>
      </c>
      <c r="X73" s="182">
        <f t="shared" si="2168"/>
        <v>8333.3333333333339</v>
      </c>
      <c r="Y73" s="5"/>
      <c r="Z73" s="182">
        <f t="shared" si="2169"/>
        <v>8</v>
      </c>
      <c r="AA73" s="182">
        <f t="shared" si="2170"/>
        <v>1666.6666666666667</v>
      </c>
      <c r="AB73" s="182">
        <f t="shared" si="2171"/>
        <v>13333.333333333334</v>
      </c>
      <c r="AC73" s="5"/>
      <c r="AD73" s="182">
        <f t="shared" si="2172"/>
        <v>10</v>
      </c>
      <c r="AE73" s="182">
        <f t="shared" si="2173"/>
        <v>1666.6666666666667</v>
      </c>
      <c r="AF73" s="182">
        <f t="shared" si="2174"/>
        <v>16666.666666666668</v>
      </c>
      <c r="AG73" s="5"/>
      <c r="AH73" s="182">
        <f t="shared" si="2175"/>
        <v>10</v>
      </c>
      <c r="AI73" s="182">
        <f t="shared" si="2176"/>
        <v>1666.6666666666667</v>
      </c>
      <c r="AJ73" s="182">
        <f t="shared" si="2177"/>
        <v>16666.666666666668</v>
      </c>
      <c r="AK73" s="5"/>
      <c r="AL73" s="182">
        <f t="shared" si="2178"/>
        <v>10</v>
      </c>
      <c r="AM73" s="182">
        <f t="shared" si="2179"/>
        <v>1666.6666666666667</v>
      </c>
      <c r="AN73" s="182">
        <f t="shared" si="2180"/>
        <v>16666.666666666668</v>
      </c>
      <c r="AO73" s="5"/>
      <c r="AP73" s="182">
        <f t="shared" si="2181"/>
        <v>10</v>
      </c>
      <c r="AQ73" s="182">
        <f t="shared" si="2182"/>
        <v>1666.6666666666667</v>
      </c>
      <c r="AR73" s="182">
        <f t="shared" si="2183"/>
        <v>16666.666666666668</v>
      </c>
      <c r="AS73" s="5"/>
      <c r="AT73" s="182">
        <f t="shared" si="2184"/>
        <v>10</v>
      </c>
      <c r="AU73" s="182">
        <f t="shared" si="2185"/>
        <v>1666.6666666666667</v>
      </c>
      <c r="AV73" s="182">
        <f t="shared" si="2186"/>
        <v>16666.666666666668</v>
      </c>
      <c r="AW73" s="5"/>
      <c r="AX73" s="182">
        <f t="shared" si="2187"/>
        <v>10</v>
      </c>
      <c r="AY73" s="182">
        <f t="shared" si="2188"/>
        <v>1666.6666666666667</v>
      </c>
      <c r="AZ73" s="182">
        <f t="shared" si="2189"/>
        <v>16666.666666666668</v>
      </c>
      <c r="BA73" s="5"/>
      <c r="BB73" s="182">
        <f t="shared" si="2190"/>
        <v>10</v>
      </c>
      <c r="BC73" s="182">
        <f t="shared" si="2191"/>
        <v>1666.6666666666667</v>
      </c>
      <c r="BD73" s="182">
        <f t="shared" si="2192"/>
        <v>16666.666666666668</v>
      </c>
      <c r="BE73" s="5"/>
      <c r="BF73" s="182">
        <f t="shared" si="2193"/>
        <v>10</v>
      </c>
      <c r="BG73" s="182">
        <f t="shared" si="2194"/>
        <v>1666.6666666666667</v>
      </c>
      <c r="BH73" s="182">
        <f t="shared" si="2195"/>
        <v>16666.666666666668</v>
      </c>
      <c r="BI73" s="5"/>
      <c r="BJ73" s="182">
        <f t="shared" si="2196"/>
        <v>10</v>
      </c>
      <c r="BK73" s="182">
        <f t="shared" si="2197"/>
        <v>1666.6666666666667</v>
      </c>
      <c r="BL73" s="182">
        <f t="shared" si="2198"/>
        <v>16666.666666666668</v>
      </c>
      <c r="BM73" s="5"/>
      <c r="BN73" s="182">
        <f t="shared" si="2199"/>
        <v>10</v>
      </c>
      <c r="BO73" s="182">
        <f t="shared" si="2200"/>
        <v>1666.6666666666667</v>
      </c>
      <c r="BP73" s="182">
        <f t="shared" si="2201"/>
        <v>16666.666666666668</v>
      </c>
      <c r="BQ73" s="5"/>
      <c r="BR73" s="182">
        <f t="shared" si="2202"/>
        <v>10</v>
      </c>
      <c r="BS73" s="182">
        <f t="shared" si="2203"/>
        <v>1666.6666666666667</v>
      </c>
      <c r="BT73" s="182">
        <f t="shared" si="2204"/>
        <v>16666.666666666668</v>
      </c>
      <c r="BU73" s="5"/>
      <c r="BV73" s="182">
        <f t="shared" si="2205"/>
        <v>10</v>
      </c>
      <c r="BW73" s="182">
        <f t="shared" si="2206"/>
        <v>1666.6666666666667</v>
      </c>
      <c r="BX73" s="182">
        <f t="shared" si="2207"/>
        <v>16666.666666666668</v>
      </c>
      <c r="BY73" s="5"/>
      <c r="BZ73" s="182">
        <f t="shared" si="2208"/>
        <v>10</v>
      </c>
      <c r="CA73" s="182">
        <f t="shared" si="2209"/>
        <v>1666.6666666666667</v>
      </c>
      <c r="CB73" s="182">
        <f t="shared" si="2210"/>
        <v>16666.666666666668</v>
      </c>
      <c r="CC73" s="5"/>
      <c r="CD73" s="182">
        <f t="shared" si="2211"/>
        <v>10</v>
      </c>
      <c r="CE73" s="182">
        <f t="shared" si="2212"/>
        <v>1666.6666666666667</v>
      </c>
      <c r="CF73" s="182">
        <f t="shared" si="2213"/>
        <v>16666.666666666668</v>
      </c>
      <c r="CG73" s="5"/>
      <c r="CH73" s="182">
        <f t="shared" si="2214"/>
        <v>10</v>
      </c>
      <c r="CI73" s="182">
        <f t="shared" si="2215"/>
        <v>1666.6666666666667</v>
      </c>
      <c r="CJ73" s="182">
        <f t="shared" si="2216"/>
        <v>16666.666666666668</v>
      </c>
      <c r="CK73" s="5"/>
      <c r="CL73" s="182">
        <f t="shared" si="2217"/>
        <v>10</v>
      </c>
      <c r="CM73" s="182">
        <f t="shared" si="2218"/>
        <v>1666.6666666666667</v>
      </c>
      <c r="CN73" s="182">
        <f t="shared" si="2219"/>
        <v>16666.666666666668</v>
      </c>
      <c r="CO73" s="5"/>
      <c r="CP73" s="182">
        <f t="shared" si="2220"/>
        <v>10</v>
      </c>
      <c r="CQ73" s="182">
        <f t="shared" si="2221"/>
        <v>1666.6666666666667</v>
      </c>
      <c r="CR73" s="182">
        <f t="shared" si="2222"/>
        <v>16666.666666666668</v>
      </c>
      <c r="CS73" s="5"/>
      <c r="CT73" s="182">
        <f t="shared" si="2223"/>
        <v>10</v>
      </c>
      <c r="CU73" s="182">
        <f t="shared" si="2224"/>
        <v>1666.6666666666667</v>
      </c>
      <c r="CV73" s="182">
        <f t="shared" si="2225"/>
        <v>16666.666666666668</v>
      </c>
      <c r="CW73" s="5"/>
      <c r="CX73" s="182">
        <f t="shared" si="2226"/>
        <v>10</v>
      </c>
      <c r="CY73" s="182">
        <f t="shared" si="2227"/>
        <v>1666.6666666666667</v>
      </c>
      <c r="CZ73" s="182">
        <f t="shared" si="2228"/>
        <v>16666.666666666668</v>
      </c>
      <c r="DA73" s="5"/>
      <c r="DB73" s="182">
        <f t="shared" si="2229"/>
        <v>10</v>
      </c>
      <c r="DC73" s="182">
        <f t="shared" si="2230"/>
        <v>1666.6666666666667</v>
      </c>
      <c r="DD73" s="182">
        <f t="shared" si="2231"/>
        <v>16666.666666666668</v>
      </c>
      <c r="DE73" s="5"/>
      <c r="DF73" s="182">
        <f t="shared" si="2232"/>
        <v>10</v>
      </c>
      <c r="DG73" s="182">
        <f t="shared" si="2233"/>
        <v>1666.6666666666667</v>
      </c>
      <c r="DH73" s="182">
        <f t="shared" si="2234"/>
        <v>16666.666666666668</v>
      </c>
      <c r="DI73" s="5"/>
      <c r="DJ73" s="182">
        <f t="shared" si="2235"/>
        <v>10</v>
      </c>
      <c r="DK73" s="182">
        <f t="shared" si="2236"/>
        <v>1666.6666666666667</v>
      </c>
      <c r="DL73" s="182">
        <f t="shared" si="2237"/>
        <v>16666.666666666668</v>
      </c>
      <c r="DM73" s="5"/>
      <c r="DN73" s="182">
        <f t="shared" si="2238"/>
        <v>10</v>
      </c>
      <c r="DO73" s="182">
        <f t="shared" si="2239"/>
        <v>1666.6666666666667</v>
      </c>
      <c r="DP73" s="182">
        <f t="shared" si="2240"/>
        <v>16666.666666666668</v>
      </c>
      <c r="DQ73" s="5"/>
      <c r="DR73" s="182">
        <f t="shared" si="2241"/>
        <v>10</v>
      </c>
      <c r="DS73" s="182">
        <f t="shared" si="2242"/>
        <v>1666.6666666666667</v>
      </c>
      <c r="DT73" s="182">
        <f t="shared" si="2243"/>
        <v>16666.666666666668</v>
      </c>
      <c r="DU73" s="5"/>
      <c r="DV73" s="182">
        <f t="shared" si="2244"/>
        <v>10</v>
      </c>
      <c r="DW73" s="182">
        <f t="shared" si="2245"/>
        <v>1666.6666666666667</v>
      </c>
      <c r="DX73" s="182">
        <f t="shared" si="2246"/>
        <v>16666.666666666668</v>
      </c>
      <c r="DY73" s="5"/>
      <c r="DZ73" s="182">
        <f t="shared" si="2247"/>
        <v>10</v>
      </c>
      <c r="EA73" s="182">
        <f t="shared" si="2248"/>
        <v>1666.6666666666667</v>
      </c>
      <c r="EB73" s="182">
        <f t="shared" si="2249"/>
        <v>16666.666666666668</v>
      </c>
      <c r="EC73" s="5"/>
      <c r="ED73" s="182">
        <f t="shared" si="2250"/>
        <v>10</v>
      </c>
      <c r="EE73" s="182">
        <f t="shared" si="2251"/>
        <v>1666.6666666666667</v>
      </c>
      <c r="EF73" s="182">
        <f t="shared" si="2252"/>
        <v>16666.666666666668</v>
      </c>
      <c r="EG73" s="5"/>
      <c r="EH73" s="182">
        <f t="shared" si="2253"/>
        <v>10</v>
      </c>
      <c r="EI73" s="182">
        <f t="shared" si="2254"/>
        <v>1666.6666666666667</v>
      </c>
      <c r="EJ73" s="182">
        <f t="shared" si="2255"/>
        <v>16666.666666666668</v>
      </c>
      <c r="EK73" s="5"/>
      <c r="EL73" s="182">
        <f t="shared" si="2256"/>
        <v>10</v>
      </c>
      <c r="EM73" s="182">
        <f t="shared" si="2257"/>
        <v>1666.6666666666667</v>
      </c>
      <c r="EN73" s="182">
        <f t="shared" si="2258"/>
        <v>16666.666666666668</v>
      </c>
      <c r="EO73" s="5"/>
      <c r="EP73" s="182">
        <f t="shared" si="2259"/>
        <v>10</v>
      </c>
      <c r="EQ73" s="182">
        <f t="shared" si="2260"/>
        <v>1666.6666666666667</v>
      </c>
      <c r="ER73" s="182">
        <f t="shared" si="2261"/>
        <v>16666.666666666668</v>
      </c>
      <c r="ES73" s="5"/>
      <c r="ET73" s="182">
        <f t="shared" si="2262"/>
        <v>10</v>
      </c>
      <c r="EU73" s="182">
        <f t="shared" si="2263"/>
        <v>1666.6666666666667</v>
      </c>
      <c r="EV73" s="182">
        <f t="shared" si="2264"/>
        <v>16666.666666666668</v>
      </c>
      <c r="EW73" s="5"/>
      <c r="EX73" s="182">
        <f t="shared" si="2265"/>
        <v>10</v>
      </c>
      <c r="EY73" s="182">
        <f t="shared" si="2266"/>
        <v>1666.6666666666667</v>
      </c>
      <c r="EZ73" s="182">
        <f t="shared" si="2267"/>
        <v>16666.666666666668</v>
      </c>
      <c r="FA73" s="5"/>
      <c r="FB73" s="182">
        <f t="shared" si="2268"/>
        <v>10</v>
      </c>
      <c r="FC73" s="182">
        <f t="shared" si="2269"/>
        <v>1666.6666666666667</v>
      </c>
      <c r="FD73" s="182">
        <f t="shared" si="2270"/>
        <v>16666.666666666668</v>
      </c>
      <c r="FE73" s="5"/>
      <c r="FF73" s="182">
        <f t="shared" si="2271"/>
        <v>10</v>
      </c>
      <c r="FG73" s="182">
        <f t="shared" si="2272"/>
        <v>1666.6666666666667</v>
      </c>
      <c r="FH73" s="182">
        <f t="shared" si="2273"/>
        <v>16666.666666666668</v>
      </c>
      <c r="FI73" s="5"/>
      <c r="FJ73" s="182">
        <f t="shared" si="2274"/>
        <v>10</v>
      </c>
      <c r="FK73" s="182">
        <f t="shared" si="2275"/>
        <v>1666.6666666666667</v>
      </c>
      <c r="FL73" s="182">
        <f t="shared" si="2276"/>
        <v>16666.666666666668</v>
      </c>
      <c r="FM73" s="5"/>
      <c r="FN73" s="182">
        <f t="shared" si="2277"/>
        <v>10</v>
      </c>
      <c r="FO73" s="182">
        <f t="shared" si="2278"/>
        <v>1666.6666666666667</v>
      </c>
      <c r="FP73" s="182">
        <f t="shared" si="2279"/>
        <v>16666.666666666668</v>
      </c>
      <c r="FQ73" s="5"/>
      <c r="FR73" s="182">
        <f t="shared" si="2280"/>
        <v>10</v>
      </c>
      <c r="FS73" s="182">
        <f t="shared" si="2281"/>
        <v>1666.6666666666667</v>
      </c>
      <c r="FT73" s="182">
        <f t="shared" si="2282"/>
        <v>16666.666666666668</v>
      </c>
      <c r="FU73" s="5"/>
      <c r="FV73" s="182">
        <f t="shared" si="2283"/>
        <v>10</v>
      </c>
      <c r="FW73" s="182">
        <f t="shared" si="2284"/>
        <v>1666.6666666666667</v>
      </c>
      <c r="FX73" s="182">
        <f t="shared" si="2285"/>
        <v>16666.666666666668</v>
      </c>
      <c r="FY73" s="5"/>
      <c r="FZ73" s="182">
        <f t="shared" si="2286"/>
        <v>10</v>
      </c>
      <c r="GA73" s="182">
        <f t="shared" si="2287"/>
        <v>1666.6666666666667</v>
      </c>
      <c r="GB73" s="182">
        <f t="shared" si="2288"/>
        <v>16666.666666666668</v>
      </c>
      <c r="GC73" s="5"/>
      <c r="GD73" s="182">
        <f t="shared" si="2289"/>
        <v>10</v>
      </c>
      <c r="GE73" s="182">
        <f t="shared" si="2290"/>
        <v>1666.6666666666667</v>
      </c>
      <c r="GF73" s="182">
        <f t="shared" si="2291"/>
        <v>16666.666666666668</v>
      </c>
      <c r="GG73" s="5"/>
      <c r="GH73" s="182">
        <f t="shared" si="2292"/>
        <v>10</v>
      </c>
      <c r="GI73" s="182">
        <f t="shared" si="2293"/>
        <v>1666.6666666666667</v>
      </c>
      <c r="GJ73" s="182">
        <f t="shared" si="2294"/>
        <v>16666.666666666668</v>
      </c>
      <c r="GK73" s="5"/>
      <c r="GL73" s="182">
        <f t="shared" si="2295"/>
        <v>10</v>
      </c>
      <c r="GM73" s="182">
        <f t="shared" si="2296"/>
        <v>1666.6666666666667</v>
      </c>
      <c r="GN73" s="182">
        <f t="shared" si="2297"/>
        <v>16666.666666666668</v>
      </c>
      <c r="GP73" s="182">
        <f t="shared" si="2298"/>
        <v>10</v>
      </c>
      <c r="GQ73" s="182">
        <f t="shared" si="2299"/>
        <v>1666.6666666666667</v>
      </c>
      <c r="GR73" s="182">
        <f t="shared" si="2300"/>
        <v>16666.666666666668</v>
      </c>
      <c r="GS73" s="5"/>
      <c r="GT73" s="182">
        <f t="shared" si="2301"/>
        <v>10</v>
      </c>
      <c r="GU73" s="182">
        <f t="shared" si="2302"/>
        <v>1666.6666666666667</v>
      </c>
      <c r="GV73" s="182">
        <f t="shared" si="2303"/>
        <v>16666.666666666668</v>
      </c>
      <c r="GW73" s="5"/>
      <c r="GX73" s="182">
        <f t="shared" si="2304"/>
        <v>10</v>
      </c>
      <c r="GY73" s="182">
        <f t="shared" si="2305"/>
        <v>1666.6666666666667</v>
      </c>
      <c r="GZ73" s="182">
        <f t="shared" si="2306"/>
        <v>16666.666666666668</v>
      </c>
      <c r="HA73" s="5"/>
      <c r="HB73" s="182">
        <f t="shared" si="2307"/>
        <v>10</v>
      </c>
      <c r="HC73" s="182">
        <f t="shared" si="2308"/>
        <v>1666.6666666666667</v>
      </c>
      <c r="HD73" s="182">
        <f t="shared" si="2309"/>
        <v>16666.666666666668</v>
      </c>
      <c r="HE73" s="5"/>
      <c r="HF73" s="182">
        <f t="shared" si="2310"/>
        <v>10</v>
      </c>
      <c r="HG73" s="182">
        <f t="shared" si="2311"/>
        <v>1666.6666666666667</v>
      </c>
      <c r="HH73" s="182">
        <f t="shared" si="2312"/>
        <v>16666.666666666668</v>
      </c>
      <c r="HI73" s="5"/>
      <c r="HJ73" s="182">
        <f t="shared" si="2313"/>
        <v>10</v>
      </c>
      <c r="HK73" s="182">
        <f t="shared" si="2314"/>
        <v>1666.6666666666667</v>
      </c>
      <c r="HL73" s="182">
        <f t="shared" si="2315"/>
        <v>16666.666666666668</v>
      </c>
      <c r="HM73" s="5"/>
      <c r="HN73" s="182">
        <f t="shared" si="2316"/>
        <v>10</v>
      </c>
      <c r="HO73" s="182">
        <f t="shared" si="2317"/>
        <v>1666.6666666666667</v>
      </c>
      <c r="HP73" s="182">
        <f t="shared" si="2318"/>
        <v>16666.666666666668</v>
      </c>
      <c r="HQ73" s="5"/>
      <c r="HR73" s="182">
        <f t="shared" si="2319"/>
        <v>10</v>
      </c>
      <c r="HS73" s="182">
        <f t="shared" si="2320"/>
        <v>1666.6666666666667</v>
      </c>
      <c r="HT73" s="182">
        <f t="shared" si="2321"/>
        <v>16666.666666666668</v>
      </c>
      <c r="HU73" s="5"/>
      <c r="HV73" s="182">
        <f t="shared" si="2322"/>
        <v>10</v>
      </c>
      <c r="HW73" s="182">
        <f t="shared" si="2323"/>
        <v>1666.6666666666667</v>
      </c>
      <c r="HX73" s="182">
        <f t="shared" si="2324"/>
        <v>16666.666666666668</v>
      </c>
      <c r="HY73" s="5"/>
      <c r="HZ73" s="182">
        <f t="shared" si="2325"/>
        <v>10</v>
      </c>
      <c r="IA73" s="182">
        <f t="shared" si="2326"/>
        <v>1666.6666666666667</v>
      </c>
      <c r="IB73" s="182">
        <f t="shared" si="2327"/>
        <v>16666.666666666668</v>
      </c>
      <c r="IC73" s="5"/>
      <c r="ID73" s="182">
        <f t="shared" si="2328"/>
        <v>10</v>
      </c>
      <c r="IE73" s="182">
        <f t="shared" si="2329"/>
        <v>1666.6666666666667</v>
      </c>
      <c r="IF73" s="182">
        <f t="shared" si="2330"/>
        <v>16666.666666666668</v>
      </c>
      <c r="IG73" s="5"/>
      <c r="IH73" s="182">
        <f t="shared" si="2331"/>
        <v>10</v>
      </c>
      <c r="II73" s="182">
        <f t="shared" si="2332"/>
        <v>1666.6666666666667</v>
      </c>
      <c r="IJ73" s="182">
        <f t="shared" si="2333"/>
        <v>16666.666666666668</v>
      </c>
      <c r="IL73" s="182">
        <f t="shared" si="2334"/>
        <v>10</v>
      </c>
      <c r="IM73" s="182">
        <f t="shared" si="2335"/>
        <v>1666.6666666666667</v>
      </c>
      <c r="IN73" s="182">
        <f t="shared" si="2336"/>
        <v>16666.666666666668</v>
      </c>
      <c r="IO73" s="5"/>
      <c r="IP73" s="182">
        <f t="shared" si="2337"/>
        <v>10</v>
      </c>
      <c r="IQ73" s="182">
        <f t="shared" si="2338"/>
        <v>1666.6666666666667</v>
      </c>
      <c r="IR73" s="182">
        <f t="shared" si="2339"/>
        <v>16666.666666666668</v>
      </c>
      <c r="IS73" s="5"/>
      <c r="IT73" s="182">
        <f t="shared" si="2340"/>
        <v>10</v>
      </c>
      <c r="IU73" s="182">
        <f t="shared" si="2341"/>
        <v>1666.6666666666667</v>
      </c>
      <c r="IV73" s="182">
        <f t="shared" si="2342"/>
        <v>16666.666666666668</v>
      </c>
      <c r="IW73" s="5"/>
      <c r="IX73" s="182">
        <f t="shared" si="2343"/>
        <v>10</v>
      </c>
      <c r="IY73" s="182">
        <f t="shared" si="2344"/>
        <v>1666.6666666666667</v>
      </c>
      <c r="IZ73" s="182">
        <f t="shared" si="2345"/>
        <v>16666.666666666668</v>
      </c>
      <c r="JA73" s="5"/>
      <c r="JB73" s="182">
        <f t="shared" si="2346"/>
        <v>10</v>
      </c>
      <c r="JC73" s="182">
        <f t="shared" si="2347"/>
        <v>1666.6666666666667</v>
      </c>
      <c r="JD73" s="182">
        <f t="shared" si="2348"/>
        <v>16666.666666666668</v>
      </c>
      <c r="JE73" s="5"/>
      <c r="JF73" s="182">
        <f t="shared" si="2349"/>
        <v>10</v>
      </c>
      <c r="JG73" s="182">
        <f t="shared" si="2350"/>
        <v>1666.6666666666667</v>
      </c>
      <c r="JH73" s="182">
        <f t="shared" si="2351"/>
        <v>16666.666666666668</v>
      </c>
      <c r="JI73" s="5"/>
      <c r="JJ73" s="182">
        <f t="shared" si="2352"/>
        <v>10</v>
      </c>
      <c r="JK73" s="182">
        <f t="shared" si="2353"/>
        <v>1666.6666666666667</v>
      </c>
      <c r="JL73" s="182">
        <f t="shared" si="2354"/>
        <v>16666.666666666668</v>
      </c>
      <c r="JM73" s="5"/>
      <c r="JN73" s="182">
        <f t="shared" si="2355"/>
        <v>10</v>
      </c>
      <c r="JO73" s="182">
        <f t="shared" si="2356"/>
        <v>1666.6666666666667</v>
      </c>
      <c r="JP73" s="182">
        <f t="shared" si="2357"/>
        <v>16666.666666666668</v>
      </c>
      <c r="JR73" s="182">
        <f t="shared" si="2358"/>
        <v>10</v>
      </c>
      <c r="JS73" s="182">
        <f t="shared" si="2359"/>
        <v>1666.6666666666667</v>
      </c>
      <c r="JT73" s="182">
        <f t="shared" si="2360"/>
        <v>16666.666666666668</v>
      </c>
      <c r="JV73" s="182">
        <f t="shared" si="2361"/>
        <v>10</v>
      </c>
      <c r="JW73" s="182">
        <f t="shared" si="2362"/>
        <v>1666.6666666666667</v>
      </c>
      <c r="JX73" s="182">
        <f t="shared" si="2363"/>
        <v>16666.666666666668</v>
      </c>
      <c r="JZ73" s="182">
        <f t="shared" si="2364"/>
        <v>10</v>
      </c>
      <c r="KA73" s="182">
        <f t="shared" si="2365"/>
        <v>1666.6666666666667</v>
      </c>
      <c r="KB73" s="182">
        <f t="shared" si="2366"/>
        <v>16666.666666666668</v>
      </c>
      <c r="KD73" s="182">
        <f t="shared" si="2367"/>
        <v>10</v>
      </c>
      <c r="KE73" s="182">
        <f t="shared" si="2368"/>
        <v>1666.6666666666667</v>
      </c>
      <c r="KF73" s="182">
        <f t="shared" si="2369"/>
        <v>16666.666666666668</v>
      </c>
      <c r="KH73" s="183">
        <f t="shared" si="2370"/>
        <v>10</v>
      </c>
      <c r="KI73" s="183">
        <f t="shared" si="2137"/>
        <v>1833.3333333333335</v>
      </c>
      <c r="KJ73" s="183">
        <f t="shared" si="2138"/>
        <v>18333.333333333336</v>
      </c>
      <c r="KL73" s="183">
        <f t="shared" si="2139"/>
        <v>113</v>
      </c>
      <c r="KM73" s="183">
        <f t="shared" si="2140"/>
        <v>1666.6666666666665</v>
      </c>
      <c r="KN73" s="183">
        <f t="shared" si="2141"/>
        <v>188333.33333333331</v>
      </c>
      <c r="KP73" s="183">
        <f t="shared" si="2142"/>
        <v>120</v>
      </c>
      <c r="KQ73" s="183">
        <f t="shared" si="2143"/>
        <v>1666.6666666666665</v>
      </c>
      <c r="KR73" s="183">
        <f t="shared" si="2144"/>
        <v>199999.99999999997</v>
      </c>
      <c r="KT73" s="183">
        <f t="shared" si="2145"/>
        <v>120</v>
      </c>
      <c r="KU73" s="183">
        <f t="shared" si="2146"/>
        <v>1666.6666666666665</v>
      </c>
      <c r="KV73" s="183">
        <f t="shared" si="2147"/>
        <v>199999.99999999997</v>
      </c>
      <c r="KX73" s="183">
        <f t="shared" si="2148"/>
        <v>120</v>
      </c>
      <c r="KY73" s="183">
        <f t="shared" si="2149"/>
        <v>1666.6666666666665</v>
      </c>
      <c r="KZ73" s="183">
        <f t="shared" si="2150"/>
        <v>199999.99999999997</v>
      </c>
      <c r="LB73" s="183">
        <f t="shared" si="2151"/>
        <v>120</v>
      </c>
      <c r="LC73" s="183">
        <f t="shared" si="2152"/>
        <v>1666.6666666666665</v>
      </c>
      <c r="LD73" s="183">
        <f t="shared" si="2153"/>
        <v>199999.99999999997</v>
      </c>
      <c r="LF73" s="183">
        <f t="shared" si="2154"/>
        <v>80</v>
      </c>
      <c r="LG73" s="183">
        <f t="shared" si="2155"/>
        <v>1666.6666666666667</v>
      </c>
      <c r="LH73" s="183">
        <f t="shared" si="2156"/>
        <v>133333.33333333334</v>
      </c>
    </row>
    <row r="74" spans="2:320" ht="18.75">
      <c r="B74" s="172" t="s">
        <v>556</v>
      </c>
      <c r="C74" s="181"/>
      <c r="D74" s="180" t="str">
        <f>A.IIOPEX!E73</f>
        <v>PCB Certificate</v>
      </c>
      <c r="E74" s="184"/>
      <c r="F74" s="182"/>
      <c r="G74" s="182">
        <f>A.IIOPEX!I73</f>
        <v>416.66666666666669</v>
      </c>
      <c r="H74" s="182">
        <f t="shared" si="2157"/>
        <v>416.66666666666669</v>
      </c>
      <c r="I74" s="5"/>
      <c r="J74" s="182">
        <f t="shared" si="2158"/>
        <v>3</v>
      </c>
      <c r="K74" s="182">
        <f t="shared" si="2371"/>
        <v>416.66666666666669</v>
      </c>
      <c r="L74" s="182">
        <f t="shared" si="2159"/>
        <v>1250</v>
      </c>
      <c r="M74" s="5"/>
      <c r="N74" s="182">
        <f t="shared" si="2160"/>
        <v>3</v>
      </c>
      <c r="O74" s="182">
        <f t="shared" si="2161"/>
        <v>416.66666666666669</v>
      </c>
      <c r="P74" s="182">
        <f t="shared" si="2162"/>
        <v>1250</v>
      </c>
      <c r="Q74" s="5"/>
      <c r="R74" s="182">
        <f t="shared" si="2163"/>
        <v>4</v>
      </c>
      <c r="S74" s="182">
        <f t="shared" si="2164"/>
        <v>416.66666666666669</v>
      </c>
      <c r="T74" s="182">
        <f t="shared" si="2165"/>
        <v>1666.6666666666667</v>
      </c>
      <c r="U74" s="5"/>
      <c r="V74" s="182">
        <f t="shared" si="2166"/>
        <v>5</v>
      </c>
      <c r="W74" s="182">
        <f t="shared" si="2167"/>
        <v>416.66666666666669</v>
      </c>
      <c r="X74" s="182">
        <f t="shared" si="2168"/>
        <v>2083.3333333333335</v>
      </c>
      <c r="Y74" s="5"/>
      <c r="Z74" s="182">
        <f t="shared" si="2169"/>
        <v>8</v>
      </c>
      <c r="AA74" s="182">
        <f t="shared" si="2170"/>
        <v>416.66666666666669</v>
      </c>
      <c r="AB74" s="182">
        <f t="shared" si="2171"/>
        <v>3333.3333333333335</v>
      </c>
      <c r="AC74" s="5"/>
      <c r="AD74" s="182">
        <f t="shared" si="2172"/>
        <v>10</v>
      </c>
      <c r="AE74" s="182">
        <f t="shared" si="2173"/>
        <v>416.66666666666669</v>
      </c>
      <c r="AF74" s="182">
        <f t="shared" si="2174"/>
        <v>4166.666666666667</v>
      </c>
      <c r="AG74" s="5"/>
      <c r="AH74" s="182">
        <f t="shared" si="2175"/>
        <v>10</v>
      </c>
      <c r="AI74" s="182">
        <f t="shared" si="2176"/>
        <v>416.66666666666669</v>
      </c>
      <c r="AJ74" s="182">
        <f t="shared" si="2177"/>
        <v>4166.666666666667</v>
      </c>
      <c r="AK74" s="5"/>
      <c r="AL74" s="182">
        <f t="shared" si="2178"/>
        <v>10</v>
      </c>
      <c r="AM74" s="182">
        <f t="shared" si="2179"/>
        <v>416.66666666666669</v>
      </c>
      <c r="AN74" s="182">
        <f t="shared" si="2180"/>
        <v>4166.666666666667</v>
      </c>
      <c r="AO74" s="5"/>
      <c r="AP74" s="182">
        <f t="shared" si="2181"/>
        <v>10</v>
      </c>
      <c r="AQ74" s="182">
        <f t="shared" si="2182"/>
        <v>416.66666666666669</v>
      </c>
      <c r="AR74" s="182">
        <f t="shared" si="2183"/>
        <v>4166.666666666667</v>
      </c>
      <c r="AS74" s="5"/>
      <c r="AT74" s="182">
        <f t="shared" si="2184"/>
        <v>10</v>
      </c>
      <c r="AU74" s="182">
        <f t="shared" si="2185"/>
        <v>416.66666666666669</v>
      </c>
      <c r="AV74" s="182">
        <f t="shared" si="2186"/>
        <v>4166.666666666667</v>
      </c>
      <c r="AW74" s="5"/>
      <c r="AX74" s="182">
        <f t="shared" si="2187"/>
        <v>10</v>
      </c>
      <c r="AY74" s="182">
        <f t="shared" si="2188"/>
        <v>416.66666666666669</v>
      </c>
      <c r="AZ74" s="182">
        <f t="shared" si="2189"/>
        <v>4166.666666666667</v>
      </c>
      <c r="BA74" s="5"/>
      <c r="BB74" s="182">
        <f t="shared" si="2190"/>
        <v>10</v>
      </c>
      <c r="BC74" s="182">
        <f t="shared" si="2191"/>
        <v>416.66666666666669</v>
      </c>
      <c r="BD74" s="182">
        <f t="shared" si="2192"/>
        <v>4166.666666666667</v>
      </c>
      <c r="BE74" s="5"/>
      <c r="BF74" s="182">
        <f t="shared" si="2193"/>
        <v>10</v>
      </c>
      <c r="BG74" s="182">
        <f t="shared" si="2194"/>
        <v>416.66666666666669</v>
      </c>
      <c r="BH74" s="182">
        <f t="shared" si="2195"/>
        <v>4166.666666666667</v>
      </c>
      <c r="BI74" s="5"/>
      <c r="BJ74" s="182">
        <f t="shared" si="2196"/>
        <v>10</v>
      </c>
      <c r="BK74" s="182">
        <f t="shared" si="2197"/>
        <v>416.66666666666669</v>
      </c>
      <c r="BL74" s="182">
        <f t="shared" si="2198"/>
        <v>4166.666666666667</v>
      </c>
      <c r="BM74" s="5"/>
      <c r="BN74" s="182">
        <f t="shared" si="2199"/>
        <v>10</v>
      </c>
      <c r="BO74" s="182">
        <f t="shared" si="2200"/>
        <v>416.66666666666669</v>
      </c>
      <c r="BP74" s="182">
        <f t="shared" si="2201"/>
        <v>4166.666666666667</v>
      </c>
      <c r="BQ74" s="5"/>
      <c r="BR74" s="182">
        <f t="shared" si="2202"/>
        <v>10</v>
      </c>
      <c r="BS74" s="182">
        <f t="shared" si="2203"/>
        <v>416.66666666666669</v>
      </c>
      <c r="BT74" s="182">
        <f t="shared" si="2204"/>
        <v>4166.666666666667</v>
      </c>
      <c r="BU74" s="5"/>
      <c r="BV74" s="182">
        <f t="shared" si="2205"/>
        <v>10</v>
      </c>
      <c r="BW74" s="182">
        <f t="shared" si="2206"/>
        <v>416.66666666666669</v>
      </c>
      <c r="BX74" s="182">
        <f t="shared" si="2207"/>
        <v>4166.666666666667</v>
      </c>
      <c r="BY74" s="5"/>
      <c r="BZ74" s="182">
        <f t="shared" si="2208"/>
        <v>10</v>
      </c>
      <c r="CA74" s="182">
        <f t="shared" si="2209"/>
        <v>416.66666666666669</v>
      </c>
      <c r="CB74" s="182">
        <f t="shared" si="2210"/>
        <v>4166.666666666667</v>
      </c>
      <c r="CC74" s="5"/>
      <c r="CD74" s="182">
        <f t="shared" si="2211"/>
        <v>10</v>
      </c>
      <c r="CE74" s="182">
        <f t="shared" si="2212"/>
        <v>416.66666666666669</v>
      </c>
      <c r="CF74" s="182">
        <f t="shared" si="2213"/>
        <v>4166.666666666667</v>
      </c>
      <c r="CG74" s="5"/>
      <c r="CH74" s="182">
        <f t="shared" si="2214"/>
        <v>10</v>
      </c>
      <c r="CI74" s="182">
        <f t="shared" si="2215"/>
        <v>416.66666666666669</v>
      </c>
      <c r="CJ74" s="182">
        <f t="shared" si="2216"/>
        <v>4166.666666666667</v>
      </c>
      <c r="CK74" s="5"/>
      <c r="CL74" s="182">
        <f t="shared" si="2217"/>
        <v>10</v>
      </c>
      <c r="CM74" s="182">
        <f t="shared" si="2218"/>
        <v>416.66666666666669</v>
      </c>
      <c r="CN74" s="182">
        <f t="shared" si="2219"/>
        <v>4166.666666666667</v>
      </c>
      <c r="CO74" s="5"/>
      <c r="CP74" s="182">
        <f t="shared" si="2220"/>
        <v>10</v>
      </c>
      <c r="CQ74" s="182">
        <f t="shared" si="2221"/>
        <v>416.66666666666669</v>
      </c>
      <c r="CR74" s="182">
        <f t="shared" si="2222"/>
        <v>4166.666666666667</v>
      </c>
      <c r="CS74" s="5"/>
      <c r="CT74" s="182">
        <f t="shared" si="2223"/>
        <v>10</v>
      </c>
      <c r="CU74" s="182">
        <f t="shared" si="2224"/>
        <v>416.66666666666669</v>
      </c>
      <c r="CV74" s="182">
        <f t="shared" si="2225"/>
        <v>4166.666666666667</v>
      </c>
      <c r="CW74" s="5"/>
      <c r="CX74" s="182">
        <f t="shared" si="2226"/>
        <v>10</v>
      </c>
      <c r="CY74" s="182">
        <f t="shared" si="2227"/>
        <v>416.66666666666669</v>
      </c>
      <c r="CZ74" s="182">
        <f t="shared" si="2228"/>
        <v>4166.666666666667</v>
      </c>
      <c r="DA74" s="5"/>
      <c r="DB74" s="182">
        <f t="shared" si="2229"/>
        <v>10</v>
      </c>
      <c r="DC74" s="182">
        <f t="shared" si="2230"/>
        <v>416.66666666666669</v>
      </c>
      <c r="DD74" s="182">
        <f t="shared" si="2231"/>
        <v>4166.666666666667</v>
      </c>
      <c r="DE74" s="5"/>
      <c r="DF74" s="182">
        <f t="shared" si="2232"/>
        <v>10</v>
      </c>
      <c r="DG74" s="182">
        <f t="shared" si="2233"/>
        <v>416.66666666666669</v>
      </c>
      <c r="DH74" s="182">
        <f t="shared" si="2234"/>
        <v>4166.666666666667</v>
      </c>
      <c r="DI74" s="5"/>
      <c r="DJ74" s="182">
        <f t="shared" si="2235"/>
        <v>10</v>
      </c>
      <c r="DK74" s="182">
        <f t="shared" si="2236"/>
        <v>416.66666666666669</v>
      </c>
      <c r="DL74" s="182">
        <f t="shared" si="2237"/>
        <v>4166.666666666667</v>
      </c>
      <c r="DM74" s="5"/>
      <c r="DN74" s="182">
        <f t="shared" si="2238"/>
        <v>10</v>
      </c>
      <c r="DO74" s="182">
        <f t="shared" si="2239"/>
        <v>416.66666666666669</v>
      </c>
      <c r="DP74" s="182">
        <f t="shared" si="2240"/>
        <v>4166.666666666667</v>
      </c>
      <c r="DQ74" s="5"/>
      <c r="DR74" s="182">
        <f t="shared" si="2241"/>
        <v>10</v>
      </c>
      <c r="DS74" s="182">
        <f t="shared" si="2242"/>
        <v>416.66666666666669</v>
      </c>
      <c r="DT74" s="182">
        <f t="shared" si="2243"/>
        <v>4166.666666666667</v>
      </c>
      <c r="DU74" s="5"/>
      <c r="DV74" s="182">
        <f t="shared" si="2244"/>
        <v>10</v>
      </c>
      <c r="DW74" s="182">
        <f t="shared" si="2245"/>
        <v>416.66666666666669</v>
      </c>
      <c r="DX74" s="182">
        <f t="shared" si="2246"/>
        <v>4166.666666666667</v>
      </c>
      <c r="DY74" s="5"/>
      <c r="DZ74" s="182">
        <f t="shared" si="2247"/>
        <v>10</v>
      </c>
      <c r="EA74" s="182">
        <f t="shared" si="2248"/>
        <v>416.66666666666669</v>
      </c>
      <c r="EB74" s="182">
        <f t="shared" si="2249"/>
        <v>4166.666666666667</v>
      </c>
      <c r="EC74" s="5"/>
      <c r="ED74" s="182">
        <f t="shared" si="2250"/>
        <v>10</v>
      </c>
      <c r="EE74" s="182">
        <f t="shared" si="2251"/>
        <v>416.66666666666669</v>
      </c>
      <c r="EF74" s="182">
        <f t="shared" si="2252"/>
        <v>4166.666666666667</v>
      </c>
      <c r="EG74" s="5"/>
      <c r="EH74" s="182">
        <f t="shared" si="2253"/>
        <v>10</v>
      </c>
      <c r="EI74" s="182">
        <f t="shared" si="2254"/>
        <v>416.66666666666669</v>
      </c>
      <c r="EJ74" s="182">
        <f t="shared" si="2255"/>
        <v>4166.666666666667</v>
      </c>
      <c r="EK74" s="5"/>
      <c r="EL74" s="182">
        <f t="shared" si="2256"/>
        <v>10</v>
      </c>
      <c r="EM74" s="182">
        <f t="shared" si="2257"/>
        <v>416.66666666666669</v>
      </c>
      <c r="EN74" s="182">
        <f t="shared" si="2258"/>
        <v>4166.666666666667</v>
      </c>
      <c r="EO74" s="5"/>
      <c r="EP74" s="182">
        <f t="shared" si="2259"/>
        <v>10</v>
      </c>
      <c r="EQ74" s="182">
        <f t="shared" si="2260"/>
        <v>416.66666666666669</v>
      </c>
      <c r="ER74" s="182">
        <f t="shared" si="2261"/>
        <v>4166.666666666667</v>
      </c>
      <c r="ES74" s="5"/>
      <c r="ET74" s="182">
        <f t="shared" si="2262"/>
        <v>10</v>
      </c>
      <c r="EU74" s="182">
        <f t="shared" si="2263"/>
        <v>416.66666666666669</v>
      </c>
      <c r="EV74" s="182">
        <f t="shared" si="2264"/>
        <v>4166.666666666667</v>
      </c>
      <c r="EW74" s="5"/>
      <c r="EX74" s="182">
        <f t="shared" si="2265"/>
        <v>10</v>
      </c>
      <c r="EY74" s="182">
        <f t="shared" si="2266"/>
        <v>416.66666666666669</v>
      </c>
      <c r="EZ74" s="182">
        <f t="shared" si="2267"/>
        <v>4166.666666666667</v>
      </c>
      <c r="FA74" s="5"/>
      <c r="FB74" s="182">
        <f t="shared" si="2268"/>
        <v>10</v>
      </c>
      <c r="FC74" s="182">
        <f t="shared" si="2269"/>
        <v>416.66666666666669</v>
      </c>
      <c r="FD74" s="182">
        <f t="shared" si="2270"/>
        <v>4166.666666666667</v>
      </c>
      <c r="FE74" s="5"/>
      <c r="FF74" s="182">
        <f t="shared" si="2271"/>
        <v>10</v>
      </c>
      <c r="FG74" s="182">
        <f t="shared" si="2272"/>
        <v>416.66666666666669</v>
      </c>
      <c r="FH74" s="182">
        <f t="shared" si="2273"/>
        <v>4166.666666666667</v>
      </c>
      <c r="FI74" s="5"/>
      <c r="FJ74" s="182">
        <f t="shared" si="2274"/>
        <v>10</v>
      </c>
      <c r="FK74" s="182">
        <f t="shared" si="2275"/>
        <v>416.66666666666669</v>
      </c>
      <c r="FL74" s="182">
        <f t="shared" si="2276"/>
        <v>4166.666666666667</v>
      </c>
      <c r="FM74" s="5"/>
      <c r="FN74" s="182">
        <f t="shared" si="2277"/>
        <v>10</v>
      </c>
      <c r="FO74" s="182">
        <f t="shared" si="2278"/>
        <v>416.66666666666669</v>
      </c>
      <c r="FP74" s="182">
        <f t="shared" si="2279"/>
        <v>4166.666666666667</v>
      </c>
      <c r="FQ74" s="5"/>
      <c r="FR74" s="182">
        <f t="shared" si="2280"/>
        <v>10</v>
      </c>
      <c r="FS74" s="182">
        <f t="shared" si="2281"/>
        <v>416.66666666666669</v>
      </c>
      <c r="FT74" s="182">
        <f t="shared" si="2282"/>
        <v>4166.666666666667</v>
      </c>
      <c r="FU74" s="5"/>
      <c r="FV74" s="182">
        <f t="shared" si="2283"/>
        <v>10</v>
      </c>
      <c r="FW74" s="182">
        <f t="shared" si="2284"/>
        <v>416.66666666666669</v>
      </c>
      <c r="FX74" s="182">
        <f t="shared" si="2285"/>
        <v>4166.666666666667</v>
      </c>
      <c r="FY74" s="5"/>
      <c r="FZ74" s="182">
        <f t="shared" si="2286"/>
        <v>10</v>
      </c>
      <c r="GA74" s="182">
        <f t="shared" si="2287"/>
        <v>416.66666666666669</v>
      </c>
      <c r="GB74" s="182">
        <f t="shared" si="2288"/>
        <v>4166.666666666667</v>
      </c>
      <c r="GC74" s="5"/>
      <c r="GD74" s="182">
        <f t="shared" si="2289"/>
        <v>10</v>
      </c>
      <c r="GE74" s="182">
        <f t="shared" si="2290"/>
        <v>416.66666666666669</v>
      </c>
      <c r="GF74" s="182">
        <f t="shared" si="2291"/>
        <v>4166.666666666667</v>
      </c>
      <c r="GG74" s="5"/>
      <c r="GH74" s="182">
        <f t="shared" si="2292"/>
        <v>10</v>
      </c>
      <c r="GI74" s="182">
        <f t="shared" si="2293"/>
        <v>416.66666666666669</v>
      </c>
      <c r="GJ74" s="182">
        <f t="shared" si="2294"/>
        <v>4166.666666666667</v>
      </c>
      <c r="GK74" s="5"/>
      <c r="GL74" s="182">
        <f t="shared" si="2295"/>
        <v>10</v>
      </c>
      <c r="GM74" s="182">
        <f t="shared" si="2296"/>
        <v>416.66666666666669</v>
      </c>
      <c r="GN74" s="182">
        <f t="shared" si="2297"/>
        <v>4166.666666666667</v>
      </c>
      <c r="GP74" s="182">
        <f t="shared" si="2298"/>
        <v>10</v>
      </c>
      <c r="GQ74" s="182">
        <f t="shared" si="2299"/>
        <v>416.66666666666669</v>
      </c>
      <c r="GR74" s="182">
        <f t="shared" si="2300"/>
        <v>4166.666666666667</v>
      </c>
      <c r="GS74" s="5"/>
      <c r="GT74" s="182">
        <f t="shared" si="2301"/>
        <v>10</v>
      </c>
      <c r="GU74" s="182">
        <f t="shared" si="2302"/>
        <v>416.66666666666669</v>
      </c>
      <c r="GV74" s="182">
        <f t="shared" si="2303"/>
        <v>4166.666666666667</v>
      </c>
      <c r="GW74" s="5"/>
      <c r="GX74" s="182">
        <f t="shared" si="2304"/>
        <v>10</v>
      </c>
      <c r="GY74" s="182">
        <f t="shared" si="2305"/>
        <v>416.66666666666669</v>
      </c>
      <c r="GZ74" s="182">
        <f t="shared" si="2306"/>
        <v>4166.666666666667</v>
      </c>
      <c r="HA74" s="5"/>
      <c r="HB74" s="182">
        <f t="shared" si="2307"/>
        <v>10</v>
      </c>
      <c r="HC74" s="182">
        <f t="shared" si="2308"/>
        <v>416.66666666666669</v>
      </c>
      <c r="HD74" s="182">
        <f t="shared" si="2309"/>
        <v>4166.666666666667</v>
      </c>
      <c r="HE74" s="5"/>
      <c r="HF74" s="182">
        <f t="shared" si="2310"/>
        <v>10</v>
      </c>
      <c r="HG74" s="182">
        <f t="shared" si="2311"/>
        <v>416.66666666666669</v>
      </c>
      <c r="HH74" s="182">
        <f t="shared" si="2312"/>
        <v>4166.666666666667</v>
      </c>
      <c r="HI74" s="5"/>
      <c r="HJ74" s="182">
        <f t="shared" si="2313"/>
        <v>10</v>
      </c>
      <c r="HK74" s="182">
        <f t="shared" si="2314"/>
        <v>416.66666666666669</v>
      </c>
      <c r="HL74" s="182">
        <f t="shared" si="2315"/>
        <v>4166.666666666667</v>
      </c>
      <c r="HM74" s="5"/>
      <c r="HN74" s="182">
        <f t="shared" si="2316"/>
        <v>10</v>
      </c>
      <c r="HO74" s="182">
        <f t="shared" si="2317"/>
        <v>416.66666666666669</v>
      </c>
      <c r="HP74" s="182">
        <f t="shared" si="2318"/>
        <v>4166.666666666667</v>
      </c>
      <c r="HQ74" s="5"/>
      <c r="HR74" s="182">
        <f t="shared" si="2319"/>
        <v>10</v>
      </c>
      <c r="HS74" s="182">
        <f t="shared" si="2320"/>
        <v>416.66666666666669</v>
      </c>
      <c r="HT74" s="182">
        <f t="shared" si="2321"/>
        <v>4166.666666666667</v>
      </c>
      <c r="HU74" s="5"/>
      <c r="HV74" s="182">
        <f t="shared" si="2322"/>
        <v>10</v>
      </c>
      <c r="HW74" s="182">
        <f t="shared" si="2323"/>
        <v>416.66666666666669</v>
      </c>
      <c r="HX74" s="182">
        <f t="shared" si="2324"/>
        <v>4166.666666666667</v>
      </c>
      <c r="HY74" s="5"/>
      <c r="HZ74" s="182">
        <f t="shared" si="2325"/>
        <v>10</v>
      </c>
      <c r="IA74" s="182">
        <f t="shared" si="2326"/>
        <v>416.66666666666669</v>
      </c>
      <c r="IB74" s="182">
        <f t="shared" si="2327"/>
        <v>4166.666666666667</v>
      </c>
      <c r="IC74" s="5"/>
      <c r="ID74" s="182">
        <f t="shared" si="2328"/>
        <v>10</v>
      </c>
      <c r="IE74" s="182">
        <f t="shared" si="2329"/>
        <v>416.66666666666669</v>
      </c>
      <c r="IF74" s="182">
        <f t="shared" si="2330"/>
        <v>4166.666666666667</v>
      </c>
      <c r="IG74" s="5"/>
      <c r="IH74" s="182">
        <f t="shared" si="2331"/>
        <v>10</v>
      </c>
      <c r="II74" s="182">
        <f t="shared" si="2332"/>
        <v>416.66666666666669</v>
      </c>
      <c r="IJ74" s="182">
        <f t="shared" si="2333"/>
        <v>4166.666666666667</v>
      </c>
      <c r="IL74" s="182">
        <f t="shared" si="2334"/>
        <v>10</v>
      </c>
      <c r="IM74" s="182">
        <f t="shared" si="2335"/>
        <v>416.66666666666669</v>
      </c>
      <c r="IN74" s="182">
        <f t="shared" si="2336"/>
        <v>4166.666666666667</v>
      </c>
      <c r="IO74" s="5"/>
      <c r="IP74" s="182">
        <f t="shared" si="2337"/>
        <v>10</v>
      </c>
      <c r="IQ74" s="182">
        <f t="shared" si="2338"/>
        <v>416.66666666666669</v>
      </c>
      <c r="IR74" s="182">
        <f t="shared" si="2339"/>
        <v>4166.666666666667</v>
      </c>
      <c r="IS74" s="5"/>
      <c r="IT74" s="182">
        <f t="shared" si="2340"/>
        <v>10</v>
      </c>
      <c r="IU74" s="182">
        <f t="shared" si="2341"/>
        <v>416.66666666666669</v>
      </c>
      <c r="IV74" s="182">
        <f t="shared" si="2342"/>
        <v>4166.666666666667</v>
      </c>
      <c r="IW74" s="5"/>
      <c r="IX74" s="182">
        <f t="shared" si="2343"/>
        <v>10</v>
      </c>
      <c r="IY74" s="182">
        <f t="shared" si="2344"/>
        <v>416.66666666666669</v>
      </c>
      <c r="IZ74" s="182">
        <f t="shared" si="2345"/>
        <v>4166.666666666667</v>
      </c>
      <c r="JA74" s="5"/>
      <c r="JB74" s="182">
        <f t="shared" si="2346"/>
        <v>10</v>
      </c>
      <c r="JC74" s="182">
        <f t="shared" si="2347"/>
        <v>416.66666666666669</v>
      </c>
      <c r="JD74" s="182">
        <f t="shared" si="2348"/>
        <v>4166.666666666667</v>
      </c>
      <c r="JE74" s="5"/>
      <c r="JF74" s="182">
        <f t="shared" si="2349"/>
        <v>10</v>
      </c>
      <c r="JG74" s="182">
        <f t="shared" si="2350"/>
        <v>416.66666666666669</v>
      </c>
      <c r="JH74" s="182">
        <f t="shared" si="2351"/>
        <v>4166.666666666667</v>
      </c>
      <c r="JI74" s="5"/>
      <c r="JJ74" s="182">
        <f t="shared" si="2352"/>
        <v>10</v>
      </c>
      <c r="JK74" s="182">
        <f t="shared" si="2353"/>
        <v>416.66666666666669</v>
      </c>
      <c r="JL74" s="182">
        <f t="shared" si="2354"/>
        <v>4166.666666666667</v>
      </c>
      <c r="JM74" s="5"/>
      <c r="JN74" s="182">
        <f t="shared" si="2355"/>
        <v>10</v>
      </c>
      <c r="JO74" s="182">
        <f t="shared" si="2356"/>
        <v>416.66666666666669</v>
      </c>
      <c r="JP74" s="182">
        <f t="shared" si="2357"/>
        <v>4166.666666666667</v>
      </c>
      <c r="JR74" s="182">
        <f t="shared" si="2358"/>
        <v>10</v>
      </c>
      <c r="JS74" s="182">
        <f t="shared" si="2359"/>
        <v>416.66666666666669</v>
      </c>
      <c r="JT74" s="182">
        <f t="shared" si="2360"/>
        <v>4166.666666666667</v>
      </c>
      <c r="JV74" s="182">
        <f t="shared" si="2361"/>
        <v>10</v>
      </c>
      <c r="JW74" s="182">
        <f t="shared" si="2362"/>
        <v>416.66666666666669</v>
      </c>
      <c r="JX74" s="182">
        <f t="shared" si="2363"/>
        <v>4166.666666666667</v>
      </c>
      <c r="JZ74" s="182">
        <f t="shared" si="2364"/>
        <v>10</v>
      </c>
      <c r="KA74" s="182">
        <f t="shared" si="2365"/>
        <v>416.66666666666669</v>
      </c>
      <c r="KB74" s="182">
        <f t="shared" si="2366"/>
        <v>4166.666666666667</v>
      </c>
      <c r="KD74" s="182">
        <f t="shared" si="2367"/>
        <v>10</v>
      </c>
      <c r="KE74" s="182">
        <f t="shared" si="2368"/>
        <v>416.66666666666669</v>
      </c>
      <c r="KF74" s="182">
        <f t="shared" si="2369"/>
        <v>4166.666666666667</v>
      </c>
      <c r="KH74" s="183">
        <f t="shared" si="2370"/>
        <v>10</v>
      </c>
      <c r="KI74" s="183">
        <f t="shared" si="2137"/>
        <v>458.33333333333337</v>
      </c>
      <c r="KJ74" s="183">
        <f t="shared" si="2138"/>
        <v>4583.3333333333339</v>
      </c>
      <c r="KL74" s="183">
        <f t="shared" si="2139"/>
        <v>113</v>
      </c>
      <c r="KM74" s="183">
        <f t="shared" si="2140"/>
        <v>416.66666666666663</v>
      </c>
      <c r="KN74" s="183">
        <f t="shared" si="2141"/>
        <v>47083.333333333328</v>
      </c>
      <c r="KP74" s="183">
        <f t="shared" si="2142"/>
        <v>120</v>
      </c>
      <c r="KQ74" s="183">
        <f t="shared" si="2143"/>
        <v>416.66666666666663</v>
      </c>
      <c r="KR74" s="183">
        <f t="shared" si="2144"/>
        <v>49999.999999999993</v>
      </c>
      <c r="KT74" s="183">
        <f t="shared" si="2145"/>
        <v>120</v>
      </c>
      <c r="KU74" s="183">
        <f t="shared" si="2146"/>
        <v>416.66666666666663</v>
      </c>
      <c r="KV74" s="183">
        <f t="shared" si="2147"/>
        <v>49999.999999999993</v>
      </c>
      <c r="KX74" s="183">
        <f t="shared" si="2148"/>
        <v>120</v>
      </c>
      <c r="KY74" s="183">
        <f t="shared" si="2149"/>
        <v>416.66666666666663</v>
      </c>
      <c r="KZ74" s="183">
        <f t="shared" si="2150"/>
        <v>49999.999999999993</v>
      </c>
      <c r="LB74" s="183">
        <f t="shared" si="2151"/>
        <v>120</v>
      </c>
      <c r="LC74" s="183">
        <f t="shared" si="2152"/>
        <v>416.66666666666663</v>
      </c>
      <c r="LD74" s="183">
        <f t="shared" si="2153"/>
        <v>49999.999999999993</v>
      </c>
      <c r="LF74" s="183">
        <f t="shared" si="2154"/>
        <v>80</v>
      </c>
      <c r="LG74" s="183">
        <f t="shared" si="2155"/>
        <v>416.66666666666669</v>
      </c>
      <c r="LH74" s="183">
        <f t="shared" si="2156"/>
        <v>33333.333333333336</v>
      </c>
    </row>
    <row r="75" spans="2:320" ht="18.75">
      <c r="B75" s="172" t="s">
        <v>557</v>
      </c>
      <c r="C75" s="181"/>
      <c r="D75" s="180" t="str">
        <f>A.IIOPEX!E74</f>
        <v>Firesafety Certificate</v>
      </c>
      <c r="E75" s="184"/>
      <c r="F75" s="182"/>
      <c r="G75" s="182">
        <f>A.IIOPEX!I74</f>
        <v>416.66666666666669</v>
      </c>
      <c r="H75" s="182">
        <f t="shared" si="2157"/>
        <v>416.66666666666669</v>
      </c>
      <c r="I75" s="5"/>
      <c r="J75" s="182">
        <f t="shared" si="2158"/>
        <v>3</v>
      </c>
      <c r="K75" s="182">
        <f t="shared" si="2371"/>
        <v>416.66666666666669</v>
      </c>
      <c r="L75" s="182">
        <f t="shared" si="2159"/>
        <v>1250</v>
      </c>
      <c r="M75" s="5"/>
      <c r="N75" s="182">
        <f t="shared" si="2160"/>
        <v>3</v>
      </c>
      <c r="O75" s="182">
        <f t="shared" si="2161"/>
        <v>416.66666666666669</v>
      </c>
      <c r="P75" s="182">
        <f t="shared" si="2162"/>
        <v>1250</v>
      </c>
      <c r="Q75" s="5"/>
      <c r="R75" s="182">
        <f t="shared" si="2163"/>
        <v>4</v>
      </c>
      <c r="S75" s="182">
        <f t="shared" si="2164"/>
        <v>416.66666666666669</v>
      </c>
      <c r="T75" s="182">
        <f t="shared" si="2165"/>
        <v>1666.6666666666667</v>
      </c>
      <c r="U75" s="5"/>
      <c r="V75" s="182">
        <f t="shared" si="2166"/>
        <v>5</v>
      </c>
      <c r="W75" s="182">
        <f t="shared" si="2167"/>
        <v>416.66666666666669</v>
      </c>
      <c r="X75" s="182">
        <f t="shared" si="2168"/>
        <v>2083.3333333333335</v>
      </c>
      <c r="Y75" s="5"/>
      <c r="Z75" s="182">
        <f t="shared" si="2169"/>
        <v>8</v>
      </c>
      <c r="AA75" s="182">
        <f t="shared" si="2170"/>
        <v>416.66666666666669</v>
      </c>
      <c r="AB75" s="182">
        <f t="shared" si="2171"/>
        <v>3333.3333333333335</v>
      </c>
      <c r="AC75" s="5"/>
      <c r="AD75" s="182">
        <f t="shared" si="2172"/>
        <v>10</v>
      </c>
      <c r="AE75" s="182">
        <f t="shared" si="2173"/>
        <v>416.66666666666669</v>
      </c>
      <c r="AF75" s="182">
        <f t="shared" si="2174"/>
        <v>4166.666666666667</v>
      </c>
      <c r="AG75" s="5"/>
      <c r="AH75" s="182">
        <f t="shared" si="2175"/>
        <v>10</v>
      </c>
      <c r="AI75" s="182">
        <f t="shared" si="2176"/>
        <v>416.66666666666669</v>
      </c>
      <c r="AJ75" s="182">
        <f t="shared" si="2177"/>
        <v>4166.666666666667</v>
      </c>
      <c r="AK75" s="5"/>
      <c r="AL75" s="182">
        <f t="shared" si="2178"/>
        <v>10</v>
      </c>
      <c r="AM75" s="182">
        <f t="shared" si="2179"/>
        <v>416.66666666666669</v>
      </c>
      <c r="AN75" s="182">
        <f t="shared" si="2180"/>
        <v>4166.666666666667</v>
      </c>
      <c r="AO75" s="5"/>
      <c r="AP75" s="182">
        <f t="shared" si="2181"/>
        <v>10</v>
      </c>
      <c r="AQ75" s="182">
        <f t="shared" si="2182"/>
        <v>416.66666666666669</v>
      </c>
      <c r="AR75" s="182">
        <f t="shared" si="2183"/>
        <v>4166.666666666667</v>
      </c>
      <c r="AS75" s="5"/>
      <c r="AT75" s="182">
        <f t="shared" si="2184"/>
        <v>10</v>
      </c>
      <c r="AU75" s="182">
        <f t="shared" si="2185"/>
        <v>416.66666666666669</v>
      </c>
      <c r="AV75" s="182">
        <f t="shared" si="2186"/>
        <v>4166.666666666667</v>
      </c>
      <c r="AW75" s="5"/>
      <c r="AX75" s="182">
        <f t="shared" si="2187"/>
        <v>10</v>
      </c>
      <c r="AY75" s="182">
        <f t="shared" si="2188"/>
        <v>416.66666666666669</v>
      </c>
      <c r="AZ75" s="182">
        <f t="shared" si="2189"/>
        <v>4166.666666666667</v>
      </c>
      <c r="BA75" s="5"/>
      <c r="BB75" s="182">
        <f t="shared" si="2190"/>
        <v>10</v>
      </c>
      <c r="BC75" s="182">
        <f t="shared" si="2191"/>
        <v>416.66666666666669</v>
      </c>
      <c r="BD75" s="182">
        <f t="shared" si="2192"/>
        <v>4166.666666666667</v>
      </c>
      <c r="BE75" s="5"/>
      <c r="BF75" s="182">
        <f t="shared" si="2193"/>
        <v>10</v>
      </c>
      <c r="BG75" s="182">
        <f t="shared" si="2194"/>
        <v>416.66666666666669</v>
      </c>
      <c r="BH75" s="182">
        <f t="shared" si="2195"/>
        <v>4166.666666666667</v>
      </c>
      <c r="BI75" s="5"/>
      <c r="BJ75" s="182">
        <f t="shared" si="2196"/>
        <v>10</v>
      </c>
      <c r="BK75" s="182">
        <f t="shared" si="2197"/>
        <v>416.66666666666669</v>
      </c>
      <c r="BL75" s="182">
        <f t="shared" si="2198"/>
        <v>4166.666666666667</v>
      </c>
      <c r="BM75" s="5"/>
      <c r="BN75" s="182">
        <f t="shared" si="2199"/>
        <v>10</v>
      </c>
      <c r="BO75" s="182">
        <f t="shared" si="2200"/>
        <v>416.66666666666669</v>
      </c>
      <c r="BP75" s="182">
        <f t="shared" si="2201"/>
        <v>4166.666666666667</v>
      </c>
      <c r="BQ75" s="5"/>
      <c r="BR75" s="182">
        <f t="shared" si="2202"/>
        <v>10</v>
      </c>
      <c r="BS75" s="182">
        <f t="shared" si="2203"/>
        <v>416.66666666666669</v>
      </c>
      <c r="BT75" s="182">
        <f t="shared" si="2204"/>
        <v>4166.666666666667</v>
      </c>
      <c r="BU75" s="5"/>
      <c r="BV75" s="182">
        <f t="shared" si="2205"/>
        <v>10</v>
      </c>
      <c r="BW75" s="182">
        <f t="shared" si="2206"/>
        <v>416.66666666666669</v>
      </c>
      <c r="BX75" s="182">
        <f t="shared" si="2207"/>
        <v>4166.666666666667</v>
      </c>
      <c r="BY75" s="5"/>
      <c r="BZ75" s="182">
        <f t="shared" si="2208"/>
        <v>10</v>
      </c>
      <c r="CA75" s="182">
        <f t="shared" si="2209"/>
        <v>416.66666666666669</v>
      </c>
      <c r="CB75" s="182">
        <f t="shared" si="2210"/>
        <v>4166.666666666667</v>
      </c>
      <c r="CC75" s="5"/>
      <c r="CD75" s="182">
        <f t="shared" si="2211"/>
        <v>10</v>
      </c>
      <c r="CE75" s="182">
        <f t="shared" si="2212"/>
        <v>416.66666666666669</v>
      </c>
      <c r="CF75" s="182">
        <f t="shared" si="2213"/>
        <v>4166.666666666667</v>
      </c>
      <c r="CG75" s="5"/>
      <c r="CH75" s="182">
        <f t="shared" si="2214"/>
        <v>10</v>
      </c>
      <c r="CI75" s="182">
        <f t="shared" si="2215"/>
        <v>416.66666666666669</v>
      </c>
      <c r="CJ75" s="182">
        <f t="shared" si="2216"/>
        <v>4166.666666666667</v>
      </c>
      <c r="CK75" s="5"/>
      <c r="CL75" s="182">
        <f t="shared" si="2217"/>
        <v>10</v>
      </c>
      <c r="CM75" s="182">
        <f t="shared" si="2218"/>
        <v>416.66666666666669</v>
      </c>
      <c r="CN75" s="182">
        <f t="shared" si="2219"/>
        <v>4166.666666666667</v>
      </c>
      <c r="CO75" s="5"/>
      <c r="CP75" s="182">
        <f t="shared" si="2220"/>
        <v>10</v>
      </c>
      <c r="CQ75" s="182">
        <f t="shared" si="2221"/>
        <v>416.66666666666669</v>
      </c>
      <c r="CR75" s="182">
        <f t="shared" si="2222"/>
        <v>4166.666666666667</v>
      </c>
      <c r="CS75" s="5"/>
      <c r="CT75" s="182">
        <f t="shared" si="2223"/>
        <v>10</v>
      </c>
      <c r="CU75" s="182">
        <f t="shared" si="2224"/>
        <v>416.66666666666669</v>
      </c>
      <c r="CV75" s="182">
        <f t="shared" si="2225"/>
        <v>4166.666666666667</v>
      </c>
      <c r="CW75" s="5"/>
      <c r="CX75" s="182">
        <f t="shared" si="2226"/>
        <v>10</v>
      </c>
      <c r="CY75" s="182">
        <f t="shared" si="2227"/>
        <v>416.66666666666669</v>
      </c>
      <c r="CZ75" s="182">
        <f t="shared" si="2228"/>
        <v>4166.666666666667</v>
      </c>
      <c r="DA75" s="5"/>
      <c r="DB75" s="182">
        <f t="shared" si="2229"/>
        <v>10</v>
      </c>
      <c r="DC75" s="182">
        <f t="shared" si="2230"/>
        <v>416.66666666666669</v>
      </c>
      <c r="DD75" s="182">
        <f t="shared" si="2231"/>
        <v>4166.666666666667</v>
      </c>
      <c r="DE75" s="5"/>
      <c r="DF75" s="182">
        <f t="shared" si="2232"/>
        <v>10</v>
      </c>
      <c r="DG75" s="182">
        <f t="shared" si="2233"/>
        <v>416.66666666666669</v>
      </c>
      <c r="DH75" s="182">
        <f t="shared" si="2234"/>
        <v>4166.666666666667</v>
      </c>
      <c r="DI75" s="5"/>
      <c r="DJ75" s="182">
        <f t="shared" si="2235"/>
        <v>10</v>
      </c>
      <c r="DK75" s="182">
        <f t="shared" si="2236"/>
        <v>416.66666666666669</v>
      </c>
      <c r="DL75" s="182">
        <f t="shared" si="2237"/>
        <v>4166.666666666667</v>
      </c>
      <c r="DM75" s="5"/>
      <c r="DN75" s="182">
        <f t="shared" si="2238"/>
        <v>10</v>
      </c>
      <c r="DO75" s="182">
        <f t="shared" si="2239"/>
        <v>416.66666666666669</v>
      </c>
      <c r="DP75" s="182">
        <f t="shared" si="2240"/>
        <v>4166.666666666667</v>
      </c>
      <c r="DQ75" s="5"/>
      <c r="DR75" s="182">
        <f t="shared" si="2241"/>
        <v>10</v>
      </c>
      <c r="DS75" s="182">
        <f t="shared" si="2242"/>
        <v>416.66666666666669</v>
      </c>
      <c r="DT75" s="182">
        <f t="shared" si="2243"/>
        <v>4166.666666666667</v>
      </c>
      <c r="DU75" s="5"/>
      <c r="DV75" s="182">
        <f t="shared" si="2244"/>
        <v>10</v>
      </c>
      <c r="DW75" s="182">
        <f t="shared" si="2245"/>
        <v>416.66666666666669</v>
      </c>
      <c r="DX75" s="182">
        <f t="shared" si="2246"/>
        <v>4166.666666666667</v>
      </c>
      <c r="DY75" s="5"/>
      <c r="DZ75" s="182">
        <f t="shared" si="2247"/>
        <v>10</v>
      </c>
      <c r="EA75" s="182">
        <f t="shared" si="2248"/>
        <v>416.66666666666669</v>
      </c>
      <c r="EB75" s="182">
        <f t="shared" si="2249"/>
        <v>4166.666666666667</v>
      </c>
      <c r="EC75" s="5"/>
      <c r="ED75" s="182">
        <f t="shared" si="2250"/>
        <v>10</v>
      </c>
      <c r="EE75" s="182">
        <f t="shared" si="2251"/>
        <v>416.66666666666669</v>
      </c>
      <c r="EF75" s="182">
        <f t="shared" si="2252"/>
        <v>4166.666666666667</v>
      </c>
      <c r="EG75" s="5"/>
      <c r="EH75" s="182">
        <f t="shared" si="2253"/>
        <v>10</v>
      </c>
      <c r="EI75" s="182">
        <f t="shared" si="2254"/>
        <v>416.66666666666669</v>
      </c>
      <c r="EJ75" s="182">
        <f t="shared" si="2255"/>
        <v>4166.666666666667</v>
      </c>
      <c r="EK75" s="5"/>
      <c r="EL75" s="182">
        <f t="shared" si="2256"/>
        <v>10</v>
      </c>
      <c r="EM75" s="182">
        <f t="shared" si="2257"/>
        <v>416.66666666666669</v>
      </c>
      <c r="EN75" s="182">
        <f t="shared" si="2258"/>
        <v>4166.666666666667</v>
      </c>
      <c r="EO75" s="5"/>
      <c r="EP75" s="182">
        <f t="shared" si="2259"/>
        <v>10</v>
      </c>
      <c r="EQ75" s="182">
        <f t="shared" si="2260"/>
        <v>416.66666666666669</v>
      </c>
      <c r="ER75" s="182">
        <f t="shared" si="2261"/>
        <v>4166.666666666667</v>
      </c>
      <c r="ES75" s="5"/>
      <c r="ET75" s="182">
        <f t="shared" si="2262"/>
        <v>10</v>
      </c>
      <c r="EU75" s="182">
        <f t="shared" si="2263"/>
        <v>416.66666666666669</v>
      </c>
      <c r="EV75" s="182">
        <f t="shared" si="2264"/>
        <v>4166.666666666667</v>
      </c>
      <c r="EW75" s="5"/>
      <c r="EX75" s="182">
        <f t="shared" si="2265"/>
        <v>10</v>
      </c>
      <c r="EY75" s="182">
        <f t="shared" si="2266"/>
        <v>416.66666666666669</v>
      </c>
      <c r="EZ75" s="182">
        <f t="shared" si="2267"/>
        <v>4166.666666666667</v>
      </c>
      <c r="FA75" s="5"/>
      <c r="FB75" s="182">
        <f t="shared" si="2268"/>
        <v>10</v>
      </c>
      <c r="FC75" s="182">
        <f t="shared" si="2269"/>
        <v>416.66666666666669</v>
      </c>
      <c r="FD75" s="182">
        <f t="shared" si="2270"/>
        <v>4166.666666666667</v>
      </c>
      <c r="FE75" s="5"/>
      <c r="FF75" s="182">
        <f t="shared" si="2271"/>
        <v>10</v>
      </c>
      <c r="FG75" s="182">
        <f t="shared" si="2272"/>
        <v>416.66666666666669</v>
      </c>
      <c r="FH75" s="182">
        <f t="shared" si="2273"/>
        <v>4166.666666666667</v>
      </c>
      <c r="FI75" s="5"/>
      <c r="FJ75" s="182">
        <f t="shared" si="2274"/>
        <v>10</v>
      </c>
      <c r="FK75" s="182">
        <f t="shared" si="2275"/>
        <v>416.66666666666669</v>
      </c>
      <c r="FL75" s="182">
        <f t="shared" si="2276"/>
        <v>4166.666666666667</v>
      </c>
      <c r="FM75" s="5"/>
      <c r="FN75" s="182">
        <f t="shared" si="2277"/>
        <v>10</v>
      </c>
      <c r="FO75" s="182">
        <f t="shared" si="2278"/>
        <v>416.66666666666669</v>
      </c>
      <c r="FP75" s="182">
        <f t="shared" si="2279"/>
        <v>4166.666666666667</v>
      </c>
      <c r="FQ75" s="5"/>
      <c r="FR75" s="182">
        <f t="shared" si="2280"/>
        <v>10</v>
      </c>
      <c r="FS75" s="182">
        <f t="shared" si="2281"/>
        <v>416.66666666666669</v>
      </c>
      <c r="FT75" s="182">
        <f t="shared" si="2282"/>
        <v>4166.666666666667</v>
      </c>
      <c r="FU75" s="5"/>
      <c r="FV75" s="182">
        <f t="shared" si="2283"/>
        <v>10</v>
      </c>
      <c r="FW75" s="182">
        <f t="shared" si="2284"/>
        <v>416.66666666666669</v>
      </c>
      <c r="FX75" s="182">
        <f t="shared" si="2285"/>
        <v>4166.666666666667</v>
      </c>
      <c r="FY75" s="5"/>
      <c r="FZ75" s="182">
        <f t="shared" si="2286"/>
        <v>10</v>
      </c>
      <c r="GA75" s="182">
        <f t="shared" si="2287"/>
        <v>416.66666666666669</v>
      </c>
      <c r="GB75" s="182">
        <f t="shared" si="2288"/>
        <v>4166.666666666667</v>
      </c>
      <c r="GC75" s="5"/>
      <c r="GD75" s="182">
        <f t="shared" si="2289"/>
        <v>10</v>
      </c>
      <c r="GE75" s="182">
        <f t="shared" si="2290"/>
        <v>416.66666666666669</v>
      </c>
      <c r="GF75" s="182">
        <f t="shared" si="2291"/>
        <v>4166.666666666667</v>
      </c>
      <c r="GG75" s="5"/>
      <c r="GH75" s="182">
        <f t="shared" si="2292"/>
        <v>10</v>
      </c>
      <c r="GI75" s="182">
        <f t="shared" si="2293"/>
        <v>416.66666666666669</v>
      </c>
      <c r="GJ75" s="182">
        <f t="shared" si="2294"/>
        <v>4166.666666666667</v>
      </c>
      <c r="GK75" s="5"/>
      <c r="GL75" s="182">
        <f t="shared" si="2295"/>
        <v>10</v>
      </c>
      <c r="GM75" s="182">
        <f t="shared" si="2296"/>
        <v>416.66666666666669</v>
      </c>
      <c r="GN75" s="182">
        <f t="shared" si="2297"/>
        <v>4166.666666666667</v>
      </c>
      <c r="GP75" s="182">
        <f t="shared" si="2298"/>
        <v>10</v>
      </c>
      <c r="GQ75" s="182">
        <f t="shared" si="2299"/>
        <v>416.66666666666669</v>
      </c>
      <c r="GR75" s="182">
        <f t="shared" si="2300"/>
        <v>4166.666666666667</v>
      </c>
      <c r="GS75" s="5"/>
      <c r="GT75" s="182">
        <f t="shared" si="2301"/>
        <v>10</v>
      </c>
      <c r="GU75" s="182">
        <f t="shared" si="2302"/>
        <v>416.66666666666669</v>
      </c>
      <c r="GV75" s="182">
        <f t="shared" si="2303"/>
        <v>4166.666666666667</v>
      </c>
      <c r="GW75" s="5"/>
      <c r="GX75" s="182">
        <f t="shared" si="2304"/>
        <v>10</v>
      </c>
      <c r="GY75" s="182">
        <f t="shared" si="2305"/>
        <v>416.66666666666669</v>
      </c>
      <c r="GZ75" s="182">
        <f t="shared" si="2306"/>
        <v>4166.666666666667</v>
      </c>
      <c r="HA75" s="5"/>
      <c r="HB75" s="182">
        <f t="shared" si="2307"/>
        <v>10</v>
      </c>
      <c r="HC75" s="182">
        <f t="shared" si="2308"/>
        <v>416.66666666666669</v>
      </c>
      <c r="HD75" s="182">
        <f t="shared" si="2309"/>
        <v>4166.666666666667</v>
      </c>
      <c r="HE75" s="5"/>
      <c r="HF75" s="182">
        <f t="shared" si="2310"/>
        <v>10</v>
      </c>
      <c r="HG75" s="182">
        <f t="shared" si="2311"/>
        <v>416.66666666666669</v>
      </c>
      <c r="HH75" s="182">
        <f t="shared" si="2312"/>
        <v>4166.666666666667</v>
      </c>
      <c r="HI75" s="5"/>
      <c r="HJ75" s="182">
        <f t="shared" si="2313"/>
        <v>10</v>
      </c>
      <c r="HK75" s="182">
        <f t="shared" si="2314"/>
        <v>416.66666666666669</v>
      </c>
      <c r="HL75" s="182">
        <f t="shared" si="2315"/>
        <v>4166.666666666667</v>
      </c>
      <c r="HM75" s="5"/>
      <c r="HN75" s="182">
        <f t="shared" si="2316"/>
        <v>10</v>
      </c>
      <c r="HO75" s="182">
        <f t="shared" si="2317"/>
        <v>416.66666666666669</v>
      </c>
      <c r="HP75" s="182">
        <f t="shared" si="2318"/>
        <v>4166.666666666667</v>
      </c>
      <c r="HQ75" s="5"/>
      <c r="HR75" s="182">
        <f t="shared" si="2319"/>
        <v>10</v>
      </c>
      <c r="HS75" s="182">
        <f t="shared" si="2320"/>
        <v>416.66666666666669</v>
      </c>
      <c r="HT75" s="182">
        <f t="shared" si="2321"/>
        <v>4166.666666666667</v>
      </c>
      <c r="HU75" s="5"/>
      <c r="HV75" s="182">
        <f t="shared" si="2322"/>
        <v>10</v>
      </c>
      <c r="HW75" s="182">
        <f t="shared" si="2323"/>
        <v>416.66666666666669</v>
      </c>
      <c r="HX75" s="182">
        <f t="shared" si="2324"/>
        <v>4166.666666666667</v>
      </c>
      <c r="HY75" s="5"/>
      <c r="HZ75" s="182">
        <f t="shared" si="2325"/>
        <v>10</v>
      </c>
      <c r="IA75" s="182">
        <f t="shared" si="2326"/>
        <v>416.66666666666669</v>
      </c>
      <c r="IB75" s="182">
        <f t="shared" si="2327"/>
        <v>4166.666666666667</v>
      </c>
      <c r="IC75" s="5"/>
      <c r="ID75" s="182">
        <f t="shared" si="2328"/>
        <v>10</v>
      </c>
      <c r="IE75" s="182">
        <f t="shared" si="2329"/>
        <v>416.66666666666669</v>
      </c>
      <c r="IF75" s="182">
        <f t="shared" si="2330"/>
        <v>4166.666666666667</v>
      </c>
      <c r="IG75" s="5"/>
      <c r="IH75" s="182">
        <f t="shared" si="2331"/>
        <v>10</v>
      </c>
      <c r="II75" s="182">
        <f t="shared" si="2332"/>
        <v>416.66666666666669</v>
      </c>
      <c r="IJ75" s="182">
        <f t="shared" si="2333"/>
        <v>4166.666666666667</v>
      </c>
      <c r="IL75" s="182">
        <f t="shared" si="2334"/>
        <v>10</v>
      </c>
      <c r="IM75" s="182">
        <f t="shared" si="2335"/>
        <v>416.66666666666669</v>
      </c>
      <c r="IN75" s="182">
        <f t="shared" si="2336"/>
        <v>4166.666666666667</v>
      </c>
      <c r="IO75" s="5"/>
      <c r="IP75" s="182">
        <f t="shared" si="2337"/>
        <v>10</v>
      </c>
      <c r="IQ75" s="182">
        <f t="shared" si="2338"/>
        <v>416.66666666666669</v>
      </c>
      <c r="IR75" s="182">
        <f t="shared" si="2339"/>
        <v>4166.666666666667</v>
      </c>
      <c r="IS75" s="5"/>
      <c r="IT75" s="182">
        <f t="shared" si="2340"/>
        <v>10</v>
      </c>
      <c r="IU75" s="182">
        <f t="shared" si="2341"/>
        <v>416.66666666666669</v>
      </c>
      <c r="IV75" s="182">
        <f t="shared" si="2342"/>
        <v>4166.666666666667</v>
      </c>
      <c r="IW75" s="5"/>
      <c r="IX75" s="182">
        <f t="shared" si="2343"/>
        <v>10</v>
      </c>
      <c r="IY75" s="182">
        <f t="shared" si="2344"/>
        <v>416.66666666666669</v>
      </c>
      <c r="IZ75" s="182">
        <f t="shared" si="2345"/>
        <v>4166.666666666667</v>
      </c>
      <c r="JA75" s="5"/>
      <c r="JB75" s="182">
        <f t="shared" si="2346"/>
        <v>10</v>
      </c>
      <c r="JC75" s="182">
        <f t="shared" si="2347"/>
        <v>416.66666666666669</v>
      </c>
      <c r="JD75" s="182">
        <f t="shared" si="2348"/>
        <v>4166.666666666667</v>
      </c>
      <c r="JE75" s="5"/>
      <c r="JF75" s="182">
        <f t="shared" si="2349"/>
        <v>10</v>
      </c>
      <c r="JG75" s="182">
        <f t="shared" si="2350"/>
        <v>416.66666666666669</v>
      </c>
      <c r="JH75" s="182">
        <f t="shared" si="2351"/>
        <v>4166.666666666667</v>
      </c>
      <c r="JI75" s="5"/>
      <c r="JJ75" s="182">
        <f t="shared" si="2352"/>
        <v>10</v>
      </c>
      <c r="JK75" s="182">
        <f t="shared" si="2353"/>
        <v>416.66666666666669</v>
      </c>
      <c r="JL75" s="182">
        <f t="shared" si="2354"/>
        <v>4166.666666666667</v>
      </c>
      <c r="JM75" s="5"/>
      <c r="JN75" s="182">
        <f t="shared" si="2355"/>
        <v>10</v>
      </c>
      <c r="JO75" s="182">
        <f t="shared" si="2356"/>
        <v>416.66666666666669</v>
      </c>
      <c r="JP75" s="182">
        <f t="shared" si="2357"/>
        <v>4166.666666666667</v>
      </c>
      <c r="JR75" s="182">
        <f t="shared" si="2358"/>
        <v>10</v>
      </c>
      <c r="JS75" s="182">
        <f t="shared" si="2359"/>
        <v>416.66666666666669</v>
      </c>
      <c r="JT75" s="182">
        <f t="shared" si="2360"/>
        <v>4166.666666666667</v>
      </c>
      <c r="JV75" s="182">
        <f t="shared" si="2361"/>
        <v>10</v>
      </c>
      <c r="JW75" s="182">
        <f t="shared" si="2362"/>
        <v>416.66666666666669</v>
      </c>
      <c r="JX75" s="182">
        <f t="shared" si="2363"/>
        <v>4166.666666666667</v>
      </c>
      <c r="JZ75" s="182">
        <f t="shared" si="2364"/>
        <v>10</v>
      </c>
      <c r="KA75" s="182">
        <f t="shared" si="2365"/>
        <v>416.66666666666669</v>
      </c>
      <c r="KB75" s="182">
        <f t="shared" si="2366"/>
        <v>4166.666666666667</v>
      </c>
      <c r="KD75" s="182">
        <f t="shared" si="2367"/>
        <v>10</v>
      </c>
      <c r="KE75" s="182">
        <f t="shared" si="2368"/>
        <v>416.66666666666669</v>
      </c>
      <c r="KF75" s="182">
        <f t="shared" si="2369"/>
        <v>4166.666666666667</v>
      </c>
      <c r="KH75" s="183">
        <f t="shared" si="2370"/>
        <v>10</v>
      </c>
      <c r="KI75" s="183">
        <f t="shared" si="2137"/>
        <v>458.33333333333337</v>
      </c>
      <c r="KJ75" s="183">
        <f t="shared" si="2138"/>
        <v>4583.3333333333339</v>
      </c>
      <c r="KL75" s="183">
        <f t="shared" si="2139"/>
        <v>113</v>
      </c>
      <c r="KM75" s="183">
        <f t="shared" si="2140"/>
        <v>416.66666666666663</v>
      </c>
      <c r="KN75" s="183">
        <f t="shared" si="2141"/>
        <v>47083.333333333328</v>
      </c>
      <c r="KP75" s="183">
        <f t="shared" si="2142"/>
        <v>120</v>
      </c>
      <c r="KQ75" s="183">
        <f t="shared" si="2143"/>
        <v>416.66666666666663</v>
      </c>
      <c r="KR75" s="183">
        <f t="shared" si="2144"/>
        <v>49999.999999999993</v>
      </c>
      <c r="KT75" s="183">
        <f t="shared" si="2145"/>
        <v>120</v>
      </c>
      <c r="KU75" s="183">
        <f t="shared" si="2146"/>
        <v>416.66666666666663</v>
      </c>
      <c r="KV75" s="183">
        <f t="shared" si="2147"/>
        <v>49999.999999999993</v>
      </c>
      <c r="KX75" s="183">
        <f t="shared" si="2148"/>
        <v>120</v>
      </c>
      <c r="KY75" s="183">
        <f t="shared" si="2149"/>
        <v>416.66666666666663</v>
      </c>
      <c r="KZ75" s="183">
        <f t="shared" si="2150"/>
        <v>49999.999999999993</v>
      </c>
      <c r="LB75" s="183">
        <f t="shared" si="2151"/>
        <v>120</v>
      </c>
      <c r="LC75" s="183">
        <f t="shared" si="2152"/>
        <v>416.66666666666663</v>
      </c>
      <c r="LD75" s="183">
        <f t="shared" si="2153"/>
        <v>49999.999999999993</v>
      </c>
      <c r="LF75" s="183">
        <f t="shared" si="2154"/>
        <v>80</v>
      </c>
      <c r="LG75" s="183">
        <f t="shared" si="2155"/>
        <v>416.66666666666669</v>
      </c>
      <c r="LH75" s="183">
        <f t="shared" si="2156"/>
        <v>33333.333333333336</v>
      </c>
    </row>
    <row r="76" spans="2:320" ht="18.75">
      <c r="B76" s="362" t="s">
        <v>164</v>
      </c>
      <c r="C76" s="362"/>
      <c r="D76" s="362"/>
      <c r="E76" s="184"/>
      <c r="F76" s="188"/>
      <c r="G76" s="188"/>
      <c r="H76" s="188">
        <f>SUM(H67:H75)</f>
        <v>22000.000000000004</v>
      </c>
      <c r="I76" s="188"/>
      <c r="J76" s="188">
        <f>SUM(J67:J75)</f>
        <v>27</v>
      </c>
      <c r="K76" s="188"/>
      <c r="L76" s="188">
        <f>SUM(L67:L75)</f>
        <v>66000</v>
      </c>
      <c r="M76" s="188"/>
      <c r="N76" s="188">
        <f>SUM(N67:N75)</f>
        <v>27</v>
      </c>
      <c r="O76" s="188"/>
      <c r="P76" s="188">
        <f>SUM(P67:P75)</f>
        <v>66000</v>
      </c>
      <c r="Q76" s="188"/>
      <c r="R76" s="188">
        <f>SUM(R67:R75)</f>
        <v>36</v>
      </c>
      <c r="S76" s="188"/>
      <c r="T76" s="188">
        <f>SUM(T67:T75)</f>
        <v>88000.000000000015</v>
      </c>
      <c r="U76" s="188"/>
      <c r="V76" s="188">
        <f>SUM(V67:V75)</f>
        <v>45</v>
      </c>
      <c r="W76" s="188"/>
      <c r="X76" s="188">
        <f>SUM(X67:X75)</f>
        <v>109999.99999999999</v>
      </c>
      <c r="Y76" s="188"/>
      <c r="Z76" s="188">
        <f>SUM(Z67:Z75)</f>
        <v>72</v>
      </c>
      <c r="AA76" s="188"/>
      <c r="AB76" s="188">
        <f>SUM(AB67:AB75)</f>
        <v>176000.00000000003</v>
      </c>
      <c r="AC76" s="188"/>
      <c r="AD76" s="188">
        <f>SUM(AD67:AD75)</f>
        <v>90</v>
      </c>
      <c r="AE76" s="188"/>
      <c r="AF76" s="188">
        <f>SUM(AF67:AF75)</f>
        <v>219999.99999999997</v>
      </c>
      <c r="AG76" s="188"/>
      <c r="AH76" s="188">
        <f>SUM(AH67:AH75)</f>
        <v>90</v>
      </c>
      <c r="AI76" s="188"/>
      <c r="AJ76" s="188">
        <f>SUM(AJ67:AJ75)</f>
        <v>219999.99999999997</v>
      </c>
      <c r="AK76" s="188"/>
      <c r="AL76" s="188">
        <f>SUM(AL67:AL75)</f>
        <v>90</v>
      </c>
      <c r="AM76" s="188"/>
      <c r="AN76" s="188">
        <f>SUM(AN67:AN75)</f>
        <v>219999.99999999997</v>
      </c>
      <c r="AO76" s="188"/>
      <c r="AP76" s="188">
        <f>SUM(AP67:AP75)</f>
        <v>90</v>
      </c>
      <c r="AQ76" s="188"/>
      <c r="AR76" s="188">
        <f>SUM(AR67:AR75)</f>
        <v>219999.99999999997</v>
      </c>
      <c r="AS76" s="188"/>
      <c r="AT76" s="188">
        <f>SUM(AT67:AT75)</f>
        <v>90</v>
      </c>
      <c r="AU76" s="188"/>
      <c r="AV76" s="188">
        <f>SUM(AV67:AV75)</f>
        <v>219999.99999999997</v>
      </c>
      <c r="AW76" s="188"/>
      <c r="AX76" s="188">
        <f>SUM(AX67:AX75)</f>
        <v>90</v>
      </c>
      <c r="AY76" s="188"/>
      <c r="AZ76" s="188">
        <f>SUM(AZ67:AZ75)</f>
        <v>219999.99999999997</v>
      </c>
      <c r="BA76" s="188"/>
      <c r="BB76" s="188">
        <f>SUM(BB67:BB75)</f>
        <v>90</v>
      </c>
      <c r="BC76" s="188"/>
      <c r="BD76" s="188">
        <f>SUM(BD67:BD75)</f>
        <v>219999.99999999997</v>
      </c>
      <c r="BE76" s="188"/>
      <c r="BF76" s="188">
        <f>SUM(BF67:BF75)</f>
        <v>90</v>
      </c>
      <c r="BG76" s="188"/>
      <c r="BH76" s="188">
        <f>SUM(BH67:BH75)</f>
        <v>219999.99999999997</v>
      </c>
      <c r="BI76" s="188"/>
      <c r="BJ76" s="188">
        <f>SUM(BJ67:BJ75)</f>
        <v>90</v>
      </c>
      <c r="BK76" s="188"/>
      <c r="BL76" s="188">
        <f>SUM(BL67:BL75)</f>
        <v>219999.99999999997</v>
      </c>
      <c r="BM76" s="188"/>
      <c r="BN76" s="188">
        <f>SUM(BN67:BN75)</f>
        <v>90</v>
      </c>
      <c r="BO76" s="188"/>
      <c r="BP76" s="188">
        <f>SUM(BP67:BP75)</f>
        <v>219999.99999999997</v>
      </c>
      <c r="BQ76" s="188"/>
      <c r="BR76" s="188">
        <f>SUM(BR67:BR75)</f>
        <v>90</v>
      </c>
      <c r="BS76" s="188"/>
      <c r="BT76" s="188">
        <f>SUM(BT67:BT75)</f>
        <v>219999.99999999997</v>
      </c>
      <c r="BU76" s="188"/>
      <c r="BV76" s="188">
        <f>SUM(BV67:BV75)</f>
        <v>90</v>
      </c>
      <c r="BW76" s="188"/>
      <c r="BX76" s="188">
        <f>SUM(BX67:BX75)</f>
        <v>219999.99999999997</v>
      </c>
      <c r="BY76" s="188"/>
      <c r="BZ76" s="188">
        <f>SUM(BZ67:BZ75)</f>
        <v>90</v>
      </c>
      <c r="CA76" s="188"/>
      <c r="CB76" s="188">
        <f>SUM(CB67:CB75)</f>
        <v>219999.99999999997</v>
      </c>
      <c r="CC76" s="188"/>
      <c r="CD76" s="188">
        <f>SUM(CD67:CD75)</f>
        <v>90</v>
      </c>
      <c r="CE76" s="188"/>
      <c r="CF76" s="188">
        <f>SUM(CF67:CF75)</f>
        <v>219999.99999999997</v>
      </c>
      <c r="CG76" s="188"/>
      <c r="CH76" s="188">
        <f>SUM(CH67:CH75)</f>
        <v>90</v>
      </c>
      <c r="CI76" s="188"/>
      <c r="CJ76" s="188">
        <f>SUM(CJ67:CJ75)</f>
        <v>219999.99999999997</v>
      </c>
      <c r="CK76" s="188"/>
      <c r="CL76" s="188">
        <f>SUM(CL67:CL75)</f>
        <v>90</v>
      </c>
      <c r="CM76" s="188"/>
      <c r="CN76" s="188">
        <f>SUM(CN67:CN75)</f>
        <v>219999.99999999997</v>
      </c>
      <c r="CO76" s="188"/>
      <c r="CP76" s="188">
        <f>SUM(CP67:CP75)</f>
        <v>90</v>
      </c>
      <c r="CQ76" s="188"/>
      <c r="CR76" s="188">
        <f>SUM(CR67:CR75)</f>
        <v>219999.99999999997</v>
      </c>
      <c r="CS76" s="188"/>
      <c r="CT76" s="188">
        <f>SUM(CT67:CT75)</f>
        <v>90</v>
      </c>
      <c r="CU76" s="188"/>
      <c r="CV76" s="188">
        <f>SUM(CV67:CV75)</f>
        <v>219999.99999999997</v>
      </c>
      <c r="CW76" s="188"/>
      <c r="CX76" s="188">
        <f>SUM(CX67:CX75)</f>
        <v>90</v>
      </c>
      <c r="CY76" s="188"/>
      <c r="CZ76" s="188">
        <f>SUM(CZ67:CZ75)</f>
        <v>219999.99999999997</v>
      </c>
      <c r="DA76" s="188"/>
      <c r="DB76" s="188">
        <f>SUM(DB67:DB75)</f>
        <v>90</v>
      </c>
      <c r="DC76" s="188"/>
      <c r="DD76" s="188">
        <f>SUM(DD67:DD75)</f>
        <v>219999.99999999997</v>
      </c>
      <c r="DE76" s="188"/>
      <c r="DF76" s="188">
        <f>SUM(DF67:DF75)</f>
        <v>90</v>
      </c>
      <c r="DG76" s="188"/>
      <c r="DH76" s="188">
        <f>SUM(DH67:DH75)</f>
        <v>219999.99999999997</v>
      </c>
      <c r="DI76" s="188"/>
      <c r="DJ76" s="188">
        <f>SUM(DJ67:DJ75)</f>
        <v>90</v>
      </c>
      <c r="DK76" s="188"/>
      <c r="DL76" s="188">
        <f>SUM(DL67:DL75)</f>
        <v>219999.99999999997</v>
      </c>
      <c r="DM76" s="188"/>
      <c r="DN76" s="188">
        <f>SUM(DN67:DN75)</f>
        <v>90</v>
      </c>
      <c r="DO76" s="188"/>
      <c r="DP76" s="188">
        <f>SUM(DP67:DP75)</f>
        <v>219999.99999999997</v>
      </c>
      <c r="DQ76" s="188"/>
      <c r="DR76" s="188">
        <f>SUM(DR67:DR75)</f>
        <v>90</v>
      </c>
      <c r="DS76" s="188"/>
      <c r="DT76" s="188">
        <f>SUM(DT67:DT75)</f>
        <v>219999.99999999997</v>
      </c>
      <c r="DU76" s="188"/>
      <c r="DV76" s="188">
        <f>SUM(DV67:DV75)</f>
        <v>90</v>
      </c>
      <c r="DW76" s="188"/>
      <c r="DX76" s="188">
        <f>SUM(DX67:DX75)</f>
        <v>219999.99999999997</v>
      </c>
      <c r="DY76" s="188"/>
      <c r="DZ76" s="188">
        <f>SUM(DZ67:DZ75)</f>
        <v>90</v>
      </c>
      <c r="EA76" s="188"/>
      <c r="EB76" s="188">
        <f>SUM(EB67:EB75)</f>
        <v>219999.99999999997</v>
      </c>
      <c r="EC76" s="188"/>
      <c r="ED76" s="188">
        <f>SUM(ED67:ED75)</f>
        <v>90</v>
      </c>
      <c r="EE76" s="188"/>
      <c r="EF76" s="188">
        <f>SUM(EF67:EF75)</f>
        <v>219999.99999999997</v>
      </c>
      <c r="EG76" s="188"/>
      <c r="EH76" s="188">
        <f>SUM(EH67:EH75)</f>
        <v>90</v>
      </c>
      <c r="EI76" s="188"/>
      <c r="EJ76" s="188">
        <f>SUM(EJ67:EJ75)</f>
        <v>219999.99999999997</v>
      </c>
      <c r="EK76" s="188"/>
      <c r="EL76" s="188">
        <f>SUM(EL67:EL75)</f>
        <v>90</v>
      </c>
      <c r="EM76" s="188"/>
      <c r="EN76" s="188">
        <f>SUM(EN67:EN75)</f>
        <v>219999.99999999997</v>
      </c>
      <c r="EO76" s="188"/>
      <c r="EP76" s="188">
        <f>SUM(EP67:EP75)</f>
        <v>90</v>
      </c>
      <c r="EQ76" s="188"/>
      <c r="ER76" s="188">
        <f>SUM(ER67:ER75)</f>
        <v>219999.99999999997</v>
      </c>
      <c r="ES76" s="188"/>
      <c r="ET76" s="188">
        <f>SUM(ET67:ET75)</f>
        <v>90</v>
      </c>
      <c r="EU76" s="188"/>
      <c r="EV76" s="188">
        <f>SUM(EV67:EV75)</f>
        <v>219999.99999999997</v>
      </c>
      <c r="EW76" s="188"/>
      <c r="EX76" s="188">
        <f>SUM(EX67:EX75)</f>
        <v>90</v>
      </c>
      <c r="EY76" s="188"/>
      <c r="EZ76" s="188">
        <f>SUM(EZ67:EZ75)</f>
        <v>219999.99999999997</v>
      </c>
      <c r="FA76" s="188"/>
      <c r="FB76" s="188">
        <f>SUM(FB67:FB75)</f>
        <v>90</v>
      </c>
      <c r="FC76" s="188"/>
      <c r="FD76" s="188">
        <f>SUM(FD67:FD75)</f>
        <v>219999.99999999997</v>
      </c>
      <c r="FE76" s="188"/>
      <c r="FF76" s="188">
        <f>SUM(FF67:FF75)</f>
        <v>90</v>
      </c>
      <c r="FG76" s="188"/>
      <c r="FH76" s="188">
        <f>SUM(FH67:FH75)</f>
        <v>219999.99999999997</v>
      </c>
      <c r="FI76" s="188"/>
      <c r="FJ76" s="188">
        <f>SUM(FJ67:FJ75)</f>
        <v>90</v>
      </c>
      <c r="FK76" s="188"/>
      <c r="FL76" s="188">
        <f>SUM(FL67:FL75)</f>
        <v>219999.99999999997</v>
      </c>
      <c r="FM76" s="188"/>
      <c r="FN76" s="188">
        <f>SUM(FN67:FN75)</f>
        <v>90</v>
      </c>
      <c r="FO76" s="188"/>
      <c r="FP76" s="188">
        <f>SUM(FP67:FP75)</f>
        <v>219999.99999999997</v>
      </c>
      <c r="FQ76" s="188"/>
      <c r="FR76" s="188">
        <f>SUM(FR67:FR75)</f>
        <v>90</v>
      </c>
      <c r="FS76" s="188"/>
      <c r="FT76" s="188">
        <f>SUM(FT67:FT75)</f>
        <v>219999.99999999997</v>
      </c>
      <c r="FU76" s="188"/>
      <c r="FV76" s="188">
        <f>SUM(FV67:FV75)</f>
        <v>90</v>
      </c>
      <c r="FW76" s="188"/>
      <c r="FX76" s="188">
        <f>SUM(FX67:FX75)</f>
        <v>219999.99999999997</v>
      </c>
      <c r="FY76" s="188"/>
      <c r="FZ76" s="188">
        <f>SUM(FZ67:FZ75)</f>
        <v>90</v>
      </c>
      <c r="GA76" s="188"/>
      <c r="GB76" s="188">
        <f>SUM(GB67:GB75)</f>
        <v>219999.99999999997</v>
      </c>
      <c r="GC76" s="188"/>
      <c r="GD76" s="188">
        <f>SUM(GD67:GD75)</f>
        <v>90</v>
      </c>
      <c r="GE76" s="188"/>
      <c r="GF76" s="188">
        <f>SUM(GF67:GF75)</f>
        <v>219999.99999999997</v>
      </c>
      <c r="GG76" s="188"/>
      <c r="GH76" s="188">
        <f>SUM(GH67:GH75)</f>
        <v>90</v>
      </c>
      <c r="GI76" s="188"/>
      <c r="GJ76" s="188">
        <f>SUM(GJ67:GJ75)</f>
        <v>219999.99999999997</v>
      </c>
      <c r="GK76" s="188"/>
      <c r="GL76" s="188">
        <f>SUM(GL67:GL75)</f>
        <v>90</v>
      </c>
      <c r="GM76" s="188"/>
      <c r="GN76" s="188">
        <f>SUM(GN67:GN75)</f>
        <v>219999.99999999997</v>
      </c>
      <c r="GO76" s="3"/>
      <c r="GP76" s="188">
        <f>SUM(GP67:GP75)</f>
        <v>90</v>
      </c>
      <c r="GQ76" s="188"/>
      <c r="GR76" s="188">
        <f>SUM(GR67:GR75)</f>
        <v>219999.99999999997</v>
      </c>
      <c r="GS76" s="188"/>
      <c r="GT76" s="188">
        <f>SUM(GT67:GT75)</f>
        <v>90</v>
      </c>
      <c r="GU76" s="188"/>
      <c r="GV76" s="188">
        <f>SUM(GV67:GV75)</f>
        <v>219999.99999999997</v>
      </c>
      <c r="GW76" s="188"/>
      <c r="GX76" s="188">
        <f>SUM(GX67:GX75)</f>
        <v>90</v>
      </c>
      <c r="GY76" s="188"/>
      <c r="GZ76" s="188">
        <f>SUM(GZ67:GZ75)</f>
        <v>219999.99999999997</v>
      </c>
      <c r="HA76" s="188"/>
      <c r="HB76" s="188">
        <f>SUM(HB67:HB75)</f>
        <v>90</v>
      </c>
      <c r="HC76" s="188"/>
      <c r="HD76" s="188">
        <f>SUM(HD67:HD75)</f>
        <v>219999.99999999997</v>
      </c>
      <c r="HE76" s="188"/>
      <c r="HF76" s="188">
        <f>SUM(HF67:HF75)</f>
        <v>90</v>
      </c>
      <c r="HG76" s="188"/>
      <c r="HH76" s="188">
        <f>SUM(HH67:HH75)</f>
        <v>219999.99999999997</v>
      </c>
      <c r="HI76" s="188"/>
      <c r="HJ76" s="188">
        <f>SUM(HJ67:HJ75)</f>
        <v>90</v>
      </c>
      <c r="HK76" s="188"/>
      <c r="HL76" s="188">
        <f>SUM(HL67:HL75)</f>
        <v>219999.99999999997</v>
      </c>
      <c r="HM76" s="188"/>
      <c r="HN76" s="188">
        <f>SUM(HN67:HN75)</f>
        <v>90</v>
      </c>
      <c r="HO76" s="188"/>
      <c r="HP76" s="188">
        <f>SUM(HP67:HP75)</f>
        <v>219999.99999999997</v>
      </c>
      <c r="HQ76" s="188"/>
      <c r="HR76" s="188">
        <f>SUM(HR67:HR75)</f>
        <v>90</v>
      </c>
      <c r="HS76" s="188"/>
      <c r="HT76" s="188">
        <f>SUM(HT67:HT75)</f>
        <v>219999.99999999997</v>
      </c>
      <c r="HU76" s="188"/>
      <c r="HV76" s="188">
        <f>SUM(HV67:HV75)</f>
        <v>90</v>
      </c>
      <c r="HW76" s="188"/>
      <c r="HX76" s="188">
        <f>SUM(HX67:HX75)</f>
        <v>219999.99999999997</v>
      </c>
      <c r="HY76" s="188"/>
      <c r="HZ76" s="188">
        <f>SUM(HZ67:HZ75)</f>
        <v>90</v>
      </c>
      <c r="IA76" s="188"/>
      <c r="IB76" s="188">
        <f>SUM(IB67:IB75)</f>
        <v>219999.99999999997</v>
      </c>
      <c r="IC76" s="188"/>
      <c r="ID76" s="188">
        <f>SUM(ID67:ID75)</f>
        <v>90</v>
      </c>
      <c r="IE76" s="188"/>
      <c r="IF76" s="188">
        <f>SUM(IF67:IF75)</f>
        <v>219999.99999999997</v>
      </c>
      <c r="IG76" s="188"/>
      <c r="IH76" s="188">
        <f>SUM(IH67:IH75)</f>
        <v>90</v>
      </c>
      <c r="II76" s="188"/>
      <c r="IJ76" s="188">
        <f>SUM(IJ67:IJ75)</f>
        <v>219999.99999999997</v>
      </c>
      <c r="IK76" s="3"/>
      <c r="IL76" s="188">
        <f>SUM(IL67:IL75)</f>
        <v>90</v>
      </c>
      <c r="IM76" s="188"/>
      <c r="IN76" s="188">
        <f>SUM(IN67:IN75)</f>
        <v>219999.99999999997</v>
      </c>
      <c r="IO76" s="188"/>
      <c r="IP76" s="188">
        <f>SUM(IP67:IP75)</f>
        <v>90</v>
      </c>
      <c r="IQ76" s="188"/>
      <c r="IR76" s="188">
        <f>SUM(IR67:IR75)</f>
        <v>219999.99999999997</v>
      </c>
      <c r="IS76" s="188"/>
      <c r="IT76" s="188">
        <f>SUM(IT67:IT75)</f>
        <v>90</v>
      </c>
      <c r="IU76" s="188"/>
      <c r="IV76" s="188">
        <f>SUM(IV67:IV75)</f>
        <v>219999.99999999997</v>
      </c>
      <c r="IW76" s="188"/>
      <c r="IX76" s="188">
        <f>SUM(IX67:IX75)</f>
        <v>90</v>
      </c>
      <c r="IY76" s="188"/>
      <c r="IZ76" s="188">
        <f>SUM(IZ67:IZ75)</f>
        <v>219999.99999999997</v>
      </c>
      <c r="JA76" s="188"/>
      <c r="JB76" s="188">
        <f>SUM(JB67:JB75)</f>
        <v>90</v>
      </c>
      <c r="JC76" s="188"/>
      <c r="JD76" s="188">
        <f>SUM(JD67:JD75)</f>
        <v>219999.99999999997</v>
      </c>
      <c r="JE76" s="188"/>
      <c r="JF76" s="188">
        <f>SUM(JF67:JF75)</f>
        <v>90</v>
      </c>
      <c r="JG76" s="188"/>
      <c r="JH76" s="188">
        <f>SUM(JH67:JH75)</f>
        <v>219999.99999999997</v>
      </c>
      <c r="JI76" s="188"/>
      <c r="JJ76" s="188">
        <f>SUM(JJ67:JJ75)</f>
        <v>90</v>
      </c>
      <c r="JK76" s="188"/>
      <c r="JL76" s="188">
        <f>SUM(JL67:JL75)</f>
        <v>219999.99999999997</v>
      </c>
      <c r="JM76" s="188"/>
      <c r="JN76" s="188">
        <f>SUM(JN67:JN75)</f>
        <v>90</v>
      </c>
      <c r="JO76" s="188"/>
      <c r="JP76" s="188">
        <f>SUM(JP67:JP75)</f>
        <v>219999.99999999997</v>
      </c>
      <c r="JQ76" s="3"/>
      <c r="JR76" s="188">
        <f>SUM(JR67:JR75)</f>
        <v>90</v>
      </c>
      <c r="JS76" s="188"/>
      <c r="JT76" s="188">
        <f>SUM(JT67:JT75)</f>
        <v>219999.99999999997</v>
      </c>
      <c r="JU76" s="3"/>
      <c r="JV76" s="188">
        <f>SUM(JV67:JV75)</f>
        <v>90</v>
      </c>
      <c r="JW76" s="188"/>
      <c r="JX76" s="188">
        <f>SUM(JX67:JX75)</f>
        <v>219999.99999999997</v>
      </c>
      <c r="JY76" s="3"/>
      <c r="JZ76" s="188">
        <f>SUM(JZ67:JZ75)</f>
        <v>90</v>
      </c>
      <c r="KA76" s="188"/>
      <c r="KB76" s="188">
        <f>SUM(KB67:KB75)</f>
        <v>219999.99999999997</v>
      </c>
      <c r="KC76" s="3"/>
      <c r="KD76" s="188">
        <f>SUM(KD67:KD75)</f>
        <v>90</v>
      </c>
      <c r="KE76" s="188"/>
      <c r="KF76" s="188">
        <f>SUM(KF67:KF75)</f>
        <v>219999.99999999997</v>
      </c>
      <c r="KG76" s="3"/>
      <c r="KH76" s="188"/>
      <c r="KI76" s="188"/>
      <c r="KJ76" s="183">
        <f t="shared" ref="KJ76" si="2372">SUMIFS($F76:$JM76,$F$3:$JM$3,KH$5,$F$6:$JM$6,KJ$6)</f>
        <v>242000</v>
      </c>
      <c r="KL76" s="188"/>
      <c r="KM76" s="188"/>
      <c r="KN76" s="183">
        <f t="shared" ref="KN76" si="2373">SUMIFS($F76:$JM76,$F$3:$JM$3,KL$5,$F$6:$JM$6,KN$6)</f>
        <v>2486000</v>
      </c>
      <c r="KP76" s="188"/>
      <c r="KQ76" s="188"/>
      <c r="KR76" s="183">
        <f t="shared" ref="KR76" si="2374">SUMIFS($F76:$JM76,$F$3:$JM$3,KP$5,$F$6:$JM$6,KR$6)</f>
        <v>2639999.9999999995</v>
      </c>
      <c r="KT76" s="188"/>
      <c r="KU76" s="188"/>
      <c r="KV76" s="183">
        <f t="shared" ref="KV76" si="2375">SUMIFS($F76:$JM76,$F$3:$JM$3,KT$5,$F$6:$JM$6,KV$6)</f>
        <v>2639999.9999999995</v>
      </c>
      <c r="KX76" s="188"/>
      <c r="KY76" s="188"/>
      <c r="KZ76" s="183">
        <f t="shared" ref="KZ76" si="2376">SUMIFS($F76:$JM76,$F$3:$JM$3,KX$5,$F$6:$JM$6,KZ$6)</f>
        <v>2639999.9999999995</v>
      </c>
      <c r="LB76" s="188"/>
      <c r="LC76" s="188"/>
      <c r="LD76" s="183">
        <f t="shared" ref="LD76" si="2377">SUMIFS($F76:$JM76,$F$3:$JM$3,LB$5,$F$6:$JM$6,LD$6)</f>
        <v>2639999.9999999995</v>
      </c>
      <c r="LF76" s="188"/>
      <c r="LG76" s="188"/>
      <c r="LH76" s="183">
        <f t="shared" ref="LH76" si="2378">SUMIFS($F76:$JM76,$F$3:$JM$3,LF$5,$F$6:$JM$6,LH$6)</f>
        <v>659999.99999999988</v>
      </c>
    </row>
    <row r="77" spans="2:320" ht="9.75" customHeight="1">
      <c r="B77" s="3"/>
      <c r="C77" s="179"/>
      <c r="D77" s="184"/>
      <c r="E77" s="184"/>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R77" s="5"/>
      <c r="JS77" s="5"/>
      <c r="JT77" s="5"/>
      <c r="JV77" s="5"/>
      <c r="JW77" s="5"/>
      <c r="JX77" s="5"/>
      <c r="JZ77" s="5"/>
      <c r="KA77" s="5"/>
      <c r="KB77" s="5"/>
      <c r="KD77" s="5"/>
      <c r="KE77" s="5"/>
      <c r="KF77" s="5"/>
      <c r="KH77" s="5"/>
      <c r="KI77" s="5"/>
      <c r="KJ77" s="5"/>
      <c r="KL77" s="5"/>
      <c r="KM77" s="5"/>
      <c r="KN77" s="5"/>
      <c r="KP77" s="5"/>
      <c r="KQ77" s="5"/>
      <c r="KR77" s="5"/>
      <c r="KT77" s="5"/>
      <c r="KU77" s="5"/>
      <c r="KV77" s="5"/>
      <c r="KX77" s="5"/>
      <c r="KY77" s="5"/>
      <c r="KZ77" s="5"/>
      <c r="LB77" s="5"/>
      <c r="LC77" s="5"/>
      <c r="LD77" s="5"/>
      <c r="LF77" s="5"/>
      <c r="LG77" s="5"/>
      <c r="LH77" s="5"/>
    </row>
    <row r="78" spans="2:320" s="284" customFormat="1" ht="11.25">
      <c r="B78" s="283"/>
      <c r="J78" s="207">
        <f>A.IIOPEX!K80+100%</f>
        <v>2</v>
      </c>
      <c r="K78" s="207">
        <f>$K$8</f>
        <v>1</v>
      </c>
      <c r="L78" s="207">
        <f>A.IIOPEX!K80+100%</f>
        <v>2</v>
      </c>
      <c r="M78" s="285"/>
      <c r="N78" s="207">
        <v>1</v>
      </c>
      <c r="O78" s="207">
        <v>1</v>
      </c>
      <c r="P78" s="207">
        <v>1</v>
      </c>
      <c r="Q78" s="285"/>
      <c r="R78" s="207">
        <f>N78</f>
        <v>1</v>
      </c>
      <c r="S78" s="207">
        <v>1</v>
      </c>
      <c r="T78" s="207">
        <f>P78</f>
        <v>1</v>
      </c>
      <c r="U78" s="285"/>
      <c r="V78" s="207">
        <f>R78</f>
        <v>1</v>
      </c>
      <c r="W78" s="207">
        <v>1</v>
      </c>
      <c r="X78" s="207">
        <f>T78</f>
        <v>1</v>
      </c>
      <c r="Y78" s="285"/>
      <c r="Z78" s="207">
        <v>1</v>
      </c>
      <c r="AA78" s="207">
        <v>1</v>
      </c>
      <c r="AB78" s="207">
        <f>X78</f>
        <v>1</v>
      </c>
      <c r="AC78" s="285"/>
      <c r="AD78" s="207">
        <f>Z78</f>
        <v>1</v>
      </c>
      <c r="AE78" s="207">
        <v>1</v>
      </c>
      <c r="AF78" s="207">
        <f>AB78</f>
        <v>1</v>
      </c>
      <c r="AG78" s="285"/>
      <c r="AH78" s="207">
        <f>AD78</f>
        <v>1</v>
      </c>
      <c r="AI78" s="207">
        <v>1</v>
      </c>
      <c r="AJ78" s="207">
        <f>A.IIOPEX!M80+100%</f>
        <v>1.75</v>
      </c>
      <c r="AK78" s="285"/>
      <c r="AL78" s="207">
        <v>1</v>
      </c>
      <c r="AM78" s="207">
        <v>1</v>
      </c>
      <c r="AN78" s="207">
        <v>1</v>
      </c>
      <c r="AO78" s="285"/>
      <c r="AP78" s="207">
        <f>AL78</f>
        <v>1</v>
      </c>
      <c r="AQ78" s="207">
        <v>1</v>
      </c>
      <c r="AR78" s="207">
        <f>AN78</f>
        <v>1</v>
      </c>
      <c r="AS78" s="285"/>
      <c r="AT78" s="207">
        <f>AP78</f>
        <v>1</v>
      </c>
      <c r="AU78" s="207">
        <v>1</v>
      </c>
      <c r="AV78" s="207">
        <f>AR78</f>
        <v>1</v>
      </c>
      <c r="AW78" s="285"/>
      <c r="AX78" s="207">
        <f>AT78</f>
        <v>1</v>
      </c>
      <c r="AY78" s="207">
        <v>1</v>
      </c>
      <c r="AZ78" s="207">
        <f>AV78</f>
        <v>1</v>
      </c>
      <c r="BA78" s="285"/>
      <c r="BB78" s="207">
        <f>AX78</f>
        <v>1</v>
      </c>
      <c r="BC78" s="207">
        <v>1</v>
      </c>
      <c r="BD78" s="207">
        <f>AZ78</f>
        <v>1</v>
      </c>
      <c r="BE78" s="285"/>
      <c r="BF78" s="207">
        <f>BB78</f>
        <v>1</v>
      </c>
      <c r="BG78" s="207">
        <v>1</v>
      </c>
      <c r="BH78" s="207">
        <f>BD78</f>
        <v>1</v>
      </c>
      <c r="BI78" s="285"/>
      <c r="BJ78" s="207">
        <f>BF78</f>
        <v>1</v>
      </c>
      <c r="BK78" s="207">
        <v>1</v>
      </c>
      <c r="BL78" s="207">
        <f>BH78</f>
        <v>1</v>
      </c>
      <c r="BM78" s="285"/>
      <c r="BN78" s="250">
        <f>BJ78</f>
        <v>1</v>
      </c>
      <c r="BO78" s="250">
        <v>1</v>
      </c>
      <c r="BP78" s="207">
        <f>BL78</f>
        <v>1</v>
      </c>
      <c r="BQ78" s="285"/>
      <c r="BR78" s="207">
        <f>BN78</f>
        <v>1</v>
      </c>
      <c r="BS78" s="207">
        <v>1</v>
      </c>
      <c r="BT78" s="207">
        <f>BP78</f>
        <v>1</v>
      </c>
      <c r="BU78" s="285"/>
      <c r="BV78" s="207">
        <v>1</v>
      </c>
      <c r="BW78" s="207">
        <v>1</v>
      </c>
      <c r="BX78" s="207">
        <f>BT78</f>
        <v>1</v>
      </c>
      <c r="BY78" s="285"/>
      <c r="BZ78" s="207">
        <f>BV78</f>
        <v>1</v>
      </c>
      <c r="CA78" s="207">
        <v>1</v>
      </c>
      <c r="CB78" s="207">
        <f>BX78</f>
        <v>1</v>
      </c>
      <c r="CC78" s="285"/>
      <c r="CD78" s="207">
        <f>A.IIOPEX!O80+100%</f>
        <v>1.45</v>
      </c>
      <c r="CE78" s="207">
        <v>1</v>
      </c>
      <c r="CF78" s="207">
        <f>A.IIOPEX!O80+100%</f>
        <v>1.45</v>
      </c>
      <c r="CG78" s="285"/>
      <c r="CH78" s="207">
        <v>1</v>
      </c>
      <c r="CI78" s="207">
        <v>1</v>
      </c>
      <c r="CJ78" s="207">
        <v>1</v>
      </c>
      <c r="CK78" s="285"/>
      <c r="CL78" s="207">
        <f>CH78</f>
        <v>1</v>
      </c>
      <c r="CM78" s="207">
        <v>1</v>
      </c>
      <c r="CN78" s="207">
        <f>CJ78</f>
        <v>1</v>
      </c>
      <c r="CO78" s="285"/>
      <c r="CP78" s="207">
        <f>CL78</f>
        <v>1</v>
      </c>
      <c r="CQ78" s="207">
        <v>1</v>
      </c>
      <c r="CR78" s="207">
        <f>CN78</f>
        <v>1</v>
      </c>
      <c r="CS78" s="285"/>
      <c r="CT78" s="207">
        <f>CP78</f>
        <v>1</v>
      </c>
      <c r="CU78" s="207">
        <v>1</v>
      </c>
      <c r="CV78" s="207">
        <f>CR78</f>
        <v>1</v>
      </c>
      <c r="CW78" s="285"/>
      <c r="CX78" s="207">
        <f>CT78</f>
        <v>1</v>
      </c>
      <c r="CY78" s="207">
        <v>1</v>
      </c>
      <c r="CZ78" s="207">
        <f>CV78</f>
        <v>1</v>
      </c>
      <c r="DA78" s="285"/>
      <c r="DB78" s="207">
        <f>CX78</f>
        <v>1</v>
      </c>
      <c r="DC78" s="207">
        <v>1</v>
      </c>
      <c r="DD78" s="207">
        <f>CZ78</f>
        <v>1</v>
      </c>
      <c r="DE78" s="285"/>
      <c r="DF78" s="207">
        <f>DB78</f>
        <v>1</v>
      </c>
      <c r="DG78" s="207">
        <v>1</v>
      </c>
      <c r="DH78" s="207">
        <f>DD78</f>
        <v>1</v>
      </c>
      <c r="DI78" s="285"/>
      <c r="DJ78" s="250">
        <f>DF78</f>
        <v>1</v>
      </c>
      <c r="DK78" s="250">
        <v>1</v>
      </c>
      <c r="DL78" s="207">
        <f>DH78</f>
        <v>1</v>
      </c>
      <c r="DM78" s="285"/>
      <c r="DN78" s="207">
        <f>DJ78</f>
        <v>1</v>
      </c>
      <c r="DO78" s="207">
        <v>1</v>
      </c>
      <c r="DP78" s="207">
        <f>DL78</f>
        <v>1</v>
      </c>
      <c r="DQ78" s="285"/>
      <c r="DR78" s="207">
        <v>1</v>
      </c>
      <c r="DS78" s="207">
        <v>1</v>
      </c>
      <c r="DT78" s="207">
        <f>DP78</f>
        <v>1</v>
      </c>
      <c r="DU78" s="285"/>
      <c r="DV78" s="207">
        <f>DR78</f>
        <v>1</v>
      </c>
      <c r="DW78" s="207">
        <v>1</v>
      </c>
      <c r="DX78" s="207">
        <f>DT78</f>
        <v>1</v>
      </c>
      <c r="DY78" s="285"/>
      <c r="DZ78" s="207">
        <f>A.IIOPEX!Q80+100%</f>
        <v>1.4</v>
      </c>
      <c r="EA78" s="207">
        <v>1</v>
      </c>
      <c r="EB78" s="207">
        <f>A.IIOPEX!Q80+100%</f>
        <v>1.4</v>
      </c>
      <c r="EC78" s="285"/>
      <c r="ED78" s="207">
        <v>1</v>
      </c>
      <c r="EE78" s="207">
        <v>1</v>
      </c>
      <c r="EF78" s="207">
        <v>1</v>
      </c>
      <c r="EG78" s="285"/>
      <c r="EH78" s="207">
        <f>ED78</f>
        <v>1</v>
      </c>
      <c r="EI78" s="207">
        <v>1</v>
      </c>
      <c r="EJ78" s="207">
        <f>EF78</f>
        <v>1</v>
      </c>
      <c r="EK78" s="285"/>
      <c r="EL78" s="207">
        <f>EH78</f>
        <v>1</v>
      </c>
      <c r="EM78" s="207">
        <v>1</v>
      </c>
      <c r="EN78" s="207">
        <f>EJ78</f>
        <v>1</v>
      </c>
      <c r="EO78" s="285"/>
      <c r="EP78" s="207">
        <f>EL78</f>
        <v>1</v>
      </c>
      <c r="EQ78" s="207">
        <v>1</v>
      </c>
      <c r="ER78" s="207">
        <f>EN78</f>
        <v>1</v>
      </c>
      <c r="ES78" s="285"/>
      <c r="ET78" s="207">
        <f>EP78</f>
        <v>1</v>
      </c>
      <c r="EU78" s="207">
        <v>1</v>
      </c>
      <c r="EV78" s="207">
        <f>ER78</f>
        <v>1</v>
      </c>
      <c r="EW78" s="285"/>
      <c r="EX78" s="207">
        <f>ET78</f>
        <v>1</v>
      </c>
      <c r="EY78" s="207">
        <v>1</v>
      </c>
      <c r="EZ78" s="207">
        <f>EV78</f>
        <v>1</v>
      </c>
      <c r="FA78" s="285"/>
      <c r="FB78" s="207">
        <f>EX78</f>
        <v>1</v>
      </c>
      <c r="FC78" s="207">
        <v>1</v>
      </c>
      <c r="FD78" s="207">
        <f>EZ78</f>
        <v>1</v>
      </c>
      <c r="FE78" s="285"/>
      <c r="FF78" s="250">
        <f>FB78</f>
        <v>1</v>
      </c>
      <c r="FG78" s="250">
        <v>1</v>
      </c>
      <c r="FH78" s="207">
        <f>FD78</f>
        <v>1</v>
      </c>
      <c r="FI78" s="285"/>
      <c r="FJ78" s="207">
        <f>A.IIOPEX!S80+100%</f>
        <v>1.25</v>
      </c>
      <c r="FK78" s="207">
        <v>1</v>
      </c>
      <c r="FL78" s="207">
        <f>FH78</f>
        <v>1</v>
      </c>
      <c r="FM78" s="285"/>
      <c r="FN78" s="207">
        <v>1</v>
      </c>
      <c r="FO78" s="207">
        <v>1</v>
      </c>
      <c r="FP78" s="207">
        <f>FL78</f>
        <v>1</v>
      </c>
      <c r="FQ78" s="285"/>
      <c r="FR78" s="207">
        <f>FN78</f>
        <v>1</v>
      </c>
      <c r="FS78" s="207">
        <v>1</v>
      </c>
      <c r="FT78" s="207">
        <f>FP78</f>
        <v>1</v>
      </c>
      <c r="FU78" s="285"/>
      <c r="FV78" s="207">
        <f>FR78</f>
        <v>1</v>
      </c>
      <c r="FW78" s="207">
        <v>1</v>
      </c>
      <c r="FX78" s="207">
        <f>A.IIOPEX!S80+100%</f>
        <v>1.25</v>
      </c>
      <c r="FY78" s="285"/>
      <c r="FZ78" s="207">
        <f>FV78</f>
        <v>1</v>
      </c>
      <c r="GA78" s="207">
        <v>1</v>
      </c>
      <c r="GB78" s="207">
        <v>1</v>
      </c>
      <c r="GC78" s="285"/>
      <c r="GD78" s="207">
        <f>FZ78</f>
        <v>1</v>
      </c>
      <c r="GE78" s="207">
        <v>1</v>
      </c>
      <c r="GF78" s="207">
        <f>GB78</f>
        <v>1</v>
      </c>
      <c r="GG78" s="285"/>
      <c r="GH78" s="207">
        <f>GD78</f>
        <v>1</v>
      </c>
      <c r="GI78" s="207">
        <v>1</v>
      </c>
      <c r="GJ78" s="207">
        <f>GF78</f>
        <v>1</v>
      </c>
      <c r="GK78" s="285"/>
      <c r="GL78" s="207">
        <f>GH78</f>
        <v>1</v>
      </c>
      <c r="GM78" s="207">
        <v>1</v>
      </c>
      <c r="GN78" s="207">
        <f>GJ78</f>
        <v>1</v>
      </c>
      <c r="GO78" s="285"/>
      <c r="GP78" s="207">
        <f>GL78</f>
        <v>1</v>
      </c>
      <c r="GQ78" s="207">
        <v>1</v>
      </c>
      <c r="GR78" s="207">
        <f>GN78</f>
        <v>1</v>
      </c>
      <c r="GS78" s="285"/>
      <c r="GT78" s="207">
        <f>GP78</f>
        <v>1</v>
      </c>
      <c r="GU78" s="207">
        <v>1</v>
      </c>
      <c r="GV78" s="207">
        <f>GR78</f>
        <v>1</v>
      </c>
      <c r="GW78" s="285"/>
      <c r="GX78" s="207">
        <f>GT78</f>
        <v>1</v>
      </c>
      <c r="GY78" s="207">
        <v>1</v>
      </c>
      <c r="GZ78" s="207">
        <f>GV78</f>
        <v>1</v>
      </c>
      <c r="HA78" s="285"/>
      <c r="HB78" s="250">
        <f>GX78</f>
        <v>1</v>
      </c>
      <c r="HC78" s="250">
        <v>1</v>
      </c>
      <c r="HD78" s="207">
        <f>GZ78</f>
        <v>1</v>
      </c>
      <c r="HE78" s="285"/>
      <c r="HF78" s="207">
        <f>A.IIOPEX!U80+100%</f>
        <v>1.1499999999999999</v>
      </c>
      <c r="HG78" s="207">
        <v>1</v>
      </c>
      <c r="HH78" s="207">
        <f>HD78</f>
        <v>1</v>
      </c>
      <c r="HI78" s="285"/>
      <c r="HJ78" s="207">
        <v>1</v>
      </c>
      <c r="HK78" s="207">
        <v>1</v>
      </c>
      <c r="HL78" s="207">
        <f>HH78</f>
        <v>1</v>
      </c>
      <c r="HM78" s="285"/>
      <c r="HN78" s="207">
        <f>HJ78</f>
        <v>1</v>
      </c>
      <c r="HO78" s="207">
        <v>1</v>
      </c>
      <c r="HP78" s="207">
        <f>HL78</f>
        <v>1</v>
      </c>
      <c r="HQ78" s="285"/>
      <c r="HR78" s="207">
        <f>HN78</f>
        <v>1</v>
      </c>
      <c r="HS78" s="207">
        <v>1</v>
      </c>
      <c r="HT78" s="207">
        <f>A.IIOPEX!U80+100%</f>
        <v>1.1499999999999999</v>
      </c>
      <c r="HU78" s="285"/>
      <c r="HV78" s="207">
        <f>HR78</f>
        <v>1</v>
      </c>
      <c r="HW78" s="207">
        <v>1</v>
      </c>
      <c r="HX78" s="207">
        <v>1</v>
      </c>
      <c r="HY78" s="285"/>
      <c r="HZ78" s="207">
        <f>HV78</f>
        <v>1</v>
      </c>
      <c r="IA78" s="207">
        <v>1</v>
      </c>
      <c r="IB78" s="207">
        <f>HX78</f>
        <v>1</v>
      </c>
      <c r="IC78" s="285"/>
      <c r="ID78" s="207">
        <f>HZ78</f>
        <v>1</v>
      </c>
      <c r="IE78" s="207">
        <v>1</v>
      </c>
      <c r="IF78" s="207">
        <f>IB78</f>
        <v>1</v>
      </c>
      <c r="IG78" s="285"/>
      <c r="IH78" s="207">
        <f>ID78</f>
        <v>1</v>
      </c>
      <c r="II78" s="207">
        <v>1</v>
      </c>
      <c r="IJ78" s="207">
        <f>IF78</f>
        <v>1</v>
      </c>
      <c r="IK78" s="285"/>
      <c r="IL78" s="207">
        <f>IH78</f>
        <v>1</v>
      </c>
      <c r="IM78" s="207">
        <v>1</v>
      </c>
      <c r="IN78" s="207">
        <f>IJ78</f>
        <v>1</v>
      </c>
      <c r="IO78" s="285"/>
      <c r="IP78" s="207">
        <f>IL78</f>
        <v>1</v>
      </c>
      <c r="IQ78" s="207">
        <v>1</v>
      </c>
      <c r="IR78" s="207">
        <f>IN78</f>
        <v>1</v>
      </c>
      <c r="IS78" s="285"/>
      <c r="IT78" s="207">
        <f>IP78</f>
        <v>1</v>
      </c>
      <c r="IU78" s="207">
        <v>1</v>
      </c>
      <c r="IV78" s="207">
        <f>IR78</f>
        <v>1</v>
      </c>
      <c r="IW78" s="285"/>
      <c r="IX78" s="250">
        <f>IT78</f>
        <v>1</v>
      </c>
      <c r="IY78" s="250">
        <v>1</v>
      </c>
      <c r="IZ78" s="207">
        <f>IV78</f>
        <v>1</v>
      </c>
      <c r="JA78" s="285"/>
      <c r="JB78" s="207">
        <f>IX78</f>
        <v>1</v>
      </c>
      <c r="JC78" s="207">
        <v>1</v>
      </c>
      <c r="JD78" s="207">
        <f>IZ78</f>
        <v>1</v>
      </c>
      <c r="JE78" s="285"/>
      <c r="JF78" s="207">
        <v>1</v>
      </c>
      <c r="JG78" s="207">
        <v>1</v>
      </c>
      <c r="JH78" s="207">
        <f>JD78</f>
        <v>1</v>
      </c>
      <c r="JI78" s="285"/>
      <c r="JJ78" s="250">
        <f>JF78</f>
        <v>1</v>
      </c>
      <c r="JK78" s="250">
        <v>1</v>
      </c>
      <c r="JL78" s="207">
        <f>JH78</f>
        <v>1</v>
      </c>
      <c r="JM78" s="285"/>
      <c r="JN78" s="250">
        <f>JJ78</f>
        <v>1</v>
      </c>
      <c r="JO78" s="250">
        <v>1</v>
      </c>
      <c r="JP78" s="207">
        <f>JL78</f>
        <v>1</v>
      </c>
      <c r="JR78" s="250">
        <f>JN78</f>
        <v>1</v>
      </c>
      <c r="JS78" s="250">
        <v>1</v>
      </c>
      <c r="JT78" s="207">
        <f>JP78</f>
        <v>1</v>
      </c>
      <c r="JV78" s="250">
        <f>JR78</f>
        <v>1</v>
      </c>
      <c r="JW78" s="250">
        <v>1</v>
      </c>
      <c r="JX78" s="207">
        <f>JT78</f>
        <v>1</v>
      </c>
      <c r="JZ78" s="250">
        <f>JV78</f>
        <v>1</v>
      </c>
      <c r="KA78" s="250">
        <v>1</v>
      </c>
      <c r="KB78" s="207">
        <f>JX78</f>
        <v>1</v>
      </c>
      <c r="KD78" s="250">
        <f>JZ78</f>
        <v>1</v>
      </c>
      <c r="KE78" s="250">
        <v>1</v>
      </c>
      <c r="KF78" s="207">
        <f>KB78</f>
        <v>1</v>
      </c>
      <c r="KH78" s="207">
        <f>'A.I Revenue Streams - P2'!DU88+100%</f>
        <v>1</v>
      </c>
      <c r="KI78" s="207">
        <v>1</v>
      </c>
      <c r="KJ78" s="285"/>
      <c r="KL78" s="207">
        <f>'A.I Revenue Streams - P2'!DY88+100%</f>
        <v>1</v>
      </c>
      <c r="KM78" s="207">
        <v>1</v>
      </c>
      <c r="KN78" s="285"/>
      <c r="KP78" s="207">
        <f>'A.I Revenue Streams - P2'!EC88+100%</f>
        <v>1</v>
      </c>
      <c r="KQ78" s="207">
        <v>1</v>
      </c>
      <c r="KR78" s="285"/>
      <c r="KT78" s="207">
        <f>'A.I Revenue Streams - P2'!EG88+100%</f>
        <v>1</v>
      </c>
      <c r="KU78" s="207">
        <v>1</v>
      </c>
      <c r="KV78" s="285"/>
      <c r="KX78" s="207">
        <f>'A.I Revenue Streams - P2'!EK88+100%</f>
        <v>1</v>
      </c>
      <c r="KY78" s="207">
        <v>1</v>
      </c>
      <c r="KZ78" s="285"/>
      <c r="LB78" s="207">
        <f>'A.I Revenue Streams - P2'!EO88+100%</f>
        <v>1</v>
      </c>
      <c r="LC78" s="207">
        <v>1</v>
      </c>
      <c r="LD78" s="285"/>
      <c r="LF78" s="207">
        <f>'A.I Revenue Streams - P2'!ES88+100%</f>
        <v>1</v>
      </c>
      <c r="LG78" s="207">
        <v>1</v>
      </c>
      <c r="LH78" s="285"/>
    </row>
    <row r="79" spans="2:320" ht="18.75">
      <c r="B79" s="172">
        <v>8</v>
      </c>
      <c r="C79" s="181" t="str">
        <f>A.IIOPEX!D79</f>
        <v>Supplies</v>
      </c>
      <c r="D79" s="181"/>
      <c r="E79" s="179"/>
      <c r="F79" s="182"/>
      <c r="G79" s="182"/>
      <c r="H79" s="182"/>
      <c r="I79" s="5"/>
      <c r="J79" s="182"/>
      <c r="K79" s="182"/>
      <c r="L79" s="182"/>
      <c r="M79" s="5"/>
      <c r="N79" s="182"/>
      <c r="O79" s="182"/>
      <c r="P79" s="182"/>
      <c r="Q79" s="5"/>
      <c r="R79" s="182"/>
      <c r="S79" s="182"/>
      <c r="T79" s="182"/>
      <c r="U79" s="5"/>
      <c r="V79" s="182"/>
      <c r="W79" s="182"/>
      <c r="X79" s="182"/>
      <c r="Y79" s="5"/>
      <c r="Z79" s="182"/>
      <c r="AA79" s="182"/>
      <c r="AB79" s="182"/>
      <c r="AC79" s="5"/>
      <c r="AD79" s="182"/>
      <c r="AE79" s="182"/>
      <c r="AF79" s="182"/>
      <c r="AG79" s="5"/>
      <c r="AH79" s="182"/>
      <c r="AI79" s="182"/>
      <c r="AJ79" s="182"/>
      <c r="AK79" s="5"/>
      <c r="AL79" s="182"/>
      <c r="AM79" s="182"/>
      <c r="AN79" s="182"/>
      <c r="AO79" s="5"/>
      <c r="AP79" s="182"/>
      <c r="AQ79" s="182"/>
      <c r="AR79" s="182"/>
      <c r="AS79" s="5"/>
      <c r="AT79" s="182"/>
      <c r="AU79" s="182"/>
      <c r="AV79" s="182"/>
      <c r="AW79" s="5"/>
      <c r="AX79" s="182"/>
      <c r="AY79" s="182"/>
      <c r="AZ79" s="182"/>
      <c r="BA79" s="5"/>
      <c r="BB79" s="182"/>
      <c r="BC79" s="182"/>
      <c r="BD79" s="182"/>
      <c r="BE79" s="5"/>
      <c r="BF79" s="182"/>
      <c r="BG79" s="182"/>
      <c r="BH79" s="182"/>
      <c r="BI79" s="5"/>
      <c r="BJ79" s="182"/>
      <c r="BK79" s="182"/>
      <c r="BL79" s="182"/>
      <c r="BM79" s="5"/>
      <c r="BN79" s="182"/>
      <c r="BO79" s="182"/>
      <c r="BP79" s="182"/>
      <c r="BQ79" s="5"/>
      <c r="BR79" s="182"/>
      <c r="BS79" s="182"/>
      <c r="BT79" s="182"/>
      <c r="BU79" s="5"/>
      <c r="BV79" s="182"/>
      <c r="BW79" s="182"/>
      <c r="BX79" s="182"/>
      <c r="BY79" s="5"/>
      <c r="BZ79" s="182"/>
      <c r="CA79" s="182"/>
      <c r="CB79" s="182"/>
      <c r="CC79" s="5"/>
      <c r="CD79" s="182"/>
      <c r="CE79" s="182"/>
      <c r="CF79" s="182"/>
      <c r="CG79" s="5"/>
      <c r="CH79" s="182"/>
      <c r="CI79" s="182"/>
      <c r="CJ79" s="182"/>
      <c r="CK79" s="5"/>
      <c r="CL79" s="182"/>
      <c r="CM79" s="182"/>
      <c r="CN79" s="182"/>
      <c r="CO79" s="5"/>
      <c r="CP79" s="182"/>
      <c r="CQ79" s="182"/>
      <c r="CR79" s="182"/>
      <c r="CS79" s="5"/>
      <c r="CT79" s="182"/>
      <c r="CU79" s="182"/>
      <c r="CV79" s="182"/>
      <c r="CW79" s="5"/>
      <c r="CX79" s="182"/>
      <c r="CY79" s="182"/>
      <c r="CZ79" s="182"/>
      <c r="DA79" s="5"/>
      <c r="DB79" s="182"/>
      <c r="DC79" s="182"/>
      <c r="DD79" s="182"/>
      <c r="DE79" s="5"/>
      <c r="DF79" s="182"/>
      <c r="DG79" s="182"/>
      <c r="DH79" s="182"/>
      <c r="DI79" s="5"/>
      <c r="DJ79" s="182"/>
      <c r="DK79" s="182"/>
      <c r="DL79" s="182"/>
      <c r="DM79" s="5"/>
      <c r="DN79" s="182"/>
      <c r="DO79" s="182"/>
      <c r="DP79" s="182"/>
      <c r="DQ79" s="5"/>
      <c r="DR79" s="182"/>
      <c r="DS79" s="182"/>
      <c r="DT79" s="182"/>
      <c r="DU79" s="5"/>
      <c r="DV79" s="182"/>
      <c r="DW79" s="182"/>
      <c r="DX79" s="182"/>
      <c r="DY79" s="5"/>
      <c r="DZ79" s="182"/>
      <c r="EA79" s="182"/>
      <c r="EB79" s="182"/>
      <c r="EC79" s="5"/>
      <c r="ED79" s="182"/>
      <c r="EE79" s="182"/>
      <c r="EF79" s="182"/>
      <c r="EG79" s="5"/>
      <c r="EH79" s="182"/>
      <c r="EI79" s="182"/>
      <c r="EJ79" s="182"/>
      <c r="EK79" s="5"/>
      <c r="EL79" s="182"/>
      <c r="EM79" s="182"/>
      <c r="EN79" s="182"/>
      <c r="EO79" s="5"/>
      <c r="EP79" s="182"/>
      <c r="EQ79" s="182"/>
      <c r="ER79" s="182"/>
      <c r="ES79" s="5"/>
      <c r="ET79" s="182"/>
      <c r="EU79" s="182"/>
      <c r="EV79" s="182"/>
      <c r="EW79" s="5"/>
      <c r="EX79" s="182"/>
      <c r="EY79" s="182"/>
      <c r="EZ79" s="182"/>
      <c r="FA79" s="5"/>
      <c r="FB79" s="182"/>
      <c r="FC79" s="182"/>
      <c r="FD79" s="182"/>
      <c r="FE79" s="5"/>
      <c r="FF79" s="182"/>
      <c r="FG79" s="182"/>
      <c r="FH79" s="182"/>
      <c r="FI79" s="5"/>
      <c r="FJ79" s="182"/>
      <c r="FK79" s="182"/>
      <c r="FL79" s="182"/>
      <c r="FM79" s="5"/>
      <c r="FN79" s="182"/>
      <c r="FO79" s="182"/>
      <c r="FP79" s="182"/>
      <c r="FQ79" s="5"/>
      <c r="FR79" s="182"/>
      <c r="FS79" s="182"/>
      <c r="FT79" s="182"/>
      <c r="FU79" s="5"/>
      <c r="FV79" s="182"/>
      <c r="FW79" s="182"/>
      <c r="FX79" s="182"/>
      <c r="FY79" s="5"/>
      <c r="FZ79" s="182"/>
      <c r="GA79" s="182"/>
      <c r="GB79" s="182"/>
      <c r="GC79" s="5"/>
      <c r="GD79" s="182"/>
      <c r="GE79" s="182"/>
      <c r="GF79" s="182"/>
      <c r="GG79" s="5"/>
      <c r="GH79" s="182"/>
      <c r="GI79" s="182"/>
      <c r="GJ79" s="182"/>
      <c r="GK79" s="5"/>
      <c r="GL79" s="182"/>
      <c r="GM79" s="182"/>
      <c r="GN79" s="182"/>
      <c r="GP79" s="182"/>
      <c r="GQ79" s="182"/>
      <c r="GR79" s="182"/>
      <c r="GS79" s="5"/>
      <c r="GT79" s="182"/>
      <c r="GU79" s="182"/>
      <c r="GV79" s="182"/>
      <c r="GW79" s="5"/>
      <c r="GX79" s="182"/>
      <c r="GY79" s="182"/>
      <c r="GZ79" s="182"/>
      <c r="HA79" s="5"/>
      <c r="HB79" s="182"/>
      <c r="HC79" s="182"/>
      <c r="HD79" s="182"/>
      <c r="HE79" s="5"/>
      <c r="HF79" s="182"/>
      <c r="HG79" s="182"/>
      <c r="HH79" s="182"/>
      <c r="HI79" s="5"/>
      <c r="HJ79" s="182"/>
      <c r="HK79" s="182"/>
      <c r="HL79" s="182"/>
      <c r="HM79" s="5"/>
      <c r="HN79" s="182"/>
      <c r="HO79" s="182"/>
      <c r="HP79" s="182"/>
      <c r="HQ79" s="5"/>
      <c r="HR79" s="182"/>
      <c r="HS79" s="182"/>
      <c r="HT79" s="182"/>
      <c r="HU79" s="5"/>
      <c r="HV79" s="182"/>
      <c r="HW79" s="182"/>
      <c r="HX79" s="182"/>
      <c r="HY79" s="5"/>
      <c r="HZ79" s="182"/>
      <c r="IA79" s="182"/>
      <c r="IB79" s="182"/>
      <c r="IC79" s="5"/>
      <c r="ID79" s="182"/>
      <c r="IE79" s="182"/>
      <c r="IF79" s="182"/>
      <c r="IG79" s="5"/>
      <c r="IH79" s="182"/>
      <c r="II79" s="182"/>
      <c r="IJ79" s="182"/>
      <c r="IL79" s="182"/>
      <c r="IM79" s="182"/>
      <c r="IN79" s="182"/>
      <c r="IO79" s="5"/>
      <c r="IP79" s="182"/>
      <c r="IQ79" s="182"/>
      <c r="IR79" s="182"/>
      <c r="IS79" s="5"/>
      <c r="IT79" s="182"/>
      <c r="IU79" s="182"/>
      <c r="IV79" s="182"/>
      <c r="IW79" s="5"/>
      <c r="IX79" s="182"/>
      <c r="IY79" s="182"/>
      <c r="IZ79" s="182"/>
      <c r="JA79" s="5"/>
      <c r="JB79" s="182"/>
      <c r="JC79" s="182"/>
      <c r="JD79" s="182"/>
      <c r="JE79" s="5"/>
      <c r="JF79" s="182"/>
      <c r="JG79" s="182"/>
      <c r="JH79" s="182"/>
      <c r="JI79" s="5"/>
      <c r="JJ79" s="182"/>
      <c r="JK79" s="182"/>
      <c r="JL79" s="182"/>
      <c r="JM79" s="5"/>
      <c r="JN79" s="182"/>
      <c r="JO79" s="182"/>
      <c r="JP79" s="182"/>
      <c r="JR79" s="182"/>
      <c r="JS79" s="182"/>
      <c r="JT79" s="182"/>
      <c r="JV79" s="182"/>
      <c r="JW79" s="182"/>
      <c r="JX79" s="182"/>
      <c r="JZ79" s="182"/>
      <c r="KA79" s="182"/>
      <c r="KB79" s="182"/>
      <c r="KD79" s="182"/>
      <c r="KE79" s="182"/>
      <c r="KF79" s="182"/>
      <c r="KH79" s="183"/>
      <c r="KI79" s="183"/>
      <c r="KJ79" s="183"/>
      <c r="KL79" s="183"/>
      <c r="KM79" s="183"/>
      <c r="KN79" s="183"/>
      <c r="KP79" s="183"/>
      <c r="KQ79" s="183"/>
      <c r="KR79" s="183"/>
      <c r="KT79" s="183"/>
      <c r="KU79" s="183"/>
      <c r="KV79" s="183"/>
      <c r="KX79" s="183"/>
      <c r="KY79" s="183"/>
      <c r="KZ79" s="183"/>
      <c r="LB79" s="183"/>
      <c r="LC79" s="183"/>
      <c r="LD79" s="183"/>
      <c r="LF79" s="183"/>
      <c r="LG79" s="183"/>
      <c r="LH79" s="183"/>
    </row>
    <row r="80" spans="2:320" ht="18.75">
      <c r="B80" s="172" t="str">
        <f>A.IIOPEX!C80</f>
        <v>8a</v>
      </c>
      <c r="C80" s="181"/>
      <c r="D80" s="180" t="str">
        <f>A.IIOPEX!E80</f>
        <v>Pharmacy</v>
      </c>
      <c r="E80" s="184"/>
      <c r="F80" s="182"/>
      <c r="G80" s="182">
        <f>A.IIOPEX!I80</f>
        <v>0</v>
      </c>
      <c r="H80" s="182">
        <f t="shared" ref="H80:H82" si="2379">G80</f>
        <v>0</v>
      </c>
      <c r="I80" s="5"/>
      <c r="J80" s="182">
        <f t="shared" ref="J80:J82" si="2380">J$2</f>
        <v>3</v>
      </c>
      <c r="K80" s="182">
        <f>G80*K$78</f>
        <v>0</v>
      </c>
      <c r="L80" s="182">
        <f t="shared" ref="K80:L83" si="2381">H80*L$78</f>
        <v>0</v>
      </c>
      <c r="M80" s="5"/>
      <c r="N80" s="182">
        <f t="shared" ref="N80:N82" si="2382">N$2</f>
        <v>3</v>
      </c>
      <c r="O80" s="182">
        <f>K80*O$78</f>
        <v>0</v>
      </c>
      <c r="P80" s="182">
        <f>L80*P$78</f>
        <v>0</v>
      </c>
      <c r="Q80" s="5"/>
      <c r="R80" s="182">
        <f t="shared" ref="R80:R82" si="2383">R$2</f>
        <v>4</v>
      </c>
      <c r="S80" s="182">
        <f>O80*S$78</f>
        <v>0</v>
      </c>
      <c r="T80" s="182">
        <f>P80*T$78</f>
        <v>0</v>
      </c>
      <c r="U80" s="5"/>
      <c r="V80" s="182">
        <f t="shared" ref="V80:V82" si="2384">V$2</f>
        <v>5</v>
      </c>
      <c r="W80" s="182">
        <f>S80*W$78</f>
        <v>0</v>
      </c>
      <c r="X80" s="182">
        <f>T80*X$78</f>
        <v>0</v>
      </c>
      <c r="Y80" s="5"/>
      <c r="Z80" s="182">
        <f t="shared" ref="Z80:Z82" si="2385">Z$2</f>
        <v>8</v>
      </c>
      <c r="AA80" s="182">
        <f>W80*AA$78</f>
        <v>0</v>
      </c>
      <c r="AB80" s="182">
        <f>X80*AB$78</f>
        <v>0</v>
      </c>
      <c r="AC80" s="5"/>
      <c r="AD80" s="182">
        <f t="shared" ref="AD80:AD82" si="2386">AD$2</f>
        <v>10</v>
      </c>
      <c r="AE80" s="182">
        <f>AA80*AE$78</f>
        <v>0</v>
      </c>
      <c r="AF80" s="182">
        <f>AB80*AF$78</f>
        <v>0</v>
      </c>
      <c r="AG80" s="5"/>
      <c r="AH80" s="182">
        <f t="shared" ref="AH80:AH82" si="2387">AH$2</f>
        <v>10</v>
      </c>
      <c r="AI80" s="182">
        <f>AE80*AI$78</f>
        <v>0</v>
      </c>
      <c r="AJ80" s="182">
        <f>AF80*AJ$78</f>
        <v>0</v>
      </c>
      <c r="AK80" s="5"/>
      <c r="AL80" s="182">
        <f t="shared" ref="AL80:AL82" si="2388">AL$2</f>
        <v>10</v>
      </c>
      <c r="AM80" s="182">
        <f>AI80*AM$78</f>
        <v>0</v>
      </c>
      <c r="AN80" s="182">
        <f>AJ80*AN$78</f>
        <v>0</v>
      </c>
      <c r="AO80" s="5"/>
      <c r="AP80" s="182">
        <f t="shared" ref="AP80:AP82" si="2389">AP$2</f>
        <v>10</v>
      </c>
      <c r="AQ80" s="182">
        <f t="shared" ref="AQ80:AQ82" si="2390">AM80*AQ$78</f>
        <v>0</v>
      </c>
      <c r="AR80" s="182">
        <f>AN80*AR$78</f>
        <v>0</v>
      </c>
      <c r="AS80" s="5"/>
      <c r="AT80" s="182">
        <f t="shared" ref="AT80:AT82" si="2391">AT$2</f>
        <v>10</v>
      </c>
      <c r="AU80" s="182">
        <f t="shared" ref="AU80:AU82" si="2392">AQ80*AU$78</f>
        <v>0</v>
      </c>
      <c r="AV80" s="182">
        <f>AR80*AV$78</f>
        <v>0</v>
      </c>
      <c r="AW80" s="5"/>
      <c r="AX80" s="182">
        <f t="shared" ref="AX80:AX82" si="2393">AX$2</f>
        <v>10</v>
      </c>
      <c r="AY80" s="182">
        <f t="shared" ref="AY80:AY82" si="2394">AU80*AY$78</f>
        <v>0</v>
      </c>
      <c r="AZ80" s="182">
        <f>AV80*AZ$78</f>
        <v>0</v>
      </c>
      <c r="BA80" s="5"/>
      <c r="BB80" s="182">
        <f t="shared" ref="BB80:BB82" si="2395">BB$2</f>
        <v>10</v>
      </c>
      <c r="BC80" s="182">
        <f t="shared" ref="BC80:BC82" si="2396">AY80*BC$78</f>
        <v>0</v>
      </c>
      <c r="BD80" s="182">
        <f>AZ80*BD$78</f>
        <v>0</v>
      </c>
      <c r="BE80" s="5"/>
      <c r="BF80" s="182">
        <f t="shared" ref="BF80:BF82" si="2397">BF$2</f>
        <v>10</v>
      </c>
      <c r="BG80" s="182">
        <f t="shared" ref="BG80:BG82" si="2398">BC80*BG$78</f>
        <v>0</v>
      </c>
      <c r="BH80" s="182">
        <f>BD80*BH$78</f>
        <v>0</v>
      </c>
      <c r="BI80" s="5"/>
      <c r="BJ80" s="182">
        <f t="shared" ref="BJ80:BJ82" si="2399">BJ$2</f>
        <v>10</v>
      </c>
      <c r="BK80" s="182">
        <f t="shared" ref="BK80:BK82" si="2400">BG80*BK$78</f>
        <v>0</v>
      </c>
      <c r="BL80" s="182">
        <f>BH80*BL$78</f>
        <v>0</v>
      </c>
      <c r="BM80" s="5"/>
      <c r="BN80" s="182">
        <f t="shared" ref="BN80:BN82" si="2401">BN$2</f>
        <v>10</v>
      </c>
      <c r="BO80" s="182">
        <f t="shared" ref="BO80:BO82" si="2402">BK80*BO$78</f>
        <v>0</v>
      </c>
      <c r="BP80" s="182">
        <f>BL80*BP$78</f>
        <v>0</v>
      </c>
      <c r="BQ80" s="5"/>
      <c r="BR80" s="182">
        <f t="shared" ref="BR80:BR82" si="2403">BR$2</f>
        <v>10</v>
      </c>
      <c r="BS80" s="182">
        <f t="shared" ref="BS80:BS82" si="2404">BO80*BS$78</f>
        <v>0</v>
      </c>
      <c r="BT80" s="182">
        <f>BP80*BT$78</f>
        <v>0</v>
      </c>
      <c r="BU80" s="5"/>
      <c r="BV80" s="182">
        <f t="shared" ref="BV80:BV82" si="2405">BV$2</f>
        <v>10</v>
      </c>
      <c r="BW80" s="182">
        <f t="shared" ref="BW80:BW82" si="2406">BS80*BW$78</f>
        <v>0</v>
      </c>
      <c r="BX80" s="182">
        <f>BT80*BX$78</f>
        <v>0</v>
      </c>
      <c r="BY80" s="5"/>
      <c r="BZ80" s="182">
        <f t="shared" ref="BZ80:BZ82" si="2407">BZ$2</f>
        <v>10</v>
      </c>
      <c r="CA80" s="182">
        <f t="shared" ref="CA80:CA82" si="2408">BW80*CA$78</f>
        <v>0</v>
      </c>
      <c r="CB80" s="182">
        <f>BX80*CB$78</f>
        <v>0</v>
      </c>
      <c r="CC80" s="5"/>
      <c r="CD80" s="182">
        <f t="shared" ref="CD80:CD82" si="2409">CD$2</f>
        <v>10</v>
      </c>
      <c r="CE80" s="182">
        <f t="shared" ref="CE80:CE82" si="2410">CA80*CE$78</f>
        <v>0</v>
      </c>
      <c r="CF80" s="182">
        <f>CB80*CF$78</f>
        <v>0</v>
      </c>
      <c r="CG80" s="5"/>
      <c r="CH80" s="182">
        <f t="shared" ref="CH80:CH82" si="2411">CH$2</f>
        <v>10</v>
      </c>
      <c r="CI80" s="182">
        <f t="shared" ref="CI80:CI82" si="2412">CE80*CI$78</f>
        <v>0</v>
      </c>
      <c r="CJ80" s="182">
        <f>CF80*CJ$78</f>
        <v>0</v>
      </c>
      <c r="CK80" s="5"/>
      <c r="CL80" s="182">
        <f t="shared" ref="CL80:CL82" si="2413">CL$2</f>
        <v>10</v>
      </c>
      <c r="CM80" s="182">
        <f t="shared" ref="CM80:CM82" si="2414">CI80*CM$78</f>
        <v>0</v>
      </c>
      <c r="CN80" s="182">
        <f>CJ80*CN$78</f>
        <v>0</v>
      </c>
      <c r="CO80" s="5"/>
      <c r="CP80" s="182">
        <f t="shared" ref="CP80:CP82" si="2415">CP$2</f>
        <v>10</v>
      </c>
      <c r="CQ80" s="182">
        <f t="shared" ref="CQ80:CQ82" si="2416">CM80*CQ$78</f>
        <v>0</v>
      </c>
      <c r="CR80" s="182">
        <f>CN80*CR$78</f>
        <v>0</v>
      </c>
      <c r="CS80" s="5"/>
      <c r="CT80" s="182">
        <f t="shared" ref="CT80:CT82" si="2417">CT$2</f>
        <v>10</v>
      </c>
      <c r="CU80" s="182">
        <f t="shared" ref="CU80:CU82" si="2418">CQ80*CU$78</f>
        <v>0</v>
      </c>
      <c r="CV80" s="182">
        <f>CR80*CV$78</f>
        <v>0</v>
      </c>
      <c r="CW80" s="5"/>
      <c r="CX80" s="182">
        <f t="shared" ref="CX80:CX82" si="2419">CX$2</f>
        <v>10</v>
      </c>
      <c r="CY80" s="182">
        <f t="shared" ref="CY80:CY82" si="2420">CU80*CY$78</f>
        <v>0</v>
      </c>
      <c r="CZ80" s="182">
        <f>CV80*CZ$78</f>
        <v>0</v>
      </c>
      <c r="DA80" s="5"/>
      <c r="DB80" s="182">
        <f t="shared" ref="DB80:DB82" si="2421">DB$2</f>
        <v>10</v>
      </c>
      <c r="DC80" s="182">
        <f t="shared" ref="DC80:DC82" si="2422">CY80*DC$78</f>
        <v>0</v>
      </c>
      <c r="DD80" s="182">
        <f>CZ80*DD$78</f>
        <v>0</v>
      </c>
      <c r="DE80" s="5"/>
      <c r="DF80" s="182">
        <f t="shared" ref="DF80:DF82" si="2423">DF$2</f>
        <v>10</v>
      </c>
      <c r="DG80" s="182">
        <f t="shared" ref="DG80:DG82" si="2424">DC80*DG$78</f>
        <v>0</v>
      </c>
      <c r="DH80" s="182">
        <f>DD80*DH$78</f>
        <v>0</v>
      </c>
      <c r="DI80" s="5"/>
      <c r="DJ80" s="182">
        <f t="shared" ref="DJ80:DJ82" si="2425">DJ$2</f>
        <v>10</v>
      </c>
      <c r="DK80" s="182">
        <f t="shared" ref="DK80:DK82" si="2426">DG80*DK$78</f>
        <v>0</v>
      </c>
      <c r="DL80" s="182">
        <f>DH80*DL$78</f>
        <v>0</v>
      </c>
      <c r="DM80" s="5"/>
      <c r="DN80" s="182">
        <f t="shared" ref="DN80:DN82" si="2427">DN$2</f>
        <v>10</v>
      </c>
      <c r="DO80" s="182">
        <f t="shared" ref="DO80:DO82" si="2428">DK80*DO$78</f>
        <v>0</v>
      </c>
      <c r="DP80" s="182">
        <f>DL80*DP$78</f>
        <v>0</v>
      </c>
      <c r="DQ80" s="5"/>
      <c r="DR80" s="182">
        <f t="shared" ref="DR80:DR82" si="2429">DR$2</f>
        <v>10</v>
      </c>
      <c r="DS80" s="182">
        <f t="shared" ref="DS80:DS82" si="2430">DO80*DS$78</f>
        <v>0</v>
      </c>
      <c r="DT80" s="182">
        <f>DP80*DT$78</f>
        <v>0</v>
      </c>
      <c r="DU80" s="5"/>
      <c r="DV80" s="182">
        <f t="shared" ref="DV80:DV82" si="2431">DV$2</f>
        <v>10</v>
      </c>
      <c r="DW80" s="182">
        <f t="shared" ref="DW80:DW82" si="2432">DS80*DW$78</f>
        <v>0</v>
      </c>
      <c r="DX80" s="182">
        <f>DT80*DX$78</f>
        <v>0</v>
      </c>
      <c r="DY80" s="5"/>
      <c r="DZ80" s="182">
        <f t="shared" ref="DZ80:DZ82" si="2433">DZ$2</f>
        <v>10</v>
      </c>
      <c r="EA80" s="182">
        <f t="shared" ref="EA80:EA82" si="2434">DW80*EA$78</f>
        <v>0</v>
      </c>
      <c r="EB80" s="182">
        <f>DX80*EB$78</f>
        <v>0</v>
      </c>
      <c r="EC80" s="5"/>
      <c r="ED80" s="182">
        <f t="shared" ref="ED80:ED82" si="2435">ED$2</f>
        <v>10</v>
      </c>
      <c r="EE80" s="182">
        <f t="shared" ref="EE80:EE82" si="2436">EA80*EE$78</f>
        <v>0</v>
      </c>
      <c r="EF80" s="182">
        <f>EB80*EF$78</f>
        <v>0</v>
      </c>
      <c r="EG80" s="5"/>
      <c r="EH80" s="182">
        <f t="shared" ref="EH80:EH82" si="2437">EH$2</f>
        <v>10</v>
      </c>
      <c r="EI80" s="182">
        <f t="shared" ref="EI80:EI82" si="2438">EE80*EI$78</f>
        <v>0</v>
      </c>
      <c r="EJ80" s="182">
        <f>EF80*EJ$78</f>
        <v>0</v>
      </c>
      <c r="EK80" s="5"/>
      <c r="EL80" s="182">
        <f t="shared" ref="EL80:EL82" si="2439">EL$2</f>
        <v>10</v>
      </c>
      <c r="EM80" s="182">
        <f t="shared" ref="EM80:EM82" si="2440">EI80*EM$78</f>
        <v>0</v>
      </c>
      <c r="EN80" s="182">
        <f>EJ80*EN$78</f>
        <v>0</v>
      </c>
      <c r="EO80" s="5"/>
      <c r="EP80" s="182">
        <f t="shared" ref="EP80:EP82" si="2441">EP$2</f>
        <v>10</v>
      </c>
      <c r="EQ80" s="182">
        <f t="shared" ref="EQ80:EQ82" si="2442">EM80*EQ$78</f>
        <v>0</v>
      </c>
      <c r="ER80" s="182">
        <f>EN80*ER$78</f>
        <v>0</v>
      </c>
      <c r="ES80" s="5"/>
      <c r="ET80" s="182">
        <f t="shared" ref="ET80:ET82" si="2443">ET$2</f>
        <v>10</v>
      </c>
      <c r="EU80" s="182">
        <f t="shared" ref="EU80:EU82" si="2444">EQ80*EU$78</f>
        <v>0</v>
      </c>
      <c r="EV80" s="182">
        <f>ER80*EV$78</f>
        <v>0</v>
      </c>
      <c r="EW80" s="5"/>
      <c r="EX80" s="182">
        <f t="shared" ref="EX80:EX82" si="2445">EX$2</f>
        <v>10</v>
      </c>
      <c r="EY80" s="182">
        <f t="shared" ref="EY80:EY82" si="2446">EU80*EY$78</f>
        <v>0</v>
      </c>
      <c r="EZ80" s="182">
        <f>EV80*EZ$78</f>
        <v>0</v>
      </c>
      <c r="FA80" s="5"/>
      <c r="FB80" s="182">
        <f t="shared" ref="FB80:FB82" si="2447">FB$2</f>
        <v>10</v>
      </c>
      <c r="FC80" s="182">
        <f t="shared" ref="FC80:FC82" si="2448">EY80*FC$78</f>
        <v>0</v>
      </c>
      <c r="FD80" s="182">
        <f>EZ80*FD$78</f>
        <v>0</v>
      </c>
      <c r="FE80" s="5"/>
      <c r="FF80" s="182">
        <f t="shared" ref="FF80:FF82" si="2449">FF$2</f>
        <v>10</v>
      </c>
      <c r="FG80" s="182">
        <f t="shared" ref="FG80:FG82" si="2450">FC80*FG$78</f>
        <v>0</v>
      </c>
      <c r="FH80" s="182">
        <f>FD80*FH$78</f>
        <v>0</v>
      </c>
      <c r="FI80" s="5"/>
      <c r="FJ80" s="182">
        <f t="shared" ref="FJ80:FJ82" si="2451">FJ$2</f>
        <v>10</v>
      </c>
      <c r="FK80" s="182">
        <f t="shared" ref="FK80:FK82" si="2452">FG80*FK$78</f>
        <v>0</v>
      </c>
      <c r="FL80" s="182">
        <f>FH80*FL$78</f>
        <v>0</v>
      </c>
      <c r="FM80" s="5"/>
      <c r="FN80" s="182">
        <f t="shared" ref="FN80:FN82" si="2453">FN$2</f>
        <v>10</v>
      </c>
      <c r="FO80" s="182">
        <f t="shared" ref="FO80:FO82" si="2454">FK80*FO$78</f>
        <v>0</v>
      </c>
      <c r="FP80" s="182">
        <f>FL80*FP$78</f>
        <v>0</v>
      </c>
      <c r="FQ80" s="5"/>
      <c r="FR80" s="182">
        <f t="shared" ref="FR80:FR82" si="2455">FR$2</f>
        <v>10</v>
      </c>
      <c r="FS80" s="182">
        <f t="shared" ref="FS80:FS82" si="2456">FO80*FS$78</f>
        <v>0</v>
      </c>
      <c r="FT80" s="182">
        <f>FP80*FT$78</f>
        <v>0</v>
      </c>
      <c r="FU80" s="5"/>
      <c r="FV80" s="182">
        <f t="shared" ref="FV80:FV82" si="2457">FV$2</f>
        <v>10</v>
      </c>
      <c r="FW80" s="182">
        <f t="shared" ref="FW80:FW82" si="2458">FS80*FW$78</f>
        <v>0</v>
      </c>
      <c r="FX80" s="182">
        <f>FT80*FX$78</f>
        <v>0</v>
      </c>
      <c r="FY80" s="5"/>
      <c r="FZ80" s="182">
        <f t="shared" ref="FZ80:FZ82" si="2459">FZ$2</f>
        <v>10</v>
      </c>
      <c r="GA80" s="182">
        <f t="shared" ref="GA80:GA82" si="2460">FW80*GA$78</f>
        <v>0</v>
      </c>
      <c r="GB80" s="182">
        <f>FX80*GB$78</f>
        <v>0</v>
      </c>
      <c r="GC80" s="5"/>
      <c r="GD80" s="182">
        <f t="shared" ref="GD80:GD82" si="2461">GD$2</f>
        <v>10</v>
      </c>
      <c r="GE80" s="182">
        <f t="shared" ref="GE80:GE82" si="2462">GA80*GE$78</f>
        <v>0</v>
      </c>
      <c r="GF80" s="182">
        <f>GB80*GF$78</f>
        <v>0</v>
      </c>
      <c r="GG80" s="5"/>
      <c r="GH80" s="182">
        <f t="shared" ref="GH80:GH82" si="2463">GH$2</f>
        <v>10</v>
      </c>
      <c r="GI80" s="182">
        <f t="shared" ref="GI80:GI82" si="2464">GE80*GI$78</f>
        <v>0</v>
      </c>
      <c r="GJ80" s="182">
        <f>GF80*GJ$78</f>
        <v>0</v>
      </c>
      <c r="GK80" s="5"/>
      <c r="GL80" s="182">
        <f t="shared" ref="GL80:GL82" si="2465">GL$2</f>
        <v>10</v>
      </c>
      <c r="GM80" s="182">
        <f t="shared" ref="GM80:GM82" si="2466">GI80*GM$78</f>
        <v>0</v>
      </c>
      <c r="GN80" s="182">
        <f>GJ80*GN$78</f>
        <v>0</v>
      </c>
      <c r="GP80" s="182">
        <f t="shared" ref="GP80:GP82" si="2467">GP$2</f>
        <v>10</v>
      </c>
      <c r="GQ80" s="182">
        <f t="shared" ref="GQ80:GQ82" si="2468">GM80*GQ$78</f>
        <v>0</v>
      </c>
      <c r="GR80" s="182">
        <f>GN80*GR$78</f>
        <v>0</v>
      </c>
      <c r="GS80" s="5"/>
      <c r="GT80" s="182">
        <f t="shared" ref="GT80:GT82" si="2469">GT$2</f>
        <v>10</v>
      </c>
      <c r="GU80" s="182">
        <f t="shared" ref="GU80:GU82" si="2470">GQ80*GU$78</f>
        <v>0</v>
      </c>
      <c r="GV80" s="182">
        <f>GR80*GV$78</f>
        <v>0</v>
      </c>
      <c r="GW80" s="5"/>
      <c r="GX80" s="182">
        <f t="shared" ref="GX80:GX82" si="2471">GX$2</f>
        <v>10</v>
      </c>
      <c r="GY80" s="182">
        <f t="shared" ref="GY80:GY82" si="2472">GU80*GY$78</f>
        <v>0</v>
      </c>
      <c r="GZ80" s="182">
        <f>GV80*GZ$78</f>
        <v>0</v>
      </c>
      <c r="HA80" s="5"/>
      <c r="HB80" s="182">
        <f t="shared" ref="HB80:HB82" si="2473">HB$2</f>
        <v>10</v>
      </c>
      <c r="HC80" s="182">
        <f t="shared" ref="HC80:HC82" si="2474">GY80*HC$78</f>
        <v>0</v>
      </c>
      <c r="HD80" s="182">
        <f>GZ80*HD$78</f>
        <v>0</v>
      </c>
      <c r="HE80" s="5"/>
      <c r="HF80" s="182">
        <f t="shared" ref="HF80:HF82" si="2475">HF$2</f>
        <v>10</v>
      </c>
      <c r="HG80" s="182">
        <f t="shared" ref="HG80:HG82" si="2476">HC80*HG$78</f>
        <v>0</v>
      </c>
      <c r="HH80" s="182">
        <f>HD80*HH$78</f>
        <v>0</v>
      </c>
      <c r="HI80" s="5"/>
      <c r="HJ80" s="182">
        <f t="shared" ref="HJ80:HJ82" si="2477">HJ$2</f>
        <v>10</v>
      </c>
      <c r="HK80" s="182">
        <f t="shared" ref="HK80:HK82" si="2478">HG80*HK$78</f>
        <v>0</v>
      </c>
      <c r="HL80" s="182">
        <f>HH80*HL$78</f>
        <v>0</v>
      </c>
      <c r="HM80" s="5"/>
      <c r="HN80" s="182">
        <f t="shared" ref="HN80:HN82" si="2479">HN$2</f>
        <v>10</v>
      </c>
      <c r="HO80" s="182">
        <f t="shared" ref="HO80:HO82" si="2480">HK80*HO$78</f>
        <v>0</v>
      </c>
      <c r="HP80" s="182">
        <f>HL80*HP$78</f>
        <v>0</v>
      </c>
      <c r="HQ80" s="5"/>
      <c r="HR80" s="182">
        <f t="shared" ref="HR80:HR82" si="2481">HR$2</f>
        <v>10</v>
      </c>
      <c r="HS80" s="182">
        <f t="shared" ref="HS80:HS82" si="2482">HO80*HS$78</f>
        <v>0</v>
      </c>
      <c r="HT80" s="182">
        <f>HP80*HT$78</f>
        <v>0</v>
      </c>
      <c r="HU80" s="5"/>
      <c r="HV80" s="182">
        <f t="shared" ref="HV80:HV82" si="2483">HV$2</f>
        <v>10</v>
      </c>
      <c r="HW80" s="182">
        <f t="shared" ref="HW80:HW82" si="2484">HS80*HW$78</f>
        <v>0</v>
      </c>
      <c r="HX80" s="182">
        <f>HT80*HX$78</f>
        <v>0</v>
      </c>
      <c r="HY80" s="5"/>
      <c r="HZ80" s="182">
        <f t="shared" ref="HZ80:HZ82" si="2485">HZ$2</f>
        <v>10</v>
      </c>
      <c r="IA80" s="182">
        <f t="shared" ref="IA80:IA82" si="2486">HW80*IA$78</f>
        <v>0</v>
      </c>
      <c r="IB80" s="182">
        <f>HX80*IB$78</f>
        <v>0</v>
      </c>
      <c r="IC80" s="5"/>
      <c r="ID80" s="182">
        <f t="shared" ref="ID80:ID82" si="2487">ID$2</f>
        <v>10</v>
      </c>
      <c r="IE80" s="182">
        <f t="shared" ref="IE80:IE82" si="2488">IA80*IE$78</f>
        <v>0</v>
      </c>
      <c r="IF80" s="182">
        <f>IB80*IF$78</f>
        <v>0</v>
      </c>
      <c r="IG80" s="5"/>
      <c r="IH80" s="182">
        <f t="shared" ref="IH80:IH82" si="2489">IH$2</f>
        <v>10</v>
      </c>
      <c r="II80" s="182">
        <f t="shared" ref="II80:II82" si="2490">IE80*II$78</f>
        <v>0</v>
      </c>
      <c r="IJ80" s="182">
        <f>IF80*IJ$78</f>
        <v>0</v>
      </c>
      <c r="IL80" s="182">
        <f t="shared" ref="IL80:IL82" si="2491">IL$2</f>
        <v>10</v>
      </c>
      <c r="IM80" s="182">
        <f t="shared" ref="IM80:IM82" si="2492">II80*IM$78</f>
        <v>0</v>
      </c>
      <c r="IN80" s="182">
        <f>IJ80*IN$78</f>
        <v>0</v>
      </c>
      <c r="IO80" s="5"/>
      <c r="IP80" s="182">
        <f t="shared" ref="IP80:IP82" si="2493">IP$2</f>
        <v>10</v>
      </c>
      <c r="IQ80" s="182">
        <f t="shared" ref="IQ80:IQ82" si="2494">IM80*IQ$78</f>
        <v>0</v>
      </c>
      <c r="IR80" s="182">
        <f>IN80*IR$78</f>
        <v>0</v>
      </c>
      <c r="IS80" s="5"/>
      <c r="IT80" s="182">
        <f t="shared" ref="IT80:IT82" si="2495">IT$2</f>
        <v>10</v>
      </c>
      <c r="IU80" s="182">
        <f t="shared" ref="IU80:IU82" si="2496">IQ80*IU$78</f>
        <v>0</v>
      </c>
      <c r="IV80" s="182">
        <f>IR80*IV$78</f>
        <v>0</v>
      </c>
      <c r="IW80" s="5"/>
      <c r="IX80" s="182">
        <f t="shared" ref="IX80:IX82" si="2497">IX$2</f>
        <v>10</v>
      </c>
      <c r="IY80" s="182">
        <f t="shared" ref="IY80:IY82" si="2498">IU80*IY$78</f>
        <v>0</v>
      </c>
      <c r="IZ80" s="182">
        <f>IV80*IZ$78</f>
        <v>0</v>
      </c>
      <c r="JA80" s="5"/>
      <c r="JB80" s="182">
        <f t="shared" ref="JB80:JB82" si="2499">JB$2</f>
        <v>10</v>
      </c>
      <c r="JC80" s="182">
        <f t="shared" ref="JC80:JC82" si="2500">IY80*JC$78</f>
        <v>0</v>
      </c>
      <c r="JD80" s="182">
        <f>IZ80*JD$78</f>
        <v>0</v>
      </c>
      <c r="JE80" s="5"/>
      <c r="JF80" s="182">
        <f t="shared" ref="JF80:JF82" si="2501">JF$2</f>
        <v>10</v>
      </c>
      <c r="JG80" s="182">
        <f t="shared" ref="JG80:JG82" si="2502">JC80*JG$78</f>
        <v>0</v>
      </c>
      <c r="JH80" s="182">
        <f>JD80*JH$78</f>
        <v>0</v>
      </c>
      <c r="JI80" s="5"/>
      <c r="JJ80" s="182">
        <f t="shared" ref="JJ80:JJ82" si="2503">JJ$2</f>
        <v>10</v>
      </c>
      <c r="JK80" s="182">
        <f t="shared" ref="JK80:JK82" si="2504">JG80*JK$78</f>
        <v>0</v>
      </c>
      <c r="JL80" s="182">
        <f>JH80*JL$78</f>
        <v>0</v>
      </c>
      <c r="JM80" s="5"/>
      <c r="JN80" s="182">
        <f t="shared" ref="JN80:JN82" si="2505">JN$2</f>
        <v>10</v>
      </c>
      <c r="JO80" s="182">
        <f t="shared" ref="JO80:JO82" si="2506">JK80*JO$78</f>
        <v>0</v>
      </c>
      <c r="JP80" s="182">
        <f t="shared" ref="JP80:JP86" si="2507">JL80*JP$78</f>
        <v>0</v>
      </c>
      <c r="JR80" s="182">
        <f t="shared" ref="JR80:JR82" si="2508">JR$2</f>
        <v>10</v>
      </c>
      <c r="JS80" s="182">
        <f t="shared" ref="JS80:JS82" si="2509">JO80*JS$78</f>
        <v>0</v>
      </c>
      <c r="JT80" s="182">
        <f t="shared" ref="JT80:JT86" si="2510">JP80*JT$78</f>
        <v>0</v>
      </c>
      <c r="JV80" s="182">
        <f t="shared" ref="JV80:JV82" si="2511">JV$2</f>
        <v>10</v>
      </c>
      <c r="JW80" s="182">
        <f t="shared" ref="JW80:JW82" si="2512">JS80*JW$78</f>
        <v>0</v>
      </c>
      <c r="JX80" s="182">
        <f t="shared" ref="JX80:JX86" si="2513">JT80*JX$78</f>
        <v>0</v>
      </c>
      <c r="JZ80" s="182">
        <f t="shared" ref="JZ80:JZ82" si="2514">JZ$2</f>
        <v>10</v>
      </c>
      <c r="KA80" s="182">
        <f t="shared" ref="KA80:KA82" si="2515">JW80*KA$78</f>
        <v>0</v>
      </c>
      <c r="KB80" s="182">
        <f t="shared" ref="KB80:KB86" si="2516">JX80*KB$78</f>
        <v>0</v>
      </c>
      <c r="KD80" s="182">
        <f t="shared" ref="KD80:KD82" si="2517">KD$2</f>
        <v>10</v>
      </c>
      <c r="KE80" s="182">
        <f t="shared" ref="KE80:KE82" si="2518">KA80*KE$78</f>
        <v>0</v>
      </c>
      <c r="KF80" s="182">
        <f t="shared" ref="KF80:KF86" si="2519">KB80*KF$78</f>
        <v>0</v>
      </c>
      <c r="KH80" s="183">
        <f t="shared" ref="KH80:KH82" si="2520">SUMIFS($F80:$KF80,$F$3:$KF$3,KH$5,$F$6:$KF$6,KH$6)</f>
        <v>10</v>
      </c>
      <c r="KI80" s="183">
        <f t="shared" ref="KI80:KI82" si="2521">KJ80/KH80</f>
        <v>0</v>
      </c>
      <c r="KJ80" s="183">
        <f t="shared" ref="KJ80:KJ82" si="2522">SUMIFS($F80:$KF80,$F$3:$KF$3,KH$5,$F$6:$KF$6,KJ$6)</f>
        <v>0</v>
      </c>
      <c r="KL80" s="183">
        <f t="shared" ref="KL80:KL82" si="2523">SUMIFS($F80:$KF80,$F$3:$KF$3,KL$5,$F$6:$KF$6,KL$6)</f>
        <v>113</v>
      </c>
      <c r="KM80" s="183">
        <f t="shared" ref="KM80:KM82" si="2524">KN80/KL80</f>
        <v>0</v>
      </c>
      <c r="KN80" s="183">
        <f t="shared" ref="KN80:KN82" si="2525">SUMIFS($F80:$KF80,$F$3:$KF$3,KL$5,$F$6:$KF$6,KN$6)</f>
        <v>0</v>
      </c>
      <c r="KP80" s="183">
        <f t="shared" ref="KP80:KP82" si="2526">SUMIFS($F80:$KF80,$F$3:$KF$3,KP$5,$F$6:$KF$6,KP$6)</f>
        <v>120</v>
      </c>
      <c r="KQ80" s="183">
        <f t="shared" ref="KQ80:KQ82" si="2527">KR80/KP80</f>
        <v>0</v>
      </c>
      <c r="KR80" s="183">
        <f t="shared" ref="KR80:KR82" si="2528">SUMIFS($F80:$KF80,$F$3:$KF$3,KP$5,$F$6:$KF$6,KR$6)</f>
        <v>0</v>
      </c>
      <c r="KT80" s="183">
        <f t="shared" ref="KT80:KT82" si="2529">SUMIFS($F80:$KF80,$F$3:$KF$3,KT$5,$F$6:$KF$6,KT$6)</f>
        <v>120</v>
      </c>
      <c r="KU80" s="183">
        <f t="shared" ref="KU80:KU82" si="2530">KV80/KT80</f>
        <v>0</v>
      </c>
      <c r="KV80" s="183">
        <f t="shared" ref="KV80:KV82" si="2531">SUMIFS($F80:$KF80,$F$3:$KF$3,KT$5,$F$6:$KF$6,KV$6)</f>
        <v>0</v>
      </c>
      <c r="KX80" s="183">
        <f t="shared" ref="KX80:KX82" si="2532">SUMIFS($F80:$KF80,$F$3:$KF$3,KX$5,$F$6:$KF$6,KX$6)</f>
        <v>120</v>
      </c>
      <c r="KY80" s="183">
        <f t="shared" ref="KY80:KY82" si="2533">KZ80/KX80</f>
        <v>0</v>
      </c>
      <c r="KZ80" s="183">
        <f t="shared" ref="KZ80:KZ82" si="2534">SUMIFS($F80:$KF80,$F$3:$KF$3,KX$5,$F$6:$KF$6,KZ$6)</f>
        <v>0</v>
      </c>
      <c r="LB80" s="183">
        <f t="shared" ref="LB80:LB82" si="2535">SUMIFS($F80:$KF80,$F$3:$KF$3,LB$5,$F$6:$KF$6,LB$6)</f>
        <v>120</v>
      </c>
      <c r="LC80" s="183">
        <f t="shared" ref="LC80:LC82" si="2536">LD80/LB80</f>
        <v>0</v>
      </c>
      <c r="LD80" s="183">
        <f t="shared" ref="LD80:LD82" si="2537">SUMIFS($F80:$KF80,$F$3:$KF$3,LB$5,$F$6:$KF$6,LD$6)</f>
        <v>0</v>
      </c>
      <c r="LF80" s="183">
        <f t="shared" ref="LF80:LF82" si="2538">SUMIFS($F80:$KF80,$F$3:$KF$3,LF$5,$F$6:$KF$6,LF$6)</f>
        <v>80</v>
      </c>
      <c r="LG80" s="183">
        <f t="shared" ref="LG80:LG82" si="2539">LH80/LF80</f>
        <v>0</v>
      </c>
      <c r="LH80" s="183">
        <f t="shared" ref="LH80:LH82" si="2540">SUMIFS($F80:$KF80,$F$3:$KF$3,LF$5,$F$6:$KF$6,LH$6)</f>
        <v>0</v>
      </c>
    </row>
    <row r="81" spans="2:320" ht="18.75">
      <c r="B81" s="172" t="str">
        <f>A.IIOPEX!C81</f>
        <v>8b</v>
      </c>
      <c r="C81" s="181"/>
      <c r="D81" s="180" t="str">
        <f>A.IIOPEX!E81</f>
        <v>Clinical Surgicals</v>
      </c>
      <c r="E81" s="184"/>
      <c r="F81" s="182"/>
      <c r="G81" s="182">
        <f>A.IIOPEX!I81</f>
        <v>0</v>
      </c>
      <c r="H81" s="182">
        <f t="shared" si="2379"/>
        <v>0</v>
      </c>
      <c r="I81" s="5"/>
      <c r="J81" s="182">
        <f t="shared" si="2380"/>
        <v>3</v>
      </c>
      <c r="K81" s="182">
        <f>G81*K$78</f>
        <v>0</v>
      </c>
      <c r="L81" s="182">
        <f t="shared" si="2381"/>
        <v>0</v>
      </c>
      <c r="M81" s="5"/>
      <c r="N81" s="182">
        <f t="shared" si="2382"/>
        <v>3</v>
      </c>
      <c r="O81" s="182">
        <f>K81*O$78</f>
        <v>0</v>
      </c>
      <c r="P81" s="182">
        <f t="shared" ref="P81:P86" si="2541">L81*P$78</f>
        <v>0</v>
      </c>
      <c r="Q81" s="5"/>
      <c r="R81" s="182">
        <f t="shared" si="2383"/>
        <v>4</v>
      </c>
      <c r="S81" s="182">
        <f>O81*S$78</f>
        <v>0</v>
      </c>
      <c r="T81" s="182">
        <f t="shared" ref="T81:T86" si="2542">P81*T$78</f>
        <v>0</v>
      </c>
      <c r="U81" s="5"/>
      <c r="V81" s="182">
        <f t="shared" si="2384"/>
        <v>5</v>
      </c>
      <c r="W81" s="182">
        <f>S81*W$78</f>
        <v>0</v>
      </c>
      <c r="X81" s="182">
        <f t="shared" ref="X81:X86" si="2543">T81*X$78</f>
        <v>0</v>
      </c>
      <c r="Y81" s="5"/>
      <c r="Z81" s="182">
        <f t="shared" si="2385"/>
        <v>8</v>
      </c>
      <c r="AA81" s="182">
        <f>W81*AA$78</f>
        <v>0</v>
      </c>
      <c r="AB81" s="182">
        <f t="shared" ref="AB81:AB86" si="2544">X81*AB$78</f>
        <v>0</v>
      </c>
      <c r="AC81" s="5"/>
      <c r="AD81" s="182">
        <f t="shared" si="2386"/>
        <v>10</v>
      </c>
      <c r="AE81" s="182">
        <f>AA81*AE$78</f>
        <v>0</v>
      </c>
      <c r="AF81" s="182">
        <f t="shared" ref="AF81:AF86" si="2545">AB81*AF$78</f>
        <v>0</v>
      </c>
      <c r="AG81" s="5"/>
      <c r="AH81" s="182">
        <f t="shared" si="2387"/>
        <v>10</v>
      </c>
      <c r="AI81" s="182">
        <f>AE81*AI$78</f>
        <v>0</v>
      </c>
      <c r="AJ81" s="182">
        <f t="shared" ref="AJ81:AJ86" si="2546">AF81*AJ$78</f>
        <v>0</v>
      </c>
      <c r="AK81" s="5"/>
      <c r="AL81" s="182">
        <f t="shared" si="2388"/>
        <v>10</v>
      </c>
      <c r="AM81" s="182">
        <f>AI81*AM$78</f>
        <v>0</v>
      </c>
      <c r="AN81" s="182">
        <f t="shared" ref="AN81:AN86" si="2547">AJ81*AN$78</f>
        <v>0</v>
      </c>
      <c r="AO81" s="5"/>
      <c r="AP81" s="182">
        <f t="shared" si="2389"/>
        <v>10</v>
      </c>
      <c r="AQ81" s="182">
        <f t="shared" si="2390"/>
        <v>0</v>
      </c>
      <c r="AR81" s="182">
        <f t="shared" ref="AR81:AR86" si="2548">AN81*AR$78</f>
        <v>0</v>
      </c>
      <c r="AS81" s="5"/>
      <c r="AT81" s="182">
        <f t="shared" si="2391"/>
        <v>10</v>
      </c>
      <c r="AU81" s="182">
        <f t="shared" si="2392"/>
        <v>0</v>
      </c>
      <c r="AV81" s="182">
        <f t="shared" ref="AV81:AV86" si="2549">AR81*AV$78</f>
        <v>0</v>
      </c>
      <c r="AW81" s="5"/>
      <c r="AX81" s="182">
        <f t="shared" si="2393"/>
        <v>10</v>
      </c>
      <c r="AY81" s="182">
        <f t="shared" si="2394"/>
        <v>0</v>
      </c>
      <c r="AZ81" s="182">
        <f t="shared" ref="AZ81:AZ86" si="2550">AV81*AZ$78</f>
        <v>0</v>
      </c>
      <c r="BA81" s="5"/>
      <c r="BB81" s="182">
        <f t="shared" si="2395"/>
        <v>10</v>
      </c>
      <c r="BC81" s="182">
        <f t="shared" si="2396"/>
        <v>0</v>
      </c>
      <c r="BD81" s="182">
        <f t="shared" ref="BD81:BD86" si="2551">AZ81*BD$78</f>
        <v>0</v>
      </c>
      <c r="BE81" s="5"/>
      <c r="BF81" s="182">
        <f t="shared" si="2397"/>
        <v>10</v>
      </c>
      <c r="BG81" s="182">
        <f t="shared" si="2398"/>
        <v>0</v>
      </c>
      <c r="BH81" s="182">
        <f t="shared" ref="BH81:BH86" si="2552">BD81*BH$78</f>
        <v>0</v>
      </c>
      <c r="BI81" s="5"/>
      <c r="BJ81" s="182">
        <f t="shared" si="2399"/>
        <v>10</v>
      </c>
      <c r="BK81" s="182">
        <f t="shared" si="2400"/>
        <v>0</v>
      </c>
      <c r="BL81" s="182">
        <f t="shared" ref="BL81:BL86" si="2553">BH81*BL$78</f>
        <v>0</v>
      </c>
      <c r="BM81" s="5"/>
      <c r="BN81" s="182">
        <f t="shared" si="2401"/>
        <v>10</v>
      </c>
      <c r="BO81" s="182">
        <f t="shared" si="2402"/>
        <v>0</v>
      </c>
      <c r="BP81" s="182">
        <f t="shared" ref="BP81:BP86" si="2554">BL81*BP$78</f>
        <v>0</v>
      </c>
      <c r="BQ81" s="5"/>
      <c r="BR81" s="182">
        <f t="shared" si="2403"/>
        <v>10</v>
      </c>
      <c r="BS81" s="182">
        <f t="shared" si="2404"/>
        <v>0</v>
      </c>
      <c r="BT81" s="182">
        <f t="shared" ref="BT81:BT86" si="2555">BP81*BT$78</f>
        <v>0</v>
      </c>
      <c r="BU81" s="5"/>
      <c r="BV81" s="182">
        <f t="shared" si="2405"/>
        <v>10</v>
      </c>
      <c r="BW81" s="182">
        <f t="shared" si="2406"/>
        <v>0</v>
      </c>
      <c r="BX81" s="182">
        <f t="shared" ref="BX81:BX86" si="2556">BT81*BX$78</f>
        <v>0</v>
      </c>
      <c r="BY81" s="5"/>
      <c r="BZ81" s="182">
        <f t="shared" si="2407"/>
        <v>10</v>
      </c>
      <c r="CA81" s="182">
        <f t="shared" si="2408"/>
        <v>0</v>
      </c>
      <c r="CB81" s="182">
        <f t="shared" ref="CB81:CB86" si="2557">BX81*CB$78</f>
        <v>0</v>
      </c>
      <c r="CC81" s="5"/>
      <c r="CD81" s="182">
        <f t="shared" si="2409"/>
        <v>10</v>
      </c>
      <c r="CE81" s="182">
        <f t="shared" si="2410"/>
        <v>0</v>
      </c>
      <c r="CF81" s="182">
        <f t="shared" ref="CF81:CF86" si="2558">CB81*CF$78</f>
        <v>0</v>
      </c>
      <c r="CG81" s="5"/>
      <c r="CH81" s="182">
        <f t="shared" si="2411"/>
        <v>10</v>
      </c>
      <c r="CI81" s="182">
        <f t="shared" si="2412"/>
        <v>0</v>
      </c>
      <c r="CJ81" s="182">
        <f t="shared" ref="CJ81:CJ86" si="2559">CF81*CJ$78</f>
        <v>0</v>
      </c>
      <c r="CK81" s="5"/>
      <c r="CL81" s="182">
        <f t="shared" si="2413"/>
        <v>10</v>
      </c>
      <c r="CM81" s="182">
        <f t="shared" si="2414"/>
        <v>0</v>
      </c>
      <c r="CN81" s="182">
        <f t="shared" ref="CN81:CN86" si="2560">CJ81*CN$78</f>
        <v>0</v>
      </c>
      <c r="CO81" s="5"/>
      <c r="CP81" s="182">
        <f t="shared" si="2415"/>
        <v>10</v>
      </c>
      <c r="CQ81" s="182">
        <f t="shared" si="2416"/>
        <v>0</v>
      </c>
      <c r="CR81" s="182">
        <f t="shared" ref="CR81:CR86" si="2561">CN81*CR$78</f>
        <v>0</v>
      </c>
      <c r="CS81" s="5"/>
      <c r="CT81" s="182">
        <f t="shared" si="2417"/>
        <v>10</v>
      </c>
      <c r="CU81" s="182">
        <f t="shared" si="2418"/>
        <v>0</v>
      </c>
      <c r="CV81" s="182">
        <f t="shared" ref="CV81:CV86" si="2562">CR81*CV$78</f>
        <v>0</v>
      </c>
      <c r="CW81" s="5"/>
      <c r="CX81" s="182">
        <f t="shared" si="2419"/>
        <v>10</v>
      </c>
      <c r="CY81" s="182">
        <f t="shared" si="2420"/>
        <v>0</v>
      </c>
      <c r="CZ81" s="182">
        <f t="shared" ref="CZ81:CZ86" si="2563">CV81*CZ$78</f>
        <v>0</v>
      </c>
      <c r="DA81" s="5"/>
      <c r="DB81" s="182">
        <f t="shared" si="2421"/>
        <v>10</v>
      </c>
      <c r="DC81" s="182">
        <f t="shared" si="2422"/>
        <v>0</v>
      </c>
      <c r="DD81" s="182">
        <f t="shared" ref="DD81:DD86" si="2564">CZ81*DD$78</f>
        <v>0</v>
      </c>
      <c r="DE81" s="5"/>
      <c r="DF81" s="182">
        <f t="shared" si="2423"/>
        <v>10</v>
      </c>
      <c r="DG81" s="182">
        <f t="shared" si="2424"/>
        <v>0</v>
      </c>
      <c r="DH81" s="182">
        <f t="shared" ref="DH81:DH86" si="2565">DD81*DH$78</f>
        <v>0</v>
      </c>
      <c r="DI81" s="5"/>
      <c r="DJ81" s="182">
        <f t="shared" si="2425"/>
        <v>10</v>
      </c>
      <c r="DK81" s="182">
        <f t="shared" si="2426"/>
        <v>0</v>
      </c>
      <c r="DL81" s="182">
        <f t="shared" ref="DL81:DL86" si="2566">DH81*DL$78</f>
        <v>0</v>
      </c>
      <c r="DM81" s="5"/>
      <c r="DN81" s="182">
        <f t="shared" si="2427"/>
        <v>10</v>
      </c>
      <c r="DO81" s="182">
        <f t="shared" si="2428"/>
        <v>0</v>
      </c>
      <c r="DP81" s="182">
        <f t="shared" ref="DP81:DP86" si="2567">DL81*DP$78</f>
        <v>0</v>
      </c>
      <c r="DQ81" s="5"/>
      <c r="DR81" s="182">
        <f t="shared" si="2429"/>
        <v>10</v>
      </c>
      <c r="DS81" s="182">
        <f t="shared" si="2430"/>
        <v>0</v>
      </c>
      <c r="DT81" s="182">
        <f t="shared" ref="DT81:DT86" si="2568">DP81*DT$78</f>
        <v>0</v>
      </c>
      <c r="DU81" s="5"/>
      <c r="DV81" s="182">
        <f t="shared" si="2431"/>
        <v>10</v>
      </c>
      <c r="DW81" s="182">
        <f t="shared" si="2432"/>
        <v>0</v>
      </c>
      <c r="DX81" s="182">
        <f t="shared" ref="DX81:DX86" si="2569">DT81*DX$78</f>
        <v>0</v>
      </c>
      <c r="DY81" s="5"/>
      <c r="DZ81" s="182">
        <f t="shared" si="2433"/>
        <v>10</v>
      </c>
      <c r="EA81" s="182">
        <f t="shared" si="2434"/>
        <v>0</v>
      </c>
      <c r="EB81" s="182">
        <f t="shared" ref="EB81:EB86" si="2570">DX81*EB$78</f>
        <v>0</v>
      </c>
      <c r="EC81" s="5"/>
      <c r="ED81" s="182">
        <f t="shared" si="2435"/>
        <v>10</v>
      </c>
      <c r="EE81" s="182">
        <f t="shared" si="2436"/>
        <v>0</v>
      </c>
      <c r="EF81" s="182">
        <f t="shared" ref="EF81:EF86" si="2571">EB81*EF$78</f>
        <v>0</v>
      </c>
      <c r="EG81" s="5"/>
      <c r="EH81" s="182">
        <f t="shared" si="2437"/>
        <v>10</v>
      </c>
      <c r="EI81" s="182">
        <f t="shared" si="2438"/>
        <v>0</v>
      </c>
      <c r="EJ81" s="182">
        <f t="shared" ref="EJ81:EJ86" si="2572">EF81*EJ$78</f>
        <v>0</v>
      </c>
      <c r="EK81" s="5"/>
      <c r="EL81" s="182">
        <f t="shared" si="2439"/>
        <v>10</v>
      </c>
      <c r="EM81" s="182">
        <f t="shared" si="2440"/>
        <v>0</v>
      </c>
      <c r="EN81" s="182">
        <f t="shared" ref="EN81:EN86" si="2573">EJ81*EN$78</f>
        <v>0</v>
      </c>
      <c r="EO81" s="5"/>
      <c r="EP81" s="182">
        <f t="shared" si="2441"/>
        <v>10</v>
      </c>
      <c r="EQ81" s="182">
        <f t="shared" si="2442"/>
        <v>0</v>
      </c>
      <c r="ER81" s="182">
        <f t="shared" ref="ER81:ER86" si="2574">EN81*ER$78</f>
        <v>0</v>
      </c>
      <c r="ES81" s="5"/>
      <c r="ET81" s="182">
        <f t="shared" si="2443"/>
        <v>10</v>
      </c>
      <c r="EU81" s="182">
        <f t="shared" si="2444"/>
        <v>0</v>
      </c>
      <c r="EV81" s="182">
        <f t="shared" ref="EV81:EV86" si="2575">ER81*EV$78</f>
        <v>0</v>
      </c>
      <c r="EW81" s="5"/>
      <c r="EX81" s="182">
        <f t="shared" si="2445"/>
        <v>10</v>
      </c>
      <c r="EY81" s="182">
        <f t="shared" si="2446"/>
        <v>0</v>
      </c>
      <c r="EZ81" s="182">
        <f t="shared" ref="EZ81:EZ86" si="2576">EV81*EZ$78</f>
        <v>0</v>
      </c>
      <c r="FA81" s="5"/>
      <c r="FB81" s="182">
        <f t="shared" si="2447"/>
        <v>10</v>
      </c>
      <c r="FC81" s="182">
        <f t="shared" si="2448"/>
        <v>0</v>
      </c>
      <c r="FD81" s="182">
        <f t="shared" ref="FD81:FD86" si="2577">EZ81*FD$78</f>
        <v>0</v>
      </c>
      <c r="FE81" s="5"/>
      <c r="FF81" s="182">
        <f t="shared" si="2449"/>
        <v>10</v>
      </c>
      <c r="FG81" s="182">
        <f t="shared" si="2450"/>
        <v>0</v>
      </c>
      <c r="FH81" s="182">
        <f t="shared" ref="FH81:FH86" si="2578">FD81*FH$78</f>
        <v>0</v>
      </c>
      <c r="FI81" s="5"/>
      <c r="FJ81" s="182">
        <f t="shared" si="2451"/>
        <v>10</v>
      </c>
      <c r="FK81" s="182">
        <f t="shared" si="2452"/>
        <v>0</v>
      </c>
      <c r="FL81" s="182">
        <f t="shared" ref="FL81:FL86" si="2579">FH81*FL$78</f>
        <v>0</v>
      </c>
      <c r="FM81" s="5"/>
      <c r="FN81" s="182">
        <f t="shared" si="2453"/>
        <v>10</v>
      </c>
      <c r="FO81" s="182">
        <f t="shared" si="2454"/>
        <v>0</v>
      </c>
      <c r="FP81" s="182">
        <f t="shared" ref="FP81:FP86" si="2580">FL81*FP$78</f>
        <v>0</v>
      </c>
      <c r="FQ81" s="5"/>
      <c r="FR81" s="182">
        <f t="shared" si="2455"/>
        <v>10</v>
      </c>
      <c r="FS81" s="182">
        <f t="shared" si="2456"/>
        <v>0</v>
      </c>
      <c r="FT81" s="182">
        <f t="shared" ref="FT81:FT86" si="2581">FP81*FT$78</f>
        <v>0</v>
      </c>
      <c r="FU81" s="5"/>
      <c r="FV81" s="182">
        <f t="shared" si="2457"/>
        <v>10</v>
      </c>
      <c r="FW81" s="182">
        <f t="shared" si="2458"/>
        <v>0</v>
      </c>
      <c r="FX81" s="182">
        <f t="shared" ref="FX81:FX86" si="2582">FT81*FX$78</f>
        <v>0</v>
      </c>
      <c r="FY81" s="5"/>
      <c r="FZ81" s="182">
        <f t="shared" si="2459"/>
        <v>10</v>
      </c>
      <c r="GA81" s="182">
        <f t="shared" si="2460"/>
        <v>0</v>
      </c>
      <c r="GB81" s="182">
        <f t="shared" ref="GB81:GB86" si="2583">FX81*GB$78</f>
        <v>0</v>
      </c>
      <c r="GC81" s="5"/>
      <c r="GD81" s="182">
        <f t="shared" si="2461"/>
        <v>10</v>
      </c>
      <c r="GE81" s="182">
        <f t="shared" si="2462"/>
        <v>0</v>
      </c>
      <c r="GF81" s="182">
        <f t="shared" ref="GF81:GF86" si="2584">GB81*GF$78</f>
        <v>0</v>
      </c>
      <c r="GG81" s="5"/>
      <c r="GH81" s="182">
        <f t="shared" si="2463"/>
        <v>10</v>
      </c>
      <c r="GI81" s="182">
        <f t="shared" si="2464"/>
        <v>0</v>
      </c>
      <c r="GJ81" s="182">
        <f t="shared" ref="GJ81:GJ86" si="2585">GF81*GJ$78</f>
        <v>0</v>
      </c>
      <c r="GK81" s="5"/>
      <c r="GL81" s="182">
        <f t="shared" si="2465"/>
        <v>10</v>
      </c>
      <c r="GM81" s="182">
        <f t="shared" si="2466"/>
        <v>0</v>
      </c>
      <c r="GN81" s="182">
        <f t="shared" ref="GN81:GN86" si="2586">GJ81*GN$78</f>
        <v>0</v>
      </c>
      <c r="GP81" s="182">
        <f t="shared" si="2467"/>
        <v>10</v>
      </c>
      <c r="GQ81" s="182">
        <f t="shared" si="2468"/>
        <v>0</v>
      </c>
      <c r="GR81" s="182">
        <f t="shared" ref="GR81:GR86" si="2587">GN81*GR$78</f>
        <v>0</v>
      </c>
      <c r="GS81" s="5"/>
      <c r="GT81" s="182">
        <f t="shared" si="2469"/>
        <v>10</v>
      </c>
      <c r="GU81" s="182">
        <f t="shared" si="2470"/>
        <v>0</v>
      </c>
      <c r="GV81" s="182">
        <f t="shared" ref="GV81:GV86" si="2588">GR81*GV$78</f>
        <v>0</v>
      </c>
      <c r="GW81" s="5"/>
      <c r="GX81" s="182">
        <f t="shared" si="2471"/>
        <v>10</v>
      </c>
      <c r="GY81" s="182">
        <f t="shared" si="2472"/>
        <v>0</v>
      </c>
      <c r="GZ81" s="182">
        <f t="shared" ref="GZ81:GZ86" si="2589">GV81*GZ$78</f>
        <v>0</v>
      </c>
      <c r="HA81" s="5"/>
      <c r="HB81" s="182">
        <f t="shared" si="2473"/>
        <v>10</v>
      </c>
      <c r="HC81" s="182">
        <f t="shared" si="2474"/>
        <v>0</v>
      </c>
      <c r="HD81" s="182">
        <f t="shared" ref="HD81:HD86" si="2590">GZ81*HD$78</f>
        <v>0</v>
      </c>
      <c r="HE81" s="5"/>
      <c r="HF81" s="182">
        <f t="shared" si="2475"/>
        <v>10</v>
      </c>
      <c r="HG81" s="182">
        <f t="shared" si="2476"/>
        <v>0</v>
      </c>
      <c r="HH81" s="182">
        <f t="shared" ref="HH81:HH86" si="2591">HD81*HH$78</f>
        <v>0</v>
      </c>
      <c r="HI81" s="5"/>
      <c r="HJ81" s="182">
        <f t="shared" si="2477"/>
        <v>10</v>
      </c>
      <c r="HK81" s="182">
        <f t="shared" si="2478"/>
        <v>0</v>
      </c>
      <c r="HL81" s="182">
        <f t="shared" ref="HL81:HL86" si="2592">HH81*HL$78</f>
        <v>0</v>
      </c>
      <c r="HM81" s="5"/>
      <c r="HN81" s="182">
        <f t="shared" si="2479"/>
        <v>10</v>
      </c>
      <c r="HO81" s="182">
        <f t="shared" si="2480"/>
        <v>0</v>
      </c>
      <c r="HP81" s="182">
        <f t="shared" ref="HP81:HP86" si="2593">HL81*HP$78</f>
        <v>0</v>
      </c>
      <c r="HQ81" s="5"/>
      <c r="HR81" s="182">
        <f t="shared" si="2481"/>
        <v>10</v>
      </c>
      <c r="HS81" s="182">
        <f t="shared" si="2482"/>
        <v>0</v>
      </c>
      <c r="HT81" s="182">
        <f t="shared" ref="HT81:HT86" si="2594">HP81*HT$78</f>
        <v>0</v>
      </c>
      <c r="HU81" s="5"/>
      <c r="HV81" s="182">
        <f t="shared" si="2483"/>
        <v>10</v>
      </c>
      <c r="HW81" s="182">
        <f t="shared" si="2484"/>
        <v>0</v>
      </c>
      <c r="HX81" s="182">
        <f t="shared" ref="HX81:HX86" si="2595">HT81*HX$78</f>
        <v>0</v>
      </c>
      <c r="HY81" s="5"/>
      <c r="HZ81" s="182">
        <f t="shared" si="2485"/>
        <v>10</v>
      </c>
      <c r="IA81" s="182">
        <f t="shared" si="2486"/>
        <v>0</v>
      </c>
      <c r="IB81" s="182">
        <f t="shared" ref="IB81:IB86" si="2596">HX81*IB$78</f>
        <v>0</v>
      </c>
      <c r="IC81" s="5"/>
      <c r="ID81" s="182">
        <f t="shared" si="2487"/>
        <v>10</v>
      </c>
      <c r="IE81" s="182">
        <f t="shared" si="2488"/>
        <v>0</v>
      </c>
      <c r="IF81" s="182">
        <f t="shared" ref="IF81:IF86" si="2597">IB81*IF$78</f>
        <v>0</v>
      </c>
      <c r="IG81" s="5"/>
      <c r="IH81" s="182">
        <f t="shared" si="2489"/>
        <v>10</v>
      </c>
      <c r="II81" s="182">
        <f t="shared" si="2490"/>
        <v>0</v>
      </c>
      <c r="IJ81" s="182">
        <f t="shared" ref="IJ81:IJ86" si="2598">IF81*IJ$78</f>
        <v>0</v>
      </c>
      <c r="IL81" s="182">
        <f t="shared" si="2491"/>
        <v>10</v>
      </c>
      <c r="IM81" s="182">
        <f t="shared" si="2492"/>
        <v>0</v>
      </c>
      <c r="IN81" s="182">
        <f t="shared" ref="IN81:IN86" si="2599">IJ81*IN$78</f>
        <v>0</v>
      </c>
      <c r="IO81" s="5"/>
      <c r="IP81" s="182">
        <f t="shared" si="2493"/>
        <v>10</v>
      </c>
      <c r="IQ81" s="182">
        <f t="shared" si="2494"/>
        <v>0</v>
      </c>
      <c r="IR81" s="182">
        <f t="shared" ref="IR81:IR86" si="2600">IN81*IR$78</f>
        <v>0</v>
      </c>
      <c r="IS81" s="5"/>
      <c r="IT81" s="182">
        <f t="shared" si="2495"/>
        <v>10</v>
      </c>
      <c r="IU81" s="182">
        <f t="shared" si="2496"/>
        <v>0</v>
      </c>
      <c r="IV81" s="182">
        <f t="shared" ref="IV81:IV86" si="2601">IR81*IV$78</f>
        <v>0</v>
      </c>
      <c r="IW81" s="5"/>
      <c r="IX81" s="182">
        <f t="shared" si="2497"/>
        <v>10</v>
      </c>
      <c r="IY81" s="182">
        <f t="shared" si="2498"/>
        <v>0</v>
      </c>
      <c r="IZ81" s="182">
        <f t="shared" ref="IZ81:IZ86" si="2602">IV81*IZ$78</f>
        <v>0</v>
      </c>
      <c r="JA81" s="5"/>
      <c r="JB81" s="182">
        <f t="shared" si="2499"/>
        <v>10</v>
      </c>
      <c r="JC81" s="182">
        <f t="shared" si="2500"/>
        <v>0</v>
      </c>
      <c r="JD81" s="182">
        <f t="shared" ref="JD81:JD86" si="2603">IZ81*JD$78</f>
        <v>0</v>
      </c>
      <c r="JE81" s="5"/>
      <c r="JF81" s="182">
        <f t="shared" si="2501"/>
        <v>10</v>
      </c>
      <c r="JG81" s="182">
        <f t="shared" si="2502"/>
        <v>0</v>
      </c>
      <c r="JH81" s="182">
        <f t="shared" ref="JH81:JH86" si="2604">JD81*JH$78</f>
        <v>0</v>
      </c>
      <c r="JI81" s="5"/>
      <c r="JJ81" s="182">
        <f t="shared" si="2503"/>
        <v>10</v>
      </c>
      <c r="JK81" s="182">
        <f t="shared" si="2504"/>
        <v>0</v>
      </c>
      <c r="JL81" s="182">
        <f t="shared" ref="JL81:JL86" si="2605">JH81*JL$78</f>
        <v>0</v>
      </c>
      <c r="JM81" s="5"/>
      <c r="JN81" s="182">
        <f t="shared" si="2505"/>
        <v>10</v>
      </c>
      <c r="JO81" s="182">
        <f t="shared" si="2506"/>
        <v>0</v>
      </c>
      <c r="JP81" s="182">
        <f t="shared" si="2507"/>
        <v>0</v>
      </c>
      <c r="JR81" s="182">
        <f t="shared" si="2508"/>
        <v>10</v>
      </c>
      <c r="JS81" s="182">
        <f t="shared" si="2509"/>
        <v>0</v>
      </c>
      <c r="JT81" s="182">
        <f t="shared" si="2510"/>
        <v>0</v>
      </c>
      <c r="JV81" s="182">
        <f t="shared" si="2511"/>
        <v>10</v>
      </c>
      <c r="JW81" s="182">
        <f t="shared" si="2512"/>
        <v>0</v>
      </c>
      <c r="JX81" s="182">
        <f t="shared" si="2513"/>
        <v>0</v>
      </c>
      <c r="JZ81" s="182">
        <f t="shared" si="2514"/>
        <v>10</v>
      </c>
      <c r="KA81" s="182">
        <f t="shared" si="2515"/>
        <v>0</v>
      </c>
      <c r="KB81" s="182">
        <f t="shared" si="2516"/>
        <v>0</v>
      </c>
      <c r="KD81" s="182">
        <f t="shared" si="2517"/>
        <v>10</v>
      </c>
      <c r="KE81" s="182">
        <f t="shared" si="2518"/>
        <v>0</v>
      </c>
      <c r="KF81" s="182">
        <f t="shared" si="2519"/>
        <v>0</v>
      </c>
      <c r="KH81" s="183">
        <f t="shared" si="2520"/>
        <v>10</v>
      </c>
      <c r="KI81" s="183">
        <f t="shared" si="2521"/>
        <v>0</v>
      </c>
      <c r="KJ81" s="183">
        <f t="shared" si="2522"/>
        <v>0</v>
      </c>
      <c r="KL81" s="183">
        <f t="shared" si="2523"/>
        <v>113</v>
      </c>
      <c r="KM81" s="183">
        <f t="shared" si="2524"/>
        <v>0</v>
      </c>
      <c r="KN81" s="183">
        <f t="shared" si="2525"/>
        <v>0</v>
      </c>
      <c r="KP81" s="183">
        <f t="shared" si="2526"/>
        <v>120</v>
      </c>
      <c r="KQ81" s="183">
        <f t="shared" si="2527"/>
        <v>0</v>
      </c>
      <c r="KR81" s="183">
        <f t="shared" si="2528"/>
        <v>0</v>
      </c>
      <c r="KT81" s="183">
        <f t="shared" si="2529"/>
        <v>120</v>
      </c>
      <c r="KU81" s="183">
        <f t="shared" si="2530"/>
        <v>0</v>
      </c>
      <c r="KV81" s="183">
        <f t="shared" si="2531"/>
        <v>0</v>
      </c>
      <c r="KX81" s="183">
        <f t="shared" si="2532"/>
        <v>120</v>
      </c>
      <c r="KY81" s="183">
        <f t="shared" si="2533"/>
        <v>0</v>
      </c>
      <c r="KZ81" s="183">
        <f t="shared" si="2534"/>
        <v>0</v>
      </c>
      <c r="LB81" s="183">
        <f t="shared" si="2535"/>
        <v>120</v>
      </c>
      <c r="LC81" s="183">
        <f t="shared" si="2536"/>
        <v>0</v>
      </c>
      <c r="LD81" s="183">
        <f t="shared" si="2537"/>
        <v>0</v>
      </c>
      <c r="LF81" s="183">
        <f t="shared" si="2538"/>
        <v>80</v>
      </c>
      <c r="LG81" s="183">
        <f t="shared" si="2539"/>
        <v>0</v>
      </c>
      <c r="LH81" s="183">
        <f t="shared" si="2540"/>
        <v>0</v>
      </c>
    </row>
    <row r="82" spans="2:320" ht="18.75">
      <c r="B82" s="172" t="str">
        <f>A.IIOPEX!C82</f>
        <v>8c</v>
      </c>
      <c r="C82" s="181"/>
      <c r="D82" s="180" t="str">
        <f>A.IIOPEX!E82</f>
        <v>Housekeeping</v>
      </c>
      <c r="E82" s="184"/>
      <c r="F82" s="182"/>
      <c r="G82" s="182">
        <f>A.IIOPEX!I82</f>
        <v>0</v>
      </c>
      <c r="H82" s="182">
        <f t="shared" si="2379"/>
        <v>0</v>
      </c>
      <c r="I82" s="5"/>
      <c r="J82" s="182">
        <f t="shared" si="2380"/>
        <v>3</v>
      </c>
      <c r="K82" s="182">
        <f>G82*K$78</f>
        <v>0</v>
      </c>
      <c r="L82" s="182">
        <f t="shared" si="2381"/>
        <v>0</v>
      </c>
      <c r="M82" s="5"/>
      <c r="N82" s="182">
        <f t="shared" si="2382"/>
        <v>3</v>
      </c>
      <c r="O82" s="182">
        <f>K82*O$78</f>
        <v>0</v>
      </c>
      <c r="P82" s="182">
        <f t="shared" si="2541"/>
        <v>0</v>
      </c>
      <c r="Q82" s="5"/>
      <c r="R82" s="182">
        <f t="shared" si="2383"/>
        <v>4</v>
      </c>
      <c r="S82" s="182">
        <f>O82*S$78</f>
        <v>0</v>
      </c>
      <c r="T82" s="182">
        <f t="shared" si="2542"/>
        <v>0</v>
      </c>
      <c r="U82" s="5"/>
      <c r="V82" s="182">
        <f t="shared" si="2384"/>
        <v>5</v>
      </c>
      <c r="W82" s="182">
        <f>S82*W$78</f>
        <v>0</v>
      </c>
      <c r="X82" s="182">
        <f t="shared" si="2543"/>
        <v>0</v>
      </c>
      <c r="Y82" s="5"/>
      <c r="Z82" s="182">
        <f t="shared" si="2385"/>
        <v>8</v>
      </c>
      <c r="AA82" s="182">
        <f>W82*AA$78</f>
        <v>0</v>
      </c>
      <c r="AB82" s="182">
        <f t="shared" si="2544"/>
        <v>0</v>
      </c>
      <c r="AC82" s="5"/>
      <c r="AD82" s="182">
        <f t="shared" si="2386"/>
        <v>10</v>
      </c>
      <c r="AE82" s="182">
        <f>AA82*AE$78</f>
        <v>0</v>
      </c>
      <c r="AF82" s="182">
        <f t="shared" si="2545"/>
        <v>0</v>
      </c>
      <c r="AG82" s="5"/>
      <c r="AH82" s="182">
        <f t="shared" si="2387"/>
        <v>10</v>
      </c>
      <c r="AI82" s="182">
        <f>AE82*AI$78</f>
        <v>0</v>
      </c>
      <c r="AJ82" s="182">
        <f t="shared" si="2546"/>
        <v>0</v>
      </c>
      <c r="AK82" s="5"/>
      <c r="AL82" s="182">
        <f t="shared" si="2388"/>
        <v>10</v>
      </c>
      <c r="AM82" s="182">
        <f>AI82*AM$78</f>
        <v>0</v>
      </c>
      <c r="AN82" s="182">
        <f t="shared" si="2547"/>
        <v>0</v>
      </c>
      <c r="AO82" s="5"/>
      <c r="AP82" s="182">
        <f t="shared" si="2389"/>
        <v>10</v>
      </c>
      <c r="AQ82" s="182">
        <f t="shared" si="2390"/>
        <v>0</v>
      </c>
      <c r="AR82" s="182">
        <f t="shared" si="2548"/>
        <v>0</v>
      </c>
      <c r="AS82" s="5"/>
      <c r="AT82" s="182">
        <f t="shared" si="2391"/>
        <v>10</v>
      </c>
      <c r="AU82" s="182">
        <f t="shared" si="2392"/>
        <v>0</v>
      </c>
      <c r="AV82" s="182">
        <f t="shared" si="2549"/>
        <v>0</v>
      </c>
      <c r="AW82" s="5"/>
      <c r="AX82" s="182">
        <f t="shared" si="2393"/>
        <v>10</v>
      </c>
      <c r="AY82" s="182">
        <f t="shared" si="2394"/>
        <v>0</v>
      </c>
      <c r="AZ82" s="182">
        <f t="shared" si="2550"/>
        <v>0</v>
      </c>
      <c r="BA82" s="5"/>
      <c r="BB82" s="182">
        <f t="shared" si="2395"/>
        <v>10</v>
      </c>
      <c r="BC82" s="182">
        <f t="shared" si="2396"/>
        <v>0</v>
      </c>
      <c r="BD82" s="182">
        <f t="shared" si="2551"/>
        <v>0</v>
      </c>
      <c r="BE82" s="5"/>
      <c r="BF82" s="182">
        <f t="shared" si="2397"/>
        <v>10</v>
      </c>
      <c r="BG82" s="182">
        <f t="shared" si="2398"/>
        <v>0</v>
      </c>
      <c r="BH82" s="182">
        <f t="shared" si="2552"/>
        <v>0</v>
      </c>
      <c r="BI82" s="5"/>
      <c r="BJ82" s="182">
        <f t="shared" si="2399"/>
        <v>10</v>
      </c>
      <c r="BK82" s="182">
        <f t="shared" si="2400"/>
        <v>0</v>
      </c>
      <c r="BL82" s="182">
        <f t="shared" si="2553"/>
        <v>0</v>
      </c>
      <c r="BM82" s="5"/>
      <c r="BN82" s="182">
        <f t="shared" si="2401"/>
        <v>10</v>
      </c>
      <c r="BO82" s="182">
        <f t="shared" si="2402"/>
        <v>0</v>
      </c>
      <c r="BP82" s="182">
        <f t="shared" si="2554"/>
        <v>0</v>
      </c>
      <c r="BQ82" s="5"/>
      <c r="BR82" s="182">
        <f t="shared" si="2403"/>
        <v>10</v>
      </c>
      <c r="BS82" s="182">
        <f t="shared" si="2404"/>
        <v>0</v>
      </c>
      <c r="BT82" s="182">
        <f t="shared" si="2555"/>
        <v>0</v>
      </c>
      <c r="BU82" s="5"/>
      <c r="BV82" s="182">
        <f t="shared" si="2405"/>
        <v>10</v>
      </c>
      <c r="BW82" s="182">
        <f t="shared" si="2406"/>
        <v>0</v>
      </c>
      <c r="BX82" s="182">
        <f t="shared" si="2556"/>
        <v>0</v>
      </c>
      <c r="BY82" s="5"/>
      <c r="BZ82" s="182">
        <f t="shared" si="2407"/>
        <v>10</v>
      </c>
      <c r="CA82" s="182">
        <f t="shared" si="2408"/>
        <v>0</v>
      </c>
      <c r="CB82" s="182">
        <f t="shared" si="2557"/>
        <v>0</v>
      </c>
      <c r="CC82" s="5"/>
      <c r="CD82" s="182">
        <f t="shared" si="2409"/>
        <v>10</v>
      </c>
      <c r="CE82" s="182">
        <f t="shared" si="2410"/>
        <v>0</v>
      </c>
      <c r="CF82" s="182">
        <f t="shared" si="2558"/>
        <v>0</v>
      </c>
      <c r="CG82" s="5"/>
      <c r="CH82" s="182">
        <f t="shared" si="2411"/>
        <v>10</v>
      </c>
      <c r="CI82" s="182">
        <f t="shared" si="2412"/>
        <v>0</v>
      </c>
      <c r="CJ82" s="182">
        <f t="shared" si="2559"/>
        <v>0</v>
      </c>
      <c r="CK82" s="5"/>
      <c r="CL82" s="182">
        <f t="shared" si="2413"/>
        <v>10</v>
      </c>
      <c r="CM82" s="182">
        <f t="shared" si="2414"/>
        <v>0</v>
      </c>
      <c r="CN82" s="182">
        <f t="shared" si="2560"/>
        <v>0</v>
      </c>
      <c r="CO82" s="5"/>
      <c r="CP82" s="182">
        <f t="shared" si="2415"/>
        <v>10</v>
      </c>
      <c r="CQ82" s="182">
        <f t="shared" si="2416"/>
        <v>0</v>
      </c>
      <c r="CR82" s="182">
        <f t="shared" si="2561"/>
        <v>0</v>
      </c>
      <c r="CS82" s="5"/>
      <c r="CT82" s="182">
        <f t="shared" si="2417"/>
        <v>10</v>
      </c>
      <c r="CU82" s="182">
        <f t="shared" si="2418"/>
        <v>0</v>
      </c>
      <c r="CV82" s="182">
        <f t="shared" si="2562"/>
        <v>0</v>
      </c>
      <c r="CW82" s="5"/>
      <c r="CX82" s="182">
        <f t="shared" si="2419"/>
        <v>10</v>
      </c>
      <c r="CY82" s="182">
        <f t="shared" si="2420"/>
        <v>0</v>
      </c>
      <c r="CZ82" s="182">
        <f t="shared" si="2563"/>
        <v>0</v>
      </c>
      <c r="DA82" s="5"/>
      <c r="DB82" s="182">
        <f t="shared" si="2421"/>
        <v>10</v>
      </c>
      <c r="DC82" s="182">
        <f t="shared" si="2422"/>
        <v>0</v>
      </c>
      <c r="DD82" s="182">
        <f t="shared" si="2564"/>
        <v>0</v>
      </c>
      <c r="DE82" s="5"/>
      <c r="DF82" s="182">
        <f t="shared" si="2423"/>
        <v>10</v>
      </c>
      <c r="DG82" s="182">
        <f t="shared" si="2424"/>
        <v>0</v>
      </c>
      <c r="DH82" s="182">
        <f t="shared" si="2565"/>
        <v>0</v>
      </c>
      <c r="DI82" s="5"/>
      <c r="DJ82" s="182">
        <f t="shared" si="2425"/>
        <v>10</v>
      </c>
      <c r="DK82" s="182">
        <f t="shared" si="2426"/>
        <v>0</v>
      </c>
      <c r="DL82" s="182">
        <f t="shared" si="2566"/>
        <v>0</v>
      </c>
      <c r="DM82" s="5"/>
      <c r="DN82" s="182">
        <f t="shared" si="2427"/>
        <v>10</v>
      </c>
      <c r="DO82" s="182">
        <f t="shared" si="2428"/>
        <v>0</v>
      </c>
      <c r="DP82" s="182">
        <f t="shared" si="2567"/>
        <v>0</v>
      </c>
      <c r="DQ82" s="5"/>
      <c r="DR82" s="182">
        <f t="shared" si="2429"/>
        <v>10</v>
      </c>
      <c r="DS82" s="182">
        <f t="shared" si="2430"/>
        <v>0</v>
      </c>
      <c r="DT82" s="182">
        <f t="shared" si="2568"/>
        <v>0</v>
      </c>
      <c r="DU82" s="5"/>
      <c r="DV82" s="182">
        <f t="shared" si="2431"/>
        <v>10</v>
      </c>
      <c r="DW82" s="182">
        <f t="shared" si="2432"/>
        <v>0</v>
      </c>
      <c r="DX82" s="182">
        <f t="shared" si="2569"/>
        <v>0</v>
      </c>
      <c r="DY82" s="5"/>
      <c r="DZ82" s="182">
        <f t="shared" si="2433"/>
        <v>10</v>
      </c>
      <c r="EA82" s="182">
        <f t="shared" si="2434"/>
        <v>0</v>
      </c>
      <c r="EB82" s="182">
        <f t="shared" si="2570"/>
        <v>0</v>
      </c>
      <c r="EC82" s="5"/>
      <c r="ED82" s="182">
        <f t="shared" si="2435"/>
        <v>10</v>
      </c>
      <c r="EE82" s="182">
        <f t="shared" si="2436"/>
        <v>0</v>
      </c>
      <c r="EF82" s="182">
        <f t="shared" si="2571"/>
        <v>0</v>
      </c>
      <c r="EG82" s="5"/>
      <c r="EH82" s="182">
        <f t="shared" si="2437"/>
        <v>10</v>
      </c>
      <c r="EI82" s="182">
        <f t="shared" si="2438"/>
        <v>0</v>
      </c>
      <c r="EJ82" s="182">
        <f t="shared" si="2572"/>
        <v>0</v>
      </c>
      <c r="EK82" s="5"/>
      <c r="EL82" s="182">
        <f t="shared" si="2439"/>
        <v>10</v>
      </c>
      <c r="EM82" s="182">
        <f t="shared" si="2440"/>
        <v>0</v>
      </c>
      <c r="EN82" s="182">
        <f t="shared" si="2573"/>
        <v>0</v>
      </c>
      <c r="EO82" s="5"/>
      <c r="EP82" s="182">
        <f t="shared" si="2441"/>
        <v>10</v>
      </c>
      <c r="EQ82" s="182">
        <f t="shared" si="2442"/>
        <v>0</v>
      </c>
      <c r="ER82" s="182">
        <f t="shared" si="2574"/>
        <v>0</v>
      </c>
      <c r="ES82" s="5"/>
      <c r="ET82" s="182">
        <f t="shared" si="2443"/>
        <v>10</v>
      </c>
      <c r="EU82" s="182">
        <f t="shared" si="2444"/>
        <v>0</v>
      </c>
      <c r="EV82" s="182">
        <f t="shared" si="2575"/>
        <v>0</v>
      </c>
      <c r="EW82" s="5"/>
      <c r="EX82" s="182">
        <f t="shared" si="2445"/>
        <v>10</v>
      </c>
      <c r="EY82" s="182">
        <f t="shared" si="2446"/>
        <v>0</v>
      </c>
      <c r="EZ82" s="182">
        <f t="shared" si="2576"/>
        <v>0</v>
      </c>
      <c r="FA82" s="5"/>
      <c r="FB82" s="182">
        <f t="shared" si="2447"/>
        <v>10</v>
      </c>
      <c r="FC82" s="182">
        <f t="shared" si="2448"/>
        <v>0</v>
      </c>
      <c r="FD82" s="182">
        <f t="shared" si="2577"/>
        <v>0</v>
      </c>
      <c r="FE82" s="5"/>
      <c r="FF82" s="182">
        <f t="shared" si="2449"/>
        <v>10</v>
      </c>
      <c r="FG82" s="182">
        <f t="shared" si="2450"/>
        <v>0</v>
      </c>
      <c r="FH82" s="182">
        <f t="shared" si="2578"/>
        <v>0</v>
      </c>
      <c r="FI82" s="5"/>
      <c r="FJ82" s="182">
        <f t="shared" si="2451"/>
        <v>10</v>
      </c>
      <c r="FK82" s="182">
        <f t="shared" si="2452"/>
        <v>0</v>
      </c>
      <c r="FL82" s="182">
        <f t="shared" si="2579"/>
        <v>0</v>
      </c>
      <c r="FM82" s="5"/>
      <c r="FN82" s="182">
        <f t="shared" si="2453"/>
        <v>10</v>
      </c>
      <c r="FO82" s="182">
        <f t="shared" si="2454"/>
        <v>0</v>
      </c>
      <c r="FP82" s="182">
        <f t="shared" si="2580"/>
        <v>0</v>
      </c>
      <c r="FQ82" s="5"/>
      <c r="FR82" s="182">
        <f t="shared" si="2455"/>
        <v>10</v>
      </c>
      <c r="FS82" s="182">
        <f t="shared" si="2456"/>
        <v>0</v>
      </c>
      <c r="FT82" s="182">
        <f t="shared" si="2581"/>
        <v>0</v>
      </c>
      <c r="FU82" s="5"/>
      <c r="FV82" s="182">
        <f t="shared" si="2457"/>
        <v>10</v>
      </c>
      <c r="FW82" s="182">
        <f t="shared" si="2458"/>
        <v>0</v>
      </c>
      <c r="FX82" s="182">
        <f t="shared" si="2582"/>
        <v>0</v>
      </c>
      <c r="FY82" s="5"/>
      <c r="FZ82" s="182">
        <f t="shared" si="2459"/>
        <v>10</v>
      </c>
      <c r="GA82" s="182">
        <f t="shared" si="2460"/>
        <v>0</v>
      </c>
      <c r="GB82" s="182">
        <f t="shared" si="2583"/>
        <v>0</v>
      </c>
      <c r="GC82" s="5"/>
      <c r="GD82" s="182">
        <f t="shared" si="2461"/>
        <v>10</v>
      </c>
      <c r="GE82" s="182">
        <f t="shared" si="2462"/>
        <v>0</v>
      </c>
      <c r="GF82" s="182">
        <f t="shared" si="2584"/>
        <v>0</v>
      </c>
      <c r="GG82" s="5"/>
      <c r="GH82" s="182">
        <f t="shared" si="2463"/>
        <v>10</v>
      </c>
      <c r="GI82" s="182">
        <f t="shared" si="2464"/>
        <v>0</v>
      </c>
      <c r="GJ82" s="182">
        <f t="shared" si="2585"/>
        <v>0</v>
      </c>
      <c r="GK82" s="5"/>
      <c r="GL82" s="182">
        <f t="shared" si="2465"/>
        <v>10</v>
      </c>
      <c r="GM82" s="182">
        <f t="shared" si="2466"/>
        <v>0</v>
      </c>
      <c r="GN82" s="182">
        <f t="shared" si="2586"/>
        <v>0</v>
      </c>
      <c r="GP82" s="182">
        <f t="shared" si="2467"/>
        <v>10</v>
      </c>
      <c r="GQ82" s="182">
        <f t="shared" si="2468"/>
        <v>0</v>
      </c>
      <c r="GR82" s="182">
        <f t="shared" si="2587"/>
        <v>0</v>
      </c>
      <c r="GS82" s="5"/>
      <c r="GT82" s="182">
        <f t="shared" si="2469"/>
        <v>10</v>
      </c>
      <c r="GU82" s="182">
        <f t="shared" si="2470"/>
        <v>0</v>
      </c>
      <c r="GV82" s="182">
        <f t="shared" si="2588"/>
        <v>0</v>
      </c>
      <c r="GW82" s="5"/>
      <c r="GX82" s="182">
        <f t="shared" si="2471"/>
        <v>10</v>
      </c>
      <c r="GY82" s="182">
        <f t="shared" si="2472"/>
        <v>0</v>
      </c>
      <c r="GZ82" s="182">
        <f t="shared" si="2589"/>
        <v>0</v>
      </c>
      <c r="HA82" s="5"/>
      <c r="HB82" s="182">
        <f t="shared" si="2473"/>
        <v>10</v>
      </c>
      <c r="HC82" s="182">
        <f t="shared" si="2474"/>
        <v>0</v>
      </c>
      <c r="HD82" s="182">
        <f t="shared" si="2590"/>
        <v>0</v>
      </c>
      <c r="HE82" s="5"/>
      <c r="HF82" s="182">
        <f t="shared" si="2475"/>
        <v>10</v>
      </c>
      <c r="HG82" s="182">
        <f t="shared" si="2476"/>
        <v>0</v>
      </c>
      <c r="HH82" s="182">
        <f t="shared" si="2591"/>
        <v>0</v>
      </c>
      <c r="HI82" s="5"/>
      <c r="HJ82" s="182">
        <f t="shared" si="2477"/>
        <v>10</v>
      </c>
      <c r="HK82" s="182">
        <f t="shared" si="2478"/>
        <v>0</v>
      </c>
      <c r="HL82" s="182">
        <f t="shared" si="2592"/>
        <v>0</v>
      </c>
      <c r="HM82" s="5"/>
      <c r="HN82" s="182">
        <f t="shared" si="2479"/>
        <v>10</v>
      </c>
      <c r="HO82" s="182">
        <f t="shared" si="2480"/>
        <v>0</v>
      </c>
      <c r="HP82" s="182">
        <f t="shared" si="2593"/>
        <v>0</v>
      </c>
      <c r="HQ82" s="5"/>
      <c r="HR82" s="182">
        <f t="shared" si="2481"/>
        <v>10</v>
      </c>
      <c r="HS82" s="182">
        <f t="shared" si="2482"/>
        <v>0</v>
      </c>
      <c r="HT82" s="182">
        <f t="shared" si="2594"/>
        <v>0</v>
      </c>
      <c r="HU82" s="5"/>
      <c r="HV82" s="182">
        <f t="shared" si="2483"/>
        <v>10</v>
      </c>
      <c r="HW82" s="182">
        <f t="shared" si="2484"/>
        <v>0</v>
      </c>
      <c r="HX82" s="182">
        <f t="shared" si="2595"/>
        <v>0</v>
      </c>
      <c r="HY82" s="5"/>
      <c r="HZ82" s="182">
        <f t="shared" si="2485"/>
        <v>10</v>
      </c>
      <c r="IA82" s="182">
        <f t="shared" si="2486"/>
        <v>0</v>
      </c>
      <c r="IB82" s="182">
        <f t="shared" si="2596"/>
        <v>0</v>
      </c>
      <c r="IC82" s="5"/>
      <c r="ID82" s="182">
        <f t="shared" si="2487"/>
        <v>10</v>
      </c>
      <c r="IE82" s="182">
        <f t="shared" si="2488"/>
        <v>0</v>
      </c>
      <c r="IF82" s="182">
        <f t="shared" si="2597"/>
        <v>0</v>
      </c>
      <c r="IG82" s="5"/>
      <c r="IH82" s="182">
        <f t="shared" si="2489"/>
        <v>10</v>
      </c>
      <c r="II82" s="182">
        <f t="shared" si="2490"/>
        <v>0</v>
      </c>
      <c r="IJ82" s="182">
        <f t="shared" si="2598"/>
        <v>0</v>
      </c>
      <c r="IL82" s="182">
        <f t="shared" si="2491"/>
        <v>10</v>
      </c>
      <c r="IM82" s="182">
        <f t="shared" si="2492"/>
        <v>0</v>
      </c>
      <c r="IN82" s="182">
        <f t="shared" si="2599"/>
        <v>0</v>
      </c>
      <c r="IO82" s="5"/>
      <c r="IP82" s="182">
        <f t="shared" si="2493"/>
        <v>10</v>
      </c>
      <c r="IQ82" s="182">
        <f t="shared" si="2494"/>
        <v>0</v>
      </c>
      <c r="IR82" s="182">
        <f t="shared" si="2600"/>
        <v>0</v>
      </c>
      <c r="IS82" s="5"/>
      <c r="IT82" s="182">
        <f t="shared" si="2495"/>
        <v>10</v>
      </c>
      <c r="IU82" s="182">
        <f t="shared" si="2496"/>
        <v>0</v>
      </c>
      <c r="IV82" s="182">
        <f t="shared" si="2601"/>
        <v>0</v>
      </c>
      <c r="IW82" s="5"/>
      <c r="IX82" s="182">
        <f t="shared" si="2497"/>
        <v>10</v>
      </c>
      <c r="IY82" s="182">
        <f t="shared" si="2498"/>
        <v>0</v>
      </c>
      <c r="IZ82" s="182">
        <f t="shared" si="2602"/>
        <v>0</v>
      </c>
      <c r="JA82" s="5"/>
      <c r="JB82" s="182">
        <f t="shared" si="2499"/>
        <v>10</v>
      </c>
      <c r="JC82" s="182">
        <f t="shared" si="2500"/>
        <v>0</v>
      </c>
      <c r="JD82" s="182">
        <f t="shared" si="2603"/>
        <v>0</v>
      </c>
      <c r="JE82" s="5"/>
      <c r="JF82" s="182">
        <f t="shared" si="2501"/>
        <v>10</v>
      </c>
      <c r="JG82" s="182">
        <f t="shared" si="2502"/>
        <v>0</v>
      </c>
      <c r="JH82" s="182">
        <f t="shared" si="2604"/>
        <v>0</v>
      </c>
      <c r="JI82" s="5"/>
      <c r="JJ82" s="182">
        <f t="shared" si="2503"/>
        <v>10</v>
      </c>
      <c r="JK82" s="182">
        <f t="shared" si="2504"/>
        <v>0</v>
      </c>
      <c r="JL82" s="182">
        <f t="shared" si="2605"/>
        <v>0</v>
      </c>
      <c r="JM82" s="5"/>
      <c r="JN82" s="182">
        <f t="shared" si="2505"/>
        <v>10</v>
      </c>
      <c r="JO82" s="182">
        <f t="shared" si="2506"/>
        <v>0</v>
      </c>
      <c r="JP82" s="182">
        <f t="shared" si="2507"/>
        <v>0</v>
      </c>
      <c r="JR82" s="182">
        <f t="shared" si="2508"/>
        <v>10</v>
      </c>
      <c r="JS82" s="182">
        <f t="shared" si="2509"/>
        <v>0</v>
      </c>
      <c r="JT82" s="182">
        <f t="shared" si="2510"/>
        <v>0</v>
      </c>
      <c r="JV82" s="182">
        <f t="shared" si="2511"/>
        <v>10</v>
      </c>
      <c r="JW82" s="182">
        <f t="shared" si="2512"/>
        <v>0</v>
      </c>
      <c r="JX82" s="182">
        <f t="shared" si="2513"/>
        <v>0</v>
      </c>
      <c r="JZ82" s="182">
        <f t="shared" si="2514"/>
        <v>10</v>
      </c>
      <c r="KA82" s="182">
        <f t="shared" si="2515"/>
        <v>0</v>
      </c>
      <c r="KB82" s="182">
        <f t="shared" si="2516"/>
        <v>0</v>
      </c>
      <c r="KD82" s="182">
        <f t="shared" si="2517"/>
        <v>10</v>
      </c>
      <c r="KE82" s="182">
        <f t="shared" si="2518"/>
        <v>0</v>
      </c>
      <c r="KF82" s="182">
        <f t="shared" si="2519"/>
        <v>0</v>
      </c>
      <c r="KH82" s="183">
        <f t="shared" si="2520"/>
        <v>10</v>
      </c>
      <c r="KI82" s="183">
        <f t="shared" si="2521"/>
        <v>0</v>
      </c>
      <c r="KJ82" s="183">
        <f t="shared" si="2522"/>
        <v>0</v>
      </c>
      <c r="KL82" s="183">
        <f t="shared" si="2523"/>
        <v>113</v>
      </c>
      <c r="KM82" s="183">
        <f t="shared" si="2524"/>
        <v>0</v>
      </c>
      <c r="KN82" s="183">
        <f t="shared" si="2525"/>
        <v>0</v>
      </c>
      <c r="KP82" s="183">
        <f t="shared" si="2526"/>
        <v>120</v>
      </c>
      <c r="KQ82" s="183">
        <f t="shared" si="2527"/>
        <v>0</v>
      </c>
      <c r="KR82" s="183">
        <f t="shared" si="2528"/>
        <v>0</v>
      </c>
      <c r="KT82" s="183">
        <f t="shared" si="2529"/>
        <v>120</v>
      </c>
      <c r="KU82" s="183">
        <f t="shared" si="2530"/>
        <v>0</v>
      </c>
      <c r="KV82" s="183">
        <f t="shared" si="2531"/>
        <v>0</v>
      </c>
      <c r="KX82" s="183">
        <f t="shared" si="2532"/>
        <v>120</v>
      </c>
      <c r="KY82" s="183">
        <f t="shared" si="2533"/>
        <v>0</v>
      </c>
      <c r="KZ82" s="183">
        <f t="shared" si="2534"/>
        <v>0</v>
      </c>
      <c r="LB82" s="183">
        <f t="shared" si="2535"/>
        <v>120</v>
      </c>
      <c r="LC82" s="183">
        <f t="shared" si="2536"/>
        <v>0</v>
      </c>
      <c r="LD82" s="183">
        <f t="shared" si="2537"/>
        <v>0</v>
      </c>
      <c r="LF82" s="183">
        <f t="shared" si="2538"/>
        <v>80</v>
      </c>
      <c r="LG82" s="183">
        <f t="shared" si="2539"/>
        <v>0</v>
      </c>
      <c r="LH82" s="183">
        <f t="shared" si="2540"/>
        <v>0</v>
      </c>
    </row>
    <row r="83" spans="2:320" ht="18.75">
      <c r="B83" s="172" t="str">
        <f>A.IIOPEX!C83</f>
        <v>8d</v>
      </c>
      <c r="C83" s="181"/>
      <c r="D83" s="180">
        <f>A.IIOPEX!E83</f>
        <v>0</v>
      </c>
      <c r="E83" s="184"/>
      <c r="F83" s="182"/>
      <c r="G83" s="182"/>
      <c r="H83" s="182"/>
      <c r="I83" s="5"/>
      <c r="J83" s="182">
        <f t="shared" ref="J83:J86" si="2606">F83*$J$78</f>
        <v>0</v>
      </c>
      <c r="K83" s="182">
        <f t="shared" si="2381"/>
        <v>0</v>
      </c>
      <c r="L83" s="182">
        <f t="shared" si="2381"/>
        <v>0</v>
      </c>
      <c r="M83" s="5"/>
      <c r="N83" s="182">
        <f t="shared" ref="N83:N86" si="2607">J83*$N$78</f>
        <v>0</v>
      </c>
      <c r="O83" s="182">
        <v>0</v>
      </c>
      <c r="P83" s="182">
        <f t="shared" si="2541"/>
        <v>0</v>
      </c>
      <c r="Q83" s="5"/>
      <c r="R83" s="182">
        <f t="shared" ref="R83:R86" si="2608">N83*$R$78</f>
        <v>0</v>
      </c>
      <c r="S83" s="182">
        <v>0</v>
      </c>
      <c r="T83" s="182">
        <f t="shared" si="2542"/>
        <v>0</v>
      </c>
      <c r="U83" s="5"/>
      <c r="V83" s="182">
        <f t="shared" ref="V83:V86" si="2609">R83*$V$78</f>
        <v>0</v>
      </c>
      <c r="W83" s="182">
        <v>0</v>
      </c>
      <c r="X83" s="182">
        <f t="shared" si="2543"/>
        <v>0</v>
      </c>
      <c r="Y83" s="5"/>
      <c r="Z83" s="182">
        <f t="shared" ref="Z83:Z86" si="2610">V83*$Z$78</f>
        <v>0</v>
      </c>
      <c r="AA83" s="182">
        <v>0</v>
      </c>
      <c r="AB83" s="182">
        <f t="shared" si="2544"/>
        <v>0</v>
      </c>
      <c r="AC83" s="5"/>
      <c r="AD83" s="182">
        <f t="shared" ref="AD83:AD84" si="2611">Z83*$AD$78</f>
        <v>0</v>
      </c>
      <c r="AE83" s="182">
        <v>0</v>
      </c>
      <c r="AF83" s="182">
        <f t="shared" si="2545"/>
        <v>0</v>
      </c>
      <c r="AG83" s="5"/>
      <c r="AH83" s="182">
        <f t="shared" ref="AH83:AH84" si="2612">AD83*$AH$78</f>
        <v>0</v>
      </c>
      <c r="AI83" s="182"/>
      <c r="AJ83" s="182">
        <f t="shared" si="2546"/>
        <v>0</v>
      </c>
      <c r="AK83" s="5"/>
      <c r="AL83" s="182">
        <f t="shared" ref="AL83:AL84" si="2613">AH83*$AL$78</f>
        <v>0</v>
      </c>
      <c r="AM83" s="182"/>
      <c r="AN83" s="182">
        <f t="shared" si="2547"/>
        <v>0</v>
      </c>
      <c r="AO83" s="5"/>
      <c r="AP83" s="182">
        <f t="shared" ref="AP83:AP84" si="2614">AL83*$AP$78</f>
        <v>0</v>
      </c>
      <c r="AQ83" s="182"/>
      <c r="AR83" s="182">
        <f t="shared" si="2548"/>
        <v>0</v>
      </c>
      <c r="AS83" s="5"/>
      <c r="AT83" s="182">
        <f t="shared" ref="AT83:AT84" si="2615">AP83*$AT$78</f>
        <v>0</v>
      </c>
      <c r="AU83" s="182"/>
      <c r="AV83" s="182">
        <f t="shared" si="2549"/>
        <v>0</v>
      </c>
      <c r="AW83" s="5"/>
      <c r="AX83" s="182">
        <f t="shared" ref="AX83:AX84" si="2616">AT83*$AX$78</f>
        <v>0</v>
      </c>
      <c r="AY83" s="182"/>
      <c r="AZ83" s="182">
        <f t="shared" si="2550"/>
        <v>0</v>
      </c>
      <c r="BA83" s="5"/>
      <c r="BB83" s="182">
        <f t="shared" ref="BB83:BB86" si="2617">AX83*$BB$78</f>
        <v>0</v>
      </c>
      <c r="BC83" s="182"/>
      <c r="BD83" s="182">
        <f t="shared" si="2551"/>
        <v>0</v>
      </c>
      <c r="BE83" s="5"/>
      <c r="BF83" s="182">
        <f t="shared" ref="BF83:BF84" si="2618">BB83*$BF$78</f>
        <v>0</v>
      </c>
      <c r="BG83" s="182"/>
      <c r="BH83" s="182">
        <f t="shared" si="2552"/>
        <v>0</v>
      </c>
      <c r="BI83" s="5"/>
      <c r="BJ83" s="182">
        <f t="shared" ref="BJ83:BJ84" si="2619">BF83*$BJ$78</f>
        <v>0</v>
      </c>
      <c r="BK83" s="182">
        <f t="shared" ref="BK83:BK84" si="2620">BG83*$BK$78</f>
        <v>0</v>
      </c>
      <c r="BL83" s="182">
        <f t="shared" si="2553"/>
        <v>0</v>
      </c>
      <c r="BM83" s="5"/>
      <c r="BN83" s="182">
        <f t="shared" ref="BN83:BN84" si="2621">BJ83*$BN$78</f>
        <v>0</v>
      </c>
      <c r="BO83" s="182">
        <f t="shared" ref="BO83:BO84" si="2622">BK83*$BO$78</f>
        <v>0</v>
      </c>
      <c r="BP83" s="182">
        <f t="shared" si="2554"/>
        <v>0</v>
      </c>
      <c r="BQ83" s="5"/>
      <c r="BR83" s="182">
        <f t="shared" ref="BR83:BR84" si="2623">BN83*$BR$78</f>
        <v>0</v>
      </c>
      <c r="BS83" s="182">
        <f t="shared" ref="BS83:BS84" si="2624">BO83*$BS$78</f>
        <v>0</v>
      </c>
      <c r="BT83" s="182">
        <f t="shared" si="2555"/>
        <v>0</v>
      </c>
      <c r="BU83" s="5"/>
      <c r="BV83" s="182">
        <f t="shared" ref="BV83:BV84" si="2625">BR83*$BV$78</f>
        <v>0</v>
      </c>
      <c r="BW83" s="182">
        <f t="shared" ref="BW83:BW84" si="2626">BS83*$BW$78</f>
        <v>0</v>
      </c>
      <c r="BX83" s="182">
        <f t="shared" si="2556"/>
        <v>0</v>
      </c>
      <c r="BY83" s="5"/>
      <c r="BZ83" s="182">
        <f t="shared" ref="BZ83:BZ84" si="2627">BV83*$BZ$78</f>
        <v>0</v>
      </c>
      <c r="CA83" s="182">
        <f t="shared" ref="CA83:CA84" si="2628">BW83*$CA$78</f>
        <v>0</v>
      </c>
      <c r="CB83" s="182">
        <f t="shared" si="2557"/>
        <v>0</v>
      </c>
      <c r="CC83" s="5"/>
      <c r="CD83" s="182">
        <f t="shared" ref="CD83:CD84" si="2629">BZ83*$CD$78</f>
        <v>0</v>
      </c>
      <c r="CE83" s="182">
        <f t="shared" ref="CE83:CE84" si="2630">CA83*$CE$78</f>
        <v>0</v>
      </c>
      <c r="CF83" s="182">
        <f t="shared" si="2558"/>
        <v>0</v>
      </c>
      <c r="CG83" s="5"/>
      <c r="CH83" s="182">
        <f t="shared" ref="CH83:CH84" si="2631">CD83*$CH$78</f>
        <v>0</v>
      </c>
      <c r="CI83" s="182">
        <f t="shared" ref="CI83:CI84" si="2632">CE83*$CI$78</f>
        <v>0</v>
      </c>
      <c r="CJ83" s="182">
        <f t="shared" si="2559"/>
        <v>0</v>
      </c>
      <c r="CK83" s="5"/>
      <c r="CL83" s="182">
        <f t="shared" ref="CL83:CL84" si="2633">CH83*$CL$78</f>
        <v>0</v>
      </c>
      <c r="CM83" s="182">
        <f t="shared" ref="CM83:CM84" si="2634">CI83*$CM$78</f>
        <v>0</v>
      </c>
      <c r="CN83" s="182">
        <f t="shared" si="2560"/>
        <v>0</v>
      </c>
      <c r="CO83" s="5"/>
      <c r="CP83" s="182">
        <f t="shared" ref="CP83:CP84" si="2635">CL83*$CP$78</f>
        <v>0</v>
      </c>
      <c r="CQ83" s="182">
        <f t="shared" ref="CQ83:CQ84" si="2636">CM83*$CQ$78</f>
        <v>0</v>
      </c>
      <c r="CR83" s="182">
        <f t="shared" si="2561"/>
        <v>0</v>
      </c>
      <c r="CS83" s="5"/>
      <c r="CT83" s="182">
        <f t="shared" ref="CT83:CT84" si="2637">CP83*$CT$78</f>
        <v>0</v>
      </c>
      <c r="CU83" s="182">
        <f t="shared" ref="CU83:CU84" si="2638">CQ83*$CU$78</f>
        <v>0</v>
      </c>
      <c r="CV83" s="182">
        <f t="shared" si="2562"/>
        <v>0</v>
      </c>
      <c r="CW83" s="5"/>
      <c r="CX83" s="182">
        <f t="shared" ref="CX83:CX86" si="2639">CT83*$CX$78</f>
        <v>0</v>
      </c>
      <c r="CY83" s="182">
        <f t="shared" ref="CY83:CY86" si="2640">CU83*$CY$78</f>
        <v>0</v>
      </c>
      <c r="CZ83" s="182">
        <f t="shared" si="2563"/>
        <v>0</v>
      </c>
      <c r="DA83" s="5"/>
      <c r="DB83" s="182">
        <f t="shared" ref="DB83:DB84" si="2641">CX83*$DB$78</f>
        <v>0</v>
      </c>
      <c r="DC83" s="182">
        <f t="shared" ref="DC83:DC84" si="2642">CY83*$DC$78</f>
        <v>0</v>
      </c>
      <c r="DD83" s="182">
        <f t="shared" si="2564"/>
        <v>0</v>
      </c>
      <c r="DE83" s="5"/>
      <c r="DF83" s="182">
        <f t="shared" ref="DF83:DF84" si="2643">DB83*$DF$78</f>
        <v>0</v>
      </c>
      <c r="DG83" s="182">
        <f t="shared" ref="DG83:DG84" si="2644">DC83*$DG$78</f>
        <v>0</v>
      </c>
      <c r="DH83" s="182">
        <f t="shared" si="2565"/>
        <v>0</v>
      </c>
      <c r="DI83" s="5"/>
      <c r="DJ83" s="182">
        <f t="shared" ref="DJ83:DJ84" si="2645">DF83*$DJ$78</f>
        <v>0</v>
      </c>
      <c r="DK83" s="182">
        <f t="shared" ref="DK83:DK84" si="2646">DG83*$DK$78</f>
        <v>0</v>
      </c>
      <c r="DL83" s="182">
        <f t="shared" si="2566"/>
        <v>0</v>
      </c>
      <c r="DM83" s="5"/>
      <c r="DN83" s="182">
        <f t="shared" ref="DN83:DN84" si="2647">DJ83*$DN$78</f>
        <v>0</v>
      </c>
      <c r="DO83" s="182">
        <f t="shared" ref="DO83:DO84" si="2648">DK83*$DO$78</f>
        <v>0</v>
      </c>
      <c r="DP83" s="182">
        <f t="shared" si="2567"/>
        <v>0</v>
      </c>
      <c r="DQ83" s="5"/>
      <c r="DR83" s="182">
        <f t="shared" ref="DR83:DR84" si="2649">DN83*$DR$78</f>
        <v>0</v>
      </c>
      <c r="DS83" s="182">
        <f t="shared" ref="DS83:DS84" si="2650">DO83*$DS$78</f>
        <v>0</v>
      </c>
      <c r="DT83" s="182">
        <f t="shared" si="2568"/>
        <v>0</v>
      </c>
      <c r="DU83" s="5"/>
      <c r="DV83" s="182">
        <f t="shared" ref="DV83:DV84" si="2651">DR83*$DV$78</f>
        <v>0</v>
      </c>
      <c r="DW83" s="182">
        <f t="shared" ref="DW83:DW84" si="2652">DS83*$DW$78</f>
        <v>0</v>
      </c>
      <c r="DX83" s="182">
        <f t="shared" si="2569"/>
        <v>0</v>
      </c>
      <c r="DY83" s="5"/>
      <c r="DZ83" s="182">
        <f t="shared" ref="DZ83:DZ84" si="2653">DV83*$DZ$78</f>
        <v>0</v>
      </c>
      <c r="EA83" s="182">
        <f t="shared" ref="EA83:EA84" si="2654">DW83*$EA$78</f>
        <v>0</v>
      </c>
      <c r="EB83" s="182">
        <f t="shared" si="2570"/>
        <v>0</v>
      </c>
      <c r="EC83" s="5"/>
      <c r="ED83" s="182">
        <f t="shared" ref="ED83:ED84" si="2655">DZ83*$ED$78</f>
        <v>0</v>
      </c>
      <c r="EE83" s="182">
        <f t="shared" ref="EE83:EE84" si="2656">EA83*$EE$78</f>
        <v>0</v>
      </c>
      <c r="EF83" s="182">
        <f t="shared" si="2571"/>
        <v>0</v>
      </c>
      <c r="EG83" s="5"/>
      <c r="EH83" s="182">
        <f t="shared" ref="EH83:EH84" si="2657">ED83*$EH$78</f>
        <v>0</v>
      </c>
      <c r="EI83" s="182">
        <f t="shared" ref="EI83:EI84" si="2658">EE83*$EI$78</f>
        <v>0</v>
      </c>
      <c r="EJ83" s="182">
        <f t="shared" si="2572"/>
        <v>0</v>
      </c>
      <c r="EK83" s="5"/>
      <c r="EL83" s="182">
        <f t="shared" ref="EL83:EL84" si="2659">EH83*$EL$78</f>
        <v>0</v>
      </c>
      <c r="EM83" s="182">
        <f t="shared" ref="EM83:EM84" si="2660">EI83*$EM$78</f>
        <v>0</v>
      </c>
      <c r="EN83" s="182">
        <f t="shared" si="2573"/>
        <v>0</v>
      </c>
      <c r="EO83" s="5"/>
      <c r="EP83" s="182">
        <f t="shared" ref="EP83:EP84" si="2661">EL83*$EP$78</f>
        <v>0</v>
      </c>
      <c r="EQ83" s="182">
        <f t="shared" ref="EQ83:EQ84" si="2662">EM83*$EQ$78</f>
        <v>0</v>
      </c>
      <c r="ER83" s="182">
        <f t="shared" si="2574"/>
        <v>0</v>
      </c>
      <c r="ES83" s="5"/>
      <c r="ET83" s="182">
        <f t="shared" ref="ET83:ET86" si="2663">EP83*$ET$78</f>
        <v>0</v>
      </c>
      <c r="EU83" s="182">
        <f t="shared" ref="EU83:EU86" si="2664">EQ83*$EU$78</f>
        <v>0</v>
      </c>
      <c r="EV83" s="182">
        <f t="shared" si="2575"/>
        <v>0</v>
      </c>
      <c r="EW83" s="5"/>
      <c r="EX83" s="182">
        <f t="shared" ref="EX83:EX84" si="2665">ET83*$EX$78</f>
        <v>0</v>
      </c>
      <c r="EY83" s="182">
        <f t="shared" ref="EY83:EY84" si="2666">EU83*$EY$78</f>
        <v>0</v>
      </c>
      <c r="EZ83" s="182">
        <f t="shared" si="2576"/>
        <v>0</v>
      </c>
      <c r="FA83" s="5"/>
      <c r="FB83" s="182">
        <f t="shared" ref="FB83:FB84" si="2667">EX83*$FB$78</f>
        <v>0</v>
      </c>
      <c r="FC83" s="182">
        <f t="shared" ref="FC83:FC84" si="2668">EY83*$FC$78</f>
        <v>0</v>
      </c>
      <c r="FD83" s="182">
        <f t="shared" si="2577"/>
        <v>0</v>
      </c>
      <c r="FE83" s="5"/>
      <c r="FF83" s="182">
        <f t="shared" ref="FF83:FF84" si="2669">FB83*$FF$78</f>
        <v>0</v>
      </c>
      <c r="FG83" s="182">
        <f t="shared" ref="FG83:FG84" si="2670">FC83*$FG$78</f>
        <v>0</v>
      </c>
      <c r="FH83" s="182">
        <f t="shared" si="2578"/>
        <v>0</v>
      </c>
      <c r="FI83" s="5"/>
      <c r="FJ83" s="182">
        <f t="shared" ref="FJ83:FJ84" si="2671">FF83*$FJ$78</f>
        <v>0</v>
      </c>
      <c r="FK83" s="182">
        <f t="shared" ref="FK83:FK84" si="2672">FG83*$FK$78</f>
        <v>0</v>
      </c>
      <c r="FL83" s="182">
        <f t="shared" si="2579"/>
        <v>0</v>
      </c>
      <c r="FM83" s="5"/>
      <c r="FN83" s="182">
        <f t="shared" ref="FN83:FN84" si="2673">FJ83*$FN$78</f>
        <v>0</v>
      </c>
      <c r="FO83" s="182">
        <f t="shared" ref="FO83:FO84" si="2674">FK83*$FO$78</f>
        <v>0</v>
      </c>
      <c r="FP83" s="182">
        <f t="shared" si="2580"/>
        <v>0</v>
      </c>
      <c r="FQ83" s="5"/>
      <c r="FR83" s="182">
        <f t="shared" ref="FR83:FR84" si="2675">FN83*$FR$78</f>
        <v>0</v>
      </c>
      <c r="FS83" s="182">
        <f t="shared" ref="FS83:FS84" si="2676">FO83*$FS$78</f>
        <v>0</v>
      </c>
      <c r="FT83" s="182">
        <f t="shared" si="2581"/>
        <v>0</v>
      </c>
      <c r="FU83" s="5"/>
      <c r="FV83" s="182">
        <f t="shared" ref="FV83:FV84" si="2677">FR83*$FV$78</f>
        <v>0</v>
      </c>
      <c r="FW83" s="182">
        <f t="shared" ref="FW83:FW84" si="2678">FS83*$FW$78</f>
        <v>0</v>
      </c>
      <c r="FX83" s="182">
        <f t="shared" si="2582"/>
        <v>0</v>
      </c>
      <c r="FY83" s="5"/>
      <c r="FZ83" s="182">
        <f t="shared" ref="FZ83:FZ84" si="2679">FV83*$FZ$78</f>
        <v>0</v>
      </c>
      <c r="GA83" s="182">
        <f t="shared" ref="GA83:GA84" si="2680">FW83*$GA$78</f>
        <v>0</v>
      </c>
      <c r="GB83" s="182">
        <f t="shared" si="2583"/>
        <v>0</v>
      </c>
      <c r="GC83" s="5"/>
      <c r="GD83" s="182">
        <f t="shared" ref="GD83:GD84" si="2681">FZ83*$GD$78</f>
        <v>0</v>
      </c>
      <c r="GE83" s="182">
        <f t="shared" ref="GE83:GE84" si="2682">GA83*$GE$78</f>
        <v>0</v>
      </c>
      <c r="GF83" s="182">
        <f t="shared" si="2584"/>
        <v>0</v>
      </c>
      <c r="GG83" s="5"/>
      <c r="GH83" s="182">
        <f t="shared" ref="GH83:GH84" si="2683">GD83*$GH$78</f>
        <v>0</v>
      </c>
      <c r="GI83" s="182">
        <f t="shared" ref="GI83:GI84" si="2684">GE83*$GI$78</f>
        <v>0</v>
      </c>
      <c r="GJ83" s="182">
        <f t="shared" si="2585"/>
        <v>0</v>
      </c>
      <c r="GK83" s="5"/>
      <c r="GL83" s="182">
        <f t="shared" ref="GL83:GL84" si="2685">GH83*$GL$78</f>
        <v>0</v>
      </c>
      <c r="GM83" s="182">
        <f t="shared" ref="GM83:GM84" si="2686">GI83*$GM$78</f>
        <v>0</v>
      </c>
      <c r="GN83" s="182">
        <f t="shared" si="2586"/>
        <v>0</v>
      </c>
      <c r="GP83" s="182">
        <f t="shared" ref="GP83:GP86" si="2687">GL83*$GP$78</f>
        <v>0</v>
      </c>
      <c r="GQ83" s="182">
        <f t="shared" ref="GQ83:GQ86" si="2688">GM83*$GQ$78</f>
        <v>0</v>
      </c>
      <c r="GR83" s="182">
        <f t="shared" si="2587"/>
        <v>0</v>
      </c>
      <c r="GS83" s="5"/>
      <c r="GT83" s="182">
        <f t="shared" ref="GT83:GT84" si="2689">GP83*$GT$78</f>
        <v>0</v>
      </c>
      <c r="GU83" s="182">
        <f t="shared" ref="GU83:GU84" si="2690">GQ83*$GU$78</f>
        <v>0</v>
      </c>
      <c r="GV83" s="182">
        <f t="shared" si="2588"/>
        <v>0</v>
      </c>
      <c r="GW83" s="5"/>
      <c r="GX83" s="182">
        <f t="shared" ref="GX83:GX84" si="2691">GT83*$GX$78</f>
        <v>0</v>
      </c>
      <c r="GY83" s="182">
        <f t="shared" ref="GY83:GY84" si="2692">GU83*$GY$78</f>
        <v>0</v>
      </c>
      <c r="GZ83" s="182">
        <f t="shared" si="2589"/>
        <v>0</v>
      </c>
      <c r="HA83" s="5"/>
      <c r="HB83" s="182">
        <f t="shared" ref="HB83:HB84" si="2693">GX83*$HB$78</f>
        <v>0</v>
      </c>
      <c r="HC83" s="182">
        <f t="shared" ref="HC83:HC84" si="2694">GY83*$HC$78</f>
        <v>0</v>
      </c>
      <c r="HD83" s="182">
        <f t="shared" si="2590"/>
        <v>0</v>
      </c>
      <c r="HE83" s="5"/>
      <c r="HF83" s="182">
        <f t="shared" ref="HF83:HF84" si="2695">HB83*$HF$78</f>
        <v>0</v>
      </c>
      <c r="HG83" s="182">
        <f t="shared" ref="HG83:HG84" si="2696">HC83*$HG$78</f>
        <v>0</v>
      </c>
      <c r="HH83" s="182">
        <f t="shared" si="2591"/>
        <v>0</v>
      </c>
      <c r="HI83" s="5"/>
      <c r="HJ83" s="182">
        <f t="shared" ref="HJ83:HJ84" si="2697">HF83*$HJ$78</f>
        <v>0</v>
      </c>
      <c r="HK83" s="182">
        <f t="shared" ref="HK83:HK84" si="2698">HG83*$HK$78</f>
        <v>0</v>
      </c>
      <c r="HL83" s="182">
        <f t="shared" si="2592"/>
        <v>0</v>
      </c>
      <c r="HM83" s="5"/>
      <c r="HN83" s="182">
        <f t="shared" ref="HN83:HN84" si="2699">HJ83*$HN$78</f>
        <v>0</v>
      </c>
      <c r="HO83" s="182">
        <f t="shared" ref="HO83:HO84" si="2700">HK83*$HO$78</f>
        <v>0</v>
      </c>
      <c r="HP83" s="182">
        <f t="shared" si="2593"/>
        <v>0</v>
      </c>
      <c r="HQ83" s="5"/>
      <c r="HR83" s="182">
        <f t="shared" ref="HR83:HR84" si="2701">HN83*$HR$78</f>
        <v>0</v>
      </c>
      <c r="HS83" s="182">
        <f t="shared" ref="HS83:HS84" si="2702">HO83*$HS$78</f>
        <v>0</v>
      </c>
      <c r="HT83" s="182">
        <f t="shared" si="2594"/>
        <v>0</v>
      </c>
      <c r="HU83" s="5"/>
      <c r="HV83" s="182">
        <f t="shared" ref="HV83:HV84" si="2703">HR83*$HV$78</f>
        <v>0</v>
      </c>
      <c r="HW83" s="182">
        <f t="shared" ref="HW83:HW84" si="2704">HS83*$HW$78</f>
        <v>0</v>
      </c>
      <c r="HX83" s="182">
        <f t="shared" si="2595"/>
        <v>0</v>
      </c>
      <c r="HY83" s="5"/>
      <c r="HZ83" s="182">
        <f t="shared" ref="HZ83:HZ84" si="2705">HV83*$HZ$78</f>
        <v>0</v>
      </c>
      <c r="IA83" s="182">
        <f t="shared" ref="IA83:IA84" si="2706">HW83*$IA$78</f>
        <v>0</v>
      </c>
      <c r="IB83" s="182">
        <f t="shared" si="2596"/>
        <v>0</v>
      </c>
      <c r="IC83" s="5"/>
      <c r="ID83" s="182">
        <f t="shared" ref="ID83:ID84" si="2707">HZ83*$ID$78</f>
        <v>0</v>
      </c>
      <c r="IE83" s="182">
        <f t="shared" ref="IE83:IE84" si="2708">IA83*$IE$78</f>
        <v>0</v>
      </c>
      <c r="IF83" s="182">
        <f t="shared" si="2597"/>
        <v>0</v>
      </c>
      <c r="IG83" s="5"/>
      <c r="IH83" s="182">
        <f t="shared" ref="IH83:IH84" si="2709">ID83*$IH$78</f>
        <v>0</v>
      </c>
      <c r="II83" s="182">
        <f t="shared" ref="II83:II84" si="2710">IE83*$II$78</f>
        <v>0</v>
      </c>
      <c r="IJ83" s="182">
        <f t="shared" si="2598"/>
        <v>0</v>
      </c>
      <c r="IL83" s="182">
        <f t="shared" ref="IL83:IL86" si="2711">IH83*$IL$78</f>
        <v>0</v>
      </c>
      <c r="IM83" s="182">
        <f t="shared" ref="IM83:IM86" si="2712">II83*$IM$78</f>
        <v>0</v>
      </c>
      <c r="IN83" s="182">
        <f t="shared" si="2599"/>
        <v>0</v>
      </c>
      <c r="IO83" s="5"/>
      <c r="IP83" s="182">
        <f t="shared" ref="IP83:IP84" si="2713">IL83*$IP$78</f>
        <v>0</v>
      </c>
      <c r="IQ83" s="182">
        <f t="shared" ref="IQ83:IQ84" si="2714">IM83*$IQ$78</f>
        <v>0</v>
      </c>
      <c r="IR83" s="182">
        <f t="shared" si="2600"/>
        <v>0</v>
      </c>
      <c r="IS83" s="5"/>
      <c r="IT83" s="182">
        <f t="shared" ref="IT83:IT84" si="2715">IP83*$IT$78</f>
        <v>0</v>
      </c>
      <c r="IU83" s="182">
        <f t="shared" ref="IU83:IU84" si="2716">IQ83*$IU$78</f>
        <v>0</v>
      </c>
      <c r="IV83" s="182">
        <f t="shared" si="2601"/>
        <v>0</v>
      </c>
      <c r="IW83" s="5"/>
      <c r="IX83" s="182">
        <f t="shared" ref="IX83:IX84" si="2717">IT83*$IX$78</f>
        <v>0</v>
      </c>
      <c r="IY83" s="182">
        <f t="shared" ref="IY83:IY84" si="2718">IU83*$IY$78</f>
        <v>0</v>
      </c>
      <c r="IZ83" s="182">
        <f t="shared" si="2602"/>
        <v>0</v>
      </c>
      <c r="JA83" s="5"/>
      <c r="JB83" s="182">
        <f t="shared" ref="JB83:JB84" si="2719">IX83*$JB$78</f>
        <v>0</v>
      </c>
      <c r="JC83" s="182">
        <f t="shared" ref="JC83:JC84" si="2720">IY83*$JC$78</f>
        <v>0</v>
      </c>
      <c r="JD83" s="182">
        <f t="shared" si="2603"/>
        <v>0</v>
      </c>
      <c r="JE83" s="5"/>
      <c r="JF83" s="182">
        <f t="shared" ref="JF83:JF84" si="2721">JB83*$JF$78</f>
        <v>0</v>
      </c>
      <c r="JG83" s="182">
        <f t="shared" ref="JG83:JG84" si="2722">JC83*$JG$78</f>
        <v>0</v>
      </c>
      <c r="JH83" s="182">
        <f t="shared" si="2604"/>
        <v>0</v>
      </c>
      <c r="JI83" s="5"/>
      <c r="JJ83" s="182">
        <f t="shared" ref="JJ83:JJ84" si="2723">JF83*$JJ$78</f>
        <v>0</v>
      </c>
      <c r="JK83" s="182">
        <f t="shared" ref="JK83:JK84" si="2724">JG83*$JK$78</f>
        <v>0</v>
      </c>
      <c r="JL83" s="182">
        <f t="shared" si="2605"/>
        <v>0</v>
      </c>
      <c r="JM83" s="5"/>
      <c r="JN83" s="182">
        <f t="shared" ref="JN83:JN86" si="2725">JJ83*$JJ$78</f>
        <v>0</v>
      </c>
      <c r="JO83" s="182">
        <f t="shared" ref="JO83:JO86" si="2726">JK83*$JK$78</f>
        <v>0</v>
      </c>
      <c r="JP83" s="182">
        <f t="shared" si="2507"/>
        <v>0</v>
      </c>
      <c r="JR83" s="182">
        <f t="shared" ref="JR83:JR86" si="2727">JN83*$JJ$78</f>
        <v>0</v>
      </c>
      <c r="JS83" s="182">
        <f t="shared" ref="JS83:JS86" si="2728">JO83*$JK$78</f>
        <v>0</v>
      </c>
      <c r="JT83" s="182">
        <f t="shared" si="2510"/>
        <v>0</v>
      </c>
      <c r="JV83" s="182">
        <f t="shared" ref="JV83:JV86" si="2729">JR83*$JJ$78</f>
        <v>0</v>
      </c>
      <c r="JW83" s="182">
        <f t="shared" ref="JW83:JW86" si="2730">JS83*$JK$78</f>
        <v>0</v>
      </c>
      <c r="JX83" s="182">
        <f t="shared" si="2513"/>
        <v>0</v>
      </c>
      <c r="JZ83" s="182">
        <f t="shared" ref="JZ83:JZ86" si="2731">JV83*$JJ$78</f>
        <v>0</v>
      </c>
      <c r="KA83" s="182">
        <f t="shared" ref="KA83:KA86" si="2732">JW83*$JK$78</f>
        <v>0</v>
      </c>
      <c r="KB83" s="182">
        <f t="shared" si="2516"/>
        <v>0</v>
      </c>
      <c r="KD83" s="182">
        <f t="shared" ref="KD83:KD86" si="2733">JZ83*$JJ$78</f>
        <v>0</v>
      </c>
      <c r="KE83" s="182">
        <f t="shared" ref="KE83:KE86" si="2734">KA83*$JK$78</f>
        <v>0</v>
      </c>
      <c r="KF83" s="182">
        <f t="shared" si="2519"/>
        <v>0</v>
      </c>
      <c r="KH83" s="183"/>
      <c r="KI83" s="183"/>
      <c r="KJ83" s="183">
        <f t="shared" ref="KJ83:KJ87" si="2735">SUMIFS($F83:$JM83,$F$3:$JM$3,KH$5,$F$6:$JM$6,KJ$6)</f>
        <v>0</v>
      </c>
      <c r="KL83" s="183"/>
      <c r="KM83" s="183"/>
      <c r="KN83" s="183">
        <f t="shared" ref="KN83:KN87" si="2736">SUMIFS($F83:$JM83,$F$3:$JM$3,KL$5,$F$6:$JM$6,KN$6)</f>
        <v>0</v>
      </c>
      <c r="KP83" s="183"/>
      <c r="KQ83" s="183"/>
      <c r="KR83" s="183">
        <f t="shared" ref="KR83:KR87" si="2737">SUMIFS($F83:$JM83,$F$3:$JM$3,KP$5,$F$6:$JM$6,KR$6)</f>
        <v>0</v>
      </c>
      <c r="KT83" s="183"/>
      <c r="KU83" s="183"/>
      <c r="KV83" s="183">
        <f t="shared" ref="KV83:KV87" si="2738">SUMIFS($F83:$JM83,$F$3:$JM$3,KT$5,$F$6:$JM$6,KV$6)</f>
        <v>0</v>
      </c>
      <c r="KX83" s="183"/>
      <c r="KY83" s="183"/>
      <c r="KZ83" s="183">
        <f t="shared" ref="KZ83:KZ87" si="2739">SUMIFS($F83:$JM83,$F$3:$JM$3,KX$5,$F$6:$JM$6,KZ$6)</f>
        <v>0</v>
      </c>
      <c r="LB83" s="183"/>
      <c r="LC83" s="183"/>
      <c r="LD83" s="183">
        <f t="shared" ref="LD83:LD87" si="2740">SUMIFS($F83:$JM83,$F$3:$JM$3,LB$5,$F$6:$JM$6,LD$6)</f>
        <v>0</v>
      </c>
      <c r="LF83" s="183"/>
      <c r="LG83" s="183"/>
      <c r="LH83" s="183">
        <f t="shared" ref="LH83:LH87" si="2741">SUMIFS($F83:$JM83,$F$3:$JM$3,LF$5,$F$6:$JM$6,LH$6)</f>
        <v>0</v>
      </c>
    </row>
    <row r="84" spans="2:320" ht="18.75">
      <c r="B84" s="172" t="str">
        <f>A.IIOPEX!C84</f>
        <v>8e</v>
      </c>
      <c r="C84" s="181"/>
      <c r="D84" s="180">
        <f>A.IIOPEX!E84</f>
        <v>0</v>
      </c>
      <c r="E84" s="184"/>
      <c r="F84" s="182"/>
      <c r="G84" s="182"/>
      <c r="H84" s="182"/>
      <c r="I84" s="5"/>
      <c r="J84" s="182">
        <f t="shared" si="2606"/>
        <v>0</v>
      </c>
      <c r="K84" s="182">
        <f>G84*K$78</f>
        <v>0</v>
      </c>
      <c r="L84" s="182">
        <f t="shared" ref="L84:L86" si="2742">H84*L$78</f>
        <v>0</v>
      </c>
      <c r="M84" s="5"/>
      <c r="N84" s="182">
        <f t="shared" si="2607"/>
        <v>0</v>
      </c>
      <c r="O84" s="182">
        <v>0</v>
      </c>
      <c r="P84" s="182">
        <f t="shared" si="2541"/>
        <v>0</v>
      </c>
      <c r="Q84" s="5"/>
      <c r="R84" s="182">
        <f t="shared" si="2608"/>
        <v>0</v>
      </c>
      <c r="S84" s="182">
        <v>0</v>
      </c>
      <c r="T84" s="182">
        <f t="shared" si="2542"/>
        <v>0</v>
      </c>
      <c r="U84" s="5"/>
      <c r="V84" s="182">
        <f t="shared" si="2609"/>
        <v>0</v>
      </c>
      <c r="W84" s="182">
        <v>0</v>
      </c>
      <c r="X84" s="182">
        <f t="shared" si="2543"/>
        <v>0</v>
      </c>
      <c r="Y84" s="5"/>
      <c r="Z84" s="182">
        <f t="shared" si="2610"/>
        <v>0</v>
      </c>
      <c r="AA84" s="182">
        <v>0</v>
      </c>
      <c r="AB84" s="182">
        <f t="shared" si="2544"/>
        <v>0</v>
      </c>
      <c r="AC84" s="5"/>
      <c r="AD84" s="182">
        <f t="shared" si="2611"/>
        <v>0</v>
      </c>
      <c r="AE84" s="182">
        <v>0</v>
      </c>
      <c r="AF84" s="182">
        <f t="shared" si="2545"/>
        <v>0</v>
      </c>
      <c r="AG84" s="5"/>
      <c r="AH84" s="182">
        <f t="shared" si="2612"/>
        <v>0</v>
      </c>
      <c r="AI84" s="182"/>
      <c r="AJ84" s="182">
        <f t="shared" si="2546"/>
        <v>0</v>
      </c>
      <c r="AK84" s="5"/>
      <c r="AL84" s="182">
        <f t="shared" si="2613"/>
        <v>0</v>
      </c>
      <c r="AM84" s="182"/>
      <c r="AN84" s="182">
        <f t="shared" si="2547"/>
        <v>0</v>
      </c>
      <c r="AO84" s="5"/>
      <c r="AP84" s="182">
        <f t="shared" si="2614"/>
        <v>0</v>
      </c>
      <c r="AQ84" s="182"/>
      <c r="AR84" s="182">
        <f t="shared" si="2548"/>
        <v>0</v>
      </c>
      <c r="AS84" s="5"/>
      <c r="AT84" s="182">
        <f t="shared" si="2615"/>
        <v>0</v>
      </c>
      <c r="AU84" s="182"/>
      <c r="AV84" s="182">
        <f t="shared" si="2549"/>
        <v>0</v>
      </c>
      <c r="AW84" s="5"/>
      <c r="AX84" s="182">
        <f t="shared" si="2616"/>
        <v>0</v>
      </c>
      <c r="AY84" s="182"/>
      <c r="AZ84" s="182">
        <f t="shared" si="2550"/>
        <v>0</v>
      </c>
      <c r="BA84" s="5"/>
      <c r="BB84" s="182">
        <f t="shared" si="2617"/>
        <v>0</v>
      </c>
      <c r="BC84" s="182"/>
      <c r="BD84" s="182">
        <f t="shared" si="2551"/>
        <v>0</v>
      </c>
      <c r="BE84" s="5"/>
      <c r="BF84" s="182">
        <f t="shared" si="2618"/>
        <v>0</v>
      </c>
      <c r="BG84" s="182"/>
      <c r="BH84" s="182">
        <f t="shared" si="2552"/>
        <v>0</v>
      </c>
      <c r="BI84" s="5"/>
      <c r="BJ84" s="182">
        <f t="shared" si="2619"/>
        <v>0</v>
      </c>
      <c r="BK84" s="182">
        <f t="shared" si="2620"/>
        <v>0</v>
      </c>
      <c r="BL84" s="182">
        <f t="shared" si="2553"/>
        <v>0</v>
      </c>
      <c r="BM84" s="5"/>
      <c r="BN84" s="182">
        <f t="shared" si="2621"/>
        <v>0</v>
      </c>
      <c r="BO84" s="182">
        <f t="shared" si="2622"/>
        <v>0</v>
      </c>
      <c r="BP84" s="182">
        <f t="shared" si="2554"/>
        <v>0</v>
      </c>
      <c r="BQ84" s="5"/>
      <c r="BR84" s="182">
        <f t="shared" si="2623"/>
        <v>0</v>
      </c>
      <c r="BS84" s="182">
        <f t="shared" si="2624"/>
        <v>0</v>
      </c>
      <c r="BT84" s="182">
        <f t="shared" si="2555"/>
        <v>0</v>
      </c>
      <c r="BU84" s="5"/>
      <c r="BV84" s="182">
        <f t="shared" si="2625"/>
        <v>0</v>
      </c>
      <c r="BW84" s="182">
        <f t="shared" si="2626"/>
        <v>0</v>
      </c>
      <c r="BX84" s="182">
        <f t="shared" si="2556"/>
        <v>0</v>
      </c>
      <c r="BY84" s="5"/>
      <c r="BZ84" s="182">
        <f t="shared" si="2627"/>
        <v>0</v>
      </c>
      <c r="CA84" s="182">
        <f t="shared" si="2628"/>
        <v>0</v>
      </c>
      <c r="CB84" s="182">
        <f t="shared" si="2557"/>
        <v>0</v>
      </c>
      <c r="CC84" s="5"/>
      <c r="CD84" s="182">
        <f t="shared" si="2629"/>
        <v>0</v>
      </c>
      <c r="CE84" s="182">
        <f t="shared" si="2630"/>
        <v>0</v>
      </c>
      <c r="CF84" s="182">
        <f t="shared" si="2558"/>
        <v>0</v>
      </c>
      <c r="CG84" s="5"/>
      <c r="CH84" s="182">
        <f t="shared" si="2631"/>
        <v>0</v>
      </c>
      <c r="CI84" s="182">
        <f t="shared" si="2632"/>
        <v>0</v>
      </c>
      <c r="CJ84" s="182">
        <f t="shared" si="2559"/>
        <v>0</v>
      </c>
      <c r="CK84" s="5"/>
      <c r="CL84" s="182">
        <f t="shared" si="2633"/>
        <v>0</v>
      </c>
      <c r="CM84" s="182">
        <f t="shared" si="2634"/>
        <v>0</v>
      </c>
      <c r="CN84" s="182">
        <f t="shared" si="2560"/>
        <v>0</v>
      </c>
      <c r="CO84" s="5"/>
      <c r="CP84" s="182">
        <f t="shared" si="2635"/>
        <v>0</v>
      </c>
      <c r="CQ84" s="182">
        <f t="shared" si="2636"/>
        <v>0</v>
      </c>
      <c r="CR84" s="182">
        <f t="shared" si="2561"/>
        <v>0</v>
      </c>
      <c r="CS84" s="5"/>
      <c r="CT84" s="182">
        <f t="shared" si="2637"/>
        <v>0</v>
      </c>
      <c r="CU84" s="182">
        <f t="shared" si="2638"/>
        <v>0</v>
      </c>
      <c r="CV84" s="182">
        <f t="shared" si="2562"/>
        <v>0</v>
      </c>
      <c r="CW84" s="5"/>
      <c r="CX84" s="182">
        <f t="shared" si="2639"/>
        <v>0</v>
      </c>
      <c r="CY84" s="182">
        <f t="shared" si="2640"/>
        <v>0</v>
      </c>
      <c r="CZ84" s="182">
        <f t="shared" si="2563"/>
        <v>0</v>
      </c>
      <c r="DA84" s="5"/>
      <c r="DB84" s="182">
        <f t="shared" si="2641"/>
        <v>0</v>
      </c>
      <c r="DC84" s="182">
        <f t="shared" si="2642"/>
        <v>0</v>
      </c>
      <c r="DD84" s="182">
        <f t="shared" si="2564"/>
        <v>0</v>
      </c>
      <c r="DE84" s="5"/>
      <c r="DF84" s="182">
        <f t="shared" si="2643"/>
        <v>0</v>
      </c>
      <c r="DG84" s="182">
        <f t="shared" si="2644"/>
        <v>0</v>
      </c>
      <c r="DH84" s="182">
        <f t="shared" si="2565"/>
        <v>0</v>
      </c>
      <c r="DI84" s="5"/>
      <c r="DJ84" s="182">
        <f t="shared" si="2645"/>
        <v>0</v>
      </c>
      <c r="DK84" s="182">
        <f t="shared" si="2646"/>
        <v>0</v>
      </c>
      <c r="DL84" s="182">
        <f t="shared" si="2566"/>
        <v>0</v>
      </c>
      <c r="DM84" s="5"/>
      <c r="DN84" s="182">
        <f t="shared" si="2647"/>
        <v>0</v>
      </c>
      <c r="DO84" s="182">
        <f t="shared" si="2648"/>
        <v>0</v>
      </c>
      <c r="DP84" s="182">
        <f t="shared" si="2567"/>
        <v>0</v>
      </c>
      <c r="DQ84" s="5"/>
      <c r="DR84" s="182">
        <f t="shared" si="2649"/>
        <v>0</v>
      </c>
      <c r="DS84" s="182">
        <f t="shared" si="2650"/>
        <v>0</v>
      </c>
      <c r="DT84" s="182">
        <f t="shared" si="2568"/>
        <v>0</v>
      </c>
      <c r="DU84" s="5"/>
      <c r="DV84" s="182">
        <f t="shared" si="2651"/>
        <v>0</v>
      </c>
      <c r="DW84" s="182">
        <f t="shared" si="2652"/>
        <v>0</v>
      </c>
      <c r="DX84" s="182">
        <f t="shared" si="2569"/>
        <v>0</v>
      </c>
      <c r="DY84" s="5"/>
      <c r="DZ84" s="182">
        <f t="shared" si="2653"/>
        <v>0</v>
      </c>
      <c r="EA84" s="182">
        <f t="shared" si="2654"/>
        <v>0</v>
      </c>
      <c r="EB84" s="182">
        <f t="shared" si="2570"/>
        <v>0</v>
      </c>
      <c r="EC84" s="5"/>
      <c r="ED84" s="182">
        <f t="shared" si="2655"/>
        <v>0</v>
      </c>
      <c r="EE84" s="182">
        <f t="shared" si="2656"/>
        <v>0</v>
      </c>
      <c r="EF84" s="182">
        <f t="shared" si="2571"/>
        <v>0</v>
      </c>
      <c r="EG84" s="5"/>
      <c r="EH84" s="182">
        <f t="shared" si="2657"/>
        <v>0</v>
      </c>
      <c r="EI84" s="182">
        <f t="shared" si="2658"/>
        <v>0</v>
      </c>
      <c r="EJ84" s="182">
        <f t="shared" si="2572"/>
        <v>0</v>
      </c>
      <c r="EK84" s="5"/>
      <c r="EL84" s="182">
        <f t="shared" si="2659"/>
        <v>0</v>
      </c>
      <c r="EM84" s="182">
        <f t="shared" si="2660"/>
        <v>0</v>
      </c>
      <c r="EN84" s="182">
        <f t="shared" si="2573"/>
        <v>0</v>
      </c>
      <c r="EO84" s="5"/>
      <c r="EP84" s="182">
        <f t="shared" si="2661"/>
        <v>0</v>
      </c>
      <c r="EQ84" s="182">
        <f t="shared" si="2662"/>
        <v>0</v>
      </c>
      <c r="ER84" s="182">
        <f t="shared" si="2574"/>
        <v>0</v>
      </c>
      <c r="ES84" s="5"/>
      <c r="ET84" s="182">
        <f t="shared" si="2663"/>
        <v>0</v>
      </c>
      <c r="EU84" s="182">
        <f t="shared" si="2664"/>
        <v>0</v>
      </c>
      <c r="EV84" s="182">
        <f t="shared" si="2575"/>
        <v>0</v>
      </c>
      <c r="EW84" s="5"/>
      <c r="EX84" s="182">
        <f t="shared" si="2665"/>
        <v>0</v>
      </c>
      <c r="EY84" s="182">
        <f t="shared" si="2666"/>
        <v>0</v>
      </c>
      <c r="EZ84" s="182">
        <f t="shared" si="2576"/>
        <v>0</v>
      </c>
      <c r="FA84" s="5"/>
      <c r="FB84" s="182">
        <f t="shared" si="2667"/>
        <v>0</v>
      </c>
      <c r="FC84" s="182">
        <f t="shared" si="2668"/>
        <v>0</v>
      </c>
      <c r="FD84" s="182">
        <f t="shared" si="2577"/>
        <v>0</v>
      </c>
      <c r="FE84" s="5"/>
      <c r="FF84" s="182">
        <f t="shared" si="2669"/>
        <v>0</v>
      </c>
      <c r="FG84" s="182">
        <f t="shared" si="2670"/>
        <v>0</v>
      </c>
      <c r="FH84" s="182">
        <f t="shared" si="2578"/>
        <v>0</v>
      </c>
      <c r="FI84" s="5"/>
      <c r="FJ84" s="182">
        <f t="shared" si="2671"/>
        <v>0</v>
      </c>
      <c r="FK84" s="182">
        <f t="shared" si="2672"/>
        <v>0</v>
      </c>
      <c r="FL84" s="182">
        <f t="shared" si="2579"/>
        <v>0</v>
      </c>
      <c r="FM84" s="5"/>
      <c r="FN84" s="182">
        <f t="shared" si="2673"/>
        <v>0</v>
      </c>
      <c r="FO84" s="182">
        <f t="shared" si="2674"/>
        <v>0</v>
      </c>
      <c r="FP84" s="182">
        <f t="shared" si="2580"/>
        <v>0</v>
      </c>
      <c r="FQ84" s="5"/>
      <c r="FR84" s="182">
        <f t="shared" si="2675"/>
        <v>0</v>
      </c>
      <c r="FS84" s="182">
        <f t="shared" si="2676"/>
        <v>0</v>
      </c>
      <c r="FT84" s="182">
        <f t="shared" si="2581"/>
        <v>0</v>
      </c>
      <c r="FU84" s="5"/>
      <c r="FV84" s="182">
        <f t="shared" si="2677"/>
        <v>0</v>
      </c>
      <c r="FW84" s="182">
        <f t="shared" si="2678"/>
        <v>0</v>
      </c>
      <c r="FX84" s="182">
        <f t="shared" si="2582"/>
        <v>0</v>
      </c>
      <c r="FY84" s="5"/>
      <c r="FZ84" s="182">
        <f t="shared" si="2679"/>
        <v>0</v>
      </c>
      <c r="GA84" s="182">
        <f t="shared" si="2680"/>
        <v>0</v>
      </c>
      <c r="GB84" s="182">
        <f t="shared" si="2583"/>
        <v>0</v>
      </c>
      <c r="GC84" s="5"/>
      <c r="GD84" s="182">
        <f t="shared" si="2681"/>
        <v>0</v>
      </c>
      <c r="GE84" s="182">
        <f t="shared" si="2682"/>
        <v>0</v>
      </c>
      <c r="GF84" s="182">
        <f t="shared" si="2584"/>
        <v>0</v>
      </c>
      <c r="GG84" s="5"/>
      <c r="GH84" s="182">
        <f t="shared" si="2683"/>
        <v>0</v>
      </c>
      <c r="GI84" s="182">
        <f t="shared" si="2684"/>
        <v>0</v>
      </c>
      <c r="GJ84" s="182">
        <f t="shared" si="2585"/>
        <v>0</v>
      </c>
      <c r="GK84" s="5"/>
      <c r="GL84" s="182">
        <f t="shared" si="2685"/>
        <v>0</v>
      </c>
      <c r="GM84" s="182">
        <f t="shared" si="2686"/>
        <v>0</v>
      </c>
      <c r="GN84" s="182">
        <f t="shared" si="2586"/>
        <v>0</v>
      </c>
      <c r="GP84" s="182">
        <f t="shared" si="2687"/>
        <v>0</v>
      </c>
      <c r="GQ84" s="182">
        <f t="shared" si="2688"/>
        <v>0</v>
      </c>
      <c r="GR84" s="182">
        <f t="shared" si="2587"/>
        <v>0</v>
      </c>
      <c r="GS84" s="5"/>
      <c r="GT84" s="182">
        <f t="shared" si="2689"/>
        <v>0</v>
      </c>
      <c r="GU84" s="182">
        <f t="shared" si="2690"/>
        <v>0</v>
      </c>
      <c r="GV84" s="182">
        <f t="shared" si="2588"/>
        <v>0</v>
      </c>
      <c r="GW84" s="5"/>
      <c r="GX84" s="182">
        <f t="shared" si="2691"/>
        <v>0</v>
      </c>
      <c r="GY84" s="182">
        <f t="shared" si="2692"/>
        <v>0</v>
      </c>
      <c r="GZ84" s="182">
        <f t="shared" si="2589"/>
        <v>0</v>
      </c>
      <c r="HA84" s="5"/>
      <c r="HB84" s="182">
        <f t="shared" si="2693"/>
        <v>0</v>
      </c>
      <c r="HC84" s="182">
        <f t="shared" si="2694"/>
        <v>0</v>
      </c>
      <c r="HD84" s="182">
        <f t="shared" si="2590"/>
        <v>0</v>
      </c>
      <c r="HE84" s="5"/>
      <c r="HF84" s="182">
        <f t="shared" si="2695"/>
        <v>0</v>
      </c>
      <c r="HG84" s="182">
        <f t="shared" si="2696"/>
        <v>0</v>
      </c>
      <c r="HH84" s="182">
        <f t="shared" si="2591"/>
        <v>0</v>
      </c>
      <c r="HI84" s="5"/>
      <c r="HJ84" s="182">
        <f t="shared" si="2697"/>
        <v>0</v>
      </c>
      <c r="HK84" s="182">
        <f t="shared" si="2698"/>
        <v>0</v>
      </c>
      <c r="HL84" s="182">
        <f t="shared" si="2592"/>
        <v>0</v>
      </c>
      <c r="HM84" s="5"/>
      <c r="HN84" s="182">
        <f t="shared" si="2699"/>
        <v>0</v>
      </c>
      <c r="HO84" s="182">
        <f t="shared" si="2700"/>
        <v>0</v>
      </c>
      <c r="HP84" s="182">
        <f t="shared" si="2593"/>
        <v>0</v>
      </c>
      <c r="HQ84" s="5"/>
      <c r="HR84" s="182">
        <f t="shared" si="2701"/>
        <v>0</v>
      </c>
      <c r="HS84" s="182">
        <f t="shared" si="2702"/>
        <v>0</v>
      </c>
      <c r="HT84" s="182">
        <f t="shared" si="2594"/>
        <v>0</v>
      </c>
      <c r="HU84" s="5"/>
      <c r="HV84" s="182">
        <f t="shared" si="2703"/>
        <v>0</v>
      </c>
      <c r="HW84" s="182">
        <f t="shared" si="2704"/>
        <v>0</v>
      </c>
      <c r="HX84" s="182">
        <f t="shared" si="2595"/>
        <v>0</v>
      </c>
      <c r="HY84" s="5"/>
      <c r="HZ84" s="182">
        <f t="shared" si="2705"/>
        <v>0</v>
      </c>
      <c r="IA84" s="182">
        <f t="shared" si="2706"/>
        <v>0</v>
      </c>
      <c r="IB84" s="182">
        <f t="shared" si="2596"/>
        <v>0</v>
      </c>
      <c r="IC84" s="5"/>
      <c r="ID84" s="182">
        <f t="shared" si="2707"/>
        <v>0</v>
      </c>
      <c r="IE84" s="182">
        <f t="shared" si="2708"/>
        <v>0</v>
      </c>
      <c r="IF84" s="182">
        <f t="shared" si="2597"/>
        <v>0</v>
      </c>
      <c r="IG84" s="5"/>
      <c r="IH84" s="182">
        <f t="shared" si="2709"/>
        <v>0</v>
      </c>
      <c r="II84" s="182">
        <f t="shared" si="2710"/>
        <v>0</v>
      </c>
      <c r="IJ84" s="182">
        <f t="shared" si="2598"/>
        <v>0</v>
      </c>
      <c r="IL84" s="182">
        <f t="shared" si="2711"/>
        <v>0</v>
      </c>
      <c r="IM84" s="182">
        <f t="shared" si="2712"/>
        <v>0</v>
      </c>
      <c r="IN84" s="182">
        <f t="shared" si="2599"/>
        <v>0</v>
      </c>
      <c r="IO84" s="5"/>
      <c r="IP84" s="182">
        <f t="shared" si="2713"/>
        <v>0</v>
      </c>
      <c r="IQ84" s="182">
        <f t="shared" si="2714"/>
        <v>0</v>
      </c>
      <c r="IR84" s="182">
        <f t="shared" si="2600"/>
        <v>0</v>
      </c>
      <c r="IS84" s="5"/>
      <c r="IT84" s="182">
        <f t="shared" si="2715"/>
        <v>0</v>
      </c>
      <c r="IU84" s="182">
        <f t="shared" si="2716"/>
        <v>0</v>
      </c>
      <c r="IV84" s="182">
        <f t="shared" si="2601"/>
        <v>0</v>
      </c>
      <c r="IW84" s="5"/>
      <c r="IX84" s="182">
        <f t="shared" si="2717"/>
        <v>0</v>
      </c>
      <c r="IY84" s="182">
        <f t="shared" si="2718"/>
        <v>0</v>
      </c>
      <c r="IZ84" s="182">
        <f t="shared" si="2602"/>
        <v>0</v>
      </c>
      <c r="JA84" s="5"/>
      <c r="JB84" s="182">
        <f t="shared" si="2719"/>
        <v>0</v>
      </c>
      <c r="JC84" s="182">
        <f t="shared" si="2720"/>
        <v>0</v>
      </c>
      <c r="JD84" s="182">
        <f t="shared" si="2603"/>
        <v>0</v>
      </c>
      <c r="JE84" s="5"/>
      <c r="JF84" s="182">
        <f t="shared" si="2721"/>
        <v>0</v>
      </c>
      <c r="JG84" s="182">
        <f t="shared" si="2722"/>
        <v>0</v>
      </c>
      <c r="JH84" s="182">
        <f t="shared" si="2604"/>
        <v>0</v>
      </c>
      <c r="JI84" s="5"/>
      <c r="JJ84" s="182">
        <f t="shared" si="2723"/>
        <v>0</v>
      </c>
      <c r="JK84" s="182">
        <f t="shared" si="2724"/>
        <v>0</v>
      </c>
      <c r="JL84" s="182">
        <f t="shared" si="2605"/>
        <v>0</v>
      </c>
      <c r="JM84" s="5"/>
      <c r="JN84" s="182">
        <f t="shared" si="2725"/>
        <v>0</v>
      </c>
      <c r="JO84" s="182">
        <f t="shared" si="2726"/>
        <v>0</v>
      </c>
      <c r="JP84" s="182">
        <f t="shared" si="2507"/>
        <v>0</v>
      </c>
      <c r="JR84" s="182">
        <f t="shared" si="2727"/>
        <v>0</v>
      </c>
      <c r="JS84" s="182">
        <f t="shared" si="2728"/>
        <v>0</v>
      </c>
      <c r="JT84" s="182">
        <f t="shared" si="2510"/>
        <v>0</v>
      </c>
      <c r="JV84" s="182">
        <f t="shared" si="2729"/>
        <v>0</v>
      </c>
      <c r="JW84" s="182">
        <f t="shared" si="2730"/>
        <v>0</v>
      </c>
      <c r="JX84" s="182">
        <f t="shared" si="2513"/>
        <v>0</v>
      </c>
      <c r="JZ84" s="182">
        <f t="shared" si="2731"/>
        <v>0</v>
      </c>
      <c r="KA84" s="182">
        <f t="shared" si="2732"/>
        <v>0</v>
      </c>
      <c r="KB84" s="182">
        <f t="shared" si="2516"/>
        <v>0</v>
      </c>
      <c r="KD84" s="182">
        <f t="shared" si="2733"/>
        <v>0</v>
      </c>
      <c r="KE84" s="182">
        <f t="shared" si="2734"/>
        <v>0</v>
      </c>
      <c r="KF84" s="182">
        <f t="shared" si="2519"/>
        <v>0</v>
      </c>
      <c r="KH84" s="183"/>
      <c r="KI84" s="183"/>
      <c r="KJ84" s="183">
        <f t="shared" si="2735"/>
        <v>0</v>
      </c>
      <c r="KL84" s="183"/>
      <c r="KM84" s="183"/>
      <c r="KN84" s="183">
        <f t="shared" si="2736"/>
        <v>0</v>
      </c>
      <c r="KP84" s="183"/>
      <c r="KQ84" s="183"/>
      <c r="KR84" s="183">
        <f t="shared" si="2737"/>
        <v>0</v>
      </c>
      <c r="KT84" s="183"/>
      <c r="KU84" s="183"/>
      <c r="KV84" s="183">
        <f t="shared" si="2738"/>
        <v>0</v>
      </c>
      <c r="KX84" s="183"/>
      <c r="KY84" s="183"/>
      <c r="KZ84" s="183">
        <f t="shared" si="2739"/>
        <v>0</v>
      </c>
      <c r="LB84" s="183"/>
      <c r="LC84" s="183"/>
      <c r="LD84" s="183">
        <f t="shared" si="2740"/>
        <v>0</v>
      </c>
      <c r="LF84" s="183"/>
      <c r="LG84" s="183"/>
      <c r="LH84" s="183">
        <f t="shared" si="2741"/>
        <v>0</v>
      </c>
    </row>
    <row r="85" spans="2:320" ht="18.75">
      <c r="B85" s="172" t="str">
        <f>A.IIOPEX!C85</f>
        <v>8f</v>
      </c>
      <c r="C85" s="181"/>
      <c r="D85" s="180">
        <f>A.IIOPEX!E85</f>
        <v>0</v>
      </c>
      <c r="E85" s="184"/>
      <c r="F85" s="182"/>
      <c r="G85" s="182"/>
      <c r="H85" s="182">
        <f>A.IIOPEX!I85</f>
        <v>0</v>
      </c>
      <c r="I85" s="5"/>
      <c r="J85" s="182">
        <f t="shared" si="2606"/>
        <v>0</v>
      </c>
      <c r="K85" s="182">
        <f>G85*K$78</f>
        <v>0</v>
      </c>
      <c r="L85" s="182">
        <f t="shared" si="2742"/>
        <v>0</v>
      </c>
      <c r="M85" s="5"/>
      <c r="N85" s="182">
        <f t="shared" si="2607"/>
        <v>0</v>
      </c>
      <c r="O85" s="182">
        <v>0</v>
      </c>
      <c r="P85" s="182">
        <f t="shared" si="2541"/>
        <v>0</v>
      </c>
      <c r="Q85" s="5"/>
      <c r="R85" s="182">
        <f t="shared" si="2608"/>
        <v>0</v>
      </c>
      <c r="S85" s="182">
        <v>0</v>
      </c>
      <c r="T85" s="182">
        <f t="shared" si="2542"/>
        <v>0</v>
      </c>
      <c r="U85" s="5"/>
      <c r="V85" s="182">
        <f t="shared" si="2609"/>
        <v>0</v>
      </c>
      <c r="W85" s="182">
        <v>0</v>
      </c>
      <c r="X85" s="182">
        <f t="shared" si="2543"/>
        <v>0</v>
      </c>
      <c r="Y85" s="5"/>
      <c r="Z85" s="182">
        <f t="shared" si="2610"/>
        <v>0</v>
      </c>
      <c r="AA85" s="182">
        <v>0</v>
      </c>
      <c r="AB85" s="182">
        <f t="shared" si="2544"/>
        <v>0</v>
      </c>
      <c r="AC85" s="5"/>
      <c r="AD85" s="182">
        <f t="shared" ref="AD85:AD86" si="2743">Z85*$AD$78</f>
        <v>0</v>
      </c>
      <c r="AE85" s="182">
        <v>0</v>
      </c>
      <c r="AF85" s="182">
        <f t="shared" si="2545"/>
        <v>0</v>
      </c>
      <c r="AG85" s="5"/>
      <c r="AH85" s="182">
        <f t="shared" ref="AH85:AH86" si="2744">AD85*$AH$78</f>
        <v>0</v>
      </c>
      <c r="AI85" s="182"/>
      <c r="AJ85" s="182">
        <f t="shared" si="2546"/>
        <v>0</v>
      </c>
      <c r="AK85" s="5"/>
      <c r="AL85" s="182">
        <f t="shared" ref="AL85:AL86" si="2745">AH85*$AL$78</f>
        <v>0</v>
      </c>
      <c r="AM85" s="182"/>
      <c r="AN85" s="182">
        <f t="shared" si="2547"/>
        <v>0</v>
      </c>
      <c r="AO85" s="5"/>
      <c r="AP85" s="182">
        <f t="shared" ref="AP85:AP86" si="2746">AL85*$AP$78</f>
        <v>0</v>
      </c>
      <c r="AQ85" s="182"/>
      <c r="AR85" s="182">
        <f t="shared" si="2548"/>
        <v>0</v>
      </c>
      <c r="AS85" s="5"/>
      <c r="AT85" s="182">
        <f t="shared" ref="AT85:AT86" si="2747">AP85*$AT$78</f>
        <v>0</v>
      </c>
      <c r="AU85" s="182"/>
      <c r="AV85" s="182">
        <f t="shared" si="2549"/>
        <v>0</v>
      </c>
      <c r="AW85" s="5"/>
      <c r="AX85" s="182">
        <f t="shared" ref="AX85:AX86" si="2748">AT85*$AX$78</f>
        <v>0</v>
      </c>
      <c r="AY85" s="182"/>
      <c r="AZ85" s="182">
        <f t="shared" si="2550"/>
        <v>0</v>
      </c>
      <c r="BA85" s="5"/>
      <c r="BB85" s="182">
        <f t="shared" si="2617"/>
        <v>0</v>
      </c>
      <c r="BC85" s="182"/>
      <c r="BD85" s="182">
        <f t="shared" si="2551"/>
        <v>0</v>
      </c>
      <c r="BE85" s="5"/>
      <c r="BF85" s="182">
        <f t="shared" ref="BF85:BF86" si="2749">BB85*$BF$78</f>
        <v>0</v>
      </c>
      <c r="BG85" s="182"/>
      <c r="BH85" s="182">
        <f t="shared" si="2552"/>
        <v>0</v>
      </c>
      <c r="BI85" s="5"/>
      <c r="BJ85" s="182">
        <f t="shared" ref="BJ85:BJ86" si="2750">BF85*$BJ$78</f>
        <v>0</v>
      </c>
      <c r="BK85" s="182">
        <f t="shared" ref="BK85:BK86" si="2751">BG85*$BK$78</f>
        <v>0</v>
      </c>
      <c r="BL85" s="182">
        <f t="shared" si="2553"/>
        <v>0</v>
      </c>
      <c r="BM85" s="5"/>
      <c r="BN85" s="182">
        <f t="shared" ref="BN85:BN86" si="2752">BJ85*$BN$78</f>
        <v>0</v>
      </c>
      <c r="BO85" s="182">
        <f t="shared" ref="BO85:BO86" si="2753">BK85*$BO$78</f>
        <v>0</v>
      </c>
      <c r="BP85" s="182">
        <f t="shared" si="2554"/>
        <v>0</v>
      </c>
      <c r="BQ85" s="5"/>
      <c r="BR85" s="182">
        <f t="shared" ref="BR85:BR86" si="2754">BN85*$BR$78</f>
        <v>0</v>
      </c>
      <c r="BS85" s="182">
        <f t="shared" ref="BS85:BS86" si="2755">BO85*$BS$78</f>
        <v>0</v>
      </c>
      <c r="BT85" s="182">
        <f t="shared" si="2555"/>
        <v>0</v>
      </c>
      <c r="BU85" s="5"/>
      <c r="BV85" s="182">
        <f t="shared" ref="BV85:BV86" si="2756">BR85*$BV$78</f>
        <v>0</v>
      </c>
      <c r="BW85" s="182">
        <f t="shared" ref="BW85:BW86" si="2757">BS85*$BW$78</f>
        <v>0</v>
      </c>
      <c r="BX85" s="182">
        <f t="shared" si="2556"/>
        <v>0</v>
      </c>
      <c r="BY85" s="5"/>
      <c r="BZ85" s="182">
        <f t="shared" ref="BZ85:BZ86" si="2758">BV85*$BZ$78</f>
        <v>0</v>
      </c>
      <c r="CA85" s="182">
        <f t="shared" ref="CA85:CA86" si="2759">BW85*$CA$78</f>
        <v>0</v>
      </c>
      <c r="CB85" s="182">
        <f t="shared" si="2557"/>
        <v>0</v>
      </c>
      <c r="CC85" s="5"/>
      <c r="CD85" s="182">
        <f t="shared" ref="CD85:CD86" si="2760">BZ85*$CD$78</f>
        <v>0</v>
      </c>
      <c r="CE85" s="182">
        <f t="shared" ref="CE85:CE86" si="2761">CA85*$CE$78</f>
        <v>0</v>
      </c>
      <c r="CF85" s="182">
        <f t="shared" si="2558"/>
        <v>0</v>
      </c>
      <c r="CG85" s="5"/>
      <c r="CH85" s="182">
        <f t="shared" ref="CH85:CH86" si="2762">CD85*$CH$78</f>
        <v>0</v>
      </c>
      <c r="CI85" s="182">
        <f t="shared" ref="CI85:CI86" si="2763">CE85*$CI$78</f>
        <v>0</v>
      </c>
      <c r="CJ85" s="182">
        <f t="shared" si="2559"/>
        <v>0</v>
      </c>
      <c r="CK85" s="5"/>
      <c r="CL85" s="182">
        <f t="shared" ref="CL85:CL86" si="2764">CH85*$CL$78</f>
        <v>0</v>
      </c>
      <c r="CM85" s="182">
        <f t="shared" ref="CM85:CM86" si="2765">CI85*$CM$78</f>
        <v>0</v>
      </c>
      <c r="CN85" s="182">
        <f t="shared" si="2560"/>
        <v>0</v>
      </c>
      <c r="CO85" s="5"/>
      <c r="CP85" s="182">
        <f t="shared" ref="CP85:CP86" si="2766">CL85*$CP$78</f>
        <v>0</v>
      </c>
      <c r="CQ85" s="182">
        <f t="shared" ref="CQ85:CQ86" si="2767">CM85*$CQ$78</f>
        <v>0</v>
      </c>
      <c r="CR85" s="182">
        <f t="shared" si="2561"/>
        <v>0</v>
      </c>
      <c r="CS85" s="5"/>
      <c r="CT85" s="182">
        <f t="shared" ref="CT85:CT86" si="2768">CP85*$CT$78</f>
        <v>0</v>
      </c>
      <c r="CU85" s="182">
        <f t="shared" ref="CU85:CU86" si="2769">CQ85*$CU$78</f>
        <v>0</v>
      </c>
      <c r="CV85" s="182">
        <f t="shared" si="2562"/>
        <v>0</v>
      </c>
      <c r="CW85" s="5"/>
      <c r="CX85" s="182">
        <f t="shared" si="2639"/>
        <v>0</v>
      </c>
      <c r="CY85" s="182">
        <f t="shared" si="2640"/>
        <v>0</v>
      </c>
      <c r="CZ85" s="182">
        <f t="shared" si="2563"/>
        <v>0</v>
      </c>
      <c r="DA85" s="5"/>
      <c r="DB85" s="182">
        <f t="shared" ref="DB85:DB86" si="2770">CX85*$DB$78</f>
        <v>0</v>
      </c>
      <c r="DC85" s="182">
        <f t="shared" ref="DC85:DC86" si="2771">CY85*$DC$78</f>
        <v>0</v>
      </c>
      <c r="DD85" s="182">
        <f t="shared" si="2564"/>
        <v>0</v>
      </c>
      <c r="DE85" s="5"/>
      <c r="DF85" s="182">
        <f t="shared" ref="DF85:DF86" si="2772">DB85*$DF$78</f>
        <v>0</v>
      </c>
      <c r="DG85" s="182">
        <f t="shared" ref="DG85:DG86" si="2773">DC85*$DG$78</f>
        <v>0</v>
      </c>
      <c r="DH85" s="182">
        <f t="shared" si="2565"/>
        <v>0</v>
      </c>
      <c r="DI85" s="5"/>
      <c r="DJ85" s="182">
        <f t="shared" ref="DJ85:DJ86" si="2774">DF85*$DJ$78</f>
        <v>0</v>
      </c>
      <c r="DK85" s="182">
        <f t="shared" ref="DK85:DK86" si="2775">DG85*$DK$78</f>
        <v>0</v>
      </c>
      <c r="DL85" s="182">
        <f t="shared" si="2566"/>
        <v>0</v>
      </c>
      <c r="DM85" s="5"/>
      <c r="DN85" s="182">
        <f t="shared" ref="DN85:DN86" si="2776">DJ85*$DN$78</f>
        <v>0</v>
      </c>
      <c r="DO85" s="182">
        <f t="shared" ref="DO85:DO86" si="2777">DK85*$DO$78</f>
        <v>0</v>
      </c>
      <c r="DP85" s="182">
        <f t="shared" si="2567"/>
        <v>0</v>
      </c>
      <c r="DQ85" s="5"/>
      <c r="DR85" s="182">
        <f t="shared" ref="DR85:DR86" si="2778">DN85*$DR$78</f>
        <v>0</v>
      </c>
      <c r="DS85" s="182">
        <f t="shared" ref="DS85:DS86" si="2779">DO85*$DS$78</f>
        <v>0</v>
      </c>
      <c r="DT85" s="182">
        <f t="shared" si="2568"/>
        <v>0</v>
      </c>
      <c r="DU85" s="5"/>
      <c r="DV85" s="182">
        <f t="shared" ref="DV85:DV86" si="2780">DR85*$DV$78</f>
        <v>0</v>
      </c>
      <c r="DW85" s="182">
        <f t="shared" ref="DW85:DW86" si="2781">DS85*$DW$78</f>
        <v>0</v>
      </c>
      <c r="DX85" s="182">
        <f t="shared" si="2569"/>
        <v>0</v>
      </c>
      <c r="DY85" s="5"/>
      <c r="DZ85" s="182">
        <f t="shared" ref="DZ85:DZ86" si="2782">DV85*$DZ$78</f>
        <v>0</v>
      </c>
      <c r="EA85" s="182">
        <f t="shared" ref="EA85:EA86" si="2783">DW85*$EA$78</f>
        <v>0</v>
      </c>
      <c r="EB85" s="182">
        <f t="shared" si="2570"/>
        <v>0</v>
      </c>
      <c r="EC85" s="5"/>
      <c r="ED85" s="182">
        <f t="shared" ref="ED85:ED86" si="2784">DZ85*$ED$78</f>
        <v>0</v>
      </c>
      <c r="EE85" s="182">
        <f t="shared" ref="EE85:EE86" si="2785">EA85*$EE$78</f>
        <v>0</v>
      </c>
      <c r="EF85" s="182">
        <f t="shared" si="2571"/>
        <v>0</v>
      </c>
      <c r="EG85" s="5"/>
      <c r="EH85" s="182">
        <f t="shared" ref="EH85:EH86" si="2786">ED85*$EH$78</f>
        <v>0</v>
      </c>
      <c r="EI85" s="182">
        <f t="shared" ref="EI85:EI86" si="2787">EE85*$EI$78</f>
        <v>0</v>
      </c>
      <c r="EJ85" s="182">
        <f t="shared" si="2572"/>
        <v>0</v>
      </c>
      <c r="EK85" s="5"/>
      <c r="EL85" s="182">
        <f t="shared" ref="EL85:EL86" si="2788">EH85*$EL$78</f>
        <v>0</v>
      </c>
      <c r="EM85" s="182">
        <f t="shared" ref="EM85:EM86" si="2789">EI85*$EM$78</f>
        <v>0</v>
      </c>
      <c r="EN85" s="182">
        <f t="shared" si="2573"/>
        <v>0</v>
      </c>
      <c r="EO85" s="5"/>
      <c r="EP85" s="182">
        <f t="shared" ref="EP85:EP86" si="2790">EL85*$EP$78</f>
        <v>0</v>
      </c>
      <c r="EQ85" s="182">
        <f t="shared" ref="EQ85:EQ86" si="2791">EM85*$EQ$78</f>
        <v>0</v>
      </c>
      <c r="ER85" s="182">
        <f t="shared" si="2574"/>
        <v>0</v>
      </c>
      <c r="ES85" s="5"/>
      <c r="ET85" s="182">
        <f t="shared" si="2663"/>
        <v>0</v>
      </c>
      <c r="EU85" s="182">
        <f t="shared" si="2664"/>
        <v>0</v>
      </c>
      <c r="EV85" s="182">
        <f t="shared" si="2575"/>
        <v>0</v>
      </c>
      <c r="EW85" s="5"/>
      <c r="EX85" s="182">
        <f t="shared" ref="EX85:EX86" si="2792">ET85*$EX$78</f>
        <v>0</v>
      </c>
      <c r="EY85" s="182">
        <f t="shared" ref="EY85:EY86" si="2793">EU85*$EY$78</f>
        <v>0</v>
      </c>
      <c r="EZ85" s="182">
        <f t="shared" si="2576"/>
        <v>0</v>
      </c>
      <c r="FA85" s="5"/>
      <c r="FB85" s="182">
        <f t="shared" ref="FB85:FB86" si="2794">EX85*$FB$78</f>
        <v>0</v>
      </c>
      <c r="FC85" s="182">
        <f t="shared" ref="FC85:FC86" si="2795">EY85*$FC$78</f>
        <v>0</v>
      </c>
      <c r="FD85" s="182">
        <f t="shared" si="2577"/>
        <v>0</v>
      </c>
      <c r="FE85" s="5"/>
      <c r="FF85" s="182">
        <f t="shared" ref="FF85:FF86" si="2796">FB85*$FF$78</f>
        <v>0</v>
      </c>
      <c r="FG85" s="182">
        <f t="shared" ref="FG85:FG86" si="2797">FC85*$FG$78</f>
        <v>0</v>
      </c>
      <c r="FH85" s="182">
        <f t="shared" si="2578"/>
        <v>0</v>
      </c>
      <c r="FI85" s="5"/>
      <c r="FJ85" s="182">
        <f t="shared" ref="FJ85:FJ86" si="2798">FF85*$FJ$78</f>
        <v>0</v>
      </c>
      <c r="FK85" s="182">
        <f t="shared" ref="FK85:FK86" si="2799">FG85*$FK$78</f>
        <v>0</v>
      </c>
      <c r="FL85" s="182">
        <f t="shared" si="2579"/>
        <v>0</v>
      </c>
      <c r="FM85" s="5"/>
      <c r="FN85" s="182">
        <f t="shared" ref="FN85:FN86" si="2800">FJ85*$FN$78</f>
        <v>0</v>
      </c>
      <c r="FO85" s="182">
        <f t="shared" ref="FO85:FO86" si="2801">FK85*$FO$78</f>
        <v>0</v>
      </c>
      <c r="FP85" s="182">
        <f t="shared" si="2580"/>
        <v>0</v>
      </c>
      <c r="FQ85" s="5"/>
      <c r="FR85" s="182">
        <f t="shared" ref="FR85:FR86" si="2802">FN85*$FR$78</f>
        <v>0</v>
      </c>
      <c r="FS85" s="182">
        <f t="shared" ref="FS85:FS86" si="2803">FO85*$FS$78</f>
        <v>0</v>
      </c>
      <c r="FT85" s="182">
        <f t="shared" si="2581"/>
        <v>0</v>
      </c>
      <c r="FU85" s="5"/>
      <c r="FV85" s="182">
        <f t="shared" ref="FV85:FV86" si="2804">FR85*$FV$78</f>
        <v>0</v>
      </c>
      <c r="FW85" s="182">
        <f t="shared" ref="FW85:FW86" si="2805">FS85*$FW$78</f>
        <v>0</v>
      </c>
      <c r="FX85" s="182">
        <f t="shared" si="2582"/>
        <v>0</v>
      </c>
      <c r="FY85" s="5"/>
      <c r="FZ85" s="182">
        <f t="shared" ref="FZ85:FZ86" si="2806">FV85*$FZ$78</f>
        <v>0</v>
      </c>
      <c r="GA85" s="182">
        <f t="shared" ref="GA85:GA86" si="2807">FW85*$GA$78</f>
        <v>0</v>
      </c>
      <c r="GB85" s="182">
        <f t="shared" si="2583"/>
        <v>0</v>
      </c>
      <c r="GC85" s="5"/>
      <c r="GD85" s="182">
        <f t="shared" ref="GD85:GD86" si="2808">FZ85*$GD$78</f>
        <v>0</v>
      </c>
      <c r="GE85" s="182">
        <f t="shared" ref="GE85:GE86" si="2809">GA85*$GE$78</f>
        <v>0</v>
      </c>
      <c r="GF85" s="182">
        <f t="shared" si="2584"/>
        <v>0</v>
      </c>
      <c r="GG85" s="5"/>
      <c r="GH85" s="182">
        <f t="shared" ref="GH85:GH86" si="2810">GD85*$GH$78</f>
        <v>0</v>
      </c>
      <c r="GI85" s="182">
        <f t="shared" ref="GI85:GI86" si="2811">GE85*$GI$78</f>
        <v>0</v>
      </c>
      <c r="GJ85" s="182">
        <f t="shared" si="2585"/>
        <v>0</v>
      </c>
      <c r="GK85" s="5"/>
      <c r="GL85" s="182">
        <f t="shared" ref="GL85:GL86" si="2812">GH85*$GL$78</f>
        <v>0</v>
      </c>
      <c r="GM85" s="182">
        <f t="shared" ref="GM85:GM86" si="2813">GI85*$GM$78</f>
        <v>0</v>
      </c>
      <c r="GN85" s="182">
        <f t="shared" si="2586"/>
        <v>0</v>
      </c>
      <c r="GP85" s="182">
        <f t="shared" si="2687"/>
        <v>0</v>
      </c>
      <c r="GQ85" s="182">
        <f t="shared" si="2688"/>
        <v>0</v>
      </c>
      <c r="GR85" s="182">
        <f t="shared" si="2587"/>
        <v>0</v>
      </c>
      <c r="GS85" s="5"/>
      <c r="GT85" s="182">
        <f t="shared" ref="GT85:GT86" si="2814">GP85*$GT$78</f>
        <v>0</v>
      </c>
      <c r="GU85" s="182">
        <f t="shared" ref="GU85:GU86" si="2815">GQ85*$GU$78</f>
        <v>0</v>
      </c>
      <c r="GV85" s="182">
        <f t="shared" si="2588"/>
        <v>0</v>
      </c>
      <c r="GW85" s="5"/>
      <c r="GX85" s="182">
        <f t="shared" ref="GX85:GX86" si="2816">GT85*$GX$78</f>
        <v>0</v>
      </c>
      <c r="GY85" s="182">
        <f t="shared" ref="GY85:GY86" si="2817">GU85*$GY$78</f>
        <v>0</v>
      </c>
      <c r="GZ85" s="182">
        <f t="shared" si="2589"/>
        <v>0</v>
      </c>
      <c r="HA85" s="5"/>
      <c r="HB85" s="182">
        <f t="shared" ref="HB85:HB86" si="2818">GX85*$HB$78</f>
        <v>0</v>
      </c>
      <c r="HC85" s="182">
        <f t="shared" ref="HC85:HC86" si="2819">GY85*$HC$78</f>
        <v>0</v>
      </c>
      <c r="HD85" s="182">
        <f t="shared" si="2590"/>
        <v>0</v>
      </c>
      <c r="HE85" s="5"/>
      <c r="HF85" s="182">
        <f t="shared" ref="HF85:HF86" si="2820">HB85*$HF$78</f>
        <v>0</v>
      </c>
      <c r="HG85" s="182">
        <f t="shared" ref="HG85:HG86" si="2821">HC85*$HG$78</f>
        <v>0</v>
      </c>
      <c r="HH85" s="182">
        <f t="shared" si="2591"/>
        <v>0</v>
      </c>
      <c r="HI85" s="5"/>
      <c r="HJ85" s="182">
        <f t="shared" ref="HJ85:HJ86" si="2822">HF85*$HJ$78</f>
        <v>0</v>
      </c>
      <c r="HK85" s="182">
        <f t="shared" ref="HK85:HK86" si="2823">HG85*$HK$78</f>
        <v>0</v>
      </c>
      <c r="HL85" s="182">
        <f t="shared" si="2592"/>
        <v>0</v>
      </c>
      <c r="HM85" s="5"/>
      <c r="HN85" s="182">
        <f t="shared" ref="HN85:HN86" si="2824">HJ85*$HN$78</f>
        <v>0</v>
      </c>
      <c r="HO85" s="182">
        <f t="shared" ref="HO85:HO86" si="2825">HK85*$HO$78</f>
        <v>0</v>
      </c>
      <c r="HP85" s="182">
        <f t="shared" si="2593"/>
        <v>0</v>
      </c>
      <c r="HQ85" s="5"/>
      <c r="HR85" s="182">
        <f t="shared" ref="HR85:HR86" si="2826">HN85*$HR$78</f>
        <v>0</v>
      </c>
      <c r="HS85" s="182">
        <f t="shared" ref="HS85:HS86" si="2827">HO85*$HS$78</f>
        <v>0</v>
      </c>
      <c r="HT85" s="182">
        <f t="shared" si="2594"/>
        <v>0</v>
      </c>
      <c r="HU85" s="5"/>
      <c r="HV85" s="182">
        <f t="shared" ref="HV85:HV86" si="2828">HR85*$HV$78</f>
        <v>0</v>
      </c>
      <c r="HW85" s="182">
        <f t="shared" ref="HW85:HW86" si="2829">HS85*$HW$78</f>
        <v>0</v>
      </c>
      <c r="HX85" s="182">
        <f t="shared" si="2595"/>
        <v>0</v>
      </c>
      <c r="HY85" s="5"/>
      <c r="HZ85" s="182">
        <f t="shared" ref="HZ85:HZ86" si="2830">HV85*$HZ$78</f>
        <v>0</v>
      </c>
      <c r="IA85" s="182">
        <f t="shared" ref="IA85:IA86" si="2831">HW85*$IA$78</f>
        <v>0</v>
      </c>
      <c r="IB85" s="182">
        <f t="shared" si="2596"/>
        <v>0</v>
      </c>
      <c r="IC85" s="5"/>
      <c r="ID85" s="182">
        <f t="shared" ref="ID85:ID86" si="2832">HZ85*$ID$78</f>
        <v>0</v>
      </c>
      <c r="IE85" s="182">
        <f t="shared" ref="IE85:IE86" si="2833">IA85*$IE$78</f>
        <v>0</v>
      </c>
      <c r="IF85" s="182">
        <f t="shared" si="2597"/>
        <v>0</v>
      </c>
      <c r="IG85" s="5"/>
      <c r="IH85" s="182">
        <f t="shared" ref="IH85:IH86" si="2834">ID85*$IH$78</f>
        <v>0</v>
      </c>
      <c r="II85" s="182">
        <f t="shared" ref="II85:II86" si="2835">IE85*$II$78</f>
        <v>0</v>
      </c>
      <c r="IJ85" s="182">
        <f t="shared" si="2598"/>
        <v>0</v>
      </c>
      <c r="IL85" s="182">
        <f t="shared" si="2711"/>
        <v>0</v>
      </c>
      <c r="IM85" s="182">
        <f t="shared" si="2712"/>
        <v>0</v>
      </c>
      <c r="IN85" s="182">
        <f t="shared" si="2599"/>
        <v>0</v>
      </c>
      <c r="IO85" s="5"/>
      <c r="IP85" s="182">
        <f t="shared" ref="IP85:IP86" si="2836">IL85*$IP$78</f>
        <v>0</v>
      </c>
      <c r="IQ85" s="182">
        <f t="shared" ref="IQ85:IQ86" si="2837">IM85*$IQ$78</f>
        <v>0</v>
      </c>
      <c r="IR85" s="182">
        <f t="shared" si="2600"/>
        <v>0</v>
      </c>
      <c r="IS85" s="5"/>
      <c r="IT85" s="182">
        <f t="shared" ref="IT85:IT86" si="2838">IP85*$IT$78</f>
        <v>0</v>
      </c>
      <c r="IU85" s="182">
        <f t="shared" ref="IU85:IU86" si="2839">IQ85*$IU$78</f>
        <v>0</v>
      </c>
      <c r="IV85" s="182">
        <f t="shared" si="2601"/>
        <v>0</v>
      </c>
      <c r="IW85" s="5"/>
      <c r="IX85" s="182">
        <f t="shared" ref="IX85:IX86" si="2840">IT85*$IX$78</f>
        <v>0</v>
      </c>
      <c r="IY85" s="182">
        <f t="shared" ref="IY85:IY86" si="2841">IU85*$IY$78</f>
        <v>0</v>
      </c>
      <c r="IZ85" s="182">
        <f t="shared" si="2602"/>
        <v>0</v>
      </c>
      <c r="JA85" s="5"/>
      <c r="JB85" s="182">
        <f t="shared" ref="JB85:JB86" si="2842">IX85*$JB$78</f>
        <v>0</v>
      </c>
      <c r="JC85" s="182">
        <f t="shared" ref="JC85:JC86" si="2843">IY85*$JC$78</f>
        <v>0</v>
      </c>
      <c r="JD85" s="182">
        <f t="shared" si="2603"/>
        <v>0</v>
      </c>
      <c r="JE85" s="5"/>
      <c r="JF85" s="182">
        <f t="shared" ref="JF85:JF86" si="2844">JB85*$JF$78</f>
        <v>0</v>
      </c>
      <c r="JG85" s="182">
        <f t="shared" ref="JG85:JG86" si="2845">JC85*$JG$78</f>
        <v>0</v>
      </c>
      <c r="JH85" s="182">
        <f t="shared" si="2604"/>
        <v>0</v>
      </c>
      <c r="JI85" s="5"/>
      <c r="JJ85" s="182">
        <f t="shared" ref="JJ85:JJ86" si="2846">JF85*$JJ$78</f>
        <v>0</v>
      </c>
      <c r="JK85" s="182">
        <f t="shared" ref="JK85:JK86" si="2847">JG85*$JK$78</f>
        <v>0</v>
      </c>
      <c r="JL85" s="182">
        <f t="shared" si="2605"/>
        <v>0</v>
      </c>
      <c r="JM85" s="5"/>
      <c r="JN85" s="182">
        <f t="shared" si="2725"/>
        <v>0</v>
      </c>
      <c r="JO85" s="182">
        <f t="shared" si="2726"/>
        <v>0</v>
      </c>
      <c r="JP85" s="182">
        <f t="shared" si="2507"/>
        <v>0</v>
      </c>
      <c r="JR85" s="182">
        <f t="shared" si="2727"/>
        <v>0</v>
      </c>
      <c r="JS85" s="182">
        <f t="shared" si="2728"/>
        <v>0</v>
      </c>
      <c r="JT85" s="182">
        <f t="shared" si="2510"/>
        <v>0</v>
      </c>
      <c r="JV85" s="182">
        <f t="shared" si="2729"/>
        <v>0</v>
      </c>
      <c r="JW85" s="182">
        <f t="shared" si="2730"/>
        <v>0</v>
      </c>
      <c r="JX85" s="182">
        <f t="shared" si="2513"/>
        <v>0</v>
      </c>
      <c r="JZ85" s="182">
        <f t="shared" si="2731"/>
        <v>0</v>
      </c>
      <c r="KA85" s="182">
        <f t="shared" si="2732"/>
        <v>0</v>
      </c>
      <c r="KB85" s="182">
        <f t="shared" si="2516"/>
        <v>0</v>
      </c>
      <c r="KD85" s="182">
        <f t="shared" si="2733"/>
        <v>0</v>
      </c>
      <c r="KE85" s="182">
        <f t="shared" si="2734"/>
        <v>0</v>
      </c>
      <c r="KF85" s="182">
        <f t="shared" si="2519"/>
        <v>0</v>
      </c>
      <c r="KH85" s="183"/>
      <c r="KI85" s="183"/>
      <c r="KJ85" s="183">
        <f t="shared" si="2735"/>
        <v>0</v>
      </c>
      <c r="KL85" s="183"/>
      <c r="KM85" s="183"/>
      <c r="KN85" s="183">
        <f t="shared" si="2736"/>
        <v>0</v>
      </c>
      <c r="KP85" s="183"/>
      <c r="KQ85" s="183"/>
      <c r="KR85" s="183">
        <f t="shared" si="2737"/>
        <v>0</v>
      </c>
      <c r="KT85" s="183"/>
      <c r="KU85" s="183"/>
      <c r="KV85" s="183">
        <f t="shared" si="2738"/>
        <v>0</v>
      </c>
      <c r="KX85" s="183"/>
      <c r="KY85" s="183"/>
      <c r="KZ85" s="183">
        <f t="shared" si="2739"/>
        <v>0</v>
      </c>
      <c r="LB85" s="183"/>
      <c r="LC85" s="183"/>
      <c r="LD85" s="183">
        <f t="shared" si="2740"/>
        <v>0</v>
      </c>
      <c r="LF85" s="183"/>
      <c r="LG85" s="183"/>
      <c r="LH85" s="183">
        <f t="shared" si="2741"/>
        <v>0</v>
      </c>
    </row>
    <row r="86" spans="2:320" ht="18.75">
      <c r="B86" s="172" t="str">
        <f>A.IIOPEX!C86</f>
        <v>8g</v>
      </c>
      <c r="C86" s="181"/>
      <c r="D86" s="180">
        <f>A.IIOPEX!E86</f>
        <v>0</v>
      </c>
      <c r="E86" s="184"/>
      <c r="F86" s="182"/>
      <c r="G86" s="182"/>
      <c r="H86" s="182">
        <f>A.IIOPEX!I86</f>
        <v>0</v>
      </c>
      <c r="I86" s="5"/>
      <c r="J86" s="182">
        <f t="shared" si="2606"/>
        <v>0</v>
      </c>
      <c r="K86" s="182">
        <f>G86*K$78</f>
        <v>0</v>
      </c>
      <c r="L86" s="182">
        <f t="shared" si="2742"/>
        <v>0</v>
      </c>
      <c r="M86" s="5"/>
      <c r="N86" s="182">
        <f t="shared" si="2607"/>
        <v>0</v>
      </c>
      <c r="O86" s="182">
        <v>0</v>
      </c>
      <c r="P86" s="182">
        <f t="shared" si="2541"/>
        <v>0</v>
      </c>
      <c r="Q86" s="5"/>
      <c r="R86" s="182">
        <f t="shared" si="2608"/>
        <v>0</v>
      </c>
      <c r="S86" s="182">
        <v>0</v>
      </c>
      <c r="T86" s="182">
        <f t="shared" si="2542"/>
        <v>0</v>
      </c>
      <c r="U86" s="5"/>
      <c r="V86" s="182">
        <f t="shared" si="2609"/>
        <v>0</v>
      </c>
      <c r="W86" s="182">
        <v>0</v>
      </c>
      <c r="X86" s="182">
        <f t="shared" si="2543"/>
        <v>0</v>
      </c>
      <c r="Y86" s="5"/>
      <c r="Z86" s="182">
        <f t="shared" si="2610"/>
        <v>0</v>
      </c>
      <c r="AA86" s="182">
        <v>0</v>
      </c>
      <c r="AB86" s="182">
        <f t="shared" si="2544"/>
        <v>0</v>
      </c>
      <c r="AC86" s="5"/>
      <c r="AD86" s="182">
        <f t="shared" si="2743"/>
        <v>0</v>
      </c>
      <c r="AE86" s="182">
        <v>0</v>
      </c>
      <c r="AF86" s="182">
        <f t="shared" si="2545"/>
        <v>0</v>
      </c>
      <c r="AG86" s="5"/>
      <c r="AH86" s="182">
        <f t="shared" si="2744"/>
        <v>0</v>
      </c>
      <c r="AI86" s="182"/>
      <c r="AJ86" s="182">
        <f t="shared" si="2546"/>
        <v>0</v>
      </c>
      <c r="AK86" s="5"/>
      <c r="AL86" s="182">
        <f t="shared" si="2745"/>
        <v>0</v>
      </c>
      <c r="AM86" s="182"/>
      <c r="AN86" s="182">
        <f t="shared" si="2547"/>
        <v>0</v>
      </c>
      <c r="AO86" s="5"/>
      <c r="AP86" s="182">
        <f t="shared" si="2746"/>
        <v>0</v>
      </c>
      <c r="AQ86" s="182"/>
      <c r="AR86" s="182">
        <f t="shared" si="2548"/>
        <v>0</v>
      </c>
      <c r="AS86" s="5"/>
      <c r="AT86" s="182">
        <f t="shared" si="2747"/>
        <v>0</v>
      </c>
      <c r="AU86" s="182"/>
      <c r="AV86" s="182">
        <f t="shared" si="2549"/>
        <v>0</v>
      </c>
      <c r="AW86" s="5"/>
      <c r="AX86" s="182">
        <f t="shared" si="2748"/>
        <v>0</v>
      </c>
      <c r="AY86" s="182"/>
      <c r="AZ86" s="182">
        <f t="shared" si="2550"/>
        <v>0</v>
      </c>
      <c r="BA86" s="5"/>
      <c r="BB86" s="182">
        <f t="shared" si="2617"/>
        <v>0</v>
      </c>
      <c r="BC86" s="182"/>
      <c r="BD86" s="182">
        <f t="shared" si="2551"/>
        <v>0</v>
      </c>
      <c r="BE86" s="5"/>
      <c r="BF86" s="182">
        <f t="shared" si="2749"/>
        <v>0</v>
      </c>
      <c r="BG86" s="182"/>
      <c r="BH86" s="182">
        <f t="shared" si="2552"/>
        <v>0</v>
      </c>
      <c r="BI86" s="5"/>
      <c r="BJ86" s="182">
        <f t="shared" si="2750"/>
        <v>0</v>
      </c>
      <c r="BK86" s="182">
        <f t="shared" si="2751"/>
        <v>0</v>
      </c>
      <c r="BL86" s="182">
        <f t="shared" si="2553"/>
        <v>0</v>
      </c>
      <c r="BM86" s="5"/>
      <c r="BN86" s="182">
        <f t="shared" si="2752"/>
        <v>0</v>
      </c>
      <c r="BO86" s="182">
        <f t="shared" si="2753"/>
        <v>0</v>
      </c>
      <c r="BP86" s="182">
        <f t="shared" si="2554"/>
        <v>0</v>
      </c>
      <c r="BQ86" s="5"/>
      <c r="BR86" s="182">
        <f t="shared" si="2754"/>
        <v>0</v>
      </c>
      <c r="BS86" s="182">
        <f t="shared" si="2755"/>
        <v>0</v>
      </c>
      <c r="BT86" s="182">
        <f t="shared" si="2555"/>
        <v>0</v>
      </c>
      <c r="BU86" s="5"/>
      <c r="BV86" s="182">
        <f t="shared" si="2756"/>
        <v>0</v>
      </c>
      <c r="BW86" s="182">
        <f t="shared" si="2757"/>
        <v>0</v>
      </c>
      <c r="BX86" s="182">
        <f t="shared" si="2556"/>
        <v>0</v>
      </c>
      <c r="BY86" s="5"/>
      <c r="BZ86" s="182">
        <f t="shared" si="2758"/>
        <v>0</v>
      </c>
      <c r="CA86" s="182">
        <f t="shared" si="2759"/>
        <v>0</v>
      </c>
      <c r="CB86" s="182">
        <f t="shared" si="2557"/>
        <v>0</v>
      </c>
      <c r="CC86" s="5"/>
      <c r="CD86" s="182">
        <f t="shared" si="2760"/>
        <v>0</v>
      </c>
      <c r="CE86" s="182">
        <f t="shared" si="2761"/>
        <v>0</v>
      </c>
      <c r="CF86" s="182">
        <f t="shared" si="2558"/>
        <v>0</v>
      </c>
      <c r="CG86" s="5"/>
      <c r="CH86" s="182">
        <f t="shared" si="2762"/>
        <v>0</v>
      </c>
      <c r="CI86" s="182">
        <f t="shared" si="2763"/>
        <v>0</v>
      </c>
      <c r="CJ86" s="182">
        <f t="shared" si="2559"/>
        <v>0</v>
      </c>
      <c r="CK86" s="5"/>
      <c r="CL86" s="182">
        <f t="shared" si="2764"/>
        <v>0</v>
      </c>
      <c r="CM86" s="182">
        <f t="shared" si="2765"/>
        <v>0</v>
      </c>
      <c r="CN86" s="182">
        <f t="shared" si="2560"/>
        <v>0</v>
      </c>
      <c r="CO86" s="5"/>
      <c r="CP86" s="182">
        <f t="shared" si="2766"/>
        <v>0</v>
      </c>
      <c r="CQ86" s="182">
        <f t="shared" si="2767"/>
        <v>0</v>
      </c>
      <c r="CR86" s="182">
        <f t="shared" si="2561"/>
        <v>0</v>
      </c>
      <c r="CS86" s="5"/>
      <c r="CT86" s="182">
        <f t="shared" si="2768"/>
        <v>0</v>
      </c>
      <c r="CU86" s="182">
        <f t="shared" si="2769"/>
        <v>0</v>
      </c>
      <c r="CV86" s="182">
        <f t="shared" si="2562"/>
        <v>0</v>
      </c>
      <c r="CW86" s="5"/>
      <c r="CX86" s="182">
        <f t="shared" si="2639"/>
        <v>0</v>
      </c>
      <c r="CY86" s="182">
        <f t="shared" si="2640"/>
        <v>0</v>
      </c>
      <c r="CZ86" s="182">
        <f t="shared" si="2563"/>
        <v>0</v>
      </c>
      <c r="DA86" s="5"/>
      <c r="DB86" s="182">
        <f t="shared" si="2770"/>
        <v>0</v>
      </c>
      <c r="DC86" s="182">
        <f t="shared" si="2771"/>
        <v>0</v>
      </c>
      <c r="DD86" s="182">
        <f t="shared" si="2564"/>
        <v>0</v>
      </c>
      <c r="DE86" s="5"/>
      <c r="DF86" s="182">
        <f t="shared" si="2772"/>
        <v>0</v>
      </c>
      <c r="DG86" s="182">
        <f t="shared" si="2773"/>
        <v>0</v>
      </c>
      <c r="DH86" s="182">
        <f t="shared" si="2565"/>
        <v>0</v>
      </c>
      <c r="DI86" s="5"/>
      <c r="DJ86" s="182">
        <f t="shared" si="2774"/>
        <v>0</v>
      </c>
      <c r="DK86" s="182">
        <f t="shared" si="2775"/>
        <v>0</v>
      </c>
      <c r="DL86" s="182">
        <f t="shared" si="2566"/>
        <v>0</v>
      </c>
      <c r="DM86" s="5"/>
      <c r="DN86" s="182">
        <f t="shared" si="2776"/>
        <v>0</v>
      </c>
      <c r="DO86" s="182">
        <f t="shared" si="2777"/>
        <v>0</v>
      </c>
      <c r="DP86" s="182">
        <f t="shared" si="2567"/>
        <v>0</v>
      </c>
      <c r="DQ86" s="5"/>
      <c r="DR86" s="182">
        <f t="shared" si="2778"/>
        <v>0</v>
      </c>
      <c r="DS86" s="182">
        <f t="shared" si="2779"/>
        <v>0</v>
      </c>
      <c r="DT86" s="182">
        <f t="shared" si="2568"/>
        <v>0</v>
      </c>
      <c r="DU86" s="5"/>
      <c r="DV86" s="182">
        <f t="shared" si="2780"/>
        <v>0</v>
      </c>
      <c r="DW86" s="182">
        <f t="shared" si="2781"/>
        <v>0</v>
      </c>
      <c r="DX86" s="182">
        <f t="shared" si="2569"/>
        <v>0</v>
      </c>
      <c r="DY86" s="5"/>
      <c r="DZ86" s="182">
        <f t="shared" si="2782"/>
        <v>0</v>
      </c>
      <c r="EA86" s="182">
        <f t="shared" si="2783"/>
        <v>0</v>
      </c>
      <c r="EB86" s="182">
        <f t="shared" si="2570"/>
        <v>0</v>
      </c>
      <c r="EC86" s="5"/>
      <c r="ED86" s="182">
        <f t="shared" si="2784"/>
        <v>0</v>
      </c>
      <c r="EE86" s="182">
        <f t="shared" si="2785"/>
        <v>0</v>
      </c>
      <c r="EF86" s="182">
        <f t="shared" si="2571"/>
        <v>0</v>
      </c>
      <c r="EG86" s="5"/>
      <c r="EH86" s="182">
        <f t="shared" si="2786"/>
        <v>0</v>
      </c>
      <c r="EI86" s="182">
        <f t="shared" si="2787"/>
        <v>0</v>
      </c>
      <c r="EJ86" s="182">
        <f t="shared" si="2572"/>
        <v>0</v>
      </c>
      <c r="EK86" s="5"/>
      <c r="EL86" s="182">
        <f t="shared" si="2788"/>
        <v>0</v>
      </c>
      <c r="EM86" s="182">
        <f t="shared" si="2789"/>
        <v>0</v>
      </c>
      <c r="EN86" s="182">
        <f t="shared" si="2573"/>
        <v>0</v>
      </c>
      <c r="EO86" s="5"/>
      <c r="EP86" s="182">
        <f t="shared" si="2790"/>
        <v>0</v>
      </c>
      <c r="EQ86" s="182">
        <f t="shared" si="2791"/>
        <v>0</v>
      </c>
      <c r="ER86" s="182">
        <f t="shared" si="2574"/>
        <v>0</v>
      </c>
      <c r="ES86" s="5"/>
      <c r="ET86" s="182">
        <f t="shared" si="2663"/>
        <v>0</v>
      </c>
      <c r="EU86" s="182">
        <f t="shared" si="2664"/>
        <v>0</v>
      </c>
      <c r="EV86" s="182">
        <f t="shared" si="2575"/>
        <v>0</v>
      </c>
      <c r="EW86" s="5"/>
      <c r="EX86" s="182">
        <f t="shared" si="2792"/>
        <v>0</v>
      </c>
      <c r="EY86" s="182">
        <f t="shared" si="2793"/>
        <v>0</v>
      </c>
      <c r="EZ86" s="182">
        <f t="shared" si="2576"/>
        <v>0</v>
      </c>
      <c r="FA86" s="5"/>
      <c r="FB86" s="182">
        <f t="shared" si="2794"/>
        <v>0</v>
      </c>
      <c r="FC86" s="182">
        <f t="shared" si="2795"/>
        <v>0</v>
      </c>
      <c r="FD86" s="182">
        <f t="shared" si="2577"/>
        <v>0</v>
      </c>
      <c r="FE86" s="5"/>
      <c r="FF86" s="182">
        <f t="shared" si="2796"/>
        <v>0</v>
      </c>
      <c r="FG86" s="182">
        <f t="shared" si="2797"/>
        <v>0</v>
      </c>
      <c r="FH86" s="182">
        <f t="shared" si="2578"/>
        <v>0</v>
      </c>
      <c r="FI86" s="5"/>
      <c r="FJ86" s="182">
        <f t="shared" si="2798"/>
        <v>0</v>
      </c>
      <c r="FK86" s="182">
        <f t="shared" si="2799"/>
        <v>0</v>
      </c>
      <c r="FL86" s="182">
        <f t="shared" si="2579"/>
        <v>0</v>
      </c>
      <c r="FM86" s="5"/>
      <c r="FN86" s="182">
        <f t="shared" si="2800"/>
        <v>0</v>
      </c>
      <c r="FO86" s="182">
        <f t="shared" si="2801"/>
        <v>0</v>
      </c>
      <c r="FP86" s="182">
        <f t="shared" si="2580"/>
        <v>0</v>
      </c>
      <c r="FQ86" s="5"/>
      <c r="FR86" s="182">
        <f t="shared" si="2802"/>
        <v>0</v>
      </c>
      <c r="FS86" s="182">
        <f t="shared" si="2803"/>
        <v>0</v>
      </c>
      <c r="FT86" s="182">
        <f t="shared" si="2581"/>
        <v>0</v>
      </c>
      <c r="FU86" s="5"/>
      <c r="FV86" s="182">
        <f t="shared" si="2804"/>
        <v>0</v>
      </c>
      <c r="FW86" s="182">
        <f t="shared" si="2805"/>
        <v>0</v>
      </c>
      <c r="FX86" s="182">
        <f t="shared" si="2582"/>
        <v>0</v>
      </c>
      <c r="FY86" s="5"/>
      <c r="FZ86" s="182">
        <f t="shared" si="2806"/>
        <v>0</v>
      </c>
      <c r="GA86" s="182">
        <f t="shared" si="2807"/>
        <v>0</v>
      </c>
      <c r="GB86" s="182">
        <f t="shared" si="2583"/>
        <v>0</v>
      </c>
      <c r="GC86" s="5"/>
      <c r="GD86" s="182">
        <f t="shared" si="2808"/>
        <v>0</v>
      </c>
      <c r="GE86" s="182">
        <f t="shared" si="2809"/>
        <v>0</v>
      </c>
      <c r="GF86" s="182">
        <f t="shared" si="2584"/>
        <v>0</v>
      </c>
      <c r="GG86" s="5"/>
      <c r="GH86" s="182">
        <f t="shared" si="2810"/>
        <v>0</v>
      </c>
      <c r="GI86" s="182">
        <f t="shared" si="2811"/>
        <v>0</v>
      </c>
      <c r="GJ86" s="182">
        <f t="shared" si="2585"/>
        <v>0</v>
      </c>
      <c r="GK86" s="5"/>
      <c r="GL86" s="182">
        <f t="shared" si="2812"/>
        <v>0</v>
      </c>
      <c r="GM86" s="182">
        <f t="shared" si="2813"/>
        <v>0</v>
      </c>
      <c r="GN86" s="182">
        <f t="shared" si="2586"/>
        <v>0</v>
      </c>
      <c r="GP86" s="182">
        <f t="shared" si="2687"/>
        <v>0</v>
      </c>
      <c r="GQ86" s="182">
        <f t="shared" si="2688"/>
        <v>0</v>
      </c>
      <c r="GR86" s="182">
        <f t="shared" si="2587"/>
        <v>0</v>
      </c>
      <c r="GS86" s="5"/>
      <c r="GT86" s="182">
        <f t="shared" si="2814"/>
        <v>0</v>
      </c>
      <c r="GU86" s="182">
        <f t="shared" si="2815"/>
        <v>0</v>
      </c>
      <c r="GV86" s="182">
        <f t="shared" si="2588"/>
        <v>0</v>
      </c>
      <c r="GW86" s="5"/>
      <c r="GX86" s="182">
        <f t="shared" si="2816"/>
        <v>0</v>
      </c>
      <c r="GY86" s="182">
        <f t="shared" si="2817"/>
        <v>0</v>
      </c>
      <c r="GZ86" s="182">
        <f t="shared" si="2589"/>
        <v>0</v>
      </c>
      <c r="HA86" s="5"/>
      <c r="HB86" s="182">
        <f t="shared" si="2818"/>
        <v>0</v>
      </c>
      <c r="HC86" s="182">
        <f t="shared" si="2819"/>
        <v>0</v>
      </c>
      <c r="HD86" s="182">
        <f t="shared" si="2590"/>
        <v>0</v>
      </c>
      <c r="HE86" s="5"/>
      <c r="HF86" s="182">
        <f t="shared" si="2820"/>
        <v>0</v>
      </c>
      <c r="HG86" s="182">
        <f t="shared" si="2821"/>
        <v>0</v>
      </c>
      <c r="HH86" s="182">
        <f t="shared" si="2591"/>
        <v>0</v>
      </c>
      <c r="HI86" s="5"/>
      <c r="HJ86" s="182">
        <f t="shared" si="2822"/>
        <v>0</v>
      </c>
      <c r="HK86" s="182">
        <f t="shared" si="2823"/>
        <v>0</v>
      </c>
      <c r="HL86" s="182">
        <f t="shared" si="2592"/>
        <v>0</v>
      </c>
      <c r="HM86" s="5"/>
      <c r="HN86" s="182">
        <f t="shared" si="2824"/>
        <v>0</v>
      </c>
      <c r="HO86" s="182">
        <f t="shared" si="2825"/>
        <v>0</v>
      </c>
      <c r="HP86" s="182">
        <f t="shared" si="2593"/>
        <v>0</v>
      </c>
      <c r="HQ86" s="5"/>
      <c r="HR86" s="182">
        <f t="shared" si="2826"/>
        <v>0</v>
      </c>
      <c r="HS86" s="182">
        <f t="shared" si="2827"/>
        <v>0</v>
      </c>
      <c r="HT86" s="182">
        <f t="shared" si="2594"/>
        <v>0</v>
      </c>
      <c r="HU86" s="5"/>
      <c r="HV86" s="182">
        <f t="shared" si="2828"/>
        <v>0</v>
      </c>
      <c r="HW86" s="182">
        <f t="shared" si="2829"/>
        <v>0</v>
      </c>
      <c r="HX86" s="182">
        <f t="shared" si="2595"/>
        <v>0</v>
      </c>
      <c r="HY86" s="5"/>
      <c r="HZ86" s="182">
        <f t="shared" si="2830"/>
        <v>0</v>
      </c>
      <c r="IA86" s="182">
        <f t="shared" si="2831"/>
        <v>0</v>
      </c>
      <c r="IB86" s="182">
        <f t="shared" si="2596"/>
        <v>0</v>
      </c>
      <c r="IC86" s="5"/>
      <c r="ID86" s="182">
        <f t="shared" si="2832"/>
        <v>0</v>
      </c>
      <c r="IE86" s="182">
        <f t="shared" si="2833"/>
        <v>0</v>
      </c>
      <c r="IF86" s="182">
        <f t="shared" si="2597"/>
        <v>0</v>
      </c>
      <c r="IG86" s="5"/>
      <c r="IH86" s="182">
        <f t="shared" si="2834"/>
        <v>0</v>
      </c>
      <c r="II86" s="182">
        <f t="shared" si="2835"/>
        <v>0</v>
      </c>
      <c r="IJ86" s="182">
        <f t="shared" si="2598"/>
        <v>0</v>
      </c>
      <c r="IL86" s="182">
        <f t="shared" si="2711"/>
        <v>0</v>
      </c>
      <c r="IM86" s="182">
        <f t="shared" si="2712"/>
        <v>0</v>
      </c>
      <c r="IN86" s="182">
        <f t="shared" si="2599"/>
        <v>0</v>
      </c>
      <c r="IO86" s="5"/>
      <c r="IP86" s="182">
        <f t="shared" si="2836"/>
        <v>0</v>
      </c>
      <c r="IQ86" s="182">
        <f t="shared" si="2837"/>
        <v>0</v>
      </c>
      <c r="IR86" s="182">
        <f t="shared" si="2600"/>
        <v>0</v>
      </c>
      <c r="IS86" s="5"/>
      <c r="IT86" s="182">
        <f t="shared" si="2838"/>
        <v>0</v>
      </c>
      <c r="IU86" s="182">
        <f t="shared" si="2839"/>
        <v>0</v>
      </c>
      <c r="IV86" s="182">
        <f t="shared" si="2601"/>
        <v>0</v>
      </c>
      <c r="IW86" s="5"/>
      <c r="IX86" s="182">
        <f t="shared" si="2840"/>
        <v>0</v>
      </c>
      <c r="IY86" s="182">
        <f t="shared" si="2841"/>
        <v>0</v>
      </c>
      <c r="IZ86" s="182">
        <f t="shared" si="2602"/>
        <v>0</v>
      </c>
      <c r="JA86" s="5"/>
      <c r="JB86" s="182">
        <f t="shared" si="2842"/>
        <v>0</v>
      </c>
      <c r="JC86" s="182">
        <f t="shared" si="2843"/>
        <v>0</v>
      </c>
      <c r="JD86" s="182">
        <f t="shared" si="2603"/>
        <v>0</v>
      </c>
      <c r="JE86" s="5"/>
      <c r="JF86" s="182">
        <f t="shared" si="2844"/>
        <v>0</v>
      </c>
      <c r="JG86" s="182">
        <f t="shared" si="2845"/>
        <v>0</v>
      </c>
      <c r="JH86" s="182">
        <f t="shared" si="2604"/>
        <v>0</v>
      </c>
      <c r="JI86" s="5"/>
      <c r="JJ86" s="182">
        <f t="shared" si="2846"/>
        <v>0</v>
      </c>
      <c r="JK86" s="182">
        <f t="shared" si="2847"/>
        <v>0</v>
      </c>
      <c r="JL86" s="182">
        <f t="shared" si="2605"/>
        <v>0</v>
      </c>
      <c r="JM86" s="5"/>
      <c r="JN86" s="182">
        <f t="shared" si="2725"/>
        <v>0</v>
      </c>
      <c r="JO86" s="182">
        <f t="shared" si="2726"/>
        <v>0</v>
      </c>
      <c r="JP86" s="182">
        <f t="shared" si="2507"/>
        <v>0</v>
      </c>
      <c r="JR86" s="182">
        <f t="shared" si="2727"/>
        <v>0</v>
      </c>
      <c r="JS86" s="182">
        <f t="shared" si="2728"/>
        <v>0</v>
      </c>
      <c r="JT86" s="182">
        <f t="shared" si="2510"/>
        <v>0</v>
      </c>
      <c r="JV86" s="182">
        <f t="shared" si="2729"/>
        <v>0</v>
      </c>
      <c r="JW86" s="182">
        <f t="shared" si="2730"/>
        <v>0</v>
      </c>
      <c r="JX86" s="182">
        <f t="shared" si="2513"/>
        <v>0</v>
      </c>
      <c r="JZ86" s="182">
        <f t="shared" si="2731"/>
        <v>0</v>
      </c>
      <c r="KA86" s="182">
        <f t="shared" si="2732"/>
        <v>0</v>
      </c>
      <c r="KB86" s="182">
        <f t="shared" si="2516"/>
        <v>0</v>
      </c>
      <c r="KD86" s="182">
        <f t="shared" si="2733"/>
        <v>0</v>
      </c>
      <c r="KE86" s="182">
        <f t="shared" si="2734"/>
        <v>0</v>
      </c>
      <c r="KF86" s="182">
        <f t="shared" si="2519"/>
        <v>0</v>
      </c>
      <c r="KH86" s="183"/>
      <c r="KI86" s="183"/>
      <c r="KJ86" s="183">
        <f t="shared" si="2735"/>
        <v>0</v>
      </c>
      <c r="KL86" s="183"/>
      <c r="KM86" s="183"/>
      <c r="KN86" s="183">
        <f t="shared" si="2736"/>
        <v>0</v>
      </c>
      <c r="KP86" s="183"/>
      <c r="KQ86" s="183"/>
      <c r="KR86" s="183">
        <f t="shared" si="2737"/>
        <v>0</v>
      </c>
      <c r="KT86" s="183"/>
      <c r="KU86" s="183"/>
      <c r="KV86" s="183">
        <f t="shared" si="2738"/>
        <v>0</v>
      </c>
      <c r="KX86" s="183"/>
      <c r="KY86" s="183"/>
      <c r="KZ86" s="183">
        <f t="shared" si="2739"/>
        <v>0</v>
      </c>
      <c r="LB86" s="183"/>
      <c r="LC86" s="183"/>
      <c r="LD86" s="183">
        <f t="shared" si="2740"/>
        <v>0</v>
      </c>
      <c r="LF86" s="183"/>
      <c r="LG86" s="183"/>
      <c r="LH86" s="183">
        <f t="shared" si="2741"/>
        <v>0</v>
      </c>
    </row>
    <row r="87" spans="2:320" ht="18.75">
      <c r="B87" s="362" t="s">
        <v>164</v>
      </c>
      <c r="C87" s="362"/>
      <c r="D87" s="362"/>
      <c r="E87" s="184"/>
      <c r="F87" s="188"/>
      <c r="G87" s="188"/>
      <c r="H87" s="188">
        <f>SUM(H80:H86)</f>
        <v>0</v>
      </c>
      <c r="I87" s="188"/>
      <c r="J87" s="188">
        <f>SUM(J80:J86)</f>
        <v>9</v>
      </c>
      <c r="K87" s="188"/>
      <c r="L87" s="188">
        <f>SUM(L80:L86)</f>
        <v>0</v>
      </c>
      <c r="M87" s="188"/>
      <c r="N87" s="188">
        <f>SUM(N80:N86)</f>
        <v>9</v>
      </c>
      <c r="O87" s="188"/>
      <c r="P87" s="188">
        <f>SUM(P80:P86)</f>
        <v>0</v>
      </c>
      <c r="Q87" s="188"/>
      <c r="R87" s="188">
        <f>SUM(R80:R86)</f>
        <v>12</v>
      </c>
      <c r="S87" s="188"/>
      <c r="T87" s="188">
        <f>SUM(T80:T86)</f>
        <v>0</v>
      </c>
      <c r="U87" s="188"/>
      <c r="V87" s="188">
        <f>SUM(V80:V86)</f>
        <v>15</v>
      </c>
      <c r="W87" s="188"/>
      <c r="X87" s="188">
        <f>SUM(X80:X86)</f>
        <v>0</v>
      </c>
      <c r="Y87" s="188"/>
      <c r="Z87" s="188">
        <f>SUM(Z80:Z86)</f>
        <v>24</v>
      </c>
      <c r="AA87" s="188"/>
      <c r="AB87" s="188">
        <f>SUM(AB80:AB86)</f>
        <v>0</v>
      </c>
      <c r="AC87" s="188"/>
      <c r="AD87" s="188">
        <f>SUM(AD80:AD86)</f>
        <v>30</v>
      </c>
      <c r="AE87" s="188"/>
      <c r="AF87" s="188">
        <f>SUM(AF80:AF86)</f>
        <v>0</v>
      </c>
      <c r="AG87" s="188"/>
      <c r="AH87" s="188">
        <f>SUM(AH80:AH86)</f>
        <v>30</v>
      </c>
      <c r="AI87" s="188"/>
      <c r="AJ87" s="188">
        <f>SUM(AJ80:AJ86)</f>
        <v>0</v>
      </c>
      <c r="AK87" s="188"/>
      <c r="AL87" s="188">
        <f>SUM(AL80:AL86)</f>
        <v>30</v>
      </c>
      <c r="AM87" s="188"/>
      <c r="AN87" s="188">
        <f>SUM(AN80:AN86)</f>
        <v>0</v>
      </c>
      <c r="AO87" s="188"/>
      <c r="AP87" s="188">
        <f>SUM(AP80:AP86)</f>
        <v>30</v>
      </c>
      <c r="AQ87" s="188"/>
      <c r="AR87" s="188">
        <f>SUM(AR80:AR86)</f>
        <v>0</v>
      </c>
      <c r="AS87" s="188"/>
      <c r="AT87" s="188">
        <f>SUM(AT80:AT86)</f>
        <v>30</v>
      </c>
      <c r="AU87" s="188"/>
      <c r="AV87" s="188">
        <f>SUM(AV80:AV86)</f>
        <v>0</v>
      </c>
      <c r="AW87" s="188"/>
      <c r="AX87" s="188">
        <f>SUM(AX80:AX86)</f>
        <v>30</v>
      </c>
      <c r="AY87" s="188"/>
      <c r="AZ87" s="188">
        <f>SUM(AZ80:AZ86)</f>
        <v>0</v>
      </c>
      <c r="BA87" s="188"/>
      <c r="BB87" s="188">
        <f>SUM(BB80:BB86)</f>
        <v>30</v>
      </c>
      <c r="BC87" s="188"/>
      <c r="BD87" s="188">
        <f>SUM(BD80:BD86)</f>
        <v>0</v>
      </c>
      <c r="BE87" s="188"/>
      <c r="BF87" s="188">
        <f>SUM(BF80:BF86)</f>
        <v>30</v>
      </c>
      <c r="BG87" s="188"/>
      <c r="BH87" s="188">
        <f>SUM(BH80:BH86)</f>
        <v>0</v>
      </c>
      <c r="BI87" s="188"/>
      <c r="BJ87" s="188">
        <f>SUM(BJ80:BJ86)</f>
        <v>30</v>
      </c>
      <c r="BK87" s="188"/>
      <c r="BL87" s="188">
        <f>SUM(BL80:BL86)</f>
        <v>0</v>
      </c>
      <c r="BM87" s="188"/>
      <c r="BN87" s="188">
        <f>SUM(BN80:BN86)</f>
        <v>30</v>
      </c>
      <c r="BO87" s="188"/>
      <c r="BP87" s="188">
        <f>SUM(BP80:BP86)</f>
        <v>0</v>
      </c>
      <c r="BQ87" s="188"/>
      <c r="BR87" s="188">
        <f>SUM(BR80:BR86)</f>
        <v>30</v>
      </c>
      <c r="BS87" s="188"/>
      <c r="BT87" s="188">
        <f>SUM(BT80:BT86)</f>
        <v>0</v>
      </c>
      <c r="BU87" s="188"/>
      <c r="BV87" s="188">
        <f>SUM(BV80:BV86)</f>
        <v>30</v>
      </c>
      <c r="BW87" s="188"/>
      <c r="BX87" s="188">
        <f>SUM(BX80:BX86)</f>
        <v>0</v>
      </c>
      <c r="BY87" s="188"/>
      <c r="BZ87" s="188">
        <f>SUM(BZ80:BZ86)</f>
        <v>30</v>
      </c>
      <c r="CA87" s="188"/>
      <c r="CB87" s="188">
        <f>SUM(CB80:CB86)</f>
        <v>0</v>
      </c>
      <c r="CC87" s="188"/>
      <c r="CD87" s="188">
        <f>SUM(CD80:CD86)</f>
        <v>30</v>
      </c>
      <c r="CE87" s="188"/>
      <c r="CF87" s="188">
        <f>SUM(CF80:CF86)</f>
        <v>0</v>
      </c>
      <c r="CG87" s="188"/>
      <c r="CH87" s="188">
        <f>SUM(CH80:CH86)</f>
        <v>30</v>
      </c>
      <c r="CI87" s="188"/>
      <c r="CJ87" s="188">
        <f>SUM(CJ80:CJ86)</f>
        <v>0</v>
      </c>
      <c r="CK87" s="188"/>
      <c r="CL87" s="188">
        <f>SUM(CL80:CL86)</f>
        <v>30</v>
      </c>
      <c r="CM87" s="188"/>
      <c r="CN87" s="188">
        <f>SUM(CN80:CN86)</f>
        <v>0</v>
      </c>
      <c r="CO87" s="188"/>
      <c r="CP87" s="188">
        <f>SUM(CP80:CP86)</f>
        <v>30</v>
      </c>
      <c r="CQ87" s="188"/>
      <c r="CR87" s="188">
        <f>SUM(CR80:CR86)</f>
        <v>0</v>
      </c>
      <c r="CS87" s="188"/>
      <c r="CT87" s="188">
        <f>SUM(CT80:CT86)</f>
        <v>30</v>
      </c>
      <c r="CU87" s="188"/>
      <c r="CV87" s="188">
        <f>SUM(CV80:CV86)</f>
        <v>0</v>
      </c>
      <c r="CW87" s="188"/>
      <c r="CX87" s="188">
        <f>SUM(CX80:CX86)</f>
        <v>30</v>
      </c>
      <c r="CY87" s="188"/>
      <c r="CZ87" s="188">
        <f>SUM(CZ80:CZ86)</f>
        <v>0</v>
      </c>
      <c r="DA87" s="188"/>
      <c r="DB87" s="188">
        <f>SUM(DB80:DB86)</f>
        <v>30</v>
      </c>
      <c r="DC87" s="188"/>
      <c r="DD87" s="188">
        <f>SUM(DD80:DD86)</f>
        <v>0</v>
      </c>
      <c r="DE87" s="188"/>
      <c r="DF87" s="188">
        <f>SUM(DF80:DF86)</f>
        <v>30</v>
      </c>
      <c r="DG87" s="188"/>
      <c r="DH87" s="188">
        <f>SUM(DH80:DH86)</f>
        <v>0</v>
      </c>
      <c r="DI87" s="188"/>
      <c r="DJ87" s="188">
        <f>SUM(DJ80:DJ86)</f>
        <v>30</v>
      </c>
      <c r="DK87" s="188"/>
      <c r="DL87" s="188">
        <f>SUM(DL80:DL86)</f>
        <v>0</v>
      </c>
      <c r="DM87" s="188"/>
      <c r="DN87" s="188">
        <f>SUM(DN80:DN86)</f>
        <v>30</v>
      </c>
      <c r="DO87" s="188"/>
      <c r="DP87" s="188">
        <f>SUM(DP80:DP86)</f>
        <v>0</v>
      </c>
      <c r="DQ87" s="188"/>
      <c r="DR87" s="188">
        <f>SUM(DR80:DR86)</f>
        <v>30</v>
      </c>
      <c r="DS87" s="188"/>
      <c r="DT87" s="188">
        <f>SUM(DT80:DT86)</f>
        <v>0</v>
      </c>
      <c r="DU87" s="188"/>
      <c r="DV87" s="188">
        <f>SUM(DV80:DV86)</f>
        <v>30</v>
      </c>
      <c r="DW87" s="188"/>
      <c r="DX87" s="188">
        <f>SUM(DX80:DX86)</f>
        <v>0</v>
      </c>
      <c r="DY87" s="188"/>
      <c r="DZ87" s="188">
        <f>SUM(DZ80:DZ86)</f>
        <v>30</v>
      </c>
      <c r="EA87" s="188"/>
      <c r="EB87" s="188">
        <f>SUM(EB80:EB86)</f>
        <v>0</v>
      </c>
      <c r="EC87" s="188"/>
      <c r="ED87" s="188">
        <f>SUM(ED80:ED86)</f>
        <v>30</v>
      </c>
      <c r="EE87" s="188"/>
      <c r="EF87" s="188">
        <f>SUM(EF80:EF86)</f>
        <v>0</v>
      </c>
      <c r="EG87" s="188"/>
      <c r="EH87" s="188">
        <f>SUM(EH80:EH86)</f>
        <v>30</v>
      </c>
      <c r="EI87" s="188"/>
      <c r="EJ87" s="188">
        <f>SUM(EJ80:EJ86)</f>
        <v>0</v>
      </c>
      <c r="EK87" s="188"/>
      <c r="EL87" s="188">
        <f>SUM(EL80:EL86)</f>
        <v>30</v>
      </c>
      <c r="EM87" s="188"/>
      <c r="EN87" s="188">
        <f>SUM(EN80:EN86)</f>
        <v>0</v>
      </c>
      <c r="EO87" s="188"/>
      <c r="EP87" s="188">
        <f>SUM(EP80:EP86)</f>
        <v>30</v>
      </c>
      <c r="EQ87" s="188"/>
      <c r="ER87" s="188">
        <f>SUM(ER80:ER86)</f>
        <v>0</v>
      </c>
      <c r="ES87" s="188"/>
      <c r="ET87" s="188">
        <f>SUM(ET80:ET86)</f>
        <v>30</v>
      </c>
      <c r="EU87" s="188"/>
      <c r="EV87" s="188">
        <f>SUM(EV80:EV86)</f>
        <v>0</v>
      </c>
      <c r="EW87" s="188"/>
      <c r="EX87" s="188">
        <f>SUM(EX80:EX86)</f>
        <v>30</v>
      </c>
      <c r="EY87" s="188"/>
      <c r="EZ87" s="188">
        <f>SUM(EZ80:EZ86)</f>
        <v>0</v>
      </c>
      <c r="FA87" s="188"/>
      <c r="FB87" s="188">
        <f>SUM(FB80:FB86)</f>
        <v>30</v>
      </c>
      <c r="FC87" s="188"/>
      <c r="FD87" s="188">
        <f>SUM(FD80:FD86)</f>
        <v>0</v>
      </c>
      <c r="FE87" s="188"/>
      <c r="FF87" s="188">
        <f>SUM(FF80:FF86)</f>
        <v>30</v>
      </c>
      <c r="FG87" s="188"/>
      <c r="FH87" s="188">
        <f>SUM(FH80:FH86)</f>
        <v>0</v>
      </c>
      <c r="FI87" s="188"/>
      <c r="FJ87" s="188">
        <f>SUM(FJ80:FJ86)</f>
        <v>30</v>
      </c>
      <c r="FK87" s="188"/>
      <c r="FL87" s="188">
        <f>SUM(FL80:FL86)</f>
        <v>0</v>
      </c>
      <c r="FM87" s="188"/>
      <c r="FN87" s="188">
        <f>SUM(FN80:FN86)</f>
        <v>30</v>
      </c>
      <c r="FO87" s="188"/>
      <c r="FP87" s="188">
        <f>SUM(FP80:FP86)</f>
        <v>0</v>
      </c>
      <c r="FQ87" s="188"/>
      <c r="FR87" s="188">
        <f>SUM(FR80:FR86)</f>
        <v>30</v>
      </c>
      <c r="FS87" s="188"/>
      <c r="FT87" s="188">
        <f>SUM(FT80:FT86)</f>
        <v>0</v>
      </c>
      <c r="FU87" s="188"/>
      <c r="FV87" s="188">
        <f>SUM(FV80:FV86)</f>
        <v>30</v>
      </c>
      <c r="FW87" s="188"/>
      <c r="FX87" s="188">
        <f>SUM(FX80:FX86)</f>
        <v>0</v>
      </c>
      <c r="FY87" s="188"/>
      <c r="FZ87" s="188">
        <f>SUM(FZ80:FZ86)</f>
        <v>30</v>
      </c>
      <c r="GA87" s="188"/>
      <c r="GB87" s="188">
        <f>SUM(GB80:GB86)</f>
        <v>0</v>
      </c>
      <c r="GC87" s="188"/>
      <c r="GD87" s="188">
        <f>SUM(GD80:GD86)</f>
        <v>30</v>
      </c>
      <c r="GE87" s="188"/>
      <c r="GF87" s="188">
        <f>SUM(GF80:GF86)</f>
        <v>0</v>
      </c>
      <c r="GG87" s="188"/>
      <c r="GH87" s="188">
        <f>SUM(GH80:GH86)</f>
        <v>30</v>
      </c>
      <c r="GI87" s="188"/>
      <c r="GJ87" s="188">
        <f>SUM(GJ80:GJ86)</f>
        <v>0</v>
      </c>
      <c r="GK87" s="188"/>
      <c r="GL87" s="188">
        <f>SUM(GL80:GL86)</f>
        <v>30</v>
      </c>
      <c r="GM87" s="188"/>
      <c r="GN87" s="188">
        <f>SUM(GN80:GN86)</f>
        <v>0</v>
      </c>
      <c r="GO87" s="188"/>
      <c r="GP87" s="188">
        <f>SUM(GP80:GP86)</f>
        <v>30</v>
      </c>
      <c r="GQ87" s="188"/>
      <c r="GR87" s="188">
        <f>SUM(GR80:GR86)</f>
        <v>0</v>
      </c>
      <c r="GS87" s="188"/>
      <c r="GT87" s="188">
        <f>SUM(GT80:GT86)</f>
        <v>30</v>
      </c>
      <c r="GU87" s="188"/>
      <c r="GV87" s="188">
        <f>SUM(GV80:GV86)</f>
        <v>0</v>
      </c>
      <c r="GW87" s="188"/>
      <c r="GX87" s="188">
        <f>SUM(GX80:GX86)</f>
        <v>30</v>
      </c>
      <c r="GY87" s="188"/>
      <c r="GZ87" s="188">
        <f>SUM(GZ80:GZ86)</f>
        <v>0</v>
      </c>
      <c r="HA87" s="188"/>
      <c r="HB87" s="188">
        <f>SUM(HB80:HB86)</f>
        <v>30</v>
      </c>
      <c r="HC87" s="188"/>
      <c r="HD87" s="188">
        <f>SUM(HD80:HD86)</f>
        <v>0</v>
      </c>
      <c r="HE87" s="188"/>
      <c r="HF87" s="188">
        <f>SUM(HF80:HF86)</f>
        <v>30</v>
      </c>
      <c r="HG87" s="188"/>
      <c r="HH87" s="188">
        <f>SUM(HH80:HH86)</f>
        <v>0</v>
      </c>
      <c r="HI87" s="188"/>
      <c r="HJ87" s="188">
        <f>SUM(HJ80:HJ86)</f>
        <v>30</v>
      </c>
      <c r="HK87" s="188"/>
      <c r="HL87" s="188">
        <f>SUM(HL80:HL86)</f>
        <v>0</v>
      </c>
      <c r="HM87" s="188"/>
      <c r="HN87" s="188">
        <f>SUM(HN80:HN86)</f>
        <v>30</v>
      </c>
      <c r="HO87" s="188"/>
      <c r="HP87" s="188">
        <f>SUM(HP80:HP86)</f>
        <v>0</v>
      </c>
      <c r="HQ87" s="188"/>
      <c r="HR87" s="188">
        <f>SUM(HR80:HR86)</f>
        <v>30</v>
      </c>
      <c r="HS87" s="188"/>
      <c r="HT87" s="188">
        <f>SUM(HT80:HT86)</f>
        <v>0</v>
      </c>
      <c r="HU87" s="188"/>
      <c r="HV87" s="188">
        <f>SUM(HV80:HV86)</f>
        <v>30</v>
      </c>
      <c r="HW87" s="188"/>
      <c r="HX87" s="188">
        <f>SUM(HX80:HX86)</f>
        <v>0</v>
      </c>
      <c r="HY87" s="188"/>
      <c r="HZ87" s="188">
        <f>SUM(HZ80:HZ86)</f>
        <v>30</v>
      </c>
      <c r="IA87" s="188"/>
      <c r="IB87" s="188">
        <f>SUM(IB80:IB86)</f>
        <v>0</v>
      </c>
      <c r="IC87" s="188"/>
      <c r="ID87" s="188">
        <f>SUM(ID80:ID86)</f>
        <v>30</v>
      </c>
      <c r="IE87" s="188"/>
      <c r="IF87" s="188">
        <f>SUM(IF80:IF86)</f>
        <v>0</v>
      </c>
      <c r="IG87" s="188"/>
      <c r="IH87" s="188">
        <f>SUM(IH80:IH86)</f>
        <v>30</v>
      </c>
      <c r="II87" s="188"/>
      <c r="IJ87" s="188">
        <f>SUM(IJ80:IJ86)</f>
        <v>0</v>
      </c>
      <c r="IK87" s="188"/>
      <c r="IL87" s="188">
        <f>SUM(IL80:IL86)</f>
        <v>30</v>
      </c>
      <c r="IM87" s="188"/>
      <c r="IN87" s="188">
        <f>SUM(IN80:IN86)</f>
        <v>0</v>
      </c>
      <c r="IO87" s="188"/>
      <c r="IP87" s="188">
        <f>SUM(IP80:IP86)</f>
        <v>30</v>
      </c>
      <c r="IQ87" s="188"/>
      <c r="IR87" s="188">
        <f>SUM(IR80:IR86)</f>
        <v>0</v>
      </c>
      <c r="IS87" s="188"/>
      <c r="IT87" s="188">
        <f>SUM(IT80:IT86)</f>
        <v>30</v>
      </c>
      <c r="IU87" s="188"/>
      <c r="IV87" s="188">
        <f>SUM(IV80:IV86)</f>
        <v>0</v>
      </c>
      <c r="IW87" s="188"/>
      <c r="IX87" s="188">
        <f>SUM(IX80:IX86)</f>
        <v>30</v>
      </c>
      <c r="IY87" s="188"/>
      <c r="IZ87" s="188">
        <f>SUM(IZ80:IZ86)</f>
        <v>0</v>
      </c>
      <c r="JA87" s="188"/>
      <c r="JB87" s="188">
        <f>SUM(JB80:JB86)</f>
        <v>30</v>
      </c>
      <c r="JC87" s="188"/>
      <c r="JD87" s="188">
        <f>SUM(JD80:JD86)</f>
        <v>0</v>
      </c>
      <c r="JE87" s="188"/>
      <c r="JF87" s="188">
        <f>SUM(JF80:JF86)</f>
        <v>30</v>
      </c>
      <c r="JG87" s="188"/>
      <c r="JH87" s="188">
        <f>SUM(JH80:JH86)</f>
        <v>0</v>
      </c>
      <c r="JI87" s="188"/>
      <c r="JJ87" s="188">
        <f>SUM(JJ80:JJ86)</f>
        <v>30</v>
      </c>
      <c r="JK87" s="188"/>
      <c r="JL87" s="188">
        <f>SUM(JL80:JL86)</f>
        <v>0</v>
      </c>
      <c r="JM87" s="188"/>
      <c r="JN87" s="188">
        <f>SUM(JN80:JN86)</f>
        <v>30</v>
      </c>
      <c r="JO87" s="188"/>
      <c r="JP87" s="188">
        <f>SUM(JP80:JP86)</f>
        <v>0</v>
      </c>
      <c r="JQ87" s="188"/>
      <c r="JR87" s="188">
        <f>SUM(JR80:JR86)</f>
        <v>30</v>
      </c>
      <c r="JS87" s="188"/>
      <c r="JT87" s="188">
        <f>SUM(JT80:JT86)</f>
        <v>0</v>
      </c>
      <c r="JU87" s="188"/>
      <c r="JV87" s="188">
        <f>SUM(JV80:JV86)</f>
        <v>30</v>
      </c>
      <c r="JW87" s="188"/>
      <c r="JX87" s="188">
        <f>SUM(JX80:JX86)</f>
        <v>0</v>
      </c>
      <c r="JY87" s="188"/>
      <c r="JZ87" s="188">
        <f>SUM(JZ80:JZ86)</f>
        <v>30</v>
      </c>
      <c r="KA87" s="188"/>
      <c r="KB87" s="188">
        <f>SUM(KB80:KB86)</f>
        <v>0</v>
      </c>
      <c r="KC87" s="188"/>
      <c r="KD87" s="188">
        <f>SUM(KD80:KD86)</f>
        <v>30</v>
      </c>
      <c r="KE87" s="188"/>
      <c r="KF87" s="188">
        <f>SUM(KF80:KF86)</f>
        <v>0</v>
      </c>
      <c r="KG87" s="188"/>
      <c r="KH87" s="188"/>
      <c r="KI87" s="188"/>
      <c r="KJ87" s="183">
        <f t="shared" si="2735"/>
        <v>0</v>
      </c>
      <c r="KL87" s="188"/>
      <c r="KM87" s="188"/>
      <c r="KN87" s="183">
        <f t="shared" si="2736"/>
        <v>0</v>
      </c>
      <c r="KP87" s="188"/>
      <c r="KQ87" s="188"/>
      <c r="KR87" s="183">
        <f t="shared" si="2737"/>
        <v>0</v>
      </c>
      <c r="KT87" s="188"/>
      <c r="KU87" s="188"/>
      <c r="KV87" s="183">
        <f t="shared" si="2738"/>
        <v>0</v>
      </c>
      <c r="KX87" s="188"/>
      <c r="KY87" s="188"/>
      <c r="KZ87" s="183">
        <f t="shared" si="2739"/>
        <v>0</v>
      </c>
      <c r="LB87" s="188"/>
      <c r="LC87" s="188"/>
      <c r="LD87" s="183">
        <f t="shared" si="2740"/>
        <v>0</v>
      </c>
      <c r="LF87" s="188"/>
      <c r="LG87" s="188"/>
      <c r="LH87" s="183">
        <f t="shared" si="2741"/>
        <v>0</v>
      </c>
    </row>
    <row r="88" spans="2:320" ht="18.75">
      <c r="B88" s="3"/>
      <c r="C88" s="174"/>
      <c r="G88" s="5"/>
      <c r="H88" s="5"/>
      <c r="I88" s="5"/>
      <c r="K88" s="5"/>
      <c r="L88" s="5"/>
      <c r="M88" s="5"/>
      <c r="O88" s="5"/>
      <c r="P88" s="5"/>
      <c r="Q88" s="5"/>
      <c r="S88" s="5"/>
      <c r="T88" s="5"/>
      <c r="U88" s="5"/>
      <c r="W88" s="5"/>
      <c r="X88" s="5"/>
      <c r="Y88" s="5"/>
      <c r="AA88" s="5"/>
      <c r="AB88" s="5"/>
      <c r="AC88" s="5"/>
      <c r="AE88" s="5"/>
      <c r="AF88" s="5"/>
      <c r="AG88" s="5"/>
      <c r="AI88" s="5"/>
      <c r="AJ88" s="5"/>
      <c r="AK88" s="5"/>
      <c r="AM88" s="5"/>
      <c r="AN88" s="5"/>
      <c r="AO88" s="5"/>
      <c r="AQ88" s="5"/>
      <c r="AR88" s="5"/>
      <c r="AS88" s="5"/>
      <c r="AU88" s="5"/>
      <c r="AV88" s="5"/>
      <c r="AW88" s="5"/>
      <c r="AY88" s="5"/>
      <c r="AZ88" s="5"/>
      <c r="BA88" s="5"/>
      <c r="BC88" s="5"/>
      <c r="BD88" s="5"/>
      <c r="BE88" s="5"/>
      <c r="BG88" s="5"/>
      <c r="BH88" s="5"/>
      <c r="BI88" s="5"/>
      <c r="BK88" s="5"/>
      <c r="BL88" s="5"/>
      <c r="BM88" s="5"/>
      <c r="BO88" s="5"/>
      <c r="BP88" s="5"/>
      <c r="BQ88" s="5"/>
      <c r="BS88" s="5"/>
      <c r="BT88" s="5"/>
      <c r="BU88" s="5"/>
      <c r="BW88" s="5"/>
      <c r="BX88" s="5"/>
      <c r="BY88" s="5"/>
      <c r="CA88" s="5"/>
      <c r="CB88" s="5"/>
      <c r="CC88" s="5"/>
      <c r="CE88" s="5"/>
      <c r="CF88" s="5"/>
      <c r="CG88" s="5"/>
      <c r="CI88" s="5"/>
      <c r="CJ88" s="5"/>
      <c r="CK88" s="5"/>
      <c r="CM88" s="5"/>
      <c r="CN88" s="5"/>
      <c r="CO88" s="5"/>
      <c r="CQ88" s="5"/>
      <c r="CR88" s="5"/>
      <c r="CS88" s="5"/>
      <c r="CU88" s="5"/>
      <c r="CV88" s="5"/>
      <c r="CW88" s="5"/>
      <c r="CY88" s="5"/>
      <c r="CZ88" s="5"/>
      <c r="DA88" s="5"/>
      <c r="DC88" s="5"/>
      <c r="DD88" s="5"/>
      <c r="DE88" s="5"/>
      <c r="DG88" s="5"/>
      <c r="DH88" s="5"/>
      <c r="DI88" s="5"/>
      <c r="DK88" s="5"/>
      <c r="DL88" s="5"/>
      <c r="DM88" s="5"/>
      <c r="DO88" s="5"/>
      <c r="DP88" s="5"/>
      <c r="DQ88" s="5"/>
      <c r="DS88" s="5"/>
      <c r="DT88" s="5"/>
      <c r="DU88" s="5"/>
      <c r="DW88" s="5"/>
      <c r="DX88" s="5"/>
      <c r="DY88" s="5"/>
      <c r="EA88" s="5"/>
      <c r="EB88" s="5"/>
      <c r="EC88" s="5"/>
      <c r="EE88" s="5"/>
      <c r="EF88" s="5"/>
      <c r="EG88" s="5"/>
      <c r="EI88" s="5"/>
      <c r="EJ88" s="5"/>
      <c r="EK88" s="5"/>
      <c r="EM88" s="5"/>
      <c r="EN88" s="5"/>
      <c r="EO88" s="5"/>
      <c r="EQ88" s="5"/>
      <c r="ER88" s="5"/>
      <c r="ES88" s="5"/>
      <c r="EU88" s="5"/>
      <c r="EV88" s="5"/>
      <c r="EW88" s="5"/>
      <c r="EY88" s="5"/>
      <c r="EZ88" s="5"/>
      <c r="FA88" s="5"/>
      <c r="FC88" s="5"/>
      <c r="FD88" s="5"/>
      <c r="FE88" s="5"/>
      <c r="FG88" s="5"/>
      <c r="FH88" s="5"/>
      <c r="FI88" s="5"/>
      <c r="FK88" s="5"/>
      <c r="FL88" s="5"/>
      <c r="FM88" s="5"/>
      <c r="FO88" s="5"/>
      <c r="FP88" s="5"/>
      <c r="FQ88" s="5"/>
      <c r="FS88" s="5"/>
      <c r="FT88" s="5"/>
      <c r="FU88" s="5"/>
      <c r="FW88" s="5"/>
      <c r="FX88" s="5"/>
      <c r="FY88" s="5"/>
      <c r="GA88" s="5"/>
      <c r="GB88" s="5"/>
      <c r="GC88" s="5"/>
      <c r="GE88" s="5"/>
      <c r="GF88" s="5"/>
      <c r="GG88" s="5"/>
      <c r="GI88" s="5"/>
      <c r="GJ88" s="5"/>
      <c r="GK88" s="5"/>
      <c r="GM88" s="5"/>
      <c r="GN88" s="5"/>
      <c r="GQ88" s="5"/>
      <c r="GR88" s="5"/>
      <c r="GS88" s="5"/>
      <c r="GU88" s="5"/>
      <c r="GV88" s="5"/>
      <c r="GW88" s="5"/>
      <c r="GY88" s="5"/>
      <c r="GZ88" s="5"/>
      <c r="HA88" s="5"/>
      <c r="HC88" s="5"/>
      <c r="HD88" s="5"/>
      <c r="HE88" s="5"/>
      <c r="HG88" s="5"/>
      <c r="HH88" s="5"/>
      <c r="HI88" s="5"/>
      <c r="HK88" s="5"/>
      <c r="HL88" s="5"/>
      <c r="HM88" s="5"/>
      <c r="HO88" s="5"/>
      <c r="HP88" s="5"/>
      <c r="HQ88" s="5"/>
      <c r="HS88" s="5"/>
      <c r="HT88" s="5"/>
      <c r="HU88" s="5"/>
      <c r="HW88" s="5"/>
      <c r="HX88" s="5"/>
      <c r="HY88" s="5"/>
      <c r="IA88" s="5"/>
      <c r="IB88" s="5"/>
      <c r="IC88" s="5"/>
      <c r="IE88" s="5"/>
      <c r="IF88" s="5"/>
      <c r="IG88" s="5"/>
      <c r="II88" s="5"/>
      <c r="IJ88" s="5"/>
      <c r="IM88" s="5"/>
      <c r="IN88" s="5"/>
      <c r="IO88" s="5"/>
      <c r="IQ88" s="5"/>
      <c r="IR88" s="5"/>
      <c r="IS88" s="5"/>
      <c r="IU88" s="5"/>
      <c r="IV88" s="5"/>
      <c r="IW88" s="5"/>
      <c r="IY88" s="5"/>
      <c r="IZ88" s="5"/>
      <c r="JA88" s="5"/>
      <c r="JC88" s="5"/>
      <c r="JD88" s="5"/>
      <c r="JE88" s="5"/>
      <c r="JG88" s="5"/>
      <c r="JH88" s="5"/>
      <c r="JI88" s="5"/>
      <c r="JK88" s="5"/>
      <c r="JL88" s="5"/>
      <c r="JM88" s="5"/>
      <c r="JO88" s="5"/>
      <c r="JP88" s="5"/>
      <c r="JS88" s="5"/>
      <c r="JT88" s="5"/>
      <c r="JW88" s="5"/>
      <c r="JX88" s="5"/>
      <c r="KA88" s="5"/>
      <c r="KB88" s="5"/>
      <c r="KE88" s="5"/>
      <c r="KF88" s="5"/>
    </row>
    <row r="89" spans="2:320" s="3" customFormat="1">
      <c r="B89" s="366" t="s">
        <v>468</v>
      </c>
      <c r="C89" s="366"/>
      <c r="D89" s="366"/>
      <c r="F89" s="188"/>
      <c r="H89" s="188">
        <f>H17+H28+H38+H47+H55+H63+H76+H87</f>
        <v>841000</v>
      </c>
      <c r="J89" s="188">
        <f>J17+J28+J38+J47+J55+J63+J76+J87</f>
        <v>117</v>
      </c>
      <c r="L89" s="188">
        <f>L17+L28+L38+L47+L55+L63+L76+L87</f>
        <v>6050000</v>
      </c>
      <c r="N89" s="188">
        <f>N17+N28+N38+N47+N55+N63+N76+N87</f>
        <v>117</v>
      </c>
      <c r="P89" s="188">
        <f>P17+P28+P38+P47+P55+P63+P76+P87</f>
        <v>6050000</v>
      </c>
      <c r="R89" s="188">
        <f>R17+R28+R38+R47+R55+R63+R76+R87</f>
        <v>156</v>
      </c>
      <c r="T89" s="188">
        <f>T17+T28+T38+T47+T55+T63+T76+T87</f>
        <v>8066666.666666667</v>
      </c>
      <c r="V89" s="188">
        <f>V17+V28+V38+V47+V55+V63+V76+V87</f>
        <v>195</v>
      </c>
      <c r="X89" s="188">
        <f>X17+X28+X38+X47+X55+X63+X76+X87</f>
        <v>10083333.333333332</v>
      </c>
      <c r="Z89" s="188">
        <f>Z17+Z28+Z38+Z47+Z55+Z63+Z76+Z87</f>
        <v>312</v>
      </c>
      <c r="AB89" s="188">
        <f>AB17+AB28+AB38+AB47+AB55+AB63+AB76+AB87</f>
        <v>16133333.333333334</v>
      </c>
      <c r="AD89" s="188">
        <f>AD17+AD28+AD38+AD47+AD55+AD63+AD76+AD87</f>
        <v>390</v>
      </c>
      <c r="AF89" s="188">
        <f>AF17+AF28+AF38+AF47+AF55+AF63+AF76+AF87</f>
        <v>20166666.666666664</v>
      </c>
      <c r="AH89" s="188">
        <f>AH17+AH28+AH38+AH47+AH55+AH63+AH76+AH87</f>
        <v>390</v>
      </c>
      <c r="AJ89" s="188">
        <f>AJ17+AJ28+AJ38+AJ47+AJ55+AJ63+AJ76+AJ87</f>
        <v>20166666.666666664</v>
      </c>
      <c r="AL89" s="188">
        <f>AL17+AL28+AL38+AL47+AL55+AL63+AL76+AL87</f>
        <v>390</v>
      </c>
      <c r="AN89" s="188">
        <f>AN17+AN28+AN38+AN47+AN55+AN63+AN76+AN87</f>
        <v>20166666.666666664</v>
      </c>
      <c r="AP89" s="188">
        <f>AP17+AP28+AP38+AP47+AP55+AP63+AP76+AP87</f>
        <v>390</v>
      </c>
      <c r="AR89" s="188">
        <f>AR17+AR28+AR38+AR47+AR55+AR63+AR76+AR87</f>
        <v>20166666.666666664</v>
      </c>
      <c r="AT89" s="188">
        <f>AT17+AT28+AT38+AT47+AT55+AT63+AT76+AT87</f>
        <v>390</v>
      </c>
      <c r="AV89" s="188">
        <f>AV17+AV28+AV38+AV47+AV55+AV63+AV76+AV87</f>
        <v>20166666.666666664</v>
      </c>
      <c r="AX89" s="188">
        <f>AX17+AX28+AX38+AX47+AX55+AX63+AX76+AX87</f>
        <v>390</v>
      </c>
      <c r="AZ89" s="188">
        <f>AZ17+AZ28+AZ38+AZ47+AZ55+AZ63+AZ76+AZ87</f>
        <v>20166666.666666664</v>
      </c>
      <c r="BB89" s="188">
        <f>BB17+BB28+BB38+BB47+BB55+BB63+BB76+BB87</f>
        <v>390</v>
      </c>
      <c r="BD89" s="188">
        <f>BD17+BD28+BD38+BD47+BD55+BD63+BD76+BD87</f>
        <v>20166666.666666664</v>
      </c>
      <c r="BF89" s="188">
        <f>BF17+BF28+BF38+BF47+BF55+BF63+BF76+BF87</f>
        <v>390</v>
      </c>
      <c r="BH89" s="188">
        <f>BH17+BH28+BH38+BH47+BH55+BH63+BH76+BH87</f>
        <v>20166666.666666664</v>
      </c>
      <c r="BJ89" s="188">
        <f>BJ17+BJ28+BJ38+BJ47+BJ55+BJ63+BJ76+BJ87</f>
        <v>390</v>
      </c>
      <c r="BL89" s="188">
        <f>BL17+BL28+BL38+BL47+BL55+BL63+BL76+BL87</f>
        <v>20166666.666666664</v>
      </c>
      <c r="BN89" s="188">
        <f>BN17+BN28+BN38+BN47+BN55+BN63+BN76+BN87</f>
        <v>390</v>
      </c>
      <c r="BP89" s="188">
        <f>BP17+BP28+BP38+BP47+BP55+BP63+BP76+BP87</f>
        <v>20166666.666666664</v>
      </c>
      <c r="BR89" s="188">
        <f>BR17+BR28+BR38+BR47+BR55+BR63+BR76+BR87</f>
        <v>390</v>
      </c>
      <c r="BT89" s="188">
        <f>BT17+BT28+BT38+BT47+BT55+BT63+BT76+BT87</f>
        <v>20166666.666666664</v>
      </c>
      <c r="BV89" s="188">
        <f>BV17+BV28+BV38+BV47+BV55+BV63+BV76+BV87</f>
        <v>390</v>
      </c>
      <c r="BX89" s="188">
        <f>BX17+BX28+BX38+BX47+BX55+BX63+BX76+BX87</f>
        <v>20166666.666666664</v>
      </c>
      <c r="BZ89" s="188">
        <f>BZ17+BZ28+BZ38+BZ47+BZ55+BZ63+BZ76+BZ87</f>
        <v>390</v>
      </c>
      <c r="CB89" s="188">
        <f>CB17+CB28+CB38+CB47+CB55+CB63+CB76+CB87</f>
        <v>20166666.666666664</v>
      </c>
      <c r="CD89" s="188">
        <f>CD17+CD28+CD38+CD47+CD55+CD63+CD76+CD87</f>
        <v>390</v>
      </c>
      <c r="CF89" s="188">
        <f>CF17+CF28+CF38+CF47+CF55+CF63+CF76+CF87</f>
        <v>20166666.666666664</v>
      </c>
      <c r="CH89" s="188">
        <f>CH17+CH28+CH38+CH47+CH55+CH63+CH76+CH87</f>
        <v>390</v>
      </c>
      <c r="CJ89" s="188">
        <f>CJ17+CJ28+CJ38+CJ47+CJ55+CJ63+CJ76+CJ87</f>
        <v>20166666.666666664</v>
      </c>
      <c r="CL89" s="188">
        <f>CL17+CL28+CL38+CL47+CL55+CL63+CL76+CL87</f>
        <v>390</v>
      </c>
      <c r="CN89" s="188">
        <f>CN17+CN28+CN38+CN47+CN55+CN63+CN76+CN87</f>
        <v>20166666.666666664</v>
      </c>
      <c r="CP89" s="188">
        <f>CP17+CP28+CP38+CP47+CP55+CP63+CP76+CP87</f>
        <v>390</v>
      </c>
      <c r="CR89" s="188">
        <f>CR17+CR28+CR38+CR47+CR55+CR63+CR76+CR87</f>
        <v>20166666.666666664</v>
      </c>
      <c r="CT89" s="188">
        <f>CT17+CT28+CT38+CT47+CT55+CT63+CT76+CT87</f>
        <v>390</v>
      </c>
      <c r="CV89" s="188">
        <f>CV17+CV28+CV38+CV47+CV55+CV63+CV76+CV87</f>
        <v>20166666.666666664</v>
      </c>
      <c r="CW89" s="188"/>
      <c r="CX89" s="188">
        <f>CX17+CX28+CX38+CX47+CX55+CX63+CX76+CX87</f>
        <v>390</v>
      </c>
      <c r="CZ89" s="188">
        <f>CZ17+CZ28+CZ38+CZ47+CZ55+CZ63+CZ76+CZ87</f>
        <v>20166666.666666664</v>
      </c>
      <c r="DB89" s="188">
        <f>DB17+DB28+DB38+DB47+DB55+DB63+DB76+DB87</f>
        <v>390</v>
      </c>
      <c r="DD89" s="188">
        <f>DD17+DD28+DD38+DD47+DD55+DD63+DD76+DD87</f>
        <v>20166666.666666664</v>
      </c>
      <c r="DF89" s="188">
        <f>DF17+DF28+DF38+DF47+DF55+DF63+DF76+DF87</f>
        <v>390</v>
      </c>
      <c r="DH89" s="188">
        <f>DH17+DH28+DH38+DH47+DH55+DH63+DH76+DH87</f>
        <v>20166666.666666664</v>
      </c>
      <c r="DJ89" s="188">
        <f>DJ17+DJ28+DJ38+DJ47+DJ55+DJ63+DJ76+DJ87</f>
        <v>390</v>
      </c>
      <c r="DL89" s="188">
        <f>DL17+DL28+DL38+DL47+DL55+DL63+DL76+DL87</f>
        <v>20166666.666666664</v>
      </c>
      <c r="DN89" s="188">
        <f>DN17+DN28+DN38+DN47+DN55+DN63+DN76+DN87</f>
        <v>390</v>
      </c>
      <c r="DP89" s="188">
        <f>DP17+DP28+DP38+DP47+DP55+DP63+DP76+DP87</f>
        <v>20166666.666666664</v>
      </c>
      <c r="DR89" s="188">
        <f>DR17+DR28+DR38+DR47+DR55+DR63+DR76+DR87</f>
        <v>390</v>
      </c>
      <c r="DT89" s="188">
        <f>DT17+DT28+DT38+DT47+DT55+DT63+DT76+DT87</f>
        <v>20166666.666666664</v>
      </c>
      <c r="DV89" s="188">
        <f>DV17+DV28+DV38+DV47+DV55+DV63+DV76+DV87</f>
        <v>390</v>
      </c>
      <c r="DX89" s="188">
        <f>DX17+DX28+DX38+DX47+DX55+DX63+DX76+DX87</f>
        <v>20166666.666666664</v>
      </c>
      <c r="DZ89" s="188">
        <f>DZ17+DZ28+DZ38+DZ47+DZ55+DZ63+DZ76+DZ87</f>
        <v>390</v>
      </c>
      <c r="EB89" s="188">
        <f>EB17+EB28+EB38+EB47+EB55+EB63+EB76+EB87</f>
        <v>20166666.666666664</v>
      </c>
      <c r="ED89" s="188">
        <f>ED17+ED28+ED38+ED47+ED55+ED63+ED76+ED87</f>
        <v>390</v>
      </c>
      <c r="EF89" s="188">
        <f>EF17+EF28+EF38+EF47+EF55+EF63+EF76+EF87</f>
        <v>20166666.666666664</v>
      </c>
      <c r="EH89" s="188">
        <f>EH17+EH28+EH38+EH47+EH55+EH63+EH76+EH87</f>
        <v>390</v>
      </c>
      <c r="EJ89" s="188">
        <f>EJ17+EJ28+EJ38+EJ47+EJ55+EJ63+EJ76+EJ87</f>
        <v>20166666.666666664</v>
      </c>
      <c r="EL89" s="188">
        <f>EL17+EL28+EL38+EL47+EL55+EL63+EL76+EL87</f>
        <v>390</v>
      </c>
      <c r="EN89" s="188">
        <f>EN17+EN28+EN38+EN47+EN55+EN63+EN76+EN87</f>
        <v>20166666.666666664</v>
      </c>
      <c r="EP89" s="188">
        <f>EP17+EP28+EP38+EP47+EP55+EP63+EP76+EP87</f>
        <v>390</v>
      </c>
      <c r="ER89" s="188">
        <f>ER17+ER28+ER38+ER47+ER55+ER63+ER76+ER87</f>
        <v>20166666.666666664</v>
      </c>
      <c r="ES89" s="188"/>
      <c r="ET89" s="188">
        <f>ET17+ET28+ET38+ET47+ET55+ET63+ET76+ET87</f>
        <v>390</v>
      </c>
      <c r="EV89" s="188">
        <f>EV17+EV28+EV38+EV47+EV55+EV63+EV76+EV87</f>
        <v>20166666.666666664</v>
      </c>
      <c r="EX89" s="188">
        <f>EX17+EX28+EX38+EX47+EX55+EX63+EX76+EX87</f>
        <v>390</v>
      </c>
      <c r="EZ89" s="188">
        <f>EZ17+EZ28+EZ38+EZ47+EZ55+EZ63+EZ76+EZ87</f>
        <v>20166666.666666664</v>
      </c>
      <c r="FA89" s="188"/>
      <c r="FB89" s="188">
        <f>FB17+FB28+FB38+FB47+FB55+FB63+FB76+FB87</f>
        <v>390</v>
      </c>
      <c r="FD89" s="188">
        <f>FD17+FD28+FD38+FD47+FD55+FD63+FD76+FD87</f>
        <v>20166666.666666664</v>
      </c>
      <c r="FF89" s="188">
        <f>FF17+FF28+FF38+FF47+FF55+FF63+FF76+FF87</f>
        <v>390</v>
      </c>
      <c r="FH89" s="188">
        <f>FH17+FH28+FH38+FH47+FH55+FH63+FH76+FH87</f>
        <v>20166666.666666664</v>
      </c>
      <c r="FJ89" s="188">
        <f>FJ17+FJ28+FJ38+FJ47+FJ55+FJ63+FJ76+FJ87</f>
        <v>390</v>
      </c>
      <c r="FL89" s="188">
        <f>FL17+FL28+FL38+FL47+FL55+FL63+FL76+FL87</f>
        <v>20166666.666666664</v>
      </c>
      <c r="FN89" s="188">
        <f>FN17+FN28+FN38+FN47+FN55+FN63+FN76+FN87</f>
        <v>390</v>
      </c>
      <c r="FP89" s="188">
        <f>FP17+FP28+FP38+FP47+FP55+FP63+FP76+FP87</f>
        <v>20166666.666666664</v>
      </c>
      <c r="FR89" s="188">
        <f>FR17+FR28+FR38+FR47+FR55+FR63+FR76+FR87</f>
        <v>390</v>
      </c>
      <c r="FT89" s="188">
        <f>FT17+FT28+FT38+FT47+FT55+FT63+FT76+FT87</f>
        <v>20166666.666666664</v>
      </c>
      <c r="FV89" s="188">
        <f>FV17+FV28+FV38+FV47+FV55+FV63+FV76+FV87</f>
        <v>390</v>
      </c>
      <c r="FX89" s="188">
        <f>FX17+FX28+FX38+FX47+FX55+FX63+FX76+FX87</f>
        <v>20166666.666666664</v>
      </c>
      <c r="FZ89" s="188">
        <f>FZ17+FZ28+FZ38+FZ47+FZ55+FZ63+FZ76+FZ87</f>
        <v>390</v>
      </c>
      <c r="GB89" s="188">
        <f>GB17+GB28+GB38+GB47+GB55+GB63+GB76+GB87</f>
        <v>20166666.666666664</v>
      </c>
      <c r="GD89" s="188">
        <f>GD17+GD28+GD38+GD47+GD55+GD63+GD76+GD87</f>
        <v>390</v>
      </c>
      <c r="GF89" s="188">
        <f>GF17+GF28+GF38+GF47+GF55+GF63+GF76+GF87</f>
        <v>20166666.666666664</v>
      </c>
      <c r="GH89" s="188">
        <f>GH17+GH28+GH38+GH47+GH55+GH63+GH76+GH87</f>
        <v>390</v>
      </c>
      <c r="GJ89" s="188">
        <f>GJ17+GJ28+GJ38+GJ47+GJ55+GJ63+GJ76+GJ87</f>
        <v>20166666.666666664</v>
      </c>
      <c r="GL89" s="188">
        <f>GL17+GL28+GL38+GL47+GL55+GL63+GL76+GL87</f>
        <v>390</v>
      </c>
      <c r="GN89" s="188">
        <f>GN17+GN28+GN38+GN47+GN55+GN63+GN76+GN87</f>
        <v>20166666.666666664</v>
      </c>
      <c r="GP89" s="188">
        <f>GP17+GP28+GP38+GP47+GP55+GP63+GP76+GP87</f>
        <v>390</v>
      </c>
      <c r="GR89" s="188">
        <f>GR17+GR28+GR38+GR47+GR55+GR63+GR76+GR87</f>
        <v>20166666.666666664</v>
      </c>
      <c r="GT89" s="188">
        <f>GT17+GT28+GT38+GT47+GT55+GT63+GT76+GT87</f>
        <v>390</v>
      </c>
      <c r="GV89" s="188">
        <f>GV17+GV28+GV38+GV47+GV55+GV63+GV76+GV87</f>
        <v>20166666.666666664</v>
      </c>
      <c r="GX89" s="188">
        <f>GX17+GX28+GX38+GX47+GX55+GX63+GX76+GX87</f>
        <v>390</v>
      </c>
      <c r="GZ89" s="188">
        <f>GZ17+GZ28+GZ38+GZ47+GZ55+GZ63+GZ76+GZ87</f>
        <v>20166666.666666664</v>
      </c>
      <c r="HB89" s="188">
        <f>HB17+HB28+HB38+HB47+HB55+HB63+HB76+HB87</f>
        <v>390</v>
      </c>
      <c r="HD89" s="188">
        <f>HD17+HD28+HD38+HD47+HD55+HD63+HD76+HD87</f>
        <v>20166666.666666664</v>
      </c>
      <c r="HF89" s="188">
        <f>HF17+HF28+HF38+HF47+HF55+HF63+HF76+HF87</f>
        <v>390</v>
      </c>
      <c r="HH89" s="188">
        <f>HH17+HH28+HH38+HH47+HH55+HH63+HH76+HH87</f>
        <v>20166666.666666664</v>
      </c>
      <c r="HJ89" s="188">
        <f>HJ17+HJ28+HJ38+HJ47+HJ55+HJ63+HJ76+HJ87</f>
        <v>390</v>
      </c>
      <c r="HL89" s="188">
        <f>HL17+HL28+HL38+HL47+HL55+HL63+HL76+HL87</f>
        <v>20166666.666666664</v>
      </c>
      <c r="HN89" s="188">
        <f>HN17+HN28+HN38+HN47+HN55+HN63+HN76+HN87</f>
        <v>390</v>
      </c>
      <c r="HP89" s="188">
        <f>HP17+HP28+HP38+HP47+HP55+HP63+HP76+HP87</f>
        <v>20166666.666666664</v>
      </c>
      <c r="HR89" s="188">
        <f>HR17+HR28+HR38+HR47+HR55+HR63+HR76+HR87</f>
        <v>390</v>
      </c>
      <c r="HT89" s="188">
        <f>HT17+HT28+HT38+HT47+HT55+HT63+HT76+HT87</f>
        <v>20166666.666666664</v>
      </c>
      <c r="HV89" s="188">
        <f>HV17+HV28+HV38+HV47+HV55+HV63+HV76+HV87</f>
        <v>390</v>
      </c>
      <c r="HX89" s="188">
        <f>HX17+HX28+HX38+HX47+HX55+HX63+HX76+HX87</f>
        <v>20166666.666666664</v>
      </c>
      <c r="HZ89" s="188">
        <f>HZ17+HZ28+HZ38+HZ47+HZ55+HZ63+HZ76+HZ87</f>
        <v>390</v>
      </c>
      <c r="IB89" s="188">
        <f>IB17+IB28+IB38+IB47+IB55+IB63+IB76+IB87</f>
        <v>20166666.666666664</v>
      </c>
      <c r="ID89" s="188">
        <f>ID17+ID28+ID38+ID47+ID55+ID63+ID76+ID87</f>
        <v>390</v>
      </c>
      <c r="IF89" s="188">
        <f>IF17+IF28+IF38+IF47+IF55+IF63+IF76+IF87</f>
        <v>20166666.666666664</v>
      </c>
      <c r="IH89" s="188">
        <f>IH17+IH28+IH38+IH47+IH55+IH63+IH76+IH87</f>
        <v>390</v>
      </c>
      <c r="IJ89" s="188">
        <f>IJ17+IJ28+IJ38+IJ47+IJ55+IJ63+IJ76+IJ87</f>
        <v>20166666.666666664</v>
      </c>
      <c r="IL89" s="188">
        <f>IL17+IL28+IL38+IL47+IL55+IL63+IL76+IL87</f>
        <v>390</v>
      </c>
      <c r="IN89" s="188">
        <f>IN17+IN28+IN38+IN47+IN55+IN63+IN76+IN87</f>
        <v>20166666.666666664</v>
      </c>
      <c r="IP89" s="188">
        <f>IP17+IP28+IP38+IP47+IP55+IP63+IP76+IP87</f>
        <v>390</v>
      </c>
      <c r="IR89" s="188">
        <f>IR17+IR28+IR38+IR47+IR55+IR63+IR76+IR87</f>
        <v>20166666.666666664</v>
      </c>
      <c r="IT89" s="188">
        <f>IT17+IT28+IT38+IT47+IT55+IT63+IT76+IT87</f>
        <v>390</v>
      </c>
      <c r="IV89" s="188">
        <f>IV17+IV28+IV38+IV47+IV55+IV63+IV76+IV87</f>
        <v>20166666.666666664</v>
      </c>
      <c r="IX89" s="188">
        <f>IX17+IX28+IX38+IX47+IX55+IX63+IX76+IX87</f>
        <v>390</v>
      </c>
      <c r="IZ89" s="188">
        <f>IZ17+IZ28+IZ38+IZ47+IZ55+IZ63+IZ76+IZ87</f>
        <v>20166666.666666664</v>
      </c>
      <c r="JB89" s="188">
        <f>JB17+JB28+JB38+JB47+JB55+JB63+JB76+JB87</f>
        <v>390</v>
      </c>
      <c r="JD89" s="188">
        <f>JD17+JD28+JD38+JD47+JD55+JD63+JD76+JD87</f>
        <v>20166666.666666664</v>
      </c>
      <c r="JF89" s="188">
        <f>JF17+JF28+JF38+JF47+JF55+JF63+JF76+JF87</f>
        <v>390</v>
      </c>
      <c r="JH89" s="188">
        <f>JH17+JH28+JH38+JH47+JH55+JH63+JH76+JH87</f>
        <v>20166666.666666664</v>
      </c>
      <c r="JJ89" s="188">
        <f>JJ17+JJ28+JJ38+JJ47+JJ55+JJ63+JJ76+JJ87</f>
        <v>390</v>
      </c>
      <c r="JL89" s="188">
        <f>JL17+JL28+JL38+JL47+JL55+JL63+JL76+JL87</f>
        <v>20166666.666666664</v>
      </c>
      <c r="JN89" s="188">
        <f>JN17+JN28+JN38+JN47+JN55+JN63+JN76+JN87</f>
        <v>390</v>
      </c>
      <c r="JP89" s="188">
        <f>JP17+JP28+JP38+JP47+JP55+JP63+JP76+JP87</f>
        <v>20166666.666666664</v>
      </c>
      <c r="JR89" s="188">
        <f>JR17+JR28+JR38+JR47+JR55+JR63+JR76+JR87</f>
        <v>390</v>
      </c>
      <c r="JT89" s="188">
        <f>JT17+JT28+JT38+JT47+JT55+JT63+JT76+JT87</f>
        <v>20166666.666666664</v>
      </c>
      <c r="JV89" s="188">
        <f>JV17+JV28+JV38+JV47+JV55+JV63+JV76+JV87</f>
        <v>390</v>
      </c>
      <c r="JX89" s="188">
        <f>JX17+JX28+JX38+JX47+JX55+JX63+JX76+JX87</f>
        <v>20166666.666666664</v>
      </c>
      <c r="JZ89" s="188">
        <f>JZ17+JZ28+JZ38+JZ47+JZ55+JZ63+JZ76+JZ87</f>
        <v>390</v>
      </c>
      <c r="KB89" s="188">
        <f>KB17+KB28+KB38+KB47+KB55+KB63+KB76+KB87</f>
        <v>20166666.666666664</v>
      </c>
      <c r="KD89" s="188">
        <f>KD17+KD28+KD38+KD47+KD55+KD63+KD76+KD87</f>
        <v>390</v>
      </c>
      <c r="KF89" s="188">
        <f>KF17+KF28+KF38+KF47+KF55+KF63+KF76+KF87</f>
        <v>20166666.666666664</v>
      </c>
      <c r="KH89" s="188">
        <f>KH17+KH28+KH38+KH47+KH55+KH63+KH76+KH87</f>
        <v>0</v>
      </c>
      <c r="KJ89" s="188">
        <f>KJ17+KJ28+KJ38+KJ47+KJ55+KJ63+KJ76+KJ87</f>
        <v>25126178.812783852</v>
      </c>
      <c r="KL89" s="188">
        <f>KL17+KL28+KL38+KL47+KL55+KL63+KL76+KL87</f>
        <v>0</v>
      </c>
      <c r="KN89" s="188">
        <f>KN17+KN28+KN38+KN47+KN55+KN63+KN76+KN87</f>
        <v>292216202.90205562</v>
      </c>
      <c r="KP89" s="188">
        <f>KP17+KP28+KP38+KP47+KP55+KP63+KP76+KP87</f>
        <v>0</v>
      </c>
      <c r="KR89" s="188">
        <f>KR17+KR28+KR38+KR47+KR55+KR63+KR76+KR87</f>
        <v>655036330.63457918</v>
      </c>
      <c r="KT89" s="188">
        <f>KT17+KT28+KT38+KT47+KT55+KT63+KT76+KT87</f>
        <v>0</v>
      </c>
      <c r="KV89" s="188">
        <f>KV17+KV28+KV38+KV47+KV55+KV63+KV76+KV87</f>
        <v>2672832438.696342</v>
      </c>
      <c r="KX89" s="188">
        <f>KX17+KX28+KX38+KX47+KX55+KX63+KX76+KX87</f>
        <v>0</v>
      </c>
      <c r="KZ89" s="188">
        <f>KZ17+KZ28+KZ38+KZ47+KZ55+KZ63+KZ76+KZ87</f>
        <v>14548117662.676418</v>
      </c>
      <c r="LB89" s="188">
        <f>LB17+LB28+LB38+LB47+LB55+LB63+LB76+LB87</f>
        <v>0</v>
      </c>
      <c r="LD89" s="188">
        <f>LD17+LD28+LD38+LD47+LD55+LD63+LD76+LD87</f>
        <v>83631740312.980652</v>
      </c>
      <c r="LF89" s="188">
        <f>LF17+LF28+LF38+LF47+LF55+LF63+LF76+LF87</f>
        <v>0</v>
      </c>
      <c r="LH89" s="188">
        <f>LH17+LH28+LH38+LH47+LH55+LH63+LH76+LH87</f>
        <v>160233333.33333331</v>
      </c>
    </row>
    <row r="90" spans="2:320">
      <c r="B90" s="366" t="s">
        <v>469</v>
      </c>
      <c r="C90" s="366"/>
      <c r="D90" s="366"/>
    </row>
    <row r="91" spans="2:320">
      <c r="B91" s="362" t="s">
        <v>470</v>
      </c>
      <c r="C91" s="362"/>
      <c r="D91" s="362"/>
      <c r="H91">
        <f ca="1">SUMIF($B$9:$D$89,"Grand Total",H9:H89)</f>
        <v>841000</v>
      </c>
      <c r="L91">
        <f ca="1">SUMIF($B$9:$D$89,"Grand Total",L9:L89)</f>
        <v>6050000</v>
      </c>
      <c r="P91">
        <f ca="1">SUMIF($B$9:$D$89,"Grand Total",P9:P89)</f>
        <v>6050000</v>
      </c>
      <c r="T91">
        <f ca="1">SUMIF($B$9:$D$89,"Grand Total",T9:T89)</f>
        <v>8066666.666666667</v>
      </c>
      <c r="X91">
        <f ca="1">SUMIF($B$9:$D$89,"Grand Total",X9:X89)</f>
        <v>10083333.333333332</v>
      </c>
      <c r="AB91">
        <f ca="1">SUMIF($B$9:$D$89,"Grand Total",AB9:AB89)</f>
        <v>16133333.333333334</v>
      </c>
      <c r="AF91">
        <f ca="1">SUMIF($B$9:$D$89,"Grand Total",AF9:AF89)</f>
        <v>20166666.666666664</v>
      </c>
      <c r="AJ91">
        <f ca="1">SUMIF($B$9:$D$89,"Grand Total",AJ9:AJ89)</f>
        <v>20166666.666666664</v>
      </c>
      <c r="AN91">
        <f ca="1">SUMIF($B$9:$D$89,"Grand Total",AN9:AN89)</f>
        <v>20166666.666666664</v>
      </c>
      <c r="AR91">
        <f ca="1">SUMIF($B$9:$D$89,"Grand Total",AR9:AR89)</f>
        <v>20166666.666666664</v>
      </c>
      <c r="AV91">
        <f ca="1">SUMIF($B$9:$D$89,"Grand Total",AV9:AV89)</f>
        <v>20166666.666666664</v>
      </c>
      <c r="AZ91">
        <f ca="1">SUMIF($B$9:$D$89,"Grand Total",AZ9:AZ89)</f>
        <v>20166666.666666664</v>
      </c>
      <c r="BD91">
        <f ca="1">SUMIF($B$9:$D$89,"Grand Total",BD9:BD89)</f>
        <v>20166666.666666664</v>
      </c>
      <c r="BH91">
        <f ca="1">SUMIF($B$9:$D$89,"Grand Total",BH9:BH89)</f>
        <v>20166666.666666664</v>
      </c>
      <c r="BL91">
        <f ca="1">SUMIF($B$9:$D$89,"Grand Total",BL9:BL89)</f>
        <v>20166666.666666664</v>
      </c>
      <c r="BP91">
        <f ca="1">SUMIF($B$9:$D$89,"Grand Total",BP9:BP89)</f>
        <v>20166666.666666664</v>
      </c>
      <c r="BT91">
        <f ca="1">SUMIF($B$9:$D$89,"Grand Total",BT9:BT89)</f>
        <v>20166666.666666664</v>
      </c>
      <c r="BX91">
        <f ca="1">SUMIF($B$9:$D$89,"Grand Total",BX9:BX89)</f>
        <v>20166666.666666664</v>
      </c>
      <c r="CB91">
        <f ca="1">SUMIF($B$9:$D$89,"Grand Total",CB9:CB89)</f>
        <v>20166666.666666664</v>
      </c>
      <c r="CF91">
        <f ca="1">SUMIF($B$9:$D$89,"Grand Total",CF9:CF89)</f>
        <v>20166666.666666664</v>
      </c>
      <c r="CJ91">
        <f ca="1">SUMIF($B$9:$D$89,"Grand Total",CJ9:CJ89)</f>
        <v>20166666.666666664</v>
      </c>
      <c r="CN91">
        <f ca="1">SUMIF($B$9:$D$89,"Grand Total",CN9:CN89)</f>
        <v>20166666.666666664</v>
      </c>
      <c r="CR91">
        <f ca="1">SUMIF($B$9:$D$89,"Grand Total",CR9:CR89)</f>
        <v>20166666.666666664</v>
      </c>
      <c r="CV91">
        <f ca="1">SUMIF($B$9:$D$89,"Grand Total",CV9:CV89)</f>
        <v>20166666.666666664</v>
      </c>
      <c r="CZ91">
        <f ca="1">SUMIF($B$9:$D$89,"Grand Total",CZ9:CZ89)</f>
        <v>20166666.666666664</v>
      </c>
      <c r="DD91">
        <f ca="1">SUMIF($B$9:$D$89,"Grand Total",DD9:DD89)</f>
        <v>20166666.666666664</v>
      </c>
      <c r="DH91">
        <f ca="1">SUMIF($B$9:$D$89,"Grand Total",DH9:DH89)</f>
        <v>20166666.666666664</v>
      </c>
      <c r="DL91">
        <f ca="1">SUMIF($B$9:$D$89,"Grand Total",DL9:DL89)</f>
        <v>20166666.666666664</v>
      </c>
      <c r="DP91">
        <f ca="1">SUMIF($B$9:$D$89,"Grand Total",DP9:DP89)</f>
        <v>20166666.666666664</v>
      </c>
      <c r="DT91">
        <f ca="1">SUMIF($B$9:$D$89,"Grand Total",DT9:DT89)</f>
        <v>20166666.666666664</v>
      </c>
      <c r="DX91">
        <f ca="1">SUMIF($B$9:$D$89,"Grand Total",DX9:DX89)</f>
        <v>20166666.666666664</v>
      </c>
      <c r="EB91">
        <f ca="1">SUMIF($B$9:$D$89,"Grand Total",EB9:EB89)</f>
        <v>20166666.666666664</v>
      </c>
      <c r="EF91">
        <f ca="1">SUMIF($B$9:$D$89,"Grand Total",EF9:EF89)</f>
        <v>20166666.666666664</v>
      </c>
      <c r="EJ91">
        <f ca="1">SUMIF($B$9:$D$89,"Grand Total",EJ9:EJ89)</f>
        <v>20166666.666666664</v>
      </c>
      <c r="EN91">
        <f ca="1">SUMIF($B$9:$D$89,"Grand Total",EN9:EN89)</f>
        <v>20166666.666666664</v>
      </c>
      <c r="ER91">
        <f ca="1">SUMIF($B$9:$D$89,"Grand Total",ER9:ER89)</f>
        <v>20166666.666666664</v>
      </c>
      <c r="EV91">
        <f ca="1">SUMIF($B$9:$D$89,"Grand Total",EV9:EV89)</f>
        <v>20166666.666666664</v>
      </c>
      <c r="EZ91">
        <f ca="1">SUMIF($B$9:$D$89,"Grand Total",EZ9:EZ89)</f>
        <v>20166666.666666664</v>
      </c>
      <c r="FD91">
        <f ca="1">SUMIF($B$9:$D$89,"Grand Total",FD9:FD89)</f>
        <v>20166666.666666664</v>
      </c>
      <c r="FH91">
        <f ca="1">SUMIF($B$9:$D$89,"Grand Total",FH9:FH89)</f>
        <v>20166666.666666664</v>
      </c>
      <c r="FL91">
        <f ca="1">SUMIF($B$9:$D$89,"Grand Total",FL9:FL89)</f>
        <v>20166666.666666664</v>
      </c>
      <c r="FP91">
        <f ca="1">SUMIF($B$9:$D$89,"Grand Total",FP9:FP89)</f>
        <v>20166666.666666664</v>
      </c>
      <c r="FT91">
        <f ca="1">SUMIF($B$9:$D$89,"Grand Total",FT9:FT89)</f>
        <v>20166666.666666664</v>
      </c>
      <c r="FX91">
        <f ca="1">SUMIF($B$9:$D$89,"Grand Total",FX9:FX89)</f>
        <v>20166666.666666664</v>
      </c>
      <c r="GB91">
        <f ca="1">SUMIF($B$9:$D$89,"Grand Total",GB9:GB89)</f>
        <v>20166666.666666664</v>
      </c>
      <c r="GF91">
        <f ca="1">SUMIF($B$9:$D$89,"Grand Total",GF9:GF89)</f>
        <v>20166666.666666664</v>
      </c>
      <c r="GJ91">
        <f ca="1">SUMIF($B$9:$D$89,"Grand Total",GJ9:GJ89)</f>
        <v>20166666.666666664</v>
      </c>
      <c r="GN91">
        <f ca="1">SUMIF($B$9:$D$89,"Grand Total",GN9:GN89)</f>
        <v>20166666.666666664</v>
      </c>
      <c r="GR91">
        <f ca="1">SUMIF($B$9:$D$89,"Grand Total",GR9:GR89)</f>
        <v>20166666.666666664</v>
      </c>
      <c r="GV91">
        <f ca="1">SUMIF($B$9:$D$89,"Grand Total",GV9:GV89)</f>
        <v>20166666.666666664</v>
      </c>
      <c r="GZ91">
        <f ca="1">SUMIF($B$9:$D$89,"Grand Total",GZ9:GZ89)</f>
        <v>20166666.666666664</v>
      </c>
      <c r="HD91">
        <f ca="1">SUMIF($B$9:$D$89,"Grand Total",HD9:HD89)</f>
        <v>20166666.666666664</v>
      </c>
      <c r="HH91">
        <f ca="1">SUMIF($B$9:$D$89,"Grand Total",HH9:HH89)</f>
        <v>20166666.666666664</v>
      </c>
      <c r="HL91">
        <f ca="1">SUMIF($B$9:$D$89,"Grand Total",HL9:HL89)</f>
        <v>20166666.666666664</v>
      </c>
      <c r="HP91">
        <f ca="1">SUMIF($B$9:$D$89,"Grand Total",HP9:HP89)</f>
        <v>20166666.666666664</v>
      </c>
      <c r="HT91">
        <f ca="1">SUMIF($B$9:$D$89,"Grand Total",HT9:HT89)</f>
        <v>20166666.666666664</v>
      </c>
      <c r="HX91">
        <f ca="1">SUMIF($B$9:$D$89,"Grand Total",HX9:HX89)</f>
        <v>20166666.666666664</v>
      </c>
      <c r="IB91">
        <f ca="1">SUMIF($B$9:$D$89,"Grand Total",IB9:IB89)</f>
        <v>20166666.666666664</v>
      </c>
      <c r="IF91">
        <f ca="1">SUMIF($B$9:$D$89,"Grand Total",IF9:IF89)</f>
        <v>20166666.666666664</v>
      </c>
      <c r="IJ91">
        <f ca="1">SUMIF($B$9:$D$89,"Grand Total",IJ9:IJ89)</f>
        <v>20166666.666666664</v>
      </c>
      <c r="IN91">
        <f ca="1">SUMIF($B$9:$D$89,"Grand Total",IN9:IN89)</f>
        <v>20166666.666666664</v>
      </c>
      <c r="IR91">
        <f ca="1">SUMIF($B$9:$D$89,"Grand Total",IR9:IR89)</f>
        <v>20166666.666666664</v>
      </c>
      <c r="IV91">
        <f ca="1">SUMIF($B$9:$D$89,"Grand Total",IV9:IV89)</f>
        <v>20166666.666666664</v>
      </c>
      <c r="IZ91">
        <f ca="1">SUMIF($B$9:$D$89,"Grand Total",IZ9:IZ89)</f>
        <v>20166666.666666664</v>
      </c>
      <c r="JD91">
        <f ca="1">SUMIF($B$9:$D$89,"Grand Total",JD9:JD89)</f>
        <v>20166666.666666664</v>
      </c>
      <c r="JH91">
        <f ca="1">SUMIF($B$9:$D$89,"Grand Total",JH9:JH89)</f>
        <v>20166666.666666664</v>
      </c>
      <c r="JL91">
        <f ca="1">SUMIF($B$9:$D$89,"Grand Total",JL9:JL89)</f>
        <v>20166666.666666664</v>
      </c>
      <c r="JP91">
        <f ca="1">SUMIF($B$9:$D$89,"Grand Total",JP9:JP89)</f>
        <v>20166666.666666664</v>
      </c>
      <c r="JT91">
        <f ca="1">SUMIF($B$9:$D$89,"Grand Total",JT9:JT89)</f>
        <v>20166666.666666664</v>
      </c>
      <c r="JX91">
        <f ca="1">SUMIF($B$9:$D$89,"Grand Total",JX9:JX89)</f>
        <v>20166666.666666664</v>
      </c>
      <c r="KB91">
        <f ca="1">SUMIF($B$9:$D$89,"Grand Total",KB9:KB89)</f>
        <v>20166666.666666664</v>
      </c>
      <c r="KF91">
        <f ca="1">SUMIF($B$9:$D$89,"Grand Total",KF9:KF89)</f>
        <v>20166666.666666664</v>
      </c>
    </row>
    <row r="92" spans="2:320">
      <c r="B92" s="211"/>
      <c r="C92" s="211"/>
      <c r="D92" s="211"/>
    </row>
    <row r="93" spans="2:320">
      <c r="B93" s="362" t="s">
        <v>471</v>
      </c>
      <c r="C93" s="362"/>
      <c r="D93" s="362"/>
      <c r="H93" s="5">
        <f ca="1">H89-H91</f>
        <v>0</v>
      </c>
      <c r="L93" s="5">
        <f ca="1">L89-L91</f>
        <v>0</v>
      </c>
      <c r="P93" s="5">
        <f ca="1">P89-P91</f>
        <v>0</v>
      </c>
      <c r="T93" s="5">
        <f ca="1">T89-T91</f>
        <v>0</v>
      </c>
      <c r="X93" s="5">
        <f ca="1">X89-X91</f>
        <v>0</v>
      </c>
      <c r="AB93" s="5">
        <f ca="1">AB89-AB91</f>
        <v>0</v>
      </c>
      <c r="AF93" s="5">
        <f ca="1">AF89-AF91</f>
        <v>0</v>
      </c>
      <c r="AJ93" s="5">
        <f ca="1">AJ89-AJ91</f>
        <v>0</v>
      </c>
      <c r="AN93" s="5">
        <f ca="1">AN89-AN91</f>
        <v>0</v>
      </c>
      <c r="AR93" s="5">
        <f ca="1">AR89-AR91</f>
        <v>0</v>
      </c>
      <c r="AV93" s="5">
        <f ca="1">AV89-AV91</f>
        <v>0</v>
      </c>
      <c r="AZ93" s="5">
        <f ca="1">AZ89-AZ91</f>
        <v>0</v>
      </c>
      <c r="BD93" s="5">
        <f ca="1">BD89-BD91</f>
        <v>0</v>
      </c>
      <c r="BH93" s="5">
        <f ca="1">BH89-BH91</f>
        <v>0</v>
      </c>
      <c r="BL93" s="5">
        <f ca="1">BL89-BL91</f>
        <v>0</v>
      </c>
      <c r="BP93" s="5">
        <f ca="1">BP89-BP91</f>
        <v>0</v>
      </c>
      <c r="BT93" s="5">
        <f ca="1">BT89-BT91</f>
        <v>0</v>
      </c>
      <c r="BX93" s="5">
        <f ca="1">BX89-BX91</f>
        <v>0</v>
      </c>
      <c r="CB93" s="5">
        <f ca="1">CB89-CB91</f>
        <v>0</v>
      </c>
      <c r="CF93" s="5">
        <f ca="1">CF89-CF91</f>
        <v>0</v>
      </c>
      <c r="CJ93" s="5">
        <f ca="1">CJ89-CJ91</f>
        <v>0</v>
      </c>
      <c r="CN93" s="5">
        <f ca="1">CN89-CN91</f>
        <v>0</v>
      </c>
      <c r="CR93" s="5">
        <f ca="1">CR89-CR91</f>
        <v>0</v>
      </c>
      <c r="CV93" s="5">
        <f ca="1">CV89-CV91</f>
        <v>0</v>
      </c>
      <c r="CZ93" s="5">
        <f ca="1">CZ89-CZ91</f>
        <v>0</v>
      </c>
      <c r="DD93" s="5">
        <f ca="1">DD89-DD91</f>
        <v>0</v>
      </c>
      <c r="DH93" s="5">
        <f ca="1">DH89-DH91</f>
        <v>0</v>
      </c>
      <c r="DL93" s="5">
        <f ca="1">DL89-DL91</f>
        <v>0</v>
      </c>
      <c r="DP93" s="5">
        <f ca="1">DP89-DP91</f>
        <v>0</v>
      </c>
      <c r="DT93" s="5">
        <f ca="1">DT89-DT91</f>
        <v>0</v>
      </c>
      <c r="DX93" s="5">
        <f ca="1">DX89-DX91</f>
        <v>0</v>
      </c>
      <c r="EB93" s="5">
        <f ca="1">EB89-EB91</f>
        <v>0</v>
      </c>
      <c r="EF93" s="5">
        <f ca="1">EF89-EF91</f>
        <v>0</v>
      </c>
      <c r="EJ93" s="5">
        <f ca="1">EJ89-EJ91</f>
        <v>0</v>
      </c>
      <c r="EN93" s="5">
        <f ca="1">EN89-EN91</f>
        <v>0</v>
      </c>
      <c r="ER93" s="5">
        <f ca="1">ER89-ER91</f>
        <v>0</v>
      </c>
      <c r="EV93" s="5">
        <f ca="1">EV89-EV91</f>
        <v>0</v>
      </c>
      <c r="EZ93" s="5">
        <f ca="1">EZ89-EZ91</f>
        <v>0</v>
      </c>
      <c r="FD93" s="5">
        <f ca="1">FD89-FD91</f>
        <v>0</v>
      </c>
      <c r="FH93" s="5">
        <f ca="1">FH89-FH91</f>
        <v>0</v>
      </c>
      <c r="FL93" s="5">
        <f ca="1">FL89-FL91</f>
        <v>0</v>
      </c>
      <c r="FP93" s="5">
        <f ca="1">FP89-FP91</f>
        <v>0</v>
      </c>
      <c r="FT93" s="5">
        <f ca="1">FT89-FT91</f>
        <v>0</v>
      </c>
      <c r="FX93" s="5">
        <f ca="1">FX89-FX91</f>
        <v>0</v>
      </c>
      <c r="GB93" s="5">
        <f ca="1">GB89-GB91</f>
        <v>0</v>
      </c>
      <c r="GF93" s="5">
        <f ca="1">GF89-GF91</f>
        <v>0</v>
      </c>
      <c r="GJ93" s="5">
        <f ca="1">GJ89-GJ91</f>
        <v>0</v>
      </c>
      <c r="GN93" s="5">
        <f ca="1">GN89-GN91</f>
        <v>0</v>
      </c>
      <c r="GR93" s="5">
        <f ca="1">GR89-GR91</f>
        <v>0</v>
      </c>
      <c r="GV93" s="5">
        <f ca="1">GV89-GV91</f>
        <v>0</v>
      </c>
      <c r="GZ93" s="5">
        <f ca="1">GZ89-GZ91</f>
        <v>0</v>
      </c>
      <c r="HD93" s="5">
        <f ca="1">HD89-HD91</f>
        <v>0</v>
      </c>
      <c r="HH93" s="5">
        <f ca="1">HH89-HH91</f>
        <v>0</v>
      </c>
      <c r="HL93" s="5">
        <f ca="1">HL89-HL91</f>
        <v>0</v>
      </c>
      <c r="HP93" s="5">
        <f ca="1">HP89-HP91</f>
        <v>0</v>
      </c>
      <c r="HT93" s="5">
        <f ca="1">HT89-HT91</f>
        <v>0</v>
      </c>
      <c r="HX93" s="5">
        <f ca="1">HX89-HX91</f>
        <v>0</v>
      </c>
      <c r="IB93" s="5">
        <f ca="1">IB89-IB91</f>
        <v>0</v>
      </c>
      <c r="IF93" s="5">
        <f ca="1">IF89-IF91</f>
        <v>0</v>
      </c>
      <c r="IJ93" s="5">
        <f ca="1">IJ89-IJ91</f>
        <v>0</v>
      </c>
      <c r="IN93" s="5">
        <f ca="1">IN89-IN91</f>
        <v>0</v>
      </c>
      <c r="IR93" s="5">
        <f ca="1">IR89-IR91</f>
        <v>0</v>
      </c>
      <c r="IV93" s="5">
        <f ca="1">IV89-IV91</f>
        <v>0</v>
      </c>
      <c r="IZ93" s="5">
        <f ca="1">IZ89-IZ91</f>
        <v>0</v>
      </c>
      <c r="JD93" s="5">
        <f ca="1">JD89-JD91</f>
        <v>0</v>
      </c>
      <c r="JH93" s="5">
        <f ca="1">JH89-JH91</f>
        <v>0</v>
      </c>
      <c r="JL93" s="5">
        <f ca="1">JL89-JL91</f>
        <v>0</v>
      </c>
      <c r="JP93" s="5">
        <f ca="1">JP89-JP91</f>
        <v>0</v>
      </c>
      <c r="JT93" s="5">
        <f ca="1">JT89-JT91</f>
        <v>0</v>
      </c>
      <c r="JX93" s="5">
        <f ca="1">JX89-JX91</f>
        <v>0</v>
      </c>
      <c r="KB93" s="5">
        <f ca="1">KB89-KB91</f>
        <v>0</v>
      </c>
      <c r="KF93" s="5">
        <f ca="1">KF89-KF91</f>
        <v>0</v>
      </c>
    </row>
    <row r="94" spans="2:320"/>
    <row r="95" spans="2:320">
      <c r="H95" s="5">
        <f>H17+H28+H38</f>
        <v>0</v>
      </c>
      <c r="L95" s="5">
        <f>L17+L28+L38</f>
        <v>3527000</v>
      </c>
      <c r="P95" s="5">
        <f>P17+P28+P38</f>
        <v>3527000</v>
      </c>
      <c r="T95" s="5">
        <f>T17+T28+T38</f>
        <v>4702666.666666667</v>
      </c>
      <c r="X95" s="5">
        <f>X17+X28+X38</f>
        <v>5878333.333333333</v>
      </c>
      <c r="AB95" s="5">
        <f>AB17+AB28+AB38</f>
        <v>9405333.333333334</v>
      </c>
      <c r="AF95" s="5">
        <f>AF17+AF28+AF38</f>
        <v>11756666.666666666</v>
      </c>
    </row>
    <row r="96" spans="2:320"/>
    <row r="97" spans="8:10"/>
    <row r="98" spans="8:10">
      <c r="H98" s="5">
        <f>H17+L17+P17+T17+X17+AB17+AF17</f>
        <v>11847000</v>
      </c>
      <c r="J98">
        <f>'1. P&amp;L'!B21</f>
        <v>3590000</v>
      </c>
    </row>
    <row r="99" spans="8:10">
      <c r="H99" s="5">
        <f>H28+L28+P28+T28+X28+AB28+AF28</f>
        <v>18975000</v>
      </c>
      <c r="J99">
        <f>'1. P&amp;L'!B22</f>
        <v>5750000</v>
      </c>
    </row>
    <row r="100" spans="8:10">
      <c r="H100" s="5">
        <f>H38+L38+P38+T38+X38+AB38+AF38</f>
        <v>7975000</v>
      </c>
    </row>
    <row r="101" spans="8:10"/>
    <row r="102" spans="8:10"/>
    <row r="103" spans="8:10"/>
    <row r="104" spans="8:10"/>
    <row r="105" spans="8:10"/>
    <row r="106" spans="8:10"/>
    <row r="107" spans="8:10"/>
    <row r="108" spans="8:10"/>
    <row r="109" spans="8:10"/>
    <row r="110" spans="8:10"/>
    <row r="111" spans="8:10"/>
    <row r="112" spans="8:10"/>
    <row r="113"/>
    <row r="114"/>
    <row r="115"/>
    <row r="116"/>
    <row r="117"/>
    <row r="118"/>
    <row r="119"/>
    <row r="120"/>
    <row r="121"/>
    <row r="122"/>
    <row r="123"/>
  </sheetData>
  <mergeCells count="99">
    <mergeCell ref="JN5:JP5"/>
    <mergeCell ref="JR5:JT5"/>
    <mergeCell ref="JV5:JX5"/>
    <mergeCell ref="JZ5:KB5"/>
    <mergeCell ref="KD5:KF5"/>
    <mergeCell ref="LF4:LH4"/>
    <mergeCell ref="LF5:LH5"/>
    <mergeCell ref="HV5:HX5"/>
    <mergeCell ref="HZ5:IB5"/>
    <mergeCell ref="ID5:IF5"/>
    <mergeCell ref="IH5:IJ5"/>
    <mergeCell ref="IL5:IN5"/>
    <mergeCell ref="KH4:KJ4"/>
    <mergeCell ref="KH5:KJ5"/>
    <mergeCell ref="KL4:KN4"/>
    <mergeCell ref="KL5:KN5"/>
    <mergeCell ref="KP4:KR4"/>
    <mergeCell ref="KP5:KR5"/>
    <mergeCell ref="LB4:LD4"/>
    <mergeCell ref="LB5:LD5"/>
    <mergeCell ref="KT4:KV4"/>
    <mergeCell ref="DF5:DH5"/>
    <mergeCell ref="Z5:AB5"/>
    <mergeCell ref="BB5:BD5"/>
    <mergeCell ref="BF5:BH5"/>
    <mergeCell ref="BJ5:BL5"/>
    <mergeCell ref="BN5:BP5"/>
    <mergeCell ref="BR5:BT5"/>
    <mergeCell ref="AD5:AF5"/>
    <mergeCell ref="AH5:AJ5"/>
    <mergeCell ref="AL5:AN5"/>
    <mergeCell ref="AP5:AR5"/>
    <mergeCell ref="AT5:AV5"/>
    <mergeCell ref="AX5:AZ5"/>
    <mergeCell ref="HR5:HT5"/>
    <mergeCell ref="FF5:FH5"/>
    <mergeCell ref="FJ5:FL5"/>
    <mergeCell ref="BV5:BX5"/>
    <mergeCell ref="BZ5:CB5"/>
    <mergeCell ref="CD5:CF5"/>
    <mergeCell ref="CH5:CJ5"/>
    <mergeCell ref="CL5:CN5"/>
    <mergeCell ref="CP5:CR5"/>
    <mergeCell ref="CT5:CV5"/>
    <mergeCell ref="CX5:CZ5"/>
    <mergeCell ref="DN5:DP5"/>
    <mergeCell ref="DR5:DT5"/>
    <mergeCell ref="ED5:EF5"/>
    <mergeCell ref="EH5:EJ5"/>
    <mergeCell ref="DB5:DD5"/>
    <mergeCell ref="GX5:GZ5"/>
    <mergeCell ref="HB5:HD5"/>
    <mergeCell ref="HF5:HH5"/>
    <mergeCell ref="HJ5:HL5"/>
    <mergeCell ref="HN5:HP5"/>
    <mergeCell ref="B55:D55"/>
    <mergeCell ref="IP5:IR5"/>
    <mergeCell ref="IT5:IV5"/>
    <mergeCell ref="IX5:IZ5"/>
    <mergeCell ref="JB5:JD5"/>
    <mergeCell ref="FN5:FP5"/>
    <mergeCell ref="FR5:FT5"/>
    <mergeCell ref="FV5:FX5"/>
    <mergeCell ref="FZ5:GB5"/>
    <mergeCell ref="EL5:EN5"/>
    <mergeCell ref="EP5:ER5"/>
    <mergeCell ref="ET5:EV5"/>
    <mergeCell ref="EX5:EZ5"/>
    <mergeCell ref="FB5:FD5"/>
    <mergeCell ref="DV5:DX5"/>
    <mergeCell ref="DZ5:EB5"/>
    <mergeCell ref="C6:D7"/>
    <mergeCell ref="B17:D17"/>
    <mergeCell ref="B28:D28"/>
    <mergeCell ref="B38:D38"/>
    <mergeCell ref="B47:D47"/>
    <mergeCell ref="B89:D89"/>
    <mergeCell ref="B90:D90"/>
    <mergeCell ref="B91:D91"/>
    <mergeCell ref="B93:D93"/>
    <mergeCell ref="B63:D63"/>
    <mergeCell ref="B76:D76"/>
    <mergeCell ref="B87:D87"/>
    <mergeCell ref="KT5:KV5"/>
    <mergeCell ref="KX4:KZ4"/>
    <mergeCell ref="KX5:KZ5"/>
    <mergeCell ref="J5:L5"/>
    <mergeCell ref="F5:H5"/>
    <mergeCell ref="N5:P5"/>
    <mergeCell ref="R5:T5"/>
    <mergeCell ref="V5:X5"/>
    <mergeCell ref="DJ5:DL5"/>
    <mergeCell ref="JF5:JH5"/>
    <mergeCell ref="JJ5:JL5"/>
    <mergeCell ref="GD5:GF5"/>
    <mergeCell ref="GH5:GJ5"/>
    <mergeCell ref="GL5:GN5"/>
    <mergeCell ref="GP5:GR5"/>
    <mergeCell ref="GT5:GV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1C9C2-EBBF-48F4-BCD3-004980D5BE88}">
  <sheetPr>
    <tabColor rgb="FF92D050"/>
  </sheetPr>
  <dimension ref="B1:K63"/>
  <sheetViews>
    <sheetView workbookViewId="0">
      <selection activeCell="F11" sqref="F11"/>
    </sheetView>
  </sheetViews>
  <sheetFormatPr defaultRowHeight="15"/>
  <cols>
    <col min="3" max="3" width="34.28515625" bestFit="1" customWidth="1"/>
    <col min="4" max="4" width="29.85546875" customWidth="1"/>
    <col min="5" max="5" width="35.85546875" customWidth="1"/>
    <col min="6" max="6" width="20.28515625" customWidth="1"/>
    <col min="7" max="7" width="22.85546875" customWidth="1"/>
    <col min="8" max="8" width="25" style="312" customWidth="1"/>
    <col min="9" max="9" width="22.85546875" style="312" customWidth="1"/>
    <col min="10" max="10" width="18.140625" style="312" customWidth="1"/>
    <col min="11" max="11" width="15.85546875" bestFit="1" customWidth="1"/>
  </cols>
  <sheetData>
    <row r="1" spans="2:11">
      <c r="K1" s="312"/>
    </row>
    <row r="2" spans="2:11" ht="18.75">
      <c r="B2" s="363" t="s">
        <v>424</v>
      </c>
      <c r="C2" s="363" t="s">
        <v>425</v>
      </c>
      <c r="D2" s="363" t="s">
        <v>426</v>
      </c>
      <c r="E2" s="364" t="s">
        <v>427</v>
      </c>
      <c r="F2" s="364"/>
      <c r="G2" s="364"/>
      <c r="H2" s="364"/>
      <c r="I2" s="364"/>
      <c r="J2" s="364"/>
      <c r="K2" s="313"/>
    </row>
    <row r="3" spans="2:11" s="3" customFormat="1">
      <c r="B3" s="363"/>
      <c r="C3" s="363"/>
      <c r="D3" s="363"/>
      <c r="E3" s="190" t="s">
        <v>428</v>
      </c>
      <c r="F3" s="191"/>
      <c r="G3" s="175" t="s">
        <v>429</v>
      </c>
      <c r="H3" s="315" t="s">
        <v>430</v>
      </c>
      <c r="I3" s="315" t="s">
        <v>431</v>
      </c>
      <c r="J3" s="315" t="s">
        <v>432</v>
      </c>
      <c r="K3" s="315" t="s">
        <v>432</v>
      </c>
    </row>
    <row r="4" spans="2:11">
      <c r="B4" s="363"/>
      <c r="C4" s="363"/>
      <c r="D4" s="363"/>
      <c r="E4" s="192" t="s">
        <v>558</v>
      </c>
      <c r="F4" s="193" t="s">
        <v>434</v>
      </c>
      <c r="G4" s="194" t="s">
        <v>435</v>
      </c>
      <c r="H4" s="316" t="s">
        <v>436</v>
      </c>
      <c r="I4" s="316" t="s">
        <v>437</v>
      </c>
      <c r="J4" s="316" t="s">
        <v>438</v>
      </c>
      <c r="K4" s="316" t="s">
        <v>559</v>
      </c>
    </row>
    <row r="5" spans="2:11">
      <c r="K5" s="312"/>
    </row>
    <row r="6" spans="2:11">
      <c r="K6" s="312"/>
    </row>
    <row r="7" spans="2:11" s="3" customFormat="1">
      <c r="B7" s="172">
        <v>1</v>
      </c>
      <c r="C7" s="195" t="s">
        <v>560</v>
      </c>
      <c r="D7" s="196">
        <f t="shared" ref="D7:D8" si="0">SUM(F7:J7)</f>
        <v>98704989.454720005</v>
      </c>
      <c r="E7" s="196">
        <f>'FA Schedule'!G11</f>
        <v>26455750</v>
      </c>
      <c r="F7" s="197">
        <f>SUM(E7:E7)</f>
        <v>26455750</v>
      </c>
      <c r="G7" s="196">
        <f>'FA Schedule'!J11</f>
        <v>25397520</v>
      </c>
      <c r="H7" s="196">
        <f>'FA Schedule'!M11</f>
        <v>24381619.199999999</v>
      </c>
      <c r="I7" s="196">
        <f>'FA Schedule'!N11</f>
        <v>0</v>
      </c>
      <c r="J7" s="196">
        <f>'FA Schedule'!S11</f>
        <v>22470100.254719999</v>
      </c>
      <c r="K7" s="196">
        <f>'FA Schedule'!V11</f>
        <v>21571296.244531199</v>
      </c>
    </row>
    <row r="8" spans="2:11">
      <c r="B8" s="198"/>
      <c r="C8" s="170" t="s">
        <v>561</v>
      </c>
      <c r="D8" s="182">
        <f t="shared" si="0"/>
        <v>2095019.0110963143</v>
      </c>
      <c r="E8" s="182">
        <f>'FA Schedule'!G12</f>
        <v>712668.75</v>
      </c>
      <c r="F8" s="186">
        <f>SUM(E8:E8)</f>
        <v>712668.75</v>
      </c>
      <c r="G8" s="182">
        <f>'FA Schedule'!J12</f>
        <v>583675.70625000005</v>
      </c>
      <c r="H8" s="182">
        <f>'FA Schedule'!M12</f>
        <v>478030.40341875004</v>
      </c>
      <c r="I8" s="182">
        <f>'FA Schedule'!N12</f>
        <v>0</v>
      </c>
      <c r="J8" s="182">
        <f>'FA Schedule'!S12</f>
        <v>320644.15142756421</v>
      </c>
      <c r="K8" s="182">
        <f>'FA Schedule'!V12</f>
        <v>262607.56001917511</v>
      </c>
    </row>
    <row r="9" spans="2:11">
      <c r="D9" s="5"/>
      <c r="E9" s="5"/>
      <c r="F9" s="5"/>
      <c r="G9" s="5"/>
      <c r="K9" s="312"/>
    </row>
    <row r="10" spans="2:11" s="3" customFormat="1">
      <c r="B10" s="172">
        <v>2</v>
      </c>
      <c r="C10" s="195" t="s">
        <v>562</v>
      </c>
      <c r="D10" s="196">
        <f t="shared" ref="D10" si="1">SUM(F10:J10)</f>
        <v>43265550.860035107</v>
      </c>
      <c r="E10" s="196">
        <f>'FA Schedule'!G13</f>
        <v>12400436.25</v>
      </c>
      <c r="F10" s="197">
        <f>SUM(E10:E10)</f>
        <v>12400436.25</v>
      </c>
      <c r="G10" s="196">
        <f>'FA Schedule'!J13</f>
        <v>10155957.28875</v>
      </c>
      <c r="H10" s="196">
        <f>'FA Schedule'!M13</f>
        <v>8317729.0194862504</v>
      </c>
      <c r="I10" s="196">
        <f>'FA Schedule'!P13</f>
        <v>6812220.0669592395</v>
      </c>
      <c r="J10" s="196">
        <f>'FA Schedule'!S13</f>
        <v>5579208.2348396173</v>
      </c>
      <c r="K10" s="196">
        <f>'FA Schedule'!V13</f>
        <v>4569371.5443336461</v>
      </c>
    </row>
    <row r="11" spans="2:11">
      <c r="B11" s="198"/>
      <c r="C11" s="324" t="s">
        <v>563</v>
      </c>
      <c r="D11" s="182"/>
      <c r="E11" s="182"/>
      <c r="F11" s="197"/>
      <c r="G11" s="182"/>
      <c r="H11" s="317"/>
      <c r="I11" s="317"/>
      <c r="J11" s="317"/>
      <c r="K11" s="317"/>
    </row>
    <row r="12" spans="2:11">
      <c r="B12" s="198"/>
      <c r="C12" s="199" t="s">
        <v>564</v>
      </c>
      <c r="D12" s="182"/>
      <c r="E12" s="182"/>
      <c r="F12" s="197"/>
      <c r="G12" s="182"/>
      <c r="H12" s="317"/>
      <c r="I12" s="317"/>
      <c r="J12" s="317"/>
      <c r="K12" s="317"/>
    </row>
    <row r="13" spans="2:11">
      <c r="B13" s="198"/>
      <c r="C13" s="199" t="s">
        <v>565</v>
      </c>
      <c r="D13" s="182"/>
      <c r="E13" s="182"/>
      <c r="F13" s="197"/>
      <c r="G13" s="182"/>
      <c r="H13" s="317"/>
      <c r="I13" s="317"/>
      <c r="J13" s="317"/>
      <c r="K13" s="317"/>
    </row>
    <row r="14" spans="2:11">
      <c r="B14" s="198"/>
      <c r="C14" s="199" t="s">
        <v>566</v>
      </c>
      <c r="D14" s="182"/>
      <c r="E14" s="182"/>
      <c r="F14" s="197"/>
      <c r="G14" s="182"/>
      <c r="H14" s="317"/>
      <c r="I14" s="317"/>
      <c r="J14" s="317"/>
      <c r="K14" s="317"/>
    </row>
    <row r="15" spans="2:11">
      <c r="B15" s="198"/>
      <c r="C15" s="199" t="s">
        <v>567</v>
      </c>
      <c r="D15" s="182"/>
      <c r="E15" s="182"/>
      <c r="F15" s="197"/>
      <c r="G15" s="182"/>
      <c r="H15" s="317"/>
      <c r="I15" s="317"/>
      <c r="J15" s="317"/>
      <c r="K15" s="317"/>
    </row>
    <row r="16" spans="2:11">
      <c r="B16" s="198"/>
      <c r="C16" s="314" t="s">
        <v>568</v>
      </c>
      <c r="D16" s="182"/>
      <c r="E16" s="182"/>
      <c r="F16" s="197"/>
      <c r="G16" s="182"/>
      <c r="H16" s="317"/>
      <c r="I16" s="317"/>
      <c r="J16" s="317"/>
      <c r="K16" s="317"/>
    </row>
    <row r="17" spans="2:11">
      <c r="B17" s="198"/>
      <c r="C17" s="199" t="s">
        <v>569</v>
      </c>
      <c r="D17" s="182"/>
      <c r="E17" s="182"/>
      <c r="F17" s="197"/>
      <c r="G17" s="182"/>
      <c r="H17" s="317"/>
      <c r="I17" s="317"/>
      <c r="J17" s="317"/>
      <c r="K17" s="317"/>
    </row>
    <row r="18" spans="2:11">
      <c r="B18" s="198"/>
      <c r="C18" s="199" t="s">
        <v>570</v>
      </c>
      <c r="D18" s="182"/>
      <c r="E18" s="182"/>
      <c r="F18" s="197"/>
      <c r="G18" s="182"/>
      <c r="H18" s="317"/>
      <c r="I18" s="317"/>
      <c r="J18" s="317"/>
      <c r="K18" s="317"/>
    </row>
    <row r="19" spans="2:11">
      <c r="B19" s="198"/>
      <c r="C19" s="199" t="s">
        <v>571</v>
      </c>
      <c r="D19" s="182"/>
      <c r="E19" s="182"/>
      <c r="F19" s="197"/>
      <c r="G19" s="182"/>
      <c r="H19" s="317"/>
      <c r="I19" s="317"/>
      <c r="J19" s="317"/>
      <c r="K19" s="317"/>
    </row>
    <row r="20" spans="2:11">
      <c r="B20" s="198"/>
      <c r="C20" s="199" t="s">
        <v>572</v>
      </c>
      <c r="D20" s="182"/>
      <c r="E20" s="182"/>
      <c r="F20" s="197"/>
      <c r="G20" s="182"/>
      <c r="H20" s="317"/>
      <c r="I20" s="317"/>
      <c r="J20" s="317"/>
      <c r="K20" s="317"/>
    </row>
    <row r="21" spans="2:11">
      <c r="B21" s="198"/>
      <c r="C21" s="314" t="s">
        <v>573</v>
      </c>
      <c r="D21" s="182"/>
      <c r="E21" s="182"/>
      <c r="F21" s="197"/>
      <c r="G21" s="182"/>
      <c r="H21" s="317"/>
      <c r="I21" s="317"/>
      <c r="J21" s="317"/>
      <c r="K21" s="317"/>
    </row>
    <row r="22" spans="2:11">
      <c r="B22" s="198"/>
      <c r="C22" s="199" t="s">
        <v>574</v>
      </c>
      <c r="D22" s="182"/>
      <c r="E22" s="182"/>
      <c r="F22" s="197"/>
      <c r="G22" s="182"/>
      <c r="H22" s="317"/>
      <c r="I22" s="317"/>
      <c r="J22" s="317"/>
      <c r="K22" s="317"/>
    </row>
    <row r="23" spans="2:11">
      <c r="B23" s="198"/>
      <c r="C23" s="199" t="s">
        <v>575</v>
      </c>
      <c r="D23" s="182"/>
      <c r="E23" s="182"/>
      <c r="F23" s="197"/>
      <c r="G23" s="182"/>
      <c r="H23" s="317"/>
      <c r="I23" s="317"/>
      <c r="J23" s="317"/>
      <c r="K23" s="317"/>
    </row>
    <row r="24" spans="2:11">
      <c r="B24" s="198"/>
      <c r="C24" s="314" t="s">
        <v>576</v>
      </c>
      <c r="D24" s="182"/>
      <c r="E24" s="182"/>
      <c r="F24" s="197"/>
      <c r="G24" s="182"/>
      <c r="H24" s="317"/>
      <c r="I24" s="317"/>
      <c r="J24" s="317"/>
      <c r="K24" s="317"/>
    </row>
    <row r="25" spans="2:11">
      <c r="B25" s="198"/>
      <c r="C25" s="199" t="s">
        <v>577</v>
      </c>
      <c r="D25" s="182"/>
      <c r="E25" s="182"/>
      <c r="F25" s="197"/>
      <c r="G25" s="182"/>
      <c r="H25" s="317"/>
      <c r="I25" s="317"/>
      <c r="J25" s="317"/>
      <c r="K25" s="317"/>
    </row>
    <row r="26" spans="2:11">
      <c r="B26" s="198"/>
      <c r="C26" s="199" t="s">
        <v>578</v>
      </c>
      <c r="D26" s="182"/>
      <c r="E26" s="182"/>
      <c r="F26" s="197"/>
      <c r="G26" s="182"/>
      <c r="H26" s="317"/>
      <c r="I26" s="317"/>
      <c r="J26" s="317"/>
      <c r="K26" s="317"/>
    </row>
    <row r="27" spans="2:11">
      <c r="B27" s="198"/>
      <c r="C27" s="199" t="s">
        <v>579</v>
      </c>
      <c r="D27" s="182"/>
      <c r="E27" s="182"/>
      <c r="F27" s="197"/>
      <c r="G27" s="182"/>
      <c r="H27" s="317"/>
      <c r="I27" s="317"/>
      <c r="J27" s="317"/>
      <c r="K27" s="317"/>
    </row>
    <row r="28" spans="2:11">
      <c r="B28" s="198"/>
      <c r="C28" s="314" t="s">
        <v>580</v>
      </c>
      <c r="D28" s="182"/>
      <c r="E28" s="182"/>
      <c r="F28" s="197"/>
      <c r="G28" s="182"/>
      <c r="H28" s="317"/>
      <c r="I28" s="317"/>
      <c r="J28" s="317"/>
      <c r="K28" s="317"/>
    </row>
    <row r="29" spans="2:11">
      <c r="B29" s="198"/>
      <c r="C29" s="199" t="s">
        <v>579</v>
      </c>
      <c r="D29" s="182"/>
      <c r="E29" s="182"/>
      <c r="F29" s="197"/>
      <c r="G29" s="182"/>
      <c r="H29" s="317"/>
      <c r="I29" s="317"/>
      <c r="J29" s="317"/>
      <c r="K29" s="317"/>
    </row>
    <row r="30" spans="2:11">
      <c r="B30" s="198"/>
      <c r="C30" s="199" t="s">
        <v>105</v>
      </c>
      <c r="D30" s="182"/>
      <c r="E30" s="182"/>
      <c r="F30" s="197"/>
      <c r="G30" s="182"/>
      <c r="H30" s="317"/>
      <c r="I30" s="317"/>
      <c r="J30" s="317"/>
      <c r="K30" s="317"/>
    </row>
    <row r="31" spans="2:11">
      <c r="B31" s="198"/>
      <c r="C31" s="199" t="s">
        <v>578</v>
      </c>
      <c r="D31" s="182"/>
      <c r="E31" s="182"/>
      <c r="F31" s="197"/>
      <c r="G31" s="182"/>
      <c r="H31" s="317"/>
      <c r="I31" s="317"/>
      <c r="J31" s="317"/>
      <c r="K31" s="317"/>
    </row>
    <row r="32" spans="2:11">
      <c r="B32" s="198"/>
      <c r="C32" s="199" t="s">
        <v>362</v>
      </c>
      <c r="D32" s="182"/>
      <c r="E32" s="182"/>
      <c r="F32" s="197"/>
      <c r="G32" s="182"/>
      <c r="H32" s="317"/>
      <c r="I32" s="317"/>
      <c r="J32" s="317"/>
      <c r="K32" s="317"/>
    </row>
    <row r="33" spans="2:11">
      <c r="B33" s="198"/>
      <c r="C33" s="199" t="s">
        <v>389</v>
      </c>
      <c r="D33" s="182"/>
      <c r="E33" s="182"/>
      <c r="F33" s="197"/>
      <c r="G33" s="182"/>
      <c r="H33" s="317"/>
      <c r="I33" s="317"/>
      <c r="J33" s="317"/>
      <c r="K33" s="317"/>
    </row>
    <row r="34" spans="2:11">
      <c r="B34" s="198"/>
      <c r="C34" s="314" t="s">
        <v>581</v>
      </c>
      <c r="D34" s="182"/>
      <c r="E34" s="182"/>
      <c r="F34" s="197"/>
      <c r="G34" s="182"/>
      <c r="H34" s="317"/>
      <c r="I34" s="317"/>
      <c r="J34" s="317"/>
      <c r="K34" s="317"/>
    </row>
    <row r="35" spans="2:11">
      <c r="B35" s="198"/>
      <c r="C35" s="199" t="s">
        <v>578</v>
      </c>
      <c r="D35" s="182"/>
      <c r="E35" s="182"/>
      <c r="F35" s="197"/>
      <c r="G35" s="182"/>
      <c r="H35" s="317"/>
      <c r="I35" s="317"/>
      <c r="J35" s="317"/>
      <c r="K35" s="317"/>
    </row>
    <row r="36" spans="2:11">
      <c r="B36" s="198"/>
      <c r="C36" s="199" t="s">
        <v>362</v>
      </c>
      <c r="D36" s="182"/>
      <c r="E36" s="182"/>
      <c r="F36" s="197"/>
      <c r="G36" s="182"/>
      <c r="H36" s="317"/>
      <c r="I36" s="317"/>
      <c r="J36" s="317"/>
      <c r="K36" s="317"/>
    </row>
    <row r="37" spans="2:11">
      <c r="B37" s="198"/>
      <c r="C37" s="199" t="s">
        <v>105</v>
      </c>
      <c r="D37" s="182"/>
      <c r="E37" s="182"/>
      <c r="F37" s="197"/>
      <c r="G37" s="182"/>
      <c r="H37" s="317"/>
      <c r="I37" s="317"/>
      <c r="J37" s="317"/>
      <c r="K37" s="317"/>
    </row>
    <row r="38" spans="2:11">
      <c r="B38" s="198"/>
      <c r="C38" s="314" t="s">
        <v>582</v>
      </c>
      <c r="D38" s="182"/>
      <c r="E38" s="182"/>
      <c r="F38" s="197"/>
      <c r="G38" s="182"/>
      <c r="H38" s="317"/>
      <c r="I38" s="317"/>
      <c r="J38" s="317"/>
      <c r="K38" s="317"/>
    </row>
    <row r="39" spans="2:11">
      <c r="B39" s="198"/>
      <c r="C39" s="314" t="s">
        <v>583</v>
      </c>
      <c r="D39" s="182"/>
      <c r="E39" s="182"/>
      <c r="F39" s="197"/>
      <c r="G39" s="182"/>
      <c r="H39" s="317"/>
      <c r="I39" s="317"/>
      <c r="J39" s="317"/>
      <c r="K39" s="317"/>
    </row>
    <row r="40" spans="2:11">
      <c r="D40" s="5"/>
      <c r="E40" s="5"/>
      <c r="F40" s="5"/>
      <c r="G40" s="5"/>
      <c r="K40" s="312"/>
    </row>
    <row r="41" spans="2:11" s="3" customFormat="1">
      <c r="B41" s="172">
        <v>3</v>
      </c>
      <c r="C41" s="195" t="s">
        <v>584</v>
      </c>
      <c r="D41" s="196">
        <f>SUM(F41:J41)</f>
        <v>83810681.15234375</v>
      </c>
      <c r="E41" s="196">
        <f>'FA Schedule'!G14</f>
        <v>27471875</v>
      </c>
      <c r="F41" s="197">
        <f t="shared" ref="F41:F56" si="2">SUM(E41:E41)</f>
        <v>27471875</v>
      </c>
      <c r="G41" s="196">
        <f>'FA Schedule'!J14</f>
        <v>20603906.25</v>
      </c>
      <c r="H41" s="196">
        <f>'FA Schedule'!M14</f>
        <v>15452929.6875</v>
      </c>
      <c r="I41" s="196">
        <f>'FA Schedule'!P14</f>
        <v>11589697.265625</v>
      </c>
      <c r="J41" s="196">
        <f>'FA Schedule'!S14</f>
        <v>8692272.94921875</v>
      </c>
      <c r="K41" s="196">
        <f>'FA Schedule'!V14</f>
        <v>6519204.7119140625</v>
      </c>
    </row>
    <row r="42" spans="2:11">
      <c r="B42" s="172"/>
      <c r="C42" s="170" t="s">
        <v>105</v>
      </c>
      <c r="D42" s="182"/>
      <c r="E42" s="182"/>
      <c r="F42" s="197"/>
      <c r="G42" s="182"/>
      <c r="H42" s="182"/>
      <c r="I42" s="182"/>
      <c r="J42" s="182"/>
      <c r="K42" s="182"/>
    </row>
    <row r="43" spans="2:11">
      <c r="B43" s="172"/>
      <c r="C43" s="170" t="s">
        <v>579</v>
      </c>
      <c r="D43" s="182"/>
      <c r="E43" s="182"/>
      <c r="F43" s="197"/>
      <c r="G43" s="182"/>
      <c r="H43" s="182"/>
      <c r="I43" s="182"/>
      <c r="J43" s="182"/>
      <c r="K43" s="182"/>
    </row>
    <row r="44" spans="2:11">
      <c r="B44" s="172"/>
      <c r="C44" s="170" t="s">
        <v>578</v>
      </c>
      <c r="D44" s="182"/>
      <c r="E44" s="182"/>
      <c r="F44" s="197"/>
      <c r="G44" s="182"/>
      <c r="H44" s="182"/>
      <c r="I44" s="182"/>
      <c r="J44" s="182"/>
      <c r="K44" s="182"/>
    </row>
    <row r="45" spans="2:11">
      <c r="B45" s="172"/>
      <c r="C45" s="170" t="s">
        <v>131</v>
      </c>
      <c r="D45" s="182"/>
      <c r="E45" s="182"/>
      <c r="F45" s="197"/>
      <c r="G45" s="182"/>
      <c r="H45" s="182"/>
      <c r="I45" s="182"/>
      <c r="J45" s="182"/>
      <c r="K45" s="182"/>
    </row>
    <row r="46" spans="2:11">
      <c r="B46" s="172"/>
      <c r="C46" s="170" t="s">
        <v>585</v>
      </c>
      <c r="D46" s="182"/>
      <c r="E46" s="182"/>
      <c r="F46" s="197"/>
      <c r="G46" s="182"/>
      <c r="H46" s="182"/>
      <c r="I46" s="182"/>
      <c r="J46" s="182"/>
      <c r="K46" s="182"/>
    </row>
    <row r="47" spans="2:11">
      <c r="D47" s="5"/>
      <c r="E47" s="5"/>
      <c r="F47" s="5"/>
      <c r="G47" s="5"/>
      <c r="H47" s="5"/>
      <c r="I47" s="5"/>
      <c r="J47" s="5"/>
      <c r="K47" s="5"/>
    </row>
    <row r="48" spans="2:11" s="3" customFormat="1">
      <c r="B48" s="172">
        <v>4</v>
      </c>
      <c r="C48" s="195" t="s">
        <v>586</v>
      </c>
      <c r="D48" s="196">
        <f>SUM(F48:J48)</f>
        <v>4318380.859375</v>
      </c>
      <c r="E48" s="196">
        <f>'FA Schedule'!G15</f>
        <v>1415500</v>
      </c>
      <c r="F48" s="197">
        <f t="shared" si="2"/>
        <v>1415500</v>
      </c>
      <c r="G48" s="196">
        <f>'FA Schedule'!J15</f>
        <v>1061625</v>
      </c>
      <c r="H48" s="196">
        <f>'FA Schedule'!M15</f>
        <v>796218.75</v>
      </c>
      <c r="I48" s="196">
        <f>'FA Schedule'!P15</f>
        <v>597164.0625</v>
      </c>
      <c r="J48" s="196">
        <f>'FA Schedule'!S15</f>
        <v>447873.046875</v>
      </c>
      <c r="K48" s="196">
        <f>'FA Schedule'!V15</f>
        <v>335904.78515625</v>
      </c>
    </row>
    <row r="49" spans="2:11">
      <c r="B49" s="172"/>
      <c r="C49" s="170" t="s">
        <v>587</v>
      </c>
      <c r="D49" s="182"/>
      <c r="E49" s="182"/>
      <c r="F49" s="197"/>
      <c r="G49" s="182"/>
      <c r="H49" s="182"/>
      <c r="I49" s="182"/>
      <c r="J49" s="182"/>
      <c r="K49" s="182"/>
    </row>
    <row r="50" spans="2:11">
      <c r="B50" s="172"/>
      <c r="C50" s="170" t="s">
        <v>588</v>
      </c>
      <c r="D50" s="182"/>
      <c r="E50" s="182"/>
      <c r="F50" s="197"/>
      <c r="G50" s="182"/>
      <c r="H50" s="182"/>
      <c r="I50" s="182"/>
      <c r="J50" s="182"/>
      <c r="K50" s="182"/>
    </row>
    <row r="51" spans="2:11">
      <c r="B51" s="172"/>
      <c r="C51" s="170" t="s">
        <v>589</v>
      </c>
      <c r="D51" s="182"/>
      <c r="E51" s="182"/>
      <c r="F51" s="197"/>
      <c r="G51" s="182"/>
      <c r="H51" s="182"/>
      <c r="I51" s="182"/>
      <c r="J51" s="182"/>
      <c r="K51" s="182"/>
    </row>
    <row r="52" spans="2:11">
      <c r="B52" s="172"/>
      <c r="C52" s="170" t="s">
        <v>590</v>
      </c>
      <c r="D52" s="182"/>
      <c r="E52" s="182"/>
      <c r="F52" s="197"/>
      <c r="G52" s="182"/>
      <c r="H52" s="182"/>
      <c r="I52" s="182"/>
      <c r="J52" s="182"/>
      <c r="K52" s="182"/>
    </row>
    <row r="53" spans="2:11">
      <c r="B53" s="172"/>
      <c r="C53" s="170" t="s">
        <v>591</v>
      </c>
      <c r="D53" s="182"/>
      <c r="E53" s="182"/>
      <c r="F53" s="197"/>
      <c r="G53" s="182"/>
      <c r="H53" s="182"/>
      <c r="I53" s="182"/>
      <c r="J53" s="182"/>
      <c r="K53" s="182"/>
    </row>
    <row r="54" spans="2:11">
      <c r="B54" s="172"/>
      <c r="C54" s="170" t="s">
        <v>592</v>
      </c>
      <c r="D54" s="182"/>
      <c r="E54" s="182"/>
      <c r="F54" s="197"/>
      <c r="G54" s="182"/>
      <c r="H54" s="182"/>
      <c r="I54" s="182"/>
      <c r="J54" s="182"/>
      <c r="K54" s="182"/>
    </row>
    <row r="55" spans="2:11">
      <c r="B55" s="3"/>
      <c r="D55" s="5"/>
      <c r="E55" s="5"/>
      <c r="F55" s="5"/>
      <c r="G55" s="5"/>
      <c r="H55" s="5"/>
      <c r="I55" s="5"/>
      <c r="J55" s="5"/>
      <c r="K55" s="5"/>
    </row>
    <row r="56" spans="2:11" s="3" customFormat="1">
      <c r="B56" s="172">
        <v>5</v>
      </c>
      <c r="C56" s="195" t="s">
        <v>593</v>
      </c>
      <c r="D56" s="196">
        <f t="shared" ref="D56" si="3">SUM(F56:J56)</f>
        <v>17273523.4375</v>
      </c>
      <c r="E56" s="196">
        <f>'FA Schedule'!G16</f>
        <v>5662000</v>
      </c>
      <c r="F56" s="197">
        <f t="shared" si="2"/>
        <v>5662000</v>
      </c>
      <c r="G56" s="196">
        <f>'FA Schedule'!J16</f>
        <v>4246500</v>
      </c>
      <c r="H56" s="196">
        <f>'FA Schedule'!M16</f>
        <v>3184875</v>
      </c>
      <c r="I56" s="196">
        <f>'FA Schedule'!P16</f>
        <v>2388656.25</v>
      </c>
      <c r="J56" s="196">
        <f>'FA Schedule'!S16</f>
        <v>1791492.1875</v>
      </c>
      <c r="K56" s="196">
        <f>'FA Schedule'!V16</f>
        <v>1343619.140625</v>
      </c>
    </row>
    <row r="57" spans="2:11">
      <c r="B57" s="172"/>
      <c r="C57" s="170" t="s">
        <v>594</v>
      </c>
      <c r="D57" s="182"/>
      <c r="E57" s="182"/>
      <c r="F57" s="197"/>
      <c r="G57" s="182"/>
      <c r="H57" s="182"/>
      <c r="I57" s="182"/>
      <c r="J57" s="182"/>
      <c r="K57" s="182"/>
    </row>
    <row r="58" spans="2:11">
      <c r="B58" s="172"/>
      <c r="C58" s="170" t="s">
        <v>595</v>
      </c>
      <c r="D58" s="182"/>
      <c r="E58" s="182"/>
      <c r="F58" s="197"/>
      <c r="G58" s="182"/>
      <c r="H58" s="182"/>
      <c r="I58" s="182"/>
      <c r="J58" s="182"/>
      <c r="K58" s="182"/>
    </row>
    <row r="59" spans="2:11">
      <c r="B59" s="172"/>
      <c r="C59" s="170" t="s">
        <v>596</v>
      </c>
      <c r="D59" s="182"/>
      <c r="E59" s="182"/>
      <c r="F59" s="197"/>
      <c r="G59" s="182"/>
      <c r="H59" s="182"/>
      <c r="I59" s="182"/>
      <c r="J59" s="182"/>
      <c r="K59" s="182"/>
    </row>
    <row r="60" spans="2:11">
      <c r="B60" s="172"/>
      <c r="C60" s="170" t="s">
        <v>597</v>
      </c>
      <c r="D60" s="182"/>
      <c r="E60" s="182"/>
      <c r="F60" s="197"/>
      <c r="G60" s="182"/>
      <c r="H60" s="182"/>
      <c r="I60" s="182"/>
      <c r="J60" s="182"/>
      <c r="K60" s="182"/>
    </row>
    <row r="61" spans="2:11">
      <c r="B61" s="172"/>
      <c r="C61" s="170" t="s">
        <v>598</v>
      </c>
      <c r="D61" s="182"/>
      <c r="E61" s="182"/>
      <c r="F61" s="197"/>
      <c r="G61" s="182"/>
      <c r="H61" s="182"/>
      <c r="I61" s="182"/>
      <c r="J61" s="182"/>
      <c r="K61" s="182"/>
    </row>
    <row r="62" spans="2:11">
      <c r="D62" s="5"/>
      <c r="E62" s="5"/>
      <c r="F62" s="5"/>
      <c r="G62" s="5"/>
      <c r="H62" s="5"/>
      <c r="I62" s="5"/>
      <c r="J62" s="5"/>
      <c r="K62" s="5"/>
    </row>
    <row r="63" spans="2:11" s="201" customFormat="1">
      <c r="B63" s="365" t="s">
        <v>445</v>
      </c>
      <c r="C63" s="365"/>
      <c r="D63" s="200">
        <f t="shared" ref="D63:K63" si="4">SUM(D8:D62)</f>
        <v>150763155.32035017</v>
      </c>
      <c r="E63" s="200">
        <f t="shared" si="4"/>
        <v>47662480</v>
      </c>
      <c r="F63" s="200">
        <f t="shared" si="4"/>
        <v>47662480</v>
      </c>
      <c r="G63" s="200">
        <f t="shared" si="4"/>
        <v>36651664.245000005</v>
      </c>
      <c r="H63" s="200">
        <f t="shared" si="4"/>
        <v>28229782.860404998</v>
      </c>
      <c r="I63" s="200">
        <f t="shared" si="4"/>
        <v>21387737.64508424</v>
      </c>
      <c r="J63" s="200">
        <f t="shared" si="4"/>
        <v>16831490.569860931</v>
      </c>
      <c r="K63" s="200">
        <f t="shared" si="4"/>
        <v>13030707.742048133</v>
      </c>
    </row>
  </sheetData>
  <mergeCells count="5">
    <mergeCell ref="B2:B4"/>
    <mergeCell ref="C2:C4"/>
    <mergeCell ref="D2:D4"/>
    <mergeCell ref="E2:J2"/>
    <mergeCell ref="B63:C6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18"/>
  <sheetViews>
    <sheetView showGridLines="0" zoomScale="93" workbookViewId="0">
      <pane xSplit="1" topLeftCell="F13" activePane="topRight" state="frozen"/>
      <selection pane="topRight" activeCell="F13" sqref="F13"/>
    </sheetView>
  </sheetViews>
  <sheetFormatPr defaultRowHeight="15"/>
  <cols>
    <col min="1" max="1" width="29" customWidth="1"/>
    <col min="3" max="4" width="13.42578125" bestFit="1" customWidth="1"/>
    <col min="5" max="5" width="11.28515625" customWidth="1"/>
    <col min="6" max="6" width="17.7109375" customWidth="1"/>
    <col min="7" max="7" width="13.42578125" bestFit="1" customWidth="1"/>
    <col min="8" max="8" width="16.85546875" customWidth="1"/>
    <col min="9" max="9" width="14.28515625" bestFit="1" customWidth="1"/>
    <col min="10" max="10" width="19.7109375" customWidth="1"/>
    <col min="11" max="11" width="16.85546875" customWidth="1"/>
    <col min="12" max="12" width="14.28515625" bestFit="1" customWidth="1"/>
    <col min="13" max="13" width="20" bestFit="1" customWidth="1"/>
    <col min="14" max="14" width="15.7109375" customWidth="1"/>
    <col min="15" max="15" width="18" customWidth="1"/>
    <col min="16" max="16" width="15.7109375" bestFit="1" customWidth="1"/>
    <col min="17" max="17" width="15.7109375" customWidth="1"/>
    <col min="18" max="18" width="14.28515625" bestFit="1" customWidth="1"/>
    <col min="19" max="19" width="15.7109375" bestFit="1" customWidth="1"/>
    <col min="20" max="20" width="15.7109375" customWidth="1"/>
    <col min="21" max="21" width="14.5703125" customWidth="1"/>
    <col min="22" max="22" width="15.7109375" customWidth="1"/>
  </cols>
  <sheetData>
    <row r="1" spans="1:22" ht="18">
      <c r="A1" s="168" t="str">
        <f>'1. P&amp;L'!A2</f>
        <v>Docty Health Care India Private Limited</v>
      </c>
      <c r="B1" s="137"/>
      <c r="C1" s="137"/>
      <c r="D1" s="137"/>
      <c r="E1" s="137"/>
      <c r="F1" s="137"/>
      <c r="G1" s="137"/>
      <c r="H1" s="137"/>
      <c r="I1" s="137"/>
      <c r="J1" s="137"/>
      <c r="K1" s="137"/>
      <c r="L1" s="137"/>
      <c r="M1" s="137"/>
      <c r="N1" s="134"/>
    </row>
    <row r="2" spans="1:22" ht="18">
      <c r="A2" s="378" t="s">
        <v>599</v>
      </c>
      <c r="B2" s="378"/>
      <c r="C2" s="378"/>
      <c r="D2" s="378"/>
      <c r="E2" s="378"/>
      <c r="F2" s="378"/>
      <c r="G2" s="378"/>
      <c r="H2" s="378"/>
      <c r="I2" s="378"/>
      <c r="J2" s="378"/>
      <c r="K2" s="267"/>
      <c r="L2" s="267"/>
      <c r="M2" s="267"/>
      <c r="N2" s="135"/>
    </row>
    <row r="3" spans="1:22">
      <c r="A3" s="379"/>
      <c r="B3" s="379"/>
      <c r="C3" s="379"/>
      <c r="D3" s="379"/>
      <c r="E3" s="379"/>
      <c r="F3" s="379"/>
      <c r="G3" s="379"/>
      <c r="H3" s="379"/>
      <c r="I3" s="379"/>
      <c r="J3" s="379"/>
      <c r="K3" s="136"/>
      <c r="L3" s="136"/>
      <c r="M3" s="136"/>
      <c r="N3" s="136"/>
    </row>
    <row r="4" spans="1:22">
      <c r="A4" s="380" t="s">
        <v>600</v>
      </c>
      <c r="B4" s="380"/>
      <c r="C4" s="380"/>
      <c r="D4" s="380"/>
      <c r="E4" s="380"/>
      <c r="F4" s="380"/>
      <c r="G4" s="380"/>
      <c r="H4" s="380"/>
      <c r="I4" s="380"/>
      <c r="J4" s="380"/>
      <c r="K4" s="7"/>
      <c r="L4" s="7"/>
      <c r="M4" s="7"/>
      <c r="N4" s="7"/>
    </row>
    <row r="5" spans="1:22">
      <c r="A5" s="7" t="s">
        <v>601</v>
      </c>
      <c r="B5" s="7"/>
      <c r="C5" s="7"/>
      <c r="D5" s="7"/>
      <c r="E5" s="7"/>
      <c r="F5" s="7"/>
      <c r="G5" s="7"/>
      <c r="H5" s="7"/>
      <c r="I5" s="7"/>
      <c r="J5" s="7"/>
      <c r="K5" s="7"/>
      <c r="L5" s="7"/>
      <c r="M5" s="7"/>
      <c r="N5" s="7"/>
    </row>
    <row r="6" spans="1:22">
      <c r="A6" s="8"/>
      <c r="B6" s="8"/>
      <c r="C6" s="8"/>
      <c r="D6" s="381"/>
      <c r="E6" s="381"/>
      <c r="F6" s="9" t="s">
        <v>332</v>
      </c>
      <c r="G6" s="9"/>
      <c r="H6" s="9"/>
      <c r="I6" s="10"/>
      <c r="J6" s="10" t="s">
        <v>87</v>
      </c>
      <c r="K6" s="10"/>
      <c r="L6" s="10"/>
      <c r="M6" s="10" t="s">
        <v>88</v>
      </c>
      <c r="N6" s="10"/>
      <c r="P6" s="10" t="s">
        <v>89</v>
      </c>
      <c r="Q6" s="10"/>
      <c r="S6" s="10" t="s">
        <v>90</v>
      </c>
      <c r="V6" s="10" t="s">
        <v>91</v>
      </c>
    </row>
    <row r="7" spans="1:22" ht="15" customHeight="1">
      <c r="A7" s="382" t="s">
        <v>602</v>
      </c>
      <c r="B7" s="384" t="s">
        <v>603</v>
      </c>
      <c r="C7" s="384" t="s">
        <v>604</v>
      </c>
      <c r="D7" s="386" t="s">
        <v>605</v>
      </c>
      <c r="E7" s="386"/>
      <c r="F7" s="387" t="s">
        <v>606</v>
      </c>
      <c r="G7" s="390" t="s">
        <v>607</v>
      </c>
      <c r="H7" s="388" t="s">
        <v>605</v>
      </c>
      <c r="I7" s="392" t="s">
        <v>56</v>
      </c>
      <c r="J7" s="394" t="s">
        <v>608</v>
      </c>
      <c r="K7" s="388" t="s">
        <v>605</v>
      </c>
      <c r="L7" s="392" t="s">
        <v>56</v>
      </c>
      <c r="M7" s="394" t="s">
        <v>609</v>
      </c>
      <c r="N7" s="397" t="s">
        <v>605</v>
      </c>
      <c r="O7" s="392" t="s">
        <v>56</v>
      </c>
      <c r="P7" s="396" t="s">
        <v>610</v>
      </c>
      <c r="Q7" s="397" t="s">
        <v>605</v>
      </c>
      <c r="R7" s="392" t="s">
        <v>56</v>
      </c>
      <c r="S7" s="395" t="s">
        <v>611</v>
      </c>
      <c r="T7" s="392" t="s">
        <v>605</v>
      </c>
      <c r="U7" s="392" t="s">
        <v>56</v>
      </c>
      <c r="V7" s="395" t="s">
        <v>612</v>
      </c>
    </row>
    <row r="8" spans="1:22" ht="27.75">
      <c r="A8" s="383"/>
      <c r="B8" s="385"/>
      <c r="C8" s="385"/>
      <c r="D8" s="11" t="s">
        <v>613</v>
      </c>
      <c r="E8" s="11" t="s">
        <v>614</v>
      </c>
      <c r="F8" s="387"/>
      <c r="G8" s="391"/>
      <c r="H8" s="389"/>
      <c r="I8" s="393"/>
      <c r="J8" s="394"/>
      <c r="K8" s="389"/>
      <c r="L8" s="393"/>
      <c r="M8" s="394"/>
      <c r="N8" s="398"/>
      <c r="O8" s="393"/>
      <c r="P8" s="396"/>
      <c r="Q8" s="398"/>
      <c r="R8" s="393"/>
      <c r="S8" s="395"/>
      <c r="T8" s="393"/>
      <c r="U8" s="393"/>
      <c r="V8" s="395"/>
    </row>
    <row r="9" spans="1:22">
      <c r="A9" s="12"/>
      <c r="B9" s="12"/>
      <c r="C9" s="81"/>
      <c r="D9" s="161"/>
      <c r="E9" s="12"/>
      <c r="F9" s="215"/>
      <c r="G9" s="213"/>
      <c r="H9" s="212"/>
      <c r="I9" s="215"/>
      <c r="J9" s="213"/>
      <c r="K9" s="212"/>
      <c r="L9" s="215"/>
      <c r="M9" s="213"/>
      <c r="N9" s="81"/>
      <c r="O9" s="218"/>
      <c r="P9" s="220"/>
      <c r="R9" s="218"/>
      <c r="S9" s="34"/>
      <c r="U9" s="218"/>
      <c r="V9" s="34"/>
    </row>
    <row r="10" spans="1:22">
      <c r="A10" s="279"/>
      <c r="B10" s="12"/>
      <c r="C10" s="81"/>
      <c r="D10" s="276"/>
      <c r="E10" s="12"/>
      <c r="F10" s="215"/>
      <c r="G10" s="213"/>
      <c r="H10" s="212"/>
      <c r="I10" s="215"/>
      <c r="J10" s="213"/>
      <c r="K10" s="212"/>
      <c r="L10" s="215"/>
      <c r="M10" s="213"/>
      <c r="N10" s="81"/>
      <c r="O10" s="218"/>
      <c r="P10" s="277"/>
      <c r="R10" s="218"/>
      <c r="S10" s="278"/>
      <c r="U10" s="218"/>
      <c r="V10" s="278"/>
    </row>
    <row r="11" spans="1:22">
      <c r="A11" s="318" t="s">
        <v>615</v>
      </c>
      <c r="B11" s="14">
        <v>0.04</v>
      </c>
      <c r="C11" s="160">
        <v>2675000</v>
      </c>
      <c r="D11" s="33">
        <f>SUMIFS(Branch!$G$3:$G$74,Branch!$C$3:$C$74,'FA Schedule'!F$6)*$C11</f>
        <v>26750000</v>
      </c>
      <c r="E11" s="33">
        <v>0</v>
      </c>
      <c r="F11" s="160">
        <f t="shared" ref="F11:F12" si="0">(D11+C11+E11)*B11/4</f>
        <v>294250</v>
      </c>
      <c r="G11" s="214">
        <f>D11-F11</f>
        <v>26455750</v>
      </c>
      <c r="H11" s="33">
        <f>SUMIFS(Branch!$G$3:$G$74,Branch!$C$3:$C$74,'FA Schedule'!J$6)*C11</f>
        <v>0</v>
      </c>
      <c r="I11" s="217">
        <f>(G11*B11)+(H11*B11*6/12)</f>
        <v>1058230</v>
      </c>
      <c r="J11" s="216">
        <f>G11+H11-I11</f>
        <v>25397520</v>
      </c>
      <c r="K11" s="33">
        <f>SUMIFS(Branch!$G$3:$G$74,Branch!$C$3:$C$74,'FA Schedule'!M$6)*C11</f>
        <v>0</v>
      </c>
      <c r="L11" s="219">
        <f>(J11+K11)*B11</f>
        <v>1015900.8</v>
      </c>
      <c r="M11" s="216">
        <f>J11+K11-L11</f>
        <v>24381619.199999999</v>
      </c>
      <c r="N11" s="33">
        <f>SUMIFS(Branch!$G$3:$G$74,Branch!$C$3:$C$74,'FA Schedule'!P$6)*C11</f>
        <v>0</v>
      </c>
      <c r="O11" s="219">
        <f>(M11+N11)*B11</f>
        <v>975264.76800000004</v>
      </c>
      <c r="P11" s="216">
        <f>M11+N11-O11</f>
        <v>23406354.432</v>
      </c>
      <c r="Q11" s="33">
        <f>SUMIFS(Branch!$G$3:$G$74,Branch!$C$3:$C$74,'FA Schedule'!S$6)*C11</f>
        <v>0</v>
      </c>
      <c r="R11" s="219">
        <f>(P11+Q11)*B11</f>
        <v>936254.17728000006</v>
      </c>
      <c r="S11" s="216">
        <f>P11+Q11-R11</f>
        <v>22470100.254719999</v>
      </c>
      <c r="T11" s="33">
        <f>SUMIFS(Branch!$G$3:$G$74,Branch!$C$3:$C$74,'FA Schedule'!V$6)*C11</f>
        <v>0</v>
      </c>
      <c r="U11" s="219">
        <f>(S11+T11)*B11</f>
        <v>898804.01018879993</v>
      </c>
      <c r="V11" s="216">
        <f>S11+T11-U11</f>
        <v>21571296.244531199</v>
      </c>
    </row>
    <row r="12" spans="1:22">
      <c r="A12" s="13" t="s">
        <v>561</v>
      </c>
      <c r="B12" s="14">
        <v>0.18099999999999999</v>
      </c>
      <c r="C12" s="160">
        <v>75000</v>
      </c>
      <c r="D12" s="33">
        <f>SUMIFS(Branch!$G$3:$G$74,Branch!$C$3:$C$74,'FA Schedule'!F$6)*$C12</f>
        <v>750000</v>
      </c>
      <c r="E12" s="33">
        <v>0</v>
      </c>
      <c r="F12" s="160">
        <f t="shared" si="0"/>
        <v>37331.25</v>
      </c>
      <c r="G12" s="214">
        <f t="shared" ref="G12:G16" si="1">D12-F12</f>
        <v>712668.75</v>
      </c>
      <c r="H12" s="33">
        <f>SUMIFS(Branch!$G$3:$G$74,Branch!$C$3:$C$74,'FA Schedule'!J$6)*C12</f>
        <v>0</v>
      </c>
      <c r="I12" s="217">
        <f t="shared" ref="I12:I16" si="2">(G12*B12)+(H12*B12*6/12)</f>
        <v>128993.04375</v>
      </c>
      <c r="J12" s="216">
        <f t="shared" ref="J12" si="3">G12+H12-I12</f>
        <v>583675.70625000005</v>
      </c>
      <c r="K12" s="33">
        <f>SUMIFS(Branch!$G$3:$G$74,Branch!$C$3:$C$74,'FA Schedule'!M$6)*C12</f>
        <v>0</v>
      </c>
      <c r="L12" s="219">
        <f t="shared" ref="L12" si="4">(J12+K12)*B12</f>
        <v>105645.30283125001</v>
      </c>
      <c r="M12" s="216">
        <f t="shared" ref="M12" si="5">J12+K12-L12</f>
        <v>478030.40341875004</v>
      </c>
      <c r="N12" s="33">
        <f>SUMIFS(Branch!$G$3:$G$74,Branch!$C$3:$C$74,'FA Schedule'!P$6)*C12</f>
        <v>0</v>
      </c>
      <c r="O12" s="219">
        <f t="shared" ref="O12:O16" si="6">(M12+N12)*B12</f>
        <v>86523.503018793752</v>
      </c>
      <c r="P12" s="216">
        <f t="shared" ref="P12" si="7">M12+N12-O12</f>
        <v>391506.90039995627</v>
      </c>
      <c r="Q12" s="33">
        <f>SUMIFS(Branch!$G$3:$G$74,Branch!$C$3:$C$74,'FA Schedule'!S$6)*C12</f>
        <v>0</v>
      </c>
      <c r="R12" s="219">
        <f t="shared" ref="R12:R16" si="8">(P12+Q12)*B12</f>
        <v>70862.748972392088</v>
      </c>
      <c r="S12" s="216">
        <f t="shared" ref="S12" si="9">P12+Q12-R12</f>
        <v>320644.15142756421</v>
      </c>
      <c r="T12" s="33">
        <f>SUMIFS(Branch!$G$3:$G$74,Branch!$C$3:$C$74,'FA Schedule'!V$6)*C12</f>
        <v>0</v>
      </c>
      <c r="U12" s="219">
        <f t="shared" ref="U12" si="10">(S12+T12)*B12</f>
        <v>58036.591408389118</v>
      </c>
      <c r="V12" s="216">
        <f t="shared" ref="V12" si="11">S12+T12-U12</f>
        <v>262607.56001917511</v>
      </c>
    </row>
    <row r="13" spans="1:22">
      <c r="A13" s="318" t="s">
        <v>562</v>
      </c>
      <c r="B13" s="14">
        <v>0.18099999999999999</v>
      </c>
      <c r="C13" s="160">
        <v>1305000</v>
      </c>
      <c r="D13" s="33">
        <f>SUMIFS(Branch!$G$3:$G$74,Branch!$C$3:$C$74,'FA Schedule'!F$6)*$C13</f>
        <v>13050000</v>
      </c>
      <c r="E13" s="33">
        <v>0</v>
      </c>
      <c r="F13" s="160">
        <f>(D13+C13+E13)*B13/4</f>
        <v>649563.75</v>
      </c>
      <c r="G13" s="214">
        <f t="shared" si="1"/>
        <v>12400436.25</v>
      </c>
      <c r="H13" s="33">
        <f>SUMIFS(Branch!$G$3:$G$74,Branch!$C$3:$C$74,'FA Schedule'!J$6)*C13</f>
        <v>0</v>
      </c>
      <c r="I13" s="217">
        <f t="shared" si="2"/>
        <v>2244478.9612499997</v>
      </c>
      <c r="J13" s="216">
        <f t="shared" ref="J13:J14" si="12">G13+H13-I13</f>
        <v>10155957.28875</v>
      </c>
      <c r="K13" s="33">
        <f>SUMIFS(Branch!$G$3:$G$74,Branch!$C$3:$C$74,'FA Schedule'!M$6)*C13</f>
        <v>0</v>
      </c>
      <c r="L13" s="219">
        <f>(J13+K13)*B13</f>
        <v>1838228.2692637499</v>
      </c>
      <c r="M13" s="216">
        <f t="shared" ref="M13:M14" si="13">J13+K13-L13</f>
        <v>8317729.0194862504</v>
      </c>
      <c r="N13" s="33">
        <f>SUMIFS(Branch!$G$3:$G$74,Branch!$C$3:$C$74,'FA Schedule'!P$6)*C13</f>
        <v>0</v>
      </c>
      <c r="O13" s="219">
        <f t="shared" si="6"/>
        <v>1505508.9525270113</v>
      </c>
      <c r="P13" s="216">
        <f t="shared" ref="P13:P14" si="14">M13+N13-O13</f>
        <v>6812220.0669592395</v>
      </c>
      <c r="Q13" s="33">
        <f>SUMIFS(Branch!$G$3:$G$74,Branch!$C$3:$C$74,'FA Schedule'!S$6)*C13</f>
        <v>0</v>
      </c>
      <c r="R13" s="219">
        <f t="shared" si="8"/>
        <v>1233011.8321196223</v>
      </c>
      <c r="S13" s="216">
        <f t="shared" ref="S13:S14" si="15">P13+Q13-R13</f>
        <v>5579208.2348396173</v>
      </c>
      <c r="T13" s="33">
        <f>SUMIFS(Branch!$G$3:$G$74,Branch!$C$3:$C$74,'FA Schedule'!V$6)*C13</f>
        <v>0</v>
      </c>
      <c r="U13" s="219">
        <f t="shared" ref="U13:U16" si="16">(S13+T13)*B13</f>
        <v>1009836.6905059707</v>
      </c>
      <c r="V13" s="216">
        <f t="shared" ref="V13:V16" si="17">S13+T13-U13</f>
        <v>4569371.5443336461</v>
      </c>
    </row>
    <row r="14" spans="1:22">
      <c r="A14" s="318" t="s">
        <v>584</v>
      </c>
      <c r="B14" s="14">
        <v>0.25</v>
      </c>
      <c r="C14" s="160">
        <v>2950000</v>
      </c>
      <c r="D14" s="33">
        <f>SUMIFS(Branch!$G$3:$G$74,Branch!$C$3:$C$74,'FA Schedule'!F$6)*$C14</f>
        <v>29500000</v>
      </c>
      <c r="E14" s="33">
        <v>0</v>
      </c>
      <c r="F14" s="160">
        <f>(D14+C14+E14)*B14/4</f>
        <v>2028125</v>
      </c>
      <c r="G14" s="214">
        <f t="shared" si="1"/>
        <v>27471875</v>
      </c>
      <c r="H14" s="33">
        <f>SUMIFS(Branch!$G$3:$G$74,Branch!$C$3:$C$74,'FA Schedule'!J$6)*C14</f>
        <v>0</v>
      </c>
      <c r="I14" s="217">
        <f>(G14*B14)+(H14*B14*6/12)</f>
        <v>6867968.75</v>
      </c>
      <c r="J14" s="216">
        <f t="shared" si="12"/>
        <v>20603906.25</v>
      </c>
      <c r="K14" s="33">
        <f>SUMIFS(Branch!$G$3:$G$74,Branch!$C$3:$C$74,'FA Schedule'!M$6)*C14</f>
        <v>0</v>
      </c>
      <c r="L14" s="219">
        <f>(J14+K14)*B14</f>
        <v>5150976.5625</v>
      </c>
      <c r="M14" s="216">
        <f t="shared" si="13"/>
        <v>15452929.6875</v>
      </c>
      <c r="N14" s="33">
        <f>SUMIFS(Branch!$G$3:$G$74,Branch!$C$3:$C$74,'FA Schedule'!P$6)*C14</f>
        <v>0</v>
      </c>
      <c r="O14" s="219">
        <f t="shared" si="6"/>
        <v>3863232.421875</v>
      </c>
      <c r="P14" s="216">
        <f t="shared" si="14"/>
        <v>11589697.265625</v>
      </c>
      <c r="Q14" s="33">
        <f>SUMIFS(Branch!$G$3:$G$74,Branch!$C$3:$C$74,'FA Schedule'!S$6)*C14</f>
        <v>0</v>
      </c>
      <c r="R14" s="219">
        <f t="shared" si="8"/>
        <v>2897424.31640625</v>
      </c>
      <c r="S14" s="216">
        <f t="shared" si="15"/>
        <v>8692272.94921875</v>
      </c>
      <c r="T14" s="33">
        <f>SUMIFS(Branch!$G$3:$G$74,Branch!$C$3:$C$74,'FA Schedule'!V$6)*C14</f>
        <v>0</v>
      </c>
      <c r="U14" s="219">
        <f t="shared" si="16"/>
        <v>2173068.2373046875</v>
      </c>
      <c r="V14" s="216">
        <f t="shared" si="17"/>
        <v>6519204.7119140625</v>
      </c>
    </row>
    <row r="15" spans="1:22">
      <c r="A15" s="318" t="s">
        <v>586</v>
      </c>
      <c r="B15" s="14">
        <v>0.25</v>
      </c>
      <c r="C15" s="160">
        <v>152000</v>
      </c>
      <c r="D15" s="33">
        <f>SUMIFS(Branch!$G$3:$G$74,Branch!$C$3:$C$74,'FA Schedule'!F$6)*$C15</f>
        <v>1520000</v>
      </c>
      <c r="E15" s="33">
        <v>0</v>
      </c>
      <c r="F15" s="160">
        <f>(D15+C15+E15)*B15/4</f>
        <v>104500</v>
      </c>
      <c r="G15" s="214">
        <f t="shared" si="1"/>
        <v>1415500</v>
      </c>
      <c r="H15" s="33">
        <f>SUMIFS(Branch!$G$3:$G$74,Branch!$C$3:$C$74,'FA Schedule'!J$6)*C15</f>
        <v>0</v>
      </c>
      <c r="I15" s="217">
        <f t="shared" si="2"/>
        <v>353875</v>
      </c>
      <c r="J15" s="216">
        <f t="shared" ref="J15:J16" si="18">G15+H15-I15</f>
        <v>1061625</v>
      </c>
      <c r="K15" s="33">
        <f>SUMIFS(Branch!$G$3:$G$74,Branch!$C$3:$C$74,'FA Schedule'!M$6)*C15</f>
        <v>0</v>
      </c>
      <c r="L15" s="219">
        <f>(J15+K15)*B15</f>
        <v>265406.25</v>
      </c>
      <c r="M15" s="216">
        <f t="shared" ref="M15:M16" si="19">J15+K15-L15</f>
        <v>796218.75</v>
      </c>
      <c r="N15" s="33">
        <f>SUMIFS(Branch!$G$3:$G$74,Branch!$C$3:$C$74,'FA Schedule'!P$6)*C15</f>
        <v>0</v>
      </c>
      <c r="O15" s="219">
        <f t="shared" si="6"/>
        <v>199054.6875</v>
      </c>
      <c r="P15" s="216">
        <f t="shared" ref="P15:P16" si="20">M15+N15-O15</f>
        <v>597164.0625</v>
      </c>
      <c r="Q15" s="33">
        <f>SUMIFS(Branch!$G$3:$G$74,Branch!$C$3:$C$74,'FA Schedule'!S$6)*C15</f>
        <v>0</v>
      </c>
      <c r="R15" s="219">
        <f t="shared" si="8"/>
        <v>149291.015625</v>
      </c>
      <c r="S15" s="216">
        <f t="shared" ref="S15:S16" si="21">P15+Q15-R15</f>
        <v>447873.046875</v>
      </c>
      <c r="T15" s="33">
        <f>SUMIFS(Branch!$G$3:$G$74,Branch!$C$3:$C$74,'FA Schedule'!V$6)*C15</f>
        <v>0</v>
      </c>
      <c r="U15" s="219">
        <f t="shared" si="16"/>
        <v>111968.26171875</v>
      </c>
      <c r="V15" s="216">
        <f t="shared" si="17"/>
        <v>335904.78515625</v>
      </c>
    </row>
    <row r="16" spans="1:22">
      <c r="A16" s="318" t="s">
        <v>593</v>
      </c>
      <c r="B16" s="14">
        <v>0.25</v>
      </c>
      <c r="C16" s="160">
        <v>608000</v>
      </c>
      <c r="D16" s="33">
        <f>SUMIFS(Branch!$G$3:$G$74,Branch!$C$3:$C$74,'FA Schedule'!F$6)*$C16</f>
        <v>6080000</v>
      </c>
      <c r="E16" s="33">
        <v>0</v>
      </c>
      <c r="F16" s="160">
        <f>(D16+C16+E16)*B16/4</f>
        <v>418000</v>
      </c>
      <c r="G16" s="214">
        <f t="shared" si="1"/>
        <v>5662000</v>
      </c>
      <c r="H16" s="33">
        <f>SUMIFS(Branch!$G$3:$G$74,Branch!$C$3:$C$74,'FA Schedule'!J$6)*C16</f>
        <v>0</v>
      </c>
      <c r="I16" s="217">
        <f>(G16*B16)+(H16*B16*6/12)</f>
        <v>1415500</v>
      </c>
      <c r="J16" s="216">
        <f t="shared" si="18"/>
        <v>4246500</v>
      </c>
      <c r="K16" s="33">
        <f>SUMIFS(Branch!$G$3:$G$74,Branch!$C$3:$C$74,'FA Schedule'!M$6)*C16</f>
        <v>0</v>
      </c>
      <c r="L16" s="219">
        <f>(J16+K16)*B16</f>
        <v>1061625</v>
      </c>
      <c r="M16" s="216">
        <f t="shared" si="19"/>
        <v>3184875</v>
      </c>
      <c r="N16" s="33">
        <f>SUMIFS(Branch!$G$3:$G$74,Branch!$C$3:$C$74,'FA Schedule'!P$6)*C16</f>
        <v>0</v>
      </c>
      <c r="O16" s="219">
        <f t="shared" si="6"/>
        <v>796218.75</v>
      </c>
      <c r="P16" s="216">
        <f t="shared" si="20"/>
        <v>2388656.25</v>
      </c>
      <c r="Q16" s="33">
        <f>SUMIFS(Branch!$G$3:$G$74,Branch!$C$3:$C$74,'FA Schedule'!S$6)*C16</f>
        <v>0</v>
      </c>
      <c r="R16" s="219">
        <f t="shared" si="8"/>
        <v>597164.0625</v>
      </c>
      <c r="S16" s="216">
        <f t="shared" si="21"/>
        <v>1791492.1875</v>
      </c>
      <c r="T16" s="33">
        <f>SUMIFS(Branch!$G$3:$G$74,Branch!$C$3:$C$74,'FA Schedule'!V$6)*C16</f>
        <v>0</v>
      </c>
      <c r="U16" s="219">
        <f t="shared" si="16"/>
        <v>447873.046875</v>
      </c>
      <c r="V16" s="216">
        <f t="shared" si="17"/>
        <v>1343619.140625</v>
      </c>
    </row>
    <row r="17" spans="1:23">
      <c r="A17" s="376" t="s">
        <v>331</v>
      </c>
      <c r="B17" s="377"/>
      <c r="C17" s="221">
        <f t="shared" ref="C17:V17" si="22">SUM(C11:C16)</f>
        <v>7765000</v>
      </c>
      <c r="D17" s="221">
        <f t="shared" si="22"/>
        <v>77650000</v>
      </c>
      <c r="E17" s="221">
        <f t="shared" si="22"/>
        <v>0</v>
      </c>
      <c r="F17" s="221">
        <f t="shared" si="22"/>
        <v>3531770</v>
      </c>
      <c r="G17" s="221">
        <f t="shared" si="22"/>
        <v>74118230</v>
      </c>
      <c r="H17" s="221">
        <f t="shared" si="22"/>
        <v>0</v>
      </c>
      <c r="I17" s="221">
        <f t="shared" si="22"/>
        <v>12069045.754999999</v>
      </c>
      <c r="J17" s="221">
        <f t="shared" si="22"/>
        <v>62049184.245000005</v>
      </c>
      <c r="K17" s="221">
        <f t="shared" si="22"/>
        <v>0</v>
      </c>
      <c r="L17" s="221">
        <f t="shared" si="22"/>
        <v>9437782.184595</v>
      </c>
      <c r="M17" s="221">
        <f t="shared" si="22"/>
        <v>52611402.060405001</v>
      </c>
      <c r="N17" s="221">
        <f t="shared" si="22"/>
        <v>0</v>
      </c>
      <c r="O17" s="221">
        <f t="shared" si="22"/>
        <v>7425803.0829208046</v>
      </c>
      <c r="P17" s="221">
        <f t="shared" si="22"/>
        <v>45185598.977484196</v>
      </c>
      <c r="Q17" s="221">
        <f t="shared" si="22"/>
        <v>0</v>
      </c>
      <c r="R17" s="221">
        <f t="shared" si="22"/>
        <v>5884008.1529032644</v>
      </c>
      <c r="S17" s="221">
        <f t="shared" si="22"/>
        <v>39301590.82458093</v>
      </c>
      <c r="T17" s="221">
        <f t="shared" si="22"/>
        <v>0</v>
      </c>
      <c r="U17" s="221">
        <f t="shared" si="22"/>
        <v>4699586.8380015977</v>
      </c>
      <c r="V17" s="221">
        <f t="shared" si="22"/>
        <v>34602003.986579336</v>
      </c>
      <c r="W17" s="280"/>
    </row>
    <row r="18" spans="1:23">
      <c r="A18" s="6"/>
      <c r="B18" s="6"/>
      <c r="C18" s="6"/>
      <c r="D18" s="15"/>
      <c r="E18" s="6"/>
      <c r="F18" s="6"/>
      <c r="G18" s="6"/>
      <c r="H18" s="6"/>
      <c r="I18" s="6"/>
      <c r="J18" s="6"/>
      <c r="K18" s="6"/>
      <c r="L18" s="6"/>
      <c r="M18" s="6"/>
      <c r="N18" s="6"/>
    </row>
  </sheetData>
  <mergeCells count="26">
    <mergeCell ref="K7:K8"/>
    <mergeCell ref="L7:L8"/>
    <mergeCell ref="M7:M8"/>
    <mergeCell ref="N7:N8"/>
    <mergeCell ref="Q7:Q8"/>
    <mergeCell ref="V7:V8"/>
    <mergeCell ref="O7:O8"/>
    <mergeCell ref="P7:P8"/>
    <mergeCell ref="R7:R8"/>
    <mergeCell ref="S7:S8"/>
    <mergeCell ref="U7:U8"/>
    <mergeCell ref="T7:T8"/>
    <mergeCell ref="A17:B17"/>
    <mergeCell ref="A2:J2"/>
    <mergeCell ref="A3:J3"/>
    <mergeCell ref="A4:J4"/>
    <mergeCell ref="D6:E6"/>
    <mergeCell ref="A7:A8"/>
    <mergeCell ref="B7:B8"/>
    <mergeCell ref="D7:E7"/>
    <mergeCell ref="F7:F8"/>
    <mergeCell ref="C7:C8"/>
    <mergeCell ref="H7:H8"/>
    <mergeCell ref="G7:G8"/>
    <mergeCell ref="I7:I8"/>
    <mergeCell ref="J7:J8"/>
  </mergeCells>
  <pageMargins left="0.7" right="0.7" top="0.75" bottom="0.75" header="0.3" footer="0.3"/>
  <pageSetup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0C6F0-0F5F-489D-AF75-7870C164A103}">
  <sheetPr>
    <tabColor rgb="FF92D050"/>
  </sheetPr>
  <dimension ref="B2:J32"/>
  <sheetViews>
    <sheetView showGridLines="0" topLeftCell="C1" workbookViewId="0">
      <selection activeCell="H32" sqref="H32"/>
    </sheetView>
  </sheetViews>
  <sheetFormatPr defaultRowHeight="15"/>
  <cols>
    <col min="3" max="3" width="34.28515625" bestFit="1" customWidth="1"/>
    <col min="4" max="4" width="29.7109375" customWidth="1"/>
    <col min="5" max="5" width="35.7109375" customWidth="1"/>
    <col min="6" max="6" width="20.28515625" customWidth="1"/>
    <col min="7" max="7" width="22.7109375" customWidth="1"/>
    <col min="8" max="8" width="25" customWidth="1"/>
    <col min="9" max="9" width="22.7109375" customWidth="1"/>
    <col min="10" max="10" width="18.28515625" customWidth="1"/>
  </cols>
  <sheetData>
    <row r="2" spans="2:10" ht="18.75">
      <c r="B2" s="363" t="s">
        <v>424</v>
      </c>
      <c r="C2" s="363" t="s">
        <v>425</v>
      </c>
      <c r="D2" s="363" t="s">
        <v>426</v>
      </c>
      <c r="E2" s="364" t="s">
        <v>427</v>
      </c>
      <c r="F2" s="364"/>
      <c r="G2" s="364"/>
      <c r="H2" s="364"/>
      <c r="I2" s="364"/>
      <c r="J2" s="364"/>
    </row>
    <row r="3" spans="2:10" s="3" customFormat="1">
      <c r="B3" s="363"/>
      <c r="C3" s="363"/>
      <c r="D3" s="363"/>
      <c r="E3" s="190" t="s">
        <v>428</v>
      </c>
      <c r="F3" s="191"/>
      <c r="G3" s="175" t="s">
        <v>429</v>
      </c>
      <c r="H3" s="175" t="s">
        <v>430</v>
      </c>
      <c r="I3" s="175" t="s">
        <v>431</v>
      </c>
      <c r="J3" s="175" t="s">
        <v>432</v>
      </c>
    </row>
    <row r="4" spans="2:10">
      <c r="B4" s="363"/>
      <c r="C4" s="363"/>
      <c r="D4" s="363"/>
      <c r="E4" s="192" t="s">
        <v>433</v>
      </c>
      <c r="F4" s="193" t="s">
        <v>434</v>
      </c>
      <c r="G4" s="194" t="s">
        <v>435</v>
      </c>
      <c r="H4" s="194" t="s">
        <v>436</v>
      </c>
      <c r="I4" s="194" t="s">
        <v>437</v>
      </c>
      <c r="J4" s="194" t="s">
        <v>438</v>
      </c>
    </row>
    <row r="7" spans="2:10" s="3" customFormat="1">
      <c r="B7" s="172">
        <v>1</v>
      </c>
      <c r="C7" s="195" t="s">
        <v>616</v>
      </c>
      <c r="D7" s="182">
        <f>SUM(F7:J7)</f>
        <v>0</v>
      </c>
      <c r="E7" s="196"/>
      <c r="F7" s="197">
        <f>SUM(E7:E7)</f>
        <v>0</v>
      </c>
      <c r="G7" s="196"/>
      <c r="H7" s="195"/>
      <c r="I7" s="195"/>
      <c r="J7" s="195"/>
    </row>
    <row r="8" spans="2:10">
      <c r="B8" s="198"/>
      <c r="C8" s="170" t="s">
        <v>617</v>
      </c>
      <c r="D8" s="182">
        <f t="shared" ref="D8:D9" si="0">SUM(F8:J8)</f>
        <v>0</v>
      </c>
      <c r="E8" s="182"/>
      <c r="F8" s="197">
        <f>SUM(E8:E8)</f>
        <v>0</v>
      </c>
      <c r="G8" s="182"/>
      <c r="H8" s="170"/>
      <c r="I8" s="170"/>
      <c r="J8" s="170"/>
    </row>
    <row r="9" spans="2:10">
      <c r="B9" s="198"/>
      <c r="C9" s="170" t="s">
        <v>618</v>
      </c>
      <c r="D9" s="182">
        <f t="shared" si="0"/>
        <v>0</v>
      </c>
      <c r="E9" s="182"/>
      <c r="F9" s="197">
        <f>SUM(E9:E9)</f>
        <v>0</v>
      </c>
      <c r="G9" s="182"/>
      <c r="H9" s="170"/>
      <c r="I9" s="170"/>
      <c r="J9" s="170"/>
    </row>
    <row r="10" spans="2:10">
      <c r="D10" s="5"/>
      <c r="E10" s="5"/>
      <c r="F10" s="5"/>
      <c r="G10" s="5"/>
    </row>
    <row r="11" spans="2:10">
      <c r="B11" s="172">
        <v>2</v>
      </c>
      <c r="C11" s="195" t="s">
        <v>619</v>
      </c>
      <c r="D11" s="182"/>
      <c r="E11" s="182"/>
      <c r="F11" s="186"/>
      <c r="G11" s="182"/>
      <c r="H11" s="170"/>
      <c r="I11" s="170"/>
      <c r="J11" s="170"/>
    </row>
    <row r="12" spans="2:10">
      <c r="B12" s="198"/>
      <c r="C12" s="170" t="s">
        <v>620</v>
      </c>
      <c r="D12" s="182">
        <f t="shared" ref="D12:D13" si="1">SUM(F12:J12)</f>
        <v>0</v>
      </c>
      <c r="E12" s="182"/>
      <c r="F12" s="197">
        <f>SUM(E12:E12)</f>
        <v>0</v>
      </c>
      <c r="G12" s="182"/>
      <c r="H12" s="170"/>
      <c r="I12" s="170"/>
      <c r="J12" s="170"/>
    </row>
    <row r="13" spans="2:10">
      <c r="B13" s="198"/>
      <c r="C13" s="170" t="s">
        <v>621</v>
      </c>
      <c r="D13" s="182">
        <f t="shared" si="1"/>
        <v>0</v>
      </c>
      <c r="E13" s="182"/>
      <c r="F13" s="197">
        <f>SUM(E13:E13)</f>
        <v>0</v>
      </c>
      <c r="G13" s="182"/>
      <c r="H13" s="170"/>
      <c r="I13" s="170"/>
      <c r="J13" s="170"/>
    </row>
    <row r="14" spans="2:10">
      <c r="D14" s="5"/>
      <c r="E14" s="5"/>
      <c r="F14" s="5"/>
      <c r="G14" s="5"/>
    </row>
    <row r="15" spans="2:10" s="3" customFormat="1">
      <c r="B15" s="172">
        <v>3</v>
      </c>
      <c r="C15" s="195" t="s">
        <v>622</v>
      </c>
      <c r="D15" s="182">
        <v>0</v>
      </c>
      <c r="E15" s="196"/>
      <c r="F15" s="197">
        <v>0</v>
      </c>
      <c r="G15" s="196"/>
      <c r="H15" s="195"/>
      <c r="I15" s="195"/>
      <c r="J15" s="195"/>
    </row>
    <row r="16" spans="2:10">
      <c r="B16" s="198"/>
      <c r="C16" s="170" t="s">
        <v>623</v>
      </c>
      <c r="D16" s="182">
        <v>0</v>
      </c>
      <c r="E16" s="182"/>
      <c r="F16" s="186"/>
      <c r="G16" s="182"/>
      <c r="H16" s="170"/>
      <c r="I16" s="170"/>
      <c r="J16" s="170"/>
    </row>
    <row r="17" spans="2:10">
      <c r="B17" s="198"/>
      <c r="C17" s="170" t="s">
        <v>624</v>
      </c>
      <c r="D17" s="182">
        <v>0</v>
      </c>
      <c r="E17" s="182"/>
      <c r="F17" s="186"/>
      <c r="G17" s="182"/>
      <c r="H17" s="170"/>
      <c r="I17" s="170"/>
      <c r="J17" s="170"/>
    </row>
    <row r="18" spans="2:10">
      <c r="B18" s="198"/>
      <c r="C18" s="170" t="s">
        <v>625</v>
      </c>
      <c r="D18" s="182">
        <v>0</v>
      </c>
      <c r="E18" s="182"/>
      <c r="F18" s="186"/>
      <c r="G18" s="182"/>
      <c r="H18" s="170"/>
      <c r="I18" s="170"/>
      <c r="J18" s="170"/>
    </row>
    <row r="19" spans="2:10">
      <c r="B19" s="198"/>
      <c r="C19" s="170" t="s">
        <v>626</v>
      </c>
      <c r="D19" s="182"/>
      <c r="E19" s="182"/>
      <c r="F19" s="186"/>
      <c r="G19" s="182"/>
      <c r="H19" s="170"/>
      <c r="I19" s="170"/>
      <c r="J19" s="170"/>
    </row>
    <row r="20" spans="2:10">
      <c r="D20" s="5"/>
      <c r="E20" s="5"/>
      <c r="F20" s="5"/>
      <c r="G20" s="5"/>
    </row>
    <row r="21" spans="2:10" s="3" customFormat="1">
      <c r="B21" s="172">
        <v>4</v>
      </c>
      <c r="C21" s="195" t="s">
        <v>627</v>
      </c>
      <c r="D21" s="182"/>
      <c r="E21" s="196"/>
      <c r="F21" s="197"/>
      <c r="G21" s="196"/>
      <c r="H21" s="195"/>
      <c r="I21" s="195"/>
      <c r="J21" s="195"/>
    </row>
    <row r="22" spans="2:10">
      <c r="B22" s="198"/>
      <c r="C22" s="199" t="s">
        <v>627</v>
      </c>
      <c r="D22" s="182">
        <v>0</v>
      </c>
      <c r="E22" s="182"/>
      <c r="F22" s="186">
        <v>0</v>
      </c>
      <c r="G22" s="182"/>
      <c r="H22" s="170"/>
      <c r="I22" s="170"/>
      <c r="J22" s="170"/>
    </row>
    <row r="23" spans="2:10">
      <c r="D23" s="5"/>
      <c r="E23" s="5"/>
      <c r="F23" s="5"/>
      <c r="G23" s="5"/>
    </row>
    <row r="24" spans="2:10">
      <c r="B24" s="172">
        <v>5</v>
      </c>
      <c r="C24" s="195" t="s">
        <v>198</v>
      </c>
      <c r="D24" s="182">
        <v>0</v>
      </c>
      <c r="E24" s="182"/>
      <c r="F24" s="186">
        <v>0</v>
      </c>
      <c r="G24" s="182"/>
      <c r="H24" s="170"/>
      <c r="I24" s="170"/>
      <c r="J24" s="170"/>
    </row>
    <row r="25" spans="2:10">
      <c r="B25" s="172"/>
      <c r="C25" s="170" t="s">
        <v>267</v>
      </c>
      <c r="D25" s="182"/>
      <c r="E25" s="182"/>
      <c r="F25" s="186"/>
      <c r="G25" s="182"/>
      <c r="H25" s="170"/>
      <c r="I25" s="170"/>
      <c r="J25" s="170"/>
    </row>
    <row r="26" spans="2:10">
      <c r="B26" s="172"/>
      <c r="C26" s="170" t="s">
        <v>628</v>
      </c>
      <c r="D26" s="182"/>
      <c r="E26" s="182"/>
      <c r="F26" s="186"/>
      <c r="G26" s="182"/>
      <c r="H26" s="170"/>
      <c r="I26" s="170"/>
      <c r="J26" s="170"/>
    </row>
    <row r="27" spans="2:10">
      <c r="B27" s="172"/>
      <c r="C27" s="170" t="s">
        <v>266</v>
      </c>
      <c r="D27" s="182"/>
      <c r="E27" s="182"/>
      <c r="F27" s="186"/>
      <c r="G27" s="182"/>
      <c r="H27" s="170"/>
      <c r="I27" s="170"/>
      <c r="J27" s="170"/>
    </row>
    <row r="28" spans="2:10">
      <c r="D28" s="5"/>
      <c r="E28" s="5"/>
      <c r="F28" s="5"/>
      <c r="G28" s="5"/>
    </row>
    <row r="29" spans="2:10">
      <c r="B29" s="172">
        <v>6</v>
      </c>
      <c r="C29" s="195" t="s">
        <v>179</v>
      </c>
      <c r="D29" s="182">
        <f>SUM(F29:J29)</f>
        <v>0</v>
      </c>
      <c r="E29" s="182"/>
      <c r="F29" s="186">
        <f>SUM(E29:E29)</f>
        <v>0</v>
      </c>
      <c r="G29" s="182"/>
      <c r="H29" s="170"/>
      <c r="I29" s="170"/>
      <c r="J29" s="170"/>
    </row>
    <row r="30" spans="2:10">
      <c r="B30" s="172"/>
      <c r="C30" s="170" t="s">
        <v>629</v>
      </c>
      <c r="D30" s="182"/>
      <c r="E30" s="182"/>
      <c r="F30" s="186"/>
      <c r="G30" s="182"/>
      <c r="H30" s="170"/>
      <c r="I30" s="170"/>
      <c r="J30" s="170"/>
    </row>
    <row r="31" spans="2:10">
      <c r="D31" s="5"/>
      <c r="E31" s="5"/>
      <c r="F31" s="5"/>
      <c r="G31" s="5"/>
    </row>
    <row r="32" spans="2:10" s="201" customFormat="1">
      <c r="B32" s="365" t="s">
        <v>445</v>
      </c>
      <c r="C32" s="365"/>
      <c r="D32" s="200">
        <v>510000000</v>
      </c>
      <c r="E32" s="200">
        <f>SUM(E7:E31)</f>
        <v>0</v>
      </c>
      <c r="F32" s="200">
        <f>SUM(F7:F31)</f>
        <v>0</v>
      </c>
      <c r="G32" s="200">
        <f>SUM(G7:G31)</f>
        <v>0</v>
      </c>
      <c r="H32" s="200">
        <v>430000000</v>
      </c>
      <c r="I32" s="200">
        <f>SUM(I7:I31)</f>
        <v>0</v>
      </c>
      <c r="J32" s="200">
        <f>SUM(J7:J31)</f>
        <v>0</v>
      </c>
    </row>
  </sheetData>
  <mergeCells count="5">
    <mergeCell ref="B2:B4"/>
    <mergeCell ref="C2:C4"/>
    <mergeCell ref="D2:D4"/>
    <mergeCell ref="E2:J2"/>
    <mergeCell ref="B32:C3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83C37-1088-47E9-BFEF-EE633E1AA1BF}">
  <sheetPr>
    <tabColor rgb="FF92D050"/>
  </sheetPr>
  <dimension ref="A1"/>
  <sheetViews>
    <sheetView workbookViewId="0"/>
  </sheetViews>
  <sheetFormatPr defaultRowHeight="1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B1:P43"/>
  <sheetViews>
    <sheetView showGridLines="0" zoomScaleNormal="100" workbookViewId="0">
      <selection activeCell="C18" sqref="C18"/>
    </sheetView>
  </sheetViews>
  <sheetFormatPr defaultRowHeight="15"/>
  <cols>
    <col min="1" max="1" width="1.7109375" customWidth="1"/>
    <col min="2" max="2" width="35.7109375" customWidth="1"/>
    <col min="3" max="5" width="15.7109375" customWidth="1"/>
    <col min="6" max="7" width="15.28515625" bestFit="1" customWidth="1"/>
    <col min="8" max="8" width="15.28515625" customWidth="1"/>
    <col min="9" max="9" width="15.28515625" bestFit="1" customWidth="1"/>
    <col min="10" max="10" width="13.28515625" bestFit="1" customWidth="1"/>
    <col min="11" max="15" width="11.7109375" bestFit="1" customWidth="1"/>
    <col min="16" max="16" width="11.5703125" bestFit="1" customWidth="1"/>
  </cols>
  <sheetData>
    <row r="1" spans="2:16" ht="15.75" thickBot="1"/>
    <row r="2" spans="2:16" ht="15.75" thickBot="1">
      <c r="B2" s="406" t="s">
        <v>630</v>
      </c>
      <c r="C2" s="407"/>
      <c r="D2" s="407"/>
      <c r="E2" s="407"/>
      <c r="F2" s="407"/>
      <c r="G2" s="407"/>
      <c r="H2" s="407"/>
      <c r="I2" s="408"/>
    </row>
    <row r="3" spans="2:16" ht="15.75" thickBot="1">
      <c r="B3" s="399"/>
      <c r="C3" s="359"/>
      <c r="D3" s="359"/>
      <c r="E3" s="359"/>
      <c r="I3" s="117"/>
    </row>
    <row r="4" spans="2:16" ht="15.75" thickBot="1">
      <c r="B4" s="403" t="s">
        <v>631</v>
      </c>
      <c r="C4" s="404"/>
      <c r="D4" s="404"/>
      <c r="E4" s="404"/>
      <c r="F4" s="404"/>
      <c r="G4" s="404"/>
      <c r="H4" s="404"/>
      <c r="I4" s="405"/>
    </row>
    <row r="5" spans="2:16" ht="15.75" thickBot="1">
      <c r="B5" s="400"/>
      <c r="C5" s="401"/>
      <c r="D5" s="401"/>
      <c r="E5" s="401"/>
      <c r="F5" s="154"/>
      <c r="G5" s="154"/>
      <c r="H5" s="154"/>
      <c r="I5" s="124"/>
    </row>
    <row r="6" spans="2:16" ht="15.75" thickBot="1">
      <c r="B6" s="356" t="s">
        <v>632</v>
      </c>
      <c r="C6" s="357"/>
      <c r="D6" s="357"/>
      <c r="E6" s="357"/>
      <c r="F6" s="357"/>
      <c r="G6" s="357"/>
      <c r="H6" s="357"/>
      <c r="I6" s="402"/>
    </row>
    <row r="7" spans="2:16" ht="30.75" customHeight="1" thickBot="1">
      <c r="B7" s="52" t="s">
        <v>2</v>
      </c>
      <c r="C7" s="156" t="s">
        <v>633</v>
      </c>
      <c r="D7" s="59" t="s">
        <v>634</v>
      </c>
      <c r="E7" s="70" t="s">
        <v>635</v>
      </c>
      <c r="F7" s="59" t="s">
        <v>636</v>
      </c>
      <c r="G7" s="70" t="s">
        <v>637</v>
      </c>
      <c r="H7" s="59" t="s">
        <v>638</v>
      </c>
      <c r="I7" s="59" t="s">
        <v>639</v>
      </c>
    </row>
    <row r="8" spans="2:16">
      <c r="B8" s="72"/>
      <c r="C8" s="157"/>
      <c r="D8" s="60"/>
      <c r="E8" s="51"/>
      <c r="F8" s="60"/>
      <c r="G8" s="51"/>
      <c r="H8" s="60"/>
      <c r="I8" s="60"/>
    </row>
    <row r="9" spans="2:16">
      <c r="B9" s="73" t="s">
        <v>640</v>
      </c>
      <c r="C9" s="55"/>
      <c r="D9" s="55"/>
      <c r="E9" s="24"/>
      <c r="F9" s="55"/>
      <c r="G9" s="24"/>
      <c r="H9" s="55"/>
      <c r="I9" s="55"/>
    </row>
    <row r="10" spans="2:16">
      <c r="B10" s="25" t="s">
        <v>641</v>
      </c>
      <c r="C10" s="55"/>
      <c r="D10" s="55">
        <f>C10</f>
        <v>0</v>
      </c>
      <c r="E10" s="55">
        <f t="shared" ref="E10:I10" si="0">D10</f>
        <v>0</v>
      </c>
      <c r="F10" s="55">
        <f t="shared" si="0"/>
        <v>0</v>
      </c>
      <c r="G10" s="55">
        <f t="shared" si="0"/>
        <v>0</v>
      </c>
      <c r="H10" s="55">
        <f t="shared" si="0"/>
        <v>0</v>
      </c>
      <c r="I10" s="55">
        <f t="shared" si="0"/>
        <v>0</v>
      </c>
      <c r="J10" s="155">
        <f t="shared" ref="J10:J11" si="1">C10/100000</f>
        <v>0</v>
      </c>
      <c r="K10" s="155">
        <f t="shared" ref="K10:K11" si="2">D10/100000</f>
        <v>0</v>
      </c>
      <c r="L10" s="155">
        <f t="shared" ref="L10:L11" si="3">E10/100000</f>
        <v>0</v>
      </c>
      <c r="M10" s="155">
        <f t="shared" ref="M10:M11" si="4">F10/100000</f>
        <v>0</v>
      </c>
      <c r="N10" s="155">
        <f t="shared" ref="N10:N11" si="5">G10/100000</f>
        <v>0</v>
      </c>
      <c r="O10" s="155">
        <f t="shared" ref="O10:O11" si="6">H10/100000</f>
        <v>0</v>
      </c>
      <c r="P10" s="155">
        <f t="shared" ref="P10:P11" si="7">I10/100000</f>
        <v>0</v>
      </c>
    </row>
    <row r="11" spans="2:16">
      <c r="B11" s="25" t="s">
        <v>642</v>
      </c>
      <c r="C11" s="61" t="e">
        <f>'1. P&amp;L'!C43</f>
        <v>#VALUE!</v>
      </c>
      <c r="D11" s="61" t="e">
        <f>C11+'1. P&amp;L'!D43</f>
        <v>#VALUE!</v>
      </c>
      <c r="E11" s="61" t="e">
        <f>D11+'1. P&amp;L'!E43</f>
        <v>#VALUE!</v>
      </c>
      <c r="F11" s="61" t="e">
        <f>E11+'1. P&amp;L'!F43</f>
        <v>#VALUE!</v>
      </c>
      <c r="G11" s="61" t="e">
        <f>F11+'1. P&amp;L'!G43</f>
        <v>#VALUE!</v>
      </c>
      <c r="H11" s="61" t="e">
        <f>G11+'1. P&amp;L'!#REF!</f>
        <v>#VALUE!</v>
      </c>
      <c r="I11" s="61" t="e">
        <f>H11+'1. P&amp;L'!#REF!</f>
        <v>#VALUE!</v>
      </c>
      <c r="J11" s="155" t="e">
        <f t="shared" si="1"/>
        <v>#VALUE!</v>
      </c>
      <c r="K11" s="155" t="e">
        <f t="shared" si="2"/>
        <v>#VALUE!</v>
      </c>
      <c r="L11" s="155" t="e">
        <f t="shared" si="3"/>
        <v>#VALUE!</v>
      </c>
      <c r="M11" s="155" t="e">
        <f t="shared" si="4"/>
        <v>#VALUE!</v>
      </c>
      <c r="N11" s="155" t="e">
        <f t="shared" si="5"/>
        <v>#VALUE!</v>
      </c>
      <c r="O11" s="155" t="e">
        <f t="shared" si="6"/>
        <v>#VALUE!</v>
      </c>
      <c r="P11" s="155" t="e">
        <f t="shared" si="7"/>
        <v>#VALUE!</v>
      </c>
    </row>
    <row r="12" spans="2:16">
      <c r="B12" s="25" t="s">
        <v>643</v>
      </c>
      <c r="C12" s="62" t="e">
        <f>SUM(C10:C11)</f>
        <v>#VALUE!</v>
      </c>
      <c r="D12" s="62" t="e">
        <f t="shared" ref="D12:H12" si="8">SUM(D10:D11)</f>
        <v>#VALUE!</v>
      </c>
      <c r="E12" s="62" t="e">
        <f t="shared" si="8"/>
        <v>#VALUE!</v>
      </c>
      <c r="F12" s="62" t="e">
        <f t="shared" si="8"/>
        <v>#VALUE!</v>
      </c>
      <c r="G12" s="62" t="e">
        <f t="shared" si="8"/>
        <v>#VALUE!</v>
      </c>
      <c r="H12" s="62" t="e">
        <f t="shared" si="8"/>
        <v>#VALUE!</v>
      </c>
      <c r="I12" s="62" t="e">
        <f t="shared" ref="I12" si="9">SUM(I10:I11)</f>
        <v>#VALUE!</v>
      </c>
    </row>
    <row r="13" spans="2:16">
      <c r="B13" s="25"/>
      <c r="C13" s="55"/>
      <c r="D13" s="55"/>
      <c r="E13" s="24"/>
      <c r="F13" s="55"/>
      <c r="G13" s="24"/>
      <c r="H13" s="55"/>
      <c r="I13" s="55"/>
    </row>
    <row r="14" spans="2:16">
      <c r="B14" s="74" t="s">
        <v>644</v>
      </c>
      <c r="C14" s="55"/>
      <c r="D14" s="55"/>
      <c r="E14" s="24"/>
      <c r="F14" s="55"/>
      <c r="G14" s="24"/>
      <c r="H14" s="55"/>
      <c r="I14" s="55"/>
    </row>
    <row r="15" spans="2:16">
      <c r="B15" s="25" t="s">
        <v>645</v>
      </c>
      <c r="C15" s="63">
        <f>'Repayment schedule'!B6</f>
        <v>0</v>
      </c>
      <c r="D15" s="63">
        <f>'Repayment schedule'!B18</f>
        <v>0</v>
      </c>
      <c r="E15" s="47">
        <f>'Repayment schedule'!B30</f>
        <v>0</v>
      </c>
      <c r="F15" s="63">
        <f>'Repayment schedule'!B42</f>
        <v>0</v>
      </c>
      <c r="G15" s="63">
        <f>'Repayment schedule'!B54</f>
        <v>0</v>
      </c>
      <c r="H15" s="63">
        <f>'Repayment schedule'!B66</f>
        <v>0</v>
      </c>
      <c r="I15" s="63">
        <f>'Repayment schedule'!B78</f>
        <v>0</v>
      </c>
      <c r="J15" s="155">
        <f t="shared" ref="J15:P15" si="10">C15/100000</f>
        <v>0</v>
      </c>
      <c r="K15" s="155">
        <f t="shared" si="10"/>
        <v>0</v>
      </c>
      <c r="L15" s="155">
        <f t="shared" si="10"/>
        <v>0</v>
      </c>
      <c r="M15" s="155">
        <f t="shared" si="10"/>
        <v>0</v>
      </c>
      <c r="N15" s="155">
        <f t="shared" si="10"/>
        <v>0</v>
      </c>
      <c r="O15" s="155">
        <f t="shared" si="10"/>
        <v>0</v>
      </c>
      <c r="P15" s="155">
        <f t="shared" si="10"/>
        <v>0</v>
      </c>
    </row>
    <row r="16" spans="2:16">
      <c r="B16" s="25"/>
      <c r="C16" s="55"/>
      <c r="D16" s="55"/>
      <c r="E16" s="24"/>
      <c r="F16" s="55"/>
      <c r="G16" s="24"/>
      <c r="H16" s="55"/>
      <c r="I16" s="55"/>
    </row>
    <row r="17" spans="2:16">
      <c r="B17" s="75" t="s">
        <v>646</v>
      </c>
      <c r="C17" s="55"/>
      <c r="D17" s="55"/>
      <c r="E17" s="24"/>
      <c r="F17" s="55"/>
      <c r="G17" s="24"/>
      <c r="H17" s="55"/>
      <c r="I17" s="55"/>
    </row>
    <row r="18" spans="2:16">
      <c r="B18" s="25" t="s">
        <v>647</v>
      </c>
      <c r="C18" s="55" t="e">
        <f>('1. P&amp;L'!C21+'1. P&amp;L'!#REF!)*39.6%</f>
        <v>#REF!</v>
      </c>
      <c r="D18" s="55" t="e">
        <f>('1. P&amp;L'!D21+'1. P&amp;L'!#REF!)*41%</f>
        <v>#REF!</v>
      </c>
      <c r="E18" s="55" t="e">
        <f>('1. P&amp;L'!E21+'1. P&amp;L'!#REF!)*40%+500000</f>
        <v>#REF!</v>
      </c>
      <c r="F18" s="55" t="e">
        <f>('1. P&amp;L'!F21+'1. P&amp;L'!#REF!)*37%</f>
        <v>#REF!</v>
      </c>
      <c r="G18" s="55" t="e">
        <f>('1. P&amp;L'!G21+'1. P&amp;L'!#REF!)*33%</f>
        <v>#REF!</v>
      </c>
      <c r="H18" s="55" t="e">
        <f>('1. P&amp;L'!#REF!+'1. P&amp;L'!#REF!)*33%</f>
        <v>#REF!</v>
      </c>
      <c r="I18" s="55" t="e">
        <f>('1. P&amp;L'!#REF!+'1. P&amp;L'!#REF!)*33%</f>
        <v>#REF!</v>
      </c>
      <c r="J18" s="155" t="e">
        <f t="shared" ref="J18:P19" si="11">C18/100000</f>
        <v>#REF!</v>
      </c>
      <c r="K18" s="155" t="e">
        <f t="shared" si="11"/>
        <v>#REF!</v>
      </c>
      <c r="L18" s="155" t="e">
        <f t="shared" si="11"/>
        <v>#REF!</v>
      </c>
      <c r="M18" s="155" t="e">
        <f t="shared" si="11"/>
        <v>#REF!</v>
      </c>
      <c r="N18" s="155" t="e">
        <f t="shared" si="11"/>
        <v>#REF!</v>
      </c>
      <c r="O18" s="155" t="e">
        <f t="shared" si="11"/>
        <v>#REF!</v>
      </c>
      <c r="P18" s="155" t="e">
        <f t="shared" si="11"/>
        <v>#REF!</v>
      </c>
    </row>
    <row r="19" spans="2:16">
      <c r="B19" s="25" t="s">
        <v>648</v>
      </c>
      <c r="C19" s="55">
        <v>3509865</v>
      </c>
      <c r="D19" s="55">
        <f t="shared" ref="D19:I19" si="12">C19*120%</f>
        <v>4211838</v>
      </c>
      <c r="E19" s="55">
        <f t="shared" si="12"/>
        <v>5054205.5999999996</v>
      </c>
      <c r="F19" s="55">
        <f t="shared" si="12"/>
        <v>6065046.7199999997</v>
      </c>
      <c r="G19" s="55">
        <f t="shared" si="12"/>
        <v>7278056.0639999993</v>
      </c>
      <c r="H19" s="55">
        <f t="shared" si="12"/>
        <v>8733667.2767999992</v>
      </c>
      <c r="I19" s="55">
        <f t="shared" si="12"/>
        <v>10480400.732159998</v>
      </c>
      <c r="J19" s="155">
        <f t="shared" si="11"/>
        <v>35.098649999999999</v>
      </c>
      <c r="K19" s="155">
        <f t="shared" si="11"/>
        <v>42.118380000000002</v>
      </c>
      <c r="L19" s="155">
        <f t="shared" si="11"/>
        <v>50.542055999999995</v>
      </c>
      <c r="M19" s="155">
        <f t="shared" si="11"/>
        <v>60.650467199999994</v>
      </c>
      <c r="N19" s="155">
        <f t="shared" si="11"/>
        <v>72.78056063999999</v>
      </c>
      <c r="O19" s="155">
        <f t="shared" si="11"/>
        <v>87.336672767999985</v>
      </c>
      <c r="P19" s="155">
        <f t="shared" si="11"/>
        <v>104.80400732159998</v>
      </c>
    </row>
    <row r="20" spans="2:16" ht="15.75" thickBot="1">
      <c r="B20" s="76" t="s">
        <v>649</v>
      </c>
      <c r="C20" s="64" t="e">
        <f t="shared" ref="C20:I20" si="13">SUM(C12:C19)</f>
        <v>#VALUE!</v>
      </c>
      <c r="D20" s="64" t="e">
        <f t="shared" si="13"/>
        <v>#VALUE!</v>
      </c>
      <c r="E20" s="28" t="e">
        <f t="shared" si="13"/>
        <v>#VALUE!</v>
      </c>
      <c r="F20" s="64" t="e">
        <f t="shared" si="13"/>
        <v>#VALUE!</v>
      </c>
      <c r="G20" s="28" t="e">
        <f t="shared" si="13"/>
        <v>#VALUE!</v>
      </c>
      <c r="H20" s="64" t="e">
        <f t="shared" si="13"/>
        <v>#VALUE!</v>
      </c>
      <c r="I20" s="64" t="e">
        <f t="shared" si="13"/>
        <v>#VALUE!</v>
      </c>
    </row>
    <row r="21" spans="2:16" ht="15.75" thickTop="1">
      <c r="B21" s="76"/>
      <c r="C21" s="58"/>
      <c r="D21" s="58"/>
      <c r="E21" s="27"/>
      <c r="F21" s="58"/>
      <c r="G21" s="27"/>
      <c r="H21" s="58"/>
      <c r="I21" s="58"/>
    </row>
    <row r="22" spans="2:16">
      <c r="B22" s="77" t="s">
        <v>650</v>
      </c>
      <c r="C22" s="65"/>
      <c r="D22" s="65"/>
      <c r="E22" s="35"/>
      <c r="F22" s="65"/>
      <c r="G22" s="35"/>
      <c r="H22" s="65"/>
      <c r="I22" s="65"/>
    </row>
    <row r="23" spans="2:16">
      <c r="B23" s="25" t="s">
        <v>651</v>
      </c>
      <c r="C23" s="66">
        <f>'FA Schedule'!D17+'FA Schedule'!C17</f>
        <v>85415000</v>
      </c>
      <c r="D23" s="66">
        <f>'FA Schedule'!G17+'FA Schedule'!H17</f>
        <v>74118230</v>
      </c>
      <c r="E23" s="48">
        <f>'FA Schedule'!J17+'FA Schedule'!N17</f>
        <v>62049184.245000005</v>
      </c>
      <c r="F23" s="66">
        <f>'FA Schedule'!P17+'FA Schedule'!Q17</f>
        <v>45185598.977484196</v>
      </c>
      <c r="G23" s="48">
        <f>'FA Schedule'!S17+'FA Schedule'!T17</f>
        <v>39301590.82458093</v>
      </c>
      <c r="H23" s="66" t="e">
        <f>'FA Schedule'!V17+'FA Schedule'!#REF!</f>
        <v>#REF!</v>
      </c>
      <c r="I23" s="66" t="e">
        <f>'FA Schedule'!#REF!+'FA Schedule'!#REF!</f>
        <v>#REF!</v>
      </c>
      <c r="J23" s="155">
        <f>C23/100000</f>
        <v>854.15</v>
      </c>
      <c r="K23" s="155">
        <f t="shared" ref="K23:P24" si="14">D23/100000</f>
        <v>741.18230000000005</v>
      </c>
      <c r="L23" s="155">
        <f t="shared" si="14"/>
        <v>620.49184245000004</v>
      </c>
      <c r="M23" s="155">
        <f t="shared" si="14"/>
        <v>451.85598977484199</v>
      </c>
      <c r="N23" s="155">
        <f t="shared" si="14"/>
        <v>393.01590824580933</v>
      </c>
      <c r="O23" s="155" t="e">
        <f t="shared" si="14"/>
        <v>#REF!</v>
      </c>
      <c r="P23" s="155" t="e">
        <f t="shared" si="14"/>
        <v>#REF!</v>
      </c>
    </row>
    <row r="24" spans="2:16" ht="17.25">
      <c r="B24" s="25" t="s">
        <v>652</v>
      </c>
      <c r="C24" s="67">
        <f>'FA Schedule'!F17</f>
        <v>3531770</v>
      </c>
      <c r="D24" s="67">
        <f>'FA Schedule'!I17</f>
        <v>12069045.754999999</v>
      </c>
      <c r="E24" s="49">
        <f>'FA Schedule'!O17</f>
        <v>7425803.0829208046</v>
      </c>
      <c r="F24" s="67">
        <f>'FA Schedule'!R17</f>
        <v>5884008.1529032644</v>
      </c>
      <c r="G24" s="49">
        <f>'FA Schedule'!U17</f>
        <v>4699586.8380015977</v>
      </c>
      <c r="H24" s="67" t="e">
        <f>'FA Schedule'!#REF!</f>
        <v>#REF!</v>
      </c>
      <c r="I24" s="67" t="e">
        <f>'FA Schedule'!#REF!</f>
        <v>#REF!</v>
      </c>
      <c r="J24" s="155">
        <f>C24/100000</f>
        <v>35.317700000000002</v>
      </c>
      <c r="K24" s="155">
        <f t="shared" si="14"/>
        <v>120.69045754999999</v>
      </c>
      <c r="L24" s="155">
        <f t="shared" si="14"/>
        <v>74.258030829208053</v>
      </c>
      <c r="M24" s="155">
        <f t="shared" si="14"/>
        <v>58.840081529032645</v>
      </c>
      <c r="N24" s="155">
        <f t="shared" si="14"/>
        <v>46.995868380015978</v>
      </c>
      <c r="O24" s="155" t="e">
        <f t="shared" si="14"/>
        <v>#REF!</v>
      </c>
      <c r="P24" s="155" t="e">
        <f t="shared" si="14"/>
        <v>#REF!</v>
      </c>
    </row>
    <row r="25" spans="2:16">
      <c r="B25" s="25" t="s">
        <v>653</v>
      </c>
      <c r="C25" s="165">
        <f>C23-C24</f>
        <v>81883230</v>
      </c>
      <c r="D25" s="55">
        <f t="shared" ref="D25:G25" si="15">D23-D24</f>
        <v>62049184.245000005</v>
      </c>
      <c r="E25" s="24">
        <f t="shared" si="15"/>
        <v>54623381.1620792</v>
      </c>
      <c r="F25" s="55">
        <f t="shared" si="15"/>
        <v>39301590.82458093</v>
      </c>
      <c r="G25" s="24">
        <f t="shared" si="15"/>
        <v>34602003.986579329</v>
      </c>
      <c r="H25" s="55" t="e">
        <f>H23-H24</f>
        <v>#REF!</v>
      </c>
      <c r="I25" s="55" t="e">
        <f>I23-I24</f>
        <v>#REF!</v>
      </c>
    </row>
    <row r="26" spans="2:16">
      <c r="B26" s="25"/>
      <c r="C26" s="165"/>
      <c r="D26" s="55"/>
      <c r="E26" s="24"/>
      <c r="F26" s="55"/>
      <c r="G26" s="24"/>
      <c r="H26" s="55"/>
      <c r="I26" s="55"/>
    </row>
    <row r="27" spans="2:16">
      <c r="B27" s="25" t="s">
        <v>654</v>
      </c>
      <c r="C27" s="165">
        <f>700000+3400000</f>
        <v>4100000</v>
      </c>
      <c r="D27" s="55">
        <f>800000+1700000+1800000</f>
        <v>4300000</v>
      </c>
      <c r="E27" s="55">
        <f>1200000+4500000</f>
        <v>5700000</v>
      </c>
      <c r="F27" s="55">
        <f>1500000+4300000</f>
        <v>5800000</v>
      </c>
      <c r="G27" s="55">
        <f>3500000+2800000</f>
        <v>6300000</v>
      </c>
      <c r="H27" s="55">
        <f>5500000+2000000</f>
        <v>7500000</v>
      </c>
      <c r="I27" s="55">
        <f>7500000+2400000</f>
        <v>9900000</v>
      </c>
      <c r="J27" s="5">
        <f>C27/100000</f>
        <v>41</v>
      </c>
      <c r="K27" s="5">
        <f t="shared" ref="K27:P27" si="16">D27/100000</f>
        <v>43</v>
      </c>
      <c r="L27" s="5">
        <f t="shared" si="16"/>
        <v>57</v>
      </c>
      <c r="M27" s="5">
        <f t="shared" si="16"/>
        <v>58</v>
      </c>
      <c r="N27" s="5">
        <f t="shared" si="16"/>
        <v>63</v>
      </c>
      <c r="O27" s="5">
        <f t="shared" si="16"/>
        <v>75</v>
      </c>
      <c r="P27" s="5">
        <f t="shared" si="16"/>
        <v>99</v>
      </c>
    </row>
    <row r="28" spans="2:16">
      <c r="B28" s="25"/>
      <c r="C28" s="165"/>
      <c r="D28" s="55"/>
      <c r="E28" s="24"/>
      <c r="F28" s="55"/>
      <c r="G28" s="24"/>
      <c r="H28" s="55"/>
      <c r="I28" s="55"/>
    </row>
    <row r="29" spans="2:16">
      <c r="B29" s="75" t="s">
        <v>655</v>
      </c>
      <c r="C29" s="165"/>
      <c r="D29" s="55"/>
      <c r="E29" s="24"/>
      <c r="F29" s="55"/>
      <c r="G29" s="24"/>
      <c r="H29" s="55"/>
      <c r="I29" s="55"/>
    </row>
    <row r="30" spans="2:16">
      <c r="B30" s="25" t="s">
        <v>656</v>
      </c>
      <c r="C30" s="166" t="e">
        <f>('1. P&amp;L'!C21+'1. P&amp;L'!#REF!)*30%</f>
        <v>#REF!</v>
      </c>
      <c r="D30" s="68" t="e">
        <f>('1. P&amp;L'!D21+'1. P&amp;L'!#REF!)*22%</f>
        <v>#REF!</v>
      </c>
      <c r="E30" s="68" t="e">
        <f>('1. P&amp;L'!E21+'1. P&amp;L'!#REF!)*26%</f>
        <v>#REF!</v>
      </c>
      <c r="F30" s="68" t="e">
        <f>('1. P&amp;L'!F21+'1. P&amp;L'!#REF!)*30%</f>
        <v>#REF!</v>
      </c>
      <c r="G30" s="68" t="e">
        <f>('1. P&amp;L'!G21+'1. P&amp;L'!#REF!)*30%</f>
        <v>#REF!</v>
      </c>
      <c r="H30" s="68" t="e">
        <f>('1. P&amp;L'!#REF!+'1. P&amp;L'!#REF!)*30%</f>
        <v>#REF!</v>
      </c>
      <c r="I30" s="68" t="e">
        <f>('1. P&amp;L'!#REF!+'1. P&amp;L'!#REF!)*30%</f>
        <v>#REF!</v>
      </c>
      <c r="J30" s="155" t="e">
        <f>C30/100000</f>
        <v>#REF!</v>
      </c>
      <c r="K30" s="155" t="e">
        <f t="shared" ref="K30:P30" si="17">D30/100000</f>
        <v>#REF!</v>
      </c>
      <c r="L30" s="155" t="e">
        <f t="shared" si="17"/>
        <v>#REF!</v>
      </c>
      <c r="M30" s="155" t="e">
        <f t="shared" si="17"/>
        <v>#REF!</v>
      </c>
      <c r="N30" s="155" t="e">
        <f t="shared" si="17"/>
        <v>#REF!</v>
      </c>
      <c r="O30" s="155" t="e">
        <f t="shared" si="17"/>
        <v>#REF!</v>
      </c>
      <c r="P30" s="155" t="e">
        <f t="shared" si="17"/>
        <v>#REF!</v>
      </c>
    </row>
    <row r="31" spans="2:16">
      <c r="B31" s="25" t="s">
        <v>657</v>
      </c>
      <c r="C31" s="165">
        <v>1500000</v>
      </c>
      <c r="D31" s="55">
        <v>1500000</v>
      </c>
      <c r="E31" s="24">
        <v>1500000</v>
      </c>
      <c r="F31" s="55">
        <v>1500000</v>
      </c>
      <c r="G31" s="24">
        <v>1500000</v>
      </c>
      <c r="H31" s="55">
        <v>1500000</v>
      </c>
      <c r="I31" s="55">
        <v>1500000</v>
      </c>
      <c r="J31" s="155">
        <f>C31/100000</f>
        <v>15</v>
      </c>
      <c r="K31" s="155">
        <f t="shared" ref="K31" si="18">D31/100000</f>
        <v>15</v>
      </c>
      <c r="L31" s="155">
        <f t="shared" ref="L31" si="19">E31/100000</f>
        <v>15</v>
      </c>
      <c r="M31" s="155">
        <f t="shared" ref="M31" si="20">F31/100000</f>
        <v>15</v>
      </c>
      <c r="N31" s="155">
        <f t="shared" ref="N31" si="21">G31/100000</f>
        <v>15</v>
      </c>
      <c r="O31" s="155">
        <f t="shared" ref="O31" si="22">H31/100000</f>
        <v>15</v>
      </c>
      <c r="P31" s="155">
        <f t="shared" ref="P31" si="23">I31/100000</f>
        <v>15</v>
      </c>
    </row>
    <row r="32" spans="2:16">
      <c r="B32" s="25" t="s">
        <v>658</v>
      </c>
      <c r="C32" s="165">
        <v>965000</v>
      </c>
      <c r="D32" s="55">
        <f>C32*135%</f>
        <v>1302750</v>
      </c>
      <c r="E32" s="55">
        <f>D32*135%</f>
        <v>1758712.5</v>
      </c>
      <c r="F32" s="55">
        <f>E32*110%</f>
        <v>1934583.7500000002</v>
      </c>
      <c r="G32" s="55">
        <f>F32*112.5%</f>
        <v>2176406.7187500005</v>
      </c>
      <c r="H32" s="55">
        <f t="shared" ref="H32" si="24">G32*115%</f>
        <v>2502867.7265625005</v>
      </c>
      <c r="I32" s="55">
        <f>H32*105%</f>
        <v>2628011.1128906254</v>
      </c>
      <c r="J32" s="155">
        <f>C32/100000</f>
        <v>9.65</v>
      </c>
      <c r="K32" s="155">
        <f t="shared" ref="K32" si="25">D32/100000</f>
        <v>13.0275</v>
      </c>
      <c r="L32" s="155">
        <f t="shared" ref="L32" si="26">E32/100000</f>
        <v>17.587125</v>
      </c>
      <c r="M32" s="155">
        <f t="shared" ref="M32" si="27">F32/100000</f>
        <v>19.345837500000002</v>
      </c>
      <c r="N32" s="155">
        <f t="shared" ref="N32" si="28">G32/100000</f>
        <v>21.764067187500004</v>
      </c>
      <c r="O32" s="155">
        <f t="shared" ref="O32" si="29">H32/100000</f>
        <v>25.028677265625003</v>
      </c>
      <c r="P32" s="155">
        <f t="shared" ref="P32" si="30">I32/100000</f>
        <v>26.280111128906253</v>
      </c>
    </row>
    <row r="33" spans="2:16">
      <c r="B33" s="25" t="s">
        <v>659</v>
      </c>
      <c r="C33" s="165" t="e">
        <f>'1. P&amp;L'!#REF!*20%</f>
        <v>#REF!</v>
      </c>
      <c r="D33" s="55" t="e">
        <f>'1. P&amp;L'!#REF!*17%</f>
        <v>#REF!</v>
      </c>
      <c r="E33" s="55" t="e">
        <f>'1. P&amp;L'!#REF!*17%</f>
        <v>#REF!</v>
      </c>
      <c r="F33" s="55" t="e">
        <f>'1. P&amp;L'!#REF!*14%</f>
        <v>#REF!</v>
      </c>
      <c r="G33" s="55" t="e">
        <f>'1. P&amp;L'!#REF!*13%</f>
        <v>#REF!</v>
      </c>
      <c r="H33" s="55" t="e">
        <f>'1. P&amp;L'!#REF!*13%</f>
        <v>#REF!</v>
      </c>
      <c r="I33" s="55" t="e">
        <f>'1. P&amp;L'!#REF!*14.78%</f>
        <v>#REF!</v>
      </c>
      <c r="J33" s="155" t="e">
        <f>C33/100000</f>
        <v>#REF!</v>
      </c>
      <c r="K33" s="155" t="e">
        <f t="shared" ref="K33:P33" si="31">D33/100000</f>
        <v>#REF!</v>
      </c>
      <c r="L33" s="155" t="e">
        <f t="shared" si="31"/>
        <v>#REF!</v>
      </c>
      <c r="M33" s="155" t="e">
        <f t="shared" si="31"/>
        <v>#REF!</v>
      </c>
      <c r="N33" s="155" t="e">
        <f t="shared" si="31"/>
        <v>#REF!</v>
      </c>
      <c r="O33" s="155" t="e">
        <f t="shared" si="31"/>
        <v>#REF!</v>
      </c>
      <c r="P33" s="155" t="e">
        <f t="shared" si="31"/>
        <v>#REF!</v>
      </c>
    </row>
    <row r="34" spans="2:16">
      <c r="B34" s="25" t="s">
        <v>660</v>
      </c>
      <c r="C34" s="165">
        <v>1805430</v>
      </c>
      <c r="D34" s="55">
        <v>4262000</v>
      </c>
      <c r="E34" s="55">
        <f>D34*112%</f>
        <v>4773440</v>
      </c>
      <c r="F34" s="55">
        <f>E34*104%</f>
        <v>4964377.6000000006</v>
      </c>
      <c r="G34" s="55">
        <f>F34*110%</f>
        <v>5460815.3600000013</v>
      </c>
      <c r="H34" s="55">
        <f>G34*120%</f>
        <v>6552978.432000001</v>
      </c>
      <c r="I34" s="55">
        <f>H34*105%</f>
        <v>6880627.353600001</v>
      </c>
      <c r="J34" s="155">
        <f>(C34+C31)/100000</f>
        <v>33.054299999999998</v>
      </c>
      <c r="K34" s="155">
        <f t="shared" ref="K34:P34" si="32">(D34+D31)/100000</f>
        <v>57.62</v>
      </c>
      <c r="L34" s="155">
        <f t="shared" si="32"/>
        <v>62.734400000000001</v>
      </c>
      <c r="M34" s="155">
        <f t="shared" si="32"/>
        <v>64.643776000000003</v>
      </c>
      <c r="N34" s="155">
        <f t="shared" si="32"/>
        <v>69.608153600000009</v>
      </c>
      <c r="O34" s="155">
        <f t="shared" si="32"/>
        <v>80.529784320000005</v>
      </c>
      <c r="P34" s="155">
        <f t="shared" si="32"/>
        <v>83.806273536000006</v>
      </c>
    </row>
    <row r="35" spans="2:16">
      <c r="B35" s="25" t="s">
        <v>661</v>
      </c>
      <c r="C35" s="165" t="e">
        <f>C20-SUM(C25:C34)</f>
        <v>#VALUE!</v>
      </c>
      <c r="D35" s="55" t="e">
        <f t="shared" ref="D35:H35" si="33">D20-SUM(D25:D34)</f>
        <v>#VALUE!</v>
      </c>
      <c r="E35" s="24" t="e">
        <f t="shared" si="33"/>
        <v>#VALUE!</v>
      </c>
      <c r="F35" s="55" t="e">
        <f t="shared" si="33"/>
        <v>#VALUE!</v>
      </c>
      <c r="G35" s="24" t="e">
        <f t="shared" si="33"/>
        <v>#VALUE!</v>
      </c>
      <c r="H35" s="55" t="e">
        <f t="shared" si="33"/>
        <v>#VALUE!</v>
      </c>
      <c r="I35" s="55" t="e">
        <f t="shared" ref="I35" si="34">I20-SUM(I25:I34)</f>
        <v>#VALUE!</v>
      </c>
      <c r="J35" s="155" t="e">
        <f>C35/100000</f>
        <v>#VALUE!</v>
      </c>
      <c r="K35" s="155" t="e">
        <f t="shared" ref="K35" si="35">D35/100000</f>
        <v>#VALUE!</v>
      </c>
      <c r="L35" s="155" t="e">
        <f t="shared" ref="L35" si="36">E35/100000</f>
        <v>#VALUE!</v>
      </c>
      <c r="M35" s="155" t="e">
        <f t="shared" ref="M35" si="37">F35/100000</f>
        <v>#VALUE!</v>
      </c>
      <c r="N35" s="155" t="e">
        <f t="shared" ref="N35" si="38">G35/100000</f>
        <v>#VALUE!</v>
      </c>
      <c r="O35" s="155" t="e">
        <f t="shared" ref="O35" si="39">H35/100000</f>
        <v>#VALUE!</v>
      </c>
      <c r="P35" s="155" t="e">
        <f t="shared" ref="P35" si="40">I35/100000</f>
        <v>#VALUE!</v>
      </c>
    </row>
    <row r="36" spans="2:16">
      <c r="B36" s="76" t="s">
        <v>649</v>
      </c>
      <c r="C36" s="58" t="e">
        <f t="shared" ref="C36:H36" si="41">SUM(C25:C35)</f>
        <v>#REF!</v>
      </c>
      <c r="D36" s="58" t="e">
        <f t="shared" si="41"/>
        <v>#REF!</v>
      </c>
      <c r="E36" s="27" t="e">
        <f t="shared" si="41"/>
        <v>#REF!</v>
      </c>
      <c r="F36" s="58" t="e">
        <f t="shared" si="41"/>
        <v>#REF!</v>
      </c>
      <c r="G36" s="27" t="e">
        <f t="shared" si="41"/>
        <v>#REF!</v>
      </c>
      <c r="H36" s="58" t="e">
        <f t="shared" si="41"/>
        <v>#REF!</v>
      </c>
      <c r="I36" s="58" t="e">
        <f t="shared" ref="I36" si="42">SUM(I25:I35)</f>
        <v>#REF!</v>
      </c>
      <c r="J36" s="163"/>
      <c r="K36" s="163"/>
      <c r="L36" s="163"/>
      <c r="M36" s="163"/>
      <c r="N36" s="163"/>
      <c r="O36" s="163"/>
      <c r="P36" s="163"/>
    </row>
    <row r="37" spans="2:16" ht="15.75" thickBot="1">
      <c r="B37" s="36"/>
      <c r="C37" s="69" t="e">
        <f t="shared" ref="C37:H37" si="43">C20-C36</f>
        <v>#VALUE!</v>
      </c>
      <c r="D37" s="69" t="e">
        <f t="shared" si="43"/>
        <v>#VALUE!</v>
      </c>
      <c r="E37" s="71" t="e">
        <f t="shared" si="43"/>
        <v>#VALUE!</v>
      </c>
      <c r="F37" s="69" t="e">
        <f t="shared" si="43"/>
        <v>#VALUE!</v>
      </c>
      <c r="G37" s="71" t="e">
        <f t="shared" si="43"/>
        <v>#VALUE!</v>
      </c>
      <c r="H37" s="69" t="e">
        <f t="shared" si="43"/>
        <v>#VALUE!</v>
      </c>
      <c r="I37" s="69" t="e">
        <f t="shared" ref="I37" si="44">I20-I36</f>
        <v>#VALUE!</v>
      </c>
      <c r="J37" s="164"/>
      <c r="K37" s="164"/>
      <c r="L37" s="164"/>
      <c r="M37" s="164"/>
      <c r="N37" s="164"/>
      <c r="O37" s="164"/>
      <c r="P37" s="164"/>
    </row>
    <row r="38" spans="2:16" ht="15.75" thickBot="1">
      <c r="C38" s="5"/>
      <c r="D38" s="5"/>
      <c r="E38" s="5"/>
      <c r="F38" s="5"/>
      <c r="G38" s="5"/>
      <c r="H38" s="5"/>
      <c r="I38" s="5"/>
      <c r="J38" s="155">
        <f>J31+J34</f>
        <v>48.054299999999998</v>
      </c>
      <c r="K38" s="155">
        <f t="shared" ref="K38:P38" si="45">K31+K34</f>
        <v>72.62</v>
      </c>
      <c r="L38" s="155">
        <f t="shared" si="45"/>
        <v>77.734399999999994</v>
      </c>
      <c r="M38" s="155">
        <f t="shared" si="45"/>
        <v>79.643776000000003</v>
      </c>
      <c r="N38" s="155">
        <f t="shared" si="45"/>
        <v>84.608153600000009</v>
      </c>
      <c r="O38" s="155">
        <f t="shared" si="45"/>
        <v>95.529784320000005</v>
      </c>
      <c r="P38" s="155">
        <f t="shared" si="45"/>
        <v>98.806273536000006</v>
      </c>
    </row>
    <row r="39" spans="2:16">
      <c r="B39" s="29" t="s">
        <v>662</v>
      </c>
      <c r="C39" s="26" t="e">
        <f>(C33+C35+C30+C32+C31+C34)/100000</f>
        <v>#REF!</v>
      </c>
      <c r="D39" s="26" t="e">
        <f t="shared" ref="D39:H39" si="46">(D33+D35+D30+D32+D31+D34)/100000</f>
        <v>#REF!</v>
      </c>
      <c r="E39" s="26" t="e">
        <f t="shared" si="46"/>
        <v>#REF!</v>
      </c>
      <c r="F39" s="26" t="e">
        <f t="shared" si="46"/>
        <v>#REF!</v>
      </c>
      <c r="G39" s="26" t="e">
        <f t="shared" si="46"/>
        <v>#REF!</v>
      </c>
      <c r="H39" s="80" t="e">
        <f t="shared" si="46"/>
        <v>#REF!</v>
      </c>
      <c r="I39" s="80" t="e">
        <f t="shared" ref="I39" si="47">(I33+I35+I30+I32+I31+I34)/100000</f>
        <v>#REF!</v>
      </c>
    </row>
    <row r="40" spans="2:16">
      <c r="B40" s="25" t="s">
        <v>663</v>
      </c>
      <c r="C40" s="158" t="e">
        <f>(C18+C19)/100000</f>
        <v>#REF!</v>
      </c>
      <c r="D40" s="158" t="e">
        <f t="shared" ref="D40:I40" si="48">(D18+D19)/100000</f>
        <v>#REF!</v>
      </c>
      <c r="E40" s="158" t="e">
        <f t="shared" si="48"/>
        <v>#REF!</v>
      </c>
      <c r="F40" s="158" t="e">
        <f t="shared" si="48"/>
        <v>#REF!</v>
      </c>
      <c r="G40" s="158" t="e">
        <f t="shared" si="48"/>
        <v>#REF!</v>
      </c>
      <c r="H40" s="158" t="e">
        <f t="shared" si="48"/>
        <v>#REF!</v>
      </c>
      <c r="I40" s="162" t="e">
        <f t="shared" si="48"/>
        <v>#REF!</v>
      </c>
    </row>
    <row r="41" spans="2:16" ht="15.75" thickBot="1">
      <c r="B41" s="37" t="s">
        <v>664</v>
      </c>
      <c r="C41" s="38" t="e">
        <f>C39/C40</f>
        <v>#REF!</v>
      </c>
      <c r="D41" s="38" t="e">
        <f t="shared" ref="D41:H41" si="49">D39/D40</f>
        <v>#REF!</v>
      </c>
      <c r="E41" s="38" t="e">
        <f t="shared" si="49"/>
        <v>#REF!</v>
      </c>
      <c r="F41" s="38" t="e">
        <f t="shared" si="49"/>
        <v>#REF!</v>
      </c>
      <c r="G41" s="38" t="e">
        <f t="shared" si="49"/>
        <v>#REF!</v>
      </c>
      <c r="H41" s="39" t="e">
        <f t="shared" si="49"/>
        <v>#REF!</v>
      </c>
      <c r="I41" s="39" t="e">
        <f t="shared" ref="I41" si="50">I39/I40</f>
        <v>#REF!</v>
      </c>
    </row>
    <row r="42" spans="2:16" ht="17.25" customHeight="1"/>
    <row r="43" spans="2:16">
      <c r="C43" s="41"/>
    </row>
  </sheetData>
  <protectedRanges>
    <protectedRange sqref="J36:P36" name="Range14"/>
  </protectedRanges>
  <mergeCells count="5">
    <mergeCell ref="B3:E3"/>
    <mergeCell ref="B5:E5"/>
    <mergeCell ref="B6:I6"/>
    <mergeCell ref="B4:I4"/>
    <mergeCell ref="B2:I2"/>
  </mergeCells>
  <pageMargins left="0.51181102362204722" right="0.19685039370078741" top="0.74803149606299213" bottom="0.74803149606299213" header="0.31496062992125984" footer="0.31496062992125984"/>
  <pageSetup scale="6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00E97-88E2-4613-ADC7-5DEDFD61763B}">
  <sheetPr>
    <tabColor rgb="FF92D050"/>
  </sheetPr>
  <dimension ref="B2:H28"/>
  <sheetViews>
    <sheetView showGridLines="0" topLeftCell="C1" zoomScaleNormal="100" workbookViewId="0">
      <selection activeCell="C10" sqref="C10"/>
    </sheetView>
  </sheetViews>
  <sheetFormatPr defaultRowHeight="15"/>
  <cols>
    <col min="1" max="1" width="1.42578125" customWidth="1"/>
    <col min="2" max="2" width="37.28515625" bestFit="1" customWidth="1"/>
    <col min="3" max="3" width="13.28515625" bestFit="1" customWidth="1"/>
    <col min="4" max="7" width="14.28515625" bestFit="1" customWidth="1"/>
    <col min="8" max="8" width="13" customWidth="1"/>
  </cols>
  <sheetData>
    <row r="2" spans="2:8">
      <c r="B2" s="409" t="s">
        <v>665</v>
      </c>
      <c r="C2" s="409"/>
      <c r="D2" s="409"/>
      <c r="E2" s="409"/>
      <c r="F2" s="409"/>
      <c r="G2" s="409"/>
      <c r="H2" s="409"/>
    </row>
    <row r="3" spans="2:8" ht="18.75">
      <c r="B3" s="132"/>
      <c r="C3" s="132"/>
      <c r="D3" s="132"/>
      <c r="E3" s="132"/>
      <c r="F3" s="132"/>
      <c r="G3" s="132"/>
    </row>
    <row r="4" spans="2:8" ht="15.75" thickBot="1">
      <c r="B4" s="133" t="s">
        <v>666</v>
      </c>
    </row>
    <row r="5" spans="2:8" ht="41.25">
      <c r="B5" s="148" t="s">
        <v>2</v>
      </c>
      <c r="C5" s="149" t="s">
        <v>667</v>
      </c>
      <c r="D5" s="149" t="s">
        <v>668</v>
      </c>
      <c r="E5" s="149" t="s">
        <v>669</v>
      </c>
      <c r="F5" s="149" t="s">
        <v>670</v>
      </c>
      <c r="G5" s="149" t="s">
        <v>633</v>
      </c>
      <c r="H5" s="150" t="s">
        <v>634</v>
      </c>
    </row>
    <row r="6" spans="2:8">
      <c r="B6" s="32" t="s">
        <v>671</v>
      </c>
      <c r="C6" s="30" t="e">
        <f>'1. P&amp;L'!#REF!</f>
        <v>#REF!</v>
      </c>
      <c r="D6" s="30" t="e">
        <f>'1. P&amp;L'!#REF!</f>
        <v>#REF!</v>
      </c>
      <c r="E6" s="30" t="e">
        <f>'1. P&amp;L'!#REF!</f>
        <v>#REF!</v>
      </c>
      <c r="F6" s="30" t="e">
        <f>'1. P&amp;L'!#REF!</f>
        <v>#REF!</v>
      </c>
      <c r="G6" s="30" t="e">
        <f>'1. P&amp;L'!#REF!</f>
        <v>#REF!</v>
      </c>
      <c r="H6" s="46" t="e">
        <f>'1. P&amp;L'!#REF!</f>
        <v>#REF!</v>
      </c>
    </row>
    <row r="7" spans="2:8">
      <c r="B7" s="32" t="s">
        <v>57</v>
      </c>
      <c r="C7" s="30" t="e">
        <f>'1. P&amp;L'!C39</f>
        <v>#VALUE!</v>
      </c>
      <c r="D7" s="30" t="e">
        <f>'1. P&amp;L'!D39</f>
        <v>#VALUE!</v>
      </c>
      <c r="E7" s="30" t="e">
        <f>'1. P&amp;L'!E39</f>
        <v>#VALUE!</v>
      </c>
      <c r="F7" s="30" t="e">
        <f>'1. P&amp;L'!F39</f>
        <v>#VALUE!</v>
      </c>
      <c r="G7" s="30" t="e">
        <f>'1. P&amp;L'!G39</f>
        <v>#VALUE!</v>
      </c>
      <c r="H7" s="46" t="e">
        <f>'1. P&amp;L'!#REF!</f>
        <v>#REF!</v>
      </c>
    </row>
    <row r="8" spans="2:8">
      <c r="B8" s="32" t="s">
        <v>601</v>
      </c>
      <c r="C8" s="30">
        <f>'5. Balance sheet'!C25</f>
        <v>81883230</v>
      </c>
      <c r="D8" s="30">
        <f>'5. Balance sheet'!D25</f>
        <v>62049184.245000005</v>
      </c>
      <c r="E8" s="30">
        <f>'5. Balance sheet'!E25</f>
        <v>54623381.1620792</v>
      </c>
      <c r="F8" s="30">
        <f>'5. Balance sheet'!F25</f>
        <v>39301590.82458093</v>
      </c>
      <c r="G8" s="30">
        <f>'5. Balance sheet'!G25</f>
        <v>34602003.986579329</v>
      </c>
      <c r="H8" s="46" t="e">
        <f>'5. Balance sheet'!H25</f>
        <v>#REF!</v>
      </c>
    </row>
    <row r="9" spans="2:8">
      <c r="B9" s="32" t="s">
        <v>672</v>
      </c>
      <c r="C9" s="30" t="e">
        <f>'1. P&amp;L'!C39+'1. P&amp;L'!C35+'1. P&amp;L'!#REF!</f>
        <v>#VALUE!</v>
      </c>
      <c r="D9" s="30" t="e">
        <f>'1. P&amp;L'!D39+'1. P&amp;L'!D35+'1. P&amp;L'!#REF!</f>
        <v>#VALUE!</v>
      </c>
      <c r="E9" s="30" t="e">
        <f>'1. P&amp;L'!E39+'1. P&amp;L'!E35+'1. P&amp;L'!#REF!</f>
        <v>#VALUE!</v>
      </c>
      <c r="F9" s="30" t="e">
        <f>'1. P&amp;L'!F39+'1. P&amp;L'!F35+'1. P&amp;L'!#REF!</f>
        <v>#VALUE!</v>
      </c>
      <c r="G9" s="30" t="e">
        <f>'1. P&amp;L'!G39+'1. P&amp;L'!G35+'1. P&amp;L'!#REF!</f>
        <v>#VALUE!</v>
      </c>
      <c r="H9" s="46" t="e">
        <f>'1. P&amp;L'!#REF!+'1. P&amp;L'!#REF!+'1. P&amp;L'!#REF!</f>
        <v>#REF!</v>
      </c>
    </row>
    <row r="10" spans="2:8">
      <c r="B10" s="32" t="s">
        <v>673</v>
      </c>
      <c r="C10" s="30" t="e">
        <f>'1. P&amp;L'!C35+'1. P&amp;L'!#REF!</f>
        <v>#REF!</v>
      </c>
      <c r="D10" s="30" t="e">
        <f>'1. P&amp;L'!D35+'1. P&amp;L'!#REF!</f>
        <v>#REF!</v>
      </c>
      <c r="E10" s="30" t="e">
        <f>'1. P&amp;L'!E35+'1. P&amp;L'!#REF!</f>
        <v>#REF!</v>
      </c>
      <c r="F10" s="30" t="e">
        <f>'1. P&amp;L'!F35+'1. P&amp;L'!#REF!</f>
        <v>#REF!</v>
      </c>
      <c r="G10" s="30" t="e">
        <f>'1. P&amp;L'!G35+'1. P&amp;L'!#REF!</f>
        <v>#REF!</v>
      </c>
      <c r="H10" s="46" t="e">
        <f>'1. P&amp;L'!#REF!+'1. P&amp;L'!#REF!</f>
        <v>#REF!</v>
      </c>
    </row>
    <row r="11" spans="2:8">
      <c r="B11" s="32" t="s">
        <v>655</v>
      </c>
      <c r="C11" s="30" t="e">
        <f>SUM('5. Balance sheet'!C30:C35)</f>
        <v>#REF!</v>
      </c>
      <c r="D11" s="30" t="e">
        <f>SUM('5. Balance sheet'!D30:D35)</f>
        <v>#REF!</v>
      </c>
      <c r="E11" s="30" t="e">
        <f>SUM('5. Balance sheet'!E30:E35)</f>
        <v>#REF!</v>
      </c>
      <c r="F11" s="30" t="e">
        <f>SUM('5. Balance sheet'!F30:F35)</f>
        <v>#REF!</v>
      </c>
      <c r="G11" s="30" t="e">
        <f>SUM('5. Balance sheet'!G30:G35)</f>
        <v>#REF!</v>
      </c>
      <c r="H11" s="46" t="e">
        <f>SUM('5. Balance sheet'!H30:H35)</f>
        <v>#REF!</v>
      </c>
    </row>
    <row r="12" spans="2:8">
      <c r="B12" s="32" t="s">
        <v>646</v>
      </c>
      <c r="C12" s="30" t="e">
        <f>'5. Balance sheet'!C18+'5. Balance sheet'!C19</f>
        <v>#REF!</v>
      </c>
      <c r="D12" s="30" t="e">
        <f>+'5. Balance sheet'!D18+'5. Balance sheet'!D19</f>
        <v>#REF!</v>
      </c>
      <c r="E12" s="30" t="e">
        <f>+'5. Balance sheet'!E18+'5. Balance sheet'!E19</f>
        <v>#REF!</v>
      </c>
      <c r="F12" s="30" t="e">
        <f>+'5. Balance sheet'!F18+'5. Balance sheet'!F19</f>
        <v>#REF!</v>
      </c>
      <c r="G12" s="30" t="e">
        <f>+'5. Balance sheet'!G18+'5. Balance sheet'!G19</f>
        <v>#REF!</v>
      </c>
      <c r="H12" s="46" t="e">
        <f>+'5. Balance sheet'!H18+'5. Balance sheet'!H19</f>
        <v>#REF!</v>
      </c>
    </row>
    <row r="13" spans="2:8">
      <c r="B13" s="32" t="s">
        <v>664</v>
      </c>
      <c r="C13" s="152" t="e">
        <f>C11/C12</f>
        <v>#REF!</v>
      </c>
      <c r="D13" s="152" t="e">
        <f t="shared" ref="D13:H13" si="0">D11/D12</f>
        <v>#REF!</v>
      </c>
      <c r="E13" s="152" t="e">
        <f t="shared" si="0"/>
        <v>#REF!</v>
      </c>
      <c r="F13" s="152" t="e">
        <f t="shared" si="0"/>
        <v>#REF!</v>
      </c>
      <c r="G13" s="152" t="e">
        <f t="shared" si="0"/>
        <v>#REF!</v>
      </c>
      <c r="H13" s="153" t="e">
        <f t="shared" si="0"/>
        <v>#REF!</v>
      </c>
    </row>
    <row r="14" spans="2:8">
      <c r="B14" s="32" t="s">
        <v>674</v>
      </c>
      <c r="C14" s="152" t="e">
        <f t="shared" ref="C14:H14" si="1">C9/C10</f>
        <v>#VALUE!</v>
      </c>
      <c r="D14" s="152" t="e">
        <f t="shared" si="1"/>
        <v>#VALUE!</v>
      </c>
      <c r="E14" s="152" t="e">
        <f t="shared" si="1"/>
        <v>#VALUE!</v>
      </c>
      <c r="F14" s="152" t="e">
        <f t="shared" si="1"/>
        <v>#VALUE!</v>
      </c>
      <c r="G14" s="152" t="e">
        <f t="shared" si="1"/>
        <v>#VALUE!</v>
      </c>
      <c r="H14" s="153" t="e">
        <f t="shared" si="1"/>
        <v>#REF!</v>
      </c>
    </row>
    <row r="15" spans="2:8">
      <c r="B15" s="32" t="s">
        <v>675</v>
      </c>
      <c r="C15" s="141" t="e">
        <f>C7/C6</f>
        <v>#VALUE!</v>
      </c>
      <c r="D15" s="141" t="e">
        <f t="shared" ref="D15:G15" si="2">D7/D6</f>
        <v>#VALUE!</v>
      </c>
      <c r="E15" s="141" t="e">
        <f t="shared" si="2"/>
        <v>#VALUE!</v>
      </c>
      <c r="F15" s="141" t="e">
        <f t="shared" si="2"/>
        <v>#VALUE!</v>
      </c>
      <c r="G15" s="141" t="e">
        <f t="shared" si="2"/>
        <v>#VALUE!</v>
      </c>
      <c r="H15" s="151" t="e">
        <f t="shared" ref="H15" si="3">H7/H6</f>
        <v>#REF!</v>
      </c>
    </row>
    <row r="16" spans="2:8">
      <c r="B16" s="32" t="s">
        <v>676</v>
      </c>
      <c r="C16" s="152" t="e">
        <f>C6/C8</f>
        <v>#REF!</v>
      </c>
      <c r="D16" s="152" t="e">
        <f t="shared" ref="D16:G16" si="4">D6/D8</f>
        <v>#REF!</v>
      </c>
      <c r="E16" s="152" t="e">
        <f t="shared" si="4"/>
        <v>#REF!</v>
      </c>
      <c r="F16" s="152" t="e">
        <f t="shared" si="4"/>
        <v>#REF!</v>
      </c>
      <c r="G16" s="152" t="e">
        <f t="shared" si="4"/>
        <v>#REF!</v>
      </c>
      <c r="H16" s="153" t="e">
        <f t="shared" ref="H16" si="5">H6/H8</f>
        <v>#REF!</v>
      </c>
    </row>
    <row r="17" spans="2:8">
      <c r="B17" s="32" t="s">
        <v>677</v>
      </c>
      <c r="C17" s="126" t="e">
        <f>DSCR!B19</f>
        <v>#VALUE!</v>
      </c>
      <c r="D17" s="126" t="e">
        <f>DSCR!C19</f>
        <v>#VALUE!</v>
      </c>
      <c r="E17" s="126" t="e">
        <f>DSCR!D19</f>
        <v>#VALUE!</v>
      </c>
      <c r="F17" s="126" t="e">
        <f>DSCR!E19</f>
        <v>#VALUE!</v>
      </c>
      <c r="G17" s="126" t="e">
        <f>DSCR!F19</f>
        <v>#VALUE!</v>
      </c>
      <c r="H17" s="106" t="e">
        <f>DSCR!G19</f>
        <v>#REF!</v>
      </c>
    </row>
    <row r="18" spans="2:8">
      <c r="B18" s="32" t="s">
        <v>678</v>
      </c>
      <c r="C18" s="30" t="e">
        <f t="shared" ref="C18:H18" si="6">C11-C12</f>
        <v>#REF!</v>
      </c>
      <c r="D18" s="30" t="e">
        <f t="shared" si="6"/>
        <v>#REF!</v>
      </c>
      <c r="E18" s="30" t="e">
        <f t="shared" si="6"/>
        <v>#REF!</v>
      </c>
      <c r="F18" s="30" t="e">
        <f t="shared" si="6"/>
        <v>#REF!</v>
      </c>
      <c r="G18" s="30" t="e">
        <f t="shared" si="6"/>
        <v>#REF!</v>
      </c>
      <c r="H18" s="46" t="e">
        <f t="shared" si="6"/>
        <v>#REF!</v>
      </c>
    </row>
    <row r="19" spans="2:8">
      <c r="B19" s="32" t="s">
        <v>679</v>
      </c>
      <c r="C19" s="127">
        <v>0.75</v>
      </c>
      <c r="D19" s="127">
        <v>0.75</v>
      </c>
      <c r="E19" s="127">
        <v>0.75</v>
      </c>
      <c r="F19" s="127">
        <v>0.75</v>
      </c>
      <c r="G19" s="127">
        <v>0.75</v>
      </c>
      <c r="H19" s="128">
        <v>0.75</v>
      </c>
    </row>
    <row r="20" spans="2:8">
      <c r="B20" s="32" t="s">
        <v>680</v>
      </c>
      <c r="C20" s="30" t="e">
        <f>C18*C19</f>
        <v>#REF!</v>
      </c>
      <c r="D20" s="30" t="e">
        <f t="shared" ref="D20:H20" si="7">D18*D19</f>
        <v>#REF!</v>
      </c>
      <c r="E20" s="30" t="e">
        <f t="shared" si="7"/>
        <v>#REF!</v>
      </c>
      <c r="F20" s="30" t="e">
        <f t="shared" si="7"/>
        <v>#REF!</v>
      </c>
      <c r="G20" s="30" t="e">
        <f t="shared" si="7"/>
        <v>#REF!</v>
      </c>
      <c r="H20" s="46" t="e">
        <f t="shared" si="7"/>
        <v>#REF!</v>
      </c>
    </row>
    <row r="21" spans="2:8">
      <c r="B21" s="32" t="s">
        <v>681</v>
      </c>
      <c r="C21" s="30" t="e">
        <f>'5. Balance sheet'!#REF!</f>
        <v>#REF!</v>
      </c>
      <c r="D21" s="30" t="e">
        <f>'5. Balance sheet'!#REF!</f>
        <v>#REF!</v>
      </c>
      <c r="E21" s="30" t="e">
        <f>'5. Balance sheet'!#REF!</f>
        <v>#REF!</v>
      </c>
      <c r="F21" s="30" t="e">
        <f>'5. Balance sheet'!#REF!</f>
        <v>#REF!</v>
      </c>
      <c r="G21" s="30" t="e">
        <f>'5. Balance sheet'!#REF!</f>
        <v>#REF!</v>
      </c>
      <c r="H21" s="46" t="e">
        <f>'5. Balance sheet'!#REF!</f>
        <v>#REF!</v>
      </c>
    </row>
    <row r="22" spans="2:8">
      <c r="B22" s="32" t="s">
        <v>682</v>
      </c>
      <c r="C22" s="30" t="e">
        <f>C21</f>
        <v>#REF!</v>
      </c>
      <c r="D22" s="30" t="e">
        <f t="shared" ref="D22:H22" si="8">D21</f>
        <v>#REF!</v>
      </c>
      <c r="E22" s="30" t="e">
        <f t="shared" si="8"/>
        <v>#REF!</v>
      </c>
      <c r="F22" s="30" t="e">
        <f t="shared" si="8"/>
        <v>#REF!</v>
      </c>
      <c r="G22" s="30" t="e">
        <f t="shared" si="8"/>
        <v>#REF!</v>
      </c>
      <c r="H22" s="46" t="e">
        <f t="shared" si="8"/>
        <v>#REF!</v>
      </c>
    </row>
    <row r="23" spans="2:8" ht="15.75" thickBot="1">
      <c r="B23" s="129" t="s">
        <v>683</v>
      </c>
      <c r="C23" s="130" t="e">
        <f>C22/C18*100</f>
        <v>#REF!</v>
      </c>
      <c r="D23" s="130" t="e">
        <f t="shared" ref="D23:H23" si="9">D22/D18*100</f>
        <v>#REF!</v>
      </c>
      <c r="E23" s="130" t="e">
        <f t="shared" si="9"/>
        <v>#REF!</v>
      </c>
      <c r="F23" s="130" t="e">
        <f t="shared" si="9"/>
        <v>#REF!</v>
      </c>
      <c r="G23" s="130" t="e">
        <f t="shared" si="9"/>
        <v>#REF!</v>
      </c>
      <c r="H23" s="131" t="e">
        <f t="shared" si="9"/>
        <v>#REF!</v>
      </c>
    </row>
    <row r="24" spans="2:8">
      <c r="C24" s="2"/>
      <c r="D24" s="2"/>
      <c r="E24" s="2"/>
      <c r="F24" s="2"/>
      <c r="G24" s="2"/>
    </row>
    <row r="25" spans="2:8">
      <c r="C25" s="2"/>
      <c r="D25" s="2"/>
      <c r="E25" s="2"/>
      <c r="F25" s="2"/>
      <c r="G25" s="2"/>
    </row>
    <row r="26" spans="2:8">
      <c r="C26" s="2"/>
      <c r="D26" s="2"/>
      <c r="E26" s="2"/>
      <c r="F26" s="2"/>
      <c r="G26" s="2"/>
    </row>
    <row r="27" spans="2:8">
      <c r="C27" s="2"/>
      <c r="D27" s="2"/>
      <c r="E27" s="2"/>
      <c r="F27" s="2"/>
      <c r="G27" s="2"/>
    </row>
    <row r="28" spans="2:8">
      <c r="C28" s="2"/>
      <c r="D28" s="2"/>
      <c r="E28" s="2"/>
      <c r="F28" s="2"/>
      <c r="G28" s="2"/>
    </row>
  </sheetData>
  <mergeCells count="1">
    <mergeCell ref="B2:H2"/>
  </mergeCells>
  <pageMargins left="0.7" right="0.7" top="0.75" bottom="0.75" header="0.3" footer="0.3"/>
  <pageSetup scale="74" orientation="portrait"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G19"/>
  <sheetViews>
    <sheetView workbookViewId="0">
      <selection activeCell="B19" sqref="B19"/>
    </sheetView>
  </sheetViews>
  <sheetFormatPr defaultColWidth="9.28515625" defaultRowHeight="15"/>
  <cols>
    <col min="1" max="1" width="21.28515625" style="82" customWidth="1"/>
    <col min="2" max="2" width="12.7109375" style="82" customWidth="1"/>
    <col min="3" max="3" width="14.28515625" style="82" bestFit="1" customWidth="1"/>
    <col min="4" max="4" width="12.42578125" style="82" customWidth="1"/>
    <col min="5" max="7" width="14.28515625" style="82" bestFit="1" customWidth="1"/>
    <col min="8" max="16384" width="9.28515625" style="82"/>
  </cols>
  <sheetData>
    <row r="1" spans="1:7">
      <c r="A1" s="410" t="s">
        <v>665</v>
      </c>
      <c r="B1" s="410"/>
      <c r="C1" s="410"/>
      <c r="D1" s="410"/>
      <c r="E1" s="410"/>
      <c r="F1" s="410"/>
      <c r="G1" s="410"/>
    </row>
    <row r="2" spans="1:7">
      <c r="A2" s="142"/>
      <c r="B2" s="142"/>
      <c r="C2" s="142"/>
      <c r="D2" s="142"/>
      <c r="E2" s="142"/>
      <c r="F2" s="142"/>
      <c r="G2" s="142"/>
    </row>
    <row r="3" spans="1:7">
      <c r="A3" s="411" t="str">
        <f>'5. Balance sheet'!B4</f>
        <v>Gacchobowli</v>
      </c>
      <c r="B3" s="411"/>
      <c r="C3" s="411"/>
      <c r="D3" s="411"/>
      <c r="E3" s="411"/>
      <c r="F3" s="411"/>
      <c r="G3" s="411"/>
    </row>
    <row r="4" spans="1:7" ht="15" customHeight="1">
      <c r="A4" s="83"/>
      <c r="B4" s="83"/>
      <c r="C4" s="83"/>
      <c r="D4" s="84"/>
      <c r="E4" s="83"/>
      <c r="F4" s="83"/>
    </row>
    <row r="5" spans="1:7" ht="27.75">
      <c r="A5" s="86" t="s">
        <v>2</v>
      </c>
      <c r="B5" s="1" t="s">
        <v>684</v>
      </c>
      <c r="C5" s="4" t="s">
        <v>685</v>
      </c>
      <c r="D5" s="4" t="s">
        <v>686</v>
      </c>
      <c r="E5" s="94" t="s">
        <v>687</v>
      </c>
      <c r="F5" s="94" t="s">
        <v>688</v>
      </c>
      <c r="G5" s="102" t="s">
        <v>689</v>
      </c>
    </row>
    <row r="6" spans="1:7">
      <c r="A6" s="87"/>
      <c r="B6" s="88"/>
      <c r="C6" s="88"/>
      <c r="D6" s="88"/>
      <c r="E6" s="101"/>
      <c r="F6" s="101"/>
      <c r="G6" s="95"/>
    </row>
    <row r="7" spans="1:7">
      <c r="A7" s="85" t="s">
        <v>690</v>
      </c>
      <c r="B7" s="91" t="e">
        <f>'1. P&amp;L'!C43</f>
        <v>#VALUE!</v>
      </c>
      <c r="C7" s="91" t="e">
        <f>'1. P&amp;L'!D43</f>
        <v>#VALUE!</v>
      </c>
      <c r="D7" s="91" t="e">
        <f>'1. P&amp;L'!E43</f>
        <v>#VALUE!</v>
      </c>
      <c r="E7" s="91" t="e">
        <f>'1. P&amp;L'!F43</f>
        <v>#VALUE!</v>
      </c>
      <c r="F7" s="91" t="e">
        <f>'1. P&amp;L'!G43</f>
        <v>#VALUE!</v>
      </c>
      <c r="G7" s="98" t="e">
        <f>'1. P&amp;L'!#REF!</f>
        <v>#REF!</v>
      </c>
    </row>
    <row r="8" spans="1:7">
      <c r="A8" s="85" t="s">
        <v>691</v>
      </c>
      <c r="B8" s="92" t="e">
        <f>'1. P&amp;L'!#REF!</f>
        <v>#REF!</v>
      </c>
      <c r="C8" s="92" t="e">
        <f>'1. P&amp;L'!#REF!</f>
        <v>#REF!</v>
      </c>
      <c r="D8" s="92" t="e">
        <f>'1. P&amp;L'!#REF!</f>
        <v>#REF!</v>
      </c>
      <c r="E8" s="92" t="e">
        <f>'1. P&amp;L'!#REF!</f>
        <v>#REF!</v>
      </c>
      <c r="F8" s="92" t="e">
        <f>'1. P&amp;L'!#REF!</f>
        <v>#REF!</v>
      </c>
      <c r="G8" s="96" t="e">
        <f>'1. P&amp;L'!#REF!</f>
        <v>#REF!</v>
      </c>
    </row>
    <row r="9" spans="1:7">
      <c r="A9" s="85" t="s">
        <v>56</v>
      </c>
      <c r="B9" s="92">
        <f>'1. P&amp;L'!C38</f>
        <v>12069045.754999999</v>
      </c>
      <c r="C9" s="92">
        <f>'1. P&amp;L'!D38</f>
        <v>9437782.184595</v>
      </c>
      <c r="D9" s="92">
        <f>'1. P&amp;L'!E38</f>
        <v>7425803.0829208046</v>
      </c>
      <c r="E9" s="92">
        <f>'1. P&amp;L'!F38</f>
        <v>5884008.1529032644</v>
      </c>
      <c r="F9" s="92">
        <f>'1. P&amp;L'!G38</f>
        <v>4699586.8380015977</v>
      </c>
      <c r="G9" s="96" t="e">
        <f>'1. P&amp;L'!#REF!</f>
        <v>#REF!</v>
      </c>
    </row>
    <row r="10" spans="1:7">
      <c r="A10" s="85"/>
      <c r="B10" s="92"/>
      <c r="C10" s="92"/>
      <c r="D10" s="92"/>
      <c r="E10" s="92"/>
      <c r="F10" s="92"/>
      <c r="G10" s="96"/>
    </row>
    <row r="11" spans="1:7">
      <c r="A11" s="87" t="s">
        <v>331</v>
      </c>
      <c r="B11" s="93" t="e">
        <f t="shared" ref="B11:G11" si="0">SUM(B7:B10)</f>
        <v>#VALUE!</v>
      </c>
      <c r="C11" s="93" t="e">
        <f t="shared" si="0"/>
        <v>#VALUE!</v>
      </c>
      <c r="D11" s="93" t="e">
        <f t="shared" si="0"/>
        <v>#VALUE!</v>
      </c>
      <c r="E11" s="93" t="e">
        <f t="shared" si="0"/>
        <v>#VALUE!</v>
      </c>
      <c r="F11" s="93" t="e">
        <f t="shared" si="0"/>
        <v>#VALUE!</v>
      </c>
      <c r="G11" s="99" t="e">
        <f t="shared" si="0"/>
        <v>#REF!</v>
      </c>
    </row>
    <row r="12" spans="1:7">
      <c r="A12" s="85"/>
      <c r="B12" s="92"/>
      <c r="C12" s="92"/>
      <c r="D12" s="92"/>
      <c r="E12" s="92"/>
      <c r="F12" s="92"/>
      <c r="G12" s="96"/>
    </row>
    <row r="13" spans="1:7">
      <c r="A13" s="87" t="s">
        <v>692</v>
      </c>
      <c r="B13" s="93"/>
      <c r="C13" s="92"/>
      <c r="D13" s="92"/>
      <c r="E13" s="92"/>
      <c r="F13" s="92"/>
      <c r="G13" s="96"/>
    </row>
    <row r="14" spans="1:7">
      <c r="A14" s="85" t="s">
        <v>693</v>
      </c>
      <c r="B14" s="92" t="e">
        <f>'1. P&amp;L'!#REF!</f>
        <v>#REF!</v>
      </c>
      <c r="C14" s="92" t="e">
        <f>'1. P&amp;L'!#REF!</f>
        <v>#REF!</v>
      </c>
      <c r="D14" s="92" t="e">
        <f>'1. P&amp;L'!#REF!</f>
        <v>#REF!</v>
      </c>
      <c r="E14" s="92" t="e">
        <f>'1. P&amp;L'!#REF!</f>
        <v>#REF!</v>
      </c>
      <c r="F14" s="92" t="e">
        <f>'1. P&amp;L'!#REF!</f>
        <v>#REF!</v>
      </c>
      <c r="G14" s="96" t="e">
        <f>'1. P&amp;L'!#REF!</f>
        <v>#REF!</v>
      </c>
    </row>
    <row r="15" spans="1:7">
      <c r="A15" s="85" t="s">
        <v>694</v>
      </c>
      <c r="B15" s="92">
        <f>'Repayment schedule'!F10</f>
        <v>0</v>
      </c>
      <c r="C15" s="92">
        <f>'Repayment schedule'!F22</f>
        <v>0</v>
      </c>
      <c r="D15" s="92">
        <f>'Repayment schedule'!F34</f>
        <v>0</v>
      </c>
      <c r="E15" s="92">
        <f>'Repayment schedule'!F46</f>
        <v>0</v>
      </c>
      <c r="F15" s="92">
        <f>'Repayment schedule'!F58</f>
        <v>0</v>
      </c>
      <c r="G15" s="96">
        <f>'Repayment schedule'!F70</f>
        <v>0</v>
      </c>
    </row>
    <row r="16" spans="1:7">
      <c r="A16" s="85"/>
      <c r="B16" s="92"/>
      <c r="C16" s="92"/>
      <c r="D16" s="92"/>
      <c r="E16" s="92"/>
      <c r="F16" s="92"/>
      <c r="G16" s="96"/>
    </row>
    <row r="17" spans="1:7">
      <c r="A17" s="87" t="s">
        <v>331</v>
      </c>
      <c r="B17" s="93" t="e">
        <f>SUM(B14:B16)</f>
        <v>#REF!</v>
      </c>
      <c r="C17" s="93" t="e">
        <f t="shared" ref="C17:G17" si="1">SUM(C14:C16)</f>
        <v>#REF!</v>
      </c>
      <c r="D17" s="93" t="e">
        <f t="shared" si="1"/>
        <v>#REF!</v>
      </c>
      <c r="E17" s="93" t="e">
        <f t="shared" si="1"/>
        <v>#REF!</v>
      </c>
      <c r="F17" s="93" t="e">
        <f t="shared" si="1"/>
        <v>#REF!</v>
      </c>
      <c r="G17" s="99" t="e">
        <f t="shared" si="1"/>
        <v>#REF!</v>
      </c>
    </row>
    <row r="18" spans="1:7">
      <c r="A18" s="85"/>
      <c r="B18" s="85"/>
      <c r="C18" s="85"/>
      <c r="D18" s="85"/>
      <c r="E18" s="85"/>
      <c r="F18" s="85"/>
      <c r="G18" s="97"/>
    </row>
    <row r="19" spans="1:7">
      <c r="A19" s="89" t="s">
        <v>695</v>
      </c>
      <c r="B19" s="90" t="e">
        <f>B11/B17</f>
        <v>#VALUE!</v>
      </c>
      <c r="C19" s="90" t="e">
        <f>C11/C17</f>
        <v>#VALUE!</v>
      </c>
      <c r="D19" s="90" t="e">
        <f t="shared" ref="D19:G19" si="2">D11/D17</f>
        <v>#VALUE!</v>
      </c>
      <c r="E19" s="90" t="e">
        <f t="shared" si="2"/>
        <v>#VALUE!</v>
      </c>
      <c r="F19" s="90" t="e">
        <f t="shared" si="2"/>
        <v>#VALUE!</v>
      </c>
      <c r="G19" s="100" t="e">
        <f t="shared" si="2"/>
        <v>#REF!</v>
      </c>
    </row>
  </sheetData>
  <mergeCells count="2">
    <mergeCell ref="A1:G1"/>
    <mergeCell ref="A3:G3"/>
  </mergeCells>
  <pageMargins left="0.7" right="0.7" top="0.75" bottom="0.75" header="0.3" footer="0.3"/>
  <pageSetup orientation="portrait"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N89"/>
  <sheetViews>
    <sheetView workbookViewId="0">
      <selection activeCell="C3" sqref="C3"/>
    </sheetView>
  </sheetViews>
  <sheetFormatPr defaultRowHeight="15"/>
  <cols>
    <col min="1" max="1" width="10.28515625" bestFit="1" customWidth="1"/>
    <col min="2" max="2" width="13.28515625" bestFit="1" customWidth="1"/>
    <col min="3" max="3" width="11.5703125" bestFit="1" customWidth="1"/>
    <col min="4" max="4" width="12.28515625" style="3" bestFit="1" customWidth="1"/>
    <col min="5" max="5" width="12.28515625" bestFit="1" customWidth="1"/>
    <col min="6" max="6" width="13.28515625" bestFit="1" customWidth="1"/>
    <col min="7" max="8" width="12.28515625" bestFit="1" customWidth="1"/>
    <col min="14" max="14" width="13.28515625" bestFit="1" customWidth="1"/>
  </cols>
  <sheetData>
    <row r="1" spans="1:14">
      <c r="A1" s="412" t="s">
        <v>696</v>
      </c>
      <c r="B1" s="413"/>
      <c r="C1" s="413"/>
      <c r="D1" s="413"/>
      <c r="E1" s="413"/>
      <c r="F1" s="413"/>
      <c r="G1" s="414"/>
      <c r="I1">
        <f>8.5/100/12</f>
        <v>7.0833333333333338E-3</v>
      </c>
      <c r="N1" s="50"/>
    </row>
    <row r="2" spans="1:14">
      <c r="A2" s="16"/>
      <c r="B2" s="17" t="s">
        <v>697</v>
      </c>
      <c r="C2" s="18" t="s">
        <v>698</v>
      </c>
      <c r="D2" s="19"/>
      <c r="E2" s="17" t="s">
        <v>699</v>
      </c>
      <c r="F2" s="20"/>
      <c r="G2" s="21" t="s">
        <v>700</v>
      </c>
      <c r="N2" s="5"/>
    </row>
    <row r="3" spans="1:14">
      <c r="A3" s="22">
        <v>44562</v>
      </c>
      <c r="B3" s="30">
        <f>'2.Total Project Cost'!C9</f>
        <v>0</v>
      </c>
      <c r="C3" s="30">
        <f>B3*$I$1</f>
        <v>0</v>
      </c>
      <c r="D3" s="31"/>
      <c r="E3" s="30">
        <f>G3-C3</f>
        <v>0</v>
      </c>
      <c r="F3" s="30"/>
      <c r="G3" s="167"/>
      <c r="K3" t="s">
        <v>701</v>
      </c>
      <c r="N3" s="5">
        <f>B3</f>
        <v>0</v>
      </c>
    </row>
    <row r="4" spans="1:14">
      <c r="A4" s="22">
        <v>44593</v>
      </c>
      <c r="B4" s="30">
        <f>B3-E3</f>
        <v>0</v>
      </c>
      <c r="C4" s="30">
        <f t="shared" ref="C4:C34" si="0">B4*$I$1</f>
        <v>0</v>
      </c>
      <c r="D4" s="31"/>
      <c r="E4" s="30">
        <f t="shared" ref="E4:E10" si="1">G4-C4</f>
        <v>0</v>
      </c>
      <c r="F4" s="30"/>
      <c r="G4" s="30">
        <f t="shared" ref="G4:G10" si="2">G3</f>
        <v>0</v>
      </c>
      <c r="K4" t="s">
        <v>702</v>
      </c>
      <c r="N4" s="115">
        <v>8.5000000000000006E-2</v>
      </c>
    </row>
    <row r="5" spans="1:14">
      <c r="A5" s="22">
        <v>44621</v>
      </c>
      <c r="B5" s="30">
        <f t="shared" ref="B5:B62" si="3">B4-E4</f>
        <v>0</v>
      </c>
      <c r="C5" s="30">
        <f t="shared" si="0"/>
        <v>0</v>
      </c>
      <c r="D5" s="31">
        <f>SUM(C3:C5)</f>
        <v>0</v>
      </c>
      <c r="E5" s="30">
        <f t="shared" si="1"/>
        <v>0</v>
      </c>
      <c r="F5" s="30">
        <f>SUM(E3:E5)</f>
        <v>0</v>
      </c>
      <c r="G5" s="30">
        <f t="shared" si="2"/>
        <v>0</v>
      </c>
      <c r="K5" t="s">
        <v>703</v>
      </c>
      <c r="N5">
        <v>7</v>
      </c>
    </row>
    <row r="6" spans="1:14">
      <c r="A6" s="22">
        <v>44652</v>
      </c>
      <c r="B6" s="30">
        <f t="shared" si="3"/>
        <v>0</v>
      </c>
      <c r="C6" s="30">
        <f t="shared" si="0"/>
        <v>0</v>
      </c>
      <c r="D6" s="42"/>
      <c r="E6" s="30">
        <f t="shared" si="1"/>
        <v>0</v>
      </c>
      <c r="F6" s="2"/>
      <c r="G6" s="30">
        <f t="shared" si="2"/>
        <v>0</v>
      </c>
      <c r="H6" s="23"/>
    </row>
    <row r="7" spans="1:14">
      <c r="A7" s="22">
        <v>44682</v>
      </c>
      <c r="B7" s="30">
        <f t="shared" si="3"/>
        <v>0</v>
      </c>
      <c r="C7" s="30">
        <f t="shared" si="0"/>
        <v>0</v>
      </c>
      <c r="D7" s="31"/>
      <c r="E7" s="30">
        <f t="shared" si="1"/>
        <v>0</v>
      </c>
      <c r="F7" s="30"/>
      <c r="G7" s="30">
        <f t="shared" si="2"/>
        <v>0</v>
      </c>
    </row>
    <row r="8" spans="1:14">
      <c r="A8" s="22">
        <v>44713</v>
      </c>
      <c r="B8" s="30">
        <f t="shared" si="3"/>
        <v>0</v>
      </c>
      <c r="C8" s="30">
        <f t="shared" si="0"/>
        <v>0</v>
      </c>
      <c r="D8" s="31"/>
      <c r="E8" s="30">
        <f t="shared" si="1"/>
        <v>0</v>
      </c>
      <c r="F8" s="30"/>
      <c r="G8" s="30">
        <f t="shared" si="2"/>
        <v>0</v>
      </c>
    </row>
    <row r="9" spans="1:14">
      <c r="A9" s="22">
        <v>44743</v>
      </c>
      <c r="B9" s="30">
        <f t="shared" si="3"/>
        <v>0</v>
      </c>
      <c r="C9" s="30">
        <f t="shared" si="0"/>
        <v>0</v>
      </c>
      <c r="D9" s="31"/>
      <c r="E9" s="30">
        <f t="shared" si="1"/>
        <v>0</v>
      </c>
      <c r="F9" s="30"/>
      <c r="G9" s="30">
        <f t="shared" si="2"/>
        <v>0</v>
      </c>
    </row>
    <row r="10" spans="1:14">
      <c r="A10" s="22">
        <v>44774</v>
      </c>
      <c r="B10" s="30">
        <f t="shared" si="3"/>
        <v>0</v>
      </c>
      <c r="C10" s="30">
        <f t="shared" si="0"/>
        <v>0</v>
      </c>
      <c r="D10" s="31"/>
      <c r="E10" s="30">
        <f t="shared" si="1"/>
        <v>0</v>
      </c>
      <c r="F10" s="31"/>
      <c r="G10" s="30">
        <f t="shared" si="2"/>
        <v>0</v>
      </c>
      <c r="H10" s="5"/>
    </row>
    <row r="11" spans="1:14">
      <c r="A11" s="22">
        <v>44805</v>
      </c>
      <c r="B11" s="30">
        <f t="shared" si="3"/>
        <v>0</v>
      </c>
      <c r="C11" s="30">
        <f t="shared" si="0"/>
        <v>0</v>
      </c>
      <c r="D11" s="43"/>
      <c r="E11" s="30">
        <f t="shared" ref="E11:E62" si="4">G11-C11</f>
        <v>0</v>
      </c>
      <c r="F11" s="44"/>
      <c r="G11" s="30">
        <f t="shared" ref="G11:G74" si="5">G10</f>
        <v>0</v>
      </c>
    </row>
    <row r="12" spans="1:14">
      <c r="A12" s="22">
        <v>44835</v>
      </c>
      <c r="B12" s="44">
        <f t="shared" si="3"/>
        <v>0</v>
      </c>
      <c r="C12" s="30">
        <f t="shared" si="0"/>
        <v>0</v>
      </c>
      <c r="D12" s="31"/>
      <c r="E12" s="44">
        <f t="shared" si="4"/>
        <v>0</v>
      </c>
      <c r="F12" s="30"/>
      <c r="G12" s="44">
        <f t="shared" si="5"/>
        <v>0</v>
      </c>
    </row>
    <row r="13" spans="1:14">
      <c r="A13" s="22">
        <v>44866</v>
      </c>
      <c r="B13" s="30">
        <f>B12-E12</f>
        <v>0</v>
      </c>
      <c r="C13" s="30">
        <f t="shared" si="0"/>
        <v>0</v>
      </c>
      <c r="D13" s="31"/>
      <c r="E13" s="30">
        <f t="shared" si="4"/>
        <v>0</v>
      </c>
      <c r="F13" s="30"/>
      <c r="G13" s="30">
        <f>G12</f>
        <v>0</v>
      </c>
    </row>
    <row r="14" spans="1:14">
      <c r="A14" s="22">
        <v>44896</v>
      </c>
      <c r="B14" s="30">
        <f t="shared" si="3"/>
        <v>0</v>
      </c>
      <c r="C14" s="30">
        <f t="shared" si="0"/>
        <v>0</v>
      </c>
      <c r="D14" s="31"/>
      <c r="E14" s="30">
        <f t="shared" si="4"/>
        <v>0</v>
      </c>
      <c r="F14" s="30"/>
      <c r="G14" s="30">
        <f t="shared" si="5"/>
        <v>0</v>
      </c>
    </row>
    <row r="15" spans="1:14">
      <c r="A15" s="22">
        <v>44927</v>
      </c>
      <c r="B15" s="30">
        <f t="shared" si="3"/>
        <v>0</v>
      </c>
      <c r="C15" s="30">
        <f t="shared" si="0"/>
        <v>0</v>
      </c>
      <c r="D15" s="31"/>
      <c r="E15" s="30">
        <f t="shared" si="4"/>
        <v>0</v>
      </c>
      <c r="F15" s="30"/>
      <c r="G15" s="30">
        <f t="shared" si="5"/>
        <v>0</v>
      </c>
    </row>
    <row r="16" spans="1:14">
      <c r="A16" s="22">
        <v>44958</v>
      </c>
      <c r="B16" s="30">
        <f t="shared" si="3"/>
        <v>0</v>
      </c>
      <c r="C16" s="30">
        <f t="shared" si="0"/>
        <v>0</v>
      </c>
      <c r="D16" s="31"/>
      <c r="E16" s="30">
        <f t="shared" si="4"/>
        <v>0</v>
      </c>
      <c r="F16" s="30"/>
      <c r="G16" s="30">
        <f t="shared" si="5"/>
        <v>0</v>
      </c>
    </row>
    <row r="17" spans="1:8">
      <c r="A17" s="22">
        <v>44986</v>
      </c>
      <c r="B17" s="30">
        <f t="shared" si="3"/>
        <v>0</v>
      </c>
      <c r="C17" s="30">
        <f t="shared" si="0"/>
        <v>0</v>
      </c>
      <c r="D17" s="31">
        <f>SUM(C6:C17)</f>
        <v>0</v>
      </c>
      <c r="E17" s="30">
        <f t="shared" si="4"/>
        <v>0</v>
      </c>
      <c r="F17" s="31">
        <f>SUM(E6:E17)</f>
        <v>0</v>
      </c>
      <c r="G17" s="30">
        <f t="shared" si="5"/>
        <v>0</v>
      </c>
    </row>
    <row r="18" spans="1:8">
      <c r="A18" s="22">
        <v>45017</v>
      </c>
      <c r="B18" s="30">
        <f t="shared" si="3"/>
        <v>0</v>
      </c>
      <c r="C18" s="30">
        <f t="shared" si="0"/>
        <v>0</v>
      </c>
      <c r="D18" s="31"/>
      <c r="E18" s="30">
        <f t="shared" si="4"/>
        <v>0</v>
      </c>
      <c r="F18" s="30"/>
      <c r="G18" s="30">
        <f t="shared" si="5"/>
        <v>0</v>
      </c>
      <c r="H18" s="23"/>
    </row>
    <row r="19" spans="1:8">
      <c r="A19" s="22">
        <v>45047</v>
      </c>
      <c r="B19" s="30">
        <f t="shared" si="3"/>
        <v>0</v>
      </c>
      <c r="C19" s="30">
        <f t="shared" si="0"/>
        <v>0</v>
      </c>
      <c r="D19" s="31"/>
      <c r="E19" s="30">
        <f t="shared" si="4"/>
        <v>0</v>
      </c>
      <c r="F19" s="30"/>
      <c r="G19" s="30">
        <f t="shared" si="5"/>
        <v>0</v>
      </c>
    </row>
    <row r="20" spans="1:8">
      <c r="A20" s="22">
        <v>45078</v>
      </c>
      <c r="B20" s="30">
        <f t="shared" si="3"/>
        <v>0</v>
      </c>
      <c r="C20" s="30">
        <f t="shared" si="0"/>
        <v>0</v>
      </c>
      <c r="D20" s="31"/>
      <c r="E20" s="30">
        <f t="shared" si="4"/>
        <v>0</v>
      </c>
      <c r="F20" s="30"/>
      <c r="G20" s="30">
        <f t="shared" si="5"/>
        <v>0</v>
      </c>
    </row>
    <row r="21" spans="1:8">
      <c r="A21" s="22">
        <v>45108</v>
      </c>
      <c r="B21" s="30">
        <f t="shared" si="3"/>
        <v>0</v>
      </c>
      <c r="C21" s="30">
        <f t="shared" si="0"/>
        <v>0</v>
      </c>
      <c r="D21" s="31"/>
      <c r="E21" s="30">
        <f t="shared" si="4"/>
        <v>0</v>
      </c>
      <c r="F21" s="30"/>
      <c r="G21" s="30">
        <f t="shared" si="5"/>
        <v>0</v>
      </c>
    </row>
    <row r="22" spans="1:8">
      <c r="A22" s="22">
        <v>45139</v>
      </c>
      <c r="B22" s="30">
        <f>B21-E21</f>
        <v>0</v>
      </c>
      <c r="C22" s="30">
        <f t="shared" si="0"/>
        <v>0</v>
      </c>
      <c r="D22" s="31"/>
      <c r="E22" s="30">
        <f t="shared" si="4"/>
        <v>0</v>
      </c>
      <c r="F22" s="30"/>
      <c r="G22" s="30">
        <f>G21</f>
        <v>0</v>
      </c>
      <c r="H22" s="5"/>
    </row>
    <row r="23" spans="1:8">
      <c r="A23" s="22">
        <v>45170</v>
      </c>
      <c r="B23" s="30">
        <f>B22-E22</f>
        <v>0</v>
      </c>
      <c r="C23" s="30">
        <f t="shared" si="0"/>
        <v>0</v>
      </c>
      <c r="D23" s="31"/>
      <c r="E23" s="30">
        <f t="shared" si="4"/>
        <v>0</v>
      </c>
      <c r="F23" s="45"/>
      <c r="G23" s="30">
        <f>G22</f>
        <v>0</v>
      </c>
    </row>
    <row r="24" spans="1:8">
      <c r="A24" s="22">
        <v>45200</v>
      </c>
      <c r="B24" s="30">
        <f t="shared" si="3"/>
        <v>0</v>
      </c>
      <c r="C24" s="30">
        <f t="shared" si="0"/>
        <v>0</v>
      </c>
      <c r="D24" s="31"/>
      <c r="E24" s="30">
        <f t="shared" si="4"/>
        <v>0</v>
      </c>
      <c r="F24" s="30"/>
      <c r="G24" s="30">
        <f t="shared" si="5"/>
        <v>0</v>
      </c>
    </row>
    <row r="25" spans="1:8">
      <c r="A25" s="22">
        <v>45231</v>
      </c>
      <c r="B25" s="30">
        <f t="shared" si="3"/>
        <v>0</v>
      </c>
      <c r="C25" s="30">
        <f t="shared" si="0"/>
        <v>0</v>
      </c>
      <c r="D25" s="31"/>
      <c r="E25" s="30">
        <f t="shared" si="4"/>
        <v>0</v>
      </c>
      <c r="F25" s="30"/>
      <c r="G25" s="30">
        <f t="shared" si="5"/>
        <v>0</v>
      </c>
    </row>
    <row r="26" spans="1:8">
      <c r="A26" s="22">
        <v>45261</v>
      </c>
      <c r="B26" s="30">
        <f t="shared" si="3"/>
        <v>0</v>
      </c>
      <c r="C26" s="30">
        <f t="shared" si="0"/>
        <v>0</v>
      </c>
      <c r="D26" s="31"/>
      <c r="E26" s="30">
        <f t="shared" si="4"/>
        <v>0</v>
      </c>
      <c r="F26" s="30"/>
      <c r="G26" s="30">
        <f t="shared" si="5"/>
        <v>0</v>
      </c>
    </row>
    <row r="27" spans="1:8">
      <c r="A27" s="22">
        <v>45292</v>
      </c>
      <c r="B27" s="30">
        <f t="shared" si="3"/>
        <v>0</v>
      </c>
      <c r="C27" s="30">
        <f t="shared" si="0"/>
        <v>0</v>
      </c>
      <c r="D27" s="31"/>
      <c r="E27" s="30">
        <f t="shared" si="4"/>
        <v>0</v>
      </c>
      <c r="F27" s="30"/>
      <c r="G27" s="30">
        <f t="shared" si="5"/>
        <v>0</v>
      </c>
    </row>
    <row r="28" spans="1:8">
      <c r="A28" s="22">
        <v>45323</v>
      </c>
      <c r="B28" s="30">
        <f t="shared" si="3"/>
        <v>0</v>
      </c>
      <c r="C28" s="30">
        <f t="shared" si="0"/>
        <v>0</v>
      </c>
      <c r="D28" s="31"/>
      <c r="E28" s="30">
        <f t="shared" si="4"/>
        <v>0</v>
      </c>
      <c r="F28" s="30"/>
      <c r="G28" s="30">
        <f t="shared" si="5"/>
        <v>0</v>
      </c>
    </row>
    <row r="29" spans="1:8">
      <c r="A29" s="22">
        <v>45352</v>
      </c>
      <c r="B29" s="30">
        <f t="shared" si="3"/>
        <v>0</v>
      </c>
      <c r="C29" s="30">
        <f t="shared" si="0"/>
        <v>0</v>
      </c>
      <c r="D29" s="31">
        <f>SUM(C18:C29)</f>
        <v>0</v>
      </c>
      <c r="E29" s="30">
        <f t="shared" si="4"/>
        <v>0</v>
      </c>
      <c r="F29" s="31">
        <f>SUM(E18:E29)</f>
        <v>0</v>
      </c>
      <c r="G29" s="30">
        <f t="shared" si="5"/>
        <v>0</v>
      </c>
    </row>
    <row r="30" spans="1:8">
      <c r="A30" s="22">
        <v>45383</v>
      </c>
      <c r="B30" s="30">
        <f t="shared" si="3"/>
        <v>0</v>
      </c>
      <c r="C30" s="30">
        <f t="shared" si="0"/>
        <v>0</v>
      </c>
      <c r="D30" s="31"/>
      <c r="E30" s="30">
        <f t="shared" si="4"/>
        <v>0</v>
      </c>
      <c r="F30" s="30"/>
      <c r="G30" s="30">
        <f t="shared" si="5"/>
        <v>0</v>
      </c>
      <c r="H30" s="23"/>
    </row>
    <row r="31" spans="1:8">
      <c r="A31" s="22">
        <v>45413</v>
      </c>
      <c r="B31" s="30">
        <f t="shared" si="3"/>
        <v>0</v>
      </c>
      <c r="C31" s="30">
        <f t="shared" si="0"/>
        <v>0</v>
      </c>
      <c r="D31" s="31"/>
      <c r="E31" s="30">
        <f t="shared" si="4"/>
        <v>0</v>
      </c>
      <c r="F31" s="30"/>
      <c r="G31" s="30">
        <f t="shared" si="5"/>
        <v>0</v>
      </c>
    </row>
    <row r="32" spans="1:8">
      <c r="A32" s="22">
        <v>45444</v>
      </c>
      <c r="B32" s="30">
        <f t="shared" si="3"/>
        <v>0</v>
      </c>
      <c r="C32" s="30">
        <f t="shared" si="0"/>
        <v>0</v>
      </c>
      <c r="D32" s="31"/>
      <c r="E32" s="30">
        <f t="shared" si="4"/>
        <v>0</v>
      </c>
      <c r="F32" s="30"/>
      <c r="G32" s="30">
        <f t="shared" si="5"/>
        <v>0</v>
      </c>
    </row>
    <row r="33" spans="1:8">
      <c r="A33" s="22">
        <v>45474</v>
      </c>
      <c r="B33" s="30">
        <f t="shared" si="3"/>
        <v>0</v>
      </c>
      <c r="C33" s="30">
        <f t="shared" si="0"/>
        <v>0</v>
      </c>
      <c r="D33" s="31"/>
      <c r="E33" s="30">
        <f t="shared" si="4"/>
        <v>0</v>
      </c>
      <c r="F33" s="30"/>
      <c r="G33" s="30">
        <f t="shared" si="5"/>
        <v>0</v>
      </c>
    </row>
    <row r="34" spans="1:8">
      <c r="A34" s="22">
        <v>45505</v>
      </c>
      <c r="B34" s="30">
        <f t="shared" si="3"/>
        <v>0</v>
      </c>
      <c r="C34" s="30">
        <f t="shared" si="0"/>
        <v>0</v>
      </c>
      <c r="D34" s="31"/>
      <c r="E34" s="30">
        <f t="shared" si="4"/>
        <v>0</v>
      </c>
      <c r="F34" s="30"/>
      <c r="G34" s="30">
        <f t="shared" si="5"/>
        <v>0</v>
      </c>
      <c r="H34" s="5">
        <f>H22-F34</f>
        <v>0</v>
      </c>
    </row>
    <row r="35" spans="1:8">
      <c r="A35" s="22">
        <v>45536</v>
      </c>
      <c r="B35" s="30">
        <f t="shared" si="3"/>
        <v>0</v>
      </c>
      <c r="C35" s="30">
        <f t="shared" ref="C35:C62" si="6">B35*$I$1</f>
        <v>0</v>
      </c>
      <c r="D35" s="31"/>
      <c r="E35" s="30">
        <f t="shared" si="4"/>
        <v>0</v>
      </c>
      <c r="F35" s="45"/>
      <c r="G35" s="30">
        <f t="shared" si="5"/>
        <v>0</v>
      </c>
    </row>
    <row r="36" spans="1:8">
      <c r="A36" s="22">
        <v>45566</v>
      </c>
      <c r="B36" s="30">
        <f t="shared" si="3"/>
        <v>0</v>
      </c>
      <c r="C36" s="30">
        <f t="shared" si="6"/>
        <v>0</v>
      </c>
      <c r="D36" s="31"/>
      <c r="E36" s="30">
        <f t="shared" si="4"/>
        <v>0</v>
      </c>
      <c r="F36" s="30"/>
      <c r="G36" s="30">
        <f t="shared" si="5"/>
        <v>0</v>
      </c>
    </row>
    <row r="37" spans="1:8">
      <c r="A37" s="22">
        <v>45597</v>
      </c>
      <c r="B37" s="30">
        <f t="shared" si="3"/>
        <v>0</v>
      </c>
      <c r="C37" s="30">
        <f t="shared" si="6"/>
        <v>0</v>
      </c>
      <c r="D37" s="31"/>
      <c r="E37" s="30">
        <f t="shared" si="4"/>
        <v>0</v>
      </c>
      <c r="F37" s="30"/>
      <c r="G37" s="30">
        <f t="shared" si="5"/>
        <v>0</v>
      </c>
    </row>
    <row r="38" spans="1:8">
      <c r="A38" s="22">
        <v>45627</v>
      </c>
      <c r="B38" s="30">
        <f t="shared" si="3"/>
        <v>0</v>
      </c>
      <c r="C38" s="30">
        <f t="shared" si="6"/>
        <v>0</v>
      </c>
      <c r="D38" s="31"/>
      <c r="E38" s="30">
        <f t="shared" si="4"/>
        <v>0</v>
      </c>
      <c r="F38" s="30"/>
      <c r="G38" s="30">
        <f t="shared" si="5"/>
        <v>0</v>
      </c>
    </row>
    <row r="39" spans="1:8">
      <c r="A39" s="22">
        <v>45658</v>
      </c>
      <c r="B39" s="30">
        <f t="shared" si="3"/>
        <v>0</v>
      </c>
      <c r="C39" s="30">
        <f t="shared" si="6"/>
        <v>0</v>
      </c>
      <c r="D39" s="31"/>
      <c r="E39" s="30">
        <f t="shared" si="4"/>
        <v>0</v>
      </c>
      <c r="F39" s="30"/>
      <c r="G39" s="30">
        <f t="shared" si="5"/>
        <v>0</v>
      </c>
    </row>
    <row r="40" spans="1:8">
      <c r="A40" s="22">
        <v>45689</v>
      </c>
      <c r="B40" s="30">
        <f t="shared" si="3"/>
        <v>0</v>
      </c>
      <c r="C40" s="30">
        <f t="shared" si="6"/>
        <v>0</v>
      </c>
      <c r="D40" s="31"/>
      <c r="E40" s="30">
        <f t="shared" si="4"/>
        <v>0</v>
      </c>
      <c r="F40" s="30"/>
      <c r="G40" s="30">
        <f t="shared" si="5"/>
        <v>0</v>
      </c>
    </row>
    <row r="41" spans="1:8">
      <c r="A41" s="22">
        <v>45717</v>
      </c>
      <c r="B41" s="30">
        <f t="shared" si="3"/>
        <v>0</v>
      </c>
      <c r="C41" s="30">
        <f t="shared" si="6"/>
        <v>0</v>
      </c>
      <c r="D41" s="31">
        <f>SUM(C30:C41)</f>
        <v>0</v>
      </c>
      <c r="E41" s="30">
        <f t="shared" si="4"/>
        <v>0</v>
      </c>
      <c r="F41" s="31">
        <f>SUM(E30:E41)</f>
        <v>0</v>
      </c>
      <c r="G41" s="30">
        <f t="shared" si="5"/>
        <v>0</v>
      </c>
    </row>
    <row r="42" spans="1:8">
      <c r="A42" s="22">
        <v>45748</v>
      </c>
      <c r="B42" s="30">
        <f t="shared" si="3"/>
        <v>0</v>
      </c>
      <c r="C42" s="30">
        <f t="shared" si="6"/>
        <v>0</v>
      </c>
      <c r="D42" s="31"/>
      <c r="E42" s="30">
        <f t="shared" si="4"/>
        <v>0</v>
      </c>
      <c r="F42" s="31"/>
      <c r="G42" s="30">
        <f t="shared" si="5"/>
        <v>0</v>
      </c>
      <c r="H42" s="23"/>
    </row>
    <row r="43" spans="1:8">
      <c r="A43" s="22">
        <v>45778</v>
      </c>
      <c r="B43" s="30">
        <f t="shared" si="3"/>
        <v>0</v>
      </c>
      <c r="C43" s="30">
        <f t="shared" si="6"/>
        <v>0</v>
      </c>
      <c r="D43" s="31"/>
      <c r="E43" s="30">
        <f t="shared" si="4"/>
        <v>0</v>
      </c>
      <c r="F43" s="31"/>
      <c r="G43" s="30">
        <f t="shared" si="5"/>
        <v>0</v>
      </c>
    </row>
    <row r="44" spans="1:8">
      <c r="A44" s="22">
        <v>45809</v>
      </c>
      <c r="B44" s="30">
        <f t="shared" si="3"/>
        <v>0</v>
      </c>
      <c r="C44" s="30">
        <f t="shared" si="6"/>
        <v>0</v>
      </c>
      <c r="D44" s="31"/>
      <c r="E44" s="30">
        <f t="shared" si="4"/>
        <v>0</v>
      </c>
      <c r="F44" s="31"/>
      <c r="G44" s="30">
        <f t="shared" si="5"/>
        <v>0</v>
      </c>
    </row>
    <row r="45" spans="1:8">
      <c r="A45" s="22">
        <v>45839</v>
      </c>
      <c r="B45" s="30">
        <f>B44-E44</f>
        <v>0</v>
      </c>
      <c r="C45" s="30">
        <f t="shared" si="6"/>
        <v>0</v>
      </c>
      <c r="D45" s="31"/>
      <c r="E45" s="30">
        <f t="shared" si="4"/>
        <v>0</v>
      </c>
      <c r="F45" s="31"/>
      <c r="G45" s="30">
        <f>G44</f>
        <v>0</v>
      </c>
    </row>
    <row r="46" spans="1:8">
      <c r="A46" s="22">
        <v>45870</v>
      </c>
      <c r="B46" s="30">
        <f t="shared" si="3"/>
        <v>0</v>
      </c>
      <c r="C46" s="30">
        <f t="shared" si="6"/>
        <v>0</v>
      </c>
      <c r="D46" s="31"/>
      <c r="E46" s="30">
        <f t="shared" si="4"/>
        <v>0</v>
      </c>
      <c r="F46" s="31"/>
      <c r="G46" s="30">
        <f t="shared" si="5"/>
        <v>0</v>
      </c>
      <c r="H46" s="5"/>
    </row>
    <row r="47" spans="1:8">
      <c r="A47" s="22">
        <v>45901</v>
      </c>
      <c r="B47" s="30">
        <f>B46-E46</f>
        <v>0</v>
      </c>
      <c r="C47" s="30">
        <f t="shared" si="6"/>
        <v>0</v>
      </c>
      <c r="D47" s="31"/>
      <c r="E47" s="30">
        <f t="shared" si="4"/>
        <v>0</v>
      </c>
      <c r="F47" s="31"/>
      <c r="G47" s="30">
        <f>G46</f>
        <v>0</v>
      </c>
    </row>
    <row r="48" spans="1:8">
      <c r="A48" s="22">
        <v>45931</v>
      </c>
      <c r="B48" s="30">
        <f>B47-E47</f>
        <v>0</v>
      </c>
      <c r="C48" s="30">
        <f t="shared" si="6"/>
        <v>0</v>
      </c>
      <c r="D48" s="31"/>
      <c r="E48" s="30">
        <f t="shared" si="4"/>
        <v>0</v>
      </c>
      <c r="F48" s="31"/>
      <c r="G48" s="30">
        <f>G47</f>
        <v>0</v>
      </c>
    </row>
    <row r="49" spans="1:8">
      <c r="A49" s="22">
        <v>45962</v>
      </c>
      <c r="B49" s="30">
        <f t="shared" si="3"/>
        <v>0</v>
      </c>
      <c r="C49" s="30">
        <f t="shared" si="6"/>
        <v>0</v>
      </c>
      <c r="D49" s="31"/>
      <c r="E49" s="30">
        <f t="shared" si="4"/>
        <v>0</v>
      </c>
      <c r="F49" s="31"/>
      <c r="G49" s="30">
        <f t="shared" si="5"/>
        <v>0</v>
      </c>
    </row>
    <row r="50" spans="1:8">
      <c r="A50" s="22">
        <v>45992</v>
      </c>
      <c r="B50" s="30">
        <f t="shared" si="3"/>
        <v>0</v>
      </c>
      <c r="C50" s="30">
        <f t="shared" si="6"/>
        <v>0</v>
      </c>
      <c r="D50" s="31"/>
      <c r="E50" s="30">
        <f t="shared" si="4"/>
        <v>0</v>
      </c>
      <c r="F50" s="31"/>
      <c r="G50" s="30">
        <f t="shared" si="5"/>
        <v>0</v>
      </c>
    </row>
    <row r="51" spans="1:8">
      <c r="A51" s="22">
        <v>46023</v>
      </c>
      <c r="B51" s="30">
        <f t="shared" si="3"/>
        <v>0</v>
      </c>
      <c r="C51" s="30">
        <f t="shared" si="6"/>
        <v>0</v>
      </c>
      <c r="D51" s="31"/>
      <c r="E51" s="30">
        <f t="shared" si="4"/>
        <v>0</v>
      </c>
      <c r="F51" s="31"/>
      <c r="G51" s="30">
        <f t="shared" si="5"/>
        <v>0</v>
      </c>
    </row>
    <row r="52" spans="1:8">
      <c r="A52" s="22">
        <v>46054</v>
      </c>
      <c r="B52" s="30">
        <f t="shared" si="3"/>
        <v>0</v>
      </c>
      <c r="C52" s="30">
        <f t="shared" si="6"/>
        <v>0</v>
      </c>
      <c r="D52" s="31"/>
      <c r="E52" s="30">
        <f t="shared" si="4"/>
        <v>0</v>
      </c>
      <c r="F52" s="31"/>
      <c r="G52" s="30">
        <f t="shared" si="5"/>
        <v>0</v>
      </c>
      <c r="H52" s="5"/>
    </row>
    <row r="53" spans="1:8">
      <c r="A53" s="22">
        <v>46082</v>
      </c>
      <c r="B53" s="30">
        <f t="shared" si="3"/>
        <v>0</v>
      </c>
      <c r="C53" s="30">
        <f t="shared" si="6"/>
        <v>0</v>
      </c>
      <c r="D53" s="31">
        <f>SUM(C42:C53)</f>
        <v>0</v>
      </c>
      <c r="E53" s="30">
        <f t="shared" si="4"/>
        <v>0</v>
      </c>
      <c r="F53" s="31">
        <f>SUM(E42:E53)</f>
        <v>0</v>
      </c>
      <c r="G53" s="30">
        <f t="shared" si="5"/>
        <v>0</v>
      </c>
    </row>
    <row r="54" spans="1:8">
      <c r="A54" s="22">
        <v>46113</v>
      </c>
      <c r="B54" s="30">
        <f t="shared" si="3"/>
        <v>0</v>
      </c>
      <c r="C54" s="30">
        <f t="shared" si="6"/>
        <v>0</v>
      </c>
      <c r="D54" s="31"/>
      <c r="E54" s="30">
        <f t="shared" si="4"/>
        <v>0</v>
      </c>
      <c r="F54" s="31"/>
      <c r="G54" s="30">
        <f t="shared" si="5"/>
        <v>0</v>
      </c>
      <c r="H54" s="23"/>
    </row>
    <row r="55" spans="1:8">
      <c r="A55" s="22">
        <v>46143</v>
      </c>
      <c r="B55" s="30">
        <f t="shared" si="3"/>
        <v>0</v>
      </c>
      <c r="C55" s="30">
        <f t="shared" si="6"/>
        <v>0</v>
      </c>
      <c r="D55" s="31"/>
      <c r="E55" s="30">
        <f t="shared" si="4"/>
        <v>0</v>
      </c>
      <c r="F55" s="31"/>
      <c r="G55" s="30">
        <f t="shared" si="5"/>
        <v>0</v>
      </c>
    </row>
    <row r="56" spans="1:8">
      <c r="A56" s="22">
        <v>46174</v>
      </c>
      <c r="B56" s="30">
        <f t="shared" si="3"/>
        <v>0</v>
      </c>
      <c r="C56" s="30">
        <f t="shared" si="6"/>
        <v>0</v>
      </c>
      <c r="D56" s="31"/>
      <c r="E56" s="30">
        <f t="shared" si="4"/>
        <v>0</v>
      </c>
      <c r="F56" s="31"/>
      <c r="G56" s="30">
        <f t="shared" si="5"/>
        <v>0</v>
      </c>
    </row>
    <row r="57" spans="1:8">
      <c r="A57" s="22">
        <v>46204</v>
      </c>
      <c r="B57" s="30">
        <f t="shared" si="3"/>
        <v>0</v>
      </c>
      <c r="C57" s="30">
        <f t="shared" si="6"/>
        <v>0</v>
      </c>
      <c r="D57" s="31"/>
      <c r="E57" s="30">
        <f t="shared" si="4"/>
        <v>0</v>
      </c>
      <c r="F57" s="31"/>
      <c r="G57" s="30">
        <f t="shared" si="5"/>
        <v>0</v>
      </c>
    </row>
    <row r="58" spans="1:8">
      <c r="A58" s="22">
        <v>46235</v>
      </c>
      <c r="B58" s="30">
        <f t="shared" si="3"/>
        <v>0</v>
      </c>
      <c r="C58" s="30">
        <f t="shared" si="6"/>
        <v>0</v>
      </c>
      <c r="D58" s="30"/>
      <c r="E58" s="30">
        <f t="shared" si="4"/>
        <v>0</v>
      </c>
      <c r="F58" s="30"/>
      <c r="G58" s="30">
        <f t="shared" si="5"/>
        <v>0</v>
      </c>
      <c r="H58" s="5">
        <f>H46-F58</f>
        <v>0</v>
      </c>
    </row>
    <row r="59" spans="1:8">
      <c r="A59" s="22">
        <v>46266</v>
      </c>
      <c r="B59" s="30">
        <f t="shared" si="3"/>
        <v>0</v>
      </c>
      <c r="C59" s="30">
        <f t="shared" si="6"/>
        <v>0</v>
      </c>
      <c r="D59" s="31"/>
      <c r="E59" s="30">
        <f t="shared" si="4"/>
        <v>0</v>
      </c>
      <c r="F59" s="31"/>
      <c r="G59" s="30">
        <f t="shared" si="5"/>
        <v>0</v>
      </c>
    </row>
    <row r="60" spans="1:8">
      <c r="A60" s="22">
        <v>46296</v>
      </c>
      <c r="B60" s="30">
        <f t="shared" si="3"/>
        <v>0</v>
      </c>
      <c r="C60" s="30">
        <f t="shared" si="6"/>
        <v>0</v>
      </c>
      <c r="D60" s="31"/>
      <c r="E60" s="30">
        <f t="shared" si="4"/>
        <v>0</v>
      </c>
      <c r="F60" s="31"/>
      <c r="G60" s="30">
        <f t="shared" si="5"/>
        <v>0</v>
      </c>
    </row>
    <row r="61" spans="1:8">
      <c r="A61" s="22">
        <v>46327</v>
      </c>
      <c r="B61" s="30">
        <f t="shared" si="3"/>
        <v>0</v>
      </c>
      <c r="C61" s="30">
        <f t="shared" si="6"/>
        <v>0</v>
      </c>
      <c r="D61" s="31"/>
      <c r="E61" s="30">
        <f t="shared" si="4"/>
        <v>0</v>
      </c>
      <c r="F61" s="31"/>
      <c r="G61" s="30">
        <f t="shared" si="5"/>
        <v>0</v>
      </c>
    </row>
    <row r="62" spans="1:8">
      <c r="A62" s="22">
        <v>46357</v>
      </c>
      <c r="B62" s="30">
        <f t="shared" si="3"/>
        <v>0</v>
      </c>
      <c r="C62" s="30">
        <f t="shared" si="6"/>
        <v>0</v>
      </c>
      <c r="D62" s="30"/>
      <c r="E62" s="30">
        <f t="shared" si="4"/>
        <v>0</v>
      </c>
      <c r="F62" s="30"/>
      <c r="G62" s="30">
        <f t="shared" si="5"/>
        <v>0</v>
      </c>
      <c r="H62" s="23"/>
    </row>
    <row r="63" spans="1:8">
      <c r="A63" s="22">
        <v>46388</v>
      </c>
      <c r="B63" s="30">
        <f t="shared" ref="B63:B86" si="7">B62-E62</f>
        <v>0</v>
      </c>
      <c r="C63" s="30">
        <f t="shared" ref="C63:C86" si="8">B63*$I$1</f>
        <v>0</v>
      </c>
      <c r="D63" s="31"/>
      <c r="E63" s="30">
        <f t="shared" ref="E63:E86" si="9">G63-C63</f>
        <v>0</v>
      </c>
      <c r="F63" s="31"/>
      <c r="G63" s="30">
        <f t="shared" si="5"/>
        <v>0</v>
      </c>
      <c r="H63" s="23"/>
    </row>
    <row r="64" spans="1:8">
      <c r="A64" s="22">
        <v>46419</v>
      </c>
      <c r="B64" s="30">
        <f t="shared" si="7"/>
        <v>0</v>
      </c>
      <c r="C64" s="30">
        <f t="shared" si="8"/>
        <v>0</v>
      </c>
      <c r="D64" s="31"/>
      <c r="E64" s="30">
        <f t="shared" si="9"/>
        <v>0</v>
      </c>
      <c r="F64" s="31"/>
      <c r="G64" s="30">
        <f t="shared" si="5"/>
        <v>0</v>
      </c>
      <c r="H64" s="23"/>
    </row>
    <row r="65" spans="1:8">
      <c r="A65" s="22">
        <v>46447</v>
      </c>
      <c r="B65" s="30">
        <f t="shared" si="7"/>
        <v>0</v>
      </c>
      <c r="C65" s="30">
        <f t="shared" si="8"/>
        <v>0</v>
      </c>
      <c r="D65" s="31">
        <f>SUM(C54:C65)</f>
        <v>0</v>
      </c>
      <c r="E65" s="30">
        <f t="shared" si="9"/>
        <v>0</v>
      </c>
      <c r="F65" s="31">
        <f>SUM(E54:E65)</f>
        <v>0</v>
      </c>
      <c r="G65" s="30">
        <f t="shared" si="5"/>
        <v>0</v>
      </c>
      <c r="H65" s="23"/>
    </row>
    <row r="66" spans="1:8">
      <c r="A66" s="22">
        <v>46478</v>
      </c>
      <c r="B66" s="30">
        <f t="shared" si="7"/>
        <v>0</v>
      </c>
      <c r="C66" s="30">
        <f t="shared" si="8"/>
        <v>0</v>
      </c>
      <c r="D66" s="31"/>
      <c r="E66" s="30">
        <f t="shared" si="9"/>
        <v>0</v>
      </c>
      <c r="F66" s="31"/>
      <c r="G66" s="30">
        <f t="shared" si="5"/>
        <v>0</v>
      </c>
      <c r="H66" s="23"/>
    </row>
    <row r="67" spans="1:8">
      <c r="A67" s="22">
        <v>46508</v>
      </c>
      <c r="B67" s="30">
        <f t="shared" si="7"/>
        <v>0</v>
      </c>
      <c r="C67" s="30">
        <f t="shared" si="8"/>
        <v>0</v>
      </c>
      <c r="D67" s="31"/>
      <c r="E67" s="30">
        <f t="shared" si="9"/>
        <v>0</v>
      </c>
      <c r="F67" s="31"/>
      <c r="G67" s="30">
        <f t="shared" si="5"/>
        <v>0</v>
      </c>
      <c r="H67" s="23"/>
    </row>
    <row r="68" spans="1:8">
      <c r="A68" s="22">
        <v>46539</v>
      </c>
      <c r="B68" s="30">
        <f t="shared" si="7"/>
        <v>0</v>
      </c>
      <c r="C68" s="30">
        <f t="shared" si="8"/>
        <v>0</v>
      </c>
      <c r="D68" s="31"/>
      <c r="E68" s="30">
        <f t="shared" si="9"/>
        <v>0</v>
      </c>
      <c r="F68" s="31"/>
      <c r="G68" s="30">
        <f t="shared" si="5"/>
        <v>0</v>
      </c>
      <c r="H68" s="23"/>
    </row>
    <row r="69" spans="1:8">
      <c r="A69" s="22">
        <v>46569</v>
      </c>
      <c r="B69" s="30">
        <f t="shared" si="7"/>
        <v>0</v>
      </c>
      <c r="C69" s="30">
        <f t="shared" si="8"/>
        <v>0</v>
      </c>
      <c r="D69" s="31"/>
      <c r="E69" s="30">
        <f t="shared" si="9"/>
        <v>0</v>
      </c>
      <c r="F69" s="31"/>
      <c r="G69" s="30">
        <f t="shared" si="5"/>
        <v>0</v>
      </c>
      <c r="H69" s="23"/>
    </row>
    <row r="70" spans="1:8">
      <c r="A70" s="22">
        <v>46600</v>
      </c>
      <c r="B70" s="30">
        <f t="shared" si="7"/>
        <v>0</v>
      </c>
      <c r="C70" s="30">
        <f t="shared" si="8"/>
        <v>0</v>
      </c>
      <c r="D70" s="31"/>
      <c r="E70" s="30">
        <f t="shared" si="9"/>
        <v>0</v>
      </c>
      <c r="F70" s="31"/>
      <c r="G70" s="30">
        <f t="shared" si="5"/>
        <v>0</v>
      </c>
      <c r="H70" s="5">
        <f>H58-F70</f>
        <v>0</v>
      </c>
    </row>
    <row r="71" spans="1:8">
      <c r="A71" s="22">
        <v>46631</v>
      </c>
      <c r="B71" s="30">
        <f t="shared" si="7"/>
        <v>0</v>
      </c>
      <c r="C71" s="30">
        <f t="shared" si="8"/>
        <v>0</v>
      </c>
      <c r="D71" s="31"/>
      <c r="E71" s="30">
        <f t="shared" si="9"/>
        <v>0</v>
      </c>
      <c r="F71" s="31"/>
      <c r="G71" s="30">
        <f t="shared" si="5"/>
        <v>0</v>
      </c>
      <c r="H71" s="23"/>
    </row>
    <row r="72" spans="1:8">
      <c r="A72" s="22">
        <v>46661</v>
      </c>
      <c r="B72" s="30">
        <f t="shared" si="7"/>
        <v>0</v>
      </c>
      <c r="C72" s="30">
        <f t="shared" si="8"/>
        <v>0</v>
      </c>
      <c r="D72" s="31"/>
      <c r="E72" s="30">
        <f t="shared" si="9"/>
        <v>0</v>
      </c>
      <c r="F72" s="31"/>
      <c r="G72" s="30">
        <f t="shared" si="5"/>
        <v>0</v>
      </c>
      <c r="H72" s="23"/>
    </row>
    <row r="73" spans="1:8">
      <c r="A73" s="22">
        <v>46692</v>
      </c>
      <c r="B73" s="30">
        <f t="shared" si="7"/>
        <v>0</v>
      </c>
      <c r="C73" s="30">
        <f t="shared" si="8"/>
        <v>0</v>
      </c>
      <c r="D73" s="31"/>
      <c r="E73" s="30">
        <f t="shared" si="9"/>
        <v>0</v>
      </c>
      <c r="F73" s="31"/>
      <c r="G73" s="30">
        <f t="shared" si="5"/>
        <v>0</v>
      </c>
      <c r="H73" s="23"/>
    </row>
    <row r="74" spans="1:8">
      <c r="A74" s="22">
        <v>46722</v>
      </c>
      <c r="B74" s="30">
        <f t="shared" si="7"/>
        <v>0</v>
      </c>
      <c r="C74" s="30">
        <f t="shared" si="8"/>
        <v>0</v>
      </c>
      <c r="D74" s="31"/>
      <c r="E74" s="30">
        <f t="shared" si="9"/>
        <v>0</v>
      </c>
      <c r="F74" s="31"/>
      <c r="G74" s="30">
        <f t="shared" si="5"/>
        <v>0</v>
      </c>
      <c r="H74" s="23"/>
    </row>
    <row r="75" spans="1:8">
      <c r="A75" s="22">
        <v>46753</v>
      </c>
      <c r="B75" s="30">
        <f t="shared" si="7"/>
        <v>0</v>
      </c>
      <c r="C75" s="30">
        <f t="shared" si="8"/>
        <v>0</v>
      </c>
      <c r="D75" s="31"/>
      <c r="E75" s="30">
        <f t="shared" si="9"/>
        <v>0</v>
      </c>
      <c r="F75" s="31"/>
      <c r="G75" s="30">
        <f t="shared" ref="G75:G86" si="10">G74</f>
        <v>0</v>
      </c>
      <c r="H75" s="23"/>
    </row>
    <row r="76" spans="1:8">
      <c r="A76" s="22">
        <v>46784</v>
      </c>
      <c r="B76" s="30">
        <f t="shared" si="7"/>
        <v>0</v>
      </c>
      <c r="C76" s="30">
        <f t="shared" si="8"/>
        <v>0</v>
      </c>
      <c r="D76" s="31"/>
      <c r="E76" s="30">
        <f t="shared" si="9"/>
        <v>0</v>
      </c>
      <c r="F76" s="31"/>
      <c r="G76" s="30">
        <f t="shared" si="10"/>
        <v>0</v>
      </c>
      <c r="H76" s="23"/>
    </row>
    <row r="77" spans="1:8">
      <c r="A77" s="22">
        <v>46813</v>
      </c>
      <c r="B77" s="30">
        <f t="shared" si="7"/>
        <v>0</v>
      </c>
      <c r="C77" s="30">
        <f t="shared" si="8"/>
        <v>0</v>
      </c>
      <c r="D77" s="31">
        <f>SUM(C66:C77)</f>
        <v>0</v>
      </c>
      <c r="E77" s="30">
        <f t="shared" si="9"/>
        <v>0</v>
      </c>
      <c r="F77" s="31">
        <f>SUM(E66:E77)</f>
        <v>0</v>
      </c>
      <c r="G77" s="30">
        <f t="shared" si="10"/>
        <v>0</v>
      </c>
      <c r="H77" s="23"/>
    </row>
    <row r="78" spans="1:8">
      <c r="A78" s="22">
        <v>46844</v>
      </c>
      <c r="B78" s="30">
        <f t="shared" si="7"/>
        <v>0</v>
      </c>
      <c r="C78" s="30">
        <f t="shared" si="8"/>
        <v>0</v>
      </c>
      <c r="D78" s="31"/>
      <c r="E78" s="30">
        <f t="shared" si="9"/>
        <v>0</v>
      </c>
      <c r="F78" s="31"/>
      <c r="G78" s="30">
        <f t="shared" si="10"/>
        <v>0</v>
      </c>
      <c r="H78" s="23"/>
    </row>
    <row r="79" spans="1:8">
      <c r="A79" s="22">
        <v>46874</v>
      </c>
      <c r="B79" s="30">
        <f t="shared" si="7"/>
        <v>0</v>
      </c>
      <c r="C79" s="30">
        <f t="shared" si="8"/>
        <v>0</v>
      </c>
      <c r="D79" s="31"/>
      <c r="E79" s="30">
        <f t="shared" si="9"/>
        <v>0</v>
      </c>
      <c r="F79" s="31"/>
      <c r="G79" s="30">
        <f t="shared" si="10"/>
        <v>0</v>
      </c>
      <c r="H79" s="23"/>
    </row>
    <row r="80" spans="1:8">
      <c r="A80" s="22">
        <v>46905</v>
      </c>
      <c r="B80" s="30">
        <f t="shared" si="7"/>
        <v>0</v>
      </c>
      <c r="C80" s="30">
        <f t="shared" si="8"/>
        <v>0</v>
      </c>
      <c r="D80" s="31"/>
      <c r="E80" s="30">
        <f t="shared" si="9"/>
        <v>0</v>
      </c>
      <c r="F80" s="31"/>
      <c r="G80" s="30">
        <f t="shared" si="10"/>
        <v>0</v>
      </c>
      <c r="H80" s="23"/>
    </row>
    <row r="81" spans="1:8">
      <c r="A81" s="22">
        <v>46935</v>
      </c>
      <c r="B81" s="30">
        <f t="shared" si="7"/>
        <v>0</v>
      </c>
      <c r="C81" s="30">
        <f t="shared" si="8"/>
        <v>0</v>
      </c>
      <c r="D81" s="31"/>
      <c r="E81" s="30">
        <f t="shared" si="9"/>
        <v>0</v>
      </c>
      <c r="F81" s="31"/>
      <c r="G81" s="30">
        <f t="shared" si="10"/>
        <v>0</v>
      </c>
      <c r="H81" s="23"/>
    </row>
    <row r="82" spans="1:8">
      <c r="A82" s="22">
        <v>46966</v>
      </c>
      <c r="B82" s="30">
        <f t="shared" si="7"/>
        <v>0</v>
      </c>
      <c r="C82" s="30">
        <f t="shared" si="8"/>
        <v>0</v>
      </c>
      <c r="D82" s="31"/>
      <c r="E82" s="30">
        <f t="shared" si="9"/>
        <v>0</v>
      </c>
      <c r="F82" s="31"/>
      <c r="G82" s="30">
        <f t="shared" si="10"/>
        <v>0</v>
      </c>
      <c r="H82" s="23"/>
    </row>
    <row r="83" spans="1:8">
      <c r="A83" s="22">
        <v>46997</v>
      </c>
      <c r="B83" s="30">
        <f t="shared" si="7"/>
        <v>0</v>
      </c>
      <c r="C83" s="30">
        <f t="shared" si="8"/>
        <v>0</v>
      </c>
      <c r="D83" s="31"/>
      <c r="E83" s="30">
        <f t="shared" si="9"/>
        <v>0</v>
      </c>
      <c r="F83" s="31"/>
      <c r="G83" s="30">
        <f t="shared" si="10"/>
        <v>0</v>
      </c>
      <c r="H83" s="23"/>
    </row>
    <row r="84" spans="1:8">
      <c r="A84" s="22">
        <v>47027</v>
      </c>
      <c r="B84" s="30">
        <f t="shared" si="7"/>
        <v>0</v>
      </c>
      <c r="C84" s="30">
        <f t="shared" si="8"/>
        <v>0</v>
      </c>
      <c r="D84" s="31"/>
      <c r="E84" s="30">
        <f t="shared" si="9"/>
        <v>0</v>
      </c>
      <c r="F84" s="31"/>
      <c r="G84" s="30">
        <f t="shared" si="10"/>
        <v>0</v>
      </c>
      <c r="H84" s="23"/>
    </row>
    <row r="85" spans="1:8">
      <c r="A85" s="22">
        <v>47058</v>
      </c>
      <c r="B85" s="30">
        <f t="shared" si="7"/>
        <v>0</v>
      </c>
      <c r="C85" s="30">
        <f t="shared" si="8"/>
        <v>0</v>
      </c>
      <c r="D85" s="31"/>
      <c r="E85" s="30">
        <f t="shared" si="9"/>
        <v>0</v>
      </c>
      <c r="F85" s="31"/>
      <c r="G85" s="30">
        <f t="shared" si="10"/>
        <v>0</v>
      </c>
      <c r="H85" s="23"/>
    </row>
    <row r="86" spans="1:8">
      <c r="A86" s="22">
        <v>47088</v>
      </c>
      <c r="B86" s="30">
        <f t="shared" si="7"/>
        <v>0</v>
      </c>
      <c r="C86" s="30">
        <f t="shared" si="8"/>
        <v>0</v>
      </c>
      <c r="D86" s="31">
        <f>SUM(C78:C86)</f>
        <v>0</v>
      </c>
      <c r="E86" s="30">
        <f t="shared" si="9"/>
        <v>0</v>
      </c>
      <c r="F86" s="31">
        <f>SUM(E78:E86)</f>
        <v>0</v>
      </c>
      <c r="G86" s="30">
        <f t="shared" si="10"/>
        <v>0</v>
      </c>
      <c r="H86" s="23"/>
    </row>
    <row r="87" spans="1:8">
      <c r="A87" s="22"/>
      <c r="B87" s="30"/>
      <c r="C87" s="30"/>
      <c r="D87" s="30"/>
      <c r="E87" s="30"/>
      <c r="F87" s="30"/>
      <c r="G87" s="30"/>
      <c r="H87" s="23"/>
    </row>
    <row r="88" spans="1:8">
      <c r="A88" s="22"/>
      <c r="B88" s="30"/>
      <c r="C88" s="30"/>
      <c r="D88" s="31"/>
      <c r="E88" s="30"/>
      <c r="F88" s="30"/>
      <c r="G88" s="30"/>
      <c r="H88" s="23"/>
    </row>
    <row r="89" spans="1:8" s="3" customFormat="1">
      <c r="A89" s="78"/>
      <c r="B89" s="31"/>
      <c r="C89" s="31">
        <f>SUM(C3:C88)</f>
        <v>0</v>
      </c>
      <c r="D89" s="31">
        <f>SUM(D86,D82,D70,D58,D46,D34,D22,D10)</f>
        <v>0</v>
      </c>
      <c r="E89" s="31">
        <f>SUM(E3:E88)</f>
        <v>0</v>
      </c>
      <c r="F89" s="31">
        <f>SUM(F86,F82,F70,F58,F46,F34,F22,F10)</f>
        <v>0</v>
      </c>
      <c r="G89" s="31"/>
      <c r="H89" s="79"/>
    </row>
  </sheetData>
  <mergeCells count="1">
    <mergeCell ref="A1:G1"/>
  </mergeCells>
  <pageMargins left="0.7" right="0.7" top="0.75" bottom="0.75" header="0.3" footer="0.3"/>
  <pageSetup orientation="portrait" r:id="rId1"/>
  <ignoredErrors>
    <ignoredError sqref="E10" formula="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CE00D-F661-4D09-A1A1-9846A43BC39F}">
  <dimension ref="A1:H93"/>
  <sheetViews>
    <sheetView topLeftCell="A44" workbookViewId="0">
      <selection activeCell="C5" sqref="C5"/>
    </sheetView>
  </sheetViews>
  <sheetFormatPr defaultRowHeight="15"/>
  <cols>
    <col min="2" max="2" width="12.42578125" bestFit="1" customWidth="1"/>
    <col min="3" max="3" width="16" bestFit="1" customWidth="1"/>
    <col min="4" max="4" width="14.28515625" bestFit="1" customWidth="1"/>
    <col min="5" max="5" width="16" bestFit="1" customWidth="1"/>
    <col min="6" max="6" width="14.28515625" bestFit="1" customWidth="1"/>
    <col min="8" max="8" width="16" bestFit="1" customWidth="1"/>
  </cols>
  <sheetData>
    <row r="1" spans="1:8">
      <c r="A1" s="419" t="s">
        <v>704</v>
      </c>
      <c r="B1" s="420"/>
      <c r="C1" s="222">
        <v>400000000</v>
      </c>
    </row>
    <row r="2" spans="1:8">
      <c r="A2" s="419" t="s">
        <v>705</v>
      </c>
      <c r="B2" s="420"/>
      <c r="C2" s="223">
        <v>84</v>
      </c>
    </row>
    <row r="3" spans="1:8">
      <c r="A3" s="419" t="s">
        <v>706</v>
      </c>
      <c r="B3" s="420"/>
      <c r="C3" s="223">
        <v>9</v>
      </c>
    </row>
    <row r="4" spans="1:8">
      <c r="A4" s="419" t="s">
        <v>309</v>
      </c>
      <c r="B4" s="420"/>
      <c r="C4" s="224">
        <v>46296</v>
      </c>
    </row>
    <row r="5" spans="1:8">
      <c r="A5" s="419" t="s">
        <v>707</v>
      </c>
      <c r="B5" s="420"/>
      <c r="C5" s="225">
        <f>EDATE(C4,C2)</f>
        <v>48853</v>
      </c>
    </row>
    <row r="6" spans="1:8">
      <c r="A6" s="419" t="s">
        <v>708</v>
      </c>
      <c r="B6" s="420"/>
      <c r="C6" s="233">
        <f>PMT(C3/12/100,C2,-C1)</f>
        <v>6435631.3040154194</v>
      </c>
      <c r="E6" s="226" t="s">
        <v>510</v>
      </c>
      <c r="F6" s="228">
        <f>SUMIF(F10:F45,"&gt;0")</f>
        <v>90297167.189849287</v>
      </c>
    </row>
    <row r="8" spans="1:8">
      <c r="A8" s="421" t="s">
        <v>709</v>
      </c>
      <c r="B8" s="422"/>
      <c r="C8" s="422"/>
      <c r="D8" s="422"/>
      <c r="E8" s="422"/>
      <c r="F8" s="423"/>
    </row>
    <row r="9" spans="1:8">
      <c r="A9" s="229" t="s">
        <v>710</v>
      </c>
      <c r="B9" s="229" t="s">
        <v>711</v>
      </c>
      <c r="C9" s="229" t="s">
        <v>712</v>
      </c>
      <c r="D9" s="229" t="s">
        <v>713</v>
      </c>
      <c r="E9" s="229" t="s">
        <v>714</v>
      </c>
      <c r="F9" s="229" t="s">
        <v>715</v>
      </c>
    </row>
    <row r="10" spans="1:8">
      <c r="A10" s="230">
        <v>1</v>
      </c>
      <c r="B10" s="232">
        <f>EDATE($C$4,A10)</f>
        <v>46327</v>
      </c>
      <c r="C10" s="234">
        <f>C1</f>
        <v>400000000</v>
      </c>
      <c r="D10" s="234">
        <f>PPMT($C$3/12/100,A10,$C$2,-$C$1)</f>
        <v>3435631.3040154204</v>
      </c>
      <c r="E10" s="234">
        <f>C10-D10</f>
        <v>396564368.6959846</v>
      </c>
      <c r="F10" s="234">
        <f t="shared" ref="F10:F15" si="0">IPMT($C$3/12/100,A10,$C$2,-$C$1)</f>
        <v>3000000</v>
      </c>
      <c r="H10" s="236">
        <f>SUM(F10:F76)</f>
        <v>133546173.65593976</v>
      </c>
    </row>
    <row r="11" spans="1:8">
      <c r="A11" s="230">
        <v>2</v>
      </c>
      <c r="B11" s="232">
        <f t="shared" ref="B11:B74" si="1">EDATE($C$4,A11)</f>
        <v>46357</v>
      </c>
      <c r="C11" s="234">
        <f>E10</f>
        <v>396564368.6959846</v>
      </c>
      <c r="D11" s="234">
        <f>PPMT($C$3/12/100,A11,$C$2,-$C$1)</f>
        <v>3461398.5387955359</v>
      </c>
      <c r="E11" s="234">
        <f>C11-D11</f>
        <v>393102970.15718907</v>
      </c>
      <c r="F11" s="234">
        <f t="shared" si="0"/>
        <v>2974232.7652198835</v>
      </c>
    </row>
    <row r="12" spans="1:8">
      <c r="A12" s="230">
        <v>3</v>
      </c>
      <c r="B12" s="232">
        <f t="shared" si="1"/>
        <v>46388</v>
      </c>
      <c r="C12" s="234">
        <f t="shared" ref="C12:C75" si="2">E11</f>
        <v>393102970.15718907</v>
      </c>
      <c r="D12" s="234">
        <f t="shared" ref="D12:D75" si="3">PPMT($C$3/12/100,A12,$C$2,-$C$1)</f>
        <v>3487359.0278365025</v>
      </c>
      <c r="E12" s="234">
        <f t="shared" ref="E12:E75" si="4">C12-D12</f>
        <v>389615611.12935257</v>
      </c>
      <c r="F12" s="234">
        <f t="shared" si="0"/>
        <v>2948272.2761789174</v>
      </c>
    </row>
    <row r="13" spans="1:8">
      <c r="A13" s="230">
        <v>4</v>
      </c>
      <c r="B13" s="232">
        <f t="shared" si="1"/>
        <v>46419</v>
      </c>
      <c r="C13" s="234">
        <f t="shared" si="2"/>
        <v>389615611.12935257</v>
      </c>
      <c r="D13" s="234">
        <f t="shared" si="3"/>
        <v>3513514.2205452756</v>
      </c>
      <c r="E13" s="234">
        <f t="shared" si="4"/>
        <v>386102096.90880728</v>
      </c>
      <c r="F13" s="234">
        <f t="shared" si="0"/>
        <v>2922117.0834701434</v>
      </c>
    </row>
    <row r="14" spans="1:8">
      <c r="A14" s="230">
        <v>5</v>
      </c>
      <c r="B14" s="232">
        <f t="shared" si="1"/>
        <v>46447</v>
      </c>
      <c r="C14" s="234">
        <f t="shared" si="2"/>
        <v>386102096.90880728</v>
      </c>
      <c r="D14" s="234">
        <f t="shared" si="3"/>
        <v>3539865.5771993664</v>
      </c>
      <c r="E14" s="234">
        <f t="shared" si="4"/>
        <v>382562231.33160794</v>
      </c>
      <c r="F14" s="234">
        <f t="shared" si="0"/>
        <v>2895765.726816053</v>
      </c>
    </row>
    <row r="15" spans="1:8">
      <c r="A15" s="230">
        <v>6</v>
      </c>
      <c r="B15" s="232">
        <f t="shared" si="1"/>
        <v>46478</v>
      </c>
      <c r="C15" s="234">
        <f t="shared" si="2"/>
        <v>382562231.33160794</v>
      </c>
      <c r="D15" s="234">
        <f t="shared" si="3"/>
        <v>3566414.5690283608</v>
      </c>
      <c r="E15" s="234">
        <f t="shared" si="4"/>
        <v>378995816.76257956</v>
      </c>
      <c r="F15" s="234">
        <f t="shared" si="0"/>
        <v>2869216.7349870591</v>
      </c>
    </row>
    <row r="16" spans="1:8">
      <c r="A16" s="230">
        <v>7</v>
      </c>
      <c r="B16" s="232">
        <f t="shared" si="1"/>
        <v>46508</v>
      </c>
      <c r="C16" s="234">
        <f t="shared" si="2"/>
        <v>378995816.76257956</v>
      </c>
      <c r="D16" s="234">
        <f t="shared" si="3"/>
        <v>3593162.6782960743</v>
      </c>
      <c r="E16" s="234">
        <f t="shared" si="4"/>
        <v>375402654.08428347</v>
      </c>
      <c r="F16" s="234">
        <f t="shared" ref="F16:F75" si="5">IPMT($C$3/12/100,A16,$C$2,-$C$1)</f>
        <v>2842468.6257193461</v>
      </c>
    </row>
    <row r="17" spans="1:6">
      <c r="A17" s="230">
        <v>8</v>
      </c>
      <c r="B17" s="232">
        <f t="shared" si="1"/>
        <v>46539</v>
      </c>
      <c r="C17" s="234">
        <f t="shared" si="2"/>
        <v>375402654.08428347</v>
      </c>
      <c r="D17" s="234">
        <f t="shared" si="3"/>
        <v>3620111.3983832942</v>
      </c>
      <c r="E17" s="234">
        <f t="shared" si="4"/>
        <v>371782542.68590015</v>
      </c>
      <c r="F17" s="234">
        <f t="shared" si="5"/>
        <v>2815519.9056321257</v>
      </c>
    </row>
    <row r="18" spans="1:6">
      <c r="A18" s="230">
        <v>9</v>
      </c>
      <c r="B18" s="232">
        <f t="shared" si="1"/>
        <v>46569</v>
      </c>
      <c r="C18" s="234">
        <f t="shared" si="2"/>
        <v>371782542.68590015</v>
      </c>
      <c r="D18" s="234">
        <f t="shared" si="3"/>
        <v>3647262.2338711694</v>
      </c>
      <c r="E18" s="234">
        <f t="shared" si="4"/>
        <v>368135280.45202899</v>
      </c>
      <c r="F18" s="234">
        <f t="shared" si="5"/>
        <v>2788369.0701442505</v>
      </c>
    </row>
    <row r="19" spans="1:6">
      <c r="A19" s="230">
        <v>10</v>
      </c>
      <c r="B19" s="232">
        <f t="shared" si="1"/>
        <v>46600</v>
      </c>
      <c r="C19" s="234">
        <f t="shared" si="2"/>
        <v>368135280.45202899</v>
      </c>
      <c r="D19" s="234">
        <f t="shared" si="3"/>
        <v>3674616.7006252031</v>
      </c>
      <c r="E19" s="234">
        <f t="shared" si="4"/>
        <v>364460663.75140381</v>
      </c>
      <c r="F19" s="234">
        <f t="shared" si="5"/>
        <v>2761014.6033902168</v>
      </c>
    </row>
    <row r="20" spans="1:6">
      <c r="A20" s="230">
        <v>11</v>
      </c>
      <c r="B20" s="232">
        <f t="shared" si="1"/>
        <v>46631</v>
      </c>
      <c r="C20" s="234">
        <f t="shared" si="2"/>
        <v>364460663.75140381</v>
      </c>
      <c r="D20" s="234">
        <f t="shared" si="3"/>
        <v>3702176.3258798914</v>
      </c>
      <c r="E20" s="234">
        <f t="shared" si="4"/>
        <v>360758487.42552394</v>
      </c>
      <c r="F20" s="234">
        <f t="shared" si="5"/>
        <v>2733454.978135528</v>
      </c>
    </row>
    <row r="21" spans="1:6">
      <c r="A21" s="230">
        <v>12</v>
      </c>
      <c r="B21" s="232">
        <f t="shared" si="1"/>
        <v>46661</v>
      </c>
      <c r="C21" s="234">
        <f t="shared" si="2"/>
        <v>360758487.42552394</v>
      </c>
      <c r="D21" s="234">
        <f t="shared" si="3"/>
        <v>3729942.6483239909</v>
      </c>
      <c r="E21" s="234">
        <f t="shared" si="4"/>
        <v>357028544.77719992</v>
      </c>
      <c r="F21" s="234">
        <f t="shared" si="5"/>
        <v>2705688.655691429</v>
      </c>
    </row>
    <row r="22" spans="1:6">
      <c r="A22" s="230">
        <v>13</v>
      </c>
      <c r="B22" s="232">
        <f t="shared" si="1"/>
        <v>46692</v>
      </c>
      <c r="C22" s="234">
        <f t="shared" si="2"/>
        <v>357028544.77719992</v>
      </c>
      <c r="D22" s="234">
        <f t="shared" si="3"/>
        <v>3757917.2181864213</v>
      </c>
      <c r="E22" s="234">
        <f t="shared" si="4"/>
        <v>353270627.55901349</v>
      </c>
      <c r="F22" s="234">
        <f t="shared" si="5"/>
        <v>2677714.0858289986</v>
      </c>
    </row>
    <row r="23" spans="1:6">
      <c r="A23" s="230">
        <v>14</v>
      </c>
      <c r="B23" s="232">
        <f>EDATE($C$4,A23)</f>
        <v>46722</v>
      </c>
      <c r="C23" s="234">
        <f t="shared" si="2"/>
        <v>353270627.55901349</v>
      </c>
      <c r="D23" s="234">
        <f t="shared" si="3"/>
        <v>3786101.5973228198</v>
      </c>
      <c r="E23" s="234">
        <f t="shared" si="4"/>
        <v>349484525.96169066</v>
      </c>
      <c r="F23" s="234">
        <f t="shared" si="5"/>
        <v>2649529.7066926006</v>
      </c>
    </row>
    <row r="24" spans="1:6">
      <c r="A24" s="230">
        <v>15</v>
      </c>
      <c r="B24" s="232">
        <f t="shared" si="1"/>
        <v>46753</v>
      </c>
      <c r="C24" s="234">
        <f t="shared" si="2"/>
        <v>349484525.96169066</v>
      </c>
      <c r="D24" s="234">
        <f t="shared" si="3"/>
        <v>3814497.3593027405</v>
      </c>
      <c r="E24" s="234">
        <f t="shared" si="4"/>
        <v>345670028.60238791</v>
      </c>
      <c r="F24" s="234">
        <f t="shared" si="5"/>
        <v>2621133.9447126798</v>
      </c>
    </row>
    <row r="25" spans="1:6">
      <c r="A25" s="230">
        <v>16</v>
      </c>
      <c r="B25" s="232">
        <f t="shared" si="1"/>
        <v>46784</v>
      </c>
      <c r="C25" s="234">
        <f t="shared" si="2"/>
        <v>345670028.60238791</v>
      </c>
      <c r="D25" s="234">
        <f t="shared" si="3"/>
        <v>3843106.0894975113</v>
      </c>
      <c r="E25" s="234">
        <f t="shared" si="4"/>
        <v>341826922.5128904</v>
      </c>
      <c r="F25" s="234">
        <f t="shared" si="5"/>
        <v>2592525.2145179086</v>
      </c>
    </row>
    <row r="26" spans="1:6">
      <c r="A26" s="230">
        <v>17</v>
      </c>
      <c r="B26" s="232">
        <f t="shared" si="1"/>
        <v>46813</v>
      </c>
      <c r="C26" s="234">
        <f t="shared" si="2"/>
        <v>341826922.5128904</v>
      </c>
      <c r="D26" s="234">
        <f t="shared" si="3"/>
        <v>3871929.3851687429</v>
      </c>
      <c r="E26" s="234">
        <f t="shared" si="4"/>
        <v>337954993.12772167</v>
      </c>
      <c r="F26" s="234">
        <f t="shared" si="5"/>
        <v>2563701.918846678</v>
      </c>
    </row>
    <row r="27" spans="1:6">
      <c r="A27" s="230">
        <v>18</v>
      </c>
      <c r="B27" s="232">
        <f t="shared" si="1"/>
        <v>46844</v>
      </c>
      <c r="C27" s="234">
        <f t="shared" si="2"/>
        <v>337954993.12772167</v>
      </c>
      <c r="D27" s="234">
        <f t="shared" si="3"/>
        <v>3900968.8555575074</v>
      </c>
      <c r="E27" s="234">
        <f t="shared" si="4"/>
        <v>334054024.27216417</v>
      </c>
      <c r="F27" s="234">
        <f t="shared" si="5"/>
        <v>2534662.4484579125</v>
      </c>
    </row>
    <row r="28" spans="1:6">
      <c r="A28" s="230">
        <v>19</v>
      </c>
      <c r="B28" s="232">
        <f t="shared" si="1"/>
        <v>46874</v>
      </c>
      <c r="C28" s="234">
        <f t="shared" si="2"/>
        <v>334054024.27216417</v>
      </c>
      <c r="D28" s="234">
        <f t="shared" si="3"/>
        <v>3930226.1219741893</v>
      </c>
      <c r="E28" s="234">
        <f t="shared" si="4"/>
        <v>330123798.15019</v>
      </c>
      <c r="F28" s="234">
        <f t="shared" si="5"/>
        <v>2505405.1820412306</v>
      </c>
    </row>
    <row r="29" spans="1:6">
      <c r="A29" s="230">
        <v>20</v>
      </c>
      <c r="B29" s="232">
        <f t="shared" si="1"/>
        <v>46905</v>
      </c>
      <c r="C29" s="234">
        <f t="shared" si="2"/>
        <v>330123798.15019</v>
      </c>
      <c r="D29" s="234">
        <f t="shared" si="3"/>
        <v>3959702.8178889956</v>
      </c>
      <c r="E29" s="234">
        <f t="shared" si="4"/>
        <v>326164095.33230102</v>
      </c>
      <c r="F29" s="234">
        <f t="shared" si="5"/>
        <v>2475928.4861264243</v>
      </c>
    </row>
    <row r="30" spans="1:6">
      <c r="A30" s="230">
        <v>21</v>
      </c>
      <c r="B30" s="232">
        <f t="shared" si="1"/>
        <v>46935</v>
      </c>
      <c r="C30" s="234">
        <f t="shared" si="2"/>
        <v>326164095.33230102</v>
      </c>
      <c r="D30" s="234">
        <f t="shared" si="3"/>
        <v>3989400.5890231626</v>
      </c>
      <c r="E30" s="234">
        <f t="shared" si="4"/>
        <v>322174694.74327785</v>
      </c>
      <c r="F30" s="234">
        <f t="shared" si="5"/>
        <v>2446230.7149922573</v>
      </c>
    </row>
    <row r="31" spans="1:6">
      <c r="A31" s="230">
        <v>22</v>
      </c>
      <c r="B31" s="232">
        <f t="shared" si="1"/>
        <v>46966</v>
      </c>
      <c r="C31" s="234">
        <f t="shared" si="2"/>
        <v>322174694.74327785</v>
      </c>
      <c r="D31" s="234">
        <f t="shared" si="3"/>
        <v>4019321.0934408363</v>
      </c>
      <c r="E31" s="234">
        <f t="shared" si="4"/>
        <v>318155373.64983702</v>
      </c>
      <c r="F31" s="234">
        <f t="shared" si="5"/>
        <v>2416310.2105745827</v>
      </c>
    </row>
    <row r="32" spans="1:6">
      <c r="A32" s="230">
        <v>23</v>
      </c>
      <c r="B32" s="232">
        <f t="shared" si="1"/>
        <v>46997</v>
      </c>
      <c r="C32" s="234">
        <f t="shared" si="2"/>
        <v>318155373.64983702</v>
      </c>
      <c r="D32" s="234">
        <f t="shared" si="3"/>
        <v>4049466.0016416432</v>
      </c>
      <c r="E32" s="234">
        <f t="shared" si="4"/>
        <v>314105907.64819539</v>
      </c>
      <c r="F32" s="234">
        <f t="shared" si="5"/>
        <v>2386165.3023737771</v>
      </c>
    </row>
    <row r="33" spans="1:6">
      <c r="A33" s="230">
        <v>24</v>
      </c>
      <c r="B33" s="232">
        <f t="shared" si="1"/>
        <v>47027</v>
      </c>
      <c r="C33" s="234">
        <f t="shared" si="2"/>
        <v>314105907.64819539</v>
      </c>
      <c r="D33" s="234">
        <f t="shared" si="3"/>
        <v>4079836.9966539554</v>
      </c>
      <c r="E33" s="234">
        <f t="shared" si="4"/>
        <v>310026070.65154141</v>
      </c>
      <c r="F33" s="234">
        <f t="shared" si="5"/>
        <v>2355794.3073614649</v>
      </c>
    </row>
    <row r="34" spans="1:6">
      <c r="A34" s="230">
        <v>25</v>
      </c>
      <c r="B34" s="232">
        <f t="shared" si="1"/>
        <v>47058</v>
      </c>
      <c r="C34" s="234">
        <f t="shared" si="2"/>
        <v>310026070.65154141</v>
      </c>
      <c r="D34" s="234">
        <f t="shared" si="3"/>
        <v>4110435.7741288599</v>
      </c>
      <c r="E34" s="234">
        <f t="shared" si="4"/>
        <v>305915634.87741256</v>
      </c>
      <c r="F34" s="234">
        <f t="shared" si="5"/>
        <v>2325195.52988656</v>
      </c>
    </row>
    <row r="35" spans="1:6">
      <c r="A35" s="230">
        <v>26</v>
      </c>
      <c r="B35" s="232">
        <f t="shared" si="1"/>
        <v>47088</v>
      </c>
      <c r="C35" s="234">
        <f t="shared" si="2"/>
        <v>305915634.87741256</v>
      </c>
      <c r="D35" s="234">
        <f t="shared" si="3"/>
        <v>4141264.0424348256</v>
      </c>
      <c r="E35" s="234">
        <f t="shared" si="4"/>
        <v>301774370.83497775</v>
      </c>
      <c r="F35" s="234">
        <f t="shared" si="5"/>
        <v>2294367.2615805934</v>
      </c>
    </row>
    <row r="36" spans="1:6">
      <c r="A36" s="230">
        <v>27</v>
      </c>
      <c r="B36" s="232">
        <f t="shared" si="1"/>
        <v>47119</v>
      </c>
      <c r="C36" s="234">
        <f t="shared" si="2"/>
        <v>301774370.83497775</v>
      </c>
      <c r="D36" s="234">
        <f t="shared" si="3"/>
        <v>4172323.5227530878</v>
      </c>
      <c r="E36" s="234">
        <f t="shared" si="4"/>
        <v>297602047.31222469</v>
      </c>
      <c r="F36" s="234">
        <f t="shared" si="5"/>
        <v>2263307.7812623321</v>
      </c>
    </row>
    <row r="37" spans="1:6">
      <c r="A37" s="230">
        <v>28</v>
      </c>
      <c r="B37" s="232">
        <f t="shared" si="1"/>
        <v>47150</v>
      </c>
      <c r="C37" s="234">
        <f t="shared" si="2"/>
        <v>297602047.31222469</v>
      </c>
      <c r="D37" s="234">
        <f t="shared" si="3"/>
        <v>4203615.9491737364</v>
      </c>
      <c r="E37" s="234">
        <f t="shared" si="4"/>
        <v>293398431.36305094</v>
      </c>
      <c r="F37" s="234">
        <f t="shared" si="5"/>
        <v>2232015.354841684</v>
      </c>
    </row>
    <row r="38" spans="1:6">
      <c r="A38" s="230">
        <v>29</v>
      </c>
      <c r="B38" s="232">
        <f t="shared" si="1"/>
        <v>47178</v>
      </c>
      <c r="C38" s="234">
        <f t="shared" si="2"/>
        <v>293398431.36305094</v>
      </c>
      <c r="D38" s="234">
        <f t="shared" si="3"/>
        <v>4235143.0687925387</v>
      </c>
      <c r="E38" s="234">
        <f t="shared" si="4"/>
        <v>289163288.29425842</v>
      </c>
      <c r="F38" s="234">
        <f t="shared" si="5"/>
        <v>2200488.2352228812</v>
      </c>
    </row>
    <row r="39" spans="1:6">
      <c r="A39" s="230">
        <v>30</v>
      </c>
      <c r="B39" s="232">
        <f t="shared" si="1"/>
        <v>47209</v>
      </c>
      <c r="C39" s="234">
        <f t="shared" si="2"/>
        <v>289163288.29425842</v>
      </c>
      <c r="D39" s="234">
        <f t="shared" si="3"/>
        <v>4266906.6418084828</v>
      </c>
      <c r="E39" s="234">
        <f t="shared" si="4"/>
        <v>284896381.65244991</v>
      </c>
      <c r="F39" s="234">
        <f t="shared" si="5"/>
        <v>2168724.6622069371</v>
      </c>
    </row>
    <row r="40" spans="1:6">
      <c r="A40" s="230">
        <v>31</v>
      </c>
      <c r="B40" s="232">
        <f t="shared" si="1"/>
        <v>47239</v>
      </c>
      <c r="C40" s="234">
        <f t="shared" si="2"/>
        <v>284896381.65244991</v>
      </c>
      <c r="D40" s="234">
        <f t="shared" si="3"/>
        <v>4298908.4416220458</v>
      </c>
      <c r="E40" s="234">
        <f t="shared" si="4"/>
        <v>280597473.21082789</v>
      </c>
      <c r="F40" s="234">
        <f t="shared" si="5"/>
        <v>2136722.8623933732</v>
      </c>
    </row>
    <row r="41" spans="1:6">
      <c r="A41" s="230">
        <v>32</v>
      </c>
      <c r="B41" s="232">
        <f t="shared" si="1"/>
        <v>47270</v>
      </c>
      <c r="C41" s="234">
        <f t="shared" si="2"/>
        <v>280597473.21082789</v>
      </c>
      <c r="D41" s="234">
        <f t="shared" si="3"/>
        <v>4331150.2549342113</v>
      </c>
      <c r="E41" s="234">
        <f t="shared" si="4"/>
        <v>276266322.9558937</v>
      </c>
      <c r="F41" s="234">
        <f t="shared" si="5"/>
        <v>2104481.0490812082</v>
      </c>
    </row>
    <row r="42" spans="1:6">
      <c r="A42" s="230">
        <v>33</v>
      </c>
      <c r="B42" s="232">
        <f t="shared" si="1"/>
        <v>47300</v>
      </c>
      <c r="C42" s="234">
        <f t="shared" si="2"/>
        <v>276266322.9558937</v>
      </c>
      <c r="D42" s="234">
        <f t="shared" si="3"/>
        <v>4363633.8818462184</v>
      </c>
      <c r="E42" s="234">
        <f t="shared" si="4"/>
        <v>271902689.07404751</v>
      </c>
      <c r="F42" s="234">
        <f t="shared" si="5"/>
        <v>2071997.4221692013</v>
      </c>
    </row>
    <row r="43" spans="1:6">
      <c r="A43" s="230">
        <v>34</v>
      </c>
      <c r="B43" s="232">
        <f t="shared" si="1"/>
        <v>47331</v>
      </c>
      <c r="C43" s="234">
        <f t="shared" si="2"/>
        <v>271902689.07404751</v>
      </c>
      <c r="D43" s="234">
        <f t="shared" si="3"/>
        <v>4396361.1359600648</v>
      </c>
      <c r="E43" s="234">
        <f t="shared" si="4"/>
        <v>267506327.93808743</v>
      </c>
      <c r="F43" s="234">
        <f t="shared" si="5"/>
        <v>2039270.1680553549</v>
      </c>
    </row>
    <row r="44" spans="1:6">
      <c r="A44" s="230">
        <v>35</v>
      </c>
      <c r="B44" s="232">
        <f t="shared" si="1"/>
        <v>47362</v>
      </c>
      <c r="C44" s="234">
        <f t="shared" si="2"/>
        <v>267506327.93808743</v>
      </c>
      <c r="D44" s="234">
        <f t="shared" si="3"/>
        <v>4429333.8444797657</v>
      </c>
      <c r="E44" s="234">
        <f t="shared" si="4"/>
        <v>263076994.09360766</v>
      </c>
      <c r="F44" s="234">
        <f t="shared" si="5"/>
        <v>2006297.4595356542</v>
      </c>
    </row>
    <row r="45" spans="1:6">
      <c r="A45" s="230">
        <v>36</v>
      </c>
      <c r="B45" s="232">
        <f t="shared" si="1"/>
        <v>47392</v>
      </c>
      <c r="C45" s="234">
        <f t="shared" si="2"/>
        <v>263076994.09360766</v>
      </c>
      <c r="D45" s="234">
        <f t="shared" si="3"/>
        <v>4462553.8483133642</v>
      </c>
      <c r="E45" s="234">
        <f t="shared" si="4"/>
        <v>258614440.2452943</v>
      </c>
      <c r="F45" s="234">
        <f t="shared" si="5"/>
        <v>1973077.4557020562</v>
      </c>
    </row>
    <row r="46" spans="1:6">
      <c r="A46" s="230">
        <v>37</v>
      </c>
      <c r="B46" s="232">
        <f t="shared" si="1"/>
        <v>47423</v>
      </c>
      <c r="C46" s="234">
        <f t="shared" si="2"/>
        <v>258614440.2452943</v>
      </c>
      <c r="D46" s="234">
        <f t="shared" si="3"/>
        <v>4496023.0021757139</v>
      </c>
      <c r="E46" s="234">
        <f t="shared" si="4"/>
        <v>254118417.24311858</v>
      </c>
      <c r="F46" s="234">
        <f t="shared" si="5"/>
        <v>1939608.3018397056</v>
      </c>
    </row>
    <row r="47" spans="1:6">
      <c r="A47" s="230">
        <v>38</v>
      </c>
      <c r="B47" s="232">
        <f t="shared" si="1"/>
        <v>47453</v>
      </c>
      <c r="C47" s="234">
        <f t="shared" si="2"/>
        <v>254118417.24311858</v>
      </c>
      <c r="D47" s="234">
        <f t="shared" si="3"/>
        <v>4529743.1746920319</v>
      </c>
      <c r="E47" s="234">
        <f t="shared" si="4"/>
        <v>249588674.06842655</v>
      </c>
      <c r="F47" s="234">
        <f t="shared" si="5"/>
        <v>1905888.1293233882</v>
      </c>
    </row>
    <row r="48" spans="1:6">
      <c r="A48" s="230">
        <v>39</v>
      </c>
      <c r="B48" s="232">
        <f t="shared" si="1"/>
        <v>47484</v>
      </c>
      <c r="C48" s="234">
        <f t="shared" si="2"/>
        <v>249588674.06842655</v>
      </c>
      <c r="D48" s="234">
        <f t="shared" si="3"/>
        <v>4563716.2485022219</v>
      </c>
      <c r="E48" s="234">
        <f t="shared" si="4"/>
        <v>245024957.81992432</v>
      </c>
      <c r="F48" s="234">
        <f t="shared" si="5"/>
        <v>1871915.0555131978</v>
      </c>
    </row>
    <row r="49" spans="1:6">
      <c r="A49" s="230">
        <v>40</v>
      </c>
      <c r="B49" s="232">
        <f t="shared" si="1"/>
        <v>47515</v>
      </c>
      <c r="C49" s="234">
        <f t="shared" si="2"/>
        <v>245024957.81992432</v>
      </c>
      <c r="D49" s="234">
        <f t="shared" si="3"/>
        <v>4597944.1203659894</v>
      </c>
      <c r="E49" s="234">
        <f t="shared" si="4"/>
        <v>240427013.69955835</v>
      </c>
      <c r="F49" s="234">
        <f t="shared" si="5"/>
        <v>1837687.183649431</v>
      </c>
    </row>
    <row r="50" spans="1:6">
      <c r="A50" s="230">
        <v>41</v>
      </c>
      <c r="B50" s="232">
        <f t="shared" si="1"/>
        <v>47543</v>
      </c>
      <c r="C50" s="234">
        <f t="shared" si="2"/>
        <v>240427013.69955835</v>
      </c>
      <c r="D50" s="234">
        <f t="shared" si="3"/>
        <v>4632428.7012687335</v>
      </c>
      <c r="E50" s="234">
        <f t="shared" si="4"/>
        <v>235794584.99828961</v>
      </c>
      <c r="F50" s="234">
        <f t="shared" si="5"/>
        <v>1803202.602746686</v>
      </c>
    </row>
    <row r="51" spans="1:6">
      <c r="A51" s="230">
        <v>42</v>
      </c>
      <c r="B51" s="232">
        <f t="shared" si="1"/>
        <v>47574</v>
      </c>
      <c r="C51" s="234">
        <f t="shared" si="2"/>
        <v>235794584.99828961</v>
      </c>
      <c r="D51" s="234">
        <f t="shared" si="3"/>
        <v>4667171.9165282492</v>
      </c>
      <c r="E51" s="234">
        <f t="shared" si="4"/>
        <v>231127413.08176136</v>
      </c>
      <c r="F51" s="234">
        <f t="shared" si="5"/>
        <v>1768459.387487171</v>
      </c>
    </row>
    <row r="52" spans="1:6">
      <c r="A52" s="230">
        <v>43</v>
      </c>
      <c r="B52" s="232">
        <f t="shared" si="1"/>
        <v>47604</v>
      </c>
      <c r="C52" s="234">
        <f t="shared" si="2"/>
        <v>231127413.08176136</v>
      </c>
      <c r="D52" s="234">
        <f t="shared" si="3"/>
        <v>4702175.7059022104</v>
      </c>
      <c r="E52" s="234">
        <f t="shared" si="4"/>
        <v>226425237.37585914</v>
      </c>
      <c r="F52" s="234">
        <f t="shared" si="5"/>
        <v>1733455.5981132085</v>
      </c>
    </row>
    <row r="53" spans="1:6">
      <c r="A53" s="230">
        <v>44</v>
      </c>
      <c r="B53" s="232">
        <f t="shared" si="1"/>
        <v>47635</v>
      </c>
      <c r="C53" s="234">
        <f t="shared" si="2"/>
        <v>226425237.37585914</v>
      </c>
      <c r="D53" s="234">
        <f t="shared" si="3"/>
        <v>4737442.0236964785</v>
      </c>
      <c r="E53" s="234">
        <f t="shared" si="4"/>
        <v>221687795.35216266</v>
      </c>
      <c r="F53" s="234">
        <f t="shared" si="5"/>
        <v>1698189.2803189424</v>
      </c>
    </row>
    <row r="54" spans="1:6">
      <c r="A54" s="230">
        <v>45</v>
      </c>
      <c r="B54" s="232">
        <f t="shared" si="1"/>
        <v>47665</v>
      </c>
      <c r="C54" s="234">
        <f t="shared" si="2"/>
        <v>221687795.35216266</v>
      </c>
      <c r="D54" s="234">
        <f t="shared" si="3"/>
        <v>4772972.8388742013</v>
      </c>
      <c r="E54" s="234">
        <f t="shared" si="4"/>
        <v>216914822.51328847</v>
      </c>
      <c r="F54" s="234">
        <f t="shared" si="5"/>
        <v>1662658.4651412186</v>
      </c>
    </row>
    <row r="55" spans="1:6">
      <c r="A55" s="230">
        <v>46</v>
      </c>
      <c r="B55" s="232">
        <f t="shared" si="1"/>
        <v>47696</v>
      </c>
      <c r="C55" s="234">
        <f t="shared" si="2"/>
        <v>216914822.51328847</v>
      </c>
      <c r="D55" s="234">
        <f t="shared" si="3"/>
        <v>4808770.1351657575</v>
      </c>
      <c r="E55" s="234">
        <f t="shared" si="4"/>
        <v>212106052.37812272</v>
      </c>
      <c r="F55" s="234">
        <f t="shared" si="5"/>
        <v>1626861.1688496624</v>
      </c>
    </row>
    <row r="56" spans="1:6">
      <c r="A56" s="230">
        <v>47</v>
      </c>
      <c r="B56" s="232">
        <f t="shared" si="1"/>
        <v>47727</v>
      </c>
      <c r="C56" s="234">
        <f t="shared" si="2"/>
        <v>212106052.37812272</v>
      </c>
      <c r="D56" s="234">
        <f t="shared" si="3"/>
        <v>4844835.9111795016</v>
      </c>
      <c r="E56" s="234">
        <f t="shared" si="4"/>
        <v>207261216.4669432</v>
      </c>
      <c r="F56" s="234">
        <f t="shared" si="5"/>
        <v>1590795.392835919</v>
      </c>
    </row>
    <row r="57" spans="1:6">
      <c r="A57" s="230">
        <v>48</v>
      </c>
      <c r="B57" s="232">
        <f t="shared" si="1"/>
        <v>47757</v>
      </c>
      <c r="C57" s="234">
        <f t="shared" si="2"/>
        <v>207261216.4669432</v>
      </c>
      <c r="D57" s="234">
        <f t="shared" si="3"/>
        <v>4881172.1805133475</v>
      </c>
      <c r="E57" s="234">
        <f t="shared" si="4"/>
        <v>202380044.28642985</v>
      </c>
      <c r="F57" s="234">
        <f t="shared" si="5"/>
        <v>1554459.1235020726</v>
      </c>
    </row>
    <row r="58" spans="1:6">
      <c r="A58" s="230">
        <v>49</v>
      </c>
      <c r="B58" s="232">
        <f t="shared" si="1"/>
        <v>47788</v>
      </c>
      <c r="C58" s="234">
        <f t="shared" si="2"/>
        <v>202380044.28642985</v>
      </c>
      <c r="D58" s="234">
        <f t="shared" si="3"/>
        <v>4917780.9718671972</v>
      </c>
      <c r="E58" s="234">
        <f t="shared" si="4"/>
        <v>197462263.31456265</v>
      </c>
      <c r="F58" s="234">
        <f t="shared" si="5"/>
        <v>1517850.3321482225</v>
      </c>
    </row>
    <row r="59" spans="1:6">
      <c r="A59" s="230">
        <v>50</v>
      </c>
      <c r="B59" s="232">
        <f t="shared" si="1"/>
        <v>47818</v>
      </c>
      <c r="C59" s="234">
        <f t="shared" si="2"/>
        <v>197462263.31456265</v>
      </c>
      <c r="D59" s="234">
        <f t="shared" si="3"/>
        <v>4954664.3291562004</v>
      </c>
      <c r="E59" s="234">
        <f t="shared" si="4"/>
        <v>192507598.98540646</v>
      </c>
      <c r="F59" s="234">
        <f t="shared" si="5"/>
        <v>1480966.9748592186</v>
      </c>
    </row>
    <row r="60" spans="1:6">
      <c r="A60" s="230">
        <v>51</v>
      </c>
      <c r="B60" s="232">
        <f t="shared" si="1"/>
        <v>47849</v>
      </c>
      <c r="C60" s="234">
        <f t="shared" si="2"/>
        <v>192507598.98540646</v>
      </c>
      <c r="D60" s="234">
        <f t="shared" si="3"/>
        <v>4991824.3116248725</v>
      </c>
      <c r="E60" s="234">
        <f t="shared" si="4"/>
        <v>187515774.67378157</v>
      </c>
      <c r="F60" s="234">
        <f t="shared" si="5"/>
        <v>1443806.9923905467</v>
      </c>
    </row>
    <row r="61" spans="1:6">
      <c r="A61" s="230">
        <v>52</v>
      </c>
      <c r="B61" s="232">
        <f t="shared" si="1"/>
        <v>47880</v>
      </c>
      <c r="C61" s="234">
        <f t="shared" si="2"/>
        <v>187515774.67378157</v>
      </c>
      <c r="D61" s="234">
        <f t="shared" si="3"/>
        <v>5029262.9939620597</v>
      </c>
      <c r="E61" s="234">
        <f t="shared" si="4"/>
        <v>182486511.67981952</v>
      </c>
      <c r="F61" s="234">
        <f t="shared" si="5"/>
        <v>1406368.3100533606</v>
      </c>
    </row>
    <row r="62" spans="1:6">
      <c r="A62" s="230">
        <v>53</v>
      </c>
      <c r="B62" s="232">
        <f t="shared" si="1"/>
        <v>47908</v>
      </c>
      <c r="C62" s="234">
        <f t="shared" si="2"/>
        <v>182486511.67981952</v>
      </c>
      <c r="D62" s="234">
        <f t="shared" si="3"/>
        <v>5066982.4664167752</v>
      </c>
      <c r="E62" s="234">
        <f t="shared" si="4"/>
        <v>177419529.21340275</v>
      </c>
      <c r="F62" s="234">
        <f t="shared" si="5"/>
        <v>1368648.8375986451</v>
      </c>
    </row>
    <row r="63" spans="1:6">
      <c r="A63" s="230">
        <v>54</v>
      </c>
      <c r="B63" s="232">
        <f t="shared" si="1"/>
        <v>47939</v>
      </c>
      <c r="C63" s="234">
        <f t="shared" si="2"/>
        <v>177419529.21340275</v>
      </c>
      <c r="D63" s="234">
        <f t="shared" si="3"/>
        <v>5104984.8349149004</v>
      </c>
      <c r="E63" s="234">
        <f t="shared" si="4"/>
        <v>172314544.37848786</v>
      </c>
      <c r="F63" s="234">
        <f t="shared" si="5"/>
        <v>1330646.4691005193</v>
      </c>
    </row>
    <row r="64" spans="1:6">
      <c r="A64" s="230">
        <v>55</v>
      </c>
      <c r="B64" s="232">
        <f t="shared" si="1"/>
        <v>47969</v>
      </c>
      <c r="C64" s="234">
        <f t="shared" si="2"/>
        <v>172314544.37848786</v>
      </c>
      <c r="D64" s="234">
        <f t="shared" si="3"/>
        <v>5143272.2211767621</v>
      </c>
      <c r="E64" s="234">
        <f t="shared" si="4"/>
        <v>167171272.15731108</v>
      </c>
      <c r="F64" s="234">
        <f t="shared" si="5"/>
        <v>1292359.0828386575</v>
      </c>
    </row>
    <row r="65" spans="1:6">
      <c r="A65" s="230">
        <v>56</v>
      </c>
      <c r="B65" s="232">
        <f t="shared" si="1"/>
        <v>48000</v>
      </c>
      <c r="C65" s="234">
        <f t="shared" si="2"/>
        <v>167171272.15731108</v>
      </c>
      <c r="D65" s="234">
        <f t="shared" si="3"/>
        <v>5181846.7628355883</v>
      </c>
      <c r="E65" s="234">
        <f t="shared" si="4"/>
        <v>161989425.39447549</v>
      </c>
      <c r="F65" s="234">
        <f t="shared" si="5"/>
        <v>1253784.5411798318</v>
      </c>
    </row>
    <row r="66" spans="1:6">
      <c r="A66" s="230">
        <v>57</v>
      </c>
      <c r="B66" s="232">
        <f t="shared" si="1"/>
        <v>48030</v>
      </c>
      <c r="C66" s="234">
        <f t="shared" si="2"/>
        <v>161989425.39447549</v>
      </c>
      <c r="D66" s="234">
        <f t="shared" si="3"/>
        <v>5220710.6135568554</v>
      </c>
      <c r="E66" s="234">
        <f t="shared" si="4"/>
        <v>156768714.78091863</v>
      </c>
      <c r="F66" s="234">
        <f t="shared" si="5"/>
        <v>1214920.690458565</v>
      </c>
    </row>
    <row r="67" spans="1:6">
      <c r="A67" s="230">
        <v>58</v>
      </c>
      <c r="B67" s="232">
        <f t="shared" si="1"/>
        <v>48061</v>
      </c>
      <c r="C67" s="234">
        <f t="shared" si="2"/>
        <v>156768714.78091863</v>
      </c>
      <c r="D67" s="234">
        <f t="shared" si="3"/>
        <v>5259865.9431585325</v>
      </c>
      <c r="E67" s="234">
        <f t="shared" si="4"/>
        <v>151508848.83776009</v>
      </c>
      <c r="F67" s="234">
        <f t="shared" si="5"/>
        <v>1175765.3608568884</v>
      </c>
    </row>
    <row r="68" spans="1:6">
      <c r="A68" s="230">
        <v>59</v>
      </c>
      <c r="B68" s="232">
        <f t="shared" si="1"/>
        <v>48092</v>
      </c>
      <c r="C68" s="234">
        <f t="shared" si="2"/>
        <v>151508848.83776009</v>
      </c>
      <c r="D68" s="234">
        <f t="shared" si="3"/>
        <v>5299314.9377322206</v>
      </c>
      <c r="E68" s="234">
        <f t="shared" si="4"/>
        <v>146209533.90002787</v>
      </c>
      <c r="F68" s="234">
        <f t="shared" si="5"/>
        <v>1136316.3662831995</v>
      </c>
    </row>
    <row r="69" spans="1:6">
      <c r="A69" s="230">
        <v>60</v>
      </c>
      <c r="B69" s="232">
        <f t="shared" si="1"/>
        <v>48122</v>
      </c>
      <c r="C69" s="234">
        <f t="shared" si="2"/>
        <v>146209533.90002787</v>
      </c>
      <c r="D69" s="234">
        <f t="shared" si="3"/>
        <v>5339059.7997652115</v>
      </c>
      <c r="E69" s="234">
        <f t="shared" si="4"/>
        <v>140870474.10026267</v>
      </c>
      <c r="F69" s="234">
        <f t="shared" si="5"/>
        <v>1096571.5042502077</v>
      </c>
    </row>
    <row r="70" spans="1:6">
      <c r="A70" s="230">
        <v>61</v>
      </c>
      <c r="B70" s="232">
        <f t="shared" si="1"/>
        <v>48153</v>
      </c>
      <c r="C70" s="234">
        <f t="shared" si="2"/>
        <v>140870474.10026267</v>
      </c>
      <c r="D70" s="234">
        <f t="shared" si="3"/>
        <v>5379102.7482634513</v>
      </c>
      <c r="E70" s="234">
        <f t="shared" si="4"/>
        <v>135491371.35199922</v>
      </c>
      <c r="F70" s="234">
        <f t="shared" si="5"/>
        <v>1056528.5557519686</v>
      </c>
    </row>
    <row r="71" spans="1:6">
      <c r="A71" s="230">
        <v>62</v>
      </c>
      <c r="B71" s="232">
        <f t="shared" si="1"/>
        <v>48183</v>
      </c>
      <c r="C71" s="234">
        <f t="shared" si="2"/>
        <v>135491371.35199922</v>
      </c>
      <c r="D71" s="234">
        <f t="shared" si="3"/>
        <v>5419446.0188754266</v>
      </c>
      <c r="E71" s="234">
        <f t="shared" si="4"/>
        <v>130071925.3331238</v>
      </c>
      <c r="F71" s="234">
        <f t="shared" si="5"/>
        <v>1016185.2851399928</v>
      </c>
    </row>
    <row r="72" spans="1:6">
      <c r="A72" s="230">
        <v>63</v>
      </c>
      <c r="B72" s="232">
        <f t="shared" si="1"/>
        <v>48214</v>
      </c>
      <c r="C72" s="234">
        <f t="shared" si="2"/>
        <v>130071925.3331238</v>
      </c>
      <c r="D72" s="234">
        <f t="shared" si="3"/>
        <v>5460091.864016992</v>
      </c>
      <c r="E72" s="234">
        <f t="shared" si="4"/>
        <v>124611833.46910681</v>
      </c>
      <c r="F72" s="234">
        <f t="shared" si="5"/>
        <v>975539.43999842706</v>
      </c>
    </row>
    <row r="73" spans="1:6">
      <c r="A73" s="230">
        <v>64</v>
      </c>
      <c r="B73" s="232">
        <f t="shared" si="1"/>
        <v>48245</v>
      </c>
      <c r="C73" s="234">
        <f t="shared" si="2"/>
        <v>124611833.46910681</v>
      </c>
      <c r="D73" s="234">
        <f t="shared" si="3"/>
        <v>5501042.5529971207</v>
      </c>
      <c r="E73" s="234">
        <f t="shared" si="4"/>
        <v>119110790.91610968</v>
      </c>
      <c r="F73" s="234">
        <f t="shared" si="5"/>
        <v>934588.7510182996</v>
      </c>
    </row>
    <row r="74" spans="1:6">
      <c r="A74" s="230">
        <v>65</v>
      </c>
      <c r="B74" s="232">
        <f t="shared" si="1"/>
        <v>48274</v>
      </c>
      <c r="C74" s="234">
        <f t="shared" si="2"/>
        <v>119110790.91610968</v>
      </c>
      <c r="D74" s="234">
        <f t="shared" si="3"/>
        <v>5542300.3721445985</v>
      </c>
      <c r="E74" s="234">
        <f t="shared" si="4"/>
        <v>113568490.54396509</v>
      </c>
      <c r="F74" s="234">
        <f t="shared" si="5"/>
        <v>893330.93187082116</v>
      </c>
    </row>
    <row r="75" spans="1:6">
      <c r="A75" s="230">
        <v>66</v>
      </c>
      <c r="B75" s="232">
        <f t="shared" ref="B75:B93" si="6">EDATE($C$4,A75)</f>
        <v>48305</v>
      </c>
      <c r="C75" s="234">
        <f t="shared" si="2"/>
        <v>113568490.54396509</v>
      </c>
      <c r="D75" s="234">
        <f t="shared" si="3"/>
        <v>5583867.6249356838</v>
      </c>
      <c r="E75" s="234">
        <f t="shared" si="4"/>
        <v>107984622.9190294</v>
      </c>
      <c r="F75" s="234">
        <f t="shared" si="5"/>
        <v>851763.67907973682</v>
      </c>
    </row>
    <row r="76" spans="1:6">
      <c r="A76" s="230">
        <v>67</v>
      </c>
      <c r="B76" s="232">
        <f t="shared" si="6"/>
        <v>48335</v>
      </c>
      <c r="C76" s="234">
        <f t="shared" ref="C76:C93" si="7">E75</f>
        <v>107984622.9190294</v>
      </c>
      <c r="D76" s="234">
        <f t="shared" ref="D76:D93" si="8">PPMT($C$3/12/100,A76,$C$2,-$C$1)</f>
        <v>5625746.632122701</v>
      </c>
      <c r="E76" s="234">
        <f t="shared" ref="E76:E93" si="9">C76-D76</f>
        <v>102358876.2869067</v>
      </c>
      <c r="F76" s="234">
        <f t="shared" ref="F76:F93" si="10">IPMT($C$3/12/100,A76,$C$2,-$C$1)</f>
        <v>809884.67189271899</v>
      </c>
    </row>
    <row r="77" spans="1:6">
      <c r="A77" s="230">
        <v>68</v>
      </c>
      <c r="B77" s="232">
        <f t="shared" si="6"/>
        <v>48366</v>
      </c>
      <c r="C77" s="234">
        <f t="shared" si="7"/>
        <v>102358876.2869067</v>
      </c>
      <c r="D77" s="234">
        <f t="shared" si="8"/>
        <v>5667939.7318636216</v>
      </c>
      <c r="E77" s="234">
        <f t="shared" si="9"/>
        <v>96690936.555043086</v>
      </c>
      <c r="F77" s="234">
        <f t="shared" si="10"/>
        <v>767691.57215179875</v>
      </c>
    </row>
    <row r="78" spans="1:6">
      <c r="A78" s="230">
        <v>69</v>
      </c>
      <c r="B78" s="232">
        <f t="shared" si="6"/>
        <v>48396</v>
      </c>
      <c r="C78" s="234">
        <f t="shared" si="7"/>
        <v>96690936.555043086</v>
      </c>
      <c r="D78" s="234">
        <f t="shared" si="8"/>
        <v>5710449.279852597</v>
      </c>
      <c r="E78" s="234">
        <f t="shared" si="9"/>
        <v>90980487.275190488</v>
      </c>
      <c r="F78" s="234">
        <f t="shared" si="10"/>
        <v>725182.0241628217</v>
      </c>
    </row>
    <row r="79" spans="1:6">
      <c r="A79" s="230">
        <v>70</v>
      </c>
      <c r="B79" s="232">
        <f t="shared" si="6"/>
        <v>48427</v>
      </c>
      <c r="C79" s="234">
        <f t="shared" si="7"/>
        <v>90980487.275190488</v>
      </c>
      <c r="D79" s="234">
        <f t="shared" si="8"/>
        <v>5753277.6494514933</v>
      </c>
      <c r="E79" s="234">
        <f t="shared" si="9"/>
        <v>85227209.625738993</v>
      </c>
      <c r="F79" s="234">
        <f t="shared" si="10"/>
        <v>682353.65456392732</v>
      </c>
    </row>
    <row r="80" spans="1:6">
      <c r="A80" s="230">
        <v>71</v>
      </c>
      <c r="B80" s="232">
        <f t="shared" si="6"/>
        <v>48458</v>
      </c>
      <c r="C80" s="234">
        <f t="shared" si="7"/>
        <v>85227209.625738993</v>
      </c>
      <c r="D80" s="234">
        <f t="shared" si="8"/>
        <v>5796427.231822378</v>
      </c>
      <c r="E80" s="234">
        <f t="shared" si="9"/>
        <v>79430782.393916622</v>
      </c>
      <c r="F80" s="234">
        <f t="shared" si="10"/>
        <v>639204.07219304098</v>
      </c>
    </row>
    <row r="81" spans="1:6">
      <c r="A81" s="230">
        <v>72</v>
      </c>
      <c r="B81" s="232">
        <f t="shared" si="6"/>
        <v>48488</v>
      </c>
      <c r="C81" s="234">
        <f t="shared" si="7"/>
        <v>79430782.393916622</v>
      </c>
      <c r="D81" s="234">
        <f t="shared" si="8"/>
        <v>5839900.4360610461</v>
      </c>
      <c r="E81" s="234">
        <f t="shared" si="9"/>
        <v>73590881.957855582</v>
      </c>
      <c r="F81" s="234">
        <f t="shared" si="10"/>
        <v>595730.86795437324</v>
      </c>
    </row>
    <row r="82" spans="1:6">
      <c r="A82" s="230">
        <v>73</v>
      </c>
      <c r="B82" s="232">
        <f t="shared" si="6"/>
        <v>48519</v>
      </c>
      <c r="C82" s="234">
        <f t="shared" si="7"/>
        <v>73590881.957855582</v>
      </c>
      <c r="D82" s="234">
        <f t="shared" si="8"/>
        <v>5883699.6893315045</v>
      </c>
      <c r="E82" s="234">
        <f t="shared" si="9"/>
        <v>67707182.268524081</v>
      </c>
      <c r="F82" s="234">
        <f t="shared" si="10"/>
        <v>551931.6146839154</v>
      </c>
    </row>
    <row r="83" spans="1:6">
      <c r="A83" s="230">
        <v>74</v>
      </c>
      <c r="B83" s="232">
        <f t="shared" si="6"/>
        <v>48549</v>
      </c>
      <c r="C83" s="234">
        <f t="shared" si="7"/>
        <v>67707182.268524081</v>
      </c>
      <c r="D83" s="234">
        <f t="shared" si="8"/>
        <v>5927827.43700149</v>
      </c>
      <c r="E83" s="234">
        <f t="shared" si="9"/>
        <v>61779354.831522591</v>
      </c>
      <c r="F83" s="234">
        <f t="shared" si="10"/>
        <v>507803.867013929</v>
      </c>
    </row>
    <row r="84" spans="1:6">
      <c r="A84" s="230">
        <v>75</v>
      </c>
      <c r="B84" s="232">
        <f t="shared" si="6"/>
        <v>48580</v>
      </c>
      <c r="C84" s="234">
        <f t="shared" si="7"/>
        <v>61779354.831522591</v>
      </c>
      <c r="D84" s="234">
        <f t="shared" si="8"/>
        <v>5972286.142779002</v>
      </c>
      <c r="E84" s="234">
        <f t="shared" si="9"/>
        <v>55807068.688743591</v>
      </c>
      <c r="F84" s="234">
        <f t="shared" si="10"/>
        <v>463345.16123641777</v>
      </c>
    </row>
    <row r="85" spans="1:6">
      <c r="A85" s="230">
        <v>76</v>
      </c>
      <c r="B85" s="232">
        <f t="shared" si="6"/>
        <v>48611</v>
      </c>
      <c r="C85" s="234">
        <f t="shared" si="7"/>
        <v>55807068.688743591</v>
      </c>
      <c r="D85" s="234">
        <f t="shared" si="8"/>
        <v>6017078.2888498446</v>
      </c>
      <c r="E85" s="234">
        <f t="shared" si="9"/>
        <v>49789990.399893746</v>
      </c>
      <c r="F85" s="234">
        <f t="shared" si="10"/>
        <v>418553.01516557526</v>
      </c>
    </row>
    <row r="86" spans="1:6">
      <c r="A86" s="230">
        <v>77</v>
      </c>
      <c r="B86" s="232">
        <f t="shared" si="6"/>
        <v>48639</v>
      </c>
      <c r="C86" s="234">
        <f t="shared" si="7"/>
        <v>49789990.399893746</v>
      </c>
      <c r="D86" s="234">
        <f t="shared" si="8"/>
        <v>6062206.3760162182</v>
      </c>
      <c r="E86" s="234">
        <f t="shared" si="9"/>
        <v>43727784.023877531</v>
      </c>
      <c r="F86" s="234">
        <f t="shared" si="10"/>
        <v>373424.92799920152</v>
      </c>
    </row>
    <row r="87" spans="1:6">
      <c r="A87" s="230">
        <v>78</v>
      </c>
      <c r="B87" s="232">
        <f t="shared" si="6"/>
        <v>48670</v>
      </c>
      <c r="C87" s="234">
        <f t="shared" si="7"/>
        <v>43727784.023877531</v>
      </c>
      <c r="D87" s="234">
        <f t="shared" si="8"/>
        <v>6107672.9238363393</v>
      </c>
      <c r="E87" s="234">
        <f t="shared" si="9"/>
        <v>37620111.100041196</v>
      </c>
      <c r="F87" s="234">
        <f t="shared" si="10"/>
        <v>327958.38017907983</v>
      </c>
    </row>
    <row r="88" spans="1:6">
      <c r="A88" s="230">
        <v>79</v>
      </c>
      <c r="B88" s="232">
        <f t="shared" si="6"/>
        <v>48700</v>
      </c>
      <c r="C88" s="234">
        <f t="shared" si="7"/>
        <v>37620111.100041196</v>
      </c>
      <c r="D88" s="234">
        <f t="shared" si="8"/>
        <v>6153480.470765112</v>
      </c>
      <c r="E88" s="234">
        <f t="shared" si="9"/>
        <v>31466630.629276082</v>
      </c>
      <c r="F88" s="234">
        <f t="shared" si="10"/>
        <v>282150.8332503073</v>
      </c>
    </row>
    <row r="89" spans="1:6">
      <c r="A89" s="230">
        <v>80</v>
      </c>
      <c r="B89" s="232">
        <f t="shared" si="6"/>
        <v>48731</v>
      </c>
      <c r="C89" s="234">
        <f t="shared" si="7"/>
        <v>31466630.629276082</v>
      </c>
      <c r="D89" s="234">
        <f t="shared" si="8"/>
        <v>6199631.5742958514</v>
      </c>
      <c r="E89" s="234">
        <f t="shared" si="9"/>
        <v>25266999.05498023</v>
      </c>
      <c r="F89" s="234">
        <f t="shared" si="10"/>
        <v>235999.72971956895</v>
      </c>
    </row>
    <row r="90" spans="1:6">
      <c r="A90" s="230">
        <v>81</v>
      </c>
      <c r="B90" s="232">
        <f t="shared" si="6"/>
        <v>48761</v>
      </c>
      <c r="C90" s="234">
        <f t="shared" si="7"/>
        <v>25266999.05498023</v>
      </c>
      <c r="D90" s="234">
        <f t="shared" si="8"/>
        <v>6246128.8111030692</v>
      </c>
      <c r="E90" s="234">
        <f t="shared" si="9"/>
        <v>19020870.243877161</v>
      </c>
      <c r="F90" s="234">
        <f t="shared" si="10"/>
        <v>189502.49291235011</v>
      </c>
    </row>
    <row r="91" spans="1:6">
      <c r="A91" s="230">
        <v>82</v>
      </c>
      <c r="B91" s="232">
        <f t="shared" si="6"/>
        <v>48792</v>
      </c>
      <c r="C91" s="234">
        <f t="shared" si="7"/>
        <v>19020870.243877161</v>
      </c>
      <c r="D91" s="234">
        <f t="shared" si="8"/>
        <v>6292974.7771863425</v>
      </c>
      <c r="E91" s="234">
        <f t="shared" si="9"/>
        <v>12727895.46669082</v>
      </c>
      <c r="F91" s="234">
        <f t="shared" si="10"/>
        <v>142656.52682907702</v>
      </c>
    </row>
    <row r="92" spans="1:6">
      <c r="A92" s="230">
        <v>83</v>
      </c>
      <c r="B92" s="232">
        <f t="shared" si="6"/>
        <v>48823</v>
      </c>
      <c r="C92" s="234">
        <f t="shared" si="7"/>
        <v>12727895.46669082</v>
      </c>
      <c r="D92" s="234">
        <f t="shared" si="8"/>
        <v>6340172.0880152397</v>
      </c>
      <c r="E92" s="234">
        <f t="shared" si="9"/>
        <v>6387723.37867558</v>
      </c>
      <c r="F92" s="234">
        <f t="shared" si="10"/>
        <v>95459.216000179469</v>
      </c>
    </row>
    <row r="93" spans="1:6">
      <c r="A93" s="230">
        <v>84</v>
      </c>
      <c r="B93" s="232">
        <f t="shared" si="6"/>
        <v>48853</v>
      </c>
      <c r="C93" s="234">
        <f t="shared" si="7"/>
        <v>6387723.37867558</v>
      </c>
      <c r="D93" s="234">
        <f t="shared" si="8"/>
        <v>6387723.3786753546</v>
      </c>
      <c r="E93" s="234">
        <f t="shared" si="9"/>
        <v>2.253800630569458E-7</v>
      </c>
      <c r="F93" s="234">
        <f t="shared" si="10"/>
        <v>47907.925340065165</v>
      </c>
    </row>
  </sheetData>
  <mergeCells count="7">
    <mergeCell ref="A8:F8"/>
    <mergeCell ref="A1:B1"/>
    <mergeCell ref="A2:B2"/>
    <mergeCell ref="A3:B3"/>
    <mergeCell ref="A4:B4"/>
    <mergeCell ref="A5:B5"/>
    <mergeCell ref="A6:B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C1D3-3091-4E02-AD12-5098F740E3C5}">
  <dimension ref="A1:F100"/>
  <sheetViews>
    <sheetView topLeftCell="A38" workbookViewId="0">
      <selection activeCell="C4" sqref="C4"/>
    </sheetView>
  </sheetViews>
  <sheetFormatPr defaultRowHeight="15"/>
  <cols>
    <col min="2" max="2" width="12.42578125" bestFit="1" customWidth="1"/>
    <col min="3" max="3" width="16.42578125" bestFit="1" customWidth="1"/>
    <col min="4" max="4" width="14.28515625" bestFit="1" customWidth="1"/>
    <col min="5" max="5" width="16.42578125" bestFit="1" customWidth="1"/>
    <col min="6" max="6" width="14.28515625" bestFit="1" customWidth="1"/>
  </cols>
  <sheetData>
    <row r="1" spans="1:6">
      <c r="A1" s="419" t="s">
        <v>704</v>
      </c>
      <c r="B1" s="420"/>
      <c r="C1" s="222">
        <v>430000000</v>
      </c>
    </row>
    <row r="2" spans="1:6">
      <c r="A2" s="419" t="s">
        <v>705</v>
      </c>
      <c r="B2" s="420"/>
      <c r="C2" s="223">
        <v>84</v>
      </c>
    </row>
    <row r="3" spans="1:6">
      <c r="A3" s="419" t="s">
        <v>706</v>
      </c>
      <c r="B3" s="420"/>
      <c r="C3" s="223">
        <v>9</v>
      </c>
    </row>
    <row r="4" spans="1:6">
      <c r="A4" s="419" t="s">
        <v>309</v>
      </c>
      <c r="B4" s="420"/>
      <c r="C4" s="224">
        <v>46478</v>
      </c>
    </row>
    <row r="5" spans="1:6">
      <c r="A5" s="419" t="s">
        <v>707</v>
      </c>
      <c r="B5" s="420"/>
      <c r="C5" s="225">
        <f>EDATE(C4,C2)</f>
        <v>49035</v>
      </c>
    </row>
    <row r="6" spans="1:6">
      <c r="A6" s="419" t="s">
        <v>708</v>
      </c>
      <c r="B6" s="420"/>
      <c r="C6" s="233">
        <f>PMT(C3/12/100,C2,-C1)</f>
        <v>6918303.6518165767</v>
      </c>
      <c r="E6" s="226" t="s">
        <v>510</v>
      </c>
      <c r="F6" s="228">
        <f>SUMIF(F10:F45,"&gt;0")</f>
        <v>97069454.729087964</v>
      </c>
    </row>
    <row r="8" spans="1:6">
      <c r="A8" s="421" t="s">
        <v>709</v>
      </c>
      <c r="B8" s="422"/>
      <c r="C8" s="422"/>
      <c r="D8" s="422"/>
      <c r="E8" s="422"/>
      <c r="F8" s="423"/>
    </row>
    <row r="9" spans="1:6">
      <c r="A9" s="229" t="s">
        <v>710</v>
      </c>
      <c r="B9" s="229" t="s">
        <v>711</v>
      </c>
      <c r="C9" s="229" t="s">
        <v>712</v>
      </c>
      <c r="D9" s="229" t="s">
        <v>713</v>
      </c>
      <c r="E9" s="229" t="s">
        <v>714</v>
      </c>
      <c r="F9" s="229" t="s">
        <v>715</v>
      </c>
    </row>
    <row r="10" spans="1:6">
      <c r="A10" s="230">
        <v>1</v>
      </c>
      <c r="B10" s="232">
        <f>EDATE($C$4,A10)</f>
        <v>46508</v>
      </c>
      <c r="C10" s="235">
        <f>C1</f>
        <v>430000000</v>
      </c>
      <c r="D10" s="235">
        <f>PPMT($C$3/12/100,A10,$C$2,-$C$1)</f>
        <v>3693303.6518165772</v>
      </c>
      <c r="E10" s="235">
        <f>C10-D10</f>
        <v>426306696.34818339</v>
      </c>
      <c r="F10" s="235">
        <f>IPMT($C$3/12/100,A10,$C$2,-$C$1)</f>
        <v>3225000</v>
      </c>
    </row>
    <row r="11" spans="1:6">
      <c r="A11" s="230">
        <v>2</v>
      </c>
      <c r="B11" s="232">
        <f t="shared" ref="B11:B74" si="0">EDATE($C$4,A11)</f>
        <v>46539</v>
      </c>
      <c r="C11" s="235">
        <f>E10</f>
        <v>426306696.34818339</v>
      </c>
      <c r="D11" s="235">
        <f>PPMT($C$3/12/100,A11,$C$2,-$C$1)</f>
        <v>3721003.4292052011</v>
      </c>
      <c r="E11" s="235">
        <f>C11-D11</f>
        <v>422585692.91897821</v>
      </c>
      <c r="F11" s="235">
        <f>IPMT($C$3/12/100,A11,$C$2,-$C$1)</f>
        <v>3197300.2226113747</v>
      </c>
    </row>
    <row r="12" spans="1:6">
      <c r="A12" s="230">
        <v>3</v>
      </c>
      <c r="B12" s="232">
        <f t="shared" si="0"/>
        <v>46569</v>
      </c>
      <c r="C12" s="235">
        <f t="shared" ref="C12:C75" si="1">E11</f>
        <v>422585692.91897821</v>
      </c>
      <c r="D12" s="235">
        <f t="shared" ref="D12:D75" si="2">PPMT($C$3/12/100,A12,$C$2,-$C$1)</f>
        <v>3748910.9549242402</v>
      </c>
      <c r="E12" s="235">
        <f t="shared" ref="E12:E75" si="3">C12-D12</f>
        <v>418836781.96405399</v>
      </c>
      <c r="F12" s="235">
        <f t="shared" ref="F12:F75" si="4">IPMT($C$3/12/100,A12,$C$2,-$C$1)</f>
        <v>3169392.6968923365</v>
      </c>
    </row>
    <row r="13" spans="1:6">
      <c r="A13" s="230">
        <v>4</v>
      </c>
      <c r="B13" s="232">
        <f t="shared" si="0"/>
        <v>46600</v>
      </c>
      <c r="C13" s="235">
        <f t="shared" si="1"/>
        <v>418836781.96405399</v>
      </c>
      <c r="D13" s="235">
        <f t="shared" si="2"/>
        <v>3777027.7870861716</v>
      </c>
      <c r="E13" s="235">
        <f t="shared" si="3"/>
        <v>415059754.1769678</v>
      </c>
      <c r="F13" s="235">
        <f t="shared" si="4"/>
        <v>3141275.8647304042</v>
      </c>
    </row>
    <row r="14" spans="1:6">
      <c r="A14" s="230">
        <v>5</v>
      </c>
      <c r="B14" s="232">
        <f t="shared" si="0"/>
        <v>46631</v>
      </c>
      <c r="C14" s="235">
        <f t="shared" si="1"/>
        <v>415059754.1769678</v>
      </c>
      <c r="D14" s="235">
        <f t="shared" si="2"/>
        <v>3805355.4954893184</v>
      </c>
      <c r="E14" s="235">
        <f t="shared" si="3"/>
        <v>411254398.6814785</v>
      </c>
      <c r="F14" s="235">
        <f t="shared" si="4"/>
        <v>3112948.1563272574</v>
      </c>
    </row>
    <row r="15" spans="1:6">
      <c r="A15" s="230">
        <v>6</v>
      </c>
      <c r="B15" s="232">
        <f t="shared" si="0"/>
        <v>46661</v>
      </c>
      <c r="C15" s="235">
        <f t="shared" si="1"/>
        <v>411254398.6814785</v>
      </c>
      <c r="D15" s="235">
        <f t="shared" si="2"/>
        <v>3833895.6617054883</v>
      </c>
      <c r="E15" s="235">
        <f t="shared" si="3"/>
        <v>407420503.01977301</v>
      </c>
      <c r="F15" s="235">
        <f t="shared" si="4"/>
        <v>3084407.9901110884</v>
      </c>
    </row>
    <row r="16" spans="1:6">
      <c r="A16" s="230">
        <v>7</v>
      </c>
      <c r="B16" s="232">
        <f t="shared" si="0"/>
        <v>46692</v>
      </c>
      <c r="C16" s="235">
        <f t="shared" si="1"/>
        <v>407420503.01977301</v>
      </c>
      <c r="D16" s="235">
        <f t="shared" si="2"/>
        <v>3862649.8791682795</v>
      </c>
      <c r="E16" s="235">
        <f t="shared" si="3"/>
        <v>403557853.14060473</v>
      </c>
      <c r="F16" s="235">
        <f t="shared" si="4"/>
        <v>3055653.7726482973</v>
      </c>
    </row>
    <row r="17" spans="1:6">
      <c r="A17" s="230">
        <v>8</v>
      </c>
      <c r="B17" s="232">
        <f t="shared" si="0"/>
        <v>46722</v>
      </c>
      <c r="C17" s="235">
        <f t="shared" si="1"/>
        <v>403557853.14060473</v>
      </c>
      <c r="D17" s="235">
        <f t="shared" si="2"/>
        <v>3891619.7532620416</v>
      </c>
      <c r="E17" s="235">
        <f t="shared" si="3"/>
        <v>399666233.38734269</v>
      </c>
      <c r="F17" s="235">
        <f t="shared" si="4"/>
        <v>3026683.8985545351</v>
      </c>
    </row>
    <row r="18" spans="1:6">
      <c r="A18" s="230">
        <v>9</v>
      </c>
      <c r="B18" s="232">
        <f t="shared" si="0"/>
        <v>46753</v>
      </c>
      <c r="C18" s="235">
        <f t="shared" si="1"/>
        <v>399666233.38734269</v>
      </c>
      <c r="D18" s="235">
        <f t="shared" si="2"/>
        <v>3920806.9014115068</v>
      </c>
      <c r="E18" s="235">
        <f t="shared" si="3"/>
        <v>395745426.48593116</v>
      </c>
      <c r="F18" s="235">
        <f t="shared" si="4"/>
        <v>2997496.7504050694</v>
      </c>
    </row>
    <row r="19" spans="1:6">
      <c r="A19" s="230">
        <v>10</v>
      </c>
      <c r="B19" s="232">
        <f t="shared" si="0"/>
        <v>46784</v>
      </c>
      <c r="C19" s="235">
        <f t="shared" si="1"/>
        <v>395745426.48593116</v>
      </c>
      <c r="D19" s="235">
        <f t="shared" si="2"/>
        <v>3950212.9531720933</v>
      </c>
      <c r="E19" s="235">
        <f t="shared" si="3"/>
        <v>391795213.53275907</v>
      </c>
      <c r="F19" s="235">
        <f t="shared" si="4"/>
        <v>2968090.698644483</v>
      </c>
    </row>
    <row r="20" spans="1:6">
      <c r="A20" s="230">
        <v>11</v>
      </c>
      <c r="B20" s="232">
        <f t="shared" si="0"/>
        <v>46813</v>
      </c>
      <c r="C20" s="235">
        <f t="shared" si="1"/>
        <v>391795213.53275907</v>
      </c>
      <c r="D20" s="235">
        <f t="shared" si="2"/>
        <v>3979839.5503208837</v>
      </c>
      <c r="E20" s="235">
        <f t="shared" si="3"/>
        <v>387815373.98243821</v>
      </c>
      <c r="F20" s="235">
        <f t="shared" si="4"/>
        <v>2938464.1014956925</v>
      </c>
    </row>
    <row r="21" spans="1:6">
      <c r="A21" s="230">
        <v>12</v>
      </c>
      <c r="B21" s="232">
        <f t="shared" si="0"/>
        <v>46844</v>
      </c>
      <c r="C21" s="235">
        <f t="shared" si="1"/>
        <v>387815373.98243821</v>
      </c>
      <c r="D21" s="235">
        <f t="shared" si="2"/>
        <v>4009688.3469482902</v>
      </c>
      <c r="E21" s="235">
        <f t="shared" si="3"/>
        <v>383805685.63548994</v>
      </c>
      <c r="F21" s="235">
        <f t="shared" si="4"/>
        <v>2908615.3048682865</v>
      </c>
    </row>
    <row r="22" spans="1:6">
      <c r="A22" s="230">
        <v>13</v>
      </c>
      <c r="B22" s="232">
        <f t="shared" si="0"/>
        <v>46874</v>
      </c>
      <c r="C22" s="235">
        <f t="shared" si="1"/>
        <v>383805685.63548994</v>
      </c>
      <c r="D22" s="235">
        <f t="shared" si="2"/>
        <v>4039761.0095504029</v>
      </c>
      <c r="E22" s="235">
        <f t="shared" si="3"/>
        <v>379765924.62593955</v>
      </c>
      <c r="F22" s="235">
        <f t="shared" si="4"/>
        <v>2878542.6422661734</v>
      </c>
    </row>
    <row r="23" spans="1:6">
      <c r="A23" s="230">
        <v>14</v>
      </c>
      <c r="B23" s="232">
        <f>EDATE($C$4,A23)</f>
        <v>46905</v>
      </c>
      <c r="C23" s="235">
        <f t="shared" si="1"/>
        <v>379765924.62593955</v>
      </c>
      <c r="D23" s="235">
        <f t="shared" si="2"/>
        <v>4070059.2171220314</v>
      </c>
      <c r="E23" s="235">
        <f t="shared" si="3"/>
        <v>375695865.40881753</v>
      </c>
      <c r="F23" s="235">
        <f t="shared" si="4"/>
        <v>2848244.4346945458</v>
      </c>
    </row>
    <row r="24" spans="1:6">
      <c r="A24" s="230">
        <v>15</v>
      </c>
      <c r="B24" s="232">
        <f t="shared" si="0"/>
        <v>46935</v>
      </c>
      <c r="C24" s="235">
        <f t="shared" si="1"/>
        <v>375695865.40881753</v>
      </c>
      <c r="D24" s="235">
        <f t="shared" si="2"/>
        <v>4100584.661250446</v>
      </c>
      <c r="E24" s="235">
        <f t="shared" si="3"/>
        <v>371595280.74756706</v>
      </c>
      <c r="F24" s="235">
        <f t="shared" si="4"/>
        <v>2817718.9905661307</v>
      </c>
    </row>
    <row r="25" spans="1:6">
      <c r="A25" s="230">
        <v>16</v>
      </c>
      <c r="B25" s="232">
        <f t="shared" si="0"/>
        <v>46966</v>
      </c>
      <c r="C25" s="235">
        <f t="shared" si="1"/>
        <v>371595280.74756706</v>
      </c>
      <c r="D25" s="235">
        <f t="shared" si="2"/>
        <v>4131339.0462098247</v>
      </c>
      <c r="E25" s="235">
        <f t="shared" si="3"/>
        <v>367463941.70135725</v>
      </c>
      <c r="F25" s="235">
        <f t="shared" si="4"/>
        <v>2786964.6056067524</v>
      </c>
    </row>
    <row r="26" spans="1:6">
      <c r="A26" s="230">
        <v>17</v>
      </c>
      <c r="B26" s="232">
        <f t="shared" si="0"/>
        <v>46997</v>
      </c>
      <c r="C26" s="235">
        <f t="shared" si="1"/>
        <v>367463941.70135725</v>
      </c>
      <c r="D26" s="235">
        <f t="shared" si="2"/>
        <v>4162324.0890563983</v>
      </c>
      <c r="E26" s="235">
        <f t="shared" si="3"/>
        <v>363301617.61230087</v>
      </c>
      <c r="F26" s="235">
        <f t="shared" si="4"/>
        <v>2755979.5627601789</v>
      </c>
    </row>
    <row r="27" spans="1:6">
      <c r="A27" s="230">
        <v>18</v>
      </c>
      <c r="B27" s="232">
        <f t="shared" si="0"/>
        <v>47027</v>
      </c>
      <c r="C27" s="235">
        <f t="shared" si="1"/>
        <v>363301617.61230087</v>
      </c>
      <c r="D27" s="235">
        <f t="shared" si="2"/>
        <v>4193541.5197243211</v>
      </c>
      <c r="E27" s="235">
        <f t="shared" si="3"/>
        <v>359108076.09257656</v>
      </c>
      <c r="F27" s="235">
        <f t="shared" si="4"/>
        <v>2724762.1320922556</v>
      </c>
    </row>
    <row r="28" spans="1:6">
      <c r="A28" s="230">
        <v>19</v>
      </c>
      <c r="B28" s="232">
        <f t="shared" si="0"/>
        <v>47058</v>
      </c>
      <c r="C28" s="235">
        <f t="shared" si="1"/>
        <v>359108076.09257656</v>
      </c>
      <c r="D28" s="235">
        <f t="shared" si="2"/>
        <v>4224993.081122254</v>
      </c>
      <c r="E28" s="235">
        <f t="shared" si="3"/>
        <v>354883083.01145428</v>
      </c>
      <c r="F28" s="235">
        <f t="shared" si="4"/>
        <v>2693310.5706943232</v>
      </c>
    </row>
    <row r="29" spans="1:6">
      <c r="A29" s="230">
        <v>20</v>
      </c>
      <c r="B29" s="232">
        <f t="shared" si="0"/>
        <v>47088</v>
      </c>
      <c r="C29" s="235">
        <f t="shared" si="1"/>
        <v>354883083.01145428</v>
      </c>
      <c r="D29" s="235">
        <f t="shared" si="2"/>
        <v>4256680.5292306701</v>
      </c>
      <c r="E29" s="235">
        <f t="shared" si="3"/>
        <v>350626402.48222363</v>
      </c>
      <c r="F29" s="235">
        <f t="shared" si="4"/>
        <v>2661623.1225859062</v>
      </c>
    </row>
    <row r="30" spans="1:6">
      <c r="A30" s="230">
        <v>21</v>
      </c>
      <c r="B30" s="232">
        <f t="shared" si="0"/>
        <v>47119</v>
      </c>
      <c r="C30" s="235">
        <f t="shared" si="1"/>
        <v>350626402.48222363</v>
      </c>
      <c r="D30" s="235">
        <f t="shared" si="2"/>
        <v>4288605.6331999004</v>
      </c>
      <c r="E30" s="235">
        <f t="shared" si="3"/>
        <v>346337796.8490237</v>
      </c>
      <c r="F30" s="235">
        <f t="shared" si="4"/>
        <v>2629698.0186166763</v>
      </c>
    </row>
    <row r="31" spans="1:6">
      <c r="A31" s="230">
        <v>22</v>
      </c>
      <c r="B31" s="232">
        <f t="shared" si="0"/>
        <v>47150</v>
      </c>
      <c r="C31" s="235">
        <f t="shared" si="1"/>
        <v>346337796.8490237</v>
      </c>
      <c r="D31" s="235">
        <f t="shared" si="2"/>
        <v>4320770.1754489001</v>
      </c>
      <c r="E31" s="235">
        <f t="shared" si="3"/>
        <v>342017026.67357481</v>
      </c>
      <c r="F31" s="235">
        <f t="shared" si="4"/>
        <v>2597533.4763676766</v>
      </c>
    </row>
    <row r="32" spans="1:6">
      <c r="A32" s="230">
        <v>23</v>
      </c>
      <c r="B32" s="232">
        <f t="shared" si="0"/>
        <v>47178</v>
      </c>
      <c r="C32" s="235">
        <f t="shared" si="1"/>
        <v>342017026.67357481</v>
      </c>
      <c r="D32" s="235">
        <f t="shared" si="2"/>
        <v>4353175.9517647661</v>
      </c>
      <c r="E32" s="235">
        <f t="shared" si="3"/>
        <v>337663850.72181004</v>
      </c>
      <c r="F32" s="235">
        <f t="shared" si="4"/>
        <v>2565127.7000518101</v>
      </c>
    </row>
    <row r="33" spans="1:6">
      <c r="A33" s="230">
        <v>24</v>
      </c>
      <c r="B33" s="232">
        <f t="shared" si="0"/>
        <v>47209</v>
      </c>
      <c r="C33" s="235">
        <f t="shared" si="1"/>
        <v>337663850.72181004</v>
      </c>
      <c r="D33" s="235">
        <f t="shared" si="2"/>
        <v>4385824.7714030026</v>
      </c>
      <c r="E33" s="235">
        <f t="shared" si="3"/>
        <v>333278025.95040703</v>
      </c>
      <c r="F33" s="235">
        <f t="shared" si="4"/>
        <v>2532478.8804135746</v>
      </c>
    </row>
    <row r="34" spans="1:6">
      <c r="A34" s="230">
        <v>25</v>
      </c>
      <c r="B34" s="232">
        <f t="shared" si="0"/>
        <v>47239</v>
      </c>
      <c r="C34" s="235">
        <f t="shared" si="1"/>
        <v>333278025.95040703</v>
      </c>
      <c r="D34" s="235">
        <f t="shared" si="2"/>
        <v>4418718.4571885243</v>
      </c>
      <c r="E34" s="235">
        <f t="shared" si="3"/>
        <v>328859307.49321848</v>
      </c>
      <c r="F34" s="235">
        <f t="shared" si="4"/>
        <v>2499585.1946280519</v>
      </c>
    </row>
    <row r="35" spans="1:6">
      <c r="A35" s="230">
        <v>26</v>
      </c>
      <c r="B35" s="232">
        <f t="shared" si="0"/>
        <v>47270</v>
      </c>
      <c r="C35" s="235">
        <f t="shared" si="1"/>
        <v>328859307.49321848</v>
      </c>
      <c r="D35" s="235">
        <f t="shared" si="2"/>
        <v>4451858.8456174387</v>
      </c>
      <c r="E35" s="235">
        <f t="shared" si="3"/>
        <v>324407448.64760107</v>
      </c>
      <c r="F35" s="235">
        <f t="shared" si="4"/>
        <v>2466444.8061991381</v>
      </c>
    </row>
    <row r="36" spans="1:6">
      <c r="A36" s="230">
        <v>27</v>
      </c>
      <c r="B36" s="232">
        <f t="shared" si="0"/>
        <v>47300</v>
      </c>
      <c r="C36" s="235">
        <f t="shared" si="1"/>
        <v>324407448.64760107</v>
      </c>
      <c r="D36" s="235">
        <f t="shared" si="2"/>
        <v>4485247.786959569</v>
      </c>
      <c r="E36" s="235">
        <f t="shared" si="3"/>
        <v>319922200.86064148</v>
      </c>
      <c r="F36" s="235">
        <f t="shared" si="4"/>
        <v>2433055.8648570068</v>
      </c>
    </row>
    <row r="37" spans="1:6">
      <c r="A37" s="230">
        <v>28</v>
      </c>
      <c r="B37" s="232">
        <f t="shared" si="0"/>
        <v>47331</v>
      </c>
      <c r="C37" s="235">
        <f t="shared" si="1"/>
        <v>319922200.86064148</v>
      </c>
      <c r="D37" s="235">
        <f t="shared" si="2"/>
        <v>4518887.1453617662</v>
      </c>
      <c r="E37" s="235">
        <f t="shared" si="3"/>
        <v>315403313.7152797</v>
      </c>
      <c r="F37" s="235">
        <f t="shared" si="4"/>
        <v>2399416.50645481</v>
      </c>
    </row>
    <row r="38" spans="1:6">
      <c r="A38" s="230">
        <v>29</v>
      </c>
      <c r="B38" s="232">
        <f t="shared" si="0"/>
        <v>47362</v>
      </c>
      <c r="C38" s="235">
        <f t="shared" si="1"/>
        <v>315403313.7152797</v>
      </c>
      <c r="D38" s="235">
        <f t="shared" si="2"/>
        <v>4552778.7989519788</v>
      </c>
      <c r="E38" s="235">
        <f t="shared" si="3"/>
        <v>310850534.91632771</v>
      </c>
      <c r="F38" s="235">
        <f t="shared" si="4"/>
        <v>2365524.852864597</v>
      </c>
    </row>
    <row r="39" spans="1:6">
      <c r="A39" s="230">
        <v>30</v>
      </c>
      <c r="B39" s="232">
        <f t="shared" si="0"/>
        <v>47392</v>
      </c>
      <c r="C39" s="235">
        <f t="shared" si="1"/>
        <v>310850534.91632771</v>
      </c>
      <c r="D39" s="235">
        <f t="shared" si="2"/>
        <v>4586924.6399441194</v>
      </c>
      <c r="E39" s="235">
        <f t="shared" si="3"/>
        <v>306263610.27638358</v>
      </c>
      <c r="F39" s="235">
        <f t="shared" si="4"/>
        <v>2331379.0118724578</v>
      </c>
    </row>
    <row r="40" spans="1:6">
      <c r="A40" s="230">
        <v>31</v>
      </c>
      <c r="B40" s="232">
        <f t="shared" si="0"/>
        <v>47423</v>
      </c>
      <c r="C40" s="235">
        <f t="shared" si="1"/>
        <v>306263610.27638358</v>
      </c>
      <c r="D40" s="235">
        <f t="shared" si="2"/>
        <v>4621326.5747437002</v>
      </c>
      <c r="E40" s="235">
        <f t="shared" si="3"/>
        <v>301642283.70163989</v>
      </c>
      <c r="F40" s="235">
        <f t="shared" si="4"/>
        <v>2296977.0770728765</v>
      </c>
    </row>
    <row r="41" spans="1:6">
      <c r="A41" s="230">
        <v>32</v>
      </c>
      <c r="B41" s="232">
        <f t="shared" si="0"/>
        <v>47453</v>
      </c>
      <c r="C41" s="235">
        <f t="shared" si="1"/>
        <v>301642283.70163989</v>
      </c>
      <c r="D41" s="235">
        <f t="shared" si="2"/>
        <v>4655986.5240542777</v>
      </c>
      <c r="E41" s="235">
        <f t="shared" si="3"/>
        <v>296986297.1775856</v>
      </c>
      <c r="F41" s="235">
        <f t="shared" si="4"/>
        <v>2262317.1277622986</v>
      </c>
    </row>
    <row r="42" spans="1:6">
      <c r="A42" s="230">
        <v>33</v>
      </c>
      <c r="B42" s="232">
        <f t="shared" si="0"/>
        <v>47484</v>
      </c>
      <c r="C42" s="235">
        <f t="shared" si="1"/>
        <v>296986297.1775856</v>
      </c>
      <c r="D42" s="235">
        <f t="shared" si="2"/>
        <v>4690906.4229846848</v>
      </c>
      <c r="E42" s="235">
        <f t="shared" si="3"/>
        <v>292295390.75460094</v>
      </c>
      <c r="F42" s="235">
        <f t="shared" si="4"/>
        <v>2227397.2288318914</v>
      </c>
    </row>
    <row r="43" spans="1:6">
      <c r="A43" s="230">
        <v>34</v>
      </c>
      <c r="B43" s="232">
        <f t="shared" si="0"/>
        <v>47515</v>
      </c>
      <c r="C43" s="235">
        <f t="shared" si="1"/>
        <v>292295390.75460094</v>
      </c>
      <c r="D43" s="235">
        <f t="shared" si="2"/>
        <v>4726088.2211570702</v>
      </c>
      <c r="E43" s="235">
        <f t="shared" si="3"/>
        <v>287569302.53344387</v>
      </c>
      <c r="F43" s="235">
        <f t="shared" si="4"/>
        <v>2192215.4306595065</v>
      </c>
    </row>
    <row r="44" spans="1:6">
      <c r="A44" s="230">
        <v>35</v>
      </c>
      <c r="B44" s="232">
        <f t="shared" si="0"/>
        <v>47543</v>
      </c>
      <c r="C44" s="235">
        <f t="shared" si="1"/>
        <v>287569302.53344387</v>
      </c>
      <c r="D44" s="235">
        <f t="shared" si="2"/>
        <v>4761533.8828157475</v>
      </c>
      <c r="E44" s="235">
        <f t="shared" si="3"/>
        <v>282807768.65062815</v>
      </c>
      <c r="F44" s="235">
        <f t="shared" si="4"/>
        <v>2156769.7690008283</v>
      </c>
    </row>
    <row r="45" spans="1:6">
      <c r="A45" s="230">
        <v>36</v>
      </c>
      <c r="B45" s="232">
        <f t="shared" si="0"/>
        <v>47574</v>
      </c>
      <c r="C45" s="235">
        <f t="shared" si="1"/>
        <v>282807768.65062815</v>
      </c>
      <c r="D45" s="235">
        <f t="shared" si="2"/>
        <v>4797245.3869368657</v>
      </c>
      <c r="E45" s="235">
        <f t="shared" si="3"/>
        <v>278010523.26369131</v>
      </c>
      <c r="F45" s="235">
        <f t="shared" si="4"/>
        <v>2121058.2648797105</v>
      </c>
    </row>
    <row r="46" spans="1:6">
      <c r="A46" s="230">
        <v>37</v>
      </c>
      <c r="B46" s="232">
        <f t="shared" si="0"/>
        <v>47604</v>
      </c>
      <c r="C46" s="235">
        <f t="shared" si="1"/>
        <v>278010523.26369131</v>
      </c>
      <c r="D46" s="235">
        <f t="shared" si="2"/>
        <v>4833224.7273388924</v>
      </c>
      <c r="E46" s="235">
        <f t="shared" si="3"/>
        <v>273177298.5363524</v>
      </c>
      <c r="F46" s="235">
        <f t="shared" si="4"/>
        <v>2085078.9244776834</v>
      </c>
    </row>
    <row r="47" spans="1:6">
      <c r="A47" s="230">
        <v>38</v>
      </c>
      <c r="B47" s="232">
        <f t="shared" si="0"/>
        <v>47635</v>
      </c>
      <c r="C47" s="235">
        <f t="shared" si="1"/>
        <v>273177298.5363524</v>
      </c>
      <c r="D47" s="235">
        <f t="shared" si="2"/>
        <v>4869473.9127939343</v>
      </c>
      <c r="E47" s="235">
        <f t="shared" si="3"/>
        <v>268307824.62355846</v>
      </c>
      <c r="F47" s="235">
        <f t="shared" si="4"/>
        <v>2048829.7390226424</v>
      </c>
    </row>
    <row r="48" spans="1:6">
      <c r="A48" s="230">
        <v>39</v>
      </c>
      <c r="B48" s="232">
        <f t="shared" si="0"/>
        <v>47665</v>
      </c>
      <c r="C48" s="235">
        <f t="shared" si="1"/>
        <v>268307824.62355846</v>
      </c>
      <c r="D48" s="235">
        <f t="shared" si="2"/>
        <v>4905994.9671398895</v>
      </c>
      <c r="E48" s="235">
        <f t="shared" si="3"/>
        <v>263401829.65641856</v>
      </c>
      <c r="F48" s="235">
        <f t="shared" si="4"/>
        <v>2012308.6846766875</v>
      </c>
    </row>
    <row r="49" spans="1:6">
      <c r="A49" s="230">
        <v>40</v>
      </c>
      <c r="B49" s="232">
        <f t="shared" si="0"/>
        <v>47696</v>
      </c>
      <c r="C49" s="235">
        <f t="shared" si="1"/>
        <v>263401829.65641856</v>
      </c>
      <c r="D49" s="235">
        <f t="shared" si="2"/>
        <v>4942789.9293934386</v>
      </c>
      <c r="E49" s="235">
        <f t="shared" si="3"/>
        <v>258459039.72702512</v>
      </c>
      <c r="F49" s="235">
        <f t="shared" si="4"/>
        <v>1975513.7224231386</v>
      </c>
    </row>
    <row r="50" spans="1:6">
      <c r="A50" s="230">
        <v>41</v>
      </c>
      <c r="B50" s="232">
        <f t="shared" si="0"/>
        <v>47727</v>
      </c>
      <c r="C50" s="235">
        <f t="shared" si="1"/>
        <v>258459039.72702512</v>
      </c>
      <c r="D50" s="235">
        <f t="shared" si="2"/>
        <v>4979860.8538638884</v>
      </c>
      <c r="E50" s="235">
        <f t="shared" si="3"/>
        <v>253479178.87316123</v>
      </c>
      <c r="F50" s="235">
        <f t="shared" si="4"/>
        <v>1938442.7979526874</v>
      </c>
    </row>
    <row r="51" spans="1:6">
      <c r="A51" s="230">
        <v>42</v>
      </c>
      <c r="B51" s="232">
        <f t="shared" si="0"/>
        <v>47757</v>
      </c>
      <c r="C51" s="235">
        <f t="shared" si="1"/>
        <v>253479178.87316123</v>
      </c>
      <c r="D51" s="235">
        <f t="shared" si="2"/>
        <v>5017209.8102678675</v>
      </c>
      <c r="E51" s="235">
        <f t="shared" si="3"/>
        <v>248461969.06289336</v>
      </c>
      <c r="F51" s="235">
        <f t="shared" si="4"/>
        <v>1901093.8415487087</v>
      </c>
    </row>
    <row r="52" spans="1:6">
      <c r="A52" s="230">
        <v>43</v>
      </c>
      <c r="B52" s="232">
        <f t="shared" si="0"/>
        <v>47788</v>
      </c>
      <c r="C52" s="235">
        <f t="shared" si="1"/>
        <v>248461969.06289336</v>
      </c>
      <c r="D52" s="235">
        <f t="shared" si="2"/>
        <v>5054838.8838448767</v>
      </c>
      <c r="E52" s="235">
        <f t="shared" si="3"/>
        <v>243407130.17904848</v>
      </c>
      <c r="F52" s="235">
        <f t="shared" si="4"/>
        <v>1863464.7679716994</v>
      </c>
    </row>
    <row r="53" spans="1:6">
      <c r="A53" s="230">
        <v>44</v>
      </c>
      <c r="B53" s="232">
        <f t="shared" si="0"/>
        <v>47818</v>
      </c>
      <c r="C53" s="235">
        <f t="shared" si="1"/>
        <v>243407130.17904848</v>
      </c>
      <c r="D53" s="235">
        <f t="shared" si="2"/>
        <v>5092750.1754737133</v>
      </c>
      <c r="E53" s="235">
        <f t="shared" si="3"/>
        <v>238314380.00357476</v>
      </c>
      <c r="F53" s="235">
        <f t="shared" si="4"/>
        <v>1825553.4763428632</v>
      </c>
    </row>
    <row r="54" spans="1:6">
      <c r="A54" s="230">
        <v>45</v>
      </c>
      <c r="B54" s="232">
        <f t="shared" si="0"/>
        <v>47849</v>
      </c>
      <c r="C54" s="235">
        <f t="shared" si="1"/>
        <v>238314380.00357476</v>
      </c>
      <c r="D54" s="235">
        <f t="shared" si="2"/>
        <v>5130945.8017897662</v>
      </c>
      <c r="E54" s="235">
        <f t="shared" si="3"/>
        <v>233183434.201785</v>
      </c>
      <c r="F54" s="235">
        <f t="shared" si="4"/>
        <v>1787357.8500268098</v>
      </c>
    </row>
    <row r="55" spans="1:6">
      <c r="A55" s="230">
        <v>46</v>
      </c>
      <c r="B55" s="232">
        <f t="shared" si="0"/>
        <v>47880</v>
      </c>
      <c r="C55" s="235">
        <f t="shared" si="1"/>
        <v>233183434.201785</v>
      </c>
      <c r="D55" s="235">
        <f t="shared" si="2"/>
        <v>5169427.8953031888</v>
      </c>
      <c r="E55" s="235">
        <f t="shared" si="3"/>
        <v>228014006.30648181</v>
      </c>
      <c r="F55" s="235">
        <f t="shared" si="4"/>
        <v>1748875.756513387</v>
      </c>
    </row>
    <row r="56" spans="1:6">
      <c r="A56" s="230">
        <v>47</v>
      </c>
      <c r="B56" s="232">
        <f t="shared" si="0"/>
        <v>47908</v>
      </c>
      <c r="C56" s="235">
        <f t="shared" si="1"/>
        <v>228014006.30648181</v>
      </c>
      <c r="D56" s="235">
        <f t="shared" si="2"/>
        <v>5208198.6045179637</v>
      </c>
      <c r="E56" s="235">
        <f t="shared" si="3"/>
        <v>222805807.70196384</v>
      </c>
      <c r="F56" s="235">
        <f t="shared" si="4"/>
        <v>1710105.0472986128</v>
      </c>
    </row>
    <row r="57" spans="1:6">
      <c r="A57" s="230">
        <v>48</v>
      </c>
      <c r="B57" s="232">
        <f t="shared" si="0"/>
        <v>47939</v>
      </c>
      <c r="C57" s="235">
        <f t="shared" si="1"/>
        <v>222805807.70196384</v>
      </c>
      <c r="D57" s="235">
        <f t="shared" si="2"/>
        <v>5247260.0940518491</v>
      </c>
      <c r="E57" s="235">
        <f t="shared" si="3"/>
        <v>217558547.607912</v>
      </c>
      <c r="F57" s="235">
        <f t="shared" si="4"/>
        <v>1671043.5577647281</v>
      </c>
    </row>
    <row r="58" spans="1:6">
      <c r="A58" s="230">
        <v>49</v>
      </c>
      <c r="B58" s="232">
        <f t="shared" si="0"/>
        <v>47969</v>
      </c>
      <c r="C58" s="235">
        <f t="shared" si="1"/>
        <v>217558547.607912</v>
      </c>
      <c r="D58" s="235">
        <f t="shared" si="2"/>
        <v>5286614.5447572377</v>
      </c>
      <c r="E58" s="235">
        <f t="shared" si="3"/>
        <v>212271933.06315476</v>
      </c>
      <c r="F58" s="235">
        <f t="shared" si="4"/>
        <v>1631689.1070593391</v>
      </c>
    </row>
    <row r="59" spans="1:6">
      <c r="A59" s="230">
        <v>50</v>
      </c>
      <c r="B59" s="232">
        <f t="shared" si="0"/>
        <v>48000</v>
      </c>
      <c r="C59" s="235">
        <f t="shared" si="1"/>
        <v>212271933.06315476</v>
      </c>
      <c r="D59" s="235">
        <f t="shared" si="2"/>
        <v>5326264.1538429167</v>
      </c>
      <c r="E59" s="235">
        <f t="shared" si="3"/>
        <v>206945668.90931183</v>
      </c>
      <c r="F59" s="235">
        <f t="shared" si="4"/>
        <v>1592039.49797366</v>
      </c>
    </row>
    <row r="60" spans="1:6">
      <c r="A60" s="230">
        <v>51</v>
      </c>
      <c r="B60" s="232">
        <f t="shared" si="0"/>
        <v>48030</v>
      </c>
      <c r="C60" s="235">
        <f t="shared" si="1"/>
        <v>206945668.90931183</v>
      </c>
      <c r="D60" s="235">
        <f t="shared" si="2"/>
        <v>5366211.1349967383</v>
      </c>
      <c r="E60" s="235">
        <f t="shared" si="3"/>
        <v>201579457.77431509</v>
      </c>
      <c r="F60" s="235">
        <f t="shared" si="4"/>
        <v>1552092.516819838</v>
      </c>
    </row>
    <row r="61" spans="1:6">
      <c r="A61" s="230">
        <v>52</v>
      </c>
      <c r="B61" s="232">
        <f t="shared" si="0"/>
        <v>48061</v>
      </c>
      <c r="C61" s="235">
        <f t="shared" si="1"/>
        <v>201579457.77431509</v>
      </c>
      <c r="D61" s="235">
        <f t="shared" si="2"/>
        <v>5406457.718509214</v>
      </c>
      <c r="E61" s="235">
        <f t="shared" si="3"/>
        <v>196173000.05580586</v>
      </c>
      <c r="F61" s="235">
        <f t="shared" si="4"/>
        <v>1511845.9333073627</v>
      </c>
    </row>
    <row r="62" spans="1:6">
      <c r="A62" s="230">
        <v>53</v>
      </c>
      <c r="B62" s="232">
        <f t="shared" si="0"/>
        <v>48092</v>
      </c>
      <c r="C62" s="235">
        <f t="shared" si="1"/>
        <v>196173000.05580586</v>
      </c>
      <c r="D62" s="235">
        <f t="shared" si="2"/>
        <v>5447006.1513980329</v>
      </c>
      <c r="E62" s="235">
        <f t="shared" si="3"/>
        <v>190725993.90440783</v>
      </c>
      <c r="F62" s="235">
        <f t="shared" si="4"/>
        <v>1471297.5004185433</v>
      </c>
    </row>
    <row r="63" spans="1:6">
      <c r="A63" s="230">
        <v>54</v>
      </c>
      <c r="B63" s="232">
        <f t="shared" si="0"/>
        <v>48122</v>
      </c>
      <c r="C63" s="235">
        <f t="shared" si="1"/>
        <v>190725993.90440783</v>
      </c>
      <c r="D63" s="235">
        <f t="shared" si="2"/>
        <v>5487858.6975335181</v>
      </c>
      <c r="E63" s="235">
        <f t="shared" si="3"/>
        <v>185238135.20687431</v>
      </c>
      <c r="F63" s="235">
        <f t="shared" si="4"/>
        <v>1430444.9542830582</v>
      </c>
    </row>
    <row r="64" spans="1:6">
      <c r="A64" s="230">
        <v>55</v>
      </c>
      <c r="B64" s="232">
        <f t="shared" si="0"/>
        <v>48153</v>
      </c>
      <c r="C64" s="235">
        <f t="shared" si="1"/>
        <v>185238135.20687431</v>
      </c>
      <c r="D64" s="235">
        <f t="shared" si="2"/>
        <v>5529017.6377650192</v>
      </c>
      <c r="E64" s="235">
        <f t="shared" si="3"/>
        <v>179709117.56910929</v>
      </c>
      <c r="F64" s="235">
        <f t="shared" si="4"/>
        <v>1389286.0140515568</v>
      </c>
    </row>
    <row r="65" spans="1:6">
      <c r="A65" s="230">
        <v>56</v>
      </c>
      <c r="B65" s="232">
        <f t="shared" si="0"/>
        <v>48183</v>
      </c>
      <c r="C65" s="235">
        <f t="shared" si="1"/>
        <v>179709117.56910929</v>
      </c>
      <c r="D65" s="235">
        <f t="shared" si="2"/>
        <v>5570485.2700482579</v>
      </c>
      <c r="E65" s="235">
        <f t="shared" si="3"/>
        <v>174138632.29906103</v>
      </c>
      <c r="F65" s="235">
        <f t="shared" si="4"/>
        <v>1347818.3817683191</v>
      </c>
    </row>
    <row r="66" spans="1:6">
      <c r="A66" s="230">
        <v>57</v>
      </c>
      <c r="B66" s="232">
        <f t="shared" si="0"/>
        <v>48214</v>
      </c>
      <c r="C66" s="235">
        <f t="shared" si="1"/>
        <v>174138632.29906103</v>
      </c>
      <c r="D66" s="235">
        <f t="shared" si="2"/>
        <v>5612263.9095736193</v>
      </c>
      <c r="E66" s="235">
        <f t="shared" si="3"/>
        <v>168526368.38948742</v>
      </c>
      <c r="F66" s="235">
        <f t="shared" si="4"/>
        <v>1306039.7422429572</v>
      </c>
    </row>
    <row r="67" spans="1:6">
      <c r="A67" s="230">
        <v>58</v>
      </c>
      <c r="B67" s="232">
        <f t="shared" si="0"/>
        <v>48245</v>
      </c>
      <c r="C67" s="235">
        <f t="shared" si="1"/>
        <v>168526368.38948742</v>
      </c>
      <c r="D67" s="235">
        <f t="shared" si="2"/>
        <v>5654355.8888954222</v>
      </c>
      <c r="E67" s="235">
        <f t="shared" si="3"/>
        <v>162872012.50059199</v>
      </c>
      <c r="F67" s="235">
        <f t="shared" si="4"/>
        <v>1263947.762921155</v>
      </c>
    </row>
    <row r="68" spans="1:6">
      <c r="A68" s="230">
        <v>59</v>
      </c>
      <c r="B68" s="232">
        <f t="shared" si="0"/>
        <v>48274</v>
      </c>
      <c r="C68" s="235">
        <f t="shared" si="1"/>
        <v>162872012.50059199</v>
      </c>
      <c r="D68" s="235">
        <f t="shared" si="2"/>
        <v>5696763.5580621371</v>
      </c>
      <c r="E68" s="235">
        <f t="shared" si="3"/>
        <v>157175248.94252986</v>
      </c>
      <c r="F68" s="235">
        <f t="shared" si="4"/>
        <v>1221540.0937544394</v>
      </c>
    </row>
    <row r="69" spans="1:6">
      <c r="A69" s="230">
        <v>60</v>
      </c>
      <c r="B69" s="232">
        <f t="shared" si="0"/>
        <v>48305</v>
      </c>
      <c r="C69" s="235">
        <f t="shared" si="1"/>
        <v>157175248.94252986</v>
      </c>
      <c r="D69" s="235">
        <f t="shared" si="2"/>
        <v>5739489.2847476033</v>
      </c>
      <c r="E69" s="235">
        <f t="shared" si="3"/>
        <v>151435759.65778226</v>
      </c>
      <c r="F69" s="235">
        <f t="shared" si="4"/>
        <v>1178814.3670689731</v>
      </c>
    </row>
    <row r="70" spans="1:6">
      <c r="A70" s="230">
        <v>61</v>
      </c>
      <c r="B70" s="232">
        <f t="shared" si="0"/>
        <v>48335</v>
      </c>
      <c r="C70" s="235">
        <f t="shared" si="1"/>
        <v>151435759.65778226</v>
      </c>
      <c r="D70" s="235">
        <f t="shared" si="2"/>
        <v>5782535.4543832103</v>
      </c>
      <c r="E70" s="235">
        <f t="shared" si="3"/>
        <v>145653224.20339903</v>
      </c>
      <c r="F70" s="235">
        <f t="shared" si="4"/>
        <v>1135768.1974333662</v>
      </c>
    </row>
    <row r="71" spans="1:6">
      <c r="A71" s="230">
        <v>62</v>
      </c>
      <c r="B71" s="232">
        <f t="shared" si="0"/>
        <v>48366</v>
      </c>
      <c r="C71" s="235">
        <f t="shared" si="1"/>
        <v>145653224.20339903</v>
      </c>
      <c r="D71" s="235">
        <f t="shared" si="2"/>
        <v>5825904.4702910846</v>
      </c>
      <c r="E71" s="235">
        <f t="shared" si="3"/>
        <v>139827319.73310795</v>
      </c>
      <c r="F71" s="235">
        <f t="shared" si="4"/>
        <v>1092399.1815254923</v>
      </c>
    </row>
    <row r="72" spans="1:6">
      <c r="A72" s="230">
        <v>63</v>
      </c>
      <c r="B72" s="232">
        <f t="shared" si="0"/>
        <v>48396</v>
      </c>
      <c r="C72" s="235">
        <f t="shared" si="1"/>
        <v>139827319.73310795</v>
      </c>
      <c r="D72" s="235">
        <f t="shared" si="2"/>
        <v>5869598.753818267</v>
      </c>
      <c r="E72" s="235">
        <f t="shared" si="3"/>
        <v>133957720.97928968</v>
      </c>
      <c r="F72" s="235">
        <f t="shared" si="4"/>
        <v>1048704.8979983092</v>
      </c>
    </row>
    <row r="73" spans="1:6">
      <c r="A73" s="230">
        <v>64</v>
      </c>
      <c r="B73" s="232">
        <f t="shared" si="0"/>
        <v>48427</v>
      </c>
      <c r="C73" s="235">
        <f t="shared" si="1"/>
        <v>133957720.97928968</v>
      </c>
      <c r="D73" s="235">
        <f t="shared" si="2"/>
        <v>5913620.7444719039</v>
      </c>
      <c r="E73" s="235">
        <f t="shared" si="3"/>
        <v>128044100.23481777</v>
      </c>
      <c r="F73" s="235">
        <f t="shared" si="4"/>
        <v>1004682.907344672</v>
      </c>
    </row>
    <row r="74" spans="1:6">
      <c r="A74" s="230">
        <v>65</v>
      </c>
      <c r="B74" s="232">
        <f t="shared" si="0"/>
        <v>48458</v>
      </c>
      <c r="C74" s="235">
        <f t="shared" si="1"/>
        <v>128044100.23481777</v>
      </c>
      <c r="D74" s="235">
        <f t="shared" si="2"/>
        <v>5957972.9000554439</v>
      </c>
      <c r="E74" s="235">
        <f t="shared" si="3"/>
        <v>122086127.33476233</v>
      </c>
      <c r="F74" s="235">
        <f t="shared" si="4"/>
        <v>960330.75176113273</v>
      </c>
    </row>
    <row r="75" spans="1:6">
      <c r="A75" s="230">
        <v>66</v>
      </c>
      <c r="B75" s="232">
        <f t="shared" ref="B75:B93" si="5">EDATE($C$4,A75)</f>
        <v>48488</v>
      </c>
      <c r="C75" s="235">
        <f t="shared" si="1"/>
        <v>122086127.33476233</v>
      </c>
      <c r="D75" s="235">
        <f t="shared" si="2"/>
        <v>6002657.6968058599</v>
      </c>
      <c r="E75" s="235">
        <f t="shared" si="3"/>
        <v>116083469.63795647</v>
      </c>
      <c r="F75" s="235">
        <f t="shared" si="4"/>
        <v>915645.95501071704</v>
      </c>
    </row>
    <row r="76" spans="1:6">
      <c r="A76" s="230">
        <v>67</v>
      </c>
      <c r="B76" s="232">
        <f t="shared" si="5"/>
        <v>48519</v>
      </c>
      <c r="C76" s="235">
        <f t="shared" ref="C76:C93" si="6">E75</f>
        <v>116083469.63795647</v>
      </c>
      <c r="D76" s="235">
        <f t="shared" ref="D76:D93" si="7">PPMT($C$3/12/100,A76,$C$2,-$C$1)</f>
        <v>6047677.6295319032</v>
      </c>
      <c r="E76" s="235">
        <f t="shared" ref="E76:E93" si="8">C76-D76</f>
        <v>110035792.00842457</v>
      </c>
      <c r="F76" s="235">
        <f t="shared" ref="F76:F93" si="9">IPMT($C$3/12/100,A76,$C$2,-$C$1)</f>
        <v>870626.02228467294</v>
      </c>
    </row>
    <row r="77" spans="1:6">
      <c r="A77" s="230">
        <v>68</v>
      </c>
      <c r="B77" s="232">
        <f t="shared" si="5"/>
        <v>48549</v>
      </c>
      <c r="C77" s="235">
        <f t="shared" si="6"/>
        <v>110035792.00842457</v>
      </c>
      <c r="D77" s="235">
        <f t="shared" si="7"/>
        <v>6093035.2117533935</v>
      </c>
      <c r="E77" s="235">
        <f t="shared" si="8"/>
        <v>103942756.79667117</v>
      </c>
      <c r="F77" s="235">
        <f t="shared" si="9"/>
        <v>825268.44006318378</v>
      </c>
    </row>
    <row r="78" spans="1:6">
      <c r="A78" s="230">
        <v>69</v>
      </c>
      <c r="B78" s="232">
        <f t="shared" si="5"/>
        <v>48580</v>
      </c>
      <c r="C78" s="235">
        <f t="shared" si="6"/>
        <v>103942756.79667117</v>
      </c>
      <c r="D78" s="235">
        <f t="shared" si="7"/>
        <v>6138732.9758415427</v>
      </c>
      <c r="E78" s="235">
        <f t="shared" si="8"/>
        <v>97804023.82082963</v>
      </c>
      <c r="F78" s="235">
        <f t="shared" si="9"/>
        <v>779570.67597503331</v>
      </c>
    </row>
    <row r="79" spans="1:6">
      <c r="A79" s="230">
        <v>70</v>
      </c>
      <c r="B79" s="232">
        <f t="shared" si="5"/>
        <v>48611</v>
      </c>
      <c r="C79" s="235">
        <f t="shared" si="6"/>
        <v>97804023.82082963</v>
      </c>
      <c r="D79" s="235">
        <f t="shared" si="7"/>
        <v>6184773.4731603554</v>
      </c>
      <c r="E79" s="235">
        <f t="shared" si="8"/>
        <v>91619250.347669274</v>
      </c>
      <c r="F79" s="235">
        <f t="shared" si="9"/>
        <v>733530.17865622183</v>
      </c>
    </row>
    <row r="80" spans="1:6">
      <c r="A80" s="230">
        <v>71</v>
      </c>
      <c r="B80" s="232">
        <f t="shared" si="5"/>
        <v>48639</v>
      </c>
      <c r="C80" s="235">
        <f t="shared" si="6"/>
        <v>91619250.347669274</v>
      </c>
      <c r="D80" s="235">
        <f t="shared" si="7"/>
        <v>6231159.274209057</v>
      </c>
      <c r="E80" s="235">
        <f t="shared" si="8"/>
        <v>85388091.073460221</v>
      </c>
      <c r="F80" s="235">
        <f t="shared" si="9"/>
        <v>687144.37760751904</v>
      </c>
    </row>
    <row r="81" spans="1:6">
      <c r="A81" s="230">
        <v>72</v>
      </c>
      <c r="B81" s="232">
        <f t="shared" si="5"/>
        <v>48670</v>
      </c>
      <c r="C81" s="235">
        <f t="shared" si="6"/>
        <v>85388091.073460221</v>
      </c>
      <c r="D81" s="235">
        <f t="shared" si="7"/>
        <v>6277892.9687656248</v>
      </c>
      <c r="E81" s="235">
        <f t="shared" si="8"/>
        <v>79110198.10469459</v>
      </c>
      <c r="F81" s="235">
        <f t="shared" si="9"/>
        <v>640410.68305095134</v>
      </c>
    </row>
    <row r="82" spans="1:6">
      <c r="A82" s="230">
        <v>73</v>
      </c>
      <c r="B82" s="232">
        <f t="shared" si="5"/>
        <v>48700</v>
      </c>
      <c r="C82" s="235">
        <f t="shared" si="6"/>
        <v>79110198.10469459</v>
      </c>
      <c r="D82" s="235">
        <f t="shared" si="7"/>
        <v>6324977.1660313681</v>
      </c>
      <c r="E82" s="235">
        <f t="shared" si="8"/>
        <v>72785220.938663214</v>
      </c>
      <c r="F82" s="235">
        <f t="shared" si="9"/>
        <v>593326.48578520899</v>
      </c>
    </row>
    <row r="83" spans="1:6">
      <c r="A83" s="230">
        <v>74</v>
      </c>
      <c r="B83" s="232">
        <f t="shared" si="5"/>
        <v>48731</v>
      </c>
      <c r="C83" s="235">
        <f t="shared" si="6"/>
        <v>72785220.938663214</v>
      </c>
      <c r="D83" s="235">
        <f t="shared" si="7"/>
        <v>6372414.4947766019</v>
      </c>
      <c r="E83" s="235">
        <f t="shared" si="8"/>
        <v>66412806.443886615</v>
      </c>
      <c r="F83" s="235">
        <f t="shared" si="9"/>
        <v>545889.15703997377</v>
      </c>
    </row>
    <row r="84" spans="1:6">
      <c r="A84" s="230">
        <v>75</v>
      </c>
      <c r="B84" s="232">
        <f t="shared" si="5"/>
        <v>48761</v>
      </c>
      <c r="C84" s="235">
        <f t="shared" si="6"/>
        <v>66412806.443886615</v>
      </c>
      <c r="D84" s="235">
        <f t="shared" si="7"/>
        <v>6420207.6034874273</v>
      </c>
      <c r="E84" s="235">
        <f t="shared" si="8"/>
        <v>59992598.840399191</v>
      </c>
      <c r="F84" s="235">
        <f t="shared" si="9"/>
        <v>498096.04832914914</v>
      </c>
    </row>
    <row r="85" spans="1:6">
      <c r="A85" s="230">
        <v>76</v>
      </c>
      <c r="B85" s="232">
        <f t="shared" si="5"/>
        <v>48792</v>
      </c>
      <c r="C85" s="235">
        <f t="shared" si="6"/>
        <v>59992598.840399191</v>
      </c>
      <c r="D85" s="235">
        <f t="shared" si="7"/>
        <v>6468359.1605135826</v>
      </c>
      <c r="E85" s="235">
        <f t="shared" si="8"/>
        <v>53524239.679885611</v>
      </c>
      <c r="F85" s="235">
        <f t="shared" si="9"/>
        <v>449944.49130299344</v>
      </c>
    </row>
    <row r="86" spans="1:6">
      <c r="A86" s="230">
        <v>77</v>
      </c>
      <c r="B86" s="232">
        <f t="shared" si="5"/>
        <v>48823</v>
      </c>
      <c r="C86" s="235">
        <f t="shared" si="6"/>
        <v>53524239.679885611</v>
      </c>
      <c r="D86" s="235">
        <f t="shared" si="7"/>
        <v>6516871.8542174343</v>
      </c>
      <c r="E86" s="235">
        <f t="shared" si="8"/>
        <v>47007367.825668178</v>
      </c>
      <c r="F86" s="235">
        <f t="shared" si="9"/>
        <v>401431.7975991416</v>
      </c>
    </row>
    <row r="87" spans="1:6">
      <c r="A87" s="230">
        <v>78</v>
      </c>
      <c r="B87" s="232">
        <f t="shared" si="5"/>
        <v>48853</v>
      </c>
      <c r="C87" s="235">
        <f t="shared" si="6"/>
        <v>47007367.825668178</v>
      </c>
      <c r="D87" s="235">
        <f t="shared" si="7"/>
        <v>6565748.3931240644</v>
      </c>
      <c r="E87" s="235">
        <f t="shared" si="8"/>
        <v>40441619.432544112</v>
      </c>
      <c r="F87" s="235">
        <f t="shared" si="9"/>
        <v>352555.25869251083</v>
      </c>
    </row>
    <row r="88" spans="1:6">
      <c r="A88" s="230">
        <v>79</v>
      </c>
      <c r="B88" s="232">
        <f t="shared" si="5"/>
        <v>48884</v>
      </c>
      <c r="C88" s="235">
        <f t="shared" si="6"/>
        <v>40441619.432544112</v>
      </c>
      <c r="D88" s="235">
        <f t="shared" si="7"/>
        <v>6614991.5060724961</v>
      </c>
      <c r="E88" s="235">
        <f t="shared" si="8"/>
        <v>33826627.926471613</v>
      </c>
      <c r="F88" s="235">
        <f t="shared" si="9"/>
        <v>303312.14574408031</v>
      </c>
    </row>
    <row r="89" spans="1:6">
      <c r="A89" s="230">
        <v>80</v>
      </c>
      <c r="B89" s="232">
        <f t="shared" si="5"/>
        <v>48914</v>
      </c>
      <c r="C89" s="235">
        <f t="shared" si="6"/>
        <v>33826627.926471613</v>
      </c>
      <c r="D89" s="235">
        <f t="shared" si="7"/>
        <v>6664603.9423680408</v>
      </c>
      <c r="E89" s="235">
        <f t="shared" si="8"/>
        <v>27162023.984103572</v>
      </c>
      <c r="F89" s="235">
        <f t="shared" si="9"/>
        <v>253699.70944853665</v>
      </c>
    </row>
    <row r="90" spans="1:6">
      <c r="A90" s="230">
        <v>81</v>
      </c>
      <c r="B90" s="232">
        <f t="shared" si="5"/>
        <v>48945</v>
      </c>
      <c r="C90" s="235">
        <f t="shared" si="6"/>
        <v>27162023.984103572</v>
      </c>
      <c r="D90" s="235">
        <f t="shared" si="7"/>
        <v>6714588.4719358003</v>
      </c>
      <c r="E90" s="235">
        <f t="shared" si="8"/>
        <v>20447435.51216777</v>
      </c>
      <c r="F90" s="235">
        <f t="shared" si="9"/>
        <v>203715.17988077633</v>
      </c>
    </row>
    <row r="91" spans="1:6">
      <c r="A91" s="230">
        <v>82</v>
      </c>
      <c r="B91" s="232">
        <f t="shared" si="5"/>
        <v>48976</v>
      </c>
      <c r="C91" s="235">
        <f t="shared" si="6"/>
        <v>20447435.51216777</v>
      </c>
      <c r="D91" s="235">
        <f t="shared" si="7"/>
        <v>6764947.8854753189</v>
      </c>
      <c r="E91" s="235">
        <f t="shared" si="8"/>
        <v>13682487.626692452</v>
      </c>
      <c r="F91" s="235">
        <f t="shared" si="9"/>
        <v>153355.76634125781</v>
      </c>
    </row>
    <row r="92" spans="1:6">
      <c r="A92" s="230">
        <v>83</v>
      </c>
      <c r="B92" s="232">
        <f t="shared" si="5"/>
        <v>49004</v>
      </c>
      <c r="C92" s="235">
        <f t="shared" si="6"/>
        <v>13682487.626692452</v>
      </c>
      <c r="D92" s="235">
        <f t="shared" si="7"/>
        <v>6815684.9946163837</v>
      </c>
      <c r="E92" s="235">
        <f t="shared" si="8"/>
        <v>6866802.6320760678</v>
      </c>
      <c r="F92" s="235">
        <f t="shared" si="9"/>
        <v>102618.65720019293</v>
      </c>
    </row>
    <row r="93" spans="1:6">
      <c r="A93" s="230">
        <v>84</v>
      </c>
      <c r="B93" s="232">
        <f t="shared" si="5"/>
        <v>49035</v>
      </c>
      <c r="C93" s="235">
        <f t="shared" si="6"/>
        <v>6866802.6320760678</v>
      </c>
      <c r="D93" s="235">
        <f t="shared" si="7"/>
        <v>6866802.6320760064</v>
      </c>
      <c r="E93" s="235">
        <f t="shared" si="8"/>
        <v>6.1467289924621582E-8</v>
      </c>
      <c r="F93" s="235">
        <f t="shared" si="9"/>
        <v>51501.019740570053</v>
      </c>
    </row>
    <row r="94" spans="1:6">
      <c r="A94" s="230"/>
      <c r="B94" s="232"/>
      <c r="C94" s="231"/>
      <c r="D94" s="231"/>
      <c r="E94" s="231"/>
      <c r="F94" s="231"/>
    </row>
    <row r="95" spans="1:6">
      <c r="A95" s="230"/>
      <c r="B95" s="232"/>
      <c r="C95" s="231"/>
      <c r="D95" s="231"/>
      <c r="E95" s="231"/>
      <c r="F95" s="231"/>
    </row>
    <row r="96" spans="1:6">
      <c r="A96" s="230"/>
      <c r="B96" s="232"/>
      <c r="C96" s="231"/>
      <c r="D96" s="231"/>
      <c r="E96" s="231"/>
      <c r="F96" s="231"/>
    </row>
    <row r="97" spans="1:6">
      <c r="A97" s="230"/>
      <c r="B97" s="232"/>
      <c r="C97" s="231"/>
      <c r="D97" s="231"/>
      <c r="E97" s="231"/>
      <c r="F97" s="231"/>
    </row>
    <row r="98" spans="1:6">
      <c r="A98" s="230"/>
      <c r="B98" s="232"/>
      <c r="C98" s="231"/>
      <c r="D98" s="231"/>
      <c r="E98" s="231"/>
      <c r="F98" s="231"/>
    </row>
    <row r="99" spans="1:6">
      <c r="A99" s="230"/>
      <c r="B99" s="232"/>
      <c r="C99" s="231"/>
      <c r="D99" s="231"/>
      <c r="E99" s="231"/>
      <c r="F99" s="231"/>
    </row>
    <row r="100" spans="1:6">
      <c r="A100" s="230"/>
      <c r="B100" s="232"/>
      <c r="C100" s="231"/>
      <c r="D100" s="231"/>
      <c r="E100" s="231"/>
      <c r="F100" s="231"/>
    </row>
  </sheetData>
  <mergeCells count="7">
    <mergeCell ref="A8:F8"/>
    <mergeCell ref="A1:B1"/>
    <mergeCell ref="A2:B2"/>
    <mergeCell ref="A3:B3"/>
    <mergeCell ref="A4:B4"/>
    <mergeCell ref="A5:B5"/>
    <mergeCell ref="A6:B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77639-65DB-4EEC-A3C1-F98EE3519621}">
  <dimension ref="B2:H28"/>
  <sheetViews>
    <sheetView showGridLines="0" workbookViewId="0">
      <selection activeCell="E25" sqref="E25"/>
    </sheetView>
  </sheetViews>
  <sheetFormatPr defaultRowHeight="15"/>
  <cols>
    <col min="2" max="2" width="6" customWidth="1"/>
    <col min="3" max="3" width="36.5703125" bestFit="1" customWidth="1"/>
    <col min="4" max="4" width="21.28515625" bestFit="1" customWidth="1"/>
    <col min="5" max="5" width="18.140625" bestFit="1" customWidth="1"/>
    <col min="8" max="8" width="18.7109375" bestFit="1" customWidth="1"/>
  </cols>
  <sheetData>
    <row r="2" spans="2:8" s="3" customFormat="1">
      <c r="B2" s="306"/>
      <c r="C2" s="307"/>
      <c r="D2" s="307"/>
      <c r="E2" s="308"/>
    </row>
    <row r="3" spans="2:8">
      <c r="B3" s="303"/>
      <c r="E3" s="304"/>
    </row>
    <row r="4" spans="2:8">
      <c r="B4" s="309"/>
      <c r="D4" s="5"/>
      <c r="E4" s="305"/>
    </row>
    <row r="5" spans="2:8">
      <c r="B5" s="309"/>
      <c r="D5" s="5"/>
      <c r="E5" s="305"/>
    </row>
    <row r="6" spans="2:8">
      <c r="B6" s="309"/>
      <c r="D6" s="5"/>
      <c r="E6" s="305"/>
    </row>
    <row r="7" spans="2:8">
      <c r="B7" s="309"/>
      <c r="D7" s="5"/>
      <c r="E7" s="305"/>
      <c r="H7" t="s">
        <v>716</v>
      </c>
    </row>
    <row r="8" spans="2:8">
      <c r="B8" s="309"/>
      <c r="D8" s="5"/>
      <c r="E8" s="305"/>
      <c r="H8" t="s">
        <v>717</v>
      </c>
    </row>
    <row r="9" spans="2:8">
      <c r="B9" s="309"/>
      <c r="D9" s="5"/>
      <c r="E9" s="305"/>
      <c r="H9" t="s">
        <v>718</v>
      </c>
    </row>
    <row r="10" spans="2:8">
      <c r="B10" s="309"/>
      <c r="D10" s="5"/>
      <c r="E10" s="305"/>
      <c r="H10" t="s">
        <v>719</v>
      </c>
    </row>
    <row r="11" spans="2:8">
      <c r="B11" s="309"/>
      <c r="D11" s="5"/>
      <c r="E11" s="305"/>
    </row>
    <row r="12" spans="2:8">
      <c r="B12" s="309"/>
      <c r="D12" s="5"/>
      <c r="E12" s="305"/>
    </row>
    <row r="13" spans="2:8">
      <c r="B13" s="309"/>
      <c r="D13" s="5"/>
      <c r="E13" s="305"/>
    </row>
    <row r="14" spans="2:8">
      <c r="B14" s="309"/>
      <c r="D14" s="5"/>
      <c r="E14" s="305"/>
    </row>
    <row r="15" spans="2:8">
      <c r="B15" s="309"/>
      <c r="D15" s="5"/>
      <c r="E15" s="305"/>
    </row>
    <row r="16" spans="2:8">
      <c r="B16" s="309"/>
      <c r="D16" s="5"/>
      <c r="E16" s="305"/>
    </row>
    <row r="17" spans="2:5">
      <c r="B17" s="309"/>
      <c r="D17" s="5"/>
      <c r="E17" s="305"/>
    </row>
    <row r="18" spans="2:5">
      <c r="B18" s="309"/>
      <c r="D18" s="5"/>
      <c r="E18" s="305"/>
    </row>
    <row r="19" spans="2:5">
      <c r="B19" s="309"/>
      <c r="D19" s="5"/>
      <c r="E19" s="305"/>
    </row>
    <row r="20" spans="2:5">
      <c r="B20" s="303"/>
      <c r="D20" s="5"/>
      <c r="E20" s="305"/>
    </row>
    <row r="21" spans="2:5">
      <c r="B21" s="415"/>
      <c r="C21" s="416"/>
      <c r="D21" s="416"/>
      <c r="E21" s="310"/>
    </row>
    <row r="24" spans="2:5">
      <c r="C24" t="s">
        <v>720</v>
      </c>
      <c r="E24" t="s">
        <v>721</v>
      </c>
    </row>
    <row r="25" spans="2:5" ht="27.75">
      <c r="C25" s="237" t="s">
        <v>722</v>
      </c>
      <c r="E25" t="s">
        <v>723</v>
      </c>
    </row>
    <row r="26" spans="2:5">
      <c r="E26" t="s">
        <v>724</v>
      </c>
    </row>
    <row r="27" spans="2:5">
      <c r="E27" t="s">
        <v>725</v>
      </c>
    </row>
    <row r="28" spans="2:5">
      <c r="E28" t="s">
        <v>726</v>
      </c>
    </row>
  </sheetData>
  <mergeCells count="1">
    <mergeCell ref="B21:D2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33B75-84CC-4E6A-B259-143CFD775EB6}">
  <dimension ref="B2:C23"/>
  <sheetViews>
    <sheetView tabSelected="1" workbookViewId="0">
      <selection activeCell="J13" sqref="J13"/>
    </sheetView>
  </sheetViews>
  <sheetFormatPr defaultRowHeight="15"/>
  <cols>
    <col min="2" max="2" width="3.140625" customWidth="1"/>
    <col min="3" max="3" width="14.7109375" bestFit="1" customWidth="1"/>
  </cols>
  <sheetData>
    <row r="2" spans="2:3">
      <c r="B2" t="s">
        <v>727</v>
      </c>
      <c r="C2" s="3" t="s">
        <v>728</v>
      </c>
    </row>
    <row r="4" spans="2:3">
      <c r="B4" t="s">
        <v>729</v>
      </c>
      <c r="C4" t="s">
        <v>730</v>
      </c>
    </row>
    <row r="5" spans="2:3">
      <c r="B5" t="s">
        <v>727</v>
      </c>
      <c r="C5" t="s">
        <v>731</v>
      </c>
    </row>
    <row r="6" spans="2:3">
      <c r="B6" t="s">
        <v>732</v>
      </c>
    </row>
    <row r="7" spans="2:3">
      <c r="B7" t="s">
        <v>733</v>
      </c>
    </row>
    <row r="8" spans="2:3">
      <c r="B8" t="s">
        <v>734</v>
      </c>
    </row>
    <row r="9" spans="2:3">
      <c r="B9" t="s">
        <v>735</v>
      </c>
    </row>
    <row r="10" spans="2:3">
      <c r="B10" t="s">
        <v>736</v>
      </c>
    </row>
    <row r="11" spans="2:3">
      <c r="B11" t="s">
        <v>737</v>
      </c>
    </row>
    <row r="12" spans="2:3">
      <c r="B12" t="s">
        <v>738</v>
      </c>
    </row>
    <row r="14" spans="2:3">
      <c r="B14" t="s">
        <v>739</v>
      </c>
      <c r="C14" t="s">
        <v>740</v>
      </c>
    </row>
    <row r="16" spans="2:3">
      <c r="B16" t="s">
        <v>727</v>
      </c>
    </row>
    <row r="17" spans="2:2">
      <c r="B17" t="s">
        <v>732</v>
      </c>
    </row>
    <row r="18" spans="2:2">
      <c r="B18" t="s">
        <v>733</v>
      </c>
    </row>
    <row r="19" spans="2:2">
      <c r="B19" t="s">
        <v>734</v>
      </c>
    </row>
    <row r="20" spans="2:2">
      <c r="B20" t="s">
        <v>735</v>
      </c>
    </row>
    <row r="21" spans="2:2">
      <c r="B21" t="s">
        <v>736</v>
      </c>
    </row>
    <row r="22" spans="2:2">
      <c r="B22" t="s">
        <v>737</v>
      </c>
    </row>
    <row r="23" spans="2:2">
      <c r="B23" t="s">
        <v>738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CEB5E-C6AB-4390-9816-4B88586CC57E}">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2026-02-27T16:44:15Z</dcterms:modified>
  <cp:category/>
  <cp:contentStatus/>
</cp:coreProperties>
</file>